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S DATA\Desktop\Github Published\RE\"/>
    </mc:Choice>
  </mc:AlternateContent>
  <xr:revisionPtr revIDLastSave="0" documentId="13_ncr:1_{024BA50A-1E53-45E6-B29A-98514E88A9C3}" xr6:coauthVersionLast="47" xr6:coauthVersionMax="47" xr10:uidLastSave="{00000000-0000-0000-0000-000000000000}"/>
  <bookViews>
    <workbookView xWindow="-120" yWindow="-120" windowWidth="29040" windowHeight="15840" activeTab="7" xr2:uid="{A73C31C0-8801-4E7C-8370-0B65E92D8F12}"/>
  </bookViews>
  <sheets>
    <sheet name="Summary" sheetId="1" r:id="rId1"/>
    <sheet name="Leases" sheetId="2" r:id="rId2"/>
    <sheet name="Expenses" sheetId="3" r:id="rId3"/>
    <sheet name="Monthly CF" sheetId="4" r:id="rId4"/>
    <sheet name="Annual CF" sheetId="7" r:id="rId5"/>
    <sheet name="Financing" sheetId="5" r:id="rId6"/>
    <sheet name="Construction Budget" sheetId="6" r:id="rId7"/>
    <sheet name="Checks" sheetId="8" r:id="rId8"/>
  </sheets>
  <externalReferences>
    <externalReference r:id="rId9"/>
    <externalReference r:id="rId10"/>
  </externalReferences>
  <definedNames>
    <definedName name="_" hidden="1">'[1]1999 BUDGET'!#REF!</definedName>
    <definedName name="__a1" hidden="1">{"Assump",#N/A,TRUE,"Proforma";"first",#N/A,TRUE,"Proforma";"second",#N/A,TRUE,"Proforma";"lease1",#N/A,TRUE,"Proforma";"lease2",#N/A,TRUE,"Proforma"}</definedName>
    <definedName name="__FDS_HYPERLINK_TOGGLE_STATE__" hidden="1">"ON"</definedName>
    <definedName name="_a1" hidden="1">{"Assump",#N/A,TRUE,"Proforma";"first",#N/A,TRUE,"Proforma";"second",#N/A,TRUE,"Proforma";"lease1",#N/A,TRUE,"Proforma";"lease2",#N/A,TRUE,"Proforma"}</definedName>
    <definedName name="_COO2" hidden="1">{#N/A,#N/A,FALSE,"Matrix";#N/A,#N/A,FALSE,"Cash Flow";#N/A,#N/A,FALSE,"10 Year Cost Analysis"}</definedName>
    <definedName name="_dfadfasd" hidden="1">{"cap_structure",#N/A,FALSE,"Graph-Mkt Cap";"price",#N/A,FALSE,"Graph-Price";"ebit",#N/A,FALSE,"Graph-EBITDA";"ebitda",#N/A,FALSE,"Graph-EBITDA"}</definedName>
    <definedName name="_Fill" hidden="1">#REF!</definedName>
    <definedName name="_Key1" hidden="1">#REF!</definedName>
    <definedName name="_Key2" hidden="1">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Table3_In2" hidden="1">#REF!</definedName>
    <definedName name="_xlchart.v1.0" hidden="1">Summary!$AB$2:$AB$11</definedName>
    <definedName name="_xlchart.v1.1" hidden="1">Summary!$AC$2:$AC$11</definedName>
    <definedName name="a1a1" hidden="1">{"Assump",#N/A,TRUE,"Proforma";"first",#N/A,TRUE,"Proforma";"second",#N/A,TRUE,"Proforma";"lease1",#N/A,TRUE,"Proforma";"lease2",#N/A,TRUE,"Proforma"}</definedName>
    <definedName name="aa" hidden="1">{"AnnualRentRoll",#N/A,FALSE,"RentRoll"}</definedName>
    <definedName name="aaa" hidden="1">{"AnnualRentRoll",#N/A,FALSE,"RentRoll"}</definedName>
    <definedName name="aaaaa" hidden="1">{"Assump",#N/A,TRUE,"Proforma";"first",#N/A,TRUE,"Proforma";"second",#N/A,TRUE,"Proforma";"lease1",#N/A,TRUE,"Proforma";"lease2",#N/A,TRUE,"Proforma"}</definedName>
    <definedName name="aaaaaaa" hidden="1">{"Outflow 1",#N/A,FALSE,"Outflows-Inflows";"Outflow 2",#N/A,FALSE,"Outflows-Inflows";"Inflow 1",#N/A,FALSE,"Outflows-Inflows";"Inflow 2",#N/A,FALSE,"Outflows-Inflows"}</definedName>
    <definedName name="AAAAAAAA" hidden="1">{"Outflow 1",#N/A,FALSE,"Outflows-Inflows";"Outflow 2",#N/A,FALSE,"Outflows-Inflows";"Inflow 1",#N/A,FALSE,"Outflows-Inflows";"Inflow 2",#N/A,FALSE,"Outflows-Inflows"}</definedName>
    <definedName name="aasdfa" hidden="1">{"rtn",#N/A,FALSE,"RTN";"tables",#N/A,FALSE,"RTN";"cf",#N/A,FALSE,"CF";"stats",#N/A,FALSE,"Stats";"prop",#N/A,FALSE,"Prop"}</definedName>
    <definedName name="ACQ_AMORTIZATION">Financing!$D$18</definedName>
    <definedName name="ACQ_FEE">Summary!$B$19</definedName>
    <definedName name="ACQ_LOAN_FEE">Financing!$D$15</definedName>
    <definedName name="ACQ_LOAN_TERM">Financing!$D$19</definedName>
    <definedName name="ACQ_PREPAY_PENALTY">Financing!$D$17</definedName>
    <definedName name="ACQ_PREPAY_WINDOW">Financing!$D$16</definedName>
    <definedName name="ad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adfa" hidden="1">{"cap_structure",#N/A,FALSE,"Graph-Mkt Cap";"price",#N/A,FALSE,"Graph-Price";"ebit",#N/A,FALSE,"Graph-EBITDA";"ebitda",#N/A,FALSE,"Graph-EBITDA"}</definedName>
    <definedName name="adfgga" hidden="1">{"FCB_ALL",#N/A,FALSE,"FCB"}</definedName>
    <definedName name="adfghsdfgas" hidden="1">{"inputs raw data",#N/A,TRUE,"INPUT"}</definedName>
    <definedName name="ADFWAE" hidden="1">{"summary1",#N/A,TRUE,"Comps";"summary2",#N/A,TRUE,"Comps";"summary3",#N/A,TRUE,"Comps"}</definedName>
    <definedName name="adga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ds" hidden="1">{"inputs raw data",#N/A,TRUE,"INPUT"}</definedName>
    <definedName name="ADSFA" hidden="1">{"inputs raw data",#N/A,TRUE,"INPUT"}</definedName>
    <definedName name="AEWEW" hidden="1">{"inputs raw data",#N/A,TRUE,"INPUT"}</definedName>
    <definedName name="all" hidden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AM_FEE">Summary!$B$35</definedName>
    <definedName name="arew" hidden="1">{"cap_structure",#N/A,FALSE,"Graph-Mkt Cap";"price",#N/A,FALSE,"Graph-Price";"ebit",#N/A,FALSE,"Graph-EBITDA";"ebitda",#N/A,FALSE,"Graph-EBITDA"}</definedName>
    <definedName name="arg" hidden="1">{"inputs raw data",#N/A,TRUE,"INPUT"}</definedName>
    <definedName name="as" hidden="1">{"Outflow 1",#N/A,FALSE,"Outflows-Inflows";"Outflow 2",#N/A,FALSE,"Outflows-Inflows";"Inflow 1",#N/A,FALSE,"Outflows-Inflows";"Inflow 2",#N/A,FALSE,"Outflows-Inflows"}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{"cap_structure",#N/A,FALSE,"Graph-Mkt Cap";"price",#N/A,FALSE,"Graph-Price";"ebit",#N/A,FALSE,"Graph-EBITDA";"ebitda",#N/A,FALSE,"Graph-EBITDA"}</definedName>
    <definedName name="asdfasdf" hidden="1">{"rtn",#N/A,FALSE,"RTN";"tables",#N/A,FALSE,"RTN";"cf",#N/A,FALSE,"CF";"stats",#N/A,FALSE,"Stats";"prop",#N/A,FALSE,"Prop"}</definedName>
    <definedName name="asdfasdfasd" hidden="1">{"summary1",#N/A,TRUE,"Comps";"summary2",#N/A,TRUE,"Comps";"summary3",#N/A,TRUE,"Comps"}</definedName>
    <definedName name="asdfg" hidden="1">{"rtn",#N/A,FALSE,"RTN";"tables",#N/A,FALSE,"RTN";"cf",#N/A,FALSE,"CF";"stats",#N/A,FALSE,"Stats";"prop",#N/A,FALSE,"Prop"}</definedName>
    <definedName name="asfdgsdfg" hidden="1">{"inputs raw data",#N/A,TRUE,"INPUT"}</definedName>
    <definedName name="ass" hidden="1">{"print 1.6",#N/A,FALSE,"Sheet1";"print 2.6",#N/A,FALSE,"Sheet1";"print 3.6",#N/A,FALSE,"Sheet1";"print 4.6",#N/A,FALSE,"Sheet1";"print 5.6",#N/A,FALSE,"Sheet1";"print 6.6",#N/A,FALSE,"Sheet1"}</definedName>
    <definedName name="asss" hidden="1">{"rtn",#N/A,FALSE,"RTN";"tables",#N/A,FALSE,"RTN";"cf",#N/A,FALSE,"CF";"stats",#N/A,FALSE,"Stats";"prop",#N/A,FALSE,"Prop"}</definedName>
    <definedName name="b" hidden="1">{"Assump",#N/A,TRUE,"Proforma";"first",#N/A,TRUE,"Proforma";"second",#N/A,TRUE,"Proforma";"lease1",#N/A,TRUE,"Proforma";"lease2",#N/A,TRUE,"Proforma"}</definedName>
    <definedName name="BadLink" hidden="1">#REF!</definedName>
    <definedName name="bb" hidden="1">{#N/A,#N/A,FALSE,"ExitStratigy"}</definedName>
    <definedName name="bbb" hidden="1">{#N/A,#N/A,FALSE,"ExitStratigy"}</definedName>
    <definedName name="c.LTMYear" hidden="1">#REF!</definedName>
    <definedName name="CAP_RESERVES">Expenses!$F$12</definedName>
    <definedName name="cc" hidden="1">{#N/A,#N/A,FALSE,"LoanAssumptions"}</definedName>
    <definedName name="ccc" hidden="1">{#N/A,#N/A,FALSE,"LoanAssumptions"}</definedName>
    <definedName name="CLOSE_DATE">Summary!$B$23</definedName>
    <definedName name="CLOSING_COSTS">Summary!$B$20</definedName>
    <definedName name="CM_FEE">Summary!$B$36</definedName>
    <definedName name="COO" hidden="1">{#N/A,#N/A,FALSE,"Matrix";#N/A,#N/A,FALSE,"Cash Flow";#N/A,#N/A,FALSE,"10 Year Cost Analysis"}</definedName>
    <definedName name="COSTS_OF_SALE">Summary!$B$26</definedName>
    <definedName name="CreditStats" hidden="1">#REF!</definedName>
    <definedName name="CURR_ASSESSED_VAL">Expenses!$B$13</definedName>
    <definedName name="DAFAD" hidden="1">{"cap_structure",#N/A,FALSE,"Graph-Mkt Cap";"price",#N/A,FALSE,"Graph-Price";"ebit",#N/A,FALSE,"Graph-EBITDA";"ebitda",#N/A,FALSE,"Graph-EBITDA"}</definedName>
    <definedName name="dafgdfg" hidden="1">{"inputs raw data",#N/A,TRUE,"INPUT"}</definedName>
    <definedName name="data" hidden="1">{"data",#N/A,FALSE,"INPUT"}</definedName>
    <definedName name="dd" hidden="1">{"MonthlyRentRoll",#N/A,FALSE,"RentRoll"}</definedName>
    <definedName name="ddd" hidden="1">{"MonthlyRentRoll",#N/A,FALSE,"RentRoll"}</definedName>
    <definedName name="dfahgad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d" hidden="1">{"FCB_ALL",#N/A,FALSE,"FCB";"GREY_ALL",#N/A,FALSE,"GREY"}</definedName>
    <definedName name="dfdas" hidden="1">{"FCB_ALL",#N/A,FALSE,"FCB";"GREY_ALL",#N/A,FALSE,"GREY"}</definedName>
    <definedName name="dfdfd" hidden="1">{"FCB_ALL",#N/A,FALSE,"FCB";"GREY_ALL",#N/A,FALSE,"GREY"}</definedName>
    <definedName name="dfdfdfd" hidden="1">{"FCB_ALL",#N/A,FALSE,"FCB"}</definedName>
    <definedName name="dfhdfagdf" hidden="1">{"cap_structure",#N/A,FALSE,"Graph-Mkt Cap";"price",#N/A,FALSE,"Graph-Price";"ebit",#N/A,FALSE,"Graph-EBITDA";"ebitda",#N/A,FALSE,"Graph-EBITDA"}</definedName>
    <definedName name="DHG" hidden="1">{"cap_structure",#N/A,FALSE,"Graph-Mkt Cap";"price",#N/A,FALSE,"Graph-Price";"ebit",#N/A,FALSE,"Graph-EBITDA";"ebitda",#N/A,FALSE,"Graph-EBITDA"}</definedName>
    <definedName name="DISTRIBUTION_FREQ">Summary!$B$31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earghdfh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e" hidden="1">{#N/A,#N/A,FALSE,"OperatingAssumptions"}</definedName>
    <definedName name="eee" hidden="1">{#N/A,#N/A,FALSE,"OperatingAssumptions"}</definedName>
    <definedName name="e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yui" hidden="1">{"FCB_ALL",#N/A,FALSE,"FCB";"GREY_ALL",#N/A,FALSE,"GREY"}</definedName>
    <definedName name="ev.Calculation" hidden="1">-4135</definedName>
    <definedName name="ev.Initialized" hidden="1">FALSE</definedName>
    <definedName name="EV__LASTREFTIME__" hidden="1">38433.706724537</definedName>
    <definedName name="Exchange_Rates" hidden="1">#REF!</definedName>
    <definedName name="EXIT_CAP">Summary!$B$27</definedName>
    <definedName name="EXP_GROWTH">Expenses!$F$10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fads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dgad" hidden="1">{"inputs raw data",#N/A,TRUE,"INPUT"}</definedName>
    <definedName name="ff" hidden="1">{#N/A,#N/A,TRUE,"Summary";"AnnualRentRoll",#N/A,TRUE,"RentRoll";#N/A,#N/A,TRUE,"ExitStratigy";#N/A,#N/A,TRUE,"OperatingAssumptions"}</definedName>
    <definedName name="fff" hidden="1">{#N/A,#N/A,TRUE,"Summary";"AnnualRentRoll",#N/A,TRUE,"RentRoll";#N/A,#N/A,TRUE,"ExitStratigy";#N/A,#N/A,TRUE,"OperatingAssumptions"}</definedName>
    <definedName name="fhg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fh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FIXED_CHARGES">Expenses!$B$12</definedName>
    <definedName name="fm" hidden="1">{"summary1",#N/A,TRUE,"Comps";"summary2",#N/A,TRUE,"Comps";"summary3",#N/A,TRUE,"Comps"}</definedName>
    <definedName name="fuckface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gfhs" hidden="1">{"summary1",#N/A,TRUE,"Comps";"summary2",#N/A,TRUE,"Comps";"summary3",#N/A,TRUE,"Comps"}</definedName>
    <definedName name="gg" hidden="1">{#N/A,#N/A,FALSE,"PropertyInfo"}</definedName>
    <definedName name="ggg" hidden="1">{#N/A,#N/A,FALSE,"PropertyInfo"}</definedName>
    <definedName name="gh" hidden="1">{"FCB_ALL",#N/A,FALSE,"FCB";"GREY_ALL",#N/A,FALSE,"GREY"}</definedName>
    <definedName name="GKU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hh" hidden="1">{#N/A,#N/A,FALSE,"Summary"}</definedName>
    <definedName name="hhh" hidden="1">{#N/A,#N/A,FALSE,"Summary"}</definedName>
    <definedName name="hj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[2]DropZone!$B$2:$I$118,[2]DropZone!$B$120:$I$132,[2]DropZone!$B$134:$I$136,[2]DropZone!$B$138:$I$146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USLast" hidden="1">#REF!</definedName>
    <definedName name="hn.YearLabel" hidden="1">#REF!</definedName>
    <definedName name="HOLD_PERIOD">Summary!$B$28</definedName>
    <definedName name="huh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IO_ACQ">Financing!$D$14</definedName>
    <definedName name="IO_MEZZ">Financing!$E$14</definedName>
    <definedName name="IO_REFI">Financing!$F$14</definedName>
    <definedName name="IsColHidden" hidden="1">FALSE</definedName>
    <definedName name="IsLTMColHidden" hidden="1">FALSE</definedName>
    <definedName name="jb" hidden="1">{"summary1",#N/A,TRUE,"Comps";"summary2",#N/A,TRUE,"Comps";"summary3",#N/A,TRUE,"Comps"}</definedName>
    <definedName name="jk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k" hidden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KGKHJ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lll" hidden="1">{"Outflow 1",#N/A,FALSE,"Outflows-Inflows";"Outflow 2",#N/A,FALSE,"Outflows-Inflows";"Inflow 1",#N/A,FALSE,"Outflows-Inflows";"Inflow 2",#N/A,FALSE,"Outflows-Inflows"}</definedName>
    <definedName name="ltm_BalanceSheet" hidden="1">#REF!</definedName>
    <definedName name="ltm_IncomeStatement" hidden="1">#REF!</definedName>
    <definedName name="MEZZ_AMORTIZATION">Financing!$E$18</definedName>
    <definedName name="MEZZ_LOAN_FEE">Financing!$E$15</definedName>
    <definedName name="MEZZ_PREPAY_PENALTY">Financing!$E$17</definedName>
    <definedName name="MEZZ_PREPAY_WINDOW">Financing!$E$16</definedName>
    <definedName name="MGHM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MGMT_FEE">Expenses!$H$6</definedName>
    <definedName name="mh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NLA">Summary!$B$3</definedName>
    <definedName name="o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p.Covenants" hidden="1">#REF!</definedName>
    <definedName name="p.Covenants_Titles" hidden="1">#REF!</definedName>
    <definedName name="p.CreditStats" hidden="1">#REF!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_xlnm.Print_Area" localSheetId="6">'Construction Budget'!$A$1:$G$19</definedName>
    <definedName name="PROPERTY_TAX_RATE">Expenses!$B$11</definedName>
    <definedName name="PURCH_PRICE">Summary!$B$17</definedName>
    <definedName name="q" hidden="1">{"summary1",#N/A,TRUE,"Comps";"summary2",#N/A,TRUE,"Comps";"summary3",#N/A,TRUE,"Comps"}</definedName>
    <definedName name="qre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qwert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EASSESSED_UPON_SALE">Expenses!$B$16</definedName>
    <definedName name="REFI_AMORTIZATION">Financing!$F$18</definedName>
    <definedName name="REFI_LOAN_FEE">Financing!$F$15</definedName>
    <definedName name="REFI_LOAN_TERM">Financing!$F$19</definedName>
    <definedName name="REFI_PREPAY_PENALTY">Financing!$F$17</definedName>
    <definedName name="REFI_PREPAY_WINDOW">Financing!$F$16</definedName>
    <definedName name="report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eport1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eport5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rt" hidden="1">{"inputs raw data",#N/A,TRUE,"INPUT"}</definedName>
    <definedName name="sa" hidden="1">{"cap_structure",#N/A,FALSE,"Graph-Mkt Cap";"price",#N/A,FALSE,"Graph-Price";"ebit",#N/A,FALSE,"Graph-EBITDA";"ebitda",#N/A,FALSE,"Graph-EBITDA"}</definedName>
    <definedName name="saa" hidden="1">{"rtn",#N/A,FALSE,"RTN";"tables",#N/A,FALSE,"RTN";"cf",#N/A,FALSE,"CF";"stats",#N/A,FALSE,"Stats";"prop",#N/A,FALSE,"Prop"}</definedName>
    <definedName name="sagf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as" hidden="1">{"Outflow 1",#N/A,FALSE,"Outflows-Inflows";"Outflow 2",#N/A,FALSE,"Outflows-Inflows";"Inflow 1",#N/A,FALSE,"Outflows-Inflows";"Inflow 2",#N/A,FALSE,"Outflows-Inflows"}</definedName>
    <definedName name="sdfass" hidden="1">{"Outflow 1",#N/A,FALSE,"Outflows-Inflows";"Outflow 2",#N/A,FALSE,"Outflows-Inflows";"Inflow 1",#N/A,FALSE,"Outflows-Inflows";"Inflow 2",#N/A,FALSE,"Outflows-Inflows"}</definedName>
    <definedName name="sdfg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SSO" hidden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st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TOTAL_COST">Summary!$E$7</definedName>
    <definedName name="trial" hidden="1">{"Outflow 1",#N/A,FALSE,"Outflows-Inflows";"Outflow 2",#N/A,FALSE,"Outflows-Inflows";"Inflow 1",#N/A,FALSE,"Outflows-Inflows";"Inflow 2",#N/A,FALSE,"Outflows-Inflows"}</definedName>
    <definedName name="USDollar" hidden="1">#REF!</definedName>
    <definedName name="uyfkf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UYR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VALUE_ASSESSED">Expenses!$B$15</definedName>
    <definedName name="vj" hidden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" hidden="1">{"cap_structure",#N/A,FALSE,"Graph-Mkt Cap";"price",#N/A,FALSE,"Graph-Price";"ebit",#N/A,FALSE,"Graph-EBITDA";"ebitda",#N/A,FALSE,"Graph-EBITDA"}</definedName>
    <definedName name="wafe" hidden="1">{"summary1",#N/A,TRUE,"Comps";"summary2",#N/A,TRUE,"Comps";"summary3",#N/A,TRUE,"Comps"}</definedName>
    <definedName name="WEA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QQE" hidden="1">{"summary1",#N/A,TRUE,"Comps";"summary2",#N/A,TRUE,"Comps";"summary3",#N/A,TRUE,"Comps"}</definedName>
    <definedName name="wetrwergfwer" hidden="1">{"cap_structure",#N/A,FALSE,"Graph-Mkt Cap";"price",#N/A,FALSE,"Graph-Price";"ebit",#N/A,FALSE,"Graph-EBITDA";"ebitda",#N/A,FALSE,"Graph-EBITDA"}</definedName>
    <definedName name="WORKING_CAP">Summary!$B$21</definedName>
    <definedName name="WQ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r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rn.275PricingBook." hidden="1">{#N/A,#N/A,FALSE,"Assumptions";#N/A,#N/A,FALSE,"Impact Assumptions";#N/A,#N/A,FALSE,"10-Yr - detail";#N/A,#N/A,FALSE,"1,5,10 yr comp";#N/A,#N/A,FALSE,"Lse-Exp.";#N/A,#N/A,FALSE,"Rent Roll";#N/A,#N/A,FALSE,"Historical (2)";#N/A,#N/A,FALSE,"RET's";#N/A,#N/A,FALSE,"Lease Rollover"}</definedName>
    <definedName name="wrn.275Schedulles." hidden="1">{#N/A,#N/A,FALSE,"Assumptions";#N/A,#N/A,FALSE,"10-Yr - detail";#N/A,#N/A,FALSE,"Rent Roll";#N/A,#N/A,FALSE,"Historical (2)";#N/A,#N/A,FALSE,"RET's";#N/A,#N/A,FALSE,"Lse-Exp.";#N/A,#N/A,FALSE,"Lease Rollover";#N/A,#N/A,FALSE,"Service Contracts"}</definedName>
    <definedName name="wrn.Accretion." hidden="1">{"Accretion",#N/A,FALSE,"Assum"}</definedName>
    <definedName name="wrn.Acq._.Model." hidden="1">{"RTN",#N/A,FALSE,"RTN";"Inc Stmt",#N/A,FALSE,"Inc Stmt";"Stats",#N/A,FALSE,"Stats";"Rnds",#N/A,FALSE,"Rnds";"Capx",#N/A,FALSE,"CapX";"Dues",#N/A,FALSE,"Dues";"Hist",#N/A,FALSE,"Hist";"Rev1",#N/A,FALSE,"Rev";"Rev2",#N/A,FALSE,"Rev";"Exp",#N/A,FALSE,"Exp";"Rounds",#N/A,FALSE,"Rounds";"Cap Imp",#N/A,FALSE,"Cap Imp"}</definedName>
    <definedName name="wrn.Acquisition._.Model." hidden="1">{"Return",#N/A,FALSE,"RTN";"Inc Stmt",#N/A,FALSE,"Inc Stmt";"Stats",#N/A,FALSE,"Stats";"Rnds",#N/A,FALSE,"Rnds";"Dues",#N/A,FALSE,"Dues";"Capx",#N/A,FALSE,"CapX";"History",#N/A,FALSE,"Hist";"Rev",#N/A,FALSE,"Rev";"Expenses",#N/A,FALSE,"Exp";"Rounds",#N/A,FALSE,"Rounds";"Capex",#N/A,FALSE,"Capex"}</definedName>
    <definedName name="wrn.All._.Schedules." hidden="1">{#N/A,#N/A,FALSE,"CF Consolidated 2";#N/A,#N/A,FALSE,"Retail Assump";#N/A,#N/A,FALSE,"CF Retail";#N/A,#N/A,FALSE,"Garage Assumpt 1";#N/A,#N/A,FALSE,"Garage Op Proj";#N/A,#N/A,FALSE,"Hist I&amp;E";#N/A,#N/A,FALSE,"Rent Roll";#N/A,#N/A,FALSE,"RE Taxes";#N/A,#N/A,FALSE,"CAM - BH";#N/A,#N/A,FALSE,"Comm.Condo CAM"}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nnualRentRoll." hidden="1">{"AnnualRentRoll",#N/A,FALSE,"RentRoll"}</definedName>
    <definedName name="wrn.Assumptions." hidden="1">{"Assumptions",#N/A,FALSE,"Assum"}</definedName>
    <definedName name="wrn.Basic." hidden="1">{#N/A,#N/A,FALSE,"Cover";#N/A,#N/A,FALSE,"Assumptions";#N/A,#N/A,FALSE,"Acquirer";#N/A,#N/A,FALSE,"Target";#N/A,#N/A,FALSE,"Income Statement";#N/A,#N/A,FALSE,"Summary Tables"}</definedName>
    <definedName name="wrn.BlackWhite." hidden="1">{#N/A,#N/A,FALSE,"NNN sum";#N/A,#N/A,FALSE,"10-yr Opt. A Sum";#N/A,#N/A,FALSE,"10-yr Opt A Other Costs";#N/A,#N/A,FALSE,"Purchase Sum";#N/A,#N/A,FALSE,"Purchase Other Costs"}</definedName>
    <definedName name="wrn.BlackWhite5" hidden="1">{#N/A,#N/A,FALSE,"NNN sum";#N/A,#N/A,FALSE,"10-yr Opt. A Sum";#N/A,#N/A,FALSE,"10-yr Opt A Other Costs";#N/A,#N/A,FALSE,"Purchase Sum";#N/A,#N/A,FALSE,"Purchase Other Costs"}</definedName>
    <definedName name="wrn.Bonds." hidden="1">{#N/A,#N/A,FALSE,"Bonds - Consol";#N/A,#N/A,FALSE,"Bonds - Lakes";#N/A,#N/A,FALSE,"Bonds - Chabot";#N/A,#N/A,FALSE,"Bonds - Diablo"}</definedName>
    <definedName name="wrn.Capx." hidden="1">{"Capx/exp",#N/A,FALSE,"CapX"}</definedName>
    <definedName name="wrn.Cash._.Flow._.and._.Matrix." hidden="1">{#N/A,#N/A,FALSE,"Matrix";#N/A,#N/A,FALSE,"Cash Flow";#N/A,#N/A,FALSE,"10 Year Cost Analysis"}</definedName>
    <definedName name="wrn.CASH._.FLOWS._.ONLY." hidden="1">{#N/A,#N/A,FALSE,"Assumptions";#N/A,#N/A,FALSE,"Consol CF";#N/A,#N/A,FALSE,"Hacienda CF";#N/A,#N/A,FALSE,"Chabot CF";#N/A,#N/A,FALSE,"Diablo CF"}</definedName>
    <definedName name="wrn.CF._.Print." hidden="1">{#N/A,#N/A,FALSE,"Cash Flow";#N/A,#N/A,FALSE,"FFO";#N/A,#N/A,FALSE,"Dvlpt Assumptions";#N/A,#N/A,FALSE,"Equity &amp; Constr Financing";#N/A,#N/A,FALSE,"JV Fee Analysis - cash";#N/A,#N/A,FALSE,"JV Fee Analysis - GAAP";#N/A,#N/A,FALSE,"Prop CF Adj";#N/A,#N/A,FALSE,"Land Sales";#N/A,#N/A,FALSE,"Capex, existing";#N/A,#N/A,FALSE,"Capex,97 Budget";#N/A,#N/A,FALSE,"Capex, dvlpt";#N/A,#N/A,FALSE,"Cap overhead";#N/A,#N/A,FALSE,"Project Equity";#N/A,#N/A,FALSE,"Leasing Fees";#N/A,#N/A,FALSE,"Debt";#N/A,#N/A,FALSE,"Capitalized Interest";#N/A,#N/A,FALSE,"FF&amp; E Loan";#N/A,#N/A,FALSE,"Strip loan";#N/A,#N/A,FALSE,"Franklin Loan";#N/A,#N/A,FALSE,"Poto_Gurn Amortiz";#N/A,#N/A,FALSE,"Dividend Distr";#N/A,#N/A,FALSE,"Investment in Partnerships";#N/A,#N/A,FALSE,"JV Ops Cash Flow Adj.";#N/A,#N/A,FALSE,"Ontario";#N/A,#N/A,FALSE,"Ontario-Proj";#N/A,#N/A,FALSE,"Ont Debt";#N/A,#N/A,FALSE,"Grapevine";#N/A,#N/A,FALSE,"Grapevine-Proj";#N/A,#N/A,FALSE,"Arizona";#N/A,#N/A,FALSE,"Arizona - Proj";#N/A,#N/A,FALSE,"Sawgrass Ph III";#N/A,#N/A,FALSE,"Saw Phase III-Proj";#N/A,#N/A,FALSE,"City Center";#N/A,#N/A,FALSE,"City Center-Proj";#N/A,#N/A,FALSE,"Columbus";#N/A,#N/A,FALSE,"Columbus-Proj";#N/A,#N/A,FALSE,"Atlanta";#N/A,#N/A,FALSE,"Atlanta-Proj";#N/A,#N/A,FALSE,"Monee";#N/A,#N/A,FALSE,"Monee-Proj";#N/A,#N/A,FALSE,"Houston";#N/A,#N/A,FALSE,"Houston-Proj";#N/A,#N/A,FALSE,"San Francisco";#N/A,#N/A,FALSE,"San Francisco-Proj";#N/A,#N/A,FALSE,"Meadowlands";#N/A,#N/A,FALSE,"Meadowlands-Proj";#N/A,#N/A,FALSE,"Toronto";#N/A,#N/A,FALSE,"Toronto-Proj"}</definedName>
    <definedName name="wrn.data." hidden="1">{"data",#N/A,FALSE,"INPUT"}</definedName>
    <definedName name="wrn.data5" hidden="1">{"data",#N/A,FALSE,"INPUT"}</definedName>
    <definedName name="wrn.detail." hidden="1">{"detail1",#N/A,FALSE,"Sheet1";"detail2",#N/A,FALSE,"Sheet1";"detail3",#N/A,FALSE,"Sheet1";"detail4",#N/A,FALSE,"Sheet1";"detail5",#N/A,FALSE,"Sheet1";"detail6",#N/A,FALSE,"Sheet1";"detail7",#N/A,FALSE,"Sheet1";"detail8",#N/A,FALSE,"Sheet1";"detail9",#N/A,FALSE,"Sheet1"}</definedName>
    <definedName name="wrn.Development._.Budget." hidden="1">{"Year 1",#N/A,FALSE,"Budget";"Year 2",#N/A,FALSE,"Budget";"Year 3",#N/A,FALSE,"Budget";"Year 4",#N/A,FALSE,"Budget"}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ntire._.Package." hidden="1">{"Summary",#N/A,FALSE,"Assumptions";"Development 1 2",#N/A,FALSE,"Budget";"Operating Income",#N/A,FALSE,"Budget"}</definedName>
    <definedName name="wrn.Exhibits." hidden="1">{#N/A,#N/A,FALSE,"Historical";#N/A,#N/A,FALSE,"Adjusted";#N/A,#N/A,FALSE,"CAM Alloc.";#N/A,#N/A,FALSE,"Projected CAM"}</definedName>
    <definedName name="wrn.ExitAndSalesAssumptions." hidden="1">{#N/A,#N/A,FALSE,"ExitStratigy"}</definedName>
    <definedName name="wrn.FCB." hidden="1">{"FCB_ALL",#N/A,FALSE,"FCB"}</definedName>
    <definedName name="wrn.fcb2" hidden="1">{"FCB_ALL",#N/A,FALSE,"FCB"}</definedName>
    <definedName name="wrn.FOschedules." hidden="1">{"FOschedule1",#N/A,FALSE,"Sheet1";"FOschedule2",#N/A,FALSE,"Sheet1";"FOschedule3",#N/A,FALSE,"Sheet1"}</definedName>
    <definedName name="wrn.Garage." hidden="1">{#N/A,#N/A,FALSE,"Garage Assumpt 1";#N/A,#N/A,FALSE,"Garage Op Proj";#N/A,#N/A,FALSE,"Hist I&amp;E";#N/A,#N/A,FALSE,"Garage Lease"}</definedName>
    <definedName name="wrn.GSA._.PRINT." hidden="1">{#N/A,#N/A,FALSE,"DEV COSTS";#N/A,#N/A,FALSE,"10-YR C. F."}</definedName>
    <definedName name="wrn.gsa._PRINT5" hidden="1">{#N/A,#N/A,FALSE,"DEV COSTS";#N/A,#N/A,FALSE,"10-YR C. F."}</definedName>
    <definedName name="wrn.Hist._.InE." hidden="1">{#N/A,#N/A,FALSE,"Hist I&amp;E - Consol";#N/A,#N/A,FALSE,"Hist I&amp;E - Lakes";#N/A,#N/A,FALSE,"Hist I&amp;E - Chabot";#N/A,#N/A,FALSE,"Hist I&amp;E - Diablo"}</definedName>
    <definedName name="wrn.Hist._.InE2." hidden="1">{#N/A,#N/A,FALSE,"Hist I&amp;E - #2";#N/A,#N/A,FALSE,"Hist I&amp;E - #3";#N/A,#N/A,FALSE,"Hist I&amp;E - #4";#N/A,#N/A,FALSE,"Hist I&amp;E - #5";#N/A,#N/A,FALSE,"Hist I&amp;E - #6";#N/A,#N/A,FALSE,"Hist I&amp;E - #8";#N/A,#N/A,FALSE,"Hist I&amp;E - #9";#N/A,#N/A,FALSE,"Hist I&amp;E - #10"}</definedName>
    <definedName name="wrn.Income._.Statements." hidden="1">{"Annual Income",#N/A,FALSE,"Revenues";"Quarter Income",#N/A,FALSE,"Revenues"}</definedName>
    <definedName name="wrn.LoanInformation." hidden="1">{#N/A,#N/A,FALSE,"LoanAssumptions"}</definedName>
    <definedName name="wrn.MATRICES._.and._.CFs." hidden="1">{#N/A,#N/A,FALSE,"Assumptions";#N/A,#N/A,FALSE,"Consol CF";#N/A,#N/A,FALSE,"matx B4 DS";#N/A,#N/A,FALSE,"Hacienda CF";#N/A,#N/A,FALSE,"matx B4 DS Hac";#N/A,#N/A,FALSE,"Chabot CF";#N/A,#N/A,FALSE,"matx B4 DS Chabot";#N/A,#N/A,FALSE,"Diablo CF";#N/A,#N/A,FALSE,"matx B4 DS Diablo"}</definedName>
    <definedName name="wrn.MATRICIES._.ONLY." hidden="1">{#N/A,#N/A,FALSE,"matx B4 DS";#N/A,#N/A,FALSE,"matx B4 DS Hac";#N/A,#N/A,FALSE,"matx B4 DS Chabot";#N/A,#N/A,FALSE,"matx B4 DS Diablo"}</definedName>
    <definedName name="wrn.MODEL." hidden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wrn.MODEL5" hidden="1">{"IS",#N/A,FALSE,"Income Statement";"ISR",#N/A,FALSE,"Income Statement Ratios";"BS",#N/A,FALSE,"Balance Sheet";"BSR",#N/A,FALSE,"Balance Sheet Ratios";"CF",#N/A,FALSE,"Cash Flow";"SALES",#N/A,FALSE,"Sales Analysis";"RR",#N/A,FALSE,"Recent Results"}</definedName>
    <definedName name="wrn.MonthlyRentRoll." hidden="1">{"MonthlyRentRoll",#N/A,FALSE,"RentRoll"}</definedName>
    <definedName name="wrn.OperatingAssumtions." hidden="1">{#N/A,#N/A,FALSE,"OperatingAssumptions"}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esentation." hidden="1">{#N/A,#N/A,TRUE,"Summary";"AnnualRentRoll",#N/A,TRUE,"RentRoll";#N/A,#N/A,TRUE,"ExitStratigy";#N/A,#N/A,TRUE,"OperatingAssumptions"}</definedName>
    <definedName name="wrn.print." hidden="1">{"Assump",#N/A,TRUE,"Proforma";"first",#N/A,TRUE,"Proforma";"second",#N/A,TRUE,"Proforma";"lease1",#N/A,TRUE,"Proforma";"lease2",#N/A,TRUE,"Proforma"}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graphs." hidden="1">{"cap_structure",#N/A,FALSE,"Graph-Mkt Cap";"price",#N/A,FALSE,"Graph-Price";"ebit",#N/A,FALSE,"Graph-EBITDA";"ebitda",#N/A,FALSE,"Graph-EBITDA"}</definedName>
    <definedName name="wrn.print._.raw._.data._.entry." hidden="1">{"inputs raw data",#N/A,TRUE,"INPUT"}</definedName>
    <definedName name="wrn.print._.summary._.sheets." hidden="1">{"summary1",#N/A,TRUE,"Comps";"summary2",#N/A,TRUE,"Comps";"summary3",#N/A,TRUE,"Comps"}</definedName>
    <definedName name="wrn.print2." hidden="1">{"Assump",#N/A,TRUE,"Proforma";"first",#N/A,TRUE,"Proforma";"second",#N/A,TRUE,"Proforma";"lease1",#N/A,TRUE,"Proforma";"lease2",#N/A,TRUE,"Proforma"}</definedName>
    <definedName name="wrn.print5" hidden="1">{"Assump",#N/A,TRUE,"Proforma";"first",#N/A,TRUE,"Proforma";"second",#N/A,TRUE,"Proforma";"lease1",#N/A,TRUE,"Proforma";"lease2",#N/A,TRUE,"Proforma"}</definedName>
    <definedName name="wrn.PropertyInformation." hidden="1">{#N/A,#N/A,FALSE,"PropertyInfo"}</definedName>
    <definedName name="wrn.Report.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Report1.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Report5" hidden="1">{#N/A,#N/A,FALSE,"Summary";#N/A,#N/A,FALSE,"Assumptions";#N/A,#N/A,FALSE,"Cash Flow";#N/A,#N/A,FALSE,"Residual Calculation";#N/A,#N/A,FALSE,"Pricing Matrix";#N/A,#N/A,FALSE,"Pricing Matrix II";#N/A,#N/A,FALSE,"Expiration Schedule"}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hort._.Print." hidden="1">{#N/A,#N/A,FALSE,"Cover";#N/A,#N/A,FALSE,"Stack";#N/A,#N/A,FALSE,"Cost S";#N/A,#N/A,FALSE," CF";#N/A,#N/A,FALSE,"Investor"}</definedName>
    <definedName name="wrn.Side._.by._.Side." hidden="1">{"Side 99",#N/A,FALSE,"S&amp;U Side by Side"}</definedName>
    <definedName name="wrn.STAND_ALONE_BOTH." hidden="1">{"FCB_ALL",#N/A,FALSE,"FCB";"GREY_ALL",#N/A,FALSE,"GREY"}</definedName>
    <definedName name="wrn.Summary." hidden="1">{#N/A,#N/A,FALSE,"Summary"}</definedName>
    <definedName name="wrn.Total." hidden="1">{#N/A,#N/A,FALSE,"Exec Sum";#N/A,#N/A,FALSE,"Rent Rate Comp";#N/A,#N/A,FALSE,"Rate, NPV Comp";#N/A,#N/A,FALSE,"Opt A NNN";#N/A,#N/A,FALSE,"15-yr Opt. A Sum";#N/A,#N/A,FALSE,"15-yr Opt A Other Costs";#N/A,#N/A,FALSE,"10-yr Opt. A Sum";#N/A,#N/A,FALSE,"10-yr Opt A Other Costs";#N/A,#N/A,FALSE,"NPV Calc"}</definedName>
    <definedName name="wrn.TOTAL._.SHEETS." hidden="1">{#N/A,#N/A,FALSE,"DEV COSTS";#N/A,#N/A,FALSE,"10-YR C. F."}</definedName>
    <definedName name="wrn.TOTAL._.SHEETS5" hidden="1">{#N/A,#N/A,FALSE,"DEV COSTS";#N/A,#N/A,FALSE,"10-YR C. F."}</definedName>
    <definedName name="wrn.Total5" hidden="1">{#N/A,#N/A,FALSE,"Exec Sum";#N/A,#N/A,FALSE,"Rent Rate Comp";#N/A,#N/A,FALSE,"Rate, NPV Comp";#N/A,#N/A,FALSE,"Opt A NNN";#N/A,#N/A,FALSE,"15-yr Opt. A Sum";#N/A,#N/A,FALSE,"15-yr Opt A Other Costs";#N/A,#N/A,FALSE,"10-yr Opt. A Sum";#N/A,#N/A,FALSE,"10-yr Opt A Other Costs";#N/A,#N/A,FALSE,"NPV Calc"}</definedName>
    <definedName name="wrn.Tycon._.Model." hidden="1">{"rtn",#N/A,FALSE,"RTN";"tables",#N/A,FALSE,"RTN";"cf",#N/A,FALSE,"CF";"stats",#N/A,FALSE,"Stats";"prop",#N/A,FALSE,"Prop"}</definedName>
    <definedName name="wt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xlg" hidden="1">{"schedule1",#N/A,FALSE,"Sheet1";"schedule2",#N/A,FALSE,"Sheet1";"schedule3",#N/A,FALSE,"Sheet1";"schedule4",#N/A,FALSE,"Sheet1";"schedule5",#N/A,FALSE,"Sheet1";"schedule6",#N/A,FALSE,"Sheet1"}</definedName>
    <definedName name="xlg1" hidden="1">{"Year 1",#N/A,FALSE,"Budget";"Year 2",#N/A,FALSE,"Budget";"Year 3",#N/A,FALSE,"Budget";"Year 4",#N/A,FALSE,"Budget"}</definedName>
    <definedName name="YEAR_REASSESSED">Expenses!$B$14</definedName>
    <definedName name="YGJ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</definedNames>
  <calcPr calcId="191029" calcMode="autoNoTable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0" i="7" l="1"/>
  <c r="D66" i="7" s="1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DZ3" i="4"/>
  <c r="EA3" i="4"/>
  <c r="EB3" i="4"/>
  <c r="EC3" i="4"/>
  <c r="ED3" i="4"/>
  <c r="EE3" i="4"/>
  <c r="EE36" i="4"/>
  <c r="EE39" i="4"/>
  <c r="EE54" i="4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E2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E3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E51" i="5"/>
  <c r="EE26" i="5"/>
  <c r="EE39" i="5"/>
  <c r="EE52" i="5"/>
  <c r="EE29" i="5"/>
  <c r="EE42" i="5"/>
  <c r="EE55" i="5"/>
  <c r="EE56" i="5" s="1"/>
  <c r="EE30" i="5"/>
  <c r="EE43" i="5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J5" i="6"/>
  <c r="EJ6" i="6"/>
  <c r="EJ7" i="6"/>
  <c r="EJ8" i="6"/>
  <c r="EJ9" i="6"/>
  <c r="EJ10" i="6"/>
  <c r="EJ11" i="6"/>
  <c r="EJ12" i="6"/>
  <c r="EJ13" i="6"/>
  <c r="EJ14" i="6"/>
  <c r="EJ15" i="6"/>
  <c r="EJ16" i="6"/>
  <c r="EJ17" i="6"/>
  <c r="EJ18" i="6"/>
  <c r="EJ19" i="6"/>
  <c r="EE30" i="4"/>
  <c r="EE40" i="4"/>
  <c r="ED36" i="4"/>
  <c r="ED39" i="4"/>
  <c r="ED54" i="4"/>
  <c r="ED25" i="5"/>
  <c r="ED38" i="5"/>
  <c r="ED51" i="5"/>
  <c r="ED26" i="5"/>
  <c r="ED39" i="5"/>
  <c r="ED52" i="5"/>
  <c r="ED29" i="5"/>
  <c r="ED42" i="5"/>
  <c r="ED55" i="5"/>
  <c r="ED56" i="5" s="1"/>
  <c r="ED30" i="5"/>
  <c r="ED43" i="5"/>
  <c r="EI5" i="6"/>
  <c r="EI6" i="6"/>
  <c r="EI7" i="6"/>
  <c r="EI8" i="6"/>
  <c r="EI9" i="6"/>
  <c r="EI10" i="6"/>
  <c r="EI11" i="6"/>
  <c r="EI12" i="6"/>
  <c r="EI13" i="6"/>
  <c r="EI14" i="6"/>
  <c r="EI15" i="6"/>
  <c r="EI16" i="6"/>
  <c r="EI17" i="6"/>
  <c r="EI18" i="6"/>
  <c r="EI19" i="6"/>
  <c r="ED30" i="4"/>
  <c r="ED40" i="4"/>
  <c r="EC36" i="4"/>
  <c r="EC39" i="4"/>
  <c r="EC54" i="4"/>
  <c r="EC25" i="5"/>
  <c r="EC38" i="5"/>
  <c r="EC51" i="5"/>
  <c r="EC26" i="5"/>
  <c r="EC39" i="5"/>
  <c r="EC52" i="5"/>
  <c r="EC29" i="5"/>
  <c r="EC42" i="5"/>
  <c r="EC55" i="5"/>
  <c r="EC56" i="5" s="1"/>
  <c r="EC30" i="5"/>
  <c r="EC43" i="5"/>
  <c r="EH5" i="6"/>
  <c r="EH6" i="6"/>
  <c r="EH7" i="6"/>
  <c r="EH8" i="6"/>
  <c r="EH9" i="6"/>
  <c r="EH10" i="6"/>
  <c r="EH11" i="6"/>
  <c r="EH12" i="6"/>
  <c r="EH13" i="6"/>
  <c r="EH14" i="6"/>
  <c r="EH15" i="6"/>
  <c r="EH16" i="6"/>
  <c r="EH17" i="6"/>
  <c r="EH18" i="6"/>
  <c r="EH19" i="6"/>
  <c r="EC30" i="4"/>
  <c r="EC40" i="4"/>
  <c r="EB36" i="4"/>
  <c r="EB39" i="4"/>
  <c r="EB54" i="4"/>
  <c r="EB25" i="5"/>
  <c r="EB38" i="5"/>
  <c r="EB51" i="5"/>
  <c r="EB26" i="5"/>
  <c r="EB39" i="5"/>
  <c r="EB52" i="5"/>
  <c r="EB29" i="5"/>
  <c r="EB42" i="5"/>
  <c r="EB55" i="5"/>
  <c r="EB56" i="5" s="1"/>
  <c r="EB30" i="5"/>
  <c r="EB43" i="5"/>
  <c r="EG5" i="6"/>
  <c r="EG6" i="6"/>
  <c r="EG7" i="6"/>
  <c r="EG8" i="6"/>
  <c r="EG9" i="6"/>
  <c r="EG10" i="6"/>
  <c r="EG11" i="6"/>
  <c r="EG12" i="6"/>
  <c r="EG13" i="6"/>
  <c r="EG14" i="6"/>
  <c r="EG15" i="6"/>
  <c r="EG16" i="6"/>
  <c r="EG17" i="6"/>
  <c r="EG18" i="6"/>
  <c r="EG19" i="6"/>
  <c r="EB30" i="4"/>
  <c r="EB40" i="4"/>
  <c r="EA36" i="4"/>
  <c r="EA39" i="4"/>
  <c r="EA54" i="4"/>
  <c r="EA25" i="5"/>
  <c r="EA38" i="5"/>
  <c r="EA51" i="5"/>
  <c r="EA26" i="5"/>
  <c r="EA39" i="5"/>
  <c r="EA52" i="5"/>
  <c r="EA29" i="5"/>
  <c r="EA42" i="5"/>
  <c r="EA55" i="5"/>
  <c r="EA56" i="5" s="1"/>
  <c r="EA30" i="5"/>
  <c r="EA43" i="5"/>
  <c r="EF5" i="6"/>
  <c r="EF6" i="6"/>
  <c r="EF7" i="6"/>
  <c r="EF8" i="6"/>
  <c r="EF9" i="6"/>
  <c r="EF10" i="6"/>
  <c r="EF11" i="6"/>
  <c r="EF12" i="6"/>
  <c r="EF13" i="6"/>
  <c r="EF14" i="6"/>
  <c r="EF15" i="6"/>
  <c r="EF16" i="6"/>
  <c r="EF17" i="6"/>
  <c r="EF18" i="6"/>
  <c r="EF19" i="6"/>
  <c r="EA30" i="4"/>
  <c r="EA40" i="4"/>
  <c r="DZ36" i="4"/>
  <c r="DZ39" i="4"/>
  <c r="DZ54" i="4"/>
  <c r="DZ25" i="5"/>
  <c r="DZ38" i="5"/>
  <c r="DZ51" i="5"/>
  <c r="DZ26" i="5"/>
  <c r="DZ39" i="5"/>
  <c r="DZ52" i="5"/>
  <c r="DZ29" i="5"/>
  <c r="DZ42" i="5"/>
  <c r="DZ55" i="5"/>
  <c r="DZ56" i="5" s="1"/>
  <c r="DZ30" i="5"/>
  <c r="DZ43" i="5"/>
  <c r="EE5" i="6"/>
  <c r="EE6" i="6"/>
  <c r="EE7" i="6"/>
  <c r="EE8" i="6"/>
  <c r="EE9" i="6"/>
  <c r="EE10" i="6"/>
  <c r="EE11" i="6"/>
  <c r="EE12" i="6"/>
  <c r="EE13" i="6"/>
  <c r="EE14" i="6"/>
  <c r="EE15" i="6"/>
  <c r="EE16" i="6"/>
  <c r="EE17" i="6"/>
  <c r="EE18" i="6"/>
  <c r="EE19" i="6"/>
  <c r="DZ30" i="4"/>
  <c r="DZ40" i="4"/>
  <c r="DY36" i="4"/>
  <c r="DY39" i="4"/>
  <c r="DY54" i="4"/>
  <c r="DY25" i="5"/>
  <c r="DY38" i="5"/>
  <c r="DY51" i="5"/>
  <c r="DY26" i="5"/>
  <c r="DY39" i="5"/>
  <c r="DY52" i="5"/>
  <c r="DY29" i="5"/>
  <c r="DY42" i="5"/>
  <c r="DY55" i="5"/>
  <c r="DY56" i="5" s="1"/>
  <c r="DY30" i="5"/>
  <c r="DY43" i="5"/>
  <c r="ED5" i="6"/>
  <c r="ED6" i="6"/>
  <c r="ED7" i="6"/>
  <c r="ED8" i="6"/>
  <c r="ED9" i="6"/>
  <c r="ED10" i="6"/>
  <c r="ED11" i="6"/>
  <c r="ED12" i="6"/>
  <c r="ED13" i="6"/>
  <c r="ED14" i="6"/>
  <c r="ED15" i="6"/>
  <c r="ED16" i="6"/>
  <c r="ED17" i="6"/>
  <c r="ED18" i="6"/>
  <c r="ED19" i="6"/>
  <c r="DY30" i="4"/>
  <c r="DY40" i="4"/>
  <c r="DX36" i="4"/>
  <c r="DX39" i="4"/>
  <c r="DX54" i="4"/>
  <c r="DX25" i="5"/>
  <c r="DX38" i="5"/>
  <c r="DX51" i="5"/>
  <c r="DX26" i="5"/>
  <c r="DX39" i="5"/>
  <c r="DX52" i="5"/>
  <c r="DX29" i="5"/>
  <c r="DX42" i="5"/>
  <c r="DX55" i="5"/>
  <c r="DX56" i="5" s="1"/>
  <c r="DX30" i="5"/>
  <c r="DX43" i="5"/>
  <c r="EC5" i="6"/>
  <c r="EC6" i="6"/>
  <c r="EC7" i="6"/>
  <c r="EC8" i="6"/>
  <c r="EC9" i="6"/>
  <c r="EC10" i="6"/>
  <c r="EC11" i="6"/>
  <c r="EC12" i="6"/>
  <c r="EC13" i="6"/>
  <c r="EC14" i="6"/>
  <c r="EC15" i="6"/>
  <c r="EC16" i="6"/>
  <c r="EC17" i="6"/>
  <c r="EC18" i="6"/>
  <c r="EC19" i="6"/>
  <c r="DX30" i="4"/>
  <c r="DX40" i="4"/>
  <c r="DW36" i="4"/>
  <c r="DW39" i="4"/>
  <c r="DW54" i="4"/>
  <c r="DW25" i="5"/>
  <c r="DW38" i="5"/>
  <c r="DW51" i="5"/>
  <c r="DW26" i="5"/>
  <c r="DW39" i="5"/>
  <c r="DW52" i="5"/>
  <c r="DW29" i="5"/>
  <c r="DW42" i="5"/>
  <c r="DW55" i="5"/>
  <c r="DW56" i="5" s="1"/>
  <c r="DW30" i="5"/>
  <c r="DW43" i="5"/>
  <c r="EB5" i="6"/>
  <c r="EB6" i="6"/>
  <c r="EB7" i="6"/>
  <c r="EB8" i="6"/>
  <c r="EB9" i="6"/>
  <c r="EB10" i="6"/>
  <c r="EB11" i="6"/>
  <c r="EB12" i="6"/>
  <c r="EB13" i="6"/>
  <c r="EB14" i="6"/>
  <c r="EB15" i="6"/>
  <c r="EB16" i="6"/>
  <c r="EB17" i="6"/>
  <c r="EB18" i="6"/>
  <c r="EB19" i="6"/>
  <c r="DW30" i="4"/>
  <c r="DW40" i="4"/>
  <c r="DV36" i="4"/>
  <c r="DV39" i="4"/>
  <c r="DV54" i="4"/>
  <c r="DV25" i="5"/>
  <c r="DV38" i="5"/>
  <c r="DV51" i="5"/>
  <c r="DV26" i="5"/>
  <c r="DV39" i="5"/>
  <c r="DV52" i="5"/>
  <c r="DV29" i="5"/>
  <c r="DV42" i="5"/>
  <c r="DV55" i="5"/>
  <c r="DV56" i="5" s="1"/>
  <c r="DV30" i="5"/>
  <c r="DV43" i="5"/>
  <c r="EA5" i="6"/>
  <c r="EA6" i="6"/>
  <c r="EA7" i="6"/>
  <c r="EA8" i="6"/>
  <c r="EA9" i="6"/>
  <c r="EA10" i="6"/>
  <c r="EA11" i="6"/>
  <c r="EA12" i="6"/>
  <c r="EA13" i="6"/>
  <c r="EA14" i="6"/>
  <c r="EA15" i="6"/>
  <c r="EA16" i="6"/>
  <c r="EA17" i="6"/>
  <c r="EA18" i="6"/>
  <c r="EA19" i="6"/>
  <c r="DV30" i="4"/>
  <c r="DV40" i="4"/>
  <c r="DU36" i="4"/>
  <c r="DU39" i="4"/>
  <c r="DU54" i="4"/>
  <c r="DU25" i="5"/>
  <c r="DU38" i="5"/>
  <c r="DU51" i="5"/>
  <c r="DU26" i="5"/>
  <c r="DU39" i="5"/>
  <c r="DU52" i="5"/>
  <c r="DU29" i="5"/>
  <c r="DU42" i="5"/>
  <c r="DU55" i="5"/>
  <c r="DU56" i="5" s="1"/>
  <c r="DU30" i="5"/>
  <c r="DU43" i="5"/>
  <c r="DZ5" i="6"/>
  <c r="DZ6" i="6"/>
  <c r="DZ7" i="6"/>
  <c r="DZ8" i="6"/>
  <c r="DZ9" i="6"/>
  <c r="DZ10" i="6"/>
  <c r="DZ11" i="6"/>
  <c r="DZ12" i="6"/>
  <c r="DZ13" i="6"/>
  <c r="DZ14" i="6"/>
  <c r="DZ15" i="6"/>
  <c r="DZ16" i="6"/>
  <c r="DZ17" i="6"/>
  <c r="DZ18" i="6"/>
  <c r="DZ19" i="6"/>
  <c r="DU30" i="4"/>
  <c r="DU40" i="4"/>
  <c r="DT36" i="4"/>
  <c r="DT39" i="4"/>
  <c r="DT54" i="4"/>
  <c r="DT25" i="5"/>
  <c r="DT38" i="5"/>
  <c r="DT51" i="5"/>
  <c r="DT26" i="5"/>
  <c r="DT39" i="5"/>
  <c r="DT52" i="5"/>
  <c r="DT29" i="5"/>
  <c r="DT42" i="5"/>
  <c r="DT55" i="5"/>
  <c r="DT56" i="5" s="1"/>
  <c r="DT30" i="5"/>
  <c r="DT43" i="5"/>
  <c r="DY5" i="6"/>
  <c r="DY6" i="6"/>
  <c r="DY7" i="6"/>
  <c r="DY8" i="6"/>
  <c r="DY9" i="6"/>
  <c r="DY10" i="6"/>
  <c r="DY11" i="6"/>
  <c r="DY12" i="6"/>
  <c r="DY13" i="6"/>
  <c r="DY14" i="6"/>
  <c r="DY15" i="6"/>
  <c r="DY16" i="6"/>
  <c r="DY17" i="6"/>
  <c r="DY18" i="6"/>
  <c r="DY19" i="6"/>
  <c r="DT30" i="4"/>
  <c r="DT40" i="4"/>
  <c r="EE48" i="4"/>
  <c r="EE49" i="4" s="1"/>
  <c r="ED48" i="4"/>
  <c r="EC48" i="4"/>
  <c r="EC49" i="4" s="1"/>
  <c r="EB48" i="4"/>
  <c r="EB49" i="4" s="1"/>
  <c r="EA48" i="4"/>
  <c r="EA49" i="4" s="1"/>
  <c r="DZ48" i="4"/>
  <c r="DZ49" i="4" s="1"/>
  <c r="DY48" i="4"/>
  <c r="DY49" i="4" s="1"/>
  <c r="DX48" i="4"/>
  <c r="DX49" i="4" s="1"/>
  <c r="DW48" i="4"/>
  <c r="DW49" i="4" s="1"/>
  <c r="DV48" i="4"/>
  <c r="DU48" i="4"/>
  <c r="DU49" i="4" s="1"/>
  <c r="DT48" i="4"/>
  <c r="DT49" i="4" s="1"/>
  <c r="D165" i="2"/>
  <c r="M3" i="2"/>
  <c r="L4" i="2"/>
  <c r="M4" i="2"/>
  <c r="M19" i="2"/>
  <c r="L20" i="2"/>
  <c r="M20" i="2"/>
  <c r="L21" i="2"/>
  <c r="M21" i="2" s="1"/>
  <c r="L22" i="2" s="1"/>
  <c r="M22" i="2" s="1"/>
  <c r="L23" i="2" s="1"/>
  <c r="M23" i="2" s="1"/>
  <c r="L24" i="2" s="1"/>
  <c r="M24" i="2" s="1"/>
  <c r="L25" i="2" s="1"/>
  <c r="M25" i="2" s="1"/>
  <c r="L26" i="2" s="1"/>
  <c r="M26" i="2" s="1"/>
  <c r="L27" i="2" s="1"/>
  <c r="M27" i="2" s="1"/>
  <c r="L28" i="2" s="1"/>
  <c r="M28" i="2" s="1"/>
  <c r="L29" i="2" s="1"/>
  <c r="M29" i="2" s="1"/>
  <c r="L30" i="2" s="1"/>
  <c r="M30" i="2" s="1"/>
  <c r="L31" i="2" s="1"/>
  <c r="M31" i="2" s="1"/>
  <c r="L32" i="2" s="1"/>
  <c r="M32" i="2" s="1"/>
  <c r="L33" i="2" s="1"/>
  <c r="M33" i="2" s="1"/>
  <c r="M35" i="2"/>
  <c r="L36" i="2"/>
  <c r="M36" i="2"/>
  <c r="L37" i="2" s="1"/>
  <c r="M51" i="2"/>
  <c r="L52" i="2"/>
  <c r="M52" i="2"/>
  <c r="L53" i="2" s="1"/>
  <c r="M67" i="2"/>
  <c r="L68" i="2"/>
  <c r="M68" i="2"/>
  <c r="L69" i="2" s="1"/>
  <c r="M83" i="2"/>
  <c r="L84" i="2"/>
  <c r="M84" i="2"/>
  <c r="L85" i="2" s="1"/>
  <c r="M99" i="2"/>
  <c r="L100" i="2"/>
  <c r="M100" i="2"/>
  <c r="M115" i="2"/>
  <c r="L116" i="2"/>
  <c r="M116" i="2"/>
  <c r="L117" i="2" s="1"/>
  <c r="M131" i="2"/>
  <c r="L132" i="2"/>
  <c r="M132" i="2"/>
  <c r="M147" i="2"/>
  <c r="L148" i="2"/>
  <c r="M148" i="2"/>
  <c r="L149" i="2" s="1"/>
  <c r="D163" i="2"/>
  <c r="B18" i="3"/>
  <c r="J6" i="3"/>
  <c r="J7" i="3"/>
  <c r="J10" i="3" s="1"/>
  <c r="J8" i="3"/>
  <c r="B21" i="3"/>
  <c r="B22" i="3"/>
  <c r="N20" i="2"/>
  <c r="N21" i="2"/>
  <c r="N116" i="2"/>
  <c r="N117" i="2"/>
  <c r="I5" i="6"/>
  <c r="I6" i="6"/>
  <c r="I7" i="6"/>
  <c r="I8" i="6"/>
  <c r="I9" i="6"/>
  <c r="I10" i="6"/>
  <c r="I11" i="6"/>
  <c r="G12" i="6"/>
  <c r="I12" i="6"/>
  <c r="I13" i="6"/>
  <c r="I14" i="6"/>
  <c r="I15" i="6"/>
  <c r="I16" i="6"/>
  <c r="I17" i="6"/>
  <c r="I18" i="6"/>
  <c r="I19" i="6"/>
  <c r="D30" i="4"/>
  <c r="D51" i="5"/>
  <c r="E164" i="2"/>
  <c r="E163" i="2"/>
  <c r="C18" i="3"/>
  <c r="C21" i="3"/>
  <c r="C22" i="3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E30" i="4"/>
  <c r="E51" i="5"/>
  <c r="C345" i="2"/>
  <c r="F67" i="2" s="1"/>
  <c r="F164" i="2"/>
  <c r="F163" i="2"/>
  <c r="D18" i="3"/>
  <c r="D21" i="3"/>
  <c r="D22" i="3"/>
  <c r="G5" i="6"/>
  <c r="K5" i="6"/>
  <c r="K6" i="6"/>
  <c r="G7" i="6"/>
  <c r="K7" i="6"/>
  <c r="G8" i="6"/>
  <c r="K8" i="6"/>
  <c r="G9" i="6"/>
  <c r="K9" i="6"/>
  <c r="G10" i="6"/>
  <c r="K10" i="6"/>
  <c r="G11" i="6"/>
  <c r="K11" i="6"/>
  <c r="K12" i="6"/>
  <c r="G13" i="6"/>
  <c r="K13" i="6"/>
  <c r="K14" i="6"/>
  <c r="K15" i="6"/>
  <c r="K16" i="6"/>
  <c r="K17" i="6"/>
  <c r="K18" i="6"/>
  <c r="K19" i="6"/>
  <c r="F30" i="4"/>
  <c r="F51" i="5"/>
  <c r="G164" i="2"/>
  <c r="G163" i="2"/>
  <c r="E18" i="3"/>
  <c r="E21" i="3"/>
  <c r="E22" i="3"/>
  <c r="L5" i="6"/>
  <c r="L6" i="6"/>
  <c r="L7" i="6"/>
  <c r="L8" i="6"/>
  <c r="L9" i="6"/>
  <c r="L10" i="6"/>
  <c r="L11" i="6"/>
  <c r="L12" i="6"/>
  <c r="L13" i="6"/>
  <c r="G14" i="6"/>
  <c r="L14" i="6"/>
  <c r="G15" i="6"/>
  <c r="L15" i="6"/>
  <c r="G16" i="6"/>
  <c r="L16" i="6"/>
  <c r="L17" i="6"/>
  <c r="L18" i="6"/>
  <c r="L19" i="6"/>
  <c r="G30" i="4"/>
  <c r="G51" i="5"/>
  <c r="H164" i="2"/>
  <c r="H163" i="2"/>
  <c r="F18" i="3"/>
  <c r="F21" i="3"/>
  <c r="F22" i="3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H30" i="4"/>
  <c r="H51" i="5"/>
  <c r="I164" i="2"/>
  <c r="I163" i="2"/>
  <c r="G18" i="3"/>
  <c r="G21" i="3"/>
  <c r="G22" i="3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I30" i="4"/>
  <c r="I51" i="5"/>
  <c r="J164" i="2"/>
  <c r="J163" i="2"/>
  <c r="H18" i="3"/>
  <c r="H21" i="3"/>
  <c r="H22" i="3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J30" i="4"/>
  <c r="J51" i="5"/>
  <c r="K164" i="2"/>
  <c r="K163" i="2"/>
  <c r="I18" i="3"/>
  <c r="I21" i="3"/>
  <c r="I22" i="3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K30" i="4"/>
  <c r="K51" i="5"/>
  <c r="L164" i="2"/>
  <c r="L163" i="2"/>
  <c r="J18" i="3"/>
  <c r="J21" i="3"/>
  <c r="J22" i="3"/>
  <c r="Q5" i="6"/>
  <c r="G6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L30" i="4"/>
  <c r="L51" i="5"/>
  <c r="M164" i="2"/>
  <c r="M163" i="2"/>
  <c r="K18" i="3"/>
  <c r="K21" i="3"/>
  <c r="K22" i="3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M30" i="4"/>
  <c r="M51" i="5"/>
  <c r="N4" i="2"/>
  <c r="N5" i="2"/>
  <c r="N22" i="2"/>
  <c r="N23" i="2"/>
  <c r="N24" i="2"/>
  <c r="N25" i="2"/>
  <c r="N26" i="2" s="1"/>
  <c r="N27" i="2" s="1"/>
  <c r="N28" i="2" s="1"/>
  <c r="N29" i="2" s="1"/>
  <c r="N30" i="2" s="1"/>
  <c r="N31" i="2" s="1"/>
  <c r="N32" i="2" s="1"/>
  <c r="N33" i="2" s="1"/>
  <c r="N36" i="2"/>
  <c r="N37" i="2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2" i="2"/>
  <c r="N53" i="2"/>
  <c r="N54" i="2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8" i="2"/>
  <c r="N69" i="2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4" i="2"/>
  <c r="N85" i="2"/>
  <c r="N86" i="2"/>
  <c r="N87" i="2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100" i="2"/>
  <c r="N101" i="2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32" i="2"/>
  <c r="N133" i="2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8" i="2"/>
  <c r="N149" i="2"/>
  <c r="N150" i="2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4" i="2"/>
  <c r="N163" i="2"/>
  <c r="L18" i="3"/>
  <c r="L21" i="3"/>
  <c r="L22" i="3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N30" i="4"/>
  <c r="N51" i="5"/>
  <c r="O164" i="2"/>
  <c r="O163" i="2"/>
  <c r="M18" i="3"/>
  <c r="M21" i="3"/>
  <c r="M22" i="3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O30" i="4"/>
  <c r="O51" i="5"/>
  <c r="P164" i="2"/>
  <c r="P163" i="2"/>
  <c r="N18" i="3"/>
  <c r="K5" i="3"/>
  <c r="K6" i="3"/>
  <c r="K1" i="3"/>
  <c r="K7" i="3"/>
  <c r="K10" i="3" s="1"/>
  <c r="K8" i="3"/>
  <c r="N21" i="3"/>
  <c r="N22" i="3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P30" i="4"/>
  <c r="P51" i="5"/>
  <c r="Q164" i="2"/>
  <c r="Q163" i="2"/>
  <c r="O18" i="3"/>
  <c r="O21" i="3"/>
  <c r="O22" i="3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Q30" i="4"/>
  <c r="Q51" i="5"/>
  <c r="R164" i="2"/>
  <c r="R163" i="2"/>
  <c r="P18" i="3"/>
  <c r="P21" i="3"/>
  <c r="P22" i="3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R30" i="4"/>
  <c r="R51" i="5"/>
  <c r="S164" i="2"/>
  <c r="S163" i="2"/>
  <c r="Q18" i="3"/>
  <c r="Q21" i="3"/>
  <c r="Q22" i="3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S30" i="4"/>
  <c r="S51" i="5"/>
  <c r="T164" i="2"/>
  <c r="T163" i="2"/>
  <c r="R18" i="3"/>
  <c r="R21" i="3"/>
  <c r="R22" i="3"/>
  <c r="Y5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T30" i="4"/>
  <c r="T51" i="5"/>
  <c r="U164" i="2"/>
  <c r="U163" i="2"/>
  <c r="S18" i="3"/>
  <c r="S21" i="3"/>
  <c r="S22" i="3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U30" i="4"/>
  <c r="U51" i="5"/>
  <c r="V164" i="2"/>
  <c r="V163" i="2"/>
  <c r="T18" i="3"/>
  <c r="T21" i="3"/>
  <c r="T22" i="3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V30" i="4"/>
  <c r="V51" i="5"/>
  <c r="W164" i="2"/>
  <c r="W163" i="2"/>
  <c r="U18" i="3"/>
  <c r="U21" i="3"/>
  <c r="U22" i="3"/>
  <c r="AB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W30" i="4"/>
  <c r="W51" i="5"/>
  <c r="X164" i="2"/>
  <c r="X163" i="2"/>
  <c r="V18" i="3"/>
  <c r="V21" i="3"/>
  <c r="V22" i="3"/>
  <c r="AC5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X30" i="4"/>
  <c r="X51" i="5"/>
  <c r="Y164" i="2"/>
  <c r="Y163" i="2"/>
  <c r="W18" i="3"/>
  <c r="W21" i="3"/>
  <c r="W22" i="3"/>
  <c r="AD5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Y30" i="4"/>
  <c r="Y51" i="5"/>
  <c r="Z164" i="2"/>
  <c r="Z163" i="2"/>
  <c r="X18" i="3"/>
  <c r="X21" i="3"/>
  <c r="X22" i="3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Z30" i="4"/>
  <c r="Z51" i="5"/>
  <c r="AA164" i="2"/>
  <c r="AA163" i="2"/>
  <c r="Y18" i="3"/>
  <c r="Y21" i="3"/>
  <c r="Y22" i="3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A30" i="4"/>
  <c r="AA51" i="5"/>
  <c r="AB164" i="2"/>
  <c r="AB163" i="2"/>
  <c r="Z18" i="3"/>
  <c r="L5" i="3"/>
  <c r="L6" i="3"/>
  <c r="L1" i="3"/>
  <c r="L7" i="3"/>
  <c r="L10" i="3" s="1"/>
  <c r="L8" i="3"/>
  <c r="Z21" i="3"/>
  <c r="Z22" i="3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B30" i="4"/>
  <c r="AB51" i="5"/>
  <c r="AC164" i="2"/>
  <c r="AC163" i="2"/>
  <c r="AA18" i="3"/>
  <c r="AA21" i="3"/>
  <c r="AA22" i="3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C30" i="4"/>
  <c r="AC51" i="5"/>
  <c r="AD164" i="2"/>
  <c r="AD163" i="2"/>
  <c r="AB18" i="3"/>
  <c r="AB21" i="3"/>
  <c r="AB22" i="3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D30" i="4"/>
  <c r="AD51" i="5"/>
  <c r="AE164" i="2"/>
  <c r="AE163" i="2"/>
  <c r="AC18" i="3"/>
  <c r="AC21" i="3"/>
  <c r="AC22" i="3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E30" i="4"/>
  <c r="AE51" i="5"/>
  <c r="AF164" i="2"/>
  <c r="AF163" i="2"/>
  <c r="AD18" i="3"/>
  <c r="AD21" i="3"/>
  <c r="AD22" i="3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F30" i="4"/>
  <c r="AF51" i="5"/>
  <c r="AG164" i="2"/>
  <c r="AG163" i="2"/>
  <c r="AE18" i="3"/>
  <c r="AE21" i="3"/>
  <c r="AE22" i="3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G30" i="4"/>
  <c r="AG51" i="5"/>
  <c r="AH164" i="2"/>
  <c r="AH163" i="2"/>
  <c r="AF18" i="3"/>
  <c r="AF21" i="3"/>
  <c r="AF22" i="3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H30" i="4"/>
  <c r="AH51" i="5"/>
  <c r="AI164" i="2"/>
  <c r="AI163" i="2"/>
  <c r="AG18" i="3"/>
  <c r="AG21" i="3"/>
  <c r="AG22" i="3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I30" i="4"/>
  <c r="AI51" i="5"/>
  <c r="AJ164" i="2"/>
  <c r="AJ163" i="2"/>
  <c r="AH18" i="3"/>
  <c r="AH21" i="3"/>
  <c r="AH22" i="3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J30" i="4"/>
  <c r="AJ51" i="5"/>
  <c r="AK164" i="2"/>
  <c r="AK163" i="2"/>
  <c r="AI18" i="3"/>
  <c r="AI21" i="3"/>
  <c r="AI22" i="3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K30" i="4"/>
  <c r="AK51" i="5"/>
  <c r="AL164" i="2"/>
  <c r="AL163" i="2"/>
  <c r="AJ18" i="3"/>
  <c r="AJ21" i="3"/>
  <c r="AJ22" i="3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L30" i="4"/>
  <c r="AL51" i="5"/>
  <c r="AM164" i="2"/>
  <c r="AM163" i="2"/>
  <c r="AK18" i="3"/>
  <c r="AK21" i="3"/>
  <c r="AK22" i="3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M30" i="4"/>
  <c r="AM51" i="5"/>
  <c r="AN164" i="2"/>
  <c r="AN163" i="2"/>
  <c r="AL18" i="3"/>
  <c r="M5" i="3"/>
  <c r="M6" i="3"/>
  <c r="M1" i="3"/>
  <c r="M7" i="3"/>
  <c r="M10" i="3" s="1"/>
  <c r="M8" i="3"/>
  <c r="AL21" i="3"/>
  <c r="AL22" i="3"/>
  <c r="AS5" i="6"/>
  <c r="AS6" i="6"/>
  <c r="AS7" i="6"/>
  <c r="AS8" i="6"/>
  <c r="AS9" i="6"/>
  <c r="AS10" i="6"/>
  <c r="AS11" i="6"/>
  <c r="AS12" i="6"/>
  <c r="AS13" i="6"/>
  <c r="AS14" i="6"/>
  <c r="AS15" i="6"/>
  <c r="AS16" i="6"/>
  <c r="AS17" i="6"/>
  <c r="AS18" i="6"/>
  <c r="AS19" i="6"/>
  <c r="AN30" i="4"/>
  <c r="AN51" i="5"/>
  <c r="AO164" i="2"/>
  <c r="AO163" i="2"/>
  <c r="AM18" i="3"/>
  <c r="AM21" i="3"/>
  <c r="AM22" i="3"/>
  <c r="AT5" i="6"/>
  <c r="AT6" i="6"/>
  <c r="AT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O30" i="4"/>
  <c r="AO51" i="5"/>
  <c r="AP164" i="2"/>
  <c r="AP163" i="2"/>
  <c r="AN18" i="3"/>
  <c r="AN21" i="3"/>
  <c r="AN22" i="3"/>
  <c r="AU5" i="6"/>
  <c r="AU6" i="6"/>
  <c r="AU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P30" i="4"/>
  <c r="AP51" i="5"/>
  <c r="AQ164" i="2"/>
  <c r="AQ163" i="2"/>
  <c r="AO18" i="3"/>
  <c r="AO21" i="3"/>
  <c r="AO22" i="3"/>
  <c r="AV5" i="6"/>
  <c r="AV6" i="6"/>
  <c r="AV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Q30" i="4"/>
  <c r="AQ51" i="5"/>
  <c r="AR164" i="2"/>
  <c r="AR163" i="2"/>
  <c r="AP18" i="3"/>
  <c r="AP21" i="3"/>
  <c r="AP22" i="3"/>
  <c r="AW5" i="6"/>
  <c r="AW6" i="6"/>
  <c r="AW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R30" i="4"/>
  <c r="AR51" i="5"/>
  <c r="AS164" i="2"/>
  <c r="AS163" i="2"/>
  <c r="AQ18" i="3"/>
  <c r="AQ21" i="3"/>
  <c r="AQ22" i="3"/>
  <c r="AX5" i="6"/>
  <c r="AX6" i="6"/>
  <c r="AX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S30" i="4"/>
  <c r="AS51" i="5"/>
  <c r="AT164" i="2"/>
  <c r="AT163" i="2"/>
  <c r="AR18" i="3"/>
  <c r="AR21" i="3"/>
  <c r="AR22" i="3"/>
  <c r="AY5" i="6"/>
  <c r="AY6" i="6"/>
  <c r="AY7" i="6"/>
  <c r="AY8" i="6"/>
  <c r="AY9" i="6"/>
  <c r="AY10" i="6"/>
  <c r="AY11" i="6"/>
  <c r="AY12" i="6"/>
  <c r="AY13" i="6"/>
  <c r="AY14" i="6"/>
  <c r="AY15" i="6"/>
  <c r="AY16" i="6"/>
  <c r="AY17" i="6"/>
  <c r="AY18" i="6"/>
  <c r="AY19" i="6"/>
  <c r="AT30" i="4"/>
  <c r="AT51" i="5"/>
  <c r="AU164" i="2"/>
  <c r="AU163" i="2"/>
  <c r="AS18" i="3"/>
  <c r="AS21" i="3"/>
  <c r="AS22" i="3"/>
  <c r="AZ5" i="6"/>
  <c r="AZ6" i="6"/>
  <c r="AZ7" i="6"/>
  <c r="AZ8" i="6"/>
  <c r="AZ9" i="6"/>
  <c r="AZ10" i="6"/>
  <c r="AZ11" i="6"/>
  <c r="AZ12" i="6"/>
  <c r="AZ13" i="6"/>
  <c r="AZ14" i="6"/>
  <c r="AZ15" i="6"/>
  <c r="AZ16" i="6"/>
  <c r="AZ17" i="6"/>
  <c r="AZ18" i="6"/>
  <c r="AZ19" i="6"/>
  <c r="AU30" i="4"/>
  <c r="AU51" i="5"/>
  <c r="AV164" i="2"/>
  <c r="AV163" i="2"/>
  <c r="AT18" i="3"/>
  <c r="AT21" i="3"/>
  <c r="AT22" i="3"/>
  <c r="BA5" i="6"/>
  <c r="BA6" i="6"/>
  <c r="BA7" i="6"/>
  <c r="BA8" i="6"/>
  <c r="BA9" i="6"/>
  <c r="BA10" i="6"/>
  <c r="BA11" i="6"/>
  <c r="BA12" i="6"/>
  <c r="BA13" i="6"/>
  <c r="BA14" i="6"/>
  <c r="BA15" i="6"/>
  <c r="BA16" i="6"/>
  <c r="BA17" i="6"/>
  <c r="BA18" i="6"/>
  <c r="BA19" i="6"/>
  <c r="AV30" i="4"/>
  <c r="AV51" i="5"/>
  <c r="AW164" i="2"/>
  <c r="AW163" i="2"/>
  <c r="AU18" i="3"/>
  <c r="AU21" i="3"/>
  <c r="AU22" i="3"/>
  <c r="BB5" i="6"/>
  <c r="BB6" i="6"/>
  <c r="BB7" i="6"/>
  <c r="BB8" i="6"/>
  <c r="BB9" i="6"/>
  <c r="BB10" i="6"/>
  <c r="BB11" i="6"/>
  <c r="BB12" i="6"/>
  <c r="BB13" i="6"/>
  <c r="BB14" i="6"/>
  <c r="BB15" i="6"/>
  <c r="BB16" i="6"/>
  <c r="BB17" i="6"/>
  <c r="BB18" i="6"/>
  <c r="BB19" i="6"/>
  <c r="AW30" i="4"/>
  <c r="AW51" i="5"/>
  <c r="AX164" i="2"/>
  <c r="AX163" i="2"/>
  <c r="AV18" i="3"/>
  <c r="AV21" i="3"/>
  <c r="AV22" i="3"/>
  <c r="BC5" i="6"/>
  <c r="BC6" i="6"/>
  <c r="BC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AX30" i="4"/>
  <c r="AX51" i="5"/>
  <c r="AY164" i="2"/>
  <c r="AY163" i="2"/>
  <c r="AW18" i="3"/>
  <c r="AW21" i="3"/>
  <c r="AW22" i="3"/>
  <c r="BD5" i="6"/>
  <c r="BD6" i="6"/>
  <c r="BD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AY30" i="4"/>
  <c r="AY51" i="5"/>
  <c r="AZ164" i="2"/>
  <c r="AZ163" i="2"/>
  <c r="AX18" i="3"/>
  <c r="N5" i="3"/>
  <c r="N6" i="3"/>
  <c r="N1" i="3"/>
  <c r="N7" i="3"/>
  <c r="N10" i="3" s="1"/>
  <c r="N8" i="3"/>
  <c r="AX21" i="3"/>
  <c r="AX22" i="3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AZ30" i="4"/>
  <c r="AZ51" i="5"/>
  <c r="BA164" i="2"/>
  <c r="BA163" i="2"/>
  <c r="AY18" i="3"/>
  <c r="AY21" i="3"/>
  <c r="AY22" i="3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A30" i="4"/>
  <c r="BA51" i="5"/>
  <c r="BB164" i="2"/>
  <c r="BB163" i="2"/>
  <c r="AZ18" i="3"/>
  <c r="AZ21" i="3"/>
  <c r="AZ22" i="3"/>
  <c r="BG5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19" i="6"/>
  <c r="BB30" i="4"/>
  <c r="BB51" i="5"/>
  <c r="BC164" i="2"/>
  <c r="BC163" i="2"/>
  <c r="BA18" i="3"/>
  <c r="BA21" i="3"/>
  <c r="BA22" i="3"/>
  <c r="BH5" i="6"/>
  <c r="BH6" i="6"/>
  <c r="BH7" i="6"/>
  <c r="BH8" i="6"/>
  <c r="BH9" i="6"/>
  <c r="BH10" i="6"/>
  <c r="BH11" i="6"/>
  <c r="BH12" i="6"/>
  <c r="BH13" i="6"/>
  <c r="BH14" i="6"/>
  <c r="BH15" i="6"/>
  <c r="BH16" i="6"/>
  <c r="BH17" i="6"/>
  <c r="BH18" i="6"/>
  <c r="BH19" i="6"/>
  <c r="BC30" i="4"/>
  <c r="BC51" i="5"/>
  <c r="BD164" i="2"/>
  <c r="BD163" i="2"/>
  <c r="BB18" i="3"/>
  <c r="BB21" i="3"/>
  <c r="BB22" i="3"/>
  <c r="BI5" i="6"/>
  <c r="BI6" i="6"/>
  <c r="BI7" i="6"/>
  <c r="BI8" i="6"/>
  <c r="BI9" i="6"/>
  <c r="BI10" i="6"/>
  <c r="BI11" i="6"/>
  <c r="BI12" i="6"/>
  <c r="BI13" i="6"/>
  <c r="BI14" i="6"/>
  <c r="BI15" i="6"/>
  <c r="BI16" i="6"/>
  <c r="BI17" i="6"/>
  <c r="BI18" i="6"/>
  <c r="BI19" i="6"/>
  <c r="BD30" i="4"/>
  <c r="BD51" i="5"/>
  <c r="BE164" i="2"/>
  <c r="BE163" i="2"/>
  <c r="BC18" i="3"/>
  <c r="BC21" i="3"/>
  <c r="BC22" i="3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E30" i="4"/>
  <c r="BE51" i="5"/>
  <c r="BF164" i="2"/>
  <c r="BF163" i="2"/>
  <c r="BD18" i="3"/>
  <c r="BD21" i="3"/>
  <c r="BD22" i="3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F30" i="4"/>
  <c r="BF51" i="5"/>
  <c r="BG164" i="2"/>
  <c r="BG163" i="2"/>
  <c r="BE18" i="3"/>
  <c r="BE21" i="3"/>
  <c r="BE22" i="3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G30" i="4"/>
  <c r="BG51" i="5"/>
  <c r="BH164" i="2"/>
  <c r="BH163" i="2"/>
  <c r="BF18" i="3"/>
  <c r="BF21" i="3"/>
  <c r="BF22" i="3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H30" i="4"/>
  <c r="BH51" i="5"/>
  <c r="BI164" i="2"/>
  <c r="BI163" i="2"/>
  <c r="BG18" i="3"/>
  <c r="BG21" i="3"/>
  <c r="BG22" i="3"/>
  <c r="BN5" i="6"/>
  <c r="BN6" i="6"/>
  <c r="BN7" i="6"/>
  <c r="BN8" i="6"/>
  <c r="BN9" i="6"/>
  <c r="BN10" i="6"/>
  <c r="BN11" i="6"/>
  <c r="BN12" i="6"/>
  <c r="BN13" i="6"/>
  <c r="BN14" i="6"/>
  <c r="BN15" i="6"/>
  <c r="BN16" i="6"/>
  <c r="BN17" i="6"/>
  <c r="BN18" i="6"/>
  <c r="BN19" i="6"/>
  <c r="BI30" i="4"/>
  <c r="BI51" i="5"/>
  <c r="BJ164" i="2"/>
  <c r="BJ163" i="2"/>
  <c r="BH18" i="3"/>
  <c r="BH21" i="3"/>
  <c r="BH22" i="3"/>
  <c r="BO5" i="6"/>
  <c r="BO6" i="6"/>
  <c r="BO7" i="6"/>
  <c r="BO8" i="6"/>
  <c r="BO9" i="6"/>
  <c r="BO10" i="6"/>
  <c r="BO11" i="6"/>
  <c r="BO12" i="6"/>
  <c r="BO13" i="6"/>
  <c r="BO14" i="6"/>
  <c r="BO15" i="6"/>
  <c r="BO16" i="6"/>
  <c r="BO17" i="6"/>
  <c r="BO18" i="6"/>
  <c r="BO19" i="6"/>
  <c r="BJ30" i="4"/>
  <c r="BJ51" i="5"/>
  <c r="BK164" i="2"/>
  <c r="BK163" i="2"/>
  <c r="BI18" i="3"/>
  <c r="BI21" i="3"/>
  <c r="BI22" i="3"/>
  <c r="BP5" i="6"/>
  <c r="BP6" i="6"/>
  <c r="BP7" i="6"/>
  <c r="BP8" i="6"/>
  <c r="BP9" i="6"/>
  <c r="BP10" i="6"/>
  <c r="BP11" i="6"/>
  <c r="BP12" i="6"/>
  <c r="BP13" i="6"/>
  <c r="BP14" i="6"/>
  <c r="BP15" i="6"/>
  <c r="BP16" i="6"/>
  <c r="BP17" i="6"/>
  <c r="BP18" i="6"/>
  <c r="BP19" i="6"/>
  <c r="BK30" i="4"/>
  <c r="BK51" i="5"/>
  <c r="BL25" i="5"/>
  <c r="BL38" i="5"/>
  <c r="BL164" i="2"/>
  <c r="BL163" i="2"/>
  <c r="BJ18" i="3"/>
  <c r="O5" i="3"/>
  <c r="O6" i="3"/>
  <c r="O1" i="3"/>
  <c r="O7" i="3"/>
  <c r="O10" i="3" s="1"/>
  <c r="O8" i="3"/>
  <c r="BJ21" i="3"/>
  <c r="BJ22" i="3"/>
  <c r="BQ5" i="6"/>
  <c r="BQ6" i="6"/>
  <c r="BQ7" i="6"/>
  <c r="BQ8" i="6"/>
  <c r="BQ9" i="6"/>
  <c r="BQ10" i="6"/>
  <c r="BQ11" i="6"/>
  <c r="BQ12" i="6"/>
  <c r="BQ13" i="6"/>
  <c r="BQ14" i="6"/>
  <c r="BQ15" i="6"/>
  <c r="BQ16" i="6"/>
  <c r="BQ17" i="6"/>
  <c r="BQ18" i="6"/>
  <c r="BQ19" i="6"/>
  <c r="BL30" i="4"/>
  <c r="BM25" i="5"/>
  <c r="BM38" i="5"/>
  <c r="BM164" i="2"/>
  <c r="BM163" i="2"/>
  <c r="BK18" i="3"/>
  <c r="BK21" i="3"/>
  <c r="BK22" i="3"/>
  <c r="BR5" i="6"/>
  <c r="BR6" i="6"/>
  <c r="BR7" i="6"/>
  <c r="BR8" i="6"/>
  <c r="BR9" i="6"/>
  <c r="BR10" i="6"/>
  <c r="BR11" i="6"/>
  <c r="BR12" i="6"/>
  <c r="BR13" i="6"/>
  <c r="BR14" i="6"/>
  <c r="BR15" i="6"/>
  <c r="BR16" i="6"/>
  <c r="BR17" i="6"/>
  <c r="BR18" i="6"/>
  <c r="BR19" i="6"/>
  <c r="BM30" i="4"/>
  <c r="BN25" i="5"/>
  <c r="BN38" i="5"/>
  <c r="BN164" i="2"/>
  <c r="BN163" i="2"/>
  <c r="BL18" i="3"/>
  <c r="BL21" i="3"/>
  <c r="BL22" i="3"/>
  <c r="BS5" i="6"/>
  <c r="BS6" i="6"/>
  <c r="BS7" i="6"/>
  <c r="BS8" i="6"/>
  <c r="BS9" i="6"/>
  <c r="BS10" i="6"/>
  <c r="BS11" i="6"/>
  <c r="BS12" i="6"/>
  <c r="BS13" i="6"/>
  <c r="BS14" i="6"/>
  <c r="BS15" i="6"/>
  <c r="BS16" i="6"/>
  <c r="BS17" i="6"/>
  <c r="BS18" i="6"/>
  <c r="BS19" i="6"/>
  <c r="BN30" i="4"/>
  <c r="BO25" i="5"/>
  <c r="BO38" i="5"/>
  <c r="BO164" i="2"/>
  <c r="BO163" i="2"/>
  <c r="BM18" i="3"/>
  <c r="BM21" i="3"/>
  <c r="BM22" i="3"/>
  <c r="BT5" i="6"/>
  <c r="BT6" i="6"/>
  <c r="BT7" i="6"/>
  <c r="BT8" i="6"/>
  <c r="BT9" i="6"/>
  <c r="BT10" i="6"/>
  <c r="BT11" i="6"/>
  <c r="BT12" i="6"/>
  <c r="BT13" i="6"/>
  <c r="BT14" i="6"/>
  <c r="BT15" i="6"/>
  <c r="BT16" i="6"/>
  <c r="BT17" i="6"/>
  <c r="BT18" i="6"/>
  <c r="BT19" i="6"/>
  <c r="BO30" i="4"/>
  <c r="BP25" i="5"/>
  <c r="BP38" i="5"/>
  <c r="BP164" i="2"/>
  <c r="BP163" i="2"/>
  <c r="BN18" i="3"/>
  <c r="BN21" i="3"/>
  <c r="BN22" i="3"/>
  <c r="BU5" i="6"/>
  <c r="BU6" i="6"/>
  <c r="BU7" i="6"/>
  <c r="BU8" i="6"/>
  <c r="BU9" i="6"/>
  <c r="BU10" i="6"/>
  <c r="BU11" i="6"/>
  <c r="BU12" i="6"/>
  <c r="BU13" i="6"/>
  <c r="BU14" i="6"/>
  <c r="BU15" i="6"/>
  <c r="BU16" i="6"/>
  <c r="BU17" i="6"/>
  <c r="BU18" i="6"/>
  <c r="BU19" i="6"/>
  <c r="BP30" i="4"/>
  <c r="BQ25" i="5"/>
  <c r="BQ38" i="5"/>
  <c r="BQ164" i="2"/>
  <c r="BQ163" i="2"/>
  <c r="BO18" i="3"/>
  <c r="BO21" i="3"/>
  <c r="BO22" i="3"/>
  <c r="BV5" i="6"/>
  <c r="BV6" i="6"/>
  <c r="BV7" i="6"/>
  <c r="BV8" i="6"/>
  <c r="BV9" i="6"/>
  <c r="BV10" i="6"/>
  <c r="BV11" i="6"/>
  <c r="BV12" i="6"/>
  <c r="BV13" i="6"/>
  <c r="BV14" i="6"/>
  <c r="BV15" i="6"/>
  <c r="BV16" i="6"/>
  <c r="BV17" i="6"/>
  <c r="BV18" i="6"/>
  <c r="BV19" i="6"/>
  <c r="BQ30" i="4"/>
  <c r="BR25" i="5"/>
  <c r="BR38" i="5"/>
  <c r="BR164" i="2"/>
  <c r="BR163" i="2"/>
  <c r="BP18" i="3"/>
  <c r="BP21" i="3"/>
  <c r="BP22" i="3"/>
  <c r="BW5" i="6"/>
  <c r="BW6" i="6"/>
  <c r="BW7" i="6"/>
  <c r="BW8" i="6"/>
  <c r="BW9" i="6"/>
  <c r="BW10" i="6"/>
  <c r="BW11" i="6"/>
  <c r="BW12" i="6"/>
  <c r="BW13" i="6"/>
  <c r="BW14" i="6"/>
  <c r="BW15" i="6"/>
  <c r="BW16" i="6"/>
  <c r="BW17" i="6"/>
  <c r="BW18" i="6"/>
  <c r="BW19" i="6"/>
  <c r="BR30" i="4"/>
  <c r="BS25" i="5"/>
  <c r="BS38" i="5"/>
  <c r="BS164" i="2"/>
  <c r="BS163" i="2"/>
  <c r="BQ18" i="3"/>
  <c r="BQ21" i="3"/>
  <c r="BQ22" i="3"/>
  <c r="BX5" i="6"/>
  <c r="BX6" i="6"/>
  <c r="BX7" i="6"/>
  <c r="BX8" i="6"/>
  <c r="BX9" i="6"/>
  <c r="BX10" i="6"/>
  <c r="BX11" i="6"/>
  <c r="BX12" i="6"/>
  <c r="BX13" i="6"/>
  <c r="BX14" i="6"/>
  <c r="BX15" i="6"/>
  <c r="BX16" i="6"/>
  <c r="BX17" i="6"/>
  <c r="BX18" i="6"/>
  <c r="BX19" i="6"/>
  <c r="BS30" i="4"/>
  <c r="BT25" i="5"/>
  <c r="BT38" i="5"/>
  <c r="BT164" i="2"/>
  <c r="BT163" i="2"/>
  <c r="BR18" i="3"/>
  <c r="BR21" i="3"/>
  <c r="BR22" i="3"/>
  <c r="BY5" i="6"/>
  <c r="BY6" i="6"/>
  <c r="BY7" i="6"/>
  <c r="BY8" i="6"/>
  <c r="BY9" i="6"/>
  <c r="BY10" i="6"/>
  <c r="BY11" i="6"/>
  <c r="BY12" i="6"/>
  <c r="BY13" i="6"/>
  <c r="BY14" i="6"/>
  <c r="BY15" i="6"/>
  <c r="BY16" i="6"/>
  <c r="BY17" i="6"/>
  <c r="BY18" i="6"/>
  <c r="BY19" i="6"/>
  <c r="BT30" i="4"/>
  <c r="BU25" i="5"/>
  <c r="BU38" i="5"/>
  <c r="BU164" i="2"/>
  <c r="BU163" i="2"/>
  <c r="BS18" i="3"/>
  <c r="BS21" i="3"/>
  <c r="BS22" i="3"/>
  <c r="BZ5" i="6"/>
  <c r="BZ6" i="6"/>
  <c r="BZ7" i="6"/>
  <c r="BZ8" i="6"/>
  <c r="BZ9" i="6"/>
  <c r="BZ10" i="6"/>
  <c r="BZ11" i="6"/>
  <c r="BZ12" i="6"/>
  <c r="BZ13" i="6"/>
  <c r="BZ14" i="6"/>
  <c r="BZ15" i="6"/>
  <c r="BZ16" i="6"/>
  <c r="BZ17" i="6"/>
  <c r="BZ18" i="6"/>
  <c r="BZ19" i="6"/>
  <c r="BU30" i="4"/>
  <c r="BV25" i="5"/>
  <c r="BV38" i="5"/>
  <c r="BV164" i="2"/>
  <c r="BV163" i="2"/>
  <c r="BT18" i="3"/>
  <c r="BT21" i="3"/>
  <c r="BT22" i="3"/>
  <c r="CA5" i="6"/>
  <c r="CA6" i="6"/>
  <c r="CA7" i="6"/>
  <c r="CA8" i="6"/>
  <c r="CA9" i="6"/>
  <c r="CA10" i="6"/>
  <c r="CA11" i="6"/>
  <c r="CA12" i="6"/>
  <c r="CA13" i="6"/>
  <c r="CA14" i="6"/>
  <c r="CA15" i="6"/>
  <c r="CA16" i="6"/>
  <c r="CA17" i="6"/>
  <c r="CA18" i="6"/>
  <c r="CA19" i="6"/>
  <c r="BV30" i="4"/>
  <c r="BW25" i="5"/>
  <c r="BW38" i="5"/>
  <c r="BW164" i="2"/>
  <c r="BW163" i="2"/>
  <c r="BU18" i="3"/>
  <c r="BU21" i="3"/>
  <c r="BU22" i="3"/>
  <c r="CB5" i="6"/>
  <c r="CB6" i="6"/>
  <c r="CB7" i="6"/>
  <c r="CB8" i="6"/>
  <c r="CB9" i="6"/>
  <c r="CB10" i="6"/>
  <c r="CB11" i="6"/>
  <c r="CB12" i="6"/>
  <c r="CB13" i="6"/>
  <c r="CB14" i="6"/>
  <c r="CB15" i="6"/>
  <c r="CB16" i="6"/>
  <c r="CB17" i="6"/>
  <c r="CB18" i="6"/>
  <c r="CB19" i="6"/>
  <c r="BW30" i="4"/>
  <c r="BX25" i="5"/>
  <c r="BX38" i="5"/>
  <c r="BX164" i="2"/>
  <c r="BX163" i="2"/>
  <c r="BV18" i="3"/>
  <c r="P5" i="3"/>
  <c r="P6" i="3"/>
  <c r="P1" i="3"/>
  <c r="P7" i="3"/>
  <c r="P10" i="3" s="1"/>
  <c r="P8" i="3"/>
  <c r="BV21" i="3"/>
  <c r="BV22" i="3"/>
  <c r="CC5" i="6"/>
  <c r="CC6" i="6"/>
  <c r="CC7" i="6"/>
  <c r="CC8" i="6"/>
  <c r="CC9" i="6"/>
  <c r="CC10" i="6"/>
  <c r="CC11" i="6"/>
  <c r="CC12" i="6"/>
  <c r="CC13" i="6"/>
  <c r="CC14" i="6"/>
  <c r="CC15" i="6"/>
  <c r="CC16" i="6"/>
  <c r="CC17" i="6"/>
  <c r="CC18" i="6"/>
  <c r="CC19" i="6"/>
  <c r="BX30" i="4"/>
  <c r="BY25" i="5"/>
  <c r="BY38" i="5"/>
  <c r="BY164" i="2"/>
  <c r="BY163" i="2"/>
  <c r="BW18" i="3"/>
  <c r="BW21" i="3"/>
  <c r="BW22" i="3"/>
  <c r="CD5" i="6"/>
  <c r="CD6" i="6"/>
  <c r="CD7" i="6"/>
  <c r="CD8" i="6"/>
  <c r="CD9" i="6"/>
  <c r="CD10" i="6"/>
  <c r="CD11" i="6"/>
  <c r="CD12" i="6"/>
  <c r="CD13" i="6"/>
  <c r="CD14" i="6"/>
  <c r="CD15" i="6"/>
  <c r="CD16" i="6"/>
  <c r="CD17" i="6"/>
  <c r="CD18" i="6"/>
  <c r="CD19" i="6"/>
  <c r="BY30" i="4"/>
  <c r="BZ25" i="5"/>
  <c r="BZ38" i="5"/>
  <c r="BZ164" i="2"/>
  <c r="BZ163" i="2"/>
  <c r="BX18" i="3"/>
  <c r="BX21" i="3"/>
  <c r="BX22" i="3"/>
  <c r="CE5" i="6"/>
  <c r="CE6" i="6"/>
  <c r="CE7" i="6"/>
  <c r="CE8" i="6"/>
  <c r="CE9" i="6"/>
  <c r="CE10" i="6"/>
  <c r="CE11" i="6"/>
  <c r="CE12" i="6"/>
  <c r="CE13" i="6"/>
  <c r="CE14" i="6"/>
  <c r="CE15" i="6"/>
  <c r="CE16" i="6"/>
  <c r="CE17" i="6"/>
  <c r="CE18" i="6"/>
  <c r="CE19" i="6"/>
  <c r="BZ30" i="4"/>
  <c r="CA25" i="5"/>
  <c r="CA38" i="5"/>
  <c r="CA164" i="2"/>
  <c r="CA163" i="2"/>
  <c r="BY18" i="3"/>
  <c r="BY21" i="3"/>
  <c r="BY22" i="3"/>
  <c r="CF5" i="6"/>
  <c r="CF6" i="6"/>
  <c r="CF7" i="6"/>
  <c r="CF8" i="6"/>
  <c r="CF9" i="6"/>
  <c r="CF10" i="6"/>
  <c r="CF11" i="6"/>
  <c r="CF12" i="6"/>
  <c r="CF13" i="6"/>
  <c r="CF14" i="6"/>
  <c r="CF15" i="6"/>
  <c r="CF16" i="6"/>
  <c r="CF17" i="6"/>
  <c r="CF18" i="6"/>
  <c r="CF19" i="6"/>
  <c r="CA30" i="4"/>
  <c r="CB25" i="5"/>
  <c r="CB38" i="5"/>
  <c r="CB164" i="2"/>
  <c r="CB163" i="2"/>
  <c r="BZ18" i="3"/>
  <c r="BZ21" i="3"/>
  <c r="BZ22" i="3"/>
  <c r="CG5" i="6"/>
  <c r="CG6" i="6"/>
  <c r="CG7" i="6"/>
  <c r="CG8" i="6"/>
  <c r="CG9" i="6"/>
  <c r="CG10" i="6"/>
  <c r="CG11" i="6"/>
  <c r="CG12" i="6"/>
  <c r="CG13" i="6"/>
  <c r="CG14" i="6"/>
  <c r="CG15" i="6"/>
  <c r="CG16" i="6"/>
  <c r="CG17" i="6"/>
  <c r="CG18" i="6"/>
  <c r="CG19" i="6"/>
  <c r="CB30" i="4"/>
  <c r="CC25" i="5"/>
  <c r="CC38" i="5"/>
  <c r="CC164" i="2"/>
  <c r="CC163" i="2"/>
  <c r="CA18" i="3"/>
  <c r="CA21" i="3"/>
  <c r="CA22" i="3"/>
  <c r="CH5" i="6"/>
  <c r="CH6" i="6"/>
  <c r="CH7" i="6"/>
  <c r="CH8" i="6"/>
  <c r="CH9" i="6"/>
  <c r="CH10" i="6"/>
  <c r="CH11" i="6"/>
  <c r="CH12" i="6"/>
  <c r="CH13" i="6"/>
  <c r="CH14" i="6"/>
  <c r="CH15" i="6"/>
  <c r="CH16" i="6"/>
  <c r="CH17" i="6"/>
  <c r="CH18" i="6"/>
  <c r="CH19" i="6"/>
  <c r="CC30" i="4"/>
  <c r="CD25" i="5"/>
  <c r="CD38" i="5"/>
  <c r="CD164" i="2"/>
  <c r="CD163" i="2"/>
  <c r="CB18" i="3"/>
  <c r="CB21" i="3"/>
  <c r="CB22" i="3"/>
  <c r="CI5" i="6"/>
  <c r="CI6" i="6"/>
  <c r="CI7" i="6"/>
  <c r="CI8" i="6"/>
  <c r="CI9" i="6"/>
  <c r="CI10" i="6"/>
  <c r="CI11" i="6"/>
  <c r="CI12" i="6"/>
  <c r="CI13" i="6"/>
  <c r="CI14" i="6"/>
  <c r="CI15" i="6"/>
  <c r="CI16" i="6"/>
  <c r="CI17" i="6"/>
  <c r="CI18" i="6"/>
  <c r="CI19" i="6"/>
  <c r="CD30" i="4"/>
  <c r="CE25" i="5"/>
  <c r="CE38" i="5"/>
  <c r="CE164" i="2"/>
  <c r="CE163" i="2"/>
  <c r="CC18" i="3"/>
  <c r="CC21" i="3"/>
  <c r="CC22" i="3"/>
  <c r="CJ5" i="6"/>
  <c r="CJ6" i="6"/>
  <c r="CJ7" i="6"/>
  <c r="CJ8" i="6"/>
  <c r="CJ9" i="6"/>
  <c r="CJ10" i="6"/>
  <c r="CJ11" i="6"/>
  <c r="CJ12" i="6"/>
  <c r="CJ13" i="6"/>
  <c r="CJ14" i="6"/>
  <c r="CJ15" i="6"/>
  <c r="CJ16" i="6"/>
  <c r="CJ17" i="6"/>
  <c r="CJ18" i="6"/>
  <c r="CJ19" i="6"/>
  <c r="CE30" i="4"/>
  <c r="CF25" i="5"/>
  <c r="CF38" i="5"/>
  <c r="CF164" i="2"/>
  <c r="CF163" i="2"/>
  <c r="CD18" i="3"/>
  <c r="CD21" i="3"/>
  <c r="CD22" i="3"/>
  <c r="CK5" i="6"/>
  <c r="CK6" i="6"/>
  <c r="CK7" i="6"/>
  <c r="CK8" i="6"/>
  <c r="CK9" i="6"/>
  <c r="CK10" i="6"/>
  <c r="CK11" i="6"/>
  <c r="CK12" i="6"/>
  <c r="CK13" i="6"/>
  <c r="CK14" i="6"/>
  <c r="CK15" i="6"/>
  <c r="CK16" i="6"/>
  <c r="CK17" i="6"/>
  <c r="CK18" i="6"/>
  <c r="CK19" i="6"/>
  <c r="CF30" i="4"/>
  <c r="CG25" i="5"/>
  <c r="CG38" i="5"/>
  <c r="CG164" i="2"/>
  <c r="CG163" i="2"/>
  <c r="CE18" i="3"/>
  <c r="CE21" i="3"/>
  <c r="CE22" i="3"/>
  <c r="CL5" i="6"/>
  <c r="CL6" i="6"/>
  <c r="CL7" i="6"/>
  <c r="CL8" i="6"/>
  <c r="CL9" i="6"/>
  <c r="CL10" i="6"/>
  <c r="CL11" i="6"/>
  <c r="CL12" i="6"/>
  <c r="CL13" i="6"/>
  <c r="CL14" i="6"/>
  <c r="CL15" i="6"/>
  <c r="CL16" i="6"/>
  <c r="CL17" i="6"/>
  <c r="CL18" i="6"/>
  <c r="CL19" i="6"/>
  <c r="CG30" i="4"/>
  <c r="CH25" i="5"/>
  <c r="CH38" i="5"/>
  <c r="CH164" i="2"/>
  <c r="CH163" i="2"/>
  <c r="CF18" i="3"/>
  <c r="CF21" i="3"/>
  <c r="CF22" i="3"/>
  <c r="CM5" i="6"/>
  <c r="CM6" i="6"/>
  <c r="CM7" i="6"/>
  <c r="CM8" i="6"/>
  <c r="CM9" i="6"/>
  <c r="CM10" i="6"/>
  <c r="CM11" i="6"/>
  <c r="CM12" i="6"/>
  <c r="CM13" i="6"/>
  <c r="CM14" i="6"/>
  <c r="CM15" i="6"/>
  <c r="CM16" i="6"/>
  <c r="CM17" i="6"/>
  <c r="CM18" i="6"/>
  <c r="CM19" i="6"/>
  <c r="CH30" i="4"/>
  <c r="CI25" i="5"/>
  <c r="CI38" i="5"/>
  <c r="CI164" i="2"/>
  <c r="CI163" i="2"/>
  <c r="CG18" i="3"/>
  <c r="CG21" i="3"/>
  <c r="CG22" i="3"/>
  <c r="CN5" i="6"/>
  <c r="CN6" i="6"/>
  <c r="CN7" i="6"/>
  <c r="CN8" i="6"/>
  <c r="CN9" i="6"/>
  <c r="CN10" i="6"/>
  <c r="CN11" i="6"/>
  <c r="CN12" i="6"/>
  <c r="CN13" i="6"/>
  <c r="CN14" i="6"/>
  <c r="CN15" i="6"/>
  <c r="CN16" i="6"/>
  <c r="CN17" i="6"/>
  <c r="CN18" i="6"/>
  <c r="CN19" i="6"/>
  <c r="CI30" i="4"/>
  <c r="CJ25" i="5"/>
  <c r="CJ38" i="5"/>
  <c r="CJ164" i="2"/>
  <c r="CJ163" i="2"/>
  <c r="CH18" i="3"/>
  <c r="Q5" i="3"/>
  <c r="Q6" i="3"/>
  <c r="Q1" i="3"/>
  <c r="Q7" i="3"/>
  <c r="Q10" i="3" s="1"/>
  <c r="Q8" i="3"/>
  <c r="CH21" i="3"/>
  <c r="CH22" i="3"/>
  <c r="CO5" i="6"/>
  <c r="CO6" i="6"/>
  <c r="CO7" i="6"/>
  <c r="CO8" i="6"/>
  <c r="CO9" i="6"/>
  <c r="CO10" i="6"/>
  <c r="CO11" i="6"/>
  <c r="CO12" i="6"/>
  <c r="CO13" i="6"/>
  <c r="CO14" i="6"/>
  <c r="CO15" i="6"/>
  <c r="CO16" i="6"/>
  <c r="CO17" i="6"/>
  <c r="CO18" i="6"/>
  <c r="CO19" i="6"/>
  <c r="CJ30" i="4"/>
  <c r="CK25" i="5"/>
  <c r="CK38" i="5"/>
  <c r="CK164" i="2"/>
  <c r="CK163" i="2"/>
  <c r="CI18" i="3"/>
  <c r="CI21" i="3"/>
  <c r="CI22" i="3"/>
  <c r="CP5" i="6"/>
  <c r="CP6" i="6"/>
  <c r="CP7" i="6"/>
  <c r="CP8" i="6"/>
  <c r="CP9" i="6"/>
  <c r="CP10" i="6"/>
  <c r="CP11" i="6"/>
  <c r="CP12" i="6"/>
  <c r="CP13" i="6"/>
  <c r="CP14" i="6"/>
  <c r="CP15" i="6"/>
  <c r="CP16" i="6"/>
  <c r="CP17" i="6"/>
  <c r="CP18" i="6"/>
  <c r="CP19" i="6"/>
  <c r="CK30" i="4"/>
  <c r="CL25" i="5"/>
  <c r="CL38" i="5"/>
  <c r="CL164" i="2"/>
  <c r="CL163" i="2"/>
  <c r="CJ18" i="3"/>
  <c r="CJ21" i="3"/>
  <c r="CJ22" i="3"/>
  <c r="CQ5" i="6"/>
  <c r="CQ6" i="6"/>
  <c r="CQ7" i="6"/>
  <c r="CQ8" i="6"/>
  <c r="CQ9" i="6"/>
  <c r="CQ10" i="6"/>
  <c r="CQ11" i="6"/>
  <c r="CQ12" i="6"/>
  <c r="CQ13" i="6"/>
  <c r="CQ14" i="6"/>
  <c r="CQ15" i="6"/>
  <c r="CQ16" i="6"/>
  <c r="CQ17" i="6"/>
  <c r="CQ18" i="6"/>
  <c r="CQ19" i="6"/>
  <c r="CL30" i="4"/>
  <c r="CM25" i="5"/>
  <c r="CM38" i="5"/>
  <c r="CM164" i="2"/>
  <c r="CM163" i="2"/>
  <c r="CK18" i="3"/>
  <c r="CK21" i="3"/>
  <c r="CK22" i="3"/>
  <c r="CR5" i="6"/>
  <c r="CR6" i="6"/>
  <c r="CR7" i="6"/>
  <c r="CR8" i="6"/>
  <c r="CR9" i="6"/>
  <c r="CR10" i="6"/>
  <c r="CR11" i="6"/>
  <c r="CR12" i="6"/>
  <c r="CR13" i="6"/>
  <c r="CR14" i="6"/>
  <c r="CR15" i="6"/>
  <c r="CR16" i="6"/>
  <c r="CR17" i="6"/>
  <c r="CR18" i="6"/>
  <c r="CR19" i="6"/>
  <c r="CM30" i="4"/>
  <c r="CN25" i="5"/>
  <c r="CN38" i="5"/>
  <c r="CN164" i="2"/>
  <c r="CN163" i="2"/>
  <c r="CL18" i="3"/>
  <c r="CL21" i="3"/>
  <c r="CL22" i="3"/>
  <c r="CS5" i="6"/>
  <c r="CS6" i="6"/>
  <c r="CS7" i="6"/>
  <c r="CS8" i="6"/>
  <c r="CS9" i="6"/>
  <c r="CS10" i="6"/>
  <c r="CS11" i="6"/>
  <c r="CS12" i="6"/>
  <c r="CS13" i="6"/>
  <c r="CS14" i="6"/>
  <c r="CS15" i="6"/>
  <c r="CS16" i="6"/>
  <c r="CS17" i="6"/>
  <c r="CS18" i="6"/>
  <c r="CS19" i="6"/>
  <c r="CN30" i="4"/>
  <c r="CO25" i="5"/>
  <c r="CO38" i="5"/>
  <c r="CO164" i="2"/>
  <c r="CO163" i="2"/>
  <c r="CM18" i="3"/>
  <c r="CM21" i="3"/>
  <c r="CM22" i="3"/>
  <c r="CT5" i="6"/>
  <c r="CT6" i="6"/>
  <c r="CT7" i="6"/>
  <c r="CT8" i="6"/>
  <c r="CT9" i="6"/>
  <c r="CT10" i="6"/>
  <c r="CT11" i="6"/>
  <c r="CT12" i="6"/>
  <c r="CT13" i="6"/>
  <c r="CT14" i="6"/>
  <c r="CT15" i="6"/>
  <c r="CT16" i="6"/>
  <c r="CT17" i="6"/>
  <c r="CT18" i="6"/>
  <c r="CT19" i="6"/>
  <c r="CO30" i="4"/>
  <c r="CP25" i="5"/>
  <c r="CP38" i="5"/>
  <c r="CP164" i="2"/>
  <c r="CP163" i="2"/>
  <c r="CN18" i="3"/>
  <c r="CN21" i="3"/>
  <c r="CN22" i="3"/>
  <c r="CU5" i="6"/>
  <c r="CU6" i="6"/>
  <c r="CU7" i="6"/>
  <c r="CU8" i="6"/>
  <c r="CU9" i="6"/>
  <c r="CU10" i="6"/>
  <c r="CU11" i="6"/>
  <c r="CU12" i="6"/>
  <c r="CU13" i="6"/>
  <c r="CU14" i="6"/>
  <c r="CU15" i="6"/>
  <c r="CU16" i="6"/>
  <c r="CU17" i="6"/>
  <c r="CU18" i="6"/>
  <c r="CU19" i="6"/>
  <c r="CP30" i="4"/>
  <c r="CQ25" i="5"/>
  <c r="CQ38" i="5"/>
  <c r="CQ164" i="2"/>
  <c r="CQ163" i="2"/>
  <c r="CO18" i="3"/>
  <c r="CO21" i="3"/>
  <c r="CO22" i="3"/>
  <c r="CV5" i="6"/>
  <c r="CV6" i="6"/>
  <c r="CV7" i="6"/>
  <c r="CV8" i="6"/>
  <c r="CV9" i="6"/>
  <c r="CV10" i="6"/>
  <c r="CV11" i="6"/>
  <c r="CV12" i="6"/>
  <c r="CV13" i="6"/>
  <c r="CV14" i="6"/>
  <c r="CV15" i="6"/>
  <c r="CV16" i="6"/>
  <c r="CV17" i="6"/>
  <c r="CV18" i="6"/>
  <c r="CV19" i="6"/>
  <c r="CQ30" i="4"/>
  <c r="CR25" i="5"/>
  <c r="CR38" i="5"/>
  <c r="CR164" i="2"/>
  <c r="CR163" i="2"/>
  <c r="CP18" i="3"/>
  <c r="CP21" i="3"/>
  <c r="CP22" i="3"/>
  <c r="CW5" i="6"/>
  <c r="CW6" i="6"/>
  <c r="CW7" i="6"/>
  <c r="CW8" i="6"/>
  <c r="CW9" i="6"/>
  <c r="CW10" i="6"/>
  <c r="CW11" i="6"/>
  <c r="CW12" i="6"/>
  <c r="CW13" i="6"/>
  <c r="CW14" i="6"/>
  <c r="CW15" i="6"/>
  <c r="CW16" i="6"/>
  <c r="CW17" i="6"/>
  <c r="CW18" i="6"/>
  <c r="CW19" i="6"/>
  <c r="CR30" i="4"/>
  <c r="CS25" i="5"/>
  <c r="CS38" i="5"/>
  <c r="CS164" i="2"/>
  <c r="CS163" i="2"/>
  <c r="CQ18" i="3"/>
  <c r="CQ21" i="3"/>
  <c r="CQ22" i="3"/>
  <c r="CX5" i="6"/>
  <c r="CX6" i="6"/>
  <c r="CX7" i="6"/>
  <c r="CX8" i="6"/>
  <c r="CX9" i="6"/>
  <c r="CX10" i="6"/>
  <c r="CX11" i="6"/>
  <c r="CX12" i="6"/>
  <c r="CX13" i="6"/>
  <c r="CX14" i="6"/>
  <c r="CX15" i="6"/>
  <c r="CX16" i="6"/>
  <c r="CX17" i="6"/>
  <c r="CX18" i="6"/>
  <c r="CX19" i="6"/>
  <c r="CS30" i="4"/>
  <c r="CT25" i="5"/>
  <c r="CT38" i="5"/>
  <c r="CT164" i="2"/>
  <c r="CT163" i="2"/>
  <c r="CR18" i="3"/>
  <c r="CR21" i="3"/>
  <c r="CR22" i="3"/>
  <c r="CY5" i="6"/>
  <c r="CY6" i="6"/>
  <c r="CY7" i="6"/>
  <c r="CY8" i="6"/>
  <c r="CY9" i="6"/>
  <c r="CY10" i="6"/>
  <c r="CY11" i="6"/>
  <c r="CY12" i="6"/>
  <c r="CY13" i="6"/>
  <c r="CY14" i="6"/>
  <c r="CY15" i="6"/>
  <c r="CY16" i="6"/>
  <c r="CY17" i="6"/>
  <c r="CY18" i="6"/>
  <c r="CY19" i="6"/>
  <c r="CT30" i="4"/>
  <c r="CU25" i="5"/>
  <c r="CU38" i="5"/>
  <c r="CU164" i="2"/>
  <c r="CU163" i="2"/>
  <c r="CS18" i="3"/>
  <c r="CS21" i="3"/>
  <c r="CS22" i="3"/>
  <c r="CZ5" i="6"/>
  <c r="CZ6" i="6"/>
  <c r="CZ7" i="6"/>
  <c r="CZ8" i="6"/>
  <c r="CZ9" i="6"/>
  <c r="CZ10" i="6"/>
  <c r="CZ11" i="6"/>
  <c r="CZ12" i="6"/>
  <c r="CZ13" i="6"/>
  <c r="CZ14" i="6"/>
  <c r="CZ15" i="6"/>
  <c r="CZ16" i="6"/>
  <c r="CZ17" i="6"/>
  <c r="CZ18" i="6"/>
  <c r="CZ19" i="6"/>
  <c r="CU30" i="4"/>
  <c r="CV25" i="5"/>
  <c r="CV38" i="5"/>
  <c r="CV164" i="2"/>
  <c r="CV163" i="2"/>
  <c r="CT18" i="3"/>
  <c r="R5" i="3"/>
  <c r="R6" i="3"/>
  <c r="R1" i="3"/>
  <c r="R7" i="3"/>
  <c r="R10" i="3" s="1"/>
  <c r="R8" i="3"/>
  <c r="CT21" i="3"/>
  <c r="CT22" i="3"/>
  <c r="DA5" i="6"/>
  <c r="DA6" i="6"/>
  <c r="DA7" i="6"/>
  <c r="DA8" i="6"/>
  <c r="DA9" i="6"/>
  <c r="DA10" i="6"/>
  <c r="DA11" i="6"/>
  <c r="DA12" i="6"/>
  <c r="DA13" i="6"/>
  <c r="DA14" i="6"/>
  <c r="DA15" i="6"/>
  <c r="DA16" i="6"/>
  <c r="DA17" i="6"/>
  <c r="DA18" i="6"/>
  <c r="DA19" i="6"/>
  <c r="CV30" i="4"/>
  <c r="CW25" i="5"/>
  <c r="CW38" i="5"/>
  <c r="CW164" i="2"/>
  <c r="CW163" i="2"/>
  <c r="CU18" i="3"/>
  <c r="CU21" i="3"/>
  <c r="CU22" i="3"/>
  <c r="DB5" i="6"/>
  <c r="DB6" i="6"/>
  <c r="DB7" i="6"/>
  <c r="DB8" i="6"/>
  <c r="DB9" i="6"/>
  <c r="DB10" i="6"/>
  <c r="DB11" i="6"/>
  <c r="DB12" i="6"/>
  <c r="DB13" i="6"/>
  <c r="DB14" i="6"/>
  <c r="DB15" i="6"/>
  <c r="DB16" i="6"/>
  <c r="DB17" i="6"/>
  <c r="DB18" i="6"/>
  <c r="DB19" i="6"/>
  <c r="CW30" i="4"/>
  <c r="CX25" i="5"/>
  <c r="CX38" i="5"/>
  <c r="CX164" i="2"/>
  <c r="CX163" i="2"/>
  <c r="CV18" i="3"/>
  <c r="CV21" i="3"/>
  <c r="CV22" i="3"/>
  <c r="DC5" i="6"/>
  <c r="DC6" i="6"/>
  <c r="DC7" i="6"/>
  <c r="DC8" i="6"/>
  <c r="DC9" i="6"/>
  <c r="DC10" i="6"/>
  <c r="DC11" i="6"/>
  <c r="DC12" i="6"/>
  <c r="DC13" i="6"/>
  <c r="DC14" i="6"/>
  <c r="DC15" i="6"/>
  <c r="DC16" i="6"/>
  <c r="DC17" i="6"/>
  <c r="DC18" i="6"/>
  <c r="DC19" i="6"/>
  <c r="CX30" i="4"/>
  <c r="CY25" i="5"/>
  <c r="CY38" i="5"/>
  <c r="CY164" i="2"/>
  <c r="CY163" i="2"/>
  <c r="CW18" i="3"/>
  <c r="CW21" i="3"/>
  <c r="CW22" i="3"/>
  <c r="DD5" i="6"/>
  <c r="DD6" i="6"/>
  <c r="DD7" i="6"/>
  <c r="DD8" i="6"/>
  <c r="DD9" i="6"/>
  <c r="DD10" i="6"/>
  <c r="DD11" i="6"/>
  <c r="DD12" i="6"/>
  <c r="DD13" i="6"/>
  <c r="DD14" i="6"/>
  <c r="DD15" i="6"/>
  <c r="DD16" i="6"/>
  <c r="DD17" i="6"/>
  <c r="DD18" i="6"/>
  <c r="DD19" i="6"/>
  <c r="CY30" i="4"/>
  <c r="CZ25" i="5"/>
  <c r="CZ38" i="5"/>
  <c r="CZ164" i="2"/>
  <c r="CZ163" i="2"/>
  <c r="CX18" i="3"/>
  <c r="CX21" i="3"/>
  <c r="CX22" i="3"/>
  <c r="DE5" i="6"/>
  <c r="DE6" i="6"/>
  <c r="DE7" i="6"/>
  <c r="DE8" i="6"/>
  <c r="DE9" i="6"/>
  <c r="DE10" i="6"/>
  <c r="DE11" i="6"/>
  <c r="DE12" i="6"/>
  <c r="DE13" i="6"/>
  <c r="DE14" i="6"/>
  <c r="DE15" i="6"/>
  <c r="DE16" i="6"/>
  <c r="DE17" i="6"/>
  <c r="DE18" i="6"/>
  <c r="DE19" i="6"/>
  <c r="CZ30" i="4"/>
  <c r="DA25" i="5"/>
  <c r="DA38" i="5"/>
  <c r="DA164" i="2"/>
  <c r="DA163" i="2"/>
  <c r="CY18" i="3"/>
  <c r="CY21" i="3"/>
  <c r="CY22" i="3"/>
  <c r="DF5" i="6"/>
  <c r="DF6" i="6"/>
  <c r="DF7" i="6"/>
  <c r="DF8" i="6"/>
  <c r="DF9" i="6"/>
  <c r="DF10" i="6"/>
  <c r="DF11" i="6"/>
  <c r="DF12" i="6"/>
  <c r="DF13" i="6"/>
  <c r="DF14" i="6"/>
  <c r="DF15" i="6"/>
  <c r="DF16" i="6"/>
  <c r="DF17" i="6"/>
  <c r="DF18" i="6"/>
  <c r="DF19" i="6"/>
  <c r="DA30" i="4"/>
  <c r="DB25" i="5"/>
  <c r="DB38" i="5"/>
  <c r="DB164" i="2"/>
  <c r="DB163" i="2"/>
  <c r="CZ18" i="3"/>
  <c r="CZ21" i="3"/>
  <c r="CZ22" i="3"/>
  <c r="DG5" i="6"/>
  <c r="DG6" i="6"/>
  <c r="DG7" i="6"/>
  <c r="DG8" i="6"/>
  <c r="DG9" i="6"/>
  <c r="DG10" i="6"/>
  <c r="DG11" i="6"/>
  <c r="DG12" i="6"/>
  <c r="DG13" i="6"/>
  <c r="DG14" i="6"/>
  <c r="DG15" i="6"/>
  <c r="DG16" i="6"/>
  <c r="DG17" i="6"/>
  <c r="DG18" i="6"/>
  <c r="DG19" i="6"/>
  <c r="DB30" i="4"/>
  <c r="DC25" i="5"/>
  <c r="DC38" i="5"/>
  <c r="DC164" i="2"/>
  <c r="DC163" i="2"/>
  <c r="DA18" i="3"/>
  <c r="DA21" i="3"/>
  <c r="DA22" i="3"/>
  <c r="DH5" i="6"/>
  <c r="DH6" i="6"/>
  <c r="DH7" i="6"/>
  <c r="DH8" i="6"/>
  <c r="DH9" i="6"/>
  <c r="DH10" i="6"/>
  <c r="DH11" i="6"/>
  <c r="DH12" i="6"/>
  <c r="DH13" i="6"/>
  <c r="DH14" i="6"/>
  <c r="DH15" i="6"/>
  <c r="DH16" i="6"/>
  <c r="DH17" i="6"/>
  <c r="DH18" i="6"/>
  <c r="DH19" i="6"/>
  <c r="DC30" i="4"/>
  <c r="DD25" i="5"/>
  <c r="DD38" i="5"/>
  <c r="DD164" i="2"/>
  <c r="DD163" i="2"/>
  <c r="DB18" i="3"/>
  <c r="DB21" i="3"/>
  <c r="DB22" i="3"/>
  <c r="DI5" i="6"/>
  <c r="DI6" i="6"/>
  <c r="DI7" i="6"/>
  <c r="DI8" i="6"/>
  <c r="DI9" i="6"/>
  <c r="DI10" i="6"/>
  <c r="DI11" i="6"/>
  <c r="DI12" i="6"/>
  <c r="DI13" i="6"/>
  <c r="DI14" i="6"/>
  <c r="DI15" i="6"/>
  <c r="DI16" i="6"/>
  <c r="DI17" i="6"/>
  <c r="DI18" i="6"/>
  <c r="DI19" i="6"/>
  <c r="DD30" i="4"/>
  <c r="DE25" i="5"/>
  <c r="DE38" i="5"/>
  <c r="DE164" i="2"/>
  <c r="DE163" i="2"/>
  <c r="DC18" i="3"/>
  <c r="DC21" i="3"/>
  <c r="DC22" i="3"/>
  <c r="DJ5" i="6"/>
  <c r="DJ6" i="6"/>
  <c r="DJ7" i="6"/>
  <c r="DJ8" i="6"/>
  <c r="DJ9" i="6"/>
  <c r="DJ10" i="6"/>
  <c r="DJ11" i="6"/>
  <c r="DJ12" i="6"/>
  <c r="DJ13" i="6"/>
  <c r="DJ14" i="6"/>
  <c r="DJ15" i="6"/>
  <c r="DJ16" i="6"/>
  <c r="DJ17" i="6"/>
  <c r="DJ18" i="6"/>
  <c r="DJ19" i="6"/>
  <c r="DE30" i="4"/>
  <c r="DF25" i="5"/>
  <c r="DF38" i="5"/>
  <c r="DF164" i="2"/>
  <c r="DF163" i="2"/>
  <c r="DD18" i="3"/>
  <c r="DD21" i="3"/>
  <c r="DD22" i="3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F30" i="4"/>
  <c r="DG25" i="5"/>
  <c r="DG38" i="5"/>
  <c r="DG164" i="2"/>
  <c r="DG163" i="2"/>
  <c r="DE18" i="3"/>
  <c r="DE21" i="3"/>
  <c r="DE22" i="3"/>
  <c r="DL5" i="6"/>
  <c r="DL6" i="6"/>
  <c r="DL7" i="6"/>
  <c r="DL8" i="6"/>
  <c r="DL9" i="6"/>
  <c r="DL10" i="6"/>
  <c r="DL11" i="6"/>
  <c r="DL12" i="6"/>
  <c r="DL13" i="6"/>
  <c r="DL14" i="6"/>
  <c r="DL15" i="6"/>
  <c r="DL16" i="6"/>
  <c r="DL17" i="6"/>
  <c r="DL18" i="6"/>
  <c r="DL19" i="6"/>
  <c r="DG30" i="4"/>
  <c r="DH25" i="5"/>
  <c r="DH38" i="5"/>
  <c r="DH164" i="2"/>
  <c r="DH163" i="2"/>
  <c r="DF18" i="3"/>
  <c r="S5" i="3"/>
  <c r="S6" i="3"/>
  <c r="S1" i="3"/>
  <c r="S7" i="3"/>
  <c r="S10" i="3" s="1"/>
  <c r="S8" i="3"/>
  <c r="DF21" i="3"/>
  <c r="DF22" i="3"/>
  <c r="DM5" i="6"/>
  <c r="DM6" i="6"/>
  <c r="DM7" i="6"/>
  <c r="DM8" i="6"/>
  <c r="DM9" i="6"/>
  <c r="DM10" i="6"/>
  <c r="DM11" i="6"/>
  <c r="DM12" i="6"/>
  <c r="DM13" i="6"/>
  <c r="DM14" i="6"/>
  <c r="DM15" i="6"/>
  <c r="DM16" i="6"/>
  <c r="DM17" i="6"/>
  <c r="DM18" i="6"/>
  <c r="DM19" i="6"/>
  <c r="DH30" i="4"/>
  <c r="DI25" i="5"/>
  <c r="DI38" i="5"/>
  <c r="DI164" i="2"/>
  <c r="DI163" i="2"/>
  <c r="DG18" i="3"/>
  <c r="DG21" i="3"/>
  <c r="DG22" i="3"/>
  <c r="DN5" i="6"/>
  <c r="DN6" i="6"/>
  <c r="DN7" i="6"/>
  <c r="DN8" i="6"/>
  <c r="DN9" i="6"/>
  <c r="DN10" i="6"/>
  <c r="DN11" i="6"/>
  <c r="DN12" i="6"/>
  <c r="DN13" i="6"/>
  <c r="DN14" i="6"/>
  <c r="DN15" i="6"/>
  <c r="DN16" i="6"/>
  <c r="DN17" i="6"/>
  <c r="DN18" i="6"/>
  <c r="DN19" i="6"/>
  <c r="DI30" i="4"/>
  <c r="DJ25" i="5"/>
  <c r="DJ38" i="5"/>
  <c r="DJ164" i="2"/>
  <c r="DJ163" i="2"/>
  <c r="DH18" i="3"/>
  <c r="DH21" i="3"/>
  <c r="DH22" i="3"/>
  <c r="DO5" i="6"/>
  <c r="DO6" i="6"/>
  <c r="DO7" i="6"/>
  <c r="DO8" i="6"/>
  <c r="DO9" i="6"/>
  <c r="DO10" i="6"/>
  <c r="DO11" i="6"/>
  <c r="DO12" i="6"/>
  <c r="DO13" i="6"/>
  <c r="DO14" i="6"/>
  <c r="DO15" i="6"/>
  <c r="DO16" i="6"/>
  <c r="DO17" i="6"/>
  <c r="DO18" i="6"/>
  <c r="DO19" i="6"/>
  <c r="DJ30" i="4"/>
  <c r="DK25" i="5"/>
  <c r="DK38" i="5"/>
  <c r="DK164" i="2"/>
  <c r="DK163" i="2"/>
  <c r="DI18" i="3"/>
  <c r="DI21" i="3"/>
  <c r="DI22" i="3"/>
  <c r="DP5" i="6"/>
  <c r="DP6" i="6"/>
  <c r="DP7" i="6"/>
  <c r="DP8" i="6"/>
  <c r="DP9" i="6"/>
  <c r="DP10" i="6"/>
  <c r="DP11" i="6"/>
  <c r="DP12" i="6"/>
  <c r="DP13" i="6"/>
  <c r="DP14" i="6"/>
  <c r="DP15" i="6"/>
  <c r="DP16" i="6"/>
  <c r="DP17" i="6"/>
  <c r="DP18" i="6"/>
  <c r="DP19" i="6"/>
  <c r="DK30" i="4"/>
  <c r="DL25" i="5"/>
  <c r="DL38" i="5"/>
  <c r="DL164" i="2"/>
  <c r="DL163" i="2"/>
  <c r="DJ18" i="3"/>
  <c r="DJ21" i="3"/>
  <c r="DJ22" i="3"/>
  <c r="DQ5" i="6"/>
  <c r="DQ6" i="6"/>
  <c r="DQ7" i="6"/>
  <c r="DQ8" i="6"/>
  <c r="DQ9" i="6"/>
  <c r="DQ10" i="6"/>
  <c r="DQ11" i="6"/>
  <c r="DQ12" i="6"/>
  <c r="DQ13" i="6"/>
  <c r="DQ14" i="6"/>
  <c r="DQ15" i="6"/>
  <c r="DQ16" i="6"/>
  <c r="DQ17" i="6"/>
  <c r="DQ18" i="6"/>
  <c r="DQ19" i="6"/>
  <c r="DL30" i="4"/>
  <c r="DM25" i="5"/>
  <c r="DM38" i="5"/>
  <c r="DM164" i="2"/>
  <c r="DM163" i="2"/>
  <c r="DK18" i="3"/>
  <c r="DK21" i="3"/>
  <c r="DK22" i="3"/>
  <c r="DR5" i="6"/>
  <c r="DR6" i="6"/>
  <c r="DR7" i="6"/>
  <c r="DR8" i="6"/>
  <c r="DR9" i="6"/>
  <c r="DR10" i="6"/>
  <c r="DR11" i="6"/>
  <c r="DR12" i="6"/>
  <c r="DR13" i="6"/>
  <c r="DR14" i="6"/>
  <c r="DR15" i="6"/>
  <c r="DR16" i="6"/>
  <c r="DR17" i="6"/>
  <c r="DR18" i="6"/>
  <c r="DR19" i="6"/>
  <c r="DM30" i="4"/>
  <c r="DN25" i="5"/>
  <c r="DN38" i="5"/>
  <c r="DN164" i="2"/>
  <c r="DN163" i="2"/>
  <c r="DL18" i="3"/>
  <c r="DL21" i="3"/>
  <c r="DL22" i="3"/>
  <c r="DS5" i="6"/>
  <c r="DS6" i="6"/>
  <c r="DS7" i="6"/>
  <c r="DS8" i="6"/>
  <c r="DS9" i="6"/>
  <c r="DS10" i="6"/>
  <c r="DS11" i="6"/>
  <c r="DS12" i="6"/>
  <c r="DS13" i="6"/>
  <c r="DS14" i="6"/>
  <c r="DS15" i="6"/>
  <c r="DS16" i="6"/>
  <c r="DS17" i="6"/>
  <c r="DS18" i="6"/>
  <c r="DS19" i="6"/>
  <c r="DN30" i="4"/>
  <c r="DO25" i="5"/>
  <c r="DO38" i="5"/>
  <c r="DO164" i="2"/>
  <c r="DO163" i="2"/>
  <c r="DM18" i="3"/>
  <c r="DM21" i="3"/>
  <c r="DM22" i="3"/>
  <c r="DT5" i="6"/>
  <c r="DT6" i="6"/>
  <c r="DT7" i="6"/>
  <c r="DT8" i="6"/>
  <c r="DT9" i="6"/>
  <c r="DT10" i="6"/>
  <c r="DT11" i="6"/>
  <c r="DT12" i="6"/>
  <c r="DT13" i="6"/>
  <c r="DT14" i="6"/>
  <c r="DT15" i="6"/>
  <c r="DT16" i="6"/>
  <c r="DT17" i="6"/>
  <c r="DT18" i="6"/>
  <c r="DT19" i="6"/>
  <c r="DO30" i="4"/>
  <c r="DP25" i="5"/>
  <c r="DP38" i="5"/>
  <c r="DP164" i="2"/>
  <c r="DP163" i="2"/>
  <c r="DN18" i="3"/>
  <c r="DN21" i="3"/>
  <c r="DN22" i="3"/>
  <c r="DU5" i="6"/>
  <c r="DU6" i="6"/>
  <c r="DU7" i="6"/>
  <c r="DU8" i="6"/>
  <c r="DU9" i="6"/>
  <c r="DU10" i="6"/>
  <c r="DU11" i="6"/>
  <c r="DU12" i="6"/>
  <c r="DU13" i="6"/>
  <c r="DU14" i="6"/>
  <c r="DU15" i="6"/>
  <c r="DU16" i="6"/>
  <c r="DU17" i="6"/>
  <c r="DU18" i="6"/>
  <c r="DU19" i="6"/>
  <c r="DP30" i="4"/>
  <c r="DQ25" i="5"/>
  <c r="DQ38" i="5"/>
  <c r="DQ164" i="2"/>
  <c r="DQ163" i="2"/>
  <c r="DO18" i="3"/>
  <c r="DO21" i="3"/>
  <c r="DO22" i="3"/>
  <c r="DV5" i="6"/>
  <c r="DV6" i="6"/>
  <c r="DV7" i="6"/>
  <c r="DV8" i="6"/>
  <c r="DV9" i="6"/>
  <c r="DV10" i="6"/>
  <c r="DV11" i="6"/>
  <c r="DV12" i="6"/>
  <c r="DV13" i="6"/>
  <c r="DV14" i="6"/>
  <c r="DV15" i="6"/>
  <c r="DV16" i="6"/>
  <c r="DV17" i="6"/>
  <c r="DV18" i="6"/>
  <c r="DV19" i="6"/>
  <c r="DQ30" i="4"/>
  <c r="DR25" i="5"/>
  <c r="DR38" i="5"/>
  <c r="DR164" i="2"/>
  <c r="DR163" i="2"/>
  <c r="DP18" i="3"/>
  <c r="DP21" i="3"/>
  <c r="DP22" i="3"/>
  <c r="DW5" i="6"/>
  <c r="DW6" i="6"/>
  <c r="DW7" i="6"/>
  <c r="DW8" i="6"/>
  <c r="DW9" i="6"/>
  <c r="DW10" i="6"/>
  <c r="DW11" i="6"/>
  <c r="DW12" i="6"/>
  <c r="DW13" i="6"/>
  <c r="DW14" i="6"/>
  <c r="DW15" i="6"/>
  <c r="DW16" i="6"/>
  <c r="DW17" i="6"/>
  <c r="DW18" i="6"/>
  <c r="DW19" i="6"/>
  <c r="DR30" i="4"/>
  <c r="DS25" i="5"/>
  <c r="DS38" i="5"/>
  <c r="DS164" i="2"/>
  <c r="DS163" i="2"/>
  <c r="DQ18" i="3"/>
  <c r="DQ21" i="3"/>
  <c r="DQ22" i="3"/>
  <c r="DX5" i="6"/>
  <c r="DX6" i="6"/>
  <c r="DX7" i="6"/>
  <c r="DX8" i="6"/>
  <c r="DX9" i="6"/>
  <c r="DX10" i="6"/>
  <c r="DX11" i="6"/>
  <c r="DX12" i="6"/>
  <c r="DX13" i="6"/>
  <c r="DX14" i="6"/>
  <c r="DX15" i="6"/>
  <c r="DX16" i="6"/>
  <c r="DX17" i="6"/>
  <c r="DX18" i="6"/>
  <c r="DX19" i="6"/>
  <c r="DS30" i="4"/>
  <c r="I2" i="5"/>
  <c r="D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A41" i="1"/>
  <c r="V12" i="1"/>
  <c r="V11" i="1"/>
  <c r="V10" i="1"/>
  <c r="V9" i="1"/>
  <c r="V8" i="1"/>
  <c r="V7" i="1"/>
  <c r="V6" i="1"/>
  <c r="V5" i="1"/>
  <c r="V4" i="1"/>
  <c r="V3" i="1"/>
  <c r="T12" i="1"/>
  <c r="T11" i="1"/>
  <c r="T10" i="1"/>
  <c r="T9" i="1"/>
  <c r="T8" i="1"/>
  <c r="T7" i="1"/>
  <c r="T6" i="1"/>
  <c r="T5" i="1"/>
  <c r="T4" i="1"/>
  <c r="T3" i="1"/>
  <c r="S12" i="1"/>
  <c r="AB11" i="1"/>
  <c r="S11" i="1"/>
  <c r="AB10" i="1"/>
  <c r="S10" i="1"/>
  <c r="AB9" i="1"/>
  <c r="S9" i="1"/>
  <c r="AB8" i="1"/>
  <c r="S8" i="1"/>
  <c r="AB7" i="1"/>
  <c r="S7" i="1"/>
  <c r="AB6" i="1"/>
  <c r="S6" i="1"/>
  <c r="AB5" i="1"/>
  <c r="S5" i="1"/>
  <c r="AB4" i="1"/>
  <c r="S4" i="1"/>
  <c r="AB3" i="1"/>
  <c r="S3" i="1"/>
  <c r="AB2" i="1"/>
  <c r="R12" i="1"/>
  <c r="R11" i="1"/>
  <c r="R10" i="1"/>
  <c r="R9" i="1"/>
  <c r="R8" i="1"/>
  <c r="R7" i="1"/>
  <c r="R6" i="1"/>
  <c r="R5" i="1"/>
  <c r="R4" i="1"/>
  <c r="R3" i="1"/>
  <c r="B19" i="1"/>
  <c r="E1" i="7"/>
  <c r="F1" i="7"/>
  <c r="B22" i="7"/>
  <c r="B21" i="7"/>
  <c r="B20" i="7"/>
  <c r="B19" i="7"/>
  <c r="B18" i="7"/>
  <c r="C2" i="7"/>
  <c r="D2" i="7"/>
  <c r="C72" i="4"/>
  <c r="D68" i="4"/>
  <c r="C62" i="4"/>
  <c r="D54" i="4"/>
  <c r="NI23" i="3"/>
  <c r="NH23" i="3"/>
  <c r="NG23" i="3"/>
  <c r="NF23" i="3"/>
  <c r="NE23" i="3"/>
  <c r="ND23" i="3"/>
  <c r="NC23" i="3"/>
  <c r="NB23" i="3"/>
  <c r="NA23" i="3"/>
  <c r="MZ23" i="3"/>
  <c r="MY23" i="3"/>
  <c r="MX23" i="3"/>
  <c r="MW23" i="3"/>
  <c r="MV23" i="3"/>
  <c r="MU23" i="3"/>
  <c r="MT23" i="3"/>
  <c r="MS23" i="3"/>
  <c r="MR23" i="3"/>
  <c r="MQ23" i="3"/>
  <c r="MP23" i="3"/>
  <c r="MO23" i="3"/>
  <c r="MN23" i="3"/>
  <c r="MM23" i="3"/>
  <c r="ML23" i="3"/>
  <c r="MK23" i="3"/>
  <c r="MJ23" i="3"/>
  <c r="MI23" i="3"/>
  <c r="MH23" i="3"/>
  <c r="MG23" i="3"/>
  <c r="MF23" i="3"/>
  <c r="ME23" i="3"/>
  <c r="MD23" i="3"/>
  <c r="MC23" i="3"/>
  <c r="MB23" i="3"/>
  <c r="MA23" i="3"/>
  <c r="LZ23" i="3"/>
  <c r="LY23" i="3"/>
  <c r="LX23" i="3"/>
  <c r="LW23" i="3"/>
  <c r="LV23" i="3"/>
  <c r="LU23" i="3"/>
  <c r="LT23" i="3"/>
  <c r="LS23" i="3"/>
  <c r="LR23" i="3"/>
  <c r="LQ23" i="3"/>
  <c r="LP23" i="3"/>
  <c r="LO23" i="3"/>
  <c r="LN23" i="3"/>
  <c r="LM23" i="3"/>
  <c r="LL23" i="3"/>
  <c r="LK23" i="3"/>
  <c r="LJ23" i="3"/>
  <c r="LI23" i="3"/>
  <c r="LH23" i="3"/>
  <c r="LG23" i="3"/>
  <c r="LF23" i="3"/>
  <c r="LE23" i="3"/>
  <c r="LD23" i="3"/>
  <c r="LC23" i="3"/>
  <c r="LB23" i="3"/>
  <c r="LA23" i="3"/>
  <c r="KZ23" i="3"/>
  <c r="KY23" i="3"/>
  <c r="KX23" i="3"/>
  <c r="KW23" i="3"/>
  <c r="KV23" i="3"/>
  <c r="KU23" i="3"/>
  <c r="KT23" i="3"/>
  <c r="KS23" i="3"/>
  <c r="KR23" i="3"/>
  <c r="KQ23" i="3"/>
  <c r="KP23" i="3"/>
  <c r="KO23" i="3"/>
  <c r="KN23" i="3"/>
  <c r="KM23" i="3"/>
  <c r="KL23" i="3"/>
  <c r="KK23" i="3"/>
  <c r="KJ23" i="3"/>
  <c r="KI23" i="3"/>
  <c r="KH23" i="3"/>
  <c r="KG23" i="3"/>
  <c r="KF23" i="3"/>
  <c r="KE23" i="3"/>
  <c r="KD23" i="3"/>
  <c r="KC23" i="3"/>
  <c r="KB23" i="3"/>
  <c r="KA23" i="3"/>
  <c r="JZ23" i="3"/>
  <c r="JY23" i="3"/>
  <c r="JX23" i="3"/>
  <c r="JW23" i="3"/>
  <c r="JV23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F17" i="6" a="1"/>
  <c r="F17" i="6"/>
  <c r="F19" i="6"/>
  <c r="E18" i="1"/>
  <c r="E17" i="6" a="1"/>
  <c r="E17" i="6"/>
  <c r="E19" i="6"/>
  <c r="E17" i="1"/>
  <c r="C17" i="6"/>
  <c r="C75" i="4"/>
  <c r="I3" i="6"/>
  <c r="J3" i="6"/>
  <c r="D55" i="5"/>
  <c r="D56" i="5" s="1"/>
  <c r="D54" i="5"/>
  <c r="D53" i="5"/>
  <c r="D50" i="5"/>
  <c r="E54" i="5"/>
  <c r="D40" i="5"/>
  <c r="D42" i="5"/>
  <c r="E40" i="5"/>
  <c r="D29" i="5"/>
  <c r="D30" i="5" s="1"/>
  <c r="D11" i="5"/>
  <c r="P32" i="5"/>
  <c r="R32" i="5"/>
  <c r="X32" i="5"/>
  <c r="Y32" i="5"/>
  <c r="AJ32" i="5"/>
  <c r="AN32" i="5"/>
  <c r="AR32" i="5"/>
  <c r="AU32" i="5"/>
  <c r="BF32" i="5"/>
  <c r="BH32" i="5"/>
  <c r="BN32" i="5"/>
  <c r="BO32" i="5"/>
  <c r="CB32" i="5"/>
  <c r="CD32" i="5"/>
  <c r="CJ32" i="5"/>
  <c r="CK32" i="5"/>
  <c r="CV32" i="5"/>
  <c r="CZ32" i="5"/>
  <c r="DD32" i="5"/>
  <c r="DG32" i="5"/>
  <c r="DR32" i="5"/>
  <c r="DT32" i="5"/>
  <c r="DZ32" i="5"/>
  <c r="EA32" i="5"/>
  <c r="D60" i="5" a="1"/>
  <c r="N60" i="5"/>
  <c r="N62" i="5"/>
  <c r="AF60" i="5"/>
  <c r="AF62" i="5"/>
  <c r="AL60" i="5"/>
  <c r="AL62" i="5"/>
  <c r="AY60" i="5"/>
  <c r="AY62" i="5"/>
  <c r="CC60" i="5"/>
  <c r="CC62" i="5"/>
  <c r="CE60" i="5"/>
  <c r="CE62" i="5"/>
  <c r="CJ60" i="5"/>
  <c r="CJ62" i="5"/>
  <c r="CY60" i="5"/>
  <c r="CY62" i="5"/>
  <c r="CZ60" i="5"/>
  <c r="CZ62" i="5"/>
  <c r="F60" i="5"/>
  <c r="F62" i="5"/>
  <c r="E50" i="5"/>
  <c r="E53" i="5"/>
  <c r="E55" i="5"/>
  <c r="E56" i="5" s="1"/>
  <c r="E11" i="5"/>
  <c r="BY45" i="5"/>
  <c r="D45" i="5"/>
  <c r="I45" i="5"/>
  <c r="BX45" i="5"/>
  <c r="CC45" i="5"/>
  <c r="DS45" i="5"/>
  <c r="DC45" i="5"/>
  <c r="CU45" i="5"/>
  <c r="CM45" i="5"/>
  <c r="BW45" i="5"/>
  <c r="BG45" i="5"/>
  <c r="AQ45" i="5"/>
  <c r="AI45" i="5"/>
  <c r="AA45" i="5"/>
  <c r="S45" i="5"/>
  <c r="T45" i="5"/>
  <c r="CO45" i="5"/>
  <c r="DR45" i="5"/>
  <c r="DJ45" i="5"/>
  <c r="DB45" i="5"/>
  <c r="CT45" i="5"/>
  <c r="BV45" i="5"/>
  <c r="AX45" i="5"/>
  <c r="AP45" i="5"/>
  <c r="AH45" i="5"/>
  <c r="Z45" i="5"/>
  <c r="R45" i="5"/>
  <c r="CN45" i="5"/>
  <c r="DE45" i="5"/>
  <c r="DM45" i="5"/>
  <c r="CG45" i="5"/>
  <c r="BQ45" i="5"/>
  <c r="BI45" i="5"/>
  <c r="M45" i="5"/>
  <c r="CV45" i="5"/>
  <c r="DU45" i="5"/>
  <c r="DX45" i="5"/>
  <c r="DP45" i="5"/>
  <c r="CJ45" i="5"/>
  <c r="BL45" i="5"/>
  <c r="AF45" i="5"/>
  <c r="P45" i="5"/>
  <c r="AR45" i="5"/>
  <c r="AW45" i="5"/>
  <c r="BA45" i="5"/>
  <c r="DI45" i="5"/>
  <c r="AJ45" i="5"/>
  <c r="AO45" i="5"/>
  <c r="CB45" i="5"/>
  <c r="BD45" i="5"/>
  <c r="AN45" i="5"/>
  <c r="H45" i="5"/>
  <c r="DO45" i="5"/>
  <c r="CY45" i="5"/>
  <c r="CQ45" i="5"/>
  <c r="CI45" i="5"/>
  <c r="CA45" i="5"/>
  <c r="BK45" i="5"/>
  <c r="AM45" i="5"/>
  <c r="AE45" i="5"/>
  <c r="W45" i="5"/>
  <c r="O45" i="5"/>
  <c r="G45" i="5"/>
  <c r="DL45" i="5"/>
  <c r="AK45" i="5"/>
  <c r="DY45" i="5"/>
  <c r="DZ45" i="5"/>
  <c r="EA45" i="5"/>
  <c r="EB45" i="5"/>
  <c r="EE45" i="5"/>
  <c r="CK45" i="5"/>
  <c r="CR45" i="5"/>
  <c r="DV45" i="5"/>
  <c r="DN45" i="5"/>
  <c r="DF45" i="5"/>
  <c r="CH45" i="5"/>
  <c r="BJ45" i="5"/>
  <c r="AT45" i="5"/>
  <c r="AD45" i="5"/>
  <c r="N45" i="5"/>
  <c r="DT45" i="5"/>
  <c r="E42" i="5"/>
  <c r="E43" i="5" s="1"/>
  <c r="F40" i="5"/>
  <c r="DU60" i="5"/>
  <c r="DT60" i="5"/>
  <c r="DT62" i="5"/>
  <c r="DU62" i="5"/>
  <c r="CW60" i="5"/>
  <c r="CW62" i="5"/>
  <c r="BY60" i="5"/>
  <c r="BY62" i="5"/>
  <c r="M60" i="5"/>
  <c r="M62" i="5"/>
  <c r="CV60" i="5"/>
  <c r="CV62" i="5"/>
  <c r="BP60" i="5"/>
  <c r="BP62" i="5"/>
  <c r="AJ60" i="5"/>
  <c r="AJ62" i="5"/>
  <c r="L60" i="5"/>
  <c r="L62" i="5"/>
  <c r="EA60" i="5"/>
  <c r="BG60" i="5"/>
  <c r="BG62" i="5"/>
  <c r="AQ60" i="5"/>
  <c r="AQ62" i="5"/>
  <c r="AI60" i="5"/>
  <c r="AI62" i="5"/>
  <c r="K60" i="5"/>
  <c r="K62" i="5"/>
  <c r="DZ60" i="5"/>
  <c r="DJ60" i="5"/>
  <c r="DJ62" i="5"/>
  <c r="DB60" i="5"/>
  <c r="DB62" i="5"/>
  <c r="CT60" i="5"/>
  <c r="CT62" i="5"/>
  <c r="CL60" i="5"/>
  <c r="CL62" i="5"/>
  <c r="CD60" i="5"/>
  <c r="CD62" i="5"/>
  <c r="BV60" i="5"/>
  <c r="BV62" i="5"/>
  <c r="BN60" i="5"/>
  <c r="BN62" i="5"/>
  <c r="AX60" i="5"/>
  <c r="AX62" i="5"/>
  <c r="AP60" i="5"/>
  <c r="AP62" i="5"/>
  <c r="AH60" i="5"/>
  <c r="AH62" i="5"/>
  <c r="Z60" i="5"/>
  <c r="Z62" i="5"/>
  <c r="R60" i="5"/>
  <c r="R62" i="5"/>
  <c r="J60" i="5"/>
  <c r="J62" i="5"/>
  <c r="EC60" i="5"/>
  <c r="CG60" i="5"/>
  <c r="CG62" i="5"/>
  <c r="BI60" i="5"/>
  <c r="BI62" i="5"/>
  <c r="AK60" i="5"/>
  <c r="AK62" i="5"/>
  <c r="E60" i="5"/>
  <c r="E62" i="5"/>
  <c r="EB60" i="5"/>
  <c r="DL60" i="5"/>
  <c r="DL62" i="5"/>
  <c r="CN60" i="5"/>
  <c r="CN62" i="5"/>
  <c r="AZ60" i="5"/>
  <c r="AZ62" i="5"/>
  <c r="AB60" i="5"/>
  <c r="AB62" i="5"/>
  <c r="D60" i="5"/>
  <c r="DS60" i="5"/>
  <c r="DS62" i="5"/>
  <c r="CU60" i="5"/>
  <c r="CU62" i="5"/>
  <c r="BW60" i="5"/>
  <c r="BW62" i="5"/>
  <c r="S60" i="5"/>
  <c r="S62" i="5"/>
  <c r="DA60" i="5"/>
  <c r="DA62" i="5"/>
  <c r="CK60" i="5"/>
  <c r="CK62" i="5"/>
  <c r="BU60" i="5"/>
  <c r="BU62" i="5"/>
  <c r="BE60" i="5"/>
  <c r="BE62" i="5"/>
  <c r="AO60" i="5"/>
  <c r="AO62" i="5"/>
  <c r="Y60" i="5"/>
  <c r="Y62" i="5"/>
  <c r="I60" i="5"/>
  <c r="I62" i="5"/>
  <c r="DP60" i="5"/>
  <c r="DP62" i="5"/>
  <c r="DH60" i="5"/>
  <c r="DH62" i="5"/>
  <c r="CB60" i="5"/>
  <c r="CB62" i="5"/>
  <c r="BT60" i="5"/>
  <c r="BT62" i="5"/>
  <c r="BL60" i="5"/>
  <c r="BL62" i="5"/>
  <c r="AV60" i="5"/>
  <c r="AV62" i="5"/>
  <c r="AN60" i="5"/>
  <c r="AN62" i="5"/>
  <c r="X60" i="5"/>
  <c r="X62" i="5"/>
  <c r="P60" i="5"/>
  <c r="P62" i="5"/>
  <c r="H60" i="5"/>
  <c r="H62" i="5"/>
  <c r="EE60" i="5"/>
  <c r="DO60" i="5"/>
  <c r="DO62" i="5"/>
  <c r="DG60" i="5"/>
  <c r="DG62" i="5"/>
  <c r="CQ60" i="5"/>
  <c r="CQ62" i="5"/>
  <c r="CI60" i="5"/>
  <c r="CI62" i="5"/>
  <c r="CA60" i="5"/>
  <c r="CA62" i="5"/>
  <c r="BS60" i="5"/>
  <c r="BS62" i="5"/>
  <c r="BC60" i="5"/>
  <c r="BC62" i="5"/>
  <c r="AU60" i="5"/>
  <c r="AU62" i="5"/>
  <c r="AM60" i="5"/>
  <c r="AM62" i="5"/>
  <c r="AE60" i="5"/>
  <c r="AE62" i="5"/>
  <c r="W60" i="5"/>
  <c r="W62" i="5"/>
  <c r="O60" i="5"/>
  <c r="O62" i="5"/>
  <c r="G60" i="5"/>
  <c r="G62" i="5"/>
  <c r="CO60" i="5"/>
  <c r="CO62" i="5"/>
  <c r="BQ60" i="5"/>
  <c r="BQ62" i="5"/>
  <c r="BA60" i="5"/>
  <c r="BA62" i="5"/>
  <c r="AC60" i="5"/>
  <c r="AC62" i="5"/>
  <c r="U60" i="5"/>
  <c r="U62" i="5"/>
  <c r="DD60" i="5"/>
  <c r="DD62" i="5"/>
  <c r="CF60" i="5"/>
  <c r="CF62" i="5"/>
  <c r="AR60" i="5"/>
  <c r="AR62" i="5"/>
  <c r="T60" i="5"/>
  <c r="T62" i="5"/>
  <c r="DK60" i="5"/>
  <c r="DK62" i="5"/>
  <c r="CM60" i="5"/>
  <c r="CM62" i="5"/>
  <c r="BO60" i="5"/>
  <c r="BO62" i="5"/>
  <c r="AA60" i="5"/>
  <c r="AA62" i="5"/>
  <c r="DY60" i="5"/>
  <c r="CS60" i="5"/>
  <c r="CS62" i="5"/>
  <c r="BM60" i="5"/>
  <c r="BM62" i="5"/>
  <c r="AW60" i="5"/>
  <c r="AW62" i="5"/>
  <c r="AG60" i="5"/>
  <c r="AG62" i="5"/>
  <c r="Q60" i="5"/>
  <c r="Q62" i="5"/>
  <c r="CR60" i="5"/>
  <c r="CR62" i="5"/>
  <c r="DV60" i="5"/>
  <c r="DN60" i="5"/>
  <c r="DN62" i="5"/>
  <c r="DF60" i="5"/>
  <c r="DF62" i="5"/>
  <c r="CX60" i="5"/>
  <c r="CX62" i="5"/>
  <c r="CP60" i="5"/>
  <c r="CP62" i="5"/>
  <c r="CH60" i="5"/>
  <c r="CH62" i="5"/>
  <c r="BZ60" i="5"/>
  <c r="BZ62" i="5"/>
  <c r="BJ60" i="5"/>
  <c r="BJ62" i="5"/>
  <c r="BB60" i="5"/>
  <c r="BB62" i="5"/>
  <c r="AT60" i="5"/>
  <c r="AT62" i="5"/>
  <c r="AD60" i="5"/>
  <c r="AD62" i="5"/>
  <c r="V60" i="5"/>
  <c r="V62" i="5"/>
  <c r="E19" i="5"/>
  <c r="Q45" i="5"/>
  <c r="F11" i="5"/>
  <c r="K3" i="6"/>
  <c r="F53" i="5"/>
  <c r="F50" i="5"/>
  <c r="F42" i="5"/>
  <c r="F43" i="5" s="1"/>
  <c r="G40" i="5"/>
  <c r="D48" i="4"/>
  <c r="D49" i="4" s="1"/>
  <c r="C45" i="4"/>
  <c r="C43" i="4"/>
  <c r="B24" i="3"/>
  <c r="D24" i="4"/>
  <c r="C24" i="3"/>
  <c r="D24" i="3"/>
  <c r="F24" i="4"/>
  <c r="B21" i="4"/>
  <c r="B22" i="4"/>
  <c r="B23" i="4"/>
  <c r="B24" i="4"/>
  <c r="B20" i="4"/>
  <c r="C4" i="4"/>
  <c r="D2" i="4"/>
  <c r="D1" i="4"/>
  <c r="E24" i="4"/>
  <c r="E24" i="3"/>
  <c r="D22" i="4"/>
  <c r="E21" i="4"/>
  <c r="B19" i="3"/>
  <c r="T6" i="3"/>
  <c r="T5" i="3"/>
  <c r="T1" i="3"/>
  <c r="L3" i="6"/>
  <c r="D24" i="5"/>
  <c r="G42" i="5"/>
  <c r="G43" i="5" s="1"/>
  <c r="H40" i="5"/>
  <c r="F2" i="4"/>
  <c r="E2" i="4"/>
  <c r="E1" i="4"/>
  <c r="G8" i="3"/>
  <c r="C8" i="3"/>
  <c r="C311" i="2"/>
  <c r="C295" i="2"/>
  <c r="C279" i="2"/>
  <c r="C263" i="2"/>
  <c r="C247" i="2"/>
  <c r="C231" i="2"/>
  <c r="C215" i="2"/>
  <c r="C199" i="2"/>
  <c r="C183" i="2"/>
  <c r="M3" i="6"/>
  <c r="H42" i="5"/>
  <c r="H43" i="5" s="1"/>
  <c r="I40" i="5"/>
  <c r="G1" i="4"/>
  <c r="C167" i="2"/>
  <c r="D21" i="4"/>
  <c r="I42" i="5"/>
  <c r="I43" i="5" s="1"/>
  <c r="J40" i="5"/>
  <c r="T13" i="1"/>
  <c r="K5" i="1"/>
  <c r="K4" i="1"/>
  <c r="K7" i="1"/>
  <c r="K8" i="1"/>
  <c r="M3" i="1"/>
  <c r="L3" i="1"/>
  <c r="O3" i="1"/>
  <c r="P3" i="1"/>
  <c r="H13" i="1"/>
  <c r="F45" i="5"/>
  <c r="J42" i="5"/>
  <c r="J43" i="5" s="1"/>
  <c r="K40" i="5"/>
  <c r="F21" i="4"/>
  <c r="G21" i="4"/>
  <c r="E35" i="1"/>
  <c r="E29" i="1"/>
  <c r="E27" i="1"/>
  <c r="E2" i="1"/>
  <c r="B13" i="1"/>
  <c r="K42" i="5"/>
  <c r="K43" i="5" s="1"/>
  <c r="L40" i="5"/>
  <c r="H21" i="4"/>
  <c r="L42" i="5"/>
  <c r="L43" i="5" s="1"/>
  <c r="M40" i="5"/>
  <c r="M42" i="5"/>
  <c r="M43" i="5" s="1"/>
  <c r="T8" i="3"/>
  <c r="V45" i="5"/>
  <c r="AL45" i="5"/>
  <c r="BB45" i="5"/>
  <c r="BR45" i="5"/>
  <c r="CL45" i="5"/>
  <c r="O42" i="5"/>
  <c r="O43" i="5" s="1"/>
  <c r="C44" i="4"/>
  <c r="E28" i="1"/>
  <c r="C51" i="4"/>
  <c r="O40" i="5"/>
  <c r="D4" i="4"/>
  <c r="G54" i="4"/>
  <c r="G48" i="4"/>
  <c r="G49" i="4" s="1"/>
  <c r="G2" i="4"/>
  <c r="N40" i="5"/>
  <c r="N42" i="5"/>
  <c r="N43" i="5" s="1"/>
  <c r="G24" i="4"/>
  <c r="F24" i="3"/>
  <c r="E22" i="4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D62" i="5"/>
  <c r="F54" i="4"/>
  <c r="F48" i="4"/>
  <c r="F49" i="4" s="1"/>
  <c r="F1" i="4"/>
  <c r="E54" i="4"/>
  <c r="E48" i="4"/>
  <c r="E49" i="4" s="1"/>
  <c r="E29" i="5"/>
  <c r="E30" i="5" s="1"/>
  <c r="EC58" i="5"/>
  <c r="DU58" i="5"/>
  <c r="DM58" i="5"/>
  <c r="DE58" i="5"/>
  <c r="CW58" i="5"/>
  <c r="CO58" i="5"/>
  <c r="CG58" i="5"/>
  <c r="BY58" i="5"/>
  <c r="BQ58" i="5"/>
  <c r="BI58" i="5"/>
  <c r="BA58" i="5"/>
  <c r="AS58" i="5"/>
  <c r="AK58" i="5"/>
  <c r="AC58" i="5"/>
  <c r="U58" i="5"/>
  <c r="M58" i="5"/>
  <c r="E58" i="5"/>
  <c r="EB58" i="5"/>
  <c r="DT58" i="5"/>
  <c r="DL58" i="5"/>
  <c r="DD58" i="5"/>
  <c r="CV58" i="5"/>
  <c r="CN58" i="5"/>
  <c r="CF58" i="5"/>
  <c r="BX58" i="5"/>
  <c r="BP58" i="5"/>
  <c r="BH58" i="5"/>
  <c r="AZ58" i="5"/>
  <c r="AR58" i="5"/>
  <c r="AJ58" i="5"/>
  <c r="AB58" i="5"/>
  <c r="T58" i="5"/>
  <c r="L58" i="5"/>
  <c r="D58" i="5"/>
  <c r="EA58" i="5"/>
  <c r="DS58" i="5"/>
  <c r="DK58" i="5"/>
  <c r="DC58" i="5"/>
  <c r="CU58" i="5"/>
  <c r="CM58" i="5"/>
  <c r="CE58" i="5"/>
  <c r="BW58" i="5"/>
  <c r="BO58" i="5"/>
  <c r="BG58" i="5"/>
  <c r="AY58" i="5"/>
  <c r="AQ58" i="5"/>
  <c r="AI58" i="5"/>
  <c r="AA58" i="5"/>
  <c r="S58" i="5"/>
  <c r="K58" i="5"/>
  <c r="DZ58" i="5"/>
  <c r="DR58" i="5"/>
  <c r="DJ58" i="5"/>
  <c r="DB58" i="5"/>
  <c r="CT58" i="5"/>
  <c r="CL58" i="5"/>
  <c r="CD58" i="5"/>
  <c r="BV58" i="5"/>
  <c r="BN58" i="5"/>
  <c r="BF58" i="5"/>
  <c r="AX58" i="5"/>
  <c r="AP58" i="5"/>
  <c r="AH58" i="5"/>
  <c r="Z58" i="5"/>
  <c r="R58" i="5"/>
  <c r="J58" i="5"/>
  <c r="DY58" i="5"/>
  <c r="DQ58" i="5"/>
  <c r="DI58" i="5"/>
  <c r="DA58" i="5"/>
  <c r="CS58" i="5"/>
  <c r="CK58" i="5"/>
  <c r="CC58" i="5"/>
  <c r="BU58" i="5"/>
  <c r="BM58" i="5"/>
  <c r="BE58" i="5"/>
  <c r="AW58" i="5"/>
  <c r="AO58" i="5"/>
  <c r="AG58" i="5"/>
  <c r="Y58" i="5"/>
  <c r="Q58" i="5"/>
  <c r="I58" i="5"/>
  <c r="DX58" i="5"/>
  <c r="DP58" i="5"/>
  <c r="DH58" i="5"/>
  <c r="CZ58" i="5"/>
  <c r="CR58" i="5"/>
  <c r="CJ58" i="5"/>
  <c r="CB58" i="5"/>
  <c r="BT58" i="5"/>
  <c r="BL58" i="5"/>
  <c r="BD58" i="5"/>
  <c r="AV58" i="5"/>
  <c r="AN58" i="5"/>
  <c r="AF58" i="5"/>
  <c r="X58" i="5"/>
  <c r="P58" i="5"/>
  <c r="H58" i="5"/>
  <c r="DO58" i="5"/>
  <c r="CI58" i="5"/>
  <c r="BC58" i="5"/>
  <c r="W58" i="5"/>
  <c r="DN58" i="5"/>
  <c r="CH58" i="5"/>
  <c r="BB58" i="5"/>
  <c r="V58" i="5"/>
  <c r="DG58" i="5"/>
  <c r="CA58" i="5"/>
  <c r="AU58" i="5"/>
  <c r="O58" i="5"/>
  <c r="DF58" i="5"/>
  <c r="BK58" i="5"/>
  <c r="G58" i="5"/>
  <c r="CY58" i="5"/>
  <c r="BJ58" i="5"/>
  <c r="F58" i="5"/>
  <c r="CX58" i="5"/>
  <c r="AT58" i="5"/>
  <c r="ED58" i="5"/>
  <c r="BZ58" i="5"/>
  <c r="AE58" i="5"/>
  <c r="DW58" i="5"/>
  <c r="BS58" i="5"/>
  <c r="AD58" i="5"/>
  <c r="CQ58" i="5"/>
  <c r="CP58" i="5"/>
  <c r="BR58" i="5"/>
  <c r="AM58" i="5"/>
  <c r="N58" i="5"/>
  <c r="AL58" i="5"/>
  <c r="F55" i="5"/>
  <c r="F54" i="5"/>
  <c r="DV58" i="5"/>
  <c r="EE58" i="5"/>
  <c r="E32" i="5"/>
  <c r="M32" i="5"/>
  <c r="U32" i="5"/>
  <c r="AC32" i="5"/>
  <c r="AK32" i="5"/>
  <c r="AS32" i="5"/>
  <c r="BA32" i="5"/>
  <c r="BI32" i="5"/>
  <c r="BQ32" i="5"/>
  <c r="BY32" i="5"/>
  <c r="CG32" i="5"/>
  <c r="CO32" i="5"/>
  <c r="CW32" i="5"/>
  <c r="DE32" i="5"/>
  <c r="DM32" i="5"/>
  <c r="DU32" i="5"/>
  <c r="EC32" i="5"/>
  <c r="F32" i="5"/>
  <c r="N32" i="5"/>
  <c r="V32" i="5"/>
  <c r="AD32" i="5"/>
  <c r="AL32" i="5"/>
  <c r="AT32" i="5"/>
  <c r="BB32" i="5"/>
  <c r="BJ32" i="5"/>
  <c r="BR32" i="5"/>
  <c r="BZ32" i="5"/>
  <c r="CH32" i="5"/>
  <c r="CP32" i="5"/>
  <c r="CX32" i="5"/>
  <c r="DF32" i="5"/>
  <c r="DN32" i="5"/>
  <c r="DV32" i="5"/>
  <c r="ED32" i="5"/>
  <c r="I32" i="5"/>
  <c r="S32" i="5"/>
  <c r="AE32" i="5"/>
  <c r="AO32" i="5"/>
  <c r="AY32" i="5"/>
  <c r="BK32" i="5"/>
  <c r="BU32" i="5"/>
  <c r="CE32" i="5"/>
  <c r="CQ32" i="5"/>
  <c r="DA32" i="5"/>
  <c r="DK32" i="5"/>
  <c r="DW32" i="5"/>
  <c r="J32" i="5"/>
  <c r="T32" i="5"/>
  <c r="AF32" i="5"/>
  <c r="AP32" i="5"/>
  <c r="AZ32" i="5"/>
  <c r="BL32" i="5"/>
  <c r="BV32" i="5"/>
  <c r="CF32" i="5"/>
  <c r="CR32" i="5"/>
  <c r="DB32" i="5"/>
  <c r="DL32" i="5"/>
  <c r="DX32" i="5"/>
  <c r="K32" i="5"/>
  <c r="W32" i="5"/>
  <c r="AG32" i="5"/>
  <c r="AQ32" i="5"/>
  <c r="BC32" i="5"/>
  <c r="BM32" i="5"/>
  <c r="BW32" i="5"/>
  <c r="CI32" i="5"/>
  <c r="CS32" i="5"/>
  <c r="DC32" i="5"/>
  <c r="DO32" i="5"/>
  <c r="DY32" i="5"/>
  <c r="G32" i="5"/>
  <c r="Q32" i="5"/>
  <c r="AA32" i="5"/>
  <c r="AM32" i="5"/>
  <c r="AW32" i="5"/>
  <c r="BG32" i="5"/>
  <c r="BS32" i="5"/>
  <c r="CC32" i="5"/>
  <c r="CM32" i="5"/>
  <c r="CY32" i="5"/>
  <c r="DI32" i="5"/>
  <c r="DS32" i="5"/>
  <c r="EE32" i="5"/>
  <c r="BZ45" i="5"/>
  <c r="DA45" i="5"/>
  <c r="CW45" i="5"/>
  <c r="BC45" i="5"/>
  <c r="DW45" i="5"/>
  <c r="CS45" i="5"/>
  <c r="AV45" i="5"/>
  <c r="E45" i="5"/>
  <c r="AG45" i="5"/>
  <c r="BF45" i="5"/>
  <c r="CF45" i="5"/>
  <c r="BO45" i="5"/>
  <c r="DQ32" i="5"/>
  <c r="CU32" i="5"/>
  <c r="CA32" i="5"/>
  <c r="BE32" i="5"/>
  <c r="AI32" i="5"/>
  <c r="O32" i="5"/>
  <c r="DP32" i="5"/>
  <c r="CT32" i="5"/>
  <c r="BX32" i="5"/>
  <c r="BD32" i="5"/>
  <c r="AH32" i="5"/>
  <c r="L32" i="5"/>
  <c r="AS45" i="5"/>
  <c r="BP45" i="5"/>
  <c r="DK45" i="5"/>
  <c r="AY45" i="5"/>
  <c r="Y45" i="5"/>
  <c r="BN45" i="5"/>
  <c r="AB45" i="5"/>
  <c r="AC45" i="5"/>
  <c r="CZ45" i="5"/>
  <c r="DD45" i="5"/>
  <c r="DH45" i="5"/>
  <c r="DG45" i="5"/>
  <c r="AU45" i="5"/>
  <c r="BE45" i="5"/>
  <c r="ED45" i="5"/>
  <c r="CX45" i="5"/>
  <c r="BH45" i="5"/>
  <c r="DV62" i="5"/>
  <c r="BM45" i="5"/>
  <c r="CP45" i="5"/>
  <c r="EC45" i="5"/>
  <c r="AZ45" i="5"/>
  <c r="BS45" i="5"/>
  <c r="X45" i="5"/>
  <c r="DQ45" i="5"/>
  <c r="BT45" i="5"/>
  <c r="U45" i="5"/>
  <c r="J45" i="5"/>
  <c r="CD45" i="5"/>
  <c r="K45" i="5"/>
  <c r="CE45" i="5"/>
  <c r="L45" i="5"/>
  <c r="D32" i="5"/>
  <c r="DJ32" i="5"/>
  <c r="CN32" i="5"/>
  <c r="BT32" i="5"/>
  <c r="AX32" i="5"/>
  <c r="AB32" i="5"/>
  <c r="H32" i="5"/>
  <c r="BU45" i="5"/>
  <c r="EB32" i="5"/>
  <c r="DH32" i="5"/>
  <c r="CL32" i="5"/>
  <c r="BP32" i="5"/>
  <c r="AV32" i="5"/>
  <c r="Z32" i="5"/>
  <c r="BR60" i="5"/>
  <c r="BR62" i="5"/>
  <c r="ED60" i="5"/>
  <c r="DI60" i="5"/>
  <c r="DI62" i="5"/>
  <c r="BH60" i="5"/>
  <c r="BH62" i="5"/>
  <c r="DM60" i="5"/>
  <c r="DM62" i="5"/>
  <c r="BK60" i="5"/>
  <c r="BK62" i="5"/>
  <c r="DW60" i="5"/>
  <c r="BD60" i="5"/>
  <c r="BD62" i="5"/>
  <c r="DX60" i="5"/>
  <c r="DQ60" i="5"/>
  <c r="DQ62" i="5"/>
  <c r="BX60" i="5"/>
  <c r="BX62" i="5"/>
  <c r="DE60" i="5"/>
  <c r="DE62" i="5"/>
  <c r="BF60" i="5"/>
  <c r="BF62" i="5"/>
  <c r="DR60" i="5"/>
  <c r="DR62" i="5"/>
  <c r="DC60" i="5"/>
  <c r="DC62" i="5"/>
  <c r="AS60" i="5"/>
  <c r="AS62" i="5"/>
  <c r="G1" i="7"/>
  <c r="G17" i="6"/>
  <c r="G19" i="6"/>
  <c r="I21" i="4"/>
  <c r="N3" i="6"/>
  <c r="DW62" i="5"/>
  <c r="DX62" i="5"/>
  <c r="DY62" i="5"/>
  <c r="DZ62" i="5"/>
  <c r="EA62" i="5"/>
  <c r="EB62" i="5"/>
  <c r="EC62" i="5"/>
  <c r="ED62" i="5"/>
  <c r="EE62" i="5"/>
  <c r="G55" i="5"/>
  <c r="G56" i="5" s="1"/>
  <c r="G53" i="5"/>
  <c r="G50" i="5"/>
  <c r="G54" i="5"/>
  <c r="F22" i="4"/>
  <c r="F29" i="5"/>
  <c r="F30" i="5" s="1"/>
  <c r="H54" i="4"/>
  <c r="H48" i="4"/>
  <c r="H49" i="4" s="1"/>
  <c r="H1" i="4"/>
  <c r="H2" i="4"/>
  <c r="P40" i="5"/>
  <c r="P42" i="5"/>
  <c r="P43" i="5" s="1"/>
  <c r="H1" i="7"/>
  <c r="H24" i="4"/>
  <c r="G24" i="3"/>
  <c r="E4" i="4"/>
  <c r="J4" i="6" s="1"/>
  <c r="I4" i="6"/>
  <c r="D23" i="5"/>
  <c r="D36" i="5" s="1"/>
  <c r="D49" i="5" s="1"/>
  <c r="G40" i="4"/>
  <c r="H40" i="4"/>
  <c r="E40" i="4"/>
  <c r="F40" i="4"/>
  <c r="E23" i="5"/>
  <c r="E36" i="5" s="1"/>
  <c r="E49" i="5" s="1"/>
  <c r="I1" i="7"/>
  <c r="Q40" i="5"/>
  <c r="Q42" i="5"/>
  <c r="Q43" i="5" s="1"/>
  <c r="G22" i="4"/>
  <c r="H54" i="5"/>
  <c r="H55" i="5"/>
  <c r="H56" i="5" s="1"/>
  <c r="H50" i="5"/>
  <c r="H53" i="5"/>
  <c r="J21" i="4"/>
  <c r="D40" i="4"/>
  <c r="O3" i="6"/>
  <c r="H24" i="3"/>
  <c r="I24" i="4"/>
  <c r="G29" i="5"/>
  <c r="I54" i="4"/>
  <c r="I48" i="4"/>
  <c r="I49" i="4" s="1"/>
  <c r="I1" i="4"/>
  <c r="I2" i="4"/>
  <c r="H29" i="5"/>
  <c r="R40" i="5"/>
  <c r="R42" i="5"/>
  <c r="R43" i="5" s="1"/>
  <c r="J1" i="7"/>
  <c r="I53" i="5"/>
  <c r="I54" i="5"/>
  <c r="I50" i="5"/>
  <c r="I55" i="5"/>
  <c r="I56" i="5" s="1"/>
  <c r="I24" i="3"/>
  <c r="J24" i="4"/>
  <c r="P3" i="6"/>
  <c r="J54" i="4"/>
  <c r="J48" i="4"/>
  <c r="J49" i="4" s="1"/>
  <c r="J1" i="4"/>
  <c r="J2" i="4"/>
  <c r="K21" i="4"/>
  <c r="H22" i="4"/>
  <c r="K24" i="4"/>
  <c r="J24" i="3"/>
  <c r="J50" i="5"/>
  <c r="J53" i="5"/>
  <c r="J54" i="5"/>
  <c r="J55" i="5"/>
  <c r="J56" i="5" s="1"/>
  <c r="K54" i="4"/>
  <c r="K48" i="4"/>
  <c r="K49" i="4" s="1"/>
  <c r="K1" i="4"/>
  <c r="K2" i="4"/>
  <c r="Q3" i="6"/>
  <c r="J40" i="4"/>
  <c r="K1" i="7"/>
  <c r="S40" i="5"/>
  <c r="S42" i="5"/>
  <c r="S43" i="5" s="1"/>
  <c r="I29" i="5"/>
  <c r="I22" i="4"/>
  <c r="L21" i="4"/>
  <c r="R3" i="6"/>
  <c r="I40" i="4"/>
  <c r="L24" i="4"/>
  <c r="K24" i="3"/>
  <c r="M21" i="4"/>
  <c r="J22" i="4"/>
  <c r="T40" i="5"/>
  <c r="T42" i="5"/>
  <c r="T43" i="5" s="1"/>
  <c r="L1" i="7"/>
  <c r="K54" i="5"/>
  <c r="K50" i="5"/>
  <c r="K53" i="5"/>
  <c r="K55" i="5"/>
  <c r="K56" i="5" s="1"/>
  <c r="J29" i="5"/>
  <c r="J30" i="5" s="1"/>
  <c r="L54" i="4"/>
  <c r="L48" i="4"/>
  <c r="L49" i="4" s="1"/>
  <c r="L1" i="4"/>
  <c r="L2" i="4"/>
  <c r="L54" i="5"/>
  <c r="L50" i="5"/>
  <c r="L53" i="5"/>
  <c r="L55" i="5"/>
  <c r="L56" i="5" s="1"/>
  <c r="M24" i="4"/>
  <c r="L24" i="3"/>
  <c r="K22" i="4"/>
  <c r="S3" i="6"/>
  <c r="M54" i="4"/>
  <c r="M48" i="4"/>
  <c r="M49" i="4" s="1"/>
  <c r="M2" i="4"/>
  <c r="M1" i="4"/>
  <c r="K29" i="5"/>
  <c r="N21" i="4"/>
  <c r="L40" i="4"/>
  <c r="M1" i="7"/>
  <c r="U40" i="5"/>
  <c r="U42" i="5"/>
  <c r="U43" i="5" s="1"/>
  <c r="N24" i="4"/>
  <c r="M24" i="3"/>
  <c r="M53" i="5"/>
  <c r="M50" i="5"/>
  <c r="M55" i="5"/>
  <c r="M56" i="5" s="1"/>
  <c r="M54" i="5"/>
  <c r="K40" i="4"/>
  <c r="O21" i="4"/>
  <c r="L29" i="5"/>
  <c r="L30" i="5" s="1"/>
  <c r="N54" i="4"/>
  <c r="N48" i="4"/>
  <c r="N49" i="4" s="1"/>
  <c r="N2" i="4"/>
  <c r="N1" i="4"/>
  <c r="T3" i="6"/>
  <c r="L22" i="4"/>
  <c r="V40" i="5"/>
  <c r="V42" i="5"/>
  <c r="V43" i="5" s="1"/>
  <c r="M22" i="4"/>
  <c r="W40" i="5"/>
  <c r="W42" i="5"/>
  <c r="W43" i="5" s="1"/>
  <c r="U3" i="6"/>
  <c r="N55" i="5"/>
  <c r="N56" i="5" s="1"/>
  <c r="N54" i="5"/>
  <c r="N50" i="5"/>
  <c r="N53" i="5"/>
  <c r="O54" i="4"/>
  <c r="O1" i="4"/>
  <c r="O2" i="4"/>
  <c r="O48" i="4"/>
  <c r="O49" i="4" s="1"/>
  <c r="M29" i="5"/>
  <c r="M30" i="5" s="1"/>
  <c r="O24" i="4"/>
  <c r="N24" i="3"/>
  <c r="N40" i="4"/>
  <c r="P21" i="4"/>
  <c r="P54" i="4"/>
  <c r="P48" i="4"/>
  <c r="P49" i="4" s="1"/>
  <c r="P1" i="4"/>
  <c r="P2" i="4"/>
  <c r="N22" i="4"/>
  <c r="N29" i="5"/>
  <c r="N30" i="5" s="1"/>
  <c r="M40" i="4"/>
  <c r="X40" i="5"/>
  <c r="X42" i="5"/>
  <c r="O50" i="5"/>
  <c r="O53" i="5"/>
  <c r="O54" i="5"/>
  <c r="O55" i="5"/>
  <c r="O56" i="5" s="1"/>
  <c r="V3" i="6"/>
  <c r="P24" i="4"/>
  <c r="O24" i="3"/>
  <c r="Q21" i="4"/>
  <c r="O40" i="4"/>
  <c r="P50" i="5"/>
  <c r="P53" i="5"/>
  <c r="P54" i="5"/>
  <c r="P55" i="5"/>
  <c r="P56" i="5" s="1"/>
  <c r="Y40" i="5"/>
  <c r="Y42" i="5"/>
  <c r="Y43" i="5" s="1"/>
  <c r="P24" i="3"/>
  <c r="Q24" i="4"/>
  <c r="W3" i="6"/>
  <c r="O29" i="5"/>
  <c r="O22" i="4"/>
  <c r="R21" i="4"/>
  <c r="Q54" i="4"/>
  <c r="Q48" i="4"/>
  <c r="Q49" i="4" s="1"/>
  <c r="Q2" i="4"/>
  <c r="Q1" i="4"/>
  <c r="P22" i="4"/>
  <c r="P29" i="5"/>
  <c r="P30" i="5" s="1"/>
  <c r="P40" i="4"/>
  <c r="R54" i="4"/>
  <c r="R48" i="4"/>
  <c r="R49" i="4" s="1"/>
  <c r="R1" i="4"/>
  <c r="R2" i="4"/>
  <c r="X3" i="6"/>
  <c r="R24" i="4"/>
  <c r="Q24" i="3"/>
  <c r="Z40" i="5"/>
  <c r="Z42" i="5"/>
  <c r="Z43" i="5" s="1"/>
  <c r="S21" i="4"/>
  <c r="Q50" i="5"/>
  <c r="Q55" i="5"/>
  <c r="Q56" i="5" s="1"/>
  <c r="Q54" i="5"/>
  <c r="Q53" i="5"/>
  <c r="Q40" i="4"/>
  <c r="S54" i="4"/>
  <c r="S48" i="4"/>
  <c r="S49" i="4" s="1"/>
  <c r="S2" i="4"/>
  <c r="S1" i="4"/>
  <c r="Q22" i="4"/>
  <c r="R54" i="5"/>
  <c r="R53" i="5"/>
  <c r="R55" i="5"/>
  <c r="R56" i="5" s="1"/>
  <c r="R50" i="5"/>
  <c r="Q29" i="5"/>
  <c r="Q30" i="5" s="1"/>
  <c r="AA40" i="5"/>
  <c r="AA42" i="5"/>
  <c r="AA43" i="5" s="1"/>
  <c r="T21" i="4"/>
  <c r="S24" i="4"/>
  <c r="R24" i="3"/>
  <c r="Y3" i="6"/>
  <c r="R40" i="4"/>
  <c r="R22" i="4"/>
  <c r="U21" i="4"/>
  <c r="S54" i="5"/>
  <c r="S53" i="5"/>
  <c r="S55" i="5"/>
  <c r="S56" i="5" s="1"/>
  <c r="S50" i="5"/>
  <c r="Z3" i="6"/>
  <c r="T54" i="4"/>
  <c r="T48" i="4"/>
  <c r="T49" i="4" s="1"/>
  <c r="T2" i="4"/>
  <c r="T1" i="4"/>
  <c r="AB42" i="5"/>
  <c r="AB43" i="5" s="1"/>
  <c r="S40" i="4"/>
  <c r="T24" i="4"/>
  <c r="S24" i="3"/>
  <c r="R29" i="5"/>
  <c r="U24" i="4"/>
  <c r="T24" i="3"/>
  <c r="T55" i="5"/>
  <c r="T56" i="5" s="1"/>
  <c r="T54" i="5"/>
  <c r="T50" i="5"/>
  <c r="T53" i="5"/>
  <c r="V21" i="4"/>
  <c r="U54" i="4"/>
  <c r="U48" i="4"/>
  <c r="U49" i="4" s="1"/>
  <c r="U2" i="4"/>
  <c r="U1" i="4"/>
  <c r="S22" i="4"/>
  <c r="AA3" i="6"/>
  <c r="AC42" i="5"/>
  <c r="AC43" i="5" s="1"/>
  <c r="S29" i="5"/>
  <c r="S30" i="5" s="1"/>
  <c r="T40" i="4"/>
  <c r="U55" i="5"/>
  <c r="U56" i="5" s="1"/>
  <c r="U50" i="5"/>
  <c r="U53" i="5"/>
  <c r="U54" i="5"/>
  <c r="T29" i="5"/>
  <c r="T30" i="5" s="1"/>
  <c r="T22" i="4"/>
  <c r="AD42" i="5"/>
  <c r="AD43" i="5" s="1"/>
  <c r="V24" i="4"/>
  <c r="U24" i="3"/>
  <c r="V54" i="4"/>
  <c r="V48" i="4"/>
  <c r="V49" i="4" s="1"/>
  <c r="V2" i="4"/>
  <c r="V1" i="4"/>
  <c r="AB3" i="6"/>
  <c r="W21" i="4"/>
  <c r="AC3" i="6"/>
  <c r="W54" i="4"/>
  <c r="W48" i="4"/>
  <c r="W49" i="4" s="1"/>
  <c r="W1" i="4"/>
  <c r="W2" i="4"/>
  <c r="V40" i="4"/>
  <c r="W24" i="4"/>
  <c r="V24" i="3"/>
  <c r="X21" i="4"/>
  <c r="U22" i="4"/>
  <c r="U40" i="4"/>
  <c r="AE42" i="5"/>
  <c r="AE43" i="5" s="1"/>
  <c r="U29" i="5"/>
  <c r="U30" i="5" s="1"/>
  <c r="V50" i="5"/>
  <c r="V55" i="5"/>
  <c r="V56" i="5" s="1"/>
  <c r="V54" i="5"/>
  <c r="V53" i="5"/>
  <c r="AD3" i="6"/>
  <c r="AF42" i="5"/>
  <c r="AF43" i="5" s="1"/>
  <c r="W24" i="3"/>
  <c r="X24" i="4"/>
  <c r="X54" i="4"/>
  <c r="X48" i="4"/>
  <c r="X49" i="4" s="1"/>
  <c r="X1" i="4"/>
  <c r="X2" i="4"/>
  <c r="W40" i="4"/>
  <c r="V29" i="5"/>
  <c r="Y21" i="4"/>
  <c r="W54" i="5"/>
  <c r="W53" i="5"/>
  <c r="W50" i="5"/>
  <c r="W55" i="5"/>
  <c r="W56" i="5" s="1"/>
  <c r="V22" i="4"/>
  <c r="X40" i="4"/>
  <c r="Y40" i="4"/>
  <c r="W29" i="5"/>
  <c r="W30" i="5" s="1"/>
  <c r="W22" i="4"/>
  <c r="X55" i="5"/>
  <c r="X56" i="5" s="1"/>
  <c r="X50" i="5"/>
  <c r="X54" i="5"/>
  <c r="X53" i="5"/>
  <c r="Y54" i="4"/>
  <c r="Y48" i="4"/>
  <c r="Y49" i="4" s="1"/>
  <c r="Y1" i="4"/>
  <c r="Y2" i="4"/>
  <c r="Y24" i="4"/>
  <c r="X24" i="3"/>
  <c r="AG42" i="5"/>
  <c r="AG43" i="5" s="1"/>
  <c r="AE3" i="6"/>
  <c r="Z21" i="4"/>
  <c r="AA21" i="4"/>
  <c r="AH42" i="5"/>
  <c r="AH43" i="5" s="1"/>
  <c r="Z54" i="4"/>
  <c r="Z48" i="4"/>
  <c r="Z49" i="4" s="1"/>
  <c r="Z2" i="4"/>
  <c r="Z1" i="4"/>
  <c r="X29" i="5"/>
  <c r="X30" i="5" s="1"/>
  <c r="Z24" i="4"/>
  <c r="Y24" i="3"/>
  <c r="Y54" i="5"/>
  <c r="Y53" i="5"/>
  <c r="Y50" i="5"/>
  <c r="Y55" i="5"/>
  <c r="Y56" i="5" s="1"/>
  <c r="AF3" i="6"/>
  <c r="X22" i="4"/>
  <c r="AB21" i="4"/>
  <c r="AI42" i="5"/>
  <c r="AI43" i="5" s="1"/>
  <c r="Y22" i="4"/>
  <c r="Z40" i="4"/>
  <c r="AA54" i="4"/>
  <c r="AA48" i="4"/>
  <c r="AA49" i="4" s="1"/>
  <c r="AA1" i="4"/>
  <c r="AA2" i="4"/>
  <c r="AG3" i="6"/>
  <c r="Y29" i="5"/>
  <c r="Y30" i="5" s="1"/>
  <c r="AA24" i="4"/>
  <c r="Z24" i="3"/>
  <c r="Z50" i="5"/>
  <c r="Z53" i="5"/>
  <c r="Z55" i="5"/>
  <c r="Z56" i="5" s="1"/>
  <c r="Z54" i="5"/>
  <c r="AJ42" i="5"/>
  <c r="AJ43" i="5" s="1"/>
  <c r="AB54" i="4"/>
  <c r="AB48" i="4"/>
  <c r="AB49" i="4" s="1"/>
  <c r="AB2" i="4"/>
  <c r="AB1" i="4"/>
  <c r="AA54" i="5"/>
  <c r="AA50" i="5"/>
  <c r="AA53" i="5"/>
  <c r="AA55" i="5"/>
  <c r="AA56" i="5" s="1"/>
  <c r="AB24" i="4"/>
  <c r="AA24" i="3"/>
  <c r="Z22" i="4"/>
  <c r="AC21" i="4"/>
  <c r="Z29" i="5"/>
  <c r="AH3" i="6"/>
  <c r="AA22" i="4"/>
  <c r="AA40" i="4"/>
  <c r="AI3" i="6"/>
  <c r="AB40" i="4"/>
  <c r="AA29" i="5"/>
  <c r="AK42" i="5"/>
  <c r="AK43" i="5" s="1"/>
  <c r="AC24" i="4"/>
  <c r="AB24" i="3"/>
  <c r="AB50" i="5"/>
  <c r="AB55" i="5"/>
  <c r="AB56" i="5" s="1"/>
  <c r="AB54" i="5"/>
  <c r="AB53" i="5"/>
  <c r="AD21" i="4"/>
  <c r="AC54" i="4"/>
  <c r="AC48" i="4"/>
  <c r="AC49" i="4" s="1"/>
  <c r="AC2" i="4"/>
  <c r="AC1" i="4"/>
  <c r="AB29" i="5"/>
  <c r="AC40" i="4"/>
  <c r="AC54" i="5"/>
  <c r="AC55" i="5"/>
  <c r="AC56" i="5" s="1"/>
  <c r="AC53" i="5"/>
  <c r="AC50" i="5"/>
  <c r="AL42" i="5"/>
  <c r="AL43" i="5" s="1"/>
  <c r="AB22" i="4"/>
  <c r="AD54" i="4"/>
  <c r="AD48" i="4"/>
  <c r="AD49" i="4" s="1"/>
  <c r="AD2" i="4"/>
  <c r="AD1" i="4"/>
  <c r="AC24" i="3"/>
  <c r="AD24" i="4"/>
  <c r="AE21" i="4"/>
  <c r="AJ3" i="6"/>
  <c r="AM42" i="5"/>
  <c r="AM43" i="5" s="1"/>
  <c r="AD54" i="5"/>
  <c r="AD55" i="5"/>
  <c r="AD56" i="5" s="1"/>
  <c r="AD53" i="5"/>
  <c r="AD50" i="5"/>
  <c r="AC22" i="4"/>
  <c r="AE54" i="4"/>
  <c r="AE48" i="4"/>
  <c r="AE49" i="4" s="1"/>
  <c r="AE2" i="4"/>
  <c r="AE1" i="4"/>
  <c r="AD40" i="4"/>
  <c r="AF21" i="4"/>
  <c r="AK3" i="6"/>
  <c r="AC29" i="5"/>
  <c r="AC30" i="5" s="1"/>
  <c r="AE24" i="4"/>
  <c r="AD24" i="3"/>
  <c r="AG21" i="4"/>
  <c r="AN42" i="5"/>
  <c r="AN43" i="5" s="1"/>
  <c r="AE53" i="5"/>
  <c r="AE50" i="5"/>
  <c r="AE54" i="5"/>
  <c r="AE55" i="5"/>
  <c r="AE56" i="5" s="1"/>
  <c r="AF24" i="4"/>
  <c r="AE24" i="3"/>
  <c r="AD29" i="5"/>
  <c r="AD30" i="5" s="1"/>
  <c r="AF54" i="4"/>
  <c r="AF48" i="4"/>
  <c r="AF49" i="4" s="1"/>
  <c r="AF2" i="4"/>
  <c r="AF1" i="4"/>
  <c r="AE40" i="4"/>
  <c r="AL3" i="6"/>
  <c r="AD22" i="4"/>
  <c r="AE22" i="4"/>
  <c r="AM3" i="6"/>
  <c r="AF24" i="3"/>
  <c r="AG24" i="4"/>
  <c r="AH21" i="4"/>
  <c r="AG54" i="4"/>
  <c r="AG48" i="4"/>
  <c r="AG49" i="4" s="1"/>
  <c r="AG2" i="4"/>
  <c r="AG1" i="4"/>
  <c r="AE29" i="5"/>
  <c r="AE30" i="5" s="1"/>
  <c r="AF55" i="5"/>
  <c r="AF50" i="5"/>
  <c r="AF54" i="5"/>
  <c r="AF53" i="5"/>
  <c r="AO42" i="5"/>
  <c r="AO43" i="5" s="1"/>
  <c r="AF40" i="4"/>
  <c r="AH24" i="4"/>
  <c r="AG24" i="3"/>
  <c r="AI21" i="4"/>
  <c r="AN3" i="6"/>
  <c r="AF29" i="5"/>
  <c r="AH54" i="4"/>
  <c r="AH48" i="4"/>
  <c r="AH49" i="4" s="1"/>
  <c r="AH2" i="4"/>
  <c r="AH1" i="4"/>
  <c r="AF22" i="4"/>
  <c r="AG53" i="5"/>
  <c r="AG50" i="5"/>
  <c r="AG55" i="5"/>
  <c r="AG56" i="5" s="1"/>
  <c r="AG54" i="5"/>
  <c r="AG40" i="4"/>
  <c r="AP42" i="5"/>
  <c r="AP43" i="5" s="1"/>
  <c r="AH24" i="3"/>
  <c r="AI24" i="4"/>
  <c r="AH40" i="4"/>
  <c r="AG22" i="4"/>
  <c r="AJ21" i="4"/>
  <c r="AG29" i="5"/>
  <c r="AG30" i="5" s="1"/>
  <c r="AI54" i="4"/>
  <c r="AI48" i="4"/>
  <c r="AI49" i="4" s="1"/>
  <c r="AI2" i="4"/>
  <c r="AI1" i="4"/>
  <c r="AQ42" i="5"/>
  <c r="AH54" i="5"/>
  <c r="AH53" i="5"/>
  <c r="AH55" i="5"/>
  <c r="AH56" i="5" s="1"/>
  <c r="AH50" i="5"/>
  <c r="AO3" i="6"/>
  <c r="AP3" i="6"/>
  <c r="AH22" i="4"/>
  <c r="AK21" i="4"/>
  <c r="AJ54" i="4"/>
  <c r="AJ48" i="4"/>
  <c r="AJ49" i="4" s="1"/>
  <c r="AJ2" i="4"/>
  <c r="AJ1" i="4"/>
  <c r="AR42" i="5"/>
  <c r="AR43" i="5" s="1"/>
  <c r="AH29" i="5"/>
  <c r="AH30" i="5" s="1"/>
  <c r="AJ24" i="4"/>
  <c r="AI24" i="3"/>
  <c r="AI53" i="5"/>
  <c r="AI50" i="5"/>
  <c r="AI54" i="5"/>
  <c r="AI55" i="5"/>
  <c r="AI56" i="5" s="1"/>
  <c r="AI40" i="4"/>
  <c r="AI29" i="5"/>
  <c r="AI30" i="5" s="1"/>
  <c r="AJ40" i="4"/>
  <c r="AI22" i="4"/>
  <c r="AL21" i="4"/>
  <c r="AK54" i="4"/>
  <c r="AK48" i="4"/>
  <c r="AK49" i="4" s="1"/>
  <c r="AK2" i="4"/>
  <c r="AK1" i="4"/>
  <c r="AJ50" i="5"/>
  <c r="AJ55" i="5"/>
  <c r="AJ56" i="5" s="1"/>
  <c r="AJ54" i="5"/>
  <c r="AJ53" i="5"/>
  <c r="AJ24" i="3"/>
  <c r="AK24" i="4"/>
  <c r="AS42" i="5"/>
  <c r="AS43" i="5" s="1"/>
  <c r="AQ3" i="6"/>
  <c r="AK24" i="3"/>
  <c r="AL24" i="4"/>
  <c r="AM21" i="4"/>
  <c r="AR3" i="6"/>
  <c r="AL54" i="4"/>
  <c r="AL48" i="4"/>
  <c r="AL49" i="4" s="1"/>
  <c r="AL1" i="4"/>
  <c r="AL2" i="4"/>
  <c r="AJ22" i="4"/>
  <c r="AT42" i="5"/>
  <c r="AT43" i="5" s="1"/>
  <c r="AJ29" i="5"/>
  <c r="AJ30" i="5" s="1"/>
  <c r="AK53" i="5"/>
  <c r="AK55" i="5"/>
  <c r="AK56" i="5" s="1"/>
  <c r="AK54" i="5"/>
  <c r="AK50" i="5"/>
  <c r="AK40" i="4"/>
  <c r="AN21" i="4"/>
  <c r="AK22" i="4"/>
  <c r="AM54" i="4"/>
  <c r="AM48" i="4"/>
  <c r="AM49" i="4" s="1"/>
  <c r="AM1" i="4"/>
  <c r="AM2" i="4"/>
  <c r="AS3" i="6"/>
  <c r="AL50" i="5"/>
  <c r="AL53" i="5"/>
  <c r="AL54" i="5"/>
  <c r="AL55" i="5"/>
  <c r="AL56" i="5" s="1"/>
  <c r="AU42" i="5"/>
  <c r="AU43" i="5" s="1"/>
  <c r="AM24" i="4"/>
  <c r="AL24" i="3"/>
  <c r="AK29" i="5"/>
  <c r="AK30" i="5" s="1"/>
  <c r="AL40" i="4"/>
  <c r="AN54" i="4"/>
  <c r="AN48" i="4"/>
  <c r="AN49" i="4" s="1"/>
  <c r="AN2" i="4"/>
  <c r="AN1" i="4"/>
  <c r="AO21" i="4"/>
  <c r="AM24" i="3"/>
  <c r="AN24" i="4"/>
  <c r="AM55" i="5"/>
  <c r="AM56" i="5" s="1"/>
  <c r="AM54" i="5"/>
  <c r="AM50" i="5"/>
  <c r="AM53" i="5"/>
  <c r="AT3" i="6"/>
  <c r="AL29" i="5"/>
  <c r="AV42" i="5"/>
  <c r="AL22" i="4"/>
  <c r="AM40" i="4"/>
  <c r="AM29" i="5"/>
  <c r="AM30" i="5" s="1"/>
  <c r="AP21" i="4"/>
  <c r="AM22" i="4"/>
  <c r="AO54" i="4"/>
  <c r="AO48" i="4"/>
  <c r="AO49" i="4" s="1"/>
  <c r="AO2" i="4"/>
  <c r="AO1" i="4"/>
  <c r="AW42" i="5"/>
  <c r="AW43" i="5" s="1"/>
  <c r="AN54" i="5"/>
  <c r="AN53" i="5"/>
  <c r="AN55" i="5"/>
  <c r="AN50" i="5"/>
  <c r="AN24" i="3"/>
  <c r="AO24" i="4"/>
  <c r="AU3" i="6"/>
  <c r="AN40" i="4"/>
  <c r="AX42" i="5"/>
  <c r="AP24" i="4"/>
  <c r="AO24" i="3"/>
  <c r="AP54" i="4"/>
  <c r="AP48" i="4"/>
  <c r="AP49" i="4" s="1"/>
  <c r="AP2" i="4"/>
  <c r="AP1" i="4"/>
  <c r="AQ21" i="4"/>
  <c r="AN29" i="5"/>
  <c r="AN30" i="5" s="1"/>
  <c r="AO55" i="5"/>
  <c r="AO56" i="5" s="1"/>
  <c r="AO54" i="5"/>
  <c r="AO53" i="5"/>
  <c r="AO50" i="5"/>
  <c r="AO40" i="4"/>
  <c r="AN22" i="4"/>
  <c r="AV3" i="6"/>
  <c r="AY42" i="5"/>
  <c r="AY43" i="5" s="1"/>
  <c r="AQ40" i="4"/>
  <c r="AO29" i="5"/>
  <c r="AO30" i="5" s="1"/>
  <c r="AP24" i="3"/>
  <c r="AQ24" i="4"/>
  <c r="AP40" i="4"/>
  <c r="AQ54" i="4"/>
  <c r="AQ48" i="4"/>
  <c r="AQ49" i="4" s="1"/>
  <c r="AQ1" i="4"/>
  <c r="AQ2" i="4"/>
  <c r="AW3" i="6"/>
  <c r="AP54" i="5"/>
  <c r="AP53" i="5"/>
  <c r="AP55" i="5"/>
  <c r="AP56" i="5" s="1"/>
  <c r="AP50" i="5"/>
  <c r="AR21" i="4"/>
  <c r="AO22" i="4"/>
  <c r="AQ53" i="5"/>
  <c r="AQ50" i="5"/>
  <c r="AQ54" i="5"/>
  <c r="AQ55" i="5"/>
  <c r="AQ56" i="5" s="1"/>
  <c r="AR54" i="4"/>
  <c r="AR48" i="4"/>
  <c r="AR49" i="4" s="1"/>
  <c r="AR1" i="4"/>
  <c r="AR2" i="4"/>
  <c r="AP29" i="5"/>
  <c r="AP30" i="5" s="1"/>
  <c r="AR24" i="4"/>
  <c r="AQ24" i="3"/>
  <c r="AZ42" i="5"/>
  <c r="AZ43" i="5" s="1"/>
  <c r="AP22" i="4"/>
  <c r="AX3" i="6"/>
  <c r="AS21" i="4"/>
  <c r="AQ29" i="5"/>
  <c r="AQ30" i="5" s="1"/>
  <c r="BA42" i="5"/>
  <c r="BA43" i="5" s="1"/>
  <c r="AY3" i="6"/>
  <c r="AR54" i="5"/>
  <c r="AR55" i="5"/>
  <c r="AR56" i="5" s="1"/>
  <c r="AR50" i="5"/>
  <c r="AR53" i="5"/>
  <c r="AT21" i="4"/>
  <c r="AS24" i="4"/>
  <c r="AR24" i="3"/>
  <c r="AQ22" i="4"/>
  <c r="AS54" i="4"/>
  <c r="AS48" i="4"/>
  <c r="AS49" i="4" s="1"/>
  <c r="AS2" i="4"/>
  <c r="AS1" i="4"/>
  <c r="AR40" i="4"/>
  <c r="AU21" i="4"/>
  <c r="AS40" i="4"/>
  <c r="BB43" i="5"/>
  <c r="BB42" i="5"/>
  <c r="AT54" i="4"/>
  <c r="AT48" i="4"/>
  <c r="AT49" i="4" s="1"/>
  <c r="AT1" i="4"/>
  <c r="AT2" i="4"/>
  <c r="AT24" i="4"/>
  <c r="AS24" i="3"/>
  <c r="AS55" i="5"/>
  <c r="AS56" i="5" s="1"/>
  <c r="AS50" i="5"/>
  <c r="AS54" i="5"/>
  <c r="AS53" i="5"/>
  <c r="AR22" i="4"/>
  <c r="AR29" i="5"/>
  <c r="AZ3" i="6"/>
  <c r="AU24" i="4"/>
  <c r="AT24" i="3"/>
  <c r="BC43" i="5"/>
  <c r="BC42" i="5"/>
  <c r="BA3" i="6"/>
  <c r="AT50" i="5"/>
  <c r="AT54" i="5"/>
  <c r="AT55" i="5"/>
  <c r="AT56" i="5" s="1"/>
  <c r="AT53" i="5"/>
  <c r="AS29" i="5"/>
  <c r="AS30" i="5" s="1"/>
  <c r="AV21" i="4"/>
  <c r="AT40" i="4"/>
  <c r="AS22" i="4"/>
  <c r="AU54" i="4"/>
  <c r="AU48" i="4"/>
  <c r="AU49" i="4" s="1"/>
  <c r="AU1" i="4"/>
  <c r="AU2" i="4"/>
  <c r="AV54" i="4"/>
  <c r="AV48" i="4"/>
  <c r="AV49" i="4" s="1"/>
  <c r="AV2" i="4"/>
  <c r="AV1" i="4"/>
  <c r="BD43" i="5"/>
  <c r="BD42" i="5"/>
  <c r="AW21" i="4"/>
  <c r="AU40" i="4"/>
  <c r="BB3" i="6"/>
  <c r="AU50" i="5"/>
  <c r="AU53" i="5"/>
  <c r="AU54" i="5"/>
  <c r="AU55" i="5"/>
  <c r="AU56" i="5" s="1"/>
  <c r="AV24" i="4"/>
  <c r="AU24" i="3"/>
  <c r="AT22" i="4"/>
  <c r="AT29" i="5"/>
  <c r="AU29" i="5"/>
  <c r="AU30" i="5" s="1"/>
  <c r="AV53" i="5"/>
  <c r="AV50" i="5"/>
  <c r="AV55" i="5"/>
  <c r="AV56" i="5" s="1"/>
  <c r="AV54" i="5"/>
  <c r="BC3" i="6"/>
  <c r="BE43" i="5"/>
  <c r="BE42" i="5"/>
  <c r="AW54" i="4"/>
  <c r="AW48" i="4"/>
  <c r="AW49" i="4" s="1"/>
  <c r="AW2" i="4"/>
  <c r="AW1" i="4"/>
  <c r="AU22" i="4"/>
  <c r="AV24" i="3"/>
  <c r="AW24" i="4"/>
  <c r="AX21" i="4"/>
  <c r="BF43" i="5"/>
  <c r="BF42" i="5"/>
  <c r="AX24" i="4"/>
  <c r="AW24" i="3"/>
  <c r="AY21" i="4"/>
  <c r="AV29" i="5"/>
  <c r="AV30" i="5" s="1"/>
  <c r="AX40" i="4"/>
  <c r="AX54" i="4"/>
  <c r="AX48" i="4"/>
  <c r="AX49" i="4" s="1"/>
  <c r="AX1" i="4"/>
  <c r="AX2" i="4"/>
  <c r="AW50" i="5"/>
  <c r="AW55" i="5"/>
  <c r="AW56" i="5" s="1"/>
  <c r="AW54" i="5"/>
  <c r="AW53" i="5"/>
  <c r="AV22" i="4"/>
  <c r="AW40" i="4"/>
  <c r="AV40" i="4"/>
  <c r="BD3" i="6"/>
  <c r="BE3" i="6"/>
  <c r="AY54" i="4"/>
  <c r="AY48" i="4"/>
  <c r="AY49" i="4" s="1"/>
  <c r="AY1" i="4"/>
  <c r="AY2" i="4"/>
  <c r="AW22" i="4"/>
  <c r="AX55" i="5"/>
  <c r="AX56" i="5" s="1"/>
  <c r="AX50" i="5"/>
  <c r="AX53" i="5"/>
  <c r="AX54" i="5"/>
  <c r="BG43" i="5"/>
  <c r="BG42" i="5"/>
  <c r="AZ21" i="4"/>
  <c r="AW29" i="5"/>
  <c r="AX24" i="3"/>
  <c r="AY24" i="4"/>
  <c r="AY40" i="4"/>
  <c r="AZ24" i="4"/>
  <c r="AY24" i="3"/>
  <c r="AZ54" i="4"/>
  <c r="AZ48" i="4"/>
  <c r="AZ49" i="4" s="1"/>
  <c r="AZ1" i="4"/>
  <c r="AZ2" i="4"/>
  <c r="AX22" i="4"/>
  <c r="AX29" i="5"/>
  <c r="AX30" i="5" s="1"/>
  <c r="BF3" i="6"/>
  <c r="AY53" i="5"/>
  <c r="AY50" i="5"/>
  <c r="AY55" i="5"/>
  <c r="AY56" i="5" s="1"/>
  <c r="AY54" i="5"/>
  <c r="BA21" i="4"/>
  <c r="BH43" i="5"/>
  <c r="BH42" i="5"/>
  <c r="BB21" i="4"/>
  <c r="AY22" i="4"/>
  <c r="BG3" i="6"/>
  <c r="AZ40" i="4"/>
  <c r="BI43" i="5"/>
  <c r="BI42" i="5"/>
  <c r="AZ24" i="3"/>
  <c r="BA24" i="4"/>
  <c r="AZ55" i="5"/>
  <c r="AZ56" i="5" s="1"/>
  <c r="AZ54" i="5"/>
  <c r="AZ53" i="5"/>
  <c r="AZ50" i="5"/>
  <c r="AY29" i="5"/>
  <c r="AY30" i="5" s="1"/>
  <c r="BA54" i="4"/>
  <c r="BA48" i="4"/>
  <c r="BA49" i="4" s="1"/>
  <c r="BA1" i="4"/>
  <c r="BA2" i="4"/>
  <c r="BA40" i="4"/>
  <c r="BH3" i="6"/>
  <c r="AZ22" i="4"/>
  <c r="BJ43" i="5"/>
  <c r="BJ42" i="5"/>
  <c r="BA54" i="5"/>
  <c r="BA53" i="5"/>
  <c r="BA55" i="5"/>
  <c r="BA56" i="5" s="1"/>
  <c r="BA50" i="5"/>
  <c r="BC21" i="4"/>
  <c r="BB54" i="4"/>
  <c r="BB48" i="4"/>
  <c r="BB49" i="4" s="1"/>
  <c r="BB2" i="4"/>
  <c r="BB1" i="4"/>
  <c r="AZ29" i="5"/>
  <c r="AZ30" i="5" s="1"/>
  <c r="BA24" i="3"/>
  <c r="BB24" i="4"/>
  <c r="BK43" i="5"/>
  <c r="BA29" i="5"/>
  <c r="BA30" i="5" s="1"/>
  <c r="BI3" i="6"/>
  <c r="BA22" i="4"/>
  <c r="BB55" i="5"/>
  <c r="BB56" i="5" s="1"/>
  <c r="BB50" i="5"/>
  <c r="BB54" i="5"/>
  <c r="BB53" i="5"/>
  <c r="BC24" i="4"/>
  <c r="BB24" i="3"/>
  <c r="BD21" i="4"/>
  <c r="BC54" i="4"/>
  <c r="BC48" i="4"/>
  <c r="BC49" i="4" s="1"/>
  <c r="BC1" i="4"/>
  <c r="BC2" i="4"/>
  <c r="BE21" i="4"/>
  <c r="BB40" i="4"/>
  <c r="BC50" i="5"/>
  <c r="BC53" i="5"/>
  <c r="BC54" i="5"/>
  <c r="BC55" i="5"/>
  <c r="BC56" i="5" s="1"/>
  <c r="BC24" i="3"/>
  <c r="BD24" i="4"/>
  <c r="BD54" i="4"/>
  <c r="BD48" i="4"/>
  <c r="BD49" i="4" s="1"/>
  <c r="BD2" i="4"/>
  <c r="BD1" i="4"/>
  <c r="BJ3" i="6"/>
  <c r="BL43" i="5"/>
  <c r="BL40" i="5"/>
  <c r="BL42" i="5"/>
  <c r="BL41" i="5"/>
  <c r="BB22" i="4"/>
  <c r="BC40" i="4"/>
  <c r="BB29" i="5"/>
  <c r="BB30" i="5"/>
  <c r="BM40" i="5"/>
  <c r="BM43" i="5"/>
  <c r="BM41" i="5"/>
  <c r="BM42" i="5"/>
  <c r="BD55" i="5"/>
  <c r="BD56" i="5" s="1"/>
  <c r="BD50" i="5"/>
  <c r="BD53" i="5"/>
  <c r="BD54" i="5"/>
  <c r="BK3" i="6"/>
  <c r="BD24" i="3"/>
  <c r="BE24" i="4"/>
  <c r="BF21" i="4"/>
  <c r="BC30" i="5"/>
  <c r="BC29" i="5"/>
  <c r="BC22" i="4"/>
  <c r="BD40" i="4"/>
  <c r="BE54" i="4"/>
  <c r="BE48" i="4"/>
  <c r="BE49" i="4" s="1"/>
  <c r="BE1" i="4"/>
  <c r="BE2" i="4"/>
  <c r="BE54" i="5"/>
  <c r="BE53" i="5"/>
  <c r="BE50" i="5"/>
  <c r="BE55" i="5"/>
  <c r="BE56" i="5" s="1"/>
  <c r="BF54" i="4"/>
  <c r="BF48" i="4"/>
  <c r="BF49" i="4" s="1"/>
  <c r="BF1" i="4"/>
  <c r="BF2" i="4"/>
  <c r="BD30" i="5"/>
  <c r="BD29" i="5"/>
  <c r="BL3" i="6"/>
  <c r="BD22" i="4"/>
  <c r="BF24" i="4"/>
  <c r="BE24" i="3"/>
  <c r="BG21" i="4"/>
  <c r="BE40" i="4"/>
  <c r="BN40" i="5"/>
  <c r="BN43" i="5"/>
  <c r="BN42" i="5"/>
  <c r="BN41" i="5"/>
  <c r="BE22" i="4"/>
  <c r="BM3" i="6"/>
  <c r="BF54" i="5"/>
  <c r="BF53" i="5"/>
  <c r="BF55" i="5"/>
  <c r="BF56" i="5" s="1"/>
  <c r="BF50" i="5"/>
  <c r="BG54" i="4"/>
  <c r="BG48" i="4"/>
  <c r="BG49" i="4" s="1"/>
  <c r="BG2" i="4"/>
  <c r="BG1" i="4"/>
  <c r="BO40" i="5"/>
  <c r="BO43" i="5"/>
  <c r="BO42" i="5"/>
  <c r="BO41" i="5"/>
  <c r="BF24" i="3"/>
  <c r="BG24" i="4"/>
  <c r="BH21" i="4"/>
  <c r="BE30" i="5"/>
  <c r="BE29" i="5"/>
  <c r="BF40" i="4"/>
  <c r="BI21" i="4"/>
  <c r="BN3" i="6"/>
  <c r="BG40" i="4"/>
  <c r="BG54" i="5"/>
  <c r="BG53" i="5"/>
  <c r="BG55" i="5"/>
  <c r="BG56" i="5" s="1"/>
  <c r="BG50" i="5"/>
  <c r="BF22" i="4"/>
  <c r="BH24" i="4"/>
  <c r="BG24" i="3"/>
  <c r="BH54" i="4"/>
  <c r="BH48" i="4"/>
  <c r="BH49" i="4" s="1"/>
  <c r="BH1" i="4"/>
  <c r="BH2" i="4"/>
  <c r="BF30" i="5"/>
  <c r="BF29" i="5"/>
  <c r="BP40" i="5"/>
  <c r="BP43" i="5"/>
  <c r="BP42" i="5"/>
  <c r="BP41" i="5"/>
  <c r="BJ21" i="4"/>
  <c r="BI54" i="4"/>
  <c r="BI48" i="4"/>
  <c r="BI49" i="4" s="1"/>
  <c r="BI2" i="4"/>
  <c r="BI1" i="4"/>
  <c r="BG22" i="4"/>
  <c r="BI40" i="4"/>
  <c r="BQ40" i="5"/>
  <c r="BQ43" i="5"/>
  <c r="BQ42" i="5"/>
  <c r="BQ41" i="5"/>
  <c r="BH55" i="5"/>
  <c r="BH56" i="5" s="1"/>
  <c r="BH53" i="5"/>
  <c r="BH50" i="5"/>
  <c r="BH54" i="5"/>
  <c r="BG30" i="5"/>
  <c r="BG29" i="5"/>
  <c r="BI24" i="4"/>
  <c r="BH24" i="3"/>
  <c r="BO3" i="6"/>
  <c r="BK21" i="4"/>
  <c r="BI24" i="3"/>
  <c r="BJ24" i="4"/>
  <c r="BH22" i="4"/>
  <c r="BH40" i="4"/>
  <c r="BH30" i="5"/>
  <c r="BH29" i="5"/>
  <c r="BJ54" i="4"/>
  <c r="BJ48" i="4"/>
  <c r="BJ49" i="4" s="1"/>
  <c r="BJ2" i="4"/>
  <c r="BJ1" i="4"/>
  <c r="BP3" i="6"/>
  <c r="BI54" i="5"/>
  <c r="BI53" i="5"/>
  <c r="BI55" i="5"/>
  <c r="BI56" i="5" s="1"/>
  <c r="BI50" i="5"/>
  <c r="BR43" i="5"/>
  <c r="BR40" i="5"/>
  <c r="BR42" i="5"/>
  <c r="BR41" i="5"/>
  <c r="BK1" i="4"/>
  <c r="BK2" i="4"/>
  <c r="BK48" i="4"/>
  <c r="BK49" i="4" s="1"/>
  <c r="BI29" i="5"/>
  <c r="BI30" i="5"/>
  <c r="BL21" i="4"/>
  <c r="BJ50" i="5"/>
  <c r="BJ54" i="5"/>
  <c r="BJ53" i="5"/>
  <c r="BJ55" i="5"/>
  <c r="BJ56" i="5" s="1"/>
  <c r="BI22" i="4"/>
  <c r="BS43" i="5"/>
  <c r="BS40" i="5"/>
  <c r="BS41" i="5"/>
  <c r="BS42" i="5"/>
  <c r="BJ40" i="4"/>
  <c r="BQ3" i="6"/>
  <c r="BK24" i="4"/>
  <c r="BJ24" i="3"/>
  <c r="BL24" i="4"/>
  <c r="BK24" i="3"/>
  <c r="BJ29" i="5"/>
  <c r="BJ30" i="5"/>
  <c r="BR3" i="6"/>
  <c r="BL54" i="4"/>
  <c r="BL48" i="4"/>
  <c r="BL49" i="4" s="1"/>
  <c r="BL2" i="4"/>
  <c r="BL1" i="4"/>
  <c r="BT43" i="5"/>
  <c r="BT40" i="5"/>
  <c r="BT41" i="5"/>
  <c r="BT42" i="5"/>
  <c r="BM21" i="4"/>
  <c r="BJ22" i="4"/>
  <c r="BK53" i="5"/>
  <c r="BK54" i="5"/>
  <c r="BK55" i="5"/>
  <c r="BK56" i="5" s="1"/>
  <c r="BK40" i="4"/>
  <c r="BN21" i="4"/>
  <c r="BS3" i="6"/>
  <c r="BK22" i="4"/>
  <c r="BK30" i="5"/>
  <c r="BL40" i="4"/>
  <c r="BU40" i="5"/>
  <c r="BU43" i="5"/>
  <c r="BU42" i="5"/>
  <c r="BU41" i="5"/>
  <c r="BL24" i="3"/>
  <c r="BM24" i="4"/>
  <c r="BL55" i="5"/>
  <c r="BL56" i="5" s="1"/>
  <c r="BL53" i="5"/>
  <c r="BM54" i="4"/>
  <c r="BM48" i="4"/>
  <c r="BM49" i="4" s="1"/>
  <c r="BM1" i="4"/>
  <c r="BM2" i="4"/>
  <c r="BT3" i="6"/>
  <c r="BL29" i="5"/>
  <c r="BL28" i="5"/>
  <c r="BL30" i="5"/>
  <c r="BL27" i="5"/>
  <c r="BO21" i="4"/>
  <c r="BM40" i="4"/>
  <c r="BN24" i="4"/>
  <c r="BM24" i="3"/>
  <c r="BM55" i="5"/>
  <c r="BM56" i="5" s="1"/>
  <c r="BM53" i="5"/>
  <c r="BN54" i="4"/>
  <c r="BN48" i="4"/>
  <c r="BN49" i="4" s="1"/>
  <c r="BN1" i="4"/>
  <c r="BN2" i="4"/>
  <c r="BV40" i="5"/>
  <c r="BV43" i="5"/>
  <c r="BV42" i="5"/>
  <c r="BV41" i="5"/>
  <c r="BL22" i="4"/>
  <c r="BW43" i="5"/>
  <c r="BW40" i="5"/>
  <c r="BW42" i="5"/>
  <c r="BW41" i="5"/>
  <c r="BN40" i="4"/>
  <c r="BN53" i="5"/>
  <c r="BN55" i="5"/>
  <c r="BN56" i="5" s="1"/>
  <c r="BN24" i="3"/>
  <c r="BO24" i="4"/>
  <c r="BM22" i="4"/>
  <c r="BO54" i="4"/>
  <c r="BO48" i="4"/>
  <c r="BO49" i="4" s="1"/>
  <c r="BO2" i="4"/>
  <c r="BO1" i="4"/>
  <c r="BP21" i="4"/>
  <c r="BU3" i="6"/>
  <c r="BM28" i="5"/>
  <c r="BM30" i="5"/>
  <c r="BM29" i="5"/>
  <c r="BM27" i="5"/>
  <c r="BP54" i="4"/>
  <c r="BP48" i="4"/>
  <c r="BP49" i="4" s="1"/>
  <c r="BP2" i="4"/>
  <c r="BP1" i="4"/>
  <c r="BO53" i="5"/>
  <c r="BO55" i="5"/>
  <c r="BO56" i="5" s="1"/>
  <c r="BV3" i="6"/>
  <c r="BP24" i="4"/>
  <c r="BO24" i="3"/>
  <c r="BN30" i="5"/>
  <c r="BN27" i="5"/>
  <c r="BN29" i="5"/>
  <c r="BN28" i="5"/>
  <c r="BO40" i="4"/>
  <c r="BX43" i="5"/>
  <c r="BX40" i="5"/>
  <c r="BX42" i="5"/>
  <c r="BX41" i="5"/>
  <c r="BQ21" i="4"/>
  <c r="BN22" i="4"/>
  <c r="BP40" i="4"/>
  <c r="BQ40" i="4"/>
  <c r="BO30" i="5"/>
  <c r="BO27" i="5"/>
  <c r="BO28" i="5"/>
  <c r="BO29" i="5"/>
  <c r="BY43" i="5"/>
  <c r="BY40" i="5"/>
  <c r="BY41" i="5"/>
  <c r="BY42" i="5"/>
  <c r="BP53" i="5"/>
  <c r="BP55" i="5"/>
  <c r="BP56" i="5" s="1"/>
  <c r="BR21" i="4"/>
  <c r="BW3" i="6"/>
  <c r="BQ54" i="4"/>
  <c r="BQ48" i="4"/>
  <c r="BQ49" i="4" s="1"/>
  <c r="BQ2" i="4"/>
  <c r="BQ1" i="4"/>
  <c r="BQ24" i="4"/>
  <c r="BP24" i="3"/>
  <c r="BO22" i="4"/>
  <c r="BX3" i="6"/>
  <c r="BQ53" i="5"/>
  <c r="BQ55" i="5"/>
  <c r="BQ56" i="5" s="1"/>
  <c r="BZ43" i="5"/>
  <c r="BZ40" i="5"/>
  <c r="BZ42" i="5"/>
  <c r="BZ41" i="5"/>
  <c r="BP30" i="5"/>
  <c r="BP29" i="5"/>
  <c r="BP27" i="5"/>
  <c r="BP28" i="5"/>
  <c r="BR54" i="4"/>
  <c r="BR48" i="4"/>
  <c r="BR49" i="4" s="1"/>
  <c r="BR2" i="4"/>
  <c r="BR1" i="4"/>
  <c r="BR24" i="4"/>
  <c r="BQ24" i="3"/>
  <c r="BP22" i="4"/>
  <c r="BS21" i="4"/>
  <c r="BT21" i="4"/>
  <c r="BQ22" i="4"/>
  <c r="BR40" i="4"/>
  <c r="BY3" i="6"/>
  <c r="BS24" i="4"/>
  <c r="BR24" i="3"/>
  <c r="BQ29" i="5"/>
  <c r="BQ28" i="5"/>
  <c r="BQ27" i="5"/>
  <c r="BQ30" i="5"/>
  <c r="CA43" i="5"/>
  <c r="CA40" i="5"/>
  <c r="CA42" i="5"/>
  <c r="CA41" i="5"/>
  <c r="BR55" i="5"/>
  <c r="BR56" i="5" s="1"/>
  <c r="BR53" i="5"/>
  <c r="BS54" i="4"/>
  <c r="BS48" i="4"/>
  <c r="BS49" i="4" s="1"/>
  <c r="BS2" i="4"/>
  <c r="BS1" i="4"/>
  <c r="CB43" i="5"/>
  <c r="CB40" i="5"/>
  <c r="CB42" i="5"/>
  <c r="CB41" i="5"/>
  <c r="BS24" i="3"/>
  <c r="BT24" i="4"/>
  <c r="BR29" i="5"/>
  <c r="BR28" i="5"/>
  <c r="BR27" i="5"/>
  <c r="BR30" i="5"/>
  <c r="BZ3" i="6"/>
  <c r="BU21" i="4"/>
  <c r="BT54" i="4"/>
  <c r="BT48" i="4"/>
  <c r="BT49" i="4" s="1"/>
  <c r="BT2" i="4"/>
  <c r="BT1" i="4"/>
  <c r="BR22" i="4"/>
  <c r="BS53" i="5"/>
  <c r="BS55" i="5"/>
  <c r="BS56" i="5" s="1"/>
  <c r="BS40" i="4"/>
  <c r="BS22" i="4"/>
  <c r="CC40" i="5"/>
  <c r="CC43" i="5"/>
  <c r="CC41" i="5"/>
  <c r="CC42" i="5"/>
  <c r="BS28" i="5"/>
  <c r="BS30" i="5"/>
  <c r="BS29" i="5"/>
  <c r="BS27" i="5"/>
  <c r="BU40" i="4"/>
  <c r="BV21" i="4"/>
  <c r="CA3" i="6"/>
  <c r="BU54" i="4"/>
  <c r="BU48" i="4"/>
  <c r="BU49" i="4" s="1"/>
  <c r="BU2" i="4"/>
  <c r="BU1" i="4"/>
  <c r="BT53" i="5"/>
  <c r="BT55" i="5"/>
  <c r="BT56" i="5" s="1"/>
  <c r="BT24" i="3"/>
  <c r="BU24" i="4"/>
  <c r="BT40" i="4"/>
  <c r="BV54" i="4"/>
  <c r="BV48" i="4"/>
  <c r="BV49" i="4" s="1"/>
  <c r="BV1" i="4"/>
  <c r="BV2" i="4"/>
  <c r="BT22" i="4"/>
  <c r="CD40" i="5"/>
  <c r="CD43" i="5"/>
  <c r="CD41" i="5"/>
  <c r="CD42" i="5"/>
  <c r="BT27" i="5"/>
  <c r="BT30" i="5"/>
  <c r="BT29" i="5"/>
  <c r="BT28" i="5"/>
  <c r="BU55" i="5"/>
  <c r="BU56" i="5" s="1"/>
  <c r="BU53" i="5"/>
  <c r="CB3" i="6"/>
  <c r="BW21" i="4"/>
  <c r="BV24" i="4"/>
  <c r="BU24" i="3"/>
  <c r="BV55" i="5"/>
  <c r="BV53" i="5"/>
  <c r="BU22" i="4"/>
  <c r="CE40" i="5"/>
  <c r="CE43" i="5"/>
  <c r="CE42" i="5"/>
  <c r="CE41" i="5"/>
  <c r="BW54" i="4"/>
  <c r="BW48" i="4"/>
  <c r="BW49" i="4" s="1"/>
  <c r="BW2" i="4"/>
  <c r="BW1" i="4"/>
  <c r="BX21" i="4"/>
  <c r="BV24" i="3"/>
  <c r="BW24" i="4"/>
  <c r="CC3" i="6"/>
  <c r="BU29" i="5"/>
  <c r="BU30" i="5"/>
  <c r="BU28" i="5"/>
  <c r="BU27" i="5"/>
  <c r="BX54" i="4"/>
  <c r="BX48" i="4"/>
  <c r="BX49" i="4" s="1"/>
  <c r="BX1" i="4"/>
  <c r="BX2" i="4"/>
  <c r="BW53" i="5"/>
  <c r="BW55" i="5"/>
  <c r="BW56" i="5" s="1"/>
  <c r="BX24" i="4"/>
  <c r="BW24" i="3"/>
  <c r="BV30" i="5"/>
  <c r="BV29" i="5"/>
  <c r="BV28" i="5"/>
  <c r="BV27" i="5"/>
  <c r="BY21" i="4"/>
  <c r="BW40" i="4"/>
  <c r="BV40" i="4"/>
  <c r="CD3" i="6"/>
  <c r="BV22" i="4"/>
  <c r="CF40" i="5"/>
  <c r="CF43" i="5"/>
  <c r="CF42" i="5"/>
  <c r="CF41" i="5"/>
  <c r="CE3" i="6"/>
  <c r="BX24" i="3"/>
  <c r="BY24" i="4"/>
  <c r="BX40" i="4"/>
  <c r="BY54" i="4"/>
  <c r="BY48" i="4"/>
  <c r="BY49" i="4" s="1"/>
  <c r="BY2" i="4"/>
  <c r="BY1" i="4"/>
  <c r="BW22" i="4"/>
  <c r="BW30" i="5"/>
  <c r="BW29" i="5"/>
  <c r="BW28" i="5"/>
  <c r="BW27" i="5"/>
  <c r="BX53" i="5"/>
  <c r="BX55" i="5"/>
  <c r="BX56" i="5" s="1"/>
  <c r="BZ21" i="4"/>
  <c r="CG43" i="5"/>
  <c r="CG40" i="5"/>
  <c r="CG41" i="5"/>
  <c r="CG42" i="5"/>
  <c r="BY40" i="4"/>
  <c r="CA21" i="4"/>
  <c r="BY53" i="5"/>
  <c r="BY55" i="5"/>
  <c r="BY56" i="5" s="1"/>
  <c r="BY24" i="3"/>
  <c r="BZ24" i="4"/>
  <c r="CH43" i="5"/>
  <c r="CH40" i="5"/>
  <c r="CH42" i="5"/>
  <c r="CH41" i="5"/>
  <c r="BX30" i="5"/>
  <c r="BX29" i="5"/>
  <c r="BX28" i="5"/>
  <c r="BX27" i="5"/>
  <c r="BX22" i="4"/>
  <c r="BZ54" i="4"/>
  <c r="BZ48" i="4"/>
  <c r="BZ49" i="4" s="1"/>
  <c r="BZ2" i="4"/>
  <c r="BZ1" i="4"/>
  <c r="CF3" i="6"/>
  <c r="BZ40" i="4"/>
  <c r="CA54" i="4"/>
  <c r="CA48" i="4"/>
  <c r="CA49" i="4" s="1"/>
  <c r="CA2" i="4"/>
  <c r="CA1" i="4"/>
  <c r="BY29" i="5"/>
  <c r="BY28" i="5"/>
  <c r="BY27" i="5"/>
  <c r="BY30" i="5"/>
  <c r="CI43" i="5"/>
  <c r="CI40" i="5"/>
  <c r="CI42" i="5"/>
  <c r="CI41" i="5"/>
  <c r="BZ55" i="5"/>
  <c r="BZ56" i="5" s="1"/>
  <c r="BZ53" i="5"/>
  <c r="CB21" i="4"/>
  <c r="CA24" i="4"/>
  <c r="BZ24" i="3"/>
  <c r="CG3" i="6"/>
  <c r="BY22" i="4"/>
  <c r="CA24" i="3"/>
  <c r="CB24" i="4"/>
  <c r="CB54" i="4"/>
  <c r="CB48" i="4"/>
  <c r="CB49" i="4" s="1"/>
  <c r="CB2" i="4"/>
  <c r="CB1" i="4"/>
  <c r="CH3" i="6"/>
  <c r="CA40" i="4"/>
  <c r="CA55" i="5"/>
  <c r="CA56" i="5" s="1"/>
  <c r="CA53" i="5"/>
  <c r="BZ22" i="4"/>
  <c r="BZ29" i="5"/>
  <c r="BZ28" i="5"/>
  <c r="BZ27" i="5"/>
  <c r="BZ30" i="5"/>
  <c r="CC21" i="4"/>
  <c r="CJ43" i="5"/>
  <c r="CJ40" i="5"/>
  <c r="CJ41" i="5"/>
  <c r="CJ42" i="5"/>
  <c r="CB40" i="4"/>
  <c r="CA28" i="5"/>
  <c r="CA27" i="5"/>
  <c r="CA29" i="5"/>
  <c r="CA30" i="5"/>
  <c r="CD21" i="4"/>
  <c r="CI3" i="6"/>
  <c r="CA22" i="4"/>
  <c r="CB55" i="5"/>
  <c r="CB56" i="5" s="1"/>
  <c r="CB53" i="5"/>
  <c r="CK40" i="5"/>
  <c r="CK43" i="5"/>
  <c r="CK42" i="5"/>
  <c r="CK41" i="5"/>
  <c r="CC40" i="4"/>
  <c r="CC54" i="4"/>
  <c r="CC48" i="4"/>
  <c r="CC49" i="4" s="1"/>
  <c r="CC1" i="4"/>
  <c r="CC2" i="4"/>
  <c r="CB24" i="3"/>
  <c r="CC24" i="4"/>
  <c r="CD24" i="4"/>
  <c r="CC24" i="3"/>
  <c r="CL40" i="5"/>
  <c r="CL43" i="5"/>
  <c r="CL41" i="5"/>
  <c r="CL42" i="5"/>
  <c r="CD40" i="4"/>
  <c r="CE21" i="4"/>
  <c r="CD54" i="4"/>
  <c r="CD48" i="4"/>
  <c r="CD49" i="4" s="1"/>
  <c r="CD2" i="4"/>
  <c r="CD1" i="4"/>
  <c r="CB22" i="4"/>
  <c r="CJ3" i="6"/>
  <c r="CC55" i="5"/>
  <c r="CC56" i="5" s="1"/>
  <c r="CC53" i="5"/>
  <c r="CB27" i="5"/>
  <c r="CB30" i="5"/>
  <c r="CB29" i="5"/>
  <c r="CB28" i="5"/>
  <c r="CE54" i="4"/>
  <c r="CE48" i="4"/>
  <c r="CE49" i="4" s="1"/>
  <c r="CE1" i="4"/>
  <c r="CE2" i="4"/>
  <c r="CC22" i="4"/>
  <c r="CF21" i="4"/>
  <c r="CC30" i="5"/>
  <c r="CC28" i="5"/>
  <c r="CC29" i="5"/>
  <c r="CC27" i="5"/>
  <c r="CD24" i="3"/>
  <c r="CE24" i="4"/>
  <c r="CD55" i="5"/>
  <c r="CD56" i="5" s="1"/>
  <c r="CD53" i="5"/>
  <c r="CK3" i="6"/>
  <c r="CM43" i="5"/>
  <c r="CM40" i="5"/>
  <c r="CM42" i="5"/>
  <c r="CM41" i="5"/>
  <c r="CL3" i="6"/>
  <c r="CF24" i="4"/>
  <c r="CE24" i="3"/>
  <c r="CD30" i="5"/>
  <c r="CD27" i="5"/>
  <c r="CD28" i="5"/>
  <c r="CD29" i="5"/>
  <c r="CE53" i="5"/>
  <c r="CE55" i="5"/>
  <c r="CE56" i="5" s="1"/>
  <c r="CG21" i="4"/>
  <c r="CN43" i="5"/>
  <c r="CN40" i="5"/>
  <c r="CN42" i="5"/>
  <c r="CN41" i="5"/>
  <c r="CF54" i="4"/>
  <c r="CF48" i="4"/>
  <c r="CF49" i="4" s="1"/>
  <c r="CF2" i="4"/>
  <c r="CF1" i="4"/>
  <c r="CE40" i="4"/>
  <c r="CD22" i="4"/>
  <c r="CG54" i="4"/>
  <c r="CG48" i="4"/>
  <c r="CG49" i="4" s="1"/>
  <c r="CG2" i="4"/>
  <c r="CG1" i="4"/>
  <c r="CO40" i="5"/>
  <c r="CO43" i="5"/>
  <c r="CO42" i="5"/>
  <c r="CO41" i="5"/>
  <c r="CE22" i="4"/>
  <c r="CF53" i="5"/>
  <c r="CF55" i="5"/>
  <c r="CF56" i="5" s="1"/>
  <c r="CG24" i="4"/>
  <c r="CF24" i="3"/>
  <c r="CM3" i="6"/>
  <c r="CH21" i="4"/>
  <c r="CE30" i="5"/>
  <c r="CE27" i="5"/>
  <c r="CE29" i="5"/>
  <c r="CE28" i="5"/>
  <c r="CI21" i="4"/>
  <c r="CF40" i="4"/>
  <c r="CN3" i="6"/>
  <c r="CF22" i="4"/>
  <c r="CG55" i="5"/>
  <c r="CG56" i="5" s="1"/>
  <c r="CG53" i="5"/>
  <c r="CG40" i="4"/>
  <c r="CF30" i="5"/>
  <c r="CF29" i="5"/>
  <c r="CF27" i="5"/>
  <c r="CF28" i="5"/>
  <c r="CH24" i="4"/>
  <c r="CG24" i="3"/>
  <c r="CH54" i="4"/>
  <c r="CH48" i="4"/>
  <c r="CH49" i="4" s="1"/>
  <c r="CH1" i="4"/>
  <c r="CH2" i="4"/>
  <c r="CP43" i="5"/>
  <c r="CP40" i="5"/>
  <c r="CP42" i="5"/>
  <c r="CP41" i="5"/>
  <c r="CH40" i="4"/>
  <c r="CG22" i="4"/>
  <c r="CJ21" i="4"/>
  <c r="CG29" i="5"/>
  <c r="CG28" i="5"/>
  <c r="CG27" i="5"/>
  <c r="CG30" i="5"/>
  <c r="CI24" i="4"/>
  <c r="CH24" i="3"/>
  <c r="CI54" i="4"/>
  <c r="CI48" i="4"/>
  <c r="CI49" i="4" s="1"/>
  <c r="CI1" i="4"/>
  <c r="CI2" i="4"/>
  <c r="CH55" i="5"/>
  <c r="CH56" i="5" s="1"/>
  <c r="CH53" i="5"/>
  <c r="CO3" i="6"/>
  <c r="CQ43" i="5"/>
  <c r="CQ40" i="5"/>
  <c r="CQ41" i="5"/>
  <c r="CQ42" i="5"/>
  <c r="CK21" i="4"/>
  <c r="CJ54" i="4"/>
  <c r="CJ48" i="4"/>
  <c r="CJ49" i="4" s="1"/>
  <c r="CJ2" i="4"/>
  <c r="CJ1" i="4"/>
  <c r="CI55" i="5"/>
  <c r="CI56" i="5" s="1"/>
  <c r="CI53" i="5"/>
  <c r="CH29" i="5"/>
  <c r="CH28" i="5"/>
  <c r="CH27" i="5"/>
  <c r="CH30" i="5"/>
  <c r="CH22" i="4"/>
  <c r="CR43" i="5"/>
  <c r="CR40" i="5"/>
  <c r="CR41" i="5"/>
  <c r="CR42" i="5"/>
  <c r="CP3" i="6"/>
  <c r="CI24" i="3"/>
  <c r="CJ24" i="4"/>
  <c r="CL21" i="4"/>
  <c r="CJ24" i="3"/>
  <c r="CK24" i="4"/>
  <c r="CS40" i="5"/>
  <c r="CS43" i="5"/>
  <c r="CS41" i="5"/>
  <c r="CS42" i="5"/>
  <c r="CI22" i="4"/>
  <c r="CJ40" i="4"/>
  <c r="CQ3" i="6"/>
  <c r="CI28" i="5"/>
  <c r="CI29" i="5"/>
  <c r="CI30" i="5"/>
  <c r="CI27" i="5"/>
  <c r="CI40" i="4"/>
  <c r="CK40" i="4"/>
  <c r="CJ53" i="5"/>
  <c r="CJ55" i="5"/>
  <c r="CJ56" i="5" s="1"/>
  <c r="CK54" i="4"/>
  <c r="CK48" i="4"/>
  <c r="CK2" i="4"/>
  <c r="CK1" i="4"/>
  <c r="CJ22" i="4"/>
  <c r="CM21" i="4"/>
  <c r="CJ29" i="5"/>
  <c r="CJ28" i="5"/>
  <c r="CJ27" i="5"/>
  <c r="CJ30" i="5"/>
  <c r="CR3" i="6"/>
  <c r="CL24" i="4"/>
  <c r="CK24" i="3"/>
  <c r="CL54" i="4"/>
  <c r="CL48" i="4"/>
  <c r="CL49" i="4" s="1"/>
  <c r="CL2" i="4"/>
  <c r="CL1" i="4"/>
  <c r="CK53" i="5"/>
  <c r="CK55" i="5"/>
  <c r="CK56" i="5" s="1"/>
  <c r="CT40" i="5"/>
  <c r="CT43" i="5"/>
  <c r="CT42" i="5"/>
  <c r="CT41" i="5"/>
  <c r="CK22" i="4"/>
  <c r="CL40" i="4"/>
  <c r="CL53" i="5"/>
  <c r="CL55" i="5"/>
  <c r="CL56" i="5" s="1"/>
  <c r="CU40" i="5"/>
  <c r="CU43" i="5"/>
  <c r="CU42" i="5"/>
  <c r="CU41" i="5"/>
  <c r="CN21" i="4"/>
  <c r="CL24" i="3"/>
  <c r="CM24" i="4"/>
  <c r="CM54" i="4"/>
  <c r="CM48" i="4"/>
  <c r="CM49" i="4" s="1"/>
  <c r="CM2" i="4"/>
  <c r="CM1" i="4"/>
  <c r="CS3" i="6"/>
  <c r="CK29" i="5"/>
  <c r="CK28" i="5"/>
  <c r="CK27" i="5"/>
  <c r="CK30" i="5"/>
  <c r="CO21" i="4"/>
  <c r="CM55" i="5"/>
  <c r="CM56" i="5" s="1"/>
  <c r="CM53" i="5"/>
  <c r="CT3" i="6"/>
  <c r="CV43" i="5"/>
  <c r="CV40" i="5"/>
  <c r="CV41" i="5"/>
  <c r="CV42" i="5"/>
  <c r="CN54" i="4"/>
  <c r="CN48" i="4"/>
  <c r="CN49" i="4" s="1"/>
  <c r="CN1" i="4"/>
  <c r="CN2" i="4"/>
  <c r="CN24" i="4"/>
  <c r="CM24" i="3"/>
  <c r="CL30" i="5"/>
  <c r="CL28" i="5"/>
  <c r="CL27" i="5"/>
  <c r="CL29" i="5"/>
  <c r="CL22" i="4"/>
  <c r="CM40" i="4"/>
  <c r="CN24" i="3"/>
  <c r="CO24" i="4"/>
  <c r="CN53" i="5"/>
  <c r="CN55" i="5"/>
  <c r="CN56" i="5" s="1"/>
  <c r="CW43" i="5"/>
  <c r="CW40" i="5"/>
  <c r="CW42" i="5"/>
  <c r="CW41" i="5"/>
  <c r="CM30" i="5"/>
  <c r="CM29" i="5"/>
  <c r="CM28" i="5"/>
  <c r="CM27" i="5"/>
  <c r="CP21" i="4"/>
  <c r="CO54" i="4"/>
  <c r="CO48" i="4"/>
  <c r="CO49" i="4" s="1"/>
  <c r="CO2" i="4"/>
  <c r="CO1" i="4"/>
  <c r="CU3" i="6"/>
  <c r="CO40" i="4"/>
  <c r="CM22" i="4"/>
  <c r="CN40" i="4"/>
  <c r="CQ21" i="4"/>
  <c r="CO53" i="5"/>
  <c r="CO55" i="5"/>
  <c r="CO56" i="5" s="1"/>
  <c r="CO24" i="3"/>
  <c r="CP24" i="4"/>
  <c r="CN30" i="5"/>
  <c r="CN29" i="5"/>
  <c r="CN28" i="5"/>
  <c r="CN27" i="5"/>
  <c r="CV3" i="6"/>
  <c r="CP54" i="4"/>
  <c r="CP48" i="4"/>
  <c r="CP49" i="4" s="1"/>
  <c r="CP1" i="4"/>
  <c r="CP2" i="4"/>
  <c r="CN22" i="4"/>
  <c r="CX43" i="5"/>
  <c r="CX40" i="5"/>
  <c r="CX42" i="5"/>
  <c r="CX41" i="5"/>
  <c r="CP55" i="5"/>
  <c r="CP56" i="5" s="1"/>
  <c r="CP53" i="5"/>
  <c r="CP40" i="4"/>
  <c r="CO29" i="5"/>
  <c r="CO28" i="5"/>
  <c r="CO27" i="5"/>
  <c r="CO30" i="5"/>
  <c r="CO22" i="4"/>
  <c r="CQ54" i="4"/>
  <c r="CQ48" i="4"/>
  <c r="CQ49" i="4" s="1"/>
  <c r="CQ1" i="4"/>
  <c r="CQ2" i="4"/>
  <c r="CY43" i="5"/>
  <c r="CY40" i="5"/>
  <c r="CY41" i="5"/>
  <c r="CY42" i="5"/>
  <c r="CR21" i="4"/>
  <c r="CW3" i="6"/>
  <c r="CQ24" i="4"/>
  <c r="CP24" i="3"/>
  <c r="CR24" i="4"/>
  <c r="CQ24" i="3"/>
  <c r="CP22" i="4"/>
  <c r="CZ43" i="5"/>
  <c r="CZ40" i="5"/>
  <c r="CZ41" i="5"/>
  <c r="CZ42" i="5"/>
  <c r="CP29" i="5"/>
  <c r="CP28" i="5"/>
  <c r="CP27" i="5"/>
  <c r="CP30" i="5"/>
  <c r="CQ40" i="4"/>
  <c r="CQ55" i="5"/>
  <c r="CQ56" i="5" s="1"/>
  <c r="CQ53" i="5"/>
  <c r="CS21" i="4"/>
  <c r="CR54" i="4"/>
  <c r="CR48" i="4"/>
  <c r="CR49" i="4" s="1"/>
  <c r="CR2" i="4"/>
  <c r="CR1" i="4"/>
  <c r="CX3" i="6"/>
  <c r="CY3" i="6"/>
  <c r="CQ22" i="4"/>
  <c r="CR40" i="4"/>
  <c r="CS54" i="4"/>
  <c r="CS48" i="4"/>
  <c r="CS49" i="4" s="1"/>
  <c r="CS2" i="4"/>
  <c r="CS1" i="4"/>
  <c r="CR53" i="5"/>
  <c r="CR55" i="5"/>
  <c r="DA40" i="5"/>
  <c r="DA43" i="5"/>
  <c r="DA42" i="5"/>
  <c r="DA41" i="5"/>
  <c r="CR24" i="3"/>
  <c r="CS24" i="4"/>
  <c r="CQ28" i="5"/>
  <c r="CQ30" i="5"/>
  <c r="CQ29" i="5"/>
  <c r="CQ27" i="5"/>
  <c r="CT21" i="4"/>
  <c r="CS55" i="5"/>
  <c r="CS56" i="5" s="1"/>
  <c r="CS53" i="5"/>
  <c r="CT24" i="4"/>
  <c r="CS24" i="3"/>
  <c r="CR22" i="4"/>
  <c r="CU21" i="4"/>
  <c r="CT54" i="4"/>
  <c r="CT48" i="4"/>
  <c r="CT49" i="4" s="1"/>
  <c r="CT1" i="4"/>
  <c r="CT2" i="4"/>
  <c r="CT40" i="4"/>
  <c r="CS40" i="4"/>
  <c r="CR30" i="5"/>
  <c r="CR29" i="5"/>
  <c r="CR27" i="5"/>
  <c r="CR28" i="5"/>
  <c r="DB40" i="5"/>
  <c r="DB43" i="5"/>
  <c r="DB42" i="5"/>
  <c r="DB41" i="5"/>
  <c r="CZ3" i="6"/>
  <c r="DA3" i="6"/>
  <c r="CS22" i="4"/>
  <c r="CS30" i="5"/>
  <c r="CS29" i="5"/>
  <c r="CS27" i="5"/>
  <c r="CS28" i="5"/>
  <c r="CT24" i="3"/>
  <c r="CU24" i="4"/>
  <c r="CV21" i="4"/>
  <c r="DC40" i="5"/>
  <c r="DC43" i="5"/>
  <c r="DC42" i="5"/>
  <c r="DC41" i="5"/>
  <c r="CU54" i="4"/>
  <c r="CU48" i="4"/>
  <c r="CU49" i="4" s="1"/>
  <c r="CU2" i="4"/>
  <c r="CU1" i="4"/>
  <c r="CT55" i="5"/>
  <c r="CT56" i="5" s="1"/>
  <c r="CT53" i="5"/>
  <c r="CT22" i="4"/>
  <c r="DD43" i="5"/>
  <c r="DD40" i="5"/>
  <c r="DD41" i="5"/>
  <c r="DD42" i="5"/>
  <c r="CU40" i="4"/>
  <c r="CT30" i="5"/>
  <c r="CT29" i="5"/>
  <c r="CT27" i="5"/>
  <c r="CT28" i="5"/>
  <c r="CW21" i="4"/>
  <c r="CV54" i="4"/>
  <c r="CV48" i="4"/>
  <c r="CV49" i="4" s="1"/>
  <c r="CV2" i="4"/>
  <c r="CV1" i="4"/>
  <c r="CU53" i="5"/>
  <c r="CU55" i="5"/>
  <c r="CU56" i="5" s="1"/>
  <c r="CV24" i="4"/>
  <c r="CU24" i="3"/>
  <c r="DB3" i="6"/>
  <c r="CU22" i="4"/>
  <c r="CV55" i="5"/>
  <c r="CV56" i="5" s="1"/>
  <c r="CX21" i="4"/>
  <c r="DE40" i="5"/>
  <c r="DE43" i="5"/>
  <c r="DE41" i="5"/>
  <c r="DE42" i="5"/>
  <c r="DC3" i="6"/>
  <c r="CV24" i="3"/>
  <c r="CW24" i="4"/>
  <c r="CV40" i="4"/>
  <c r="CW54" i="4"/>
  <c r="CW48" i="4"/>
  <c r="CW49" i="4" s="1"/>
  <c r="CW1" i="4"/>
  <c r="CW2" i="4"/>
  <c r="CU30" i="5"/>
  <c r="CU29" i="5"/>
  <c r="CU27" i="5"/>
  <c r="CU28" i="5"/>
  <c r="CW24" i="3"/>
  <c r="CX24" i="4"/>
  <c r="DF40" i="5"/>
  <c r="DF43" i="5"/>
  <c r="DF41" i="5"/>
  <c r="DF42" i="5"/>
  <c r="CW55" i="5"/>
  <c r="CW56" i="5" s="1"/>
  <c r="CV22" i="4"/>
  <c r="CW40" i="4"/>
  <c r="DD3" i="6"/>
  <c r="CV30" i="5"/>
  <c r="CV29" i="5"/>
  <c r="CV27" i="5"/>
  <c r="CV28" i="5"/>
  <c r="CX54" i="4"/>
  <c r="CX48" i="4"/>
  <c r="CX49" i="4" s="1"/>
  <c r="CX1" i="4"/>
  <c r="CX2" i="4"/>
  <c r="CY21" i="4"/>
  <c r="CY54" i="4"/>
  <c r="CY48" i="4"/>
  <c r="CY49" i="4" s="1"/>
  <c r="CY1" i="4"/>
  <c r="CY2" i="4"/>
  <c r="DG43" i="5"/>
  <c r="DG40" i="5"/>
  <c r="DG41" i="5"/>
  <c r="DG42" i="5"/>
  <c r="DE3" i="6"/>
  <c r="CZ21" i="4"/>
  <c r="CW22" i="4"/>
  <c r="CX40" i="4"/>
  <c r="CX55" i="5"/>
  <c r="CX56" i="5" s="1"/>
  <c r="CY24" i="4"/>
  <c r="CX24" i="3"/>
  <c r="CW29" i="5"/>
  <c r="CW28" i="5"/>
  <c r="CW27" i="5"/>
  <c r="CW30" i="5"/>
  <c r="CX22" i="4"/>
  <c r="CX29" i="5"/>
  <c r="CX28" i="5"/>
  <c r="CX27" i="5"/>
  <c r="CX30" i="5"/>
  <c r="CY55" i="5"/>
  <c r="CY56" i="5" s="1"/>
  <c r="DF3" i="6"/>
  <c r="DA21" i="4"/>
  <c r="DH43" i="5"/>
  <c r="DH40" i="5"/>
  <c r="DH41" i="5"/>
  <c r="DH42" i="5"/>
  <c r="CY24" i="3"/>
  <c r="CZ24" i="4"/>
  <c r="CY40" i="4"/>
  <c r="CZ54" i="4"/>
  <c r="CZ48" i="4"/>
  <c r="CZ1" i="4"/>
  <c r="CZ2" i="4"/>
  <c r="DI43" i="5"/>
  <c r="DI40" i="5"/>
  <c r="DI42" i="5"/>
  <c r="DI41" i="5"/>
  <c r="DA54" i="4"/>
  <c r="DA48" i="4"/>
  <c r="DA49" i="4" s="1"/>
  <c r="DA1" i="4"/>
  <c r="DA2" i="4"/>
  <c r="DB21" i="4"/>
  <c r="DG3" i="6"/>
  <c r="CZ40" i="4"/>
  <c r="CY22" i="4"/>
  <c r="CZ24" i="3"/>
  <c r="DA24" i="4"/>
  <c r="CZ55" i="5"/>
  <c r="CZ56" i="5" s="1"/>
  <c r="CY28" i="5"/>
  <c r="CY29" i="5"/>
  <c r="CY27" i="5"/>
  <c r="CY30" i="5"/>
  <c r="DC21" i="4"/>
  <c r="DH3" i="6"/>
  <c r="CZ22" i="4"/>
  <c r="DB54" i="4"/>
  <c r="DB48" i="4"/>
  <c r="DB49" i="4" s="1"/>
  <c r="DB2" i="4"/>
  <c r="DB1" i="4"/>
  <c r="DB24" i="4"/>
  <c r="DA24" i="3"/>
  <c r="DA40" i="4"/>
  <c r="CZ28" i="5"/>
  <c r="CZ27" i="5"/>
  <c r="CZ29" i="5"/>
  <c r="CZ30" i="5"/>
  <c r="DA55" i="5"/>
  <c r="DA56" i="5" s="1"/>
  <c r="DJ43" i="5"/>
  <c r="DJ40" i="5"/>
  <c r="DJ42" i="5"/>
  <c r="DJ41" i="5"/>
  <c r="DB24" i="3"/>
  <c r="DC24" i="4"/>
  <c r="DA22" i="4"/>
  <c r="DB55" i="5"/>
  <c r="DB56" i="5" s="1"/>
  <c r="DK43" i="5"/>
  <c r="DK40" i="5"/>
  <c r="DK41" i="5"/>
  <c r="DK42" i="5"/>
  <c r="DB40" i="4"/>
  <c r="DD21" i="4"/>
  <c r="DI3" i="6"/>
  <c r="DA30" i="5"/>
  <c r="DA29" i="5"/>
  <c r="DA27" i="5"/>
  <c r="DA28" i="5"/>
  <c r="DC54" i="4"/>
  <c r="DC48" i="4"/>
  <c r="DC49" i="4" s="1"/>
  <c r="DC1" i="4"/>
  <c r="DC2" i="4"/>
  <c r="DC40" i="4"/>
  <c r="DB22" i="4"/>
  <c r="DD24" i="4"/>
  <c r="DC24" i="3"/>
  <c r="DE21" i="4"/>
  <c r="DD54" i="4"/>
  <c r="DD48" i="4"/>
  <c r="DD49" i="4" s="1"/>
  <c r="DD1" i="4"/>
  <c r="DD2" i="4"/>
  <c r="DJ3" i="6"/>
  <c r="DB30" i="5"/>
  <c r="DB28" i="5"/>
  <c r="DB29" i="5"/>
  <c r="DB27" i="5"/>
  <c r="DL43" i="5"/>
  <c r="DL40" i="5"/>
  <c r="DL41" i="5"/>
  <c r="DL42" i="5"/>
  <c r="DC55" i="5"/>
  <c r="DC56" i="5" s="1"/>
  <c r="DM43" i="5"/>
  <c r="DM40" i="5"/>
  <c r="DM42" i="5"/>
  <c r="DM41" i="5"/>
  <c r="DC30" i="5"/>
  <c r="DC28" i="5"/>
  <c r="DC29" i="5"/>
  <c r="DC27" i="5"/>
  <c r="DE54" i="4"/>
  <c r="DE48" i="4"/>
  <c r="DE49" i="4" s="1"/>
  <c r="DE2" i="4"/>
  <c r="DE1" i="4"/>
  <c r="DE24" i="4"/>
  <c r="DD24" i="3"/>
  <c r="DC22" i="4"/>
  <c r="DF21" i="4"/>
  <c r="DD55" i="5"/>
  <c r="DD56" i="5" s="1"/>
  <c r="DD40" i="4"/>
  <c r="DK3" i="6"/>
  <c r="DD22" i="4"/>
  <c r="DE40" i="4"/>
  <c r="DN43" i="5"/>
  <c r="DN40" i="5"/>
  <c r="DN41" i="5"/>
  <c r="DN42" i="5"/>
  <c r="DF54" i="4"/>
  <c r="DF48" i="4"/>
  <c r="DF49" i="4" s="1"/>
  <c r="DF1" i="4"/>
  <c r="DF2" i="4"/>
  <c r="DG21" i="4"/>
  <c r="DF24" i="4"/>
  <c r="DE24" i="3"/>
  <c r="DD30" i="5"/>
  <c r="DD29" i="5"/>
  <c r="DD27" i="5"/>
  <c r="DD28" i="5"/>
  <c r="DE55" i="5"/>
  <c r="DE56" i="5" s="1"/>
  <c r="DL3" i="6"/>
  <c r="DF55" i="5"/>
  <c r="DF56" i="5" s="1"/>
  <c r="DG24" i="4"/>
  <c r="DF24" i="3"/>
  <c r="DG54" i="4"/>
  <c r="DG48" i="4"/>
  <c r="DG49" i="4" s="1"/>
  <c r="DG2" i="4"/>
  <c r="DG1" i="4"/>
  <c r="DM3" i="6"/>
  <c r="DO43" i="5"/>
  <c r="DO40" i="5"/>
  <c r="DO41" i="5"/>
  <c r="DO42" i="5"/>
  <c r="DH21" i="4"/>
  <c r="DE29" i="5"/>
  <c r="DE28" i="5"/>
  <c r="DE27" i="5"/>
  <c r="DE30" i="5"/>
  <c r="DF40" i="4"/>
  <c r="DE22" i="4"/>
  <c r="DH24" i="4"/>
  <c r="DG24" i="3"/>
  <c r="DF22" i="4"/>
  <c r="DF29" i="5"/>
  <c r="DF28" i="5"/>
  <c r="DF27" i="5"/>
  <c r="DF30" i="5"/>
  <c r="DN3" i="6"/>
  <c r="DH54" i="4"/>
  <c r="DH48" i="4"/>
  <c r="DH49" i="4" s="1"/>
  <c r="DH1" i="4"/>
  <c r="DH2" i="4"/>
  <c r="DG55" i="5"/>
  <c r="DG56" i="5" s="1"/>
  <c r="DI21" i="4"/>
  <c r="DP40" i="5"/>
  <c r="DP43" i="5"/>
  <c r="DP41" i="5"/>
  <c r="DP42" i="5"/>
  <c r="DH55" i="5"/>
  <c r="DH56" i="5" s="1"/>
  <c r="DH40" i="4"/>
  <c r="DQ40" i="5"/>
  <c r="DQ43" i="5"/>
  <c r="DQ41" i="5"/>
  <c r="DQ42" i="5"/>
  <c r="DJ21" i="4"/>
  <c r="DG22" i="4"/>
  <c r="DH24" i="3"/>
  <c r="DI24" i="4"/>
  <c r="DG28" i="5"/>
  <c r="DG27" i="5"/>
  <c r="DG30" i="5"/>
  <c r="DG29" i="5"/>
  <c r="DG40" i="4"/>
  <c r="DI54" i="4"/>
  <c r="DI48" i="4"/>
  <c r="DI49" i="4" s="1"/>
  <c r="DI2" i="4"/>
  <c r="DI1" i="4"/>
  <c r="DO3" i="6"/>
  <c r="DJ54" i="4"/>
  <c r="DJ48" i="4"/>
  <c r="DJ49" i="4" s="1"/>
  <c r="DJ1" i="4"/>
  <c r="DJ2" i="4"/>
  <c r="DH22" i="4"/>
  <c r="DI55" i="5"/>
  <c r="DI56" i="5" s="1"/>
  <c r="DP3" i="6"/>
  <c r="DJ24" i="4"/>
  <c r="DI24" i="3"/>
  <c r="DK21" i="4"/>
  <c r="DR43" i="5"/>
  <c r="DR40" i="5"/>
  <c r="DR42" i="5"/>
  <c r="DR41" i="5"/>
  <c r="DI40" i="4"/>
  <c r="DH27" i="5"/>
  <c r="DH29" i="5"/>
  <c r="DH30" i="5"/>
  <c r="DH28" i="5"/>
  <c r="DK54" i="4"/>
  <c r="DK48" i="4"/>
  <c r="DK49" i="4" s="1"/>
  <c r="DK2" i="4"/>
  <c r="DK1" i="4"/>
  <c r="DI22" i="4"/>
  <c r="DL21" i="4"/>
  <c r="DI29" i="5"/>
  <c r="DI28" i="5"/>
  <c r="DI27" i="5"/>
  <c r="DI30" i="5"/>
  <c r="DS43" i="5"/>
  <c r="DS40" i="5"/>
  <c r="DS41" i="5"/>
  <c r="DS42" i="5"/>
  <c r="DQ3" i="6"/>
  <c r="DJ40" i="4"/>
  <c r="DJ24" i="3"/>
  <c r="DK24" i="4"/>
  <c r="DJ55" i="5"/>
  <c r="DJ56" i="5" s="1"/>
  <c r="DL24" i="4"/>
  <c r="DK24" i="3"/>
  <c r="DL54" i="4"/>
  <c r="DL48" i="4"/>
  <c r="DL49" i="4" s="1"/>
  <c r="DL1" i="4"/>
  <c r="DL2" i="4"/>
  <c r="DR3" i="6"/>
  <c r="DM21" i="4"/>
  <c r="DJ22" i="4"/>
  <c r="DK55" i="5"/>
  <c r="DK56" i="5" s="1"/>
  <c r="DT40" i="5"/>
  <c r="DT41" i="5"/>
  <c r="DK40" i="4"/>
  <c r="DJ30" i="5"/>
  <c r="DJ29" i="5"/>
  <c r="DJ28" i="5"/>
  <c r="DJ27" i="5"/>
  <c r="DL55" i="5"/>
  <c r="DL56" i="5" s="1"/>
  <c r="DK30" i="5"/>
  <c r="DK28" i="5"/>
  <c r="DK29" i="5"/>
  <c r="DK27" i="5"/>
  <c r="DU40" i="5"/>
  <c r="DU41" i="5"/>
  <c r="DN21" i="4"/>
  <c r="DM54" i="4"/>
  <c r="DM48" i="4"/>
  <c r="DM49" i="4" s="1"/>
  <c r="DM1" i="4"/>
  <c r="DM2" i="4"/>
  <c r="DK22" i="4"/>
  <c r="DL40" i="4"/>
  <c r="DL24" i="3"/>
  <c r="DM24" i="4"/>
  <c r="DS3" i="6"/>
  <c r="DL22" i="4"/>
  <c r="DM40" i="4"/>
  <c r="DT3" i="6"/>
  <c r="DO21" i="4"/>
  <c r="DM24" i="3"/>
  <c r="DN24" i="4"/>
  <c r="DN54" i="4"/>
  <c r="DN48" i="4"/>
  <c r="DN49" i="4" s="1"/>
  <c r="DN2" i="4"/>
  <c r="DN1" i="4"/>
  <c r="DV40" i="5"/>
  <c r="DV41" i="5"/>
  <c r="DL30" i="5"/>
  <c r="DL29" i="5"/>
  <c r="DL27" i="5"/>
  <c r="DL28" i="5"/>
  <c r="DM55" i="5"/>
  <c r="DM56" i="5" s="1"/>
  <c r="DN55" i="5"/>
  <c r="DN56" i="5" s="1"/>
  <c r="DO54" i="4"/>
  <c r="DO48" i="4"/>
  <c r="DO49" i="4" s="1"/>
  <c r="DO2" i="4"/>
  <c r="DO1" i="4"/>
  <c r="DU3" i="6"/>
  <c r="DP21" i="4"/>
  <c r="DW40" i="5"/>
  <c r="DW41" i="5"/>
  <c r="DM22" i="4"/>
  <c r="DM29" i="5"/>
  <c r="DM28" i="5"/>
  <c r="DM27" i="5"/>
  <c r="DM30" i="5"/>
  <c r="DO24" i="4"/>
  <c r="DN24" i="3"/>
  <c r="DN40" i="4"/>
  <c r="DP54" i="4"/>
  <c r="DP48" i="4"/>
  <c r="DP49" i="4" s="1"/>
  <c r="DP1" i="4"/>
  <c r="DP2" i="4"/>
  <c r="DQ21" i="4"/>
  <c r="DX40" i="5"/>
  <c r="DX41" i="5"/>
  <c r="DN29" i="5"/>
  <c r="DN28" i="5"/>
  <c r="DN27" i="5"/>
  <c r="DN30" i="5"/>
  <c r="DO55" i="5"/>
  <c r="DO56" i="5" s="1"/>
  <c r="DO24" i="3"/>
  <c r="DP24" i="4"/>
  <c r="DN22" i="4"/>
  <c r="DV3" i="6"/>
  <c r="DO40" i="4"/>
  <c r="DW3" i="6"/>
  <c r="DO22" i="4"/>
  <c r="DP24" i="3"/>
  <c r="DQ24" i="4"/>
  <c r="DP55" i="5"/>
  <c r="DO28" i="5"/>
  <c r="DO27" i="5"/>
  <c r="DO30" i="5"/>
  <c r="DO29" i="5"/>
  <c r="DR21" i="4"/>
  <c r="DY40" i="5"/>
  <c r="DY41" i="5"/>
  <c r="DQ54" i="4"/>
  <c r="DQ48" i="4"/>
  <c r="DQ49" i="4" s="1"/>
  <c r="DQ2" i="4"/>
  <c r="DQ1" i="4"/>
  <c r="DT164" i="2"/>
  <c r="DP40" i="4"/>
  <c r="DP30" i="5"/>
  <c r="DP28" i="5"/>
  <c r="DP27" i="5"/>
  <c r="DP29" i="5"/>
  <c r="DS21" i="4"/>
  <c r="DP22" i="4"/>
  <c r="DU164" i="2"/>
  <c r="DT163" i="2"/>
  <c r="DR18" i="3"/>
  <c r="DX3" i="6"/>
  <c r="DR54" i="4"/>
  <c r="DR48" i="4"/>
  <c r="DR49" i="4" s="1"/>
  <c r="DR1" i="4"/>
  <c r="DR2" i="4"/>
  <c r="DQ40" i="4"/>
  <c r="DQ55" i="5"/>
  <c r="DQ56" i="5" s="1"/>
  <c r="DR24" i="4"/>
  <c r="DQ24" i="3"/>
  <c r="DZ40" i="5"/>
  <c r="DZ41" i="5"/>
  <c r="DR24" i="3"/>
  <c r="DS24" i="4"/>
  <c r="EA40" i="5"/>
  <c r="EA41" i="5"/>
  <c r="DR40" i="4"/>
  <c r="DR21" i="3"/>
  <c r="DT21" i="4"/>
  <c r="DR55" i="5"/>
  <c r="DR56" i="5" s="1"/>
  <c r="DV164" i="2"/>
  <c r="DU163" i="2"/>
  <c r="DS18" i="3"/>
  <c r="DS54" i="4"/>
  <c r="DS2" i="4"/>
  <c r="DS1" i="4"/>
  <c r="DQ22" i="4"/>
  <c r="DQ30" i="5"/>
  <c r="DQ27" i="5"/>
  <c r="DQ29" i="5"/>
  <c r="DQ28" i="5"/>
  <c r="DY3" i="6"/>
  <c r="DW164" i="2"/>
  <c r="DV163" i="2"/>
  <c r="DT18" i="3"/>
  <c r="EB40" i="5"/>
  <c r="EB41" i="5"/>
  <c r="DT24" i="4"/>
  <c r="DS24" i="3"/>
  <c r="DZ3" i="6"/>
  <c r="DT32" i="4"/>
  <c r="DT33" i="4"/>
  <c r="DT31" i="4"/>
  <c r="DT2" i="4"/>
  <c r="DT1" i="4"/>
  <c r="DR30" i="5"/>
  <c r="DR27" i="5"/>
  <c r="DR29" i="5"/>
  <c r="DR28" i="5"/>
  <c r="DS40" i="4"/>
  <c r="DR22" i="4"/>
  <c r="DS21" i="3"/>
  <c r="DU21" i="4"/>
  <c r="DS22" i="4"/>
  <c r="DR22" i="3"/>
  <c r="DU24" i="4"/>
  <c r="DT24" i="3"/>
  <c r="DT21" i="3"/>
  <c r="DV21" i="4"/>
  <c r="DT50" i="5"/>
  <c r="DS30" i="5"/>
  <c r="DS27" i="5"/>
  <c r="DS29" i="5"/>
  <c r="DS28" i="5"/>
  <c r="DU31" i="4"/>
  <c r="DU33" i="4"/>
  <c r="DU32" i="4"/>
  <c r="DU1" i="4"/>
  <c r="DU2" i="4"/>
  <c r="DX164" i="2"/>
  <c r="DW163" i="2"/>
  <c r="DU18" i="3"/>
  <c r="EA3" i="6"/>
  <c r="EC40" i="5"/>
  <c r="EC41" i="5"/>
  <c r="DV32" i="4"/>
  <c r="DV31" i="4"/>
  <c r="DV33" i="4"/>
  <c r="DV2" i="4"/>
  <c r="DV1" i="4"/>
  <c r="EB3" i="6"/>
  <c r="DU21" i="3"/>
  <c r="DW21" i="4"/>
  <c r="DY164" i="2"/>
  <c r="DX163" i="2"/>
  <c r="DV18" i="3"/>
  <c r="DT28" i="5"/>
  <c r="DT27" i="5"/>
  <c r="DU24" i="3"/>
  <c r="DV24" i="4"/>
  <c r="ED40" i="5"/>
  <c r="ED41" i="5"/>
  <c r="DT22" i="4"/>
  <c r="DS22" i="3"/>
  <c r="DU50" i="5"/>
  <c r="EE40" i="5"/>
  <c r="EE41" i="5"/>
  <c r="DW24" i="4"/>
  <c r="DV24" i="3"/>
  <c r="DV21" i="3"/>
  <c r="DX21" i="4"/>
  <c r="DU28" i="5"/>
  <c r="DU27" i="5"/>
  <c r="DZ164" i="2"/>
  <c r="DY163" i="2"/>
  <c r="DW18" i="3"/>
  <c r="EC3" i="6"/>
  <c r="DW32" i="4"/>
  <c r="DW33" i="4"/>
  <c r="DW31" i="4"/>
  <c r="DW2" i="4"/>
  <c r="DW1" i="4"/>
  <c r="DU22" i="4"/>
  <c r="DT22" i="3"/>
  <c r="DV50" i="5"/>
  <c r="DV22" i="4"/>
  <c r="DU22" i="3"/>
  <c r="DX31" i="4"/>
  <c r="DX33" i="4"/>
  <c r="DX32" i="4"/>
  <c r="DX1" i="4"/>
  <c r="DX2" i="4"/>
  <c r="DW50" i="5"/>
  <c r="DW21" i="3"/>
  <c r="DY21" i="4"/>
  <c r="DX24" i="4"/>
  <c r="DW24" i="3"/>
  <c r="DZ163" i="2"/>
  <c r="DX18" i="3"/>
  <c r="EA164" i="2"/>
  <c r="DV28" i="5"/>
  <c r="DV27" i="5"/>
  <c r="ED3" i="6"/>
  <c r="EA163" i="2"/>
  <c r="DY18" i="3"/>
  <c r="EB164" i="2"/>
  <c r="DX21" i="3"/>
  <c r="DZ21" i="4"/>
  <c r="DX50" i="5"/>
  <c r="DY32" i="4"/>
  <c r="DY33" i="4"/>
  <c r="DY31" i="4"/>
  <c r="DY1" i="4"/>
  <c r="DY2" i="4"/>
  <c r="EE3" i="6"/>
  <c r="DW28" i="5"/>
  <c r="DW27" i="5"/>
  <c r="DX24" i="3"/>
  <c r="DY24" i="4"/>
  <c r="DW22" i="4"/>
  <c r="DV22" i="3"/>
  <c r="DZ24" i="4"/>
  <c r="DY24" i="3"/>
  <c r="EF3" i="6"/>
  <c r="DY21" i="3"/>
  <c r="EA21" i="4"/>
  <c r="DY50" i="5"/>
  <c r="DW22" i="3"/>
  <c r="DX22" i="4"/>
  <c r="DX28" i="5"/>
  <c r="DX27" i="5"/>
  <c r="DZ31" i="4"/>
  <c r="DZ32" i="4"/>
  <c r="DZ33" i="4"/>
  <c r="DZ2" i="4"/>
  <c r="DZ1" i="4"/>
  <c r="EC164" i="2"/>
  <c r="EB163" i="2"/>
  <c r="DZ18" i="3"/>
  <c r="EG3" i="6"/>
  <c r="DZ24" i="3"/>
  <c r="EA24" i="4"/>
  <c r="DZ21" i="3"/>
  <c r="EB21" i="4"/>
  <c r="ED164" i="2"/>
  <c r="EC163" i="2"/>
  <c r="EA18" i="3"/>
  <c r="DY28" i="5"/>
  <c r="DY27" i="5"/>
  <c r="DZ50" i="5"/>
  <c r="DZ54" i="5" s="1"/>
  <c r="DY22" i="4"/>
  <c r="DX22" i="3"/>
  <c r="EA31" i="4"/>
  <c r="EA32" i="4"/>
  <c r="EA33" i="4"/>
  <c r="EA1" i="4"/>
  <c r="EA2" i="4"/>
  <c r="DZ22" i="4"/>
  <c r="DY22" i="3"/>
  <c r="ED163" i="2"/>
  <c r="EB18" i="3"/>
  <c r="EE164" i="2"/>
  <c r="EA50" i="5"/>
  <c r="EA54" i="5" s="1"/>
  <c r="EB32" i="4"/>
  <c r="EB33" i="4"/>
  <c r="EB31" i="4"/>
  <c r="EB1" i="4"/>
  <c r="EB2" i="4"/>
  <c r="EH3" i="6"/>
  <c r="DZ28" i="5"/>
  <c r="DZ27" i="5"/>
  <c r="EB24" i="4"/>
  <c r="EA24" i="3"/>
  <c r="EA21" i="3"/>
  <c r="EC21" i="4"/>
  <c r="EB21" i="3"/>
  <c r="ED21" i="4"/>
  <c r="EA22" i="4"/>
  <c r="DZ22" i="3"/>
  <c r="EC24" i="4"/>
  <c r="EB24" i="3"/>
  <c r="EA28" i="5"/>
  <c r="EA27" i="5"/>
  <c r="EI3" i="6"/>
  <c r="EC31" i="4"/>
  <c r="EC32" i="4"/>
  <c r="EC33" i="4"/>
  <c r="EC2" i="4"/>
  <c r="EC1" i="4"/>
  <c r="EB50" i="5"/>
  <c r="EF164" i="2"/>
  <c r="EE163" i="2"/>
  <c r="EC18" i="3"/>
  <c r="ED33" i="4"/>
  <c r="ED31" i="4"/>
  <c r="ED32" i="4"/>
  <c r="ED2" i="4"/>
  <c r="ED1" i="4"/>
  <c r="A15" i="6"/>
  <c r="A8" i="6"/>
  <c r="A12" i="6"/>
  <c r="A14" i="6"/>
  <c r="A6" i="6"/>
  <c r="A11" i="6"/>
  <c r="A9" i="6"/>
  <c r="A13" i="6"/>
  <c r="EJ3" i="6"/>
  <c r="A16" i="6"/>
  <c r="A7" i="6"/>
  <c r="A10" i="6"/>
  <c r="EB27" i="5"/>
  <c r="EB28" i="5"/>
  <c r="EB22" i="4"/>
  <c r="EA22" i="3"/>
  <c r="EC21" i="3"/>
  <c r="EE21" i="4"/>
  <c r="ED24" i="4"/>
  <c r="EC24" i="3"/>
  <c r="EG164" i="2"/>
  <c r="EF163" i="2"/>
  <c r="ED18" i="3"/>
  <c r="EC50" i="5"/>
  <c r="EC22" i="4"/>
  <c r="EB22" i="3"/>
  <c r="A5" i="6"/>
  <c r="EG163" i="2"/>
  <c r="EE18" i="3"/>
  <c r="EH164" i="2"/>
  <c r="ED50" i="5"/>
  <c r="EE32" i="4"/>
  <c r="EE1" i="4"/>
  <c r="EE33" i="4"/>
  <c r="EE31" i="4"/>
  <c r="EE2" i="4"/>
  <c r="A21" i="4"/>
  <c r="A45" i="4"/>
  <c r="A43" i="4"/>
  <c r="A62" i="4"/>
  <c r="A44" i="4"/>
  <c r="EE24" i="4"/>
  <c r="A24" i="4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R24" i="3"/>
  <c r="GS24" i="3"/>
  <c r="GT24" i="3"/>
  <c r="GU24" i="3"/>
  <c r="GV24" i="3"/>
  <c r="GW24" i="3"/>
  <c r="GX24" i="3"/>
  <c r="GY24" i="3"/>
  <c r="GZ24" i="3"/>
  <c r="HA24" i="3"/>
  <c r="HB24" i="3"/>
  <c r="HC24" i="3"/>
  <c r="HD24" i="3"/>
  <c r="HE24" i="3"/>
  <c r="HF24" i="3"/>
  <c r="HG24" i="3"/>
  <c r="HH24" i="3"/>
  <c r="HI24" i="3"/>
  <c r="HJ24" i="3"/>
  <c r="HK24" i="3"/>
  <c r="HL24" i="3"/>
  <c r="HM24" i="3"/>
  <c r="HN24" i="3"/>
  <c r="HO24" i="3"/>
  <c r="HP24" i="3"/>
  <c r="HQ24" i="3"/>
  <c r="HR24" i="3"/>
  <c r="HS24" i="3"/>
  <c r="HT24" i="3"/>
  <c r="HU24" i="3"/>
  <c r="HV24" i="3"/>
  <c r="HW24" i="3"/>
  <c r="HX24" i="3"/>
  <c r="HY24" i="3"/>
  <c r="HZ24" i="3"/>
  <c r="IA24" i="3"/>
  <c r="IB24" i="3"/>
  <c r="IC24" i="3"/>
  <c r="ID24" i="3"/>
  <c r="IE24" i="3"/>
  <c r="IF24" i="3"/>
  <c r="IG24" i="3"/>
  <c r="IH24" i="3"/>
  <c r="II24" i="3"/>
  <c r="IJ24" i="3"/>
  <c r="IK24" i="3"/>
  <c r="IL24" i="3"/>
  <c r="IM24" i="3"/>
  <c r="IN24" i="3"/>
  <c r="IO24" i="3"/>
  <c r="IP24" i="3"/>
  <c r="IQ24" i="3"/>
  <c r="IR24" i="3"/>
  <c r="IS24" i="3"/>
  <c r="IT24" i="3"/>
  <c r="IU24" i="3"/>
  <c r="IV24" i="3"/>
  <c r="IW24" i="3"/>
  <c r="IX24" i="3"/>
  <c r="IY24" i="3"/>
  <c r="IZ24" i="3"/>
  <c r="JA24" i="3"/>
  <c r="JB24" i="3"/>
  <c r="JC24" i="3"/>
  <c r="JD24" i="3"/>
  <c r="JE24" i="3"/>
  <c r="JF24" i="3"/>
  <c r="JG24" i="3"/>
  <c r="JH24" i="3"/>
  <c r="JI24" i="3"/>
  <c r="JJ24" i="3"/>
  <c r="JK24" i="3"/>
  <c r="JL24" i="3"/>
  <c r="JM24" i="3"/>
  <c r="JN24" i="3"/>
  <c r="JO24" i="3"/>
  <c r="JP24" i="3"/>
  <c r="JQ24" i="3"/>
  <c r="JR24" i="3"/>
  <c r="JS24" i="3"/>
  <c r="JT24" i="3"/>
  <c r="JU24" i="3"/>
  <c r="JV24" i="3"/>
  <c r="JW24" i="3"/>
  <c r="JX24" i="3"/>
  <c r="JY24" i="3"/>
  <c r="JZ24" i="3"/>
  <c r="KA24" i="3"/>
  <c r="KB24" i="3"/>
  <c r="KC24" i="3"/>
  <c r="KD24" i="3"/>
  <c r="KE24" i="3"/>
  <c r="KF24" i="3"/>
  <c r="KG24" i="3"/>
  <c r="KH24" i="3"/>
  <c r="KI24" i="3"/>
  <c r="KJ24" i="3"/>
  <c r="KK24" i="3"/>
  <c r="KL24" i="3"/>
  <c r="KM24" i="3"/>
  <c r="KN24" i="3"/>
  <c r="KO24" i="3"/>
  <c r="KP24" i="3"/>
  <c r="KQ24" i="3"/>
  <c r="KR24" i="3"/>
  <c r="KS24" i="3"/>
  <c r="KT24" i="3"/>
  <c r="KU24" i="3"/>
  <c r="KV24" i="3"/>
  <c r="KW24" i="3"/>
  <c r="KX24" i="3"/>
  <c r="KY24" i="3"/>
  <c r="KZ24" i="3"/>
  <c r="LA24" i="3"/>
  <c r="LB24" i="3"/>
  <c r="LC24" i="3"/>
  <c r="LD24" i="3"/>
  <c r="LE24" i="3"/>
  <c r="LF24" i="3"/>
  <c r="LG24" i="3"/>
  <c r="LH24" i="3"/>
  <c r="LI24" i="3"/>
  <c r="LJ24" i="3"/>
  <c r="LK24" i="3"/>
  <c r="LL24" i="3"/>
  <c r="LM24" i="3"/>
  <c r="LN24" i="3"/>
  <c r="LO24" i="3"/>
  <c r="LP24" i="3"/>
  <c r="LQ24" i="3"/>
  <c r="LR24" i="3"/>
  <c r="LS24" i="3"/>
  <c r="LT24" i="3"/>
  <c r="LU24" i="3"/>
  <c r="LV24" i="3"/>
  <c r="LW24" i="3"/>
  <c r="LX24" i="3"/>
  <c r="LY24" i="3"/>
  <c r="LZ24" i="3"/>
  <c r="MA24" i="3"/>
  <c r="MB24" i="3"/>
  <c r="MC24" i="3"/>
  <c r="MD24" i="3"/>
  <c r="ME24" i="3"/>
  <c r="MF24" i="3"/>
  <c r="MG24" i="3"/>
  <c r="MH24" i="3"/>
  <c r="MI24" i="3"/>
  <c r="MJ24" i="3"/>
  <c r="MK24" i="3"/>
  <c r="ML24" i="3"/>
  <c r="MM24" i="3"/>
  <c r="MN24" i="3"/>
  <c r="MO24" i="3"/>
  <c r="MP24" i="3"/>
  <c r="MQ24" i="3"/>
  <c r="MR24" i="3"/>
  <c r="MS24" i="3"/>
  <c r="MT24" i="3"/>
  <c r="MU24" i="3"/>
  <c r="MV24" i="3"/>
  <c r="MW24" i="3"/>
  <c r="MX24" i="3"/>
  <c r="MY24" i="3"/>
  <c r="MZ24" i="3"/>
  <c r="NA24" i="3"/>
  <c r="NB24" i="3"/>
  <c r="NC24" i="3"/>
  <c r="ND24" i="3"/>
  <c r="NE24" i="3"/>
  <c r="NF24" i="3"/>
  <c r="NG24" i="3"/>
  <c r="NH24" i="3"/>
  <c r="NI24" i="3"/>
  <c r="ED20" i="3"/>
  <c r="ED21" i="3"/>
  <c r="EC28" i="5"/>
  <c r="EC27" i="5"/>
  <c r="EC22" i="3"/>
  <c r="ED22" i="3"/>
  <c r="ED28" i="5"/>
  <c r="ED27" i="5"/>
  <c r="A17" i="6"/>
  <c r="EE50" i="5"/>
  <c r="ED22" i="4"/>
  <c r="C41" i="7"/>
  <c r="A41" i="7" s="1"/>
  <c r="C43" i="7"/>
  <c r="A43" i="7" s="1"/>
  <c r="C60" i="7"/>
  <c r="A60" i="7" s="1"/>
  <c r="C69" i="7"/>
  <c r="D22" i="7"/>
  <c r="C42" i="7"/>
  <c r="A42" i="7" s="1"/>
  <c r="F20" i="7"/>
  <c r="C66" i="7"/>
  <c r="F19" i="7"/>
  <c r="D19" i="7"/>
  <c r="G22" i="7"/>
  <c r="E22" i="7"/>
  <c r="F22" i="7"/>
  <c r="G20" i="7"/>
  <c r="G19" i="7"/>
  <c r="H20" i="7"/>
  <c r="H19" i="7"/>
  <c r="E28" i="7"/>
  <c r="C67" i="7"/>
  <c r="E20" i="7"/>
  <c r="C49" i="7"/>
  <c r="G28" i="7"/>
  <c r="H22" i="7"/>
  <c r="E19" i="7"/>
  <c r="H28" i="7"/>
  <c r="I19" i="7"/>
  <c r="D28" i="7"/>
  <c r="I20" i="7"/>
  <c r="J20" i="7"/>
  <c r="I22" i="7"/>
  <c r="I38" i="7"/>
  <c r="I28" i="7"/>
  <c r="G38" i="7"/>
  <c r="J19" i="7"/>
  <c r="F28" i="7"/>
  <c r="K20" i="7"/>
  <c r="F38" i="7"/>
  <c r="K28" i="7"/>
  <c r="H38" i="7"/>
  <c r="K19" i="7"/>
  <c r="J28" i="7"/>
  <c r="K22" i="7"/>
  <c r="J22" i="7"/>
  <c r="J38" i="7"/>
  <c r="K38" i="7"/>
  <c r="L28" i="7"/>
  <c r="M19" i="7"/>
  <c r="D38" i="7"/>
  <c r="L19" i="7"/>
  <c r="L22" i="7"/>
  <c r="M22" i="7"/>
  <c r="L20" i="7"/>
  <c r="M20" i="7"/>
  <c r="M28" i="7"/>
  <c r="M38" i="7"/>
  <c r="EH163" i="2"/>
  <c r="EF18" i="3"/>
  <c r="EI164" i="2"/>
  <c r="EE21" i="3"/>
  <c r="EE20" i="3"/>
  <c r="EE22" i="3"/>
  <c r="EF20" i="3"/>
  <c r="EF21" i="3"/>
  <c r="C18" i="6"/>
  <c r="EI163" i="2"/>
  <c r="EG18" i="3"/>
  <c r="EJ164" i="2"/>
  <c r="EE22" i="4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R22" i="3"/>
  <c r="GS22" i="3"/>
  <c r="GT22" i="3"/>
  <c r="GU22" i="3"/>
  <c r="GV22" i="3"/>
  <c r="GW22" i="3"/>
  <c r="GX22" i="3"/>
  <c r="GY22" i="3"/>
  <c r="GZ22" i="3"/>
  <c r="HA22" i="3"/>
  <c r="HB22" i="3"/>
  <c r="HC22" i="3"/>
  <c r="HD22" i="3"/>
  <c r="HE22" i="3"/>
  <c r="HF22" i="3"/>
  <c r="HG22" i="3"/>
  <c r="HH22" i="3"/>
  <c r="HI22" i="3"/>
  <c r="HJ22" i="3"/>
  <c r="HK22" i="3"/>
  <c r="HL22" i="3"/>
  <c r="HM22" i="3"/>
  <c r="HN22" i="3"/>
  <c r="HO22" i="3"/>
  <c r="HP22" i="3"/>
  <c r="HQ22" i="3"/>
  <c r="HR22" i="3"/>
  <c r="HS22" i="3"/>
  <c r="HT22" i="3"/>
  <c r="HU22" i="3"/>
  <c r="HV22" i="3"/>
  <c r="HW22" i="3"/>
  <c r="HX22" i="3"/>
  <c r="HY22" i="3"/>
  <c r="HZ22" i="3"/>
  <c r="IA22" i="3"/>
  <c r="IB22" i="3"/>
  <c r="IC22" i="3"/>
  <c r="ID22" i="3"/>
  <c r="IE22" i="3"/>
  <c r="IF22" i="3"/>
  <c r="IG22" i="3"/>
  <c r="IH22" i="3"/>
  <c r="II22" i="3"/>
  <c r="IJ22" i="3"/>
  <c r="IK22" i="3"/>
  <c r="IL22" i="3"/>
  <c r="IM22" i="3"/>
  <c r="IN22" i="3"/>
  <c r="IO22" i="3"/>
  <c r="IP22" i="3"/>
  <c r="IQ22" i="3"/>
  <c r="IR22" i="3"/>
  <c r="IS22" i="3"/>
  <c r="IT22" i="3"/>
  <c r="IU22" i="3"/>
  <c r="IV22" i="3"/>
  <c r="IW22" i="3"/>
  <c r="IX22" i="3"/>
  <c r="IY22" i="3"/>
  <c r="IZ22" i="3"/>
  <c r="JA22" i="3"/>
  <c r="JB22" i="3"/>
  <c r="JC22" i="3"/>
  <c r="JD22" i="3"/>
  <c r="JE22" i="3"/>
  <c r="JF22" i="3"/>
  <c r="JG22" i="3"/>
  <c r="JH22" i="3"/>
  <c r="JI22" i="3"/>
  <c r="JJ22" i="3"/>
  <c r="JK22" i="3"/>
  <c r="JL22" i="3"/>
  <c r="JM22" i="3"/>
  <c r="JN22" i="3"/>
  <c r="JO22" i="3"/>
  <c r="JP22" i="3"/>
  <c r="JQ22" i="3"/>
  <c r="JR22" i="3"/>
  <c r="JS22" i="3"/>
  <c r="JT22" i="3"/>
  <c r="JU22" i="3"/>
  <c r="JV22" i="3"/>
  <c r="JW22" i="3"/>
  <c r="JX22" i="3"/>
  <c r="JY22" i="3"/>
  <c r="JZ22" i="3"/>
  <c r="KA22" i="3"/>
  <c r="KB22" i="3"/>
  <c r="KC22" i="3"/>
  <c r="KD22" i="3"/>
  <c r="KE22" i="3"/>
  <c r="KF22" i="3"/>
  <c r="KG22" i="3"/>
  <c r="KH22" i="3"/>
  <c r="KI22" i="3"/>
  <c r="KJ22" i="3"/>
  <c r="KK22" i="3"/>
  <c r="KL22" i="3"/>
  <c r="KM22" i="3"/>
  <c r="KN22" i="3"/>
  <c r="KO22" i="3"/>
  <c r="KP22" i="3"/>
  <c r="KQ22" i="3"/>
  <c r="KR22" i="3"/>
  <c r="KS22" i="3"/>
  <c r="KT22" i="3"/>
  <c r="KU22" i="3"/>
  <c r="KV22" i="3"/>
  <c r="KW22" i="3"/>
  <c r="KX22" i="3"/>
  <c r="KY22" i="3"/>
  <c r="KZ22" i="3"/>
  <c r="LA22" i="3"/>
  <c r="LB22" i="3"/>
  <c r="LC22" i="3"/>
  <c r="LD22" i="3"/>
  <c r="LE22" i="3"/>
  <c r="LF22" i="3"/>
  <c r="LG22" i="3"/>
  <c r="LH22" i="3"/>
  <c r="LI22" i="3"/>
  <c r="LJ22" i="3"/>
  <c r="LK22" i="3"/>
  <c r="LL22" i="3"/>
  <c r="LM22" i="3"/>
  <c r="LN22" i="3"/>
  <c r="LO22" i="3"/>
  <c r="LP22" i="3"/>
  <c r="LQ22" i="3"/>
  <c r="LR22" i="3"/>
  <c r="LS22" i="3"/>
  <c r="LT22" i="3"/>
  <c r="LU22" i="3"/>
  <c r="LV22" i="3"/>
  <c r="LW22" i="3"/>
  <c r="LX22" i="3"/>
  <c r="LY22" i="3"/>
  <c r="LZ22" i="3"/>
  <c r="MA22" i="3"/>
  <c r="MB22" i="3"/>
  <c r="MC22" i="3"/>
  <c r="MD22" i="3"/>
  <c r="ME22" i="3"/>
  <c r="MF22" i="3"/>
  <c r="MG22" i="3"/>
  <c r="MH22" i="3"/>
  <c r="MI22" i="3"/>
  <c r="MJ22" i="3"/>
  <c r="MK22" i="3"/>
  <c r="ML22" i="3"/>
  <c r="MM22" i="3"/>
  <c r="MN22" i="3"/>
  <c r="MO22" i="3"/>
  <c r="MP22" i="3"/>
  <c r="MQ22" i="3"/>
  <c r="MR22" i="3"/>
  <c r="MS22" i="3"/>
  <c r="MT22" i="3"/>
  <c r="MU22" i="3"/>
  <c r="MV22" i="3"/>
  <c r="MW22" i="3"/>
  <c r="MX22" i="3"/>
  <c r="MY22" i="3"/>
  <c r="MZ22" i="3"/>
  <c r="NA22" i="3"/>
  <c r="NB22" i="3"/>
  <c r="NC22" i="3"/>
  <c r="ND22" i="3"/>
  <c r="NE22" i="3"/>
  <c r="NF22" i="3"/>
  <c r="NG22" i="3"/>
  <c r="NH22" i="3"/>
  <c r="NI22" i="3"/>
  <c r="EE28" i="5"/>
  <c r="EE27" i="5"/>
  <c r="C19" i="6"/>
  <c r="A30" i="4"/>
  <c r="EJ163" i="2"/>
  <c r="EH18" i="3"/>
  <c r="EK164" i="2"/>
  <c r="EG20" i="3"/>
  <c r="EG21" i="3"/>
  <c r="D20" i="7"/>
  <c r="A22" i="4"/>
  <c r="A19" i="6"/>
  <c r="E11" i="1"/>
  <c r="EK163" i="2"/>
  <c r="EI18" i="3"/>
  <c r="EL164" i="2"/>
  <c r="EH20" i="3"/>
  <c r="EH21" i="3"/>
  <c r="E38" i="7"/>
  <c r="L38" i="7"/>
  <c r="A40" i="4"/>
  <c r="E31" i="1" s="1"/>
  <c r="EM164" i="2"/>
  <c r="EL163" i="2"/>
  <c r="EJ18" i="3"/>
  <c r="EI21" i="3"/>
  <c r="EI20" i="3"/>
  <c r="E33" i="1"/>
  <c r="EJ21" i="3"/>
  <c r="EJ20" i="3"/>
  <c r="EN164" i="2"/>
  <c r="EM163" i="2"/>
  <c r="EK18" i="3"/>
  <c r="EO164" i="2"/>
  <c r="EN163" i="2"/>
  <c r="EL18" i="3"/>
  <c r="EK21" i="3"/>
  <c r="EK20" i="3"/>
  <c r="EL21" i="3"/>
  <c r="EL20" i="3"/>
  <c r="EP164" i="2"/>
  <c r="EO163" i="2"/>
  <c r="EM18" i="3"/>
  <c r="EQ164" i="2"/>
  <c r="EP163" i="2"/>
  <c r="EN18" i="3"/>
  <c r="EM21" i="3"/>
  <c r="EM20" i="3"/>
  <c r="EN20" i="3"/>
  <c r="EN21" i="3"/>
  <c r="ER164" i="2"/>
  <c r="EQ163" i="2"/>
  <c r="EO18" i="3"/>
  <c r="EO20" i="3"/>
  <c r="EO21" i="3"/>
  <c r="ES164" i="2"/>
  <c r="ER163" i="2"/>
  <c r="EP18" i="3"/>
  <c r="ET164" i="2"/>
  <c r="ES163" i="2"/>
  <c r="EQ18" i="3"/>
  <c r="EP20" i="3"/>
  <c r="EP21" i="3"/>
  <c r="EQ21" i="3"/>
  <c r="EQ20" i="3"/>
  <c r="EU164" i="2"/>
  <c r="ET163" i="2"/>
  <c r="ER18" i="3"/>
  <c r="ER20" i="3"/>
  <c r="ER21" i="3"/>
  <c r="EV164" i="2"/>
  <c r="EU163" i="2"/>
  <c r="ES18" i="3"/>
  <c r="ES21" i="3"/>
  <c r="ES20" i="3"/>
  <c r="EW164" i="2"/>
  <c r="EV163" i="2"/>
  <c r="ET18" i="3"/>
  <c r="EX164" i="2"/>
  <c r="EW163" i="2"/>
  <c r="EU18" i="3"/>
  <c r="ET21" i="3"/>
  <c r="ET20" i="3"/>
  <c r="EU21" i="3"/>
  <c r="EU20" i="3"/>
  <c r="EY164" i="2"/>
  <c r="EX163" i="2"/>
  <c r="EV18" i="3"/>
  <c r="EV20" i="3"/>
  <c r="EV21" i="3"/>
  <c r="EZ164" i="2"/>
  <c r="EY163" i="2"/>
  <c r="EW18" i="3"/>
  <c r="EW20" i="3"/>
  <c r="EW21" i="3"/>
  <c r="FA164" i="2"/>
  <c r="EZ163" i="2"/>
  <c r="EX18" i="3"/>
  <c r="FB164" i="2"/>
  <c r="FA163" i="2"/>
  <c r="EY18" i="3"/>
  <c r="EX20" i="3"/>
  <c r="EX21" i="3"/>
  <c r="EY20" i="3"/>
  <c r="EY21" i="3"/>
  <c r="FC164" i="2"/>
  <c r="FB163" i="2"/>
  <c r="EZ18" i="3"/>
  <c r="EZ20" i="3"/>
  <c r="EZ21" i="3"/>
  <c r="FD164" i="2"/>
  <c r="FC163" i="2"/>
  <c r="FA18" i="3"/>
  <c r="FA21" i="3"/>
  <c r="FA20" i="3"/>
  <c r="FE164" i="2"/>
  <c r="FD163" i="2"/>
  <c r="FB18" i="3"/>
  <c r="FB21" i="3"/>
  <c r="FB20" i="3"/>
  <c r="FE163" i="2"/>
  <c r="FC18" i="3"/>
  <c r="FF164" i="2"/>
  <c r="FG164" i="2"/>
  <c r="FF163" i="2"/>
  <c r="FD18" i="3"/>
  <c r="FC21" i="3"/>
  <c r="FC20" i="3"/>
  <c r="FH164" i="2"/>
  <c r="FG163" i="2"/>
  <c r="FE18" i="3"/>
  <c r="FD21" i="3"/>
  <c r="FD20" i="3"/>
  <c r="FI164" i="2"/>
  <c r="FH163" i="2"/>
  <c r="FF18" i="3"/>
  <c r="FE20" i="3"/>
  <c r="FE21" i="3"/>
  <c r="FF20" i="3"/>
  <c r="FF21" i="3"/>
  <c r="FJ164" i="2"/>
  <c r="FI163" i="2"/>
  <c r="FG18" i="3"/>
  <c r="FG21" i="3"/>
  <c r="FG20" i="3"/>
  <c r="FJ163" i="2"/>
  <c r="FH18" i="3"/>
  <c r="FK164" i="2"/>
  <c r="FK163" i="2"/>
  <c r="FI18" i="3"/>
  <c r="FL164" i="2"/>
  <c r="FH20" i="3"/>
  <c r="FH21" i="3"/>
  <c r="FM164" i="2"/>
  <c r="FL163" i="2"/>
  <c r="FJ18" i="3"/>
  <c r="FI21" i="3"/>
  <c r="FI20" i="3"/>
  <c r="FJ21" i="3"/>
  <c r="FJ20" i="3"/>
  <c r="FM163" i="2"/>
  <c r="FK18" i="3"/>
  <c r="FN164" i="2"/>
  <c r="FO164" i="2"/>
  <c r="FN163" i="2"/>
  <c r="FL18" i="3"/>
  <c r="FK20" i="3"/>
  <c r="FK21" i="3"/>
  <c r="FL20" i="3"/>
  <c r="FL21" i="3"/>
  <c r="FP164" i="2"/>
  <c r="FO163" i="2"/>
  <c r="FM18" i="3"/>
  <c r="FP163" i="2"/>
  <c r="FN18" i="3"/>
  <c r="FQ164" i="2"/>
  <c r="FM20" i="3"/>
  <c r="FM21" i="3"/>
  <c r="FQ163" i="2"/>
  <c r="FO18" i="3"/>
  <c r="FR164" i="2"/>
  <c r="FN20" i="3"/>
  <c r="FN21" i="3"/>
  <c r="FO21" i="3"/>
  <c r="FO20" i="3"/>
  <c r="FR163" i="2"/>
  <c r="FP18" i="3"/>
  <c r="FS164" i="2"/>
  <c r="FS163" i="2"/>
  <c r="FQ18" i="3"/>
  <c r="FT164" i="2"/>
  <c r="FP20" i="3"/>
  <c r="FP21" i="3"/>
  <c r="FQ21" i="3"/>
  <c r="FQ20" i="3"/>
  <c r="FT163" i="2"/>
  <c r="FR18" i="3"/>
  <c r="FU164" i="2"/>
  <c r="FU163" i="2"/>
  <c r="FS18" i="3"/>
  <c r="FV164" i="2"/>
  <c r="FR21" i="3"/>
  <c r="FR20" i="3"/>
  <c r="FW164" i="2"/>
  <c r="FV163" i="2"/>
  <c r="FT18" i="3"/>
  <c r="FS20" i="3"/>
  <c r="FS21" i="3"/>
  <c r="FT20" i="3"/>
  <c r="FT21" i="3"/>
  <c r="FX164" i="2"/>
  <c r="FW163" i="2"/>
  <c r="FU18" i="3"/>
  <c r="FU20" i="3"/>
  <c r="FU21" i="3"/>
  <c r="FY164" i="2"/>
  <c r="FX163" i="2"/>
  <c r="FV18" i="3"/>
  <c r="FZ164" i="2"/>
  <c r="FY163" i="2"/>
  <c r="FW18" i="3"/>
  <c r="FV20" i="3"/>
  <c r="FV21" i="3"/>
  <c r="FW21" i="3"/>
  <c r="FW20" i="3"/>
  <c r="GA164" i="2"/>
  <c r="FZ163" i="2"/>
  <c r="FX18" i="3"/>
  <c r="FX20" i="3"/>
  <c r="FX21" i="3"/>
  <c r="GB164" i="2"/>
  <c r="GA163" i="2"/>
  <c r="FY18" i="3"/>
  <c r="FY21" i="3"/>
  <c r="FY20" i="3"/>
  <c r="GC164" i="2"/>
  <c r="GB163" i="2"/>
  <c r="FZ18" i="3"/>
  <c r="FZ21" i="3"/>
  <c r="FZ20" i="3"/>
  <c r="GC163" i="2"/>
  <c r="GA18" i="3"/>
  <c r="GD164" i="2"/>
  <c r="GE164" i="2"/>
  <c r="GD163" i="2"/>
  <c r="GB18" i="3"/>
  <c r="GA21" i="3"/>
  <c r="GA20" i="3"/>
  <c r="GB20" i="3"/>
  <c r="GB21" i="3"/>
  <c r="GE163" i="2"/>
  <c r="GC18" i="3"/>
  <c r="GF164" i="2"/>
  <c r="GG164" i="2"/>
  <c r="GF163" i="2"/>
  <c r="GD18" i="3"/>
  <c r="GC20" i="3"/>
  <c r="GC21" i="3"/>
  <c r="GD20" i="3"/>
  <c r="GD21" i="3"/>
  <c r="GH164" i="2"/>
  <c r="GG163" i="2"/>
  <c r="GE18" i="3"/>
  <c r="GE20" i="3"/>
  <c r="GE21" i="3"/>
  <c r="GI164" i="2"/>
  <c r="GH163" i="2"/>
  <c r="GF18" i="3"/>
  <c r="GF20" i="3"/>
  <c r="GF21" i="3"/>
  <c r="GJ164" i="2"/>
  <c r="GI163" i="2"/>
  <c r="GG18" i="3"/>
  <c r="GK164" i="2"/>
  <c r="GJ163" i="2"/>
  <c r="GH18" i="3"/>
  <c r="GG21" i="3"/>
  <c r="GG20" i="3"/>
  <c r="GH21" i="3"/>
  <c r="GH20" i="3"/>
  <c r="GL164" i="2"/>
  <c r="GK163" i="2"/>
  <c r="GI18" i="3"/>
  <c r="GI21" i="3"/>
  <c r="GI20" i="3"/>
  <c r="GL163" i="2"/>
  <c r="GJ18" i="3"/>
  <c r="GM164" i="2"/>
  <c r="GN164" i="2"/>
  <c r="GM163" i="2"/>
  <c r="GK18" i="3"/>
  <c r="GJ21" i="3"/>
  <c r="GJ20" i="3"/>
  <c r="GO164" i="2"/>
  <c r="GN163" i="2"/>
  <c r="GL18" i="3"/>
  <c r="GK20" i="3"/>
  <c r="GK21" i="3"/>
  <c r="GL20" i="3"/>
  <c r="GL21" i="3"/>
  <c r="GP164" i="2"/>
  <c r="GO163" i="2"/>
  <c r="GM18" i="3"/>
  <c r="GM21" i="3"/>
  <c r="GM20" i="3"/>
  <c r="GQ164" i="2"/>
  <c r="GP163" i="2"/>
  <c r="GN18" i="3"/>
  <c r="GN20" i="3"/>
  <c r="GN21" i="3"/>
  <c r="GR164" i="2"/>
  <c r="GQ163" i="2"/>
  <c r="GO18" i="3"/>
  <c r="GO21" i="3"/>
  <c r="GO20" i="3"/>
  <c r="GS164" i="2"/>
  <c r="GR163" i="2"/>
  <c r="GP18" i="3"/>
  <c r="GP21" i="3"/>
  <c r="GP20" i="3"/>
  <c r="GS163" i="2"/>
  <c r="GQ18" i="3"/>
  <c r="GT164" i="2"/>
  <c r="GQ20" i="3"/>
  <c r="GQ21" i="3"/>
  <c r="GT163" i="2"/>
  <c r="GR18" i="3"/>
  <c r="GU164" i="2"/>
  <c r="GV164" i="2"/>
  <c r="GU163" i="2"/>
  <c r="GS18" i="3"/>
  <c r="GR20" i="3"/>
  <c r="GR21" i="3"/>
  <c r="GS20" i="3"/>
  <c r="GS21" i="3"/>
  <c r="GV163" i="2"/>
  <c r="GT18" i="3"/>
  <c r="GW164" i="2"/>
  <c r="GW163" i="2"/>
  <c r="GU18" i="3"/>
  <c r="GX164" i="2"/>
  <c r="GT20" i="3"/>
  <c r="GT21" i="3"/>
  <c r="GY164" i="2"/>
  <c r="GX163" i="2"/>
  <c r="GV18" i="3"/>
  <c r="GU21" i="3"/>
  <c r="GU20" i="3"/>
  <c r="GV21" i="3"/>
  <c r="GV20" i="3"/>
  <c r="GZ164" i="2"/>
  <c r="GY163" i="2"/>
  <c r="GW18" i="3"/>
  <c r="GW21" i="3"/>
  <c r="GW20" i="3"/>
  <c r="GZ163" i="2"/>
  <c r="GX18" i="3"/>
  <c r="HA164" i="2"/>
  <c r="GX21" i="3"/>
  <c r="GX20" i="3"/>
  <c r="HB164" i="2"/>
  <c r="HA163" i="2"/>
  <c r="GY18" i="3"/>
  <c r="GY20" i="3"/>
  <c r="GY21" i="3"/>
  <c r="HC164" i="2"/>
  <c r="HB163" i="2"/>
  <c r="GZ18" i="3"/>
  <c r="GZ20" i="3"/>
  <c r="GZ21" i="3"/>
  <c r="HD164" i="2"/>
  <c r="HC163" i="2"/>
  <c r="HA18" i="3"/>
  <c r="HE164" i="2"/>
  <c r="HD163" i="2"/>
  <c r="HB18" i="3"/>
  <c r="HA20" i="3"/>
  <c r="HA21" i="3"/>
  <c r="HB20" i="3"/>
  <c r="HB21" i="3"/>
  <c r="HF164" i="2"/>
  <c r="HE163" i="2"/>
  <c r="HC18" i="3"/>
  <c r="HC21" i="3"/>
  <c r="HC20" i="3"/>
  <c r="HG164" i="2"/>
  <c r="HF163" i="2"/>
  <c r="HD18" i="3"/>
  <c r="HD20" i="3"/>
  <c r="HD21" i="3"/>
  <c r="HH164" i="2"/>
  <c r="HG163" i="2"/>
  <c r="HE18" i="3"/>
  <c r="HE21" i="3"/>
  <c r="HE20" i="3"/>
  <c r="HI164" i="2"/>
  <c r="HH163" i="2"/>
  <c r="HF18" i="3"/>
  <c r="HF21" i="3"/>
  <c r="HF20" i="3"/>
  <c r="HI163" i="2"/>
  <c r="HG18" i="3"/>
  <c r="HJ164" i="2"/>
  <c r="HJ163" i="2"/>
  <c r="HH18" i="3"/>
  <c r="HK164" i="2"/>
  <c r="HG21" i="3"/>
  <c r="HG20" i="3"/>
  <c r="HL164" i="2"/>
  <c r="HK163" i="2"/>
  <c r="HI18" i="3"/>
  <c r="HH20" i="3"/>
  <c r="HH21" i="3"/>
  <c r="HI20" i="3"/>
  <c r="HI21" i="3"/>
  <c r="HM164" i="2"/>
  <c r="HL163" i="2"/>
  <c r="HJ18" i="3"/>
  <c r="HJ20" i="3"/>
  <c r="HJ21" i="3"/>
  <c r="HN164" i="2"/>
  <c r="HM163" i="2"/>
  <c r="HK18" i="3"/>
  <c r="HK20" i="3"/>
  <c r="HK21" i="3"/>
  <c r="HO164" i="2"/>
  <c r="HN163" i="2"/>
  <c r="HL18" i="3"/>
  <c r="HL20" i="3"/>
  <c r="HL21" i="3"/>
  <c r="HP164" i="2"/>
  <c r="HO163" i="2"/>
  <c r="HM18" i="3"/>
  <c r="HQ164" i="2"/>
  <c r="HP163" i="2"/>
  <c r="HN18" i="3"/>
  <c r="HM21" i="3"/>
  <c r="HM20" i="3"/>
  <c r="HN21" i="3"/>
  <c r="HN20" i="3"/>
  <c r="HQ163" i="2"/>
  <c r="HO18" i="3"/>
  <c r="HR164" i="2"/>
  <c r="HS164" i="2"/>
  <c r="HR163" i="2"/>
  <c r="HP18" i="3"/>
  <c r="HO21" i="3"/>
  <c r="HO20" i="3"/>
  <c r="HP21" i="3"/>
  <c r="HP20" i="3"/>
  <c r="HS163" i="2"/>
  <c r="HQ18" i="3"/>
  <c r="HT164" i="2"/>
  <c r="HQ20" i="3"/>
  <c r="HQ21" i="3"/>
  <c r="HT163" i="2"/>
  <c r="HR18" i="3"/>
  <c r="HU164" i="2"/>
  <c r="HR20" i="3"/>
  <c r="HR21" i="3"/>
  <c r="HU163" i="2"/>
  <c r="HS18" i="3"/>
  <c r="HV164" i="2"/>
  <c r="HW164" i="2"/>
  <c r="HV163" i="2"/>
  <c r="HT18" i="3"/>
  <c r="HS20" i="3"/>
  <c r="HS21" i="3"/>
  <c r="HT20" i="3"/>
  <c r="HT21" i="3"/>
  <c r="HW163" i="2"/>
  <c r="HU18" i="3"/>
  <c r="HX164" i="2"/>
  <c r="HY164" i="2"/>
  <c r="HX163" i="2"/>
  <c r="HV18" i="3"/>
  <c r="HU21" i="3"/>
  <c r="HU20" i="3"/>
  <c r="HV21" i="3"/>
  <c r="HV20" i="3"/>
  <c r="HZ164" i="2"/>
  <c r="HY163" i="2"/>
  <c r="HW18" i="3"/>
  <c r="HW21" i="3"/>
  <c r="HW20" i="3"/>
  <c r="IA164" i="2"/>
  <c r="HZ163" i="2"/>
  <c r="HX18" i="3"/>
  <c r="HX20" i="3"/>
  <c r="HX21" i="3"/>
  <c r="IB164" i="2"/>
  <c r="IA163" i="2"/>
  <c r="HY18" i="3"/>
  <c r="IC164" i="2"/>
  <c r="IB163" i="2"/>
  <c r="HZ18" i="3"/>
  <c r="HY20" i="3"/>
  <c r="HY21" i="3"/>
  <c r="HZ20" i="3"/>
  <c r="HZ21" i="3"/>
  <c r="IC163" i="2"/>
  <c r="IA18" i="3"/>
  <c r="ID164" i="2"/>
  <c r="IA21" i="3"/>
  <c r="IA20" i="3"/>
  <c r="ID163" i="2"/>
  <c r="IB18" i="3"/>
  <c r="IE164" i="2"/>
  <c r="IB20" i="3"/>
  <c r="IB21" i="3"/>
  <c r="IE163" i="2"/>
  <c r="IC18" i="3"/>
  <c r="IF164" i="2"/>
  <c r="IG164" i="2"/>
  <c r="IF163" i="2"/>
  <c r="ID18" i="3"/>
  <c r="IC21" i="3"/>
  <c r="IC20" i="3"/>
  <c r="ID21" i="3"/>
  <c r="ID20" i="3"/>
  <c r="IH164" i="2"/>
  <c r="IG163" i="2"/>
  <c r="IE18" i="3"/>
  <c r="IE21" i="3"/>
  <c r="IE20" i="3"/>
  <c r="II164" i="2"/>
  <c r="IH163" i="2"/>
  <c r="IF18" i="3"/>
  <c r="IF20" i="3"/>
  <c r="IF21" i="3"/>
  <c r="IJ164" i="2"/>
  <c r="II163" i="2"/>
  <c r="IG18" i="3"/>
  <c r="IG20" i="3"/>
  <c r="IG21" i="3"/>
  <c r="IJ163" i="2"/>
  <c r="IH18" i="3"/>
  <c r="IK164" i="2"/>
  <c r="IL164" i="2"/>
  <c r="IK163" i="2"/>
  <c r="II18" i="3"/>
  <c r="IH20" i="3"/>
  <c r="IH21" i="3"/>
  <c r="II21" i="3"/>
  <c r="II20" i="3"/>
  <c r="IM164" i="2"/>
  <c r="IL163" i="2"/>
  <c r="IJ18" i="3"/>
  <c r="IJ20" i="3"/>
  <c r="IJ21" i="3"/>
  <c r="IN164" i="2"/>
  <c r="IM163" i="2"/>
  <c r="IK18" i="3"/>
  <c r="IK21" i="3"/>
  <c r="IK20" i="3"/>
  <c r="IO164" i="2"/>
  <c r="IN163" i="2"/>
  <c r="IL18" i="3"/>
  <c r="IP164" i="2"/>
  <c r="IO163" i="2"/>
  <c r="IM18" i="3"/>
  <c r="IL21" i="3"/>
  <c r="IL20" i="3"/>
  <c r="IM21" i="3"/>
  <c r="IM20" i="3"/>
  <c r="IQ164" i="2"/>
  <c r="IP163" i="2"/>
  <c r="IN18" i="3"/>
  <c r="IN20" i="3"/>
  <c r="IN21" i="3"/>
  <c r="IR164" i="2"/>
  <c r="IQ163" i="2"/>
  <c r="IO18" i="3"/>
  <c r="IO20" i="3"/>
  <c r="IO21" i="3"/>
  <c r="IR163" i="2"/>
  <c r="IP18" i="3"/>
  <c r="IS164" i="2"/>
  <c r="IP20" i="3"/>
  <c r="IP21" i="3"/>
  <c r="IT164" i="2"/>
  <c r="IS163" i="2"/>
  <c r="IQ18" i="3"/>
  <c r="IQ20" i="3"/>
  <c r="IQ21" i="3"/>
  <c r="IU164" i="2"/>
  <c r="IT163" i="2"/>
  <c r="IR18" i="3"/>
  <c r="IR20" i="3"/>
  <c r="IR21" i="3"/>
  <c r="IU163" i="2"/>
  <c r="IS18" i="3"/>
  <c r="IV164" i="2"/>
  <c r="IW164" i="2"/>
  <c r="IV163" i="2"/>
  <c r="IT18" i="3"/>
  <c r="IS21" i="3"/>
  <c r="IS20" i="3"/>
  <c r="IT21" i="3"/>
  <c r="IT20" i="3"/>
  <c r="IX164" i="2"/>
  <c r="IW163" i="2"/>
  <c r="IU18" i="3"/>
  <c r="IY164" i="2"/>
  <c r="IX163" i="2"/>
  <c r="IV18" i="3"/>
  <c r="IU21" i="3"/>
  <c r="IU20" i="3"/>
  <c r="IV21" i="3"/>
  <c r="IV20" i="3"/>
  <c r="IZ164" i="2"/>
  <c r="IY163" i="2"/>
  <c r="IW18" i="3"/>
  <c r="IW20" i="3"/>
  <c r="IW21" i="3"/>
  <c r="JA164" i="2"/>
  <c r="IZ163" i="2"/>
  <c r="IX18" i="3"/>
  <c r="IX20" i="3"/>
  <c r="IX21" i="3"/>
  <c r="JB164" i="2"/>
  <c r="JA163" i="2"/>
  <c r="IY18" i="3"/>
  <c r="IY21" i="3"/>
  <c r="IY20" i="3"/>
  <c r="JC164" i="2"/>
  <c r="JB163" i="2"/>
  <c r="IZ18" i="3"/>
  <c r="IZ20" i="3"/>
  <c r="IZ21" i="3"/>
  <c r="JD164" i="2"/>
  <c r="JC163" i="2"/>
  <c r="JA18" i="3"/>
  <c r="JA21" i="3"/>
  <c r="JA20" i="3"/>
  <c r="JD163" i="2"/>
  <c r="JB18" i="3"/>
  <c r="JE164" i="2"/>
  <c r="JF164" i="2"/>
  <c r="JE163" i="2"/>
  <c r="JC18" i="3"/>
  <c r="JB21" i="3"/>
  <c r="JB20" i="3"/>
  <c r="JC20" i="3"/>
  <c r="JC21" i="3"/>
  <c r="JF163" i="2"/>
  <c r="JD18" i="3"/>
  <c r="JG164" i="2"/>
  <c r="JD20" i="3"/>
  <c r="JD21" i="3"/>
  <c r="JG163" i="2"/>
  <c r="JE18" i="3"/>
  <c r="JH164" i="2"/>
  <c r="JE20" i="3"/>
  <c r="JE21" i="3"/>
  <c r="JI164" i="2"/>
  <c r="JH163" i="2"/>
  <c r="JF18" i="3"/>
  <c r="JJ164" i="2"/>
  <c r="JI163" i="2"/>
  <c r="JG18" i="3"/>
  <c r="JF20" i="3"/>
  <c r="JF21" i="3"/>
  <c r="JK164" i="2"/>
  <c r="JJ163" i="2"/>
  <c r="JH18" i="3"/>
  <c r="JG21" i="3"/>
  <c r="JG20" i="3"/>
  <c r="JH20" i="3"/>
  <c r="JH21" i="3"/>
  <c r="JL164" i="2"/>
  <c r="JK163" i="2"/>
  <c r="JI18" i="3"/>
  <c r="JM164" i="2"/>
  <c r="JL163" i="2"/>
  <c r="JJ18" i="3"/>
  <c r="JI21" i="3"/>
  <c r="JI20" i="3"/>
  <c r="JN164" i="2"/>
  <c r="JM163" i="2"/>
  <c r="JK18" i="3"/>
  <c r="JJ21" i="3"/>
  <c r="JJ20" i="3"/>
  <c r="JK21" i="3"/>
  <c r="JK20" i="3"/>
  <c r="JO164" i="2"/>
  <c r="JN163" i="2"/>
  <c r="JL18" i="3"/>
  <c r="JL20" i="3"/>
  <c r="JL21" i="3"/>
  <c r="JO163" i="2"/>
  <c r="JM18" i="3"/>
  <c r="JP164" i="2"/>
  <c r="JM20" i="3"/>
  <c r="JM21" i="3"/>
  <c r="JQ164" i="2"/>
  <c r="JP163" i="2"/>
  <c r="JN18" i="3"/>
  <c r="JN20" i="3"/>
  <c r="JN21" i="3"/>
  <c r="JR164" i="2"/>
  <c r="JQ163" i="2"/>
  <c r="JO18" i="3"/>
  <c r="JR163" i="2"/>
  <c r="JP18" i="3"/>
  <c r="JS164" i="2"/>
  <c r="JO21" i="3"/>
  <c r="JO20" i="3"/>
  <c r="JT164" i="2"/>
  <c r="JS163" i="2"/>
  <c r="JQ18" i="3"/>
  <c r="JP20" i="3"/>
  <c r="JP21" i="3"/>
  <c r="JU164" i="2"/>
  <c r="JT163" i="2"/>
  <c r="JR18" i="3"/>
  <c r="JQ21" i="3"/>
  <c r="JQ20" i="3"/>
  <c r="JR21" i="3"/>
  <c r="JR20" i="3"/>
  <c r="JV164" i="2"/>
  <c r="JU163" i="2"/>
  <c r="JS18" i="3"/>
  <c r="JS21" i="3"/>
  <c r="JS20" i="3"/>
  <c r="JW164" i="2"/>
  <c r="JV163" i="2"/>
  <c r="JT18" i="3"/>
  <c r="JX164" i="2"/>
  <c r="JW163" i="2"/>
  <c r="JU18" i="3"/>
  <c r="JT20" i="3"/>
  <c r="JT21" i="3"/>
  <c r="JU20" i="3"/>
  <c r="JU21" i="3"/>
  <c r="JY164" i="2"/>
  <c r="JX163" i="2"/>
  <c r="JV18" i="3"/>
  <c r="JV20" i="3"/>
  <c r="JV21" i="3"/>
  <c r="JZ164" i="2"/>
  <c r="JY163" i="2"/>
  <c r="JW18" i="3"/>
  <c r="JW20" i="3"/>
  <c r="JW21" i="3"/>
  <c r="KA164" i="2"/>
  <c r="JZ163" i="2"/>
  <c r="JX18" i="3"/>
  <c r="JX20" i="3"/>
  <c r="JX21" i="3"/>
  <c r="KA163" i="2"/>
  <c r="JY18" i="3"/>
  <c r="KB164" i="2"/>
  <c r="KB163" i="2"/>
  <c r="JZ18" i="3"/>
  <c r="KC164" i="2"/>
  <c r="JY21" i="3"/>
  <c r="JY20" i="3"/>
  <c r="JZ21" i="3"/>
  <c r="JZ20" i="3"/>
  <c r="KD164" i="2"/>
  <c r="KC163" i="2"/>
  <c r="KA18" i="3"/>
  <c r="KE164" i="2"/>
  <c r="KD163" i="2"/>
  <c r="KB18" i="3"/>
  <c r="KA21" i="3"/>
  <c r="KA20" i="3"/>
  <c r="KB21" i="3"/>
  <c r="KB20" i="3"/>
  <c r="KF164" i="2"/>
  <c r="KE163" i="2"/>
  <c r="KC18" i="3"/>
  <c r="KC20" i="3"/>
  <c r="KC21" i="3"/>
  <c r="KF163" i="2"/>
  <c r="KD18" i="3"/>
  <c r="KG164" i="2"/>
  <c r="KG163" i="2"/>
  <c r="KE18" i="3"/>
  <c r="KH164" i="2"/>
  <c r="KD20" i="3"/>
  <c r="KD21" i="3"/>
  <c r="KH163" i="2"/>
  <c r="KF18" i="3"/>
  <c r="KI164" i="2"/>
  <c r="KE21" i="3"/>
  <c r="KE20" i="3"/>
  <c r="KJ164" i="2"/>
  <c r="KI163" i="2"/>
  <c r="KG18" i="3"/>
  <c r="KF20" i="3"/>
  <c r="KF21" i="3"/>
  <c r="KK164" i="2"/>
  <c r="KJ163" i="2"/>
  <c r="KH18" i="3"/>
  <c r="KG21" i="3"/>
  <c r="KG20" i="3"/>
  <c r="KH21" i="3"/>
  <c r="KH20" i="3"/>
  <c r="KL164" i="2"/>
  <c r="KK163" i="2"/>
  <c r="KI18" i="3"/>
  <c r="KI21" i="3"/>
  <c r="KI20" i="3"/>
  <c r="KM164" i="2"/>
  <c r="KL163" i="2"/>
  <c r="KJ18" i="3"/>
  <c r="KJ20" i="3"/>
  <c r="KJ21" i="3"/>
  <c r="KM163" i="2"/>
  <c r="KK18" i="3"/>
  <c r="KN164" i="2"/>
  <c r="KO164" i="2"/>
  <c r="KN163" i="2"/>
  <c r="KL18" i="3"/>
  <c r="KK20" i="3"/>
  <c r="KK21" i="3"/>
  <c r="KL20" i="3"/>
  <c r="KL21" i="3"/>
  <c r="KP164" i="2"/>
  <c r="KO163" i="2"/>
  <c r="KM18" i="3"/>
  <c r="KM21" i="3"/>
  <c r="KM20" i="3"/>
  <c r="KQ164" i="2"/>
  <c r="KP163" i="2"/>
  <c r="KN18" i="3"/>
  <c r="KN21" i="3"/>
  <c r="KN20" i="3"/>
  <c r="KQ163" i="2"/>
  <c r="KO18" i="3"/>
  <c r="KR164" i="2"/>
  <c r="KR163" i="2"/>
  <c r="KP18" i="3"/>
  <c r="KS164" i="2"/>
  <c r="KO21" i="3"/>
  <c r="KO20" i="3"/>
  <c r="KP21" i="3"/>
  <c r="KP20" i="3"/>
  <c r="KT164" i="2"/>
  <c r="KS163" i="2"/>
  <c r="KQ18" i="3"/>
  <c r="KU164" i="2"/>
  <c r="KT163" i="2"/>
  <c r="KR18" i="3"/>
  <c r="KQ21" i="3"/>
  <c r="KQ20" i="3"/>
  <c r="KR20" i="3"/>
  <c r="KR21" i="3"/>
  <c r="KV164" i="2"/>
  <c r="KU163" i="2"/>
  <c r="KS18" i="3"/>
  <c r="KS20" i="3"/>
  <c r="KS21" i="3"/>
  <c r="KW164" i="2"/>
  <c r="KV163" i="2"/>
  <c r="KT18" i="3"/>
  <c r="KX164" i="2"/>
  <c r="KW163" i="2"/>
  <c r="KU18" i="3"/>
  <c r="KT20" i="3"/>
  <c r="KT21" i="3"/>
  <c r="KU21" i="3"/>
  <c r="KU20" i="3"/>
  <c r="KY164" i="2"/>
  <c r="KX163" i="2"/>
  <c r="KV18" i="3"/>
  <c r="KV20" i="3"/>
  <c r="KV21" i="3"/>
  <c r="KY163" i="2"/>
  <c r="KW18" i="3"/>
  <c r="KZ164" i="2"/>
  <c r="KW21" i="3"/>
  <c r="KW20" i="3"/>
  <c r="LA164" i="2"/>
  <c r="KZ163" i="2"/>
  <c r="KX18" i="3"/>
  <c r="KX21" i="3"/>
  <c r="KX20" i="3"/>
  <c r="LA163" i="2"/>
  <c r="KY18" i="3"/>
  <c r="LB164" i="2"/>
  <c r="LB163" i="2"/>
  <c r="KZ18" i="3"/>
  <c r="LC164" i="2"/>
  <c r="KY21" i="3"/>
  <c r="KY20" i="3"/>
  <c r="LD164" i="2"/>
  <c r="LC163" i="2"/>
  <c r="LA18" i="3"/>
  <c r="KZ20" i="3"/>
  <c r="KZ21" i="3"/>
  <c r="LA20" i="3"/>
  <c r="LA21" i="3"/>
  <c r="LE164" i="2"/>
  <c r="LD163" i="2"/>
  <c r="LB18" i="3"/>
  <c r="LF164" i="2"/>
  <c r="LE163" i="2"/>
  <c r="LC18" i="3"/>
  <c r="LB20" i="3"/>
  <c r="LB21" i="3"/>
  <c r="LC20" i="3"/>
  <c r="LC21" i="3"/>
  <c r="LG164" i="2"/>
  <c r="LF163" i="2"/>
  <c r="LD18" i="3"/>
  <c r="LD20" i="3"/>
  <c r="LD21" i="3"/>
  <c r="LH164" i="2"/>
  <c r="LG163" i="2"/>
  <c r="LE18" i="3"/>
  <c r="LE21" i="3"/>
  <c r="LE20" i="3"/>
  <c r="LH163" i="2"/>
  <c r="LF18" i="3"/>
  <c r="LI164" i="2"/>
  <c r="LI163" i="2"/>
  <c r="LG18" i="3"/>
  <c r="LJ164" i="2"/>
  <c r="LF21" i="3"/>
  <c r="LF20" i="3"/>
  <c r="LK164" i="2"/>
  <c r="LJ163" i="2"/>
  <c r="LH18" i="3"/>
  <c r="LG21" i="3"/>
  <c r="LG20" i="3"/>
  <c r="LH21" i="3"/>
  <c r="LH20" i="3"/>
  <c r="LK163" i="2"/>
  <c r="LI18" i="3"/>
  <c r="LL164" i="2"/>
  <c r="LI20" i="3"/>
  <c r="LI21" i="3"/>
  <c r="LL163" i="2"/>
  <c r="LJ18" i="3"/>
  <c r="LM164" i="2"/>
  <c r="LN164" i="2"/>
  <c r="LM163" i="2"/>
  <c r="LK18" i="3"/>
  <c r="LJ20" i="3"/>
  <c r="LJ21" i="3"/>
  <c r="LK21" i="3"/>
  <c r="LK20" i="3"/>
  <c r="LN163" i="2"/>
  <c r="LL18" i="3"/>
  <c r="LO164" i="2"/>
  <c r="LP164" i="2"/>
  <c r="LO163" i="2"/>
  <c r="LM18" i="3"/>
  <c r="LL20" i="3"/>
  <c r="LL21" i="3"/>
  <c r="LM21" i="3"/>
  <c r="LM20" i="3"/>
  <c r="LQ164" i="2"/>
  <c r="LP163" i="2"/>
  <c r="LN18" i="3"/>
  <c r="LN21" i="3"/>
  <c r="LN20" i="3"/>
  <c r="LR164" i="2"/>
  <c r="LQ163" i="2"/>
  <c r="LO18" i="3"/>
  <c r="LO20" i="3"/>
  <c r="LO21" i="3"/>
  <c r="LS164" i="2"/>
  <c r="LR163" i="2"/>
  <c r="LP18" i="3"/>
  <c r="LP20" i="3"/>
  <c r="LP21" i="3"/>
  <c r="LT164" i="2"/>
  <c r="LS163" i="2"/>
  <c r="LQ18" i="3"/>
  <c r="LQ20" i="3"/>
  <c r="LQ21" i="3"/>
  <c r="LU164" i="2"/>
  <c r="LT163" i="2"/>
  <c r="LR18" i="3"/>
  <c r="LR20" i="3"/>
  <c r="LR21" i="3"/>
  <c r="LU163" i="2"/>
  <c r="LS18" i="3"/>
  <c r="LV164" i="2"/>
  <c r="LW164" i="2"/>
  <c r="LV163" i="2"/>
  <c r="LT18" i="3"/>
  <c r="LS21" i="3"/>
  <c r="LS20" i="3"/>
  <c r="LT21" i="3"/>
  <c r="LT20" i="3"/>
  <c r="LW163" i="2"/>
  <c r="LU18" i="3"/>
  <c r="LX164" i="2"/>
  <c r="LX163" i="2"/>
  <c r="LV18" i="3"/>
  <c r="LY164" i="2"/>
  <c r="LU21" i="3"/>
  <c r="LU20" i="3"/>
  <c r="LZ164" i="2"/>
  <c r="LY163" i="2"/>
  <c r="LW18" i="3"/>
  <c r="LV21" i="3"/>
  <c r="LV20" i="3"/>
  <c r="LW21" i="3"/>
  <c r="LW20" i="3"/>
  <c r="MA164" i="2"/>
  <c r="LZ163" i="2"/>
  <c r="LX18" i="3"/>
  <c r="LX20" i="3"/>
  <c r="LX21" i="3"/>
  <c r="MA163" i="2"/>
  <c r="LY18" i="3"/>
  <c r="MB164" i="2"/>
  <c r="MB163" i="2"/>
  <c r="LZ18" i="3"/>
  <c r="MC164" i="2"/>
  <c r="LY20" i="3"/>
  <c r="LY21" i="3"/>
  <c r="MD164" i="2"/>
  <c r="MC163" i="2"/>
  <c r="MA18" i="3"/>
  <c r="LZ20" i="3"/>
  <c r="LZ21" i="3"/>
  <c r="MA21" i="3"/>
  <c r="MA20" i="3"/>
  <c r="MD163" i="2"/>
  <c r="MB18" i="3"/>
  <c r="ME164" i="2"/>
  <c r="ME163" i="2"/>
  <c r="MC18" i="3"/>
  <c r="MF164" i="2"/>
  <c r="MB20" i="3"/>
  <c r="MB21" i="3"/>
  <c r="MG164" i="2"/>
  <c r="MF163" i="2"/>
  <c r="MD18" i="3"/>
  <c r="MC21" i="3"/>
  <c r="MC20" i="3"/>
  <c r="MG163" i="2"/>
  <c r="ME18" i="3"/>
  <c r="MH164" i="2"/>
  <c r="MD21" i="3"/>
  <c r="MD20" i="3"/>
  <c r="ME21" i="3"/>
  <c r="ME20" i="3"/>
  <c r="MH163" i="2"/>
  <c r="MF18" i="3"/>
  <c r="MI164" i="2"/>
  <c r="MF20" i="3"/>
  <c r="MF21" i="3"/>
  <c r="MI163" i="2"/>
  <c r="MG18" i="3"/>
  <c r="MJ164" i="2"/>
  <c r="MJ163" i="2"/>
  <c r="MH18" i="3"/>
  <c r="MK164" i="2"/>
  <c r="MG20" i="3"/>
  <c r="MG21" i="3"/>
  <c r="ML164" i="2"/>
  <c r="MK163" i="2"/>
  <c r="MI18" i="3"/>
  <c r="MH20" i="3"/>
  <c r="MH21" i="3"/>
  <c r="MM164" i="2"/>
  <c r="ML163" i="2"/>
  <c r="MJ18" i="3"/>
  <c r="MI20" i="3"/>
  <c r="MI21" i="3"/>
  <c r="MJ20" i="3"/>
  <c r="MJ21" i="3"/>
  <c r="MN164" i="2"/>
  <c r="MM163" i="2"/>
  <c r="MK18" i="3"/>
  <c r="MK21" i="3"/>
  <c r="MK20" i="3"/>
  <c r="MN163" i="2"/>
  <c r="ML18" i="3"/>
  <c r="MO164" i="2"/>
  <c r="MP164" i="2"/>
  <c r="MO163" i="2"/>
  <c r="MM18" i="3"/>
  <c r="ML21" i="3"/>
  <c r="ML20" i="3"/>
  <c r="MQ164" i="2"/>
  <c r="MP163" i="2"/>
  <c r="MN18" i="3"/>
  <c r="MM21" i="3"/>
  <c r="MM20" i="3"/>
  <c r="MN21" i="3"/>
  <c r="MN20" i="3"/>
  <c r="MR164" i="2"/>
  <c r="MQ163" i="2"/>
  <c r="MO18" i="3"/>
  <c r="MO20" i="3"/>
  <c r="MO21" i="3"/>
  <c r="MR163" i="2"/>
  <c r="MP18" i="3"/>
  <c r="MS164" i="2"/>
  <c r="MP20" i="3"/>
  <c r="MP21" i="3"/>
  <c r="MS163" i="2"/>
  <c r="MQ18" i="3"/>
  <c r="MT164" i="2"/>
  <c r="MU164" i="2"/>
  <c r="MT163" i="2"/>
  <c r="MR18" i="3"/>
  <c r="MQ21" i="3"/>
  <c r="MQ20" i="3"/>
  <c r="MV164" i="2"/>
  <c r="MU163" i="2"/>
  <c r="MS18" i="3"/>
  <c r="MR20" i="3"/>
  <c r="MR21" i="3"/>
  <c r="MV163" i="2"/>
  <c r="MT18" i="3"/>
  <c r="MW164" i="2"/>
  <c r="MS21" i="3"/>
  <c r="MS20" i="3"/>
  <c r="MX164" i="2"/>
  <c r="MW163" i="2"/>
  <c r="MU18" i="3"/>
  <c r="MT21" i="3"/>
  <c r="MT20" i="3"/>
  <c r="MY164" i="2"/>
  <c r="MX163" i="2"/>
  <c r="MV18" i="3"/>
  <c r="MU21" i="3"/>
  <c r="MU20" i="3"/>
  <c r="MY163" i="2"/>
  <c r="MW18" i="3"/>
  <c r="MZ164" i="2"/>
  <c r="MV20" i="3"/>
  <c r="MV21" i="3"/>
  <c r="MZ163" i="2"/>
  <c r="MX18" i="3"/>
  <c r="NA164" i="2"/>
  <c r="MW20" i="3"/>
  <c r="MW21" i="3"/>
  <c r="NA163" i="2"/>
  <c r="MY18" i="3"/>
  <c r="NB164" i="2"/>
  <c r="MX20" i="3"/>
  <c r="MX21" i="3"/>
  <c r="NB163" i="2"/>
  <c r="MZ18" i="3"/>
  <c r="NC164" i="2"/>
  <c r="MY21" i="3"/>
  <c r="MY20" i="3"/>
  <c r="ND164" i="2"/>
  <c r="NC163" i="2"/>
  <c r="NA18" i="3"/>
  <c r="MZ20" i="3"/>
  <c r="MZ21" i="3"/>
  <c r="NA21" i="3"/>
  <c r="NA20" i="3"/>
  <c r="NE164" i="2"/>
  <c r="ND163" i="2"/>
  <c r="NB18" i="3"/>
  <c r="NF164" i="2"/>
  <c r="NE163" i="2"/>
  <c r="NC18" i="3"/>
  <c r="NB21" i="3"/>
  <c r="NB20" i="3"/>
  <c r="NC21" i="3"/>
  <c r="NC20" i="3"/>
  <c r="NG164" i="2"/>
  <c r="NF163" i="2"/>
  <c r="ND18" i="3"/>
  <c r="ND20" i="3"/>
  <c r="ND21" i="3"/>
  <c r="NH164" i="2"/>
  <c r="NG163" i="2"/>
  <c r="NE18" i="3"/>
  <c r="NE20" i="3"/>
  <c r="NE21" i="3"/>
  <c r="NI164" i="2"/>
  <c r="NH163" i="2"/>
  <c r="NF18" i="3"/>
  <c r="NF20" i="3"/>
  <c r="NF21" i="3"/>
  <c r="NJ164" i="2"/>
  <c r="NI163" i="2"/>
  <c r="NG18" i="3"/>
  <c r="NG21" i="3"/>
  <c r="NG20" i="3"/>
  <c r="NJ163" i="2"/>
  <c r="NH18" i="3"/>
  <c r="NK164" i="2"/>
  <c r="NK163" i="2"/>
  <c r="NI18" i="3"/>
  <c r="NH20" i="3"/>
  <c r="NH21" i="3"/>
  <c r="NI21" i="3"/>
  <c r="NI20" i="3"/>
  <c r="M149" i="2" l="1"/>
  <c r="L150" i="2" s="1"/>
  <c r="M150" i="2" s="1"/>
  <c r="L151" i="2" s="1"/>
  <c r="M151" i="2" s="1"/>
  <c r="L152" i="2" s="1"/>
  <c r="M152" i="2" s="1"/>
  <c r="L153" i="2" s="1"/>
  <c r="M153" i="2" s="1"/>
  <c r="L154" i="2" s="1"/>
  <c r="M154" i="2" s="1"/>
  <c r="L155" i="2" s="1"/>
  <c r="M155" i="2" s="1"/>
  <c r="L156" i="2" s="1"/>
  <c r="M156" i="2" s="1"/>
  <c r="L157" i="2" s="1"/>
  <c r="M157" i="2" s="1"/>
  <c r="L158" i="2" s="1"/>
  <c r="M158" i="2" s="1"/>
  <c r="L159" i="2" s="1"/>
  <c r="M159" i="2" s="1"/>
  <c r="L160" i="2" s="1"/>
  <c r="M160" i="2" s="1"/>
  <c r="L161" i="2" s="1"/>
  <c r="M161" i="2" s="1"/>
  <c r="L133" i="2"/>
  <c r="D115" i="2"/>
  <c r="D288" i="2" s="1"/>
  <c r="M117" i="2"/>
  <c r="E115" i="2" s="1"/>
  <c r="L101" i="2"/>
  <c r="M85" i="2"/>
  <c r="L86" i="2" s="1"/>
  <c r="M86" i="2" s="1"/>
  <c r="L87" i="2" s="1"/>
  <c r="M87" i="2" s="1"/>
  <c r="L88" i="2" s="1"/>
  <c r="M88" i="2" s="1"/>
  <c r="L89" i="2" s="1"/>
  <c r="M89" i="2" s="1"/>
  <c r="L90" i="2" s="1"/>
  <c r="M90" i="2" s="1"/>
  <c r="L91" i="2" s="1"/>
  <c r="M91" i="2" s="1"/>
  <c r="L92" i="2" s="1"/>
  <c r="M92" i="2" s="1"/>
  <c r="L93" i="2" s="1"/>
  <c r="M93" i="2" s="1"/>
  <c r="L94" i="2" s="1"/>
  <c r="M94" i="2" s="1"/>
  <c r="L95" i="2" s="1"/>
  <c r="M95" i="2" s="1"/>
  <c r="L96" i="2" s="1"/>
  <c r="M96" i="2" s="1"/>
  <c r="L97" i="2" s="1"/>
  <c r="M97" i="2" s="1"/>
  <c r="M69" i="2"/>
  <c r="L70" i="2" s="1"/>
  <c r="M70" i="2" s="1"/>
  <c r="L71" i="2" s="1"/>
  <c r="M71" i="2" s="1"/>
  <c r="L72" i="2" s="1"/>
  <c r="M72" i="2" s="1"/>
  <c r="L73" i="2" s="1"/>
  <c r="M73" i="2" s="1"/>
  <c r="L74" i="2" s="1"/>
  <c r="M74" i="2" s="1"/>
  <c r="L75" i="2" s="1"/>
  <c r="M75" i="2" s="1"/>
  <c r="L76" i="2" s="1"/>
  <c r="M76" i="2" s="1"/>
  <c r="L77" i="2" s="1"/>
  <c r="M77" i="2" s="1"/>
  <c r="L78" i="2" s="1"/>
  <c r="M78" i="2" s="1"/>
  <c r="L79" i="2" s="1"/>
  <c r="M79" i="2" s="1"/>
  <c r="L80" i="2" s="1"/>
  <c r="M80" i="2" s="1"/>
  <c r="L81" i="2" s="1"/>
  <c r="M81" i="2" s="1"/>
  <c r="D67" i="2"/>
  <c r="D240" i="2" s="1"/>
  <c r="M53" i="2"/>
  <c r="M37" i="2"/>
  <c r="E19" i="2"/>
  <c r="W4" i="1" s="1"/>
  <c r="D19" i="2"/>
  <c r="J2" i="5"/>
  <c r="E2" i="5" s="1"/>
  <c r="F46" i="7"/>
  <c r="E52" i="7"/>
  <c r="H46" i="7"/>
  <c r="D46" i="7"/>
  <c r="J46" i="7"/>
  <c r="C20" i="3"/>
  <c r="E20" i="4" s="1"/>
  <c r="E20" i="3"/>
  <c r="G20" i="4" s="1"/>
  <c r="G20" i="3"/>
  <c r="I20" i="4" s="1"/>
  <c r="F52" i="7"/>
  <c r="M52" i="7"/>
  <c r="L52" i="7"/>
  <c r="D52" i="7"/>
  <c r="H20" i="3"/>
  <c r="J20" i="4" s="1"/>
  <c r="I20" i="3"/>
  <c r="K20" i="4" s="1"/>
  <c r="K20" i="3"/>
  <c r="M20" i="4" s="1"/>
  <c r="J20" i="3"/>
  <c r="L20" i="4" s="1"/>
  <c r="I46" i="7"/>
  <c r="L20" i="3"/>
  <c r="N20" i="4" s="1"/>
  <c r="G46" i="7"/>
  <c r="M20" i="3"/>
  <c r="O20" i="4" s="1"/>
  <c r="D47" i="7"/>
  <c r="F3" i="2"/>
  <c r="F131" i="2"/>
  <c r="B3" i="1"/>
  <c r="F7" i="3" s="1"/>
  <c r="F115" i="2"/>
  <c r="F99" i="2"/>
  <c r="F51" i="2"/>
  <c r="F35" i="2"/>
  <c r="F4" i="4"/>
  <c r="K4" i="6" s="1"/>
  <c r="E165" i="2"/>
  <c r="E187" i="2" s="1"/>
  <c r="E2" i="7"/>
  <c r="B58" i="1"/>
  <c r="E288" i="2"/>
  <c r="E283" i="2"/>
  <c r="E280" i="2" a="1"/>
  <c r="E280" i="2" s="1"/>
  <c r="E248" i="2" a="1"/>
  <c r="E248" i="2" s="1"/>
  <c r="E240" i="2"/>
  <c r="E232" i="2" a="1"/>
  <c r="E232" i="2" s="1"/>
  <c r="E216" i="2" a="1"/>
  <c r="E216" i="2" s="1"/>
  <c r="E193" i="2"/>
  <c r="E190" i="2"/>
  <c r="E188" i="2"/>
  <c r="E184" i="2" a="1"/>
  <c r="E184" i="2" s="1"/>
  <c r="F165" i="2"/>
  <c r="D168" i="2" a="1"/>
  <c r="D168" i="2" s="1"/>
  <c r="U3" i="1" s="1"/>
  <c r="D184" i="2" a="1"/>
  <c r="D184" i="2" s="1"/>
  <c r="U4" i="1" s="1"/>
  <c r="D187" i="2"/>
  <c r="D193" i="2"/>
  <c r="D312" i="2" a="1"/>
  <c r="D312" i="2" s="1"/>
  <c r="U12" i="1" s="1"/>
  <c r="D296" i="2" a="1"/>
  <c r="D296" i="2" s="1"/>
  <c r="U11" i="1" s="1"/>
  <c r="D289" i="2"/>
  <c r="D283" i="2"/>
  <c r="D280" i="2" a="1"/>
  <c r="D280" i="2" s="1"/>
  <c r="U10" i="1" s="1"/>
  <c r="D248" i="2" a="1"/>
  <c r="D248" i="2" s="1"/>
  <c r="U8" i="1" s="1"/>
  <c r="D264" i="2" a="1"/>
  <c r="D264" i="2" s="1"/>
  <c r="U9" i="1" s="1"/>
  <c r="D241" i="2"/>
  <c r="D232" i="2" a="1"/>
  <c r="D232" i="2" s="1"/>
  <c r="D235" i="2" s="1"/>
  <c r="D194" i="2"/>
  <c r="D192" i="2"/>
  <c r="D200" i="2" a="1"/>
  <c r="D200" i="2" s="1"/>
  <c r="D186" i="2"/>
  <c r="D188" i="2"/>
  <c r="D195" i="2"/>
  <c r="D216" i="2" a="1"/>
  <c r="D216" i="2" s="1"/>
  <c r="B6" i="3"/>
  <c r="B18" i="1"/>
  <c r="E3" i="1" s="1"/>
  <c r="F147" i="2"/>
  <c r="F19" i="2"/>
  <c r="L5" i="2"/>
  <c r="F83" i="2"/>
  <c r="EE54" i="5"/>
  <c r="EE53" i="5" s="1"/>
  <c r="EE57" i="5" s="1"/>
  <c r="EE58" i="4"/>
  <c r="E235" i="2"/>
  <c r="DW54" i="5"/>
  <c r="DW53" i="5" s="1"/>
  <c r="DW57" i="5" s="1"/>
  <c r="CT57" i="4"/>
  <c r="BX57" i="4"/>
  <c r="ED54" i="5"/>
  <c r="ED53" i="5" s="1"/>
  <c r="ED57" i="5" s="1"/>
  <c r="DU54" i="5"/>
  <c r="DU53" i="5" s="1"/>
  <c r="DU57" i="5" s="1"/>
  <c r="EC54" i="5"/>
  <c r="EC53" i="5" s="1"/>
  <c r="EC57" i="5" s="1"/>
  <c r="DZ53" i="5"/>
  <c r="DZ57" i="5" s="1"/>
  <c r="EB51" i="4"/>
  <c r="EA53" i="5"/>
  <c r="EA57" i="5" s="1"/>
  <c r="EE55" i="4"/>
  <c r="ED34" i="4"/>
  <c r="AU57" i="5"/>
  <c r="K57" i="4"/>
  <c r="I57" i="4"/>
  <c r="G57" i="4"/>
  <c r="BO59" i="4"/>
  <c r="EA34" i="4"/>
  <c r="DW57" i="4"/>
  <c r="V57" i="4"/>
  <c r="CL59" i="4"/>
  <c r="AP59" i="4"/>
  <c r="DX54" i="5"/>
  <c r="DX53" i="5" s="1"/>
  <c r="DX57" i="5" s="1"/>
  <c r="EE34" i="4"/>
  <c r="DT54" i="5"/>
  <c r="DT53" i="5" s="1"/>
  <c r="DT57" i="5" s="1"/>
  <c r="EE51" i="4"/>
  <c r="EB54" i="5"/>
  <c r="EB53" i="5" s="1"/>
  <c r="EB57" i="5" s="1"/>
  <c r="DD57" i="4"/>
  <c r="CH59" i="4"/>
  <c r="Z57" i="4"/>
  <c r="DX58" i="4"/>
  <c r="ED56" i="4"/>
  <c r="DQ57" i="4"/>
  <c r="Y57" i="5"/>
  <c r="H57" i="4"/>
  <c r="EB56" i="4"/>
  <c r="AV57" i="5"/>
  <c r="BY59" i="4"/>
  <c r="BM59" i="4"/>
  <c r="BB59" i="4"/>
  <c r="DV58" i="4"/>
  <c r="DX57" i="4"/>
  <c r="DA57" i="4"/>
  <c r="BK59" i="4"/>
  <c r="BE57" i="5"/>
  <c r="BB57" i="4"/>
  <c r="DJ57" i="4"/>
  <c r="DA59" i="4"/>
  <c r="CP57" i="4"/>
  <c r="CE57" i="4"/>
  <c r="BO57" i="4"/>
  <c r="BN59" i="4"/>
  <c r="AS57" i="4"/>
  <c r="AX57" i="5"/>
  <c r="O57" i="4"/>
  <c r="EB58" i="4"/>
  <c r="AE57" i="5"/>
  <c r="CQ57" i="4"/>
  <c r="BP57" i="4"/>
  <c r="S57" i="5"/>
  <c r="N57" i="5"/>
  <c r="ED57" i="4"/>
  <c r="DN57" i="4"/>
  <c r="CX59" i="4"/>
  <c r="CK59" i="4"/>
  <c r="BN57" i="4"/>
  <c r="AF57" i="5"/>
  <c r="DI59" i="4"/>
  <c r="CM59" i="4"/>
  <c r="BF57" i="4"/>
  <c r="K30" i="5"/>
  <c r="K59" i="4" s="1"/>
  <c r="F57" i="4"/>
  <c r="AB57" i="4"/>
  <c r="DT56" i="4"/>
  <c r="CN57" i="4"/>
  <c r="AY57" i="5"/>
  <c r="AK57" i="4"/>
  <c r="AD57" i="5"/>
  <c r="T57" i="5"/>
  <c r="L57" i="5"/>
  <c r="BB57" i="5"/>
  <c r="Z30" i="5"/>
  <c r="Z59" i="4" s="1"/>
  <c r="R57" i="5"/>
  <c r="EA56" i="4"/>
  <c r="P20" i="3"/>
  <c r="R20" i="4" s="1"/>
  <c r="X20" i="3"/>
  <c r="Z20" i="4" s="1"/>
  <c r="U20" i="3"/>
  <c r="W20" i="4" s="1"/>
  <c r="R20" i="3"/>
  <c r="T20" i="4" s="1"/>
  <c r="O20" i="3"/>
  <c r="Q20" i="4" s="1"/>
  <c r="W20" i="3"/>
  <c r="Y20" i="4" s="1"/>
  <c r="T20" i="3"/>
  <c r="V20" i="4" s="1"/>
  <c r="Q20" i="3"/>
  <c r="S20" i="4" s="1"/>
  <c r="Y20" i="3"/>
  <c r="AA20" i="4" s="1"/>
  <c r="N20" i="3"/>
  <c r="P20" i="4" s="1"/>
  <c r="V20" i="3"/>
  <c r="X20" i="4" s="1"/>
  <c r="S20" i="3"/>
  <c r="U20" i="4" s="1"/>
  <c r="A28" i="7"/>
  <c r="BR57" i="4"/>
  <c r="BS59" i="4"/>
  <c r="AW57" i="5"/>
  <c r="F20" i="3"/>
  <c r="H20" i="4" s="1"/>
  <c r="EC56" i="4"/>
  <c r="DJ59" i="4"/>
  <c r="CJ57" i="4"/>
  <c r="CG57" i="4"/>
  <c r="CC57" i="4"/>
  <c r="CL57" i="4"/>
  <c r="BX59" i="4"/>
  <c r="BF59" i="4"/>
  <c r="BD57" i="5"/>
  <c r="AZ59" i="4"/>
  <c r="BA57" i="5"/>
  <c r="AX57" i="4"/>
  <c r="AL57" i="4"/>
  <c r="AB57" i="5"/>
  <c r="U57" i="4"/>
  <c r="Q57" i="5"/>
  <c r="O57" i="5"/>
  <c r="L57" i="4"/>
  <c r="EC58" i="4"/>
  <c r="CZ57" i="4"/>
  <c r="CO59" i="4"/>
  <c r="BP59" i="4"/>
  <c r="AR57" i="4"/>
  <c r="M59" i="4"/>
  <c r="D57" i="4"/>
  <c r="DT55" i="4"/>
  <c r="DV57" i="4"/>
  <c r="ED58" i="4"/>
  <c r="EE56" i="4"/>
  <c r="DO57" i="4"/>
  <c r="BM57" i="4"/>
  <c r="BL57" i="4"/>
  <c r="AZ57" i="5"/>
  <c r="AP57" i="5"/>
  <c r="S59" i="4"/>
  <c r="R57" i="4"/>
  <c r="K57" i="5"/>
  <c r="DT58" i="4"/>
  <c r="DU57" i="4"/>
  <c r="DU51" i="4"/>
  <c r="DI57" i="4"/>
  <c r="CX57" i="4"/>
  <c r="CR57" i="4"/>
  <c r="BS57" i="4"/>
  <c r="BF57" i="5"/>
  <c r="AH57" i="4"/>
  <c r="AA57" i="5"/>
  <c r="X57" i="5"/>
  <c r="E47" i="7"/>
  <c r="X57" i="4"/>
  <c r="J59" i="4"/>
  <c r="G57" i="5"/>
  <c r="F56" i="5"/>
  <c r="F59" i="4" s="1"/>
  <c r="DZ59" i="4"/>
  <c r="DZ58" i="4"/>
  <c r="DL57" i="4"/>
  <c r="CY57" i="4"/>
  <c r="CJ59" i="4"/>
  <c r="H57" i="5"/>
  <c r="DY55" i="4"/>
  <c r="DV34" i="4"/>
  <c r="CS59" i="4"/>
  <c r="BI57" i="4"/>
  <c r="AW57" i="4"/>
  <c r="AR57" i="5"/>
  <c r="AQ57" i="5"/>
  <c r="AO57" i="5"/>
  <c r="AA57" i="4"/>
  <c r="Q57" i="4"/>
  <c r="P57" i="4"/>
  <c r="E57" i="5"/>
  <c r="DU59" i="4"/>
  <c r="DU58" i="4"/>
  <c r="DG57" i="4"/>
  <c r="DD59" i="4"/>
  <c r="CY59" i="4"/>
  <c r="CK49" i="4"/>
  <c r="K47" i="7" s="1"/>
  <c r="K46" i="7"/>
  <c r="CH57" i="4"/>
  <c r="G47" i="7"/>
  <c r="AQ43" i="5"/>
  <c r="AQ59" i="4" s="1"/>
  <c r="AQ57" i="4"/>
  <c r="DB57" i="4"/>
  <c r="CI59" i="4"/>
  <c r="BZ59" i="4"/>
  <c r="J47" i="7"/>
  <c r="BW59" i="4"/>
  <c r="H47" i="7"/>
  <c r="G52" i="7"/>
  <c r="DX34" i="4"/>
  <c r="CW57" i="4"/>
  <c r="CQ59" i="4"/>
  <c r="CI57" i="4"/>
  <c r="AE20" i="3"/>
  <c r="AG20" i="4" s="1"/>
  <c r="AB20" i="3"/>
  <c r="AD20" i="4" s="1"/>
  <c r="AJ20" i="3"/>
  <c r="AL20" i="4" s="1"/>
  <c r="AG20" i="3"/>
  <c r="AI20" i="4" s="1"/>
  <c r="AD20" i="3"/>
  <c r="AF20" i="4" s="1"/>
  <c r="AK20" i="3"/>
  <c r="AM20" i="4" s="1"/>
  <c r="AA20" i="3"/>
  <c r="AC20" i="4" s="1"/>
  <c r="AI20" i="3"/>
  <c r="AK20" i="4" s="1"/>
  <c r="AF20" i="3"/>
  <c r="AH20" i="4" s="1"/>
  <c r="AC20" i="3"/>
  <c r="AE20" i="4" s="1"/>
  <c r="Z20" i="3"/>
  <c r="AB20" i="4" s="1"/>
  <c r="AH20" i="3"/>
  <c r="AJ20" i="4" s="1"/>
  <c r="DC59" i="4"/>
  <c r="CG59" i="4"/>
  <c r="CC59" i="4"/>
  <c r="BE59" i="4"/>
  <c r="DC57" i="4"/>
  <c r="CU57" i="4"/>
  <c r="A20" i="7"/>
  <c r="F47" i="7"/>
  <c r="A19" i="7"/>
  <c r="DH59" i="4"/>
  <c r="CT59" i="4"/>
  <c r="I52" i="7"/>
  <c r="BQ59" i="4"/>
  <c r="BJ57" i="5"/>
  <c r="BG57" i="4"/>
  <c r="BC57" i="4"/>
  <c r="AF57" i="4"/>
  <c r="EC34" i="4"/>
  <c r="DF57" i="4"/>
  <c r="CW59" i="4"/>
  <c r="CO57" i="4"/>
  <c r="BU57" i="4"/>
  <c r="BL59" i="4"/>
  <c r="BJ59" i="4"/>
  <c r="AY59" i="4"/>
  <c r="AM57" i="4"/>
  <c r="AN57" i="5"/>
  <c r="AL30" i="5"/>
  <c r="AL59" i="4" s="1"/>
  <c r="AL57" i="5"/>
  <c r="AK57" i="5"/>
  <c r="AE57" i="4"/>
  <c r="W57" i="5"/>
  <c r="U59" i="4"/>
  <c r="O30" i="5"/>
  <c r="O59" i="4" s="1"/>
  <c r="D57" i="5"/>
  <c r="DT51" i="4"/>
  <c r="DT57" i="4"/>
  <c r="DY56" i="4"/>
  <c r="DZ56" i="4"/>
  <c r="EA58" i="4"/>
  <c r="BJ57" i="4"/>
  <c r="BI59" i="4"/>
  <c r="BA59" i="4"/>
  <c r="AN57" i="4"/>
  <c r="AK59" i="4"/>
  <c r="AE59" i="4"/>
  <c r="Z57" i="5"/>
  <c r="AI59" i="4"/>
  <c r="W59" i="4"/>
  <c r="DW56" i="4"/>
  <c r="DX56" i="4"/>
  <c r="DY59" i="4"/>
  <c r="DY58" i="4"/>
  <c r="EC55" i="4"/>
  <c r="ED59" i="4"/>
  <c r="ED55" i="4"/>
  <c r="DU34" i="4"/>
  <c r="DM57" i="4"/>
  <c r="DN59" i="4"/>
  <c r="DL59" i="4"/>
  <c r="DK59" i="4"/>
  <c r="DH57" i="4"/>
  <c r="CP59" i="4"/>
  <c r="CF59" i="4"/>
  <c r="BZ57" i="4"/>
  <c r="I47" i="7"/>
  <c r="CA59" i="4"/>
  <c r="BG59" i="4"/>
  <c r="AW30" i="5"/>
  <c r="AW59" i="4" s="1"/>
  <c r="AO57" i="4"/>
  <c r="AX43" i="5"/>
  <c r="AX59" i="4" s="1"/>
  <c r="AV57" i="4"/>
  <c r="AH57" i="5"/>
  <c r="AG57" i="5"/>
  <c r="AO59" i="4"/>
  <c r="AC57" i="5"/>
  <c r="V30" i="5"/>
  <c r="V59" i="4" s="1"/>
  <c r="Q59" i="4"/>
  <c r="X43" i="5"/>
  <c r="X59" i="4" s="1"/>
  <c r="F57" i="5"/>
  <c r="DU56" i="4"/>
  <c r="DV56" i="4"/>
  <c r="DW59" i="4"/>
  <c r="DW58" i="4"/>
  <c r="EA55" i="4"/>
  <c r="EB59" i="4"/>
  <c r="EB55" i="4"/>
  <c r="AU59" i="4"/>
  <c r="AM57" i="5"/>
  <c r="AG59" i="4"/>
  <c r="T59" i="4"/>
  <c r="S57" i="4"/>
  <c r="J57" i="5"/>
  <c r="DZ55" i="4"/>
  <c r="EC57" i="4"/>
  <c r="EE59" i="4"/>
  <c r="DY34" i="4"/>
  <c r="DT34" i="4"/>
  <c r="DQ59" i="4"/>
  <c r="DG59" i="4"/>
  <c r="CN59" i="4"/>
  <c r="K52" i="7"/>
  <c r="CU59" i="4"/>
  <c r="CB57" i="4"/>
  <c r="CA57" i="4"/>
  <c r="BY57" i="4"/>
  <c r="BW57" i="4"/>
  <c r="CD57" i="4"/>
  <c r="BU59" i="4"/>
  <c r="BG57" i="5"/>
  <c r="BD57" i="4"/>
  <c r="AY57" i="4"/>
  <c r="AS57" i="5"/>
  <c r="AI57" i="5"/>
  <c r="AD59" i="4"/>
  <c r="P57" i="5"/>
  <c r="I57" i="5"/>
  <c r="D43" i="5"/>
  <c r="D59" i="4" s="1"/>
  <c r="DW55" i="4"/>
  <c r="DX59" i="4"/>
  <c r="DX55" i="4"/>
  <c r="EA57" i="4"/>
  <c r="EA51" i="4"/>
  <c r="EB57" i="4"/>
  <c r="CE59" i="4"/>
  <c r="CB59" i="4"/>
  <c r="J52" i="7"/>
  <c r="BI57" i="5"/>
  <c r="BE57" i="4"/>
  <c r="AT57" i="4"/>
  <c r="AJ57" i="5"/>
  <c r="AI57" i="4"/>
  <c r="R30" i="5"/>
  <c r="R59" i="4" s="1"/>
  <c r="DU55" i="4"/>
  <c r="DV59" i="4"/>
  <c r="DV55" i="4"/>
  <c r="DY57" i="4"/>
  <c r="DY51" i="4"/>
  <c r="DZ57" i="4"/>
  <c r="A38" i="7"/>
  <c r="E46" i="7"/>
  <c r="DK57" i="4"/>
  <c r="CZ59" i="4"/>
  <c r="CS57" i="4"/>
  <c r="DB59" i="4"/>
  <c r="CM57" i="4"/>
  <c r="BR59" i="4"/>
  <c r="BQ57" i="4"/>
  <c r="AT57" i="5"/>
  <c r="AM59" i="4"/>
  <c r="Y57" i="4"/>
  <c r="V57" i="5"/>
  <c r="U57" i="5"/>
  <c r="AC59" i="4"/>
  <c r="N57" i="4"/>
  <c r="L59" i="4"/>
  <c r="DX51" i="4"/>
  <c r="EC51" i="4"/>
  <c r="DT59" i="4"/>
  <c r="DW51" i="4"/>
  <c r="EE57" i="4"/>
  <c r="A22" i="7"/>
  <c r="BT59" i="4"/>
  <c r="DV54" i="5"/>
  <c r="DV53" i="5" s="1"/>
  <c r="DV57" i="5" s="1"/>
  <c r="CV59" i="4"/>
  <c r="DE59" i="4"/>
  <c r="CD59" i="4"/>
  <c r="DO59" i="4"/>
  <c r="DF59" i="4"/>
  <c r="DE57" i="4"/>
  <c r="CK57" i="4"/>
  <c r="BV56" i="5"/>
  <c r="BV59" i="4" s="1"/>
  <c r="BV57" i="4"/>
  <c r="DP56" i="5"/>
  <c r="DP59" i="4" s="1"/>
  <c r="DP57" i="4"/>
  <c r="EB34" i="4"/>
  <c r="DM59" i="4"/>
  <c r="DZ34" i="4"/>
  <c r="DW34" i="4"/>
  <c r="DR59" i="4"/>
  <c r="CZ49" i="4"/>
  <c r="L46" i="7"/>
  <c r="CV57" i="4"/>
  <c r="CF57" i="4"/>
  <c r="DR57" i="4"/>
  <c r="BH57" i="5"/>
  <c r="BC59" i="4"/>
  <c r="BA57" i="4"/>
  <c r="AH59" i="4"/>
  <c r="Y59" i="4"/>
  <c r="N59" i="4"/>
  <c r="E59" i="4"/>
  <c r="EC59" i="4"/>
  <c r="DY54" i="5"/>
  <c r="DY53" i="5" s="1"/>
  <c r="DY57" i="5" s="1"/>
  <c r="CR56" i="5"/>
  <c r="CR59" i="4" s="1"/>
  <c r="BT57" i="4"/>
  <c r="P59" i="4"/>
  <c r="BP20" i="3"/>
  <c r="BR20" i="4" s="1"/>
  <c r="BM20" i="3"/>
  <c r="BO20" i="4" s="1"/>
  <c r="BU20" i="3"/>
  <c r="BW20" i="4" s="1"/>
  <c r="BJ20" i="3"/>
  <c r="BL20" i="4" s="1"/>
  <c r="BR20" i="3"/>
  <c r="BT20" i="4" s="1"/>
  <c r="BO20" i="3"/>
  <c r="BQ20" i="4" s="1"/>
  <c r="BL20" i="3"/>
  <c r="BN20" i="4" s="1"/>
  <c r="BT20" i="3"/>
  <c r="BV20" i="4" s="1"/>
  <c r="BQ20" i="3"/>
  <c r="BS20" i="4" s="1"/>
  <c r="BN20" i="3"/>
  <c r="BP20" i="4" s="1"/>
  <c r="BK20" i="3"/>
  <c r="BM20" i="4" s="1"/>
  <c r="BS20" i="3"/>
  <c r="BU20" i="4" s="1"/>
  <c r="EA59" i="4"/>
  <c r="BH57" i="4"/>
  <c r="AS59" i="4"/>
  <c r="CT20" i="3"/>
  <c r="CV20" i="4" s="1"/>
  <c r="DB20" i="3"/>
  <c r="DD20" i="4" s="1"/>
  <c r="CY20" i="3"/>
  <c r="DA20" i="4" s="1"/>
  <c r="CV20" i="3"/>
  <c r="CX20" i="4" s="1"/>
  <c r="DD20" i="3"/>
  <c r="DF20" i="4" s="1"/>
  <c r="DA20" i="3"/>
  <c r="DC20" i="4" s="1"/>
  <c r="CX20" i="3"/>
  <c r="CZ20" i="4" s="1"/>
  <c r="CU20" i="3"/>
  <c r="CW20" i="4" s="1"/>
  <c r="DC20" i="3"/>
  <c r="DE20" i="4" s="1"/>
  <c r="CZ20" i="3"/>
  <c r="DB20" i="4" s="1"/>
  <c r="CW20" i="3"/>
  <c r="CY20" i="4" s="1"/>
  <c r="DE20" i="3"/>
  <c r="DG20" i="4" s="1"/>
  <c r="BH59" i="4"/>
  <c r="BC57" i="5"/>
  <c r="AJ59" i="4"/>
  <c r="BZ20" i="3"/>
  <c r="CB20" i="4" s="1"/>
  <c r="BW20" i="3"/>
  <c r="BY20" i="4" s="1"/>
  <c r="CE20" i="3"/>
  <c r="CG20" i="4" s="1"/>
  <c r="CB20" i="3"/>
  <c r="CD20" i="4" s="1"/>
  <c r="BY20" i="3"/>
  <c r="CA20" i="4" s="1"/>
  <c r="CG20" i="3"/>
  <c r="CI20" i="4" s="1"/>
  <c r="BV20" i="3"/>
  <c r="BX20" i="4" s="1"/>
  <c r="CD20" i="3"/>
  <c r="CF20" i="4" s="1"/>
  <c r="CA20" i="3"/>
  <c r="CC20" i="4" s="1"/>
  <c r="BX20" i="3"/>
  <c r="BZ20" i="4" s="1"/>
  <c r="CF20" i="3"/>
  <c r="CH20" i="4" s="1"/>
  <c r="CC20" i="3"/>
  <c r="CE20" i="4" s="1"/>
  <c r="AX20" i="3"/>
  <c r="AZ20" i="4" s="1"/>
  <c r="AZ20" i="3"/>
  <c r="BB20" i="4" s="1"/>
  <c r="BB20" i="3"/>
  <c r="BD20" i="4" s="1"/>
  <c r="BD20" i="3"/>
  <c r="BF20" i="4" s="1"/>
  <c r="BF20" i="3"/>
  <c r="BH20" i="4" s="1"/>
  <c r="BH20" i="3"/>
  <c r="BJ20" i="4" s="1"/>
  <c r="AY20" i="3"/>
  <c r="BA20" i="4" s="1"/>
  <c r="BA20" i="3"/>
  <c r="BC20" i="4" s="1"/>
  <c r="BC20" i="3"/>
  <c r="BE20" i="4" s="1"/>
  <c r="BE20" i="3"/>
  <c r="BG20" i="4" s="1"/>
  <c r="BG20" i="3"/>
  <c r="BI20" i="4" s="1"/>
  <c r="BI20" i="3"/>
  <c r="BK20" i="4" s="1"/>
  <c r="BD59" i="4"/>
  <c r="DL20" i="3"/>
  <c r="DN20" i="4" s="1"/>
  <c r="DI20" i="3"/>
  <c r="DK20" i="4" s="1"/>
  <c r="DQ20" i="3"/>
  <c r="DS20" i="4" s="1"/>
  <c r="DF20" i="3"/>
  <c r="DH20" i="4" s="1"/>
  <c r="DN20" i="3"/>
  <c r="DP20" i="4" s="1"/>
  <c r="DK20" i="3"/>
  <c r="DM20" i="4" s="1"/>
  <c r="DH20" i="3"/>
  <c r="DJ20" i="4" s="1"/>
  <c r="DP20" i="3"/>
  <c r="DR20" i="4" s="1"/>
  <c r="DM20" i="3"/>
  <c r="DO20" i="4" s="1"/>
  <c r="DJ20" i="3"/>
  <c r="DL20" i="4" s="1"/>
  <c r="DG20" i="3"/>
  <c r="DI20" i="4" s="1"/>
  <c r="DO20" i="3"/>
  <c r="DQ20" i="4" s="1"/>
  <c r="AM20" i="3"/>
  <c r="AO20" i="4" s="1"/>
  <c r="AO20" i="3"/>
  <c r="AQ20" i="4" s="1"/>
  <c r="AQ20" i="3"/>
  <c r="AS20" i="4" s="1"/>
  <c r="AS20" i="3"/>
  <c r="AU20" i="4" s="1"/>
  <c r="AU20" i="3"/>
  <c r="AW20" i="4" s="1"/>
  <c r="AW20" i="3"/>
  <c r="AY20" i="4" s="1"/>
  <c r="AL20" i="3"/>
  <c r="AN20" i="4" s="1"/>
  <c r="AN20" i="3"/>
  <c r="AP20" i="4" s="1"/>
  <c r="AP20" i="3"/>
  <c r="AR20" i="4" s="1"/>
  <c r="AR20" i="3"/>
  <c r="AT20" i="4" s="1"/>
  <c r="AT20" i="3"/>
  <c r="AV20" i="4" s="1"/>
  <c r="AV20" i="3"/>
  <c r="AX20" i="4" s="1"/>
  <c r="CJ20" i="3"/>
  <c r="CL20" i="4" s="1"/>
  <c r="CR20" i="3"/>
  <c r="CT20" i="4" s="1"/>
  <c r="CO20" i="3"/>
  <c r="CQ20" i="4" s="1"/>
  <c r="CL20" i="3"/>
  <c r="CN20" i="4" s="1"/>
  <c r="CI20" i="3"/>
  <c r="CK20" i="4" s="1"/>
  <c r="CQ20" i="3"/>
  <c r="CS20" i="4" s="1"/>
  <c r="CN20" i="3"/>
  <c r="CP20" i="4" s="1"/>
  <c r="CK20" i="3"/>
  <c r="CM20" i="4" s="1"/>
  <c r="CS20" i="3"/>
  <c r="CU20" i="4" s="1"/>
  <c r="CH20" i="3"/>
  <c r="CJ20" i="4" s="1"/>
  <c r="CP20" i="3"/>
  <c r="CR20" i="4" s="1"/>
  <c r="CM20" i="3"/>
  <c r="CO20" i="4" s="1"/>
  <c r="AG57" i="4"/>
  <c r="AC57" i="4"/>
  <c r="B20" i="3"/>
  <c r="D20" i="4" s="1"/>
  <c r="DV49" i="4"/>
  <c r="ED49" i="4"/>
  <c r="AR30" i="5"/>
  <c r="AR59" i="4" s="1"/>
  <c r="AF30" i="5"/>
  <c r="M57" i="4"/>
  <c r="J57" i="4"/>
  <c r="I30" i="5"/>
  <c r="I59" i="4" s="1"/>
  <c r="AZ57" i="4"/>
  <c r="AU57" i="4"/>
  <c r="AV43" i="5"/>
  <c r="AF56" i="5"/>
  <c r="AA30" i="5"/>
  <c r="AA59" i="4" s="1"/>
  <c r="W57" i="4"/>
  <c r="T57" i="4"/>
  <c r="M57" i="5"/>
  <c r="D20" i="3"/>
  <c r="F20" i="4" s="1"/>
  <c r="G30" i="5"/>
  <c r="DZ51" i="4"/>
  <c r="AN56" i="5"/>
  <c r="AN59" i="4" s="1"/>
  <c r="AD57" i="4"/>
  <c r="H30" i="5"/>
  <c r="H59" i="4" s="1"/>
  <c r="AT30" i="5"/>
  <c r="AT59" i="4" s="1"/>
  <c r="AJ57" i="4"/>
  <c r="E57" i="4"/>
  <c r="AP57" i="4"/>
  <c r="AB30" i="5"/>
  <c r="AB59" i="4" s="1"/>
  <c r="E147" i="2" l="1"/>
  <c r="F322" i="2" s="1"/>
  <c r="D147" i="2"/>
  <c r="M133" i="2"/>
  <c r="W10" i="1"/>
  <c r="D284" i="2"/>
  <c r="D282" i="2"/>
  <c r="D285" i="2"/>
  <c r="D291" i="2"/>
  <c r="D290" i="2"/>
  <c r="M101" i="2"/>
  <c r="E83" i="2"/>
  <c r="F253" i="2" s="1"/>
  <c r="D83" i="2"/>
  <c r="U7" i="1"/>
  <c r="E241" i="2"/>
  <c r="E67" i="2"/>
  <c r="L54" i="2"/>
  <c r="L38" i="2"/>
  <c r="F3" i="3"/>
  <c r="D190" i="2"/>
  <c r="E189" i="2"/>
  <c r="F5" i="3"/>
  <c r="D189" i="2"/>
  <c r="E186" i="2"/>
  <c r="D6" i="6"/>
  <c r="C58" i="4"/>
  <c r="C56" i="7" s="1"/>
  <c r="D37" i="5"/>
  <c r="C54" i="4"/>
  <c r="F6" i="3"/>
  <c r="D5" i="6"/>
  <c r="B7" i="3"/>
  <c r="D10" i="6"/>
  <c r="D11" i="6"/>
  <c r="D33" i="4"/>
  <c r="B3" i="3"/>
  <c r="D13" i="6"/>
  <c r="D14" i="6"/>
  <c r="E12" i="1"/>
  <c r="B6" i="1"/>
  <c r="D15" i="6"/>
  <c r="D18" i="6"/>
  <c r="D9" i="6"/>
  <c r="D16" i="6"/>
  <c r="D8" i="6"/>
  <c r="B5" i="3"/>
  <c r="B4" i="3"/>
  <c r="D12" i="6"/>
  <c r="D7" i="6"/>
  <c r="B14" i="1"/>
  <c r="F4" i="3"/>
  <c r="C19" i="3"/>
  <c r="E168" i="2" a="1"/>
  <c r="E168" i="2" s="1"/>
  <c r="E242" i="2"/>
  <c r="E264" i="2" a="1"/>
  <c r="E264" i="2" s="1"/>
  <c r="E284" i="2"/>
  <c r="E296" i="2" a="1"/>
  <c r="E296" i="2" s="1"/>
  <c r="E312" i="2" a="1"/>
  <c r="E312" i="2" s="1"/>
  <c r="E321" i="2"/>
  <c r="E192" i="2"/>
  <c r="E200" i="2" a="1"/>
  <c r="E200" i="2" s="1"/>
  <c r="E237" i="2"/>
  <c r="E250" i="2"/>
  <c r="E290" i="2"/>
  <c r="E291" i="2"/>
  <c r="E314" i="2"/>
  <c r="G4" i="4"/>
  <c r="H4" i="4" s="1"/>
  <c r="F23" i="5"/>
  <c r="F36" i="5" s="1"/>
  <c r="F49" i="5" s="1"/>
  <c r="E194" i="2"/>
  <c r="E195" i="2"/>
  <c r="E243" i="2"/>
  <c r="E256" i="2"/>
  <c r="E282" i="2"/>
  <c r="E285" i="2"/>
  <c r="E317" i="2"/>
  <c r="E234" i="2"/>
  <c r="E259" i="2"/>
  <c r="E289" i="2"/>
  <c r="E322" i="2"/>
  <c r="U6" i="1"/>
  <c r="U5" i="1"/>
  <c r="U13" i="1" s="1"/>
  <c r="AC2" i="1" s="1"/>
  <c r="F323" i="2"/>
  <c r="F321" i="2"/>
  <c r="F320" i="2"/>
  <c r="F318" i="2"/>
  <c r="F317" i="2"/>
  <c r="F316" i="2"/>
  <c r="F312" i="2" a="1"/>
  <c r="F312" i="2" s="1"/>
  <c r="F315" i="2" s="1"/>
  <c r="F291" i="2"/>
  <c r="F296" i="2" a="1"/>
  <c r="F296" i="2" s="1"/>
  <c r="F289" i="2"/>
  <c r="F290" i="2"/>
  <c r="F285" i="2"/>
  <c r="F283" i="2"/>
  <c r="F281" i="2"/>
  <c r="F280" i="2" a="1"/>
  <c r="F280" i="2" s="1"/>
  <c r="F284" i="2"/>
  <c r="F282" i="2"/>
  <c r="F288" i="2"/>
  <c r="F264" i="2" a="1"/>
  <c r="F264" i="2" s="1"/>
  <c r="F258" i="2"/>
  <c r="F256" i="2"/>
  <c r="F259" i="2"/>
  <c r="F257" i="2"/>
  <c r="F254" i="2"/>
  <c r="F250" i="2"/>
  <c r="F243" i="2"/>
  <c r="F241" i="2"/>
  <c r="F248" i="2" a="1"/>
  <c r="F248" i="2" s="1"/>
  <c r="F251" i="2" s="1"/>
  <c r="F240" i="2"/>
  <c r="F242" i="2"/>
  <c r="F238" i="2"/>
  <c r="F236" i="2"/>
  <c r="F234" i="2"/>
  <c r="F237" i="2"/>
  <c r="F232" i="2" a="1"/>
  <c r="F232" i="2" s="1"/>
  <c r="F235" i="2" s="1"/>
  <c r="F200" i="2" a="1"/>
  <c r="F200" i="2" s="1"/>
  <c r="F195" i="2"/>
  <c r="F193" i="2"/>
  <c r="F190" i="2"/>
  <c r="F216" i="2" a="1"/>
  <c r="F216" i="2" s="1"/>
  <c r="F168" i="2" a="1"/>
  <c r="F168" i="2" s="1"/>
  <c r="F188" i="2"/>
  <c r="F186" i="2"/>
  <c r="F192" i="2"/>
  <c r="F194" i="2"/>
  <c r="D19" i="3"/>
  <c r="F184" i="2" a="1"/>
  <c r="F184" i="2" s="1"/>
  <c r="F189" i="2"/>
  <c r="F187" i="2"/>
  <c r="G165" i="2"/>
  <c r="F2" i="7"/>
  <c r="C58" i="1"/>
  <c r="D3" i="2"/>
  <c r="M5" i="2"/>
  <c r="E3" i="2" s="1"/>
  <c r="DZ63" i="4"/>
  <c r="DZ78" i="4" s="1"/>
  <c r="EC79" i="4"/>
  <c r="EB63" i="4"/>
  <c r="EB78" i="4" s="1"/>
  <c r="DU79" i="4"/>
  <c r="DV63" i="4"/>
  <c r="DV78" i="4" s="1"/>
  <c r="DU63" i="4"/>
  <c r="DU78" i="4" s="1"/>
  <c r="ED63" i="4"/>
  <c r="ED78" i="4" s="1"/>
  <c r="B43" i="5"/>
  <c r="ED79" i="4"/>
  <c r="EE79" i="4"/>
  <c r="DY63" i="4"/>
  <c r="DY78" i="4" s="1"/>
  <c r="DX63" i="4"/>
  <c r="DX78" i="4" s="1"/>
  <c r="DW63" i="4"/>
  <c r="DW78" i="4" s="1"/>
  <c r="DT63" i="4"/>
  <c r="DT78" i="4" s="1"/>
  <c r="E55" i="7"/>
  <c r="EA79" i="4"/>
  <c r="EC63" i="4"/>
  <c r="EC78" i="4" s="1"/>
  <c r="K55" i="7"/>
  <c r="G55" i="7"/>
  <c r="DV79" i="4"/>
  <c r="DT79" i="4"/>
  <c r="E18" i="7"/>
  <c r="K18" i="7"/>
  <c r="EA63" i="4"/>
  <c r="EA78" i="4" s="1"/>
  <c r="D55" i="7"/>
  <c r="DW79" i="4"/>
  <c r="EE63" i="4"/>
  <c r="EB79" i="4"/>
  <c r="F18" i="7"/>
  <c r="DZ79" i="4"/>
  <c r="AF59" i="4"/>
  <c r="F57" i="7" s="1"/>
  <c r="DY79" i="4"/>
  <c r="DZ65" i="4"/>
  <c r="DZ69" i="4" s="1"/>
  <c r="L57" i="7"/>
  <c r="DX79" i="4"/>
  <c r="K57" i="7"/>
  <c r="E57" i="7"/>
  <c r="I57" i="7"/>
  <c r="G59" i="4"/>
  <c r="D57" i="7" s="1"/>
  <c r="B30" i="5"/>
  <c r="M18" i="7"/>
  <c r="DV51" i="4"/>
  <c r="J55" i="7"/>
  <c r="A20" i="4"/>
  <c r="D18" i="7"/>
  <c r="G18" i="7"/>
  <c r="F55" i="7"/>
  <c r="J18" i="7"/>
  <c r="I18" i="7"/>
  <c r="L18" i="7"/>
  <c r="L55" i="7"/>
  <c r="I55" i="7"/>
  <c r="H18" i="7"/>
  <c r="H57" i="7"/>
  <c r="J57" i="7"/>
  <c r="AV59" i="4"/>
  <c r="G57" i="7" s="1"/>
  <c r="L47" i="7"/>
  <c r="ED51" i="4"/>
  <c r="F314" i="2" l="1"/>
  <c r="E323" i="2"/>
  <c r="E315" i="2"/>
  <c r="D315" i="2"/>
  <c r="D321" i="2"/>
  <c r="D320" i="2"/>
  <c r="E320" i="2"/>
  <c r="W12" i="1"/>
  <c r="E318" i="2"/>
  <c r="D316" i="2"/>
  <c r="E316" i="2"/>
  <c r="D314" i="2"/>
  <c r="D323" i="2"/>
  <c r="D322" i="2"/>
  <c r="D317" i="2"/>
  <c r="D318" i="2"/>
  <c r="L134" i="2"/>
  <c r="L102" i="2"/>
  <c r="E254" i="2"/>
  <c r="F252" i="2"/>
  <c r="D251" i="2"/>
  <c r="E251" i="2"/>
  <c r="E257" i="2"/>
  <c r="D256" i="2"/>
  <c r="D257" i="2"/>
  <c r="W8" i="1"/>
  <c r="E258" i="2"/>
  <c r="D253" i="2"/>
  <c r="D259" i="2"/>
  <c r="D250" i="2"/>
  <c r="E253" i="2"/>
  <c r="E252" i="2"/>
  <c r="D258" i="2"/>
  <c r="D252" i="2"/>
  <c r="D254" i="2"/>
  <c r="W7" i="1"/>
  <c r="E238" i="2"/>
  <c r="D242" i="2"/>
  <c r="D237" i="2"/>
  <c r="D238" i="2"/>
  <c r="E236" i="2"/>
  <c r="D243" i="2"/>
  <c r="D236" i="2"/>
  <c r="D234" i="2"/>
  <c r="M54" i="2"/>
  <c r="M38" i="2"/>
  <c r="F8" i="3"/>
  <c r="AC6" i="1"/>
  <c r="D17" i="6"/>
  <c r="D19" i="6" s="1"/>
  <c r="B8" i="3"/>
  <c r="C52" i="7"/>
  <c r="C65" i="4"/>
  <c r="ED65" i="4"/>
  <c r="ED69" i="4" s="1"/>
  <c r="AC8" i="1"/>
  <c r="AC3" i="1"/>
  <c r="E33" i="4"/>
  <c r="F33" i="4" s="1"/>
  <c r="G33" i="4" s="1"/>
  <c r="H33" i="4" s="1"/>
  <c r="I33" i="4" s="1"/>
  <c r="J33" i="4" s="1"/>
  <c r="K33" i="4" s="1"/>
  <c r="L33" i="4" s="1"/>
  <c r="M33" i="4" s="1"/>
  <c r="N33" i="4" s="1"/>
  <c r="O33" i="4" s="1"/>
  <c r="P33" i="4" s="1"/>
  <c r="AC11" i="1"/>
  <c r="AC7" i="1"/>
  <c r="AC4" i="1"/>
  <c r="AC10" i="1"/>
  <c r="AC9" i="1"/>
  <c r="AC5" i="1"/>
  <c r="G23" i="5"/>
  <c r="G36" i="5" s="1"/>
  <c r="G49" i="5" s="1"/>
  <c r="L4" i="6"/>
  <c r="D58" i="1"/>
  <c r="G2" i="7"/>
  <c r="G323" i="2"/>
  <c r="G322" i="2"/>
  <c r="G321" i="2"/>
  <c r="G320" i="2"/>
  <c r="G318" i="2"/>
  <c r="G316" i="2"/>
  <c r="G317" i="2"/>
  <c r="G314" i="2"/>
  <c r="G312" i="2" a="1"/>
  <c r="G312" i="2" s="1"/>
  <c r="G315" i="2" s="1"/>
  <c r="G296" i="2" a="1"/>
  <c r="G296" i="2" s="1"/>
  <c r="G291" i="2"/>
  <c r="G289" i="2"/>
  <c r="G290" i="2"/>
  <c r="G288" i="2"/>
  <c r="G285" i="2"/>
  <c r="G283" i="2"/>
  <c r="G281" i="2"/>
  <c r="G284" i="2"/>
  <c r="G282" i="2"/>
  <c r="G280" i="2" a="1"/>
  <c r="G280" i="2" s="1"/>
  <c r="G258" i="2"/>
  <c r="G256" i="2"/>
  <c r="G259" i="2"/>
  <c r="G257" i="2"/>
  <c r="G254" i="2"/>
  <c r="G264" i="2" a="1"/>
  <c r="G264" i="2" s="1"/>
  <c r="G243" i="2"/>
  <c r="G252" i="2"/>
  <c r="G248" i="2" a="1"/>
  <c r="G248" i="2" s="1"/>
  <c r="G251" i="2" s="1"/>
  <c r="G242" i="2"/>
  <c r="G240" i="2"/>
  <c r="G253" i="2"/>
  <c r="G238" i="2"/>
  <c r="G236" i="2"/>
  <c r="G241" i="2"/>
  <c r="G250" i="2"/>
  <c r="G237" i="2"/>
  <c r="G232" i="2" a="1"/>
  <c r="G232" i="2" s="1"/>
  <c r="G235" i="2" s="1"/>
  <c r="G234" i="2"/>
  <c r="G216" i="2" a="1"/>
  <c r="G216" i="2" s="1"/>
  <c r="G200" i="2" a="1"/>
  <c r="G200" i="2" s="1"/>
  <c r="G194" i="2"/>
  <c r="G192" i="2"/>
  <c r="G195" i="2"/>
  <c r="G188" i="2"/>
  <c r="G186" i="2"/>
  <c r="G168" i="2" a="1"/>
  <c r="G168" i="2" s="1"/>
  <c r="G171" i="2" s="1"/>
  <c r="H165" i="2"/>
  <c r="H177" i="2" s="1"/>
  <c r="G184" i="2" a="1"/>
  <c r="G184" i="2" s="1"/>
  <c r="G193" i="2"/>
  <c r="G190" i="2"/>
  <c r="G189" i="2"/>
  <c r="G187" i="2"/>
  <c r="E19" i="3"/>
  <c r="H23" i="5"/>
  <c r="H36" i="5" s="1"/>
  <c r="H49" i="5" s="1"/>
  <c r="I4" i="4"/>
  <c r="M4" i="6"/>
  <c r="F177" i="2"/>
  <c r="E177" i="2"/>
  <c r="G177" i="2"/>
  <c r="E176" i="2"/>
  <c r="D177" i="2"/>
  <c r="F176" i="2"/>
  <c r="E171" i="2"/>
  <c r="G176" i="2"/>
  <c r="F171" i="2"/>
  <c r="D171" i="2"/>
  <c r="D176" i="2"/>
  <c r="F179" i="2"/>
  <c r="E179" i="2"/>
  <c r="D179" i="2"/>
  <c r="D173" i="2"/>
  <c r="F173" i="2"/>
  <c r="D178" i="2"/>
  <c r="D174" i="2"/>
  <c r="E178" i="2"/>
  <c r="E172" i="2"/>
  <c r="F174" i="2"/>
  <c r="G173" i="2"/>
  <c r="E170" i="2"/>
  <c r="F178" i="2"/>
  <c r="G174" i="2"/>
  <c r="H178" i="2"/>
  <c r="H172" i="2"/>
  <c r="D172" i="2"/>
  <c r="E173" i="2"/>
  <c r="H179" i="2"/>
  <c r="E174" i="2"/>
  <c r="F172" i="2"/>
  <c r="G178" i="2"/>
  <c r="H173" i="2"/>
  <c r="H174" i="2"/>
  <c r="F170" i="2"/>
  <c r="G179" i="2"/>
  <c r="D170" i="2"/>
  <c r="G172" i="2"/>
  <c r="G170" i="2"/>
  <c r="W3" i="1"/>
  <c r="DV65" i="4"/>
  <c r="DV69" i="4" s="1"/>
  <c r="EB65" i="4"/>
  <c r="EB69" i="4" s="1"/>
  <c r="DY65" i="4"/>
  <c r="DY69" i="4" s="1"/>
  <c r="DT65" i="4"/>
  <c r="DT69" i="4" s="1"/>
  <c r="DU65" i="4"/>
  <c r="DU69" i="4" s="1"/>
  <c r="DX65" i="4"/>
  <c r="DX69" i="4" s="1"/>
  <c r="DW65" i="4"/>
  <c r="DW69" i="4" s="1"/>
  <c r="EC65" i="4"/>
  <c r="EC69" i="4" s="1"/>
  <c r="EA65" i="4"/>
  <c r="EA69" i="4" s="1"/>
  <c r="EE78" i="4"/>
  <c r="EE65" i="4"/>
  <c r="EE69" i="4" s="1"/>
  <c r="A18" i="7"/>
  <c r="M134" i="2" l="1"/>
  <c r="M102" i="2"/>
  <c r="L55" i="2"/>
  <c r="L39" i="2"/>
  <c r="C70" i="4"/>
  <c r="C63" i="7"/>
  <c r="D31" i="7"/>
  <c r="Q33" i="4"/>
  <c r="R33" i="4" s="1"/>
  <c r="S33" i="4" s="1"/>
  <c r="T33" i="4" s="1"/>
  <c r="U33" i="4" s="1"/>
  <c r="V33" i="4" s="1"/>
  <c r="W33" i="4" s="1"/>
  <c r="X33" i="4" s="1"/>
  <c r="Y33" i="4" s="1"/>
  <c r="Z33" i="4" s="1"/>
  <c r="AA33" i="4" s="1"/>
  <c r="AB33" i="4" s="1"/>
  <c r="H171" i="2"/>
  <c r="H170" i="2"/>
  <c r="H176" i="2"/>
  <c r="J4" i="4"/>
  <c r="N4" i="6"/>
  <c r="I23" i="5"/>
  <c r="I36" i="5" s="1"/>
  <c r="I49" i="5" s="1"/>
  <c r="H323" i="2"/>
  <c r="H321" i="2"/>
  <c r="H320" i="2"/>
  <c r="H322" i="2"/>
  <c r="H318" i="2"/>
  <c r="H316" i="2"/>
  <c r="H317" i="2"/>
  <c r="H315" i="2"/>
  <c r="H314" i="2"/>
  <c r="H312" i="2" a="1"/>
  <c r="H312" i="2" s="1"/>
  <c r="H296" i="2" a="1"/>
  <c r="H296" i="2" s="1"/>
  <c r="H289" i="2"/>
  <c r="H288" i="2"/>
  <c r="H285" i="2"/>
  <c r="H283" i="2"/>
  <c r="H281" i="2"/>
  <c r="H284" i="2"/>
  <c r="H282" i="2"/>
  <c r="H290" i="2"/>
  <c r="H258" i="2"/>
  <c r="H280" i="2" a="1"/>
  <c r="H280" i="2" s="1"/>
  <c r="H264" i="2" a="1"/>
  <c r="H264" i="2" s="1"/>
  <c r="H259" i="2"/>
  <c r="H243" i="2"/>
  <c r="H241" i="2"/>
  <c r="H252" i="2"/>
  <c r="H248" i="2" a="1"/>
  <c r="H248" i="2" s="1"/>
  <c r="H242" i="2"/>
  <c r="H257" i="2"/>
  <c r="H254" i="2"/>
  <c r="H253" i="2"/>
  <c r="H251" i="2"/>
  <c r="H250" i="2"/>
  <c r="H256" i="2"/>
  <c r="H238" i="2"/>
  <c r="H240" i="2"/>
  <c r="H237" i="2"/>
  <c r="H235" i="2"/>
  <c r="H232" i="2" a="1"/>
  <c r="H232" i="2" s="1"/>
  <c r="H236" i="2"/>
  <c r="H216" i="2" a="1"/>
  <c r="H216" i="2" s="1"/>
  <c r="H234" i="2"/>
  <c r="H195" i="2"/>
  <c r="H193" i="2"/>
  <c r="H190" i="2"/>
  <c r="H200" i="2" a="1"/>
  <c r="H200" i="2" s="1"/>
  <c r="I165" i="2"/>
  <c r="F19" i="3"/>
  <c r="H194" i="2"/>
  <c r="H184" i="2" a="1"/>
  <c r="H184" i="2" s="1"/>
  <c r="H189" i="2"/>
  <c r="H187" i="2"/>
  <c r="H168" i="2" a="1"/>
  <c r="H168" i="2" s="1"/>
  <c r="H192" i="2"/>
  <c r="H188" i="2"/>
  <c r="H186" i="2"/>
  <c r="H2" i="7"/>
  <c r="E58" i="1"/>
  <c r="L135" i="2" l="1"/>
  <c r="L103" i="2"/>
  <c r="M55" i="2"/>
  <c r="M39" i="2"/>
  <c r="C68" i="7"/>
  <c r="C73" i="4"/>
  <c r="E31" i="7"/>
  <c r="AC33" i="4"/>
  <c r="AD33" i="4" s="1"/>
  <c r="AE33" i="4" s="1"/>
  <c r="AF33" i="4" s="1"/>
  <c r="AG33" i="4" s="1"/>
  <c r="AH33" i="4" s="1"/>
  <c r="AI33" i="4" s="1"/>
  <c r="AJ33" i="4" s="1"/>
  <c r="AK33" i="4" s="1"/>
  <c r="AL33" i="4" s="1"/>
  <c r="AM33" i="4" s="1"/>
  <c r="AN33" i="4" s="1"/>
  <c r="O4" i="6"/>
  <c r="J23" i="5"/>
  <c r="J36" i="5" s="1"/>
  <c r="J49" i="5" s="1"/>
  <c r="K4" i="4"/>
  <c r="I323" i="2"/>
  <c r="I322" i="2"/>
  <c r="I321" i="2"/>
  <c r="I320" i="2"/>
  <c r="I316" i="2"/>
  <c r="I318" i="2"/>
  <c r="I317" i="2"/>
  <c r="I315" i="2"/>
  <c r="I314" i="2"/>
  <c r="I312" i="2" a="1"/>
  <c r="I312" i="2" s="1"/>
  <c r="I296" i="2" a="1"/>
  <c r="I296" i="2" s="1"/>
  <c r="I291" i="2"/>
  <c r="I289" i="2"/>
  <c r="I290" i="2"/>
  <c r="I280" i="2" a="1"/>
  <c r="I280" i="2" s="1"/>
  <c r="I284" i="2"/>
  <c r="I285" i="2" s="1"/>
  <c r="I282" i="2"/>
  <c r="I288" i="2"/>
  <c r="I281" i="2"/>
  <c r="I283" i="2"/>
  <c r="I264" i="2" a="1"/>
  <c r="I264" i="2" s="1"/>
  <c r="I259" i="2"/>
  <c r="I257" i="2"/>
  <c r="I252" i="2"/>
  <c r="I248" i="2" a="1"/>
  <c r="I248" i="2" s="1"/>
  <c r="I254" i="2"/>
  <c r="I253" i="2"/>
  <c r="I251" i="2"/>
  <c r="I250" i="2"/>
  <c r="I258" i="2"/>
  <c r="I256" i="2"/>
  <c r="I242" i="2"/>
  <c r="I238" i="2"/>
  <c r="I236" i="2"/>
  <c r="I243" i="2"/>
  <c r="I237" i="2"/>
  <c r="I235" i="2"/>
  <c r="I232" i="2" a="1"/>
  <c r="I232" i="2" s="1"/>
  <c r="I241" i="2"/>
  <c r="I240" i="2"/>
  <c r="I234" i="2"/>
  <c r="I216" i="2" a="1"/>
  <c r="I216" i="2" s="1"/>
  <c r="I200" i="2" a="1"/>
  <c r="I200" i="2" s="1"/>
  <c r="I194" i="2"/>
  <c r="I192" i="2"/>
  <c r="I184" i="2" a="1"/>
  <c r="I184" i="2" s="1"/>
  <c r="G19" i="3"/>
  <c r="J165" i="2"/>
  <c r="I189" i="2"/>
  <c r="I187" i="2"/>
  <c r="I168" i="2" a="1"/>
  <c r="I168" i="2" s="1"/>
  <c r="I193" i="2"/>
  <c r="I190" i="2"/>
  <c r="I195" i="2"/>
  <c r="I188" i="2"/>
  <c r="I186" i="2"/>
  <c r="I170" i="2"/>
  <c r="I174" i="2"/>
  <c r="I178" i="2"/>
  <c r="I173" i="2"/>
  <c r="I177" i="2"/>
  <c r="I176" i="2"/>
  <c r="I179" i="2"/>
  <c r="I172" i="2"/>
  <c r="I171" i="2"/>
  <c r="I2" i="7"/>
  <c r="F58" i="1"/>
  <c r="M135" i="2" l="1"/>
  <c r="M103" i="2"/>
  <c r="L56" i="2"/>
  <c r="L40" i="2"/>
  <c r="C71" i="7"/>
  <c r="D39" i="4"/>
  <c r="F31" i="7"/>
  <c r="AO33" i="4"/>
  <c r="AP33" i="4" s="1"/>
  <c r="AQ33" i="4" s="1"/>
  <c r="AR33" i="4" s="1"/>
  <c r="AS33" i="4" s="1"/>
  <c r="AT33" i="4" s="1"/>
  <c r="AU33" i="4" s="1"/>
  <c r="AV33" i="4" s="1"/>
  <c r="AW33" i="4" s="1"/>
  <c r="AX33" i="4" s="1"/>
  <c r="AY33" i="4" s="1"/>
  <c r="AZ33" i="4" s="1"/>
  <c r="BA33" i="4" s="1"/>
  <c r="BB33" i="4" s="1"/>
  <c r="BC33" i="4" s="1"/>
  <c r="BD33" i="4" s="1"/>
  <c r="BE33" i="4" s="1"/>
  <c r="BF33" i="4" s="1"/>
  <c r="J323" i="2"/>
  <c r="J322" i="2"/>
  <c r="J321" i="2"/>
  <c r="J320" i="2"/>
  <c r="J318" i="2"/>
  <c r="J317" i="2"/>
  <c r="J316" i="2"/>
  <c r="J315" i="2"/>
  <c r="J314" i="2"/>
  <c r="J312" i="2" a="1"/>
  <c r="J312" i="2" s="1"/>
  <c r="J296" i="2" a="1"/>
  <c r="J296" i="2" s="1"/>
  <c r="J291" i="2"/>
  <c r="J290" i="2"/>
  <c r="J288" i="2"/>
  <c r="J289" i="2"/>
  <c r="J284" i="2"/>
  <c r="J282" i="2"/>
  <c r="J283" i="2"/>
  <c r="J281" i="2"/>
  <c r="J280" i="2" a="1"/>
  <c r="J280" i="2" s="1"/>
  <c r="J264" i="2" a="1"/>
  <c r="J264" i="2" s="1"/>
  <c r="J259" i="2"/>
  <c r="J257" i="2"/>
  <c r="J254" i="2"/>
  <c r="J285" i="2"/>
  <c r="J258" i="2"/>
  <c r="J256" i="2"/>
  <c r="J252" i="2"/>
  <c r="J248" i="2" a="1"/>
  <c r="J248" i="2" s="1"/>
  <c r="J253" i="2"/>
  <c r="J251" i="2"/>
  <c r="J250" i="2"/>
  <c r="J242" i="2"/>
  <c r="J241" i="2"/>
  <c r="J240" i="2"/>
  <c r="J237" i="2"/>
  <c r="J235" i="2"/>
  <c r="J243" i="2"/>
  <c r="J234" i="2"/>
  <c r="J238" i="2"/>
  <c r="J232" i="2" a="1"/>
  <c r="J232" i="2" s="1"/>
  <c r="J236" i="2"/>
  <c r="J216" i="2" a="1"/>
  <c r="J216" i="2" s="1"/>
  <c r="J200" i="2" a="1"/>
  <c r="J200" i="2" s="1"/>
  <c r="J194" i="2"/>
  <c r="J192" i="2"/>
  <c r="J189" i="2"/>
  <c r="J187" i="2"/>
  <c r="J193" i="2"/>
  <c r="J190" i="2"/>
  <c r="K165" i="2"/>
  <c r="J168" i="2" a="1"/>
  <c r="J168" i="2" s="1"/>
  <c r="H19" i="3"/>
  <c r="J195" i="2"/>
  <c r="J188" i="2"/>
  <c r="J186" i="2"/>
  <c r="J184" i="2" a="1"/>
  <c r="J184" i="2" s="1"/>
  <c r="J171" i="2"/>
  <c r="J172" i="2"/>
  <c r="J173" i="2"/>
  <c r="J176" i="2"/>
  <c r="J177" i="2"/>
  <c r="J179" i="2"/>
  <c r="J178" i="2"/>
  <c r="J170" i="2"/>
  <c r="J174" i="2"/>
  <c r="J2" i="7"/>
  <c r="G58" i="1"/>
  <c r="L4" i="4"/>
  <c r="K23" i="5"/>
  <c r="K36" i="5" s="1"/>
  <c r="K49" i="5" s="1"/>
  <c r="P4" i="6"/>
  <c r="L136" i="2" l="1"/>
  <c r="L104" i="2"/>
  <c r="M56" i="2"/>
  <c r="M40" i="2"/>
  <c r="G31" i="7"/>
  <c r="K323" i="2"/>
  <c r="K321" i="2"/>
  <c r="K322" i="2"/>
  <c r="K320" i="2"/>
  <c r="K318" i="2"/>
  <c r="K317" i="2"/>
  <c r="K315" i="2"/>
  <c r="K316" i="2"/>
  <c r="K314" i="2"/>
  <c r="K312" i="2" a="1"/>
  <c r="K312" i="2" s="1"/>
  <c r="K296" i="2" a="1"/>
  <c r="K296" i="2" s="1"/>
  <c r="K290" i="2"/>
  <c r="K291" i="2"/>
  <c r="K288" i="2"/>
  <c r="K289" i="2"/>
  <c r="K284" i="2"/>
  <c r="K282" i="2"/>
  <c r="K283" i="2"/>
  <c r="K281" i="2"/>
  <c r="K285" i="2"/>
  <c r="K280" i="2" a="1"/>
  <c r="K280" i="2" s="1"/>
  <c r="K259" i="2"/>
  <c r="K257" i="2"/>
  <c r="K254" i="2"/>
  <c r="K264" i="2" a="1"/>
  <c r="K264" i="2" s="1"/>
  <c r="K258" i="2"/>
  <c r="K256" i="2"/>
  <c r="K242" i="2"/>
  <c r="K253" i="2"/>
  <c r="K251" i="2"/>
  <c r="K250" i="2"/>
  <c r="K243" i="2"/>
  <c r="K248" i="2" a="1"/>
  <c r="K248" i="2" s="1"/>
  <c r="K252" i="2"/>
  <c r="K241" i="2"/>
  <c r="K240" i="2"/>
  <c r="K237" i="2"/>
  <c r="K235" i="2"/>
  <c r="K234" i="2"/>
  <c r="K238" i="2"/>
  <c r="K236" i="2"/>
  <c r="K232" i="2" a="1"/>
  <c r="K232" i="2" s="1"/>
  <c r="K216" i="2" a="1"/>
  <c r="K216" i="2" s="1"/>
  <c r="K200" i="2" a="1"/>
  <c r="K200" i="2" s="1"/>
  <c r="K195" i="2"/>
  <c r="K193" i="2"/>
  <c r="K190" i="2"/>
  <c r="K194" i="2"/>
  <c r="K189" i="2"/>
  <c r="K187" i="2"/>
  <c r="K168" i="2" a="1"/>
  <c r="K168" i="2" s="1"/>
  <c r="L165" i="2"/>
  <c r="I19" i="3"/>
  <c r="K192" i="2"/>
  <c r="K188" i="2"/>
  <c r="K186" i="2"/>
  <c r="K184" i="2" a="1"/>
  <c r="K184" i="2" s="1"/>
  <c r="K172" i="2"/>
  <c r="K178" i="2"/>
  <c r="K170" i="2"/>
  <c r="K174" i="2"/>
  <c r="K171" i="2"/>
  <c r="K177" i="2"/>
  <c r="K173" i="2"/>
  <c r="K176" i="2"/>
  <c r="K179" i="2"/>
  <c r="Q4" i="6"/>
  <c r="L23" i="5"/>
  <c r="L36" i="5" s="1"/>
  <c r="L49" i="5" s="1"/>
  <c r="M4" i="4"/>
  <c r="K2" i="7"/>
  <c r="H58" i="1"/>
  <c r="BG33" i="4"/>
  <c r="M136" i="2" l="1"/>
  <c r="L137" i="2" s="1"/>
  <c r="M137" i="2" s="1"/>
  <c r="L138" i="2" s="1"/>
  <c r="M138" i="2" s="1"/>
  <c r="L139" i="2" s="1"/>
  <c r="M139" i="2" s="1"/>
  <c r="L140" i="2" s="1"/>
  <c r="M140" i="2" s="1"/>
  <c r="L141" i="2" s="1"/>
  <c r="M141" i="2" s="1"/>
  <c r="L142" i="2" s="1"/>
  <c r="M142" i="2" s="1"/>
  <c r="L143" i="2" s="1"/>
  <c r="M143" i="2" s="1"/>
  <c r="L144" i="2" s="1"/>
  <c r="M144" i="2" s="1"/>
  <c r="L145" i="2" s="1"/>
  <c r="M145" i="2" s="1"/>
  <c r="E131" i="2" s="1"/>
  <c r="D131" i="2"/>
  <c r="L305" i="2" s="1"/>
  <c r="M104" i="2"/>
  <c r="L105" i="2" s="1"/>
  <c r="M105" i="2" s="1"/>
  <c r="L106" i="2" s="1"/>
  <c r="M106" i="2" s="1"/>
  <c r="L107" i="2" s="1"/>
  <c r="M107" i="2" s="1"/>
  <c r="L108" i="2" s="1"/>
  <c r="M108" i="2" s="1"/>
  <c r="L109" i="2" s="1"/>
  <c r="M109" i="2" s="1"/>
  <c r="L110" i="2" s="1"/>
  <c r="M110" i="2" s="1"/>
  <c r="L111" i="2" s="1"/>
  <c r="M111" i="2" s="1"/>
  <c r="L112" i="2" s="1"/>
  <c r="M112" i="2" s="1"/>
  <c r="L113" i="2" s="1"/>
  <c r="M113" i="2" s="1"/>
  <c r="E99" i="2" s="1"/>
  <c r="L270" i="2" s="1"/>
  <c r="L57" i="2"/>
  <c r="L41" i="2"/>
  <c r="N4" i="4"/>
  <c r="M23" i="5"/>
  <c r="M36" i="5" s="1"/>
  <c r="M49" i="5" s="1"/>
  <c r="R4" i="6"/>
  <c r="L2" i="7"/>
  <c r="I58" i="1"/>
  <c r="L323" i="2"/>
  <c r="L322" i="2"/>
  <c r="L320" i="2"/>
  <c r="L317" i="2"/>
  <c r="L318" i="2"/>
  <c r="L315" i="2"/>
  <c r="L321" i="2"/>
  <c r="L316" i="2"/>
  <c r="L314" i="2"/>
  <c r="L312" i="2" a="1"/>
  <c r="L312" i="2" s="1"/>
  <c r="L301" i="2"/>
  <c r="L302" i="2"/>
  <c r="L304" i="2"/>
  <c r="L299" i="2"/>
  <c r="L296" i="2" a="1"/>
  <c r="L296" i="2" s="1"/>
  <c r="L291" i="2"/>
  <c r="L290" i="2"/>
  <c r="L288" i="2"/>
  <c r="L289" i="2"/>
  <c r="L284" i="2"/>
  <c r="L282" i="2"/>
  <c r="L283" i="2"/>
  <c r="L281" i="2"/>
  <c r="L285" i="2"/>
  <c r="L280" i="2" a="1"/>
  <c r="L280" i="2" s="1"/>
  <c r="L264" i="2" a="1"/>
  <c r="L264" i="2" s="1"/>
  <c r="L259" i="2"/>
  <c r="L258" i="2"/>
  <c r="L242" i="2"/>
  <c r="L253" i="2"/>
  <c r="L251" i="2"/>
  <c r="L250" i="2"/>
  <c r="L254" i="2"/>
  <c r="L257" i="2"/>
  <c r="L243" i="2"/>
  <c r="L241" i="2"/>
  <c r="L256" i="2"/>
  <c r="L248" i="2" a="1"/>
  <c r="L248" i="2" s="1"/>
  <c r="L252" i="2"/>
  <c r="L240" i="2"/>
  <c r="L237" i="2"/>
  <c r="L238" i="2"/>
  <c r="L236" i="2"/>
  <c r="L234" i="2"/>
  <c r="L232" i="2" a="1"/>
  <c r="L232" i="2" s="1"/>
  <c r="L235" i="2"/>
  <c r="L216" i="2" a="1"/>
  <c r="L216" i="2" s="1"/>
  <c r="L194" i="2"/>
  <c r="L192" i="2"/>
  <c r="L200" i="2" a="1"/>
  <c r="L200" i="2" s="1"/>
  <c r="L193" i="2"/>
  <c r="L190" i="2"/>
  <c r="J19" i="3"/>
  <c r="L188" i="2"/>
  <c r="L186" i="2"/>
  <c r="L168" i="2" a="1"/>
  <c r="L168" i="2" s="1"/>
  <c r="M165" i="2"/>
  <c r="L195" i="2"/>
  <c r="L184" i="2" a="1"/>
  <c r="L184" i="2" s="1"/>
  <c r="L189" i="2"/>
  <c r="L187" i="2"/>
  <c r="L171" i="2"/>
  <c r="L179" i="2"/>
  <c r="L178" i="2"/>
  <c r="L177" i="2"/>
  <c r="L174" i="2"/>
  <c r="L170" i="2"/>
  <c r="L176" i="2"/>
  <c r="L172" i="2"/>
  <c r="L173" i="2"/>
  <c r="BH33" i="4"/>
  <c r="W11" i="1" l="1"/>
  <c r="E306" i="2"/>
  <c r="D301" i="2"/>
  <c r="D302" i="2"/>
  <c r="D300" i="2"/>
  <c r="E298" i="2"/>
  <c r="D307" i="2"/>
  <c r="D298" i="2"/>
  <c r="D306" i="2"/>
  <c r="E300" i="2"/>
  <c r="F301" i="2"/>
  <c r="E302" i="2"/>
  <c r="F300" i="2"/>
  <c r="F298" i="2"/>
  <c r="F307" i="2"/>
  <c r="E301" i="2"/>
  <c r="E307" i="2"/>
  <c r="F302" i="2"/>
  <c r="F306" i="2"/>
  <c r="G306" i="2"/>
  <c r="G302" i="2"/>
  <c r="G301" i="2"/>
  <c r="G300" i="2"/>
  <c r="G307" i="2"/>
  <c r="G298" i="2"/>
  <c r="H300" i="2"/>
  <c r="H307" i="2"/>
  <c r="H306" i="2"/>
  <c r="H298" i="2"/>
  <c r="H302" i="2"/>
  <c r="H301" i="2"/>
  <c r="I300" i="2"/>
  <c r="I301" i="2"/>
  <c r="I307" i="2"/>
  <c r="I302" i="2"/>
  <c r="I306" i="2"/>
  <c r="I298" i="2"/>
  <c r="J298" i="2"/>
  <c r="J307" i="2"/>
  <c r="J301" i="2"/>
  <c r="J302" i="2"/>
  <c r="J300" i="2"/>
  <c r="J306" i="2"/>
  <c r="K306" i="2"/>
  <c r="K301" i="2"/>
  <c r="K300" i="2"/>
  <c r="K302" i="2"/>
  <c r="K298" i="2"/>
  <c r="K307" i="2"/>
  <c r="L306" i="2"/>
  <c r="L298" i="2"/>
  <c r="L307" i="2"/>
  <c r="L300" i="2"/>
  <c r="E304" i="2"/>
  <c r="D304" i="2"/>
  <c r="E305" i="2"/>
  <c r="D299" i="2"/>
  <c r="D305" i="2"/>
  <c r="F305" i="2"/>
  <c r="F304" i="2"/>
  <c r="F299" i="2"/>
  <c r="E299" i="2"/>
  <c r="G304" i="2"/>
  <c r="G299" i="2"/>
  <c r="G305" i="2"/>
  <c r="H299" i="2"/>
  <c r="H305" i="2"/>
  <c r="H304" i="2"/>
  <c r="I304" i="2"/>
  <c r="I305" i="2"/>
  <c r="I299" i="2"/>
  <c r="J305" i="2"/>
  <c r="J299" i="2"/>
  <c r="J304" i="2"/>
  <c r="K305" i="2"/>
  <c r="K304" i="2"/>
  <c r="K299" i="2"/>
  <c r="L274" i="2"/>
  <c r="L275" i="2"/>
  <c r="L269" i="2"/>
  <c r="L268" i="2"/>
  <c r="D99" i="2"/>
  <c r="G266" i="2" s="1"/>
  <c r="W9" i="1"/>
  <c r="D268" i="2"/>
  <c r="D275" i="2"/>
  <c r="D270" i="2"/>
  <c r="E275" i="2"/>
  <c r="E270" i="2"/>
  <c r="E274" i="2"/>
  <c r="D274" i="2"/>
  <c r="E269" i="2"/>
  <c r="D269" i="2"/>
  <c r="F269" i="2"/>
  <c r="F268" i="2"/>
  <c r="F275" i="2"/>
  <c r="F266" i="2"/>
  <c r="F270" i="2"/>
  <c r="E268" i="2"/>
  <c r="F274" i="2"/>
  <c r="G270" i="2"/>
  <c r="G274" i="2"/>
  <c r="G269" i="2"/>
  <c r="G268" i="2"/>
  <c r="G275" i="2"/>
  <c r="H275" i="2"/>
  <c r="H268" i="2"/>
  <c r="H274" i="2"/>
  <c r="H270" i="2"/>
  <c r="H269" i="2"/>
  <c r="I269" i="2"/>
  <c r="I274" i="2"/>
  <c r="I268" i="2"/>
  <c r="I275" i="2"/>
  <c r="I270" i="2"/>
  <c r="J275" i="2"/>
  <c r="J268" i="2"/>
  <c r="J270" i="2"/>
  <c r="J274" i="2"/>
  <c r="J269" i="2"/>
  <c r="K274" i="2"/>
  <c r="K269" i="2"/>
  <c r="K268" i="2"/>
  <c r="K270" i="2"/>
  <c r="K275" i="2"/>
  <c r="M57" i="2"/>
  <c r="M41" i="2"/>
  <c r="M323" i="2"/>
  <c r="M321" i="2"/>
  <c r="M322" i="2"/>
  <c r="M320" i="2"/>
  <c r="M318" i="2"/>
  <c r="M317" i="2"/>
  <c r="M315" i="2"/>
  <c r="M316" i="2"/>
  <c r="M314" i="2"/>
  <c r="M307" i="2"/>
  <c r="M312" i="2" a="1"/>
  <c r="M312" i="2" s="1"/>
  <c r="M304" i="2"/>
  <c r="M306" i="2"/>
  <c r="M305" i="2"/>
  <c r="M301" i="2"/>
  <c r="M302" i="2"/>
  <c r="M300" i="2"/>
  <c r="M299" i="2"/>
  <c r="M296" i="2" a="1"/>
  <c r="M296" i="2" s="1"/>
  <c r="M291" i="2"/>
  <c r="M298" i="2"/>
  <c r="M290" i="2"/>
  <c r="M288" i="2"/>
  <c r="M289" i="2"/>
  <c r="M283" i="2"/>
  <c r="M281" i="2"/>
  <c r="M285" i="2"/>
  <c r="M280" i="2" a="1"/>
  <c r="M280" i="2" s="1"/>
  <c r="M282" i="2"/>
  <c r="M284" i="2"/>
  <c r="M274" i="2"/>
  <c r="M268" i="2"/>
  <c r="M275" i="2"/>
  <c r="M270" i="2"/>
  <c r="M267" i="2"/>
  <c r="M264" i="2" a="1"/>
  <c r="M264" i="2" s="1"/>
  <c r="M258" i="2"/>
  <c r="M269" i="2"/>
  <c r="M266" i="2"/>
  <c r="M253" i="2"/>
  <c r="M251" i="2"/>
  <c r="M250" i="2"/>
  <c r="M254" i="2"/>
  <c r="M257" i="2"/>
  <c r="M256" i="2"/>
  <c r="M248" i="2" a="1"/>
  <c r="M248" i="2" s="1"/>
  <c r="M252" i="2"/>
  <c r="M272" i="2"/>
  <c r="M240" i="2"/>
  <c r="M237" i="2"/>
  <c r="M235" i="2"/>
  <c r="M259" i="2"/>
  <c r="M241" i="2"/>
  <c r="M243" i="2"/>
  <c r="M242" i="2"/>
  <c r="M234" i="2"/>
  <c r="M232" i="2" a="1"/>
  <c r="M232" i="2" s="1"/>
  <c r="M238" i="2"/>
  <c r="M236" i="2"/>
  <c r="M216" i="2" a="1"/>
  <c r="M216" i="2" s="1"/>
  <c r="M200" i="2" a="1"/>
  <c r="M200" i="2" s="1"/>
  <c r="M195" i="2"/>
  <c r="M193" i="2"/>
  <c r="M190" i="2"/>
  <c r="M188" i="2"/>
  <c r="M186" i="2"/>
  <c r="M192" i="2"/>
  <c r="M184" i="2" a="1"/>
  <c r="M184" i="2" s="1"/>
  <c r="M168" i="2" a="1"/>
  <c r="M168" i="2" s="1"/>
  <c r="N165" i="2"/>
  <c r="M194" i="2"/>
  <c r="M189" i="2"/>
  <c r="K19" i="3"/>
  <c r="M187" i="2"/>
  <c r="M172" i="2"/>
  <c r="M176" i="2"/>
  <c r="M179" i="2"/>
  <c r="M174" i="2"/>
  <c r="M178" i="2"/>
  <c r="M170" i="2"/>
  <c r="M171" i="2"/>
  <c r="M177" i="2"/>
  <c r="M173" i="2"/>
  <c r="O4" i="4"/>
  <c r="S4" i="6"/>
  <c r="N23" i="5"/>
  <c r="N36" i="5" s="1"/>
  <c r="N49" i="5" s="1"/>
  <c r="M2" i="7"/>
  <c r="K58" i="1" s="1"/>
  <c r="J58" i="1"/>
  <c r="BI33" i="4"/>
  <c r="M273" i="2" l="1"/>
  <c r="E273" i="2"/>
  <c r="D273" i="2"/>
  <c r="D272" i="2"/>
  <c r="F272" i="2"/>
  <c r="D267" i="2"/>
  <c r="E272" i="2"/>
  <c r="F273" i="2"/>
  <c r="E267" i="2"/>
  <c r="G273" i="2"/>
  <c r="F267" i="2"/>
  <c r="G272" i="2"/>
  <c r="G267" i="2"/>
  <c r="H267" i="2"/>
  <c r="H272" i="2"/>
  <c r="H273" i="2"/>
  <c r="I272" i="2"/>
  <c r="I267" i="2"/>
  <c r="I273" i="2"/>
  <c r="J273" i="2"/>
  <c r="J267" i="2"/>
  <c r="J272" i="2"/>
  <c r="K267" i="2"/>
  <c r="K272" i="2"/>
  <c r="K273" i="2"/>
  <c r="L267" i="2"/>
  <c r="L272" i="2"/>
  <c r="L273" i="2"/>
  <c r="E266" i="2"/>
  <c r="D266" i="2"/>
  <c r="K266" i="2"/>
  <c r="I266" i="2"/>
  <c r="H266" i="2"/>
  <c r="L266" i="2"/>
  <c r="J266" i="2"/>
  <c r="L58" i="2"/>
  <c r="M58" i="2" s="1"/>
  <c r="L59" i="2" s="1"/>
  <c r="M59" i="2" s="1"/>
  <c r="L60" i="2" s="1"/>
  <c r="M60" i="2" s="1"/>
  <c r="L61" i="2" s="1"/>
  <c r="M61" i="2" s="1"/>
  <c r="L62" i="2" s="1"/>
  <c r="M62" i="2" s="1"/>
  <c r="L63" i="2" s="1"/>
  <c r="M63" i="2" s="1"/>
  <c r="L64" i="2" s="1"/>
  <c r="M64" i="2" s="1"/>
  <c r="L65" i="2" s="1"/>
  <c r="L42" i="2"/>
  <c r="M42" i="2" s="1"/>
  <c r="L43" i="2" s="1"/>
  <c r="M43" i="2" s="1"/>
  <c r="L44" i="2" s="1"/>
  <c r="M44" i="2" s="1"/>
  <c r="L45" i="2" s="1"/>
  <c r="M45" i="2" s="1"/>
  <c r="L46" i="2" s="1"/>
  <c r="M46" i="2" s="1"/>
  <c r="L47" i="2" s="1"/>
  <c r="M47" i="2" s="1"/>
  <c r="L48" i="2" s="1"/>
  <c r="M48" i="2" s="1"/>
  <c r="L49" i="2" s="1"/>
  <c r="N323" i="2"/>
  <c r="N321" i="2"/>
  <c r="N322" i="2"/>
  <c r="N320" i="2"/>
  <c r="N318" i="2"/>
  <c r="N317" i="2"/>
  <c r="N316" i="2"/>
  <c r="N315" i="2"/>
  <c r="N314" i="2"/>
  <c r="N312" i="2" a="1"/>
  <c r="N312" i="2" s="1"/>
  <c r="N307" i="2"/>
  <c r="N304" i="2"/>
  <c r="N306" i="2"/>
  <c r="N305" i="2"/>
  <c r="N301" i="2"/>
  <c r="N302" i="2"/>
  <c r="N300" i="2"/>
  <c r="N299" i="2"/>
  <c r="N298" i="2"/>
  <c r="N296" i="2" a="1"/>
  <c r="N296" i="2" s="1"/>
  <c r="N291" i="2"/>
  <c r="N289" i="2"/>
  <c r="N283" i="2"/>
  <c r="N281" i="2"/>
  <c r="N285" i="2"/>
  <c r="N290" i="2"/>
  <c r="N288" i="2"/>
  <c r="N284" i="2"/>
  <c r="N282" i="2"/>
  <c r="N275" i="2"/>
  <c r="N273" i="2"/>
  <c r="N270" i="2"/>
  <c r="N274" i="2"/>
  <c r="N272" i="2"/>
  <c r="N268" i="2"/>
  <c r="N280" i="2" a="1"/>
  <c r="N280" i="2" s="1"/>
  <c r="N269" i="2"/>
  <c r="N267" i="2"/>
  <c r="N266" i="2"/>
  <c r="N264" i="2" a="1"/>
  <c r="N264" i="2" s="1"/>
  <c r="N258" i="2"/>
  <c r="N256" i="2"/>
  <c r="N259" i="2"/>
  <c r="N257" i="2"/>
  <c r="N254" i="2"/>
  <c r="N253" i="2"/>
  <c r="N251" i="2"/>
  <c r="N250" i="2"/>
  <c r="N248" i="2" a="1"/>
  <c r="N248" i="2" s="1"/>
  <c r="N252" i="2"/>
  <c r="N240" i="2"/>
  <c r="N241" i="2"/>
  <c r="N243" i="2"/>
  <c r="N238" i="2"/>
  <c r="N236" i="2"/>
  <c r="N234" i="2"/>
  <c r="N232" i="2" a="1"/>
  <c r="N232" i="2" s="1"/>
  <c r="N242" i="2"/>
  <c r="N237" i="2"/>
  <c r="N216" i="2" a="1"/>
  <c r="N216" i="2" s="1"/>
  <c r="N200" i="2" a="1"/>
  <c r="N200" i="2" s="1"/>
  <c r="N195" i="2"/>
  <c r="N193" i="2"/>
  <c r="N190" i="2"/>
  <c r="N235" i="2"/>
  <c r="L19" i="3"/>
  <c r="N188" i="2"/>
  <c r="N186" i="2"/>
  <c r="N192" i="2"/>
  <c r="N184" i="2" a="1"/>
  <c r="N184" i="2" s="1"/>
  <c r="N168" i="2" a="1"/>
  <c r="N168" i="2" s="1"/>
  <c r="N189" i="2"/>
  <c r="N187" i="2"/>
  <c r="N194" i="2"/>
  <c r="O165" i="2"/>
  <c r="N177" i="2"/>
  <c r="N173" i="2"/>
  <c r="N176" i="2"/>
  <c r="N179" i="2"/>
  <c r="N174" i="2"/>
  <c r="N178" i="2"/>
  <c r="N172" i="2"/>
  <c r="N170" i="2"/>
  <c r="N171" i="2"/>
  <c r="T4" i="6"/>
  <c r="P4" i="4"/>
  <c r="O23" i="5"/>
  <c r="O36" i="5" s="1"/>
  <c r="O49" i="5" s="1"/>
  <c r="BJ33" i="4"/>
  <c r="M65" i="2" l="1"/>
  <c r="E51" i="2" s="1"/>
  <c r="D51" i="2"/>
  <c r="M49" i="2"/>
  <c r="E35" i="2" s="1"/>
  <c r="D35" i="2"/>
  <c r="O323" i="2"/>
  <c r="O322" i="2"/>
  <c r="O321" i="2"/>
  <c r="O320" i="2"/>
  <c r="O318" i="2"/>
  <c r="O317" i="2"/>
  <c r="O316" i="2"/>
  <c r="O315" i="2"/>
  <c r="O312" i="2" a="1"/>
  <c r="O312" i="2" s="1"/>
  <c r="O314" i="2"/>
  <c r="O307" i="2"/>
  <c r="O306" i="2"/>
  <c r="O305" i="2"/>
  <c r="O304" i="2"/>
  <c r="O302" i="2"/>
  <c r="O301" i="2"/>
  <c r="O299" i="2"/>
  <c r="O300" i="2"/>
  <c r="O296" i="2" a="1"/>
  <c r="O296" i="2" s="1"/>
  <c r="O291" i="2"/>
  <c r="O298" i="2"/>
  <c r="O289" i="2"/>
  <c r="O290" i="2"/>
  <c r="O288" i="2"/>
  <c r="O283" i="2"/>
  <c r="O281" i="2"/>
  <c r="O285" i="2"/>
  <c r="O280" i="2" a="1"/>
  <c r="O280" i="2" s="1"/>
  <c r="O284" i="2"/>
  <c r="O282" i="2"/>
  <c r="O275" i="2"/>
  <c r="O273" i="2"/>
  <c r="O270" i="2"/>
  <c r="O274" i="2"/>
  <c r="O272" i="2"/>
  <c r="O269" i="2"/>
  <c r="O268" i="2"/>
  <c r="O267" i="2"/>
  <c r="O266" i="2"/>
  <c r="O258" i="2"/>
  <c r="O256" i="2"/>
  <c r="O259" i="2"/>
  <c r="O257" i="2"/>
  <c r="O254" i="2"/>
  <c r="O248" i="2" a="1"/>
  <c r="O248" i="2" s="1"/>
  <c r="O243" i="2"/>
  <c r="O264" i="2" a="1"/>
  <c r="O264" i="2" s="1"/>
  <c r="O252" i="2"/>
  <c r="O242" i="2"/>
  <c r="O240" i="2"/>
  <c r="O241" i="2"/>
  <c r="O253" i="2"/>
  <c r="O238" i="2"/>
  <c r="O236" i="2"/>
  <c r="O250" i="2"/>
  <c r="O251" i="2"/>
  <c r="O232" i="2" a="1"/>
  <c r="O232" i="2" s="1"/>
  <c r="O226" i="2"/>
  <c r="O224" i="2"/>
  <c r="O235" i="2"/>
  <c r="O234" i="2"/>
  <c r="O216" i="2" a="1"/>
  <c r="O216" i="2" s="1"/>
  <c r="O225" i="2"/>
  <c r="O222" i="2"/>
  <c r="O237" i="2"/>
  <c r="O220" i="2"/>
  <c r="O210" i="2"/>
  <c r="O221" i="2"/>
  <c r="O219" i="2"/>
  <c r="O218" i="2"/>
  <c r="O211" i="2"/>
  <c r="O208" i="2"/>
  <c r="O205" i="2"/>
  <c r="O203" i="2"/>
  <c r="O202" i="2"/>
  <c r="O227" i="2"/>
  <c r="O200" i="2" a="1"/>
  <c r="O200" i="2" s="1"/>
  <c r="O209" i="2"/>
  <c r="O206" i="2"/>
  <c r="O204" i="2"/>
  <c r="O194" i="2"/>
  <c r="O192" i="2"/>
  <c r="O193" i="2"/>
  <c r="O190" i="2"/>
  <c r="O188" i="2"/>
  <c r="O186" i="2"/>
  <c r="M19" i="3"/>
  <c r="O184" i="2" a="1"/>
  <c r="O184" i="2" s="1"/>
  <c r="O195" i="2"/>
  <c r="O189" i="2"/>
  <c r="O187" i="2"/>
  <c r="O168" i="2" a="1"/>
  <c r="O168" i="2" s="1"/>
  <c r="P165" i="2"/>
  <c r="O171" i="2"/>
  <c r="O172" i="2"/>
  <c r="O174" i="2"/>
  <c r="O170" i="2"/>
  <c r="O14" i="4" s="1"/>
  <c r="O177" i="2"/>
  <c r="O173" i="2"/>
  <c r="O178" i="2"/>
  <c r="O176" i="2"/>
  <c r="P23" i="5"/>
  <c r="P36" i="5" s="1"/>
  <c r="P49" i="5" s="1"/>
  <c r="U4" i="6"/>
  <c r="Q4" i="4"/>
  <c r="BK33" i="4"/>
  <c r="D219" i="2" l="1"/>
  <c r="D224" i="2"/>
  <c r="E224" i="2"/>
  <c r="D225" i="2"/>
  <c r="E219" i="2"/>
  <c r="F225" i="2"/>
  <c r="F224" i="2"/>
  <c r="E225" i="2"/>
  <c r="G225" i="2"/>
  <c r="F219" i="2"/>
  <c r="G224" i="2"/>
  <c r="G219" i="2"/>
  <c r="H224" i="2"/>
  <c r="H219" i="2"/>
  <c r="H225" i="2"/>
  <c r="I219" i="2"/>
  <c r="I224" i="2"/>
  <c r="I225" i="2"/>
  <c r="J219" i="2"/>
  <c r="J225" i="2"/>
  <c r="J224" i="2"/>
  <c r="K219" i="2"/>
  <c r="K225" i="2"/>
  <c r="K224" i="2"/>
  <c r="L225" i="2"/>
  <c r="L224" i="2"/>
  <c r="L219" i="2"/>
  <c r="M224" i="2"/>
  <c r="M219" i="2"/>
  <c r="M225" i="2"/>
  <c r="N219" i="2"/>
  <c r="N224" i="2"/>
  <c r="N225" i="2"/>
  <c r="W6" i="1"/>
  <c r="D227" i="2"/>
  <c r="D222" i="2"/>
  <c r="E222" i="2"/>
  <c r="D226" i="2"/>
  <c r="D220" i="2"/>
  <c r="E227" i="2"/>
  <c r="D221" i="2"/>
  <c r="D218" i="2"/>
  <c r="E220" i="2"/>
  <c r="E226" i="2"/>
  <c r="F227" i="2"/>
  <c r="E221" i="2"/>
  <c r="F222" i="2"/>
  <c r="F221" i="2"/>
  <c r="F218" i="2"/>
  <c r="E218" i="2"/>
  <c r="F226" i="2"/>
  <c r="F220" i="2"/>
  <c r="G227" i="2"/>
  <c r="G226" i="2"/>
  <c r="G221" i="2"/>
  <c r="G222" i="2"/>
  <c r="G218" i="2"/>
  <c r="G220" i="2"/>
  <c r="H226" i="2"/>
  <c r="H220" i="2"/>
  <c r="H221" i="2"/>
  <c r="H227" i="2"/>
  <c r="H222" i="2"/>
  <c r="H218" i="2"/>
  <c r="I221" i="2"/>
  <c r="I222" i="2"/>
  <c r="I226" i="2"/>
  <c r="I220" i="2"/>
  <c r="I227" i="2"/>
  <c r="I218" i="2"/>
  <c r="J226" i="2"/>
  <c r="J220" i="2"/>
  <c r="J227" i="2"/>
  <c r="J222" i="2"/>
  <c r="J221" i="2"/>
  <c r="J218" i="2"/>
  <c r="K220" i="2"/>
  <c r="K221" i="2"/>
  <c r="K222" i="2"/>
  <c r="K226" i="2"/>
  <c r="K227" i="2"/>
  <c r="K218" i="2"/>
  <c r="L218" i="2"/>
  <c r="L222" i="2"/>
  <c r="L226" i="2"/>
  <c r="L220" i="2"/>
  <c r="L221" i="2"/>
  <c r="L227" i="2"/>
  <c r="M226" i="2"/>
  <c r="M227" i="2"/>
  <c r="M218" i="2"/>
  <c r="M222" i="2"/>
  <c r="M220" i="2"/>
  <c r="M221" i="2"/>
  <c r="N221" i="2"/>
  <c r="N226" i="2"/>
  <c r="N218" i="2"/>
  <c r="N222" i="2"/>
  <c r="N227" i="2"/>
  <c r="N220" i="2"/>
  <c r="D208" i="2"/>
  <c r="E208" i="2"/>
  <c r="D209" i="2"/>
  <c r="E209" i="2"/>
  <c r="D203" i="2"/>
  <c r="F209" i="2"/>
  <c r="F208" i="2"/>
  <c r="F203" i="2"/>
  <c r="G203" i="2"/>
  <c r="G209" i="2"/>
  <c r="G208" i="2"/>
  <c r="E203" i="2"/>
  <c r="H208" i="2"/>
  <c r="H203" i="2"/>
  <c r="H209" i="2"/>
  <c r="I209" i="2"/>
  <c r="I203" i="2"/>
  <c r="I208" i="2"/>
  <c r="J203" i="2"/>
  <c r="J208" i="2"/>
  <c r="J209" i="2"/>
  <c r="K209" i="2"/>
  <c r="K208" i="2"/>
  <c r="K203" i="2"/>
  <c r="L203" i="2"/>
  <c r="L209" i="2"/>
  <c r="L208" i="2"/>
  <c r="M203" i="2"/>
  <c r="M209" i="2"/>
  <c r="M208" i="2"/>
  <c r="N203" i="2"/>
  <c r="N208" i="2"/>
  <c r="N209" i="2"/>
  <c r="W5" i="1"/>
  <c r="W13" i="1" s="1"/>
  <c r="E211" i="2"/>
  <c r="D211" i="2"/>
  <c r="E206" i="2"/>
  <c r="D205" i="2"/>
  <c r="D202" i="2"/>
  <c r="D14" i="4" s="1"/>
  <c r="E205" i="2"/>
  <c r="D210" i="2"/>
  <c r="D206" i="2"/>
  <c r="D204" i="2"/>
  <c r="D7" i="4" s="1"/>
  <c r="E202" i="2"/>
  <c r="E14" i="4" s="1"/>
  <c r="F202" i="2"/>
  <c r="F14" i="4" s="1"/>
  <c r="F210" i="2"/>
  <c r="F211" i="2"/>
  <c r="F206" i="2"/>
  <c r="E210" i="2"/>
  <c r="E204" i="2"/>
  <c r="E7" i="4" s="1"/>
  <c r="F205" i="2"/>
  <c r="F204" i="2"/>
  <c r="F7" i="4" s="1"/>
  <c r="G211" i="2"/>
  <c r="G210" i="2"/>
  <c r="G205" i="2"/>
  <c r="G202" i="2"/>
  <c r="G14" i="4" s="1"/>
  <c r="G206" i="2"/>
  <c r="G204" i="2"/>
  <c r="G7" i="4" s="1"/>
  <c r="H205" i="2"/>
  <c r="H210" i="2"/>
  <c r="H206" i="2"/>
  <c r="H202" i="2"/>
  <c r="H14" i="4" s="1"/>
  <c r="H204" i="2"/>
  <c r="H7" i="4" s="1"/>
  <c r="H211" i="2"/>
  <c r="I206" i="2"/>
  <c r="I205" i="2"/>
  <c r="I204" i="2"/>
  <c r="I7" i="4" s="1"/>
  <c r="I211" i="2"/>
  <c r="I202" i="2"/>
  <c r="I14" i="4" s="1"/>
  <c r="I210" i="2"/>
  <c r="J205" i="2"/>
  <c r="J206" i="2"/>
  <c r="J204" i="2"/>
  <c r="J7" i="4" s="1"/>
  <c r="J202" i="2"/>
  <c r="J14" i="4" s="1"/>
  <c r="J211" i="2"/>
  <c r="J210" i="2"/>
  <c r="K204" i="2"/>
  <c r="K7" i="4" s="1"/>
  <c r="K210" i="2"/>
  <c r="K202" i="2"/>
  <c r="K14" i="4" s="1"/>
  <c r="K211" i="2"/>
  <c r="K205" i="2"/>
  <c r="K206" i="2"/>
  <c r="L210" i="2"/>
  <c r="L202" i="2"/>
  <c r="L14" i="4" s="1"/>
  <c r="L206" i="2"/>
  <c r="L204" i="2"/>
  <c r="L7" i="4" s="1"/>
  <c r="L211" i="2"/>
  <c r="L205" i="2"/>
  <c r="M205" i="2"/>
  <c r="M204" i="2"/>
  <c r="M7" i="4" s="1"/>
  <c r="M202" i="2"/>
  <c r="M14" i="4" s="1"/>
  <c r="M206" i="2"/>
  <c r="M211" i="2"/>
  <c r="M210" i="2"/>
  <c r="N204" i="2"/>
  <c r="N7" i="4" s="1"/>
  <c r="N202" i="2"/>
  <c r="N14" i="4" s="1"/>
  <c r="N210" i="2"/>
  <c r="N205" i="2"/>
  <c r="N206" i="2"/>
  <c r="N211" i="2"/>
  <c r="O31" i="4"/>
  <c r="P323" i="2"/>
  <c r="P321" i="2"/>
  <c r="P320" i="2"/>
  <c r="P318" i="2"/>
  <c r="P322" i="2"/>
  <c r="P316" i="2"/>
  <c r="P317" i="2"/>
  <c r="P315" i="2"/>
  <c r="P306" i="2"/>
  <c r="P307" i="2"/>
  <c r="P314" i="2"/>
  <c r="P312" i="2" a="1"/>
  <c r="P312" i="2" s="1"/>
  <c r="P305" i="2"/>
  <c r="P302" i="2"/>
  <c r="P300" i="2"/>
  <c r="P301" i="2"/>
  <c r="P304" i="2"/>
  <c r="P299" i="2"/>
  <c r="P298" i="2"/>
  <c r="P291" i="2"/>
  <c r="P289" i="2"/>
  <c r="P290" i="2"/>
  <c r="P288" i="2"/>
  <c r="P283" i="2"/>
  <c r="P281" i="2"/>
  <c r="P285" i="2"/>
  <c r="P280" i="2" a="1"/>
  <c r="P280" i="2" s="1"/>
  <c r="P284" i="2"/>
  <c r="P282" i="2"/>
  <c r="P296" i="2" a="1"/>
  <c r="P296" i="2" s="1"/>
  <c r="P274" i="2"/>
  <c r="P272" i="2"/>
  <c r="P269" i="2"/>
  <c r="P268" i="2"/>
  <c r="P264" i="2" a="1"/>
  <c r="P264" i="2" s="1"/>
  <c r="P273" i="2"/>
  <c r="P270" i="2"/>
  <c r="P267" i="2"/>
  <c r="P258" i="2"/>
  <c r="P266" i="2"/>
  <c r="P259" i="2"/>
  <c r="P275" i="2"/>
  <c r="P243" i="2"/>
  <c r="P241" i="2"/>
  <c r="P254" i="2"/>
  <c r="P257" i="2"/>
  <c r="P252" i="2"/>
  <c r="P256" i="2"/>
  <c r="P242" i="2"/>
  <c r="P253" i="2"/>
  <c r="P251" i="2"/>
  <c r="P250" i="2"/>
  <c r="P238" i="2"/>
  <c r="P248" i="2" a="1"/>
  <c r="P248" i="2" s="1"/>
  <c r="P240" i="2"/>
  <c r="P237" i="2"/>
  <c r="P235" i="2"/>
  <c r="P226" i="2"/>
  <c r="P236" i="2"/>
  <c r="P227" i="2"/>
  <c r="P225" i="2"/>
  <c r="P222" i="2"/>
  <c r="P220" i="2"/>
  <c r="P224" i="2"/>
  <c r="P232" i="2" a="1"/>
  <c r="P232" i="2" s="1"/>
  <c r="P211" i="2"/>
  <c r="P209" i="2"/>
  <c r="P219" i="2"/>
  <c r="P216" i="2" a="1"/>
  <c r="P216" i="2" s="1"/>
  <c r="P210" i="2"/>
  <c r="P200" i="2" a="1"/>
  <c r="P200" i="2" s="1"/>
  <c r="P195" i="2"/>
  <c r="P193" i="2"/>
  <c r="P190" i="2"/>
  <c r="P234" i="2"/>
  <c r="P221" i="2"/>
  <c r="P206" i="2"/>
  <c r="P204" i="2"/>
  <c r="P208" i="2"/>
  <c r="P205" i="2"/>
  <c r="P203" i="2"/>
  <c r="P202" i="2"/>
  <c r="P184" i="2" a="1"/>
  <c r="P184" i="2" s="1"/>
  <c r="Q165" i="2"/>
  <c r="P192" i="2"/>
  <c r="N19" i="3"/>
  <c r="P189" i="2"/>
  <c r="P187" i="2"/>
  <c r="P218" i="2"/>
  <c r="P194" i="2"/>
  <c r="P168" i="2" a="1"/>
  <c r="P168" i="2" s="1"/>
  <c r="P188" i="2"/>
  <c r="P186" i="2"/>
  <c r="P177" i="2"/>
  <c r="P173" i="2"/>
  <c r="P176" i="2"/>
  <c r="P179" i="2"/>
  <c r="P172" i="2"/>
  <c r="P171" i="2"/>
  <c r="P170" i="2"/>
  <c r="P178" i="2"/>
  <c r="O7" i="4"/>
  <c r="R4" i="4"/>
  <c r="V4" i="6"/>
  <c r="Q23" i="5"/>
  <c r="Q36" i="5" s="1"/>
  <c r="Q49" i="5" s="1"/>
  <c r="O8" i="4"/>
  <c r="BL33" i="4"/>
  <c r="D12" i="7" l="1"/>
  <c r="N31" i="4"/>
  <c r="K8" i="4"/>
  <c r="K9" i="4" s="1"/>
  <c r="K10" i="4" s="1"/>
  <c r="I32" i="4"/>
  <c r="F8" i="4"/>
  <c r="F9" i="4" s="1"/>
  <c r="F10" i="4" s="1"/>
  <c r="N8" i="4"/>
  <c r="N9" i="4" s="1"/>
  <c r="N10" i="4" s="1"/>
  <c r="K31" i="4"/>
  <c r="F31" i="4"/>
  <c r="M31" i="4"/>
  <c r="K32" i="4"/>
  <c r="H8" i="4"/>
  <c r="H9" i="4" s="1"/>
  <c r="H10" i="4" s="1"/>
  <c r="F32" i="4"/>
  <c r="M32" i="4"/>
  <c r="J32" i="4"/>
  <c r="H31" i="4"/>
  <c r="D8" i="4"/>
  <c r="M8" i="4"/>
  <c r="J31" i="4"/>
  <c r="E8" i="4"/>
  <c r="E9" i="4" s="1"/>
  <c r="E32" i="4"/>
  <c r="L31" i="4"/>
  <c r="J8" i="4"/>
  <c r="J9" i="4" s="1"/>
  <c r="J10" i="4" s="1"/>
  <c r="G31" i="4"/>
  <c r="D32" i="4"/>
  <c r="L32" i="4"/>
  <c r="I31" i="4"/>
  <c r="G32" i="4"/>
  <c r="E31" i="4"/>
  <c r="M9" i="4"/>
  <c r="M10" i="4" s="1"/>
  <c r="P14" i="4"/>
  <c r="N32" i="4"/>
  <c r="L8" i="4"/>
  <c r="L9" i="4" s="1"/>
  <c r="I8" i="4"/>
  <c r="I9" i="4" s="1"/>
  <c r="G8" i="4"/>
  <c r="G9" i="4" s="1"/>
  <c r="G10" i="4" s="1"/>
  <c r="D31" i="4"/>
  <c r="P8" i="4"/>
  <c r="O9" i="4"/>
  <c r="O10" i="4" s="1"/>
  <c r="P7" i="4"/>
  <c r="P31" i="4"/>
  <c r="W4" i="6"/>
  <c r="S4" i="4"/>
  <c r="R23" i="5"/>
  <c r="R36" i="5" s="1"/>
  <c r="R49" i="5" s="1"/>
  <c r="P32" i="4"/>
  <c r="Q323" i="2"/>
  <c r="Q322" i="2"/>
  <c r="Q321" i="2"/>
  <c r="Q316" i="2"/>
  <c r="Q318" i="2"/>
  <c r="Q320" i="2"/>
  <c r="Q317" i="2"/>
  <c r="Q315" i="2"/>
  <c r="Q314" i="2"/>
  <c r="Q312" i="2" a="1"/>
  <c r="Q312" i="2" s="1"/>
  <c r="Q307" i="2"/>
  <c r="Q305" i="2"/>
  <c r="Q306" i="2"/>
  <c r="Q302" i="2"/>
  <c r="Q300" i="2"/>
  <c r="Q301" i="2"/>
  <c r="Q304" i="2"/>
  <c r="Q299" i="2"/>
  <c r="Q298" i="2"/>
  <c r="Q296" i="2" a="1"/>
  <c r="Q296" i="2" s="1"/>
  <c r="Q289" i="2"/>
  <c r="Q285" i="2"/>
  <c r="Q291" i="2"/>
  <c r="Q284" i="2"/>
  <c r="Q282" i="2"/>
  <c r="Q290" i="2"/>
  <c r="Q288" i="2"/>
  <c r="Q280" i="2" a="1"/>
  <c r="Q280" i="2" s="1"/>
  <c r="Q273" i="2"/>
  <c r="Q275" i="2"/>
  <c r="Q267" i="2"/>
  <c r="Q266" i="2"/>
  <c r="Q269" i="2"/>
  <c r="Q272" i="2"/>
  <c r="Q274" i="2"/>
  <c r="Q283" i="2"/>
  <c r="Q281" i="2"/>
  <c r="Q268" i="2"/>
  <c r="Q259" i="2"/>
  <c r="Q257" i="2"/>
  <c r="Q264" i="2" a="1"/>
  <c r="Q264" i="2" s="1"/>
  <c r="Q270" i="2"/>
  <c r="Q254" i="2"/>
  <c r="Q252" i="2"/>
  <c r="Q256" i="2"/>
  <c r="Q258" i="2"/>
  <c r="Q253" i="2"/>
  <c r="Q251" i="2"/>
  <c r="Q250" i="2"/>
  <c r="Q248" i="2" a="1"/>
  <c r="Q248" i="2" s="1"/>
  <c r="Q241" i="2"/>
  <c r="Q238" i="2"/>
  <c r="Q236" i="2"/>
  <c r="Q243" i="2"/>
  <c r="Q242" i="2"/>
  <c r="Q226" i="2"/>
  <c r="Q240" i="2"/>
  <c r="Q235" i="2"/>
  <c r="Q227" i="2"/>
  <c r="Q225" i="2"/>
  <c r="Q222" i="2"/>
  <c r="Q237" i="2"/>
  <c r="Q234" i="2"/>
  <c r="Q232" i="2" a="1"/>
  <c r="Q232" i="2" s="1"/>
  <c r="Q220" i="2"/>
  <c r="Q224" i="2"/>
  <c r="Q210" i="2"/>
  <c r="Q216" i="2" a="1"/>
  <c r="Q216" i="2" s="1"/>
  <c r="Q221" i="2"/>
  <c r="Q219" i="2"/>
  <c r="Q218" i="2"/>
  <c r="Q200" i="2" a="1"/>
  <c r="Q200" i="2" s="1"/>
  <c r="Q206" i="2"/>
  <c r="Q204" i="2"/>
  <c r="Q209" i="2"/>
  <c r="Q194" i="2"/>
  <c r="Q192" i="2"/>
  <c r="Q211" i="2"/>
  <c r="Q203" i="2"/>
  <c r="R165" i="2"/>
  <c r="Q189" i="2"/>
  <c r="Q187" i="2"/>
  <c r="Q168" i="2" a="1"/>
  <c r="Q168" i="2" s="1"/>
  <c r="Q205" i="2"/>
  <c r="Q195" i="2"/>
  <c r="O19" i="3"/>
  <c r="Q202" i="2"/>
  <c r="Q208" i="2"/>
  <c r="Q193" i="2"/>
  <c r="Q190" i="2"/>
  <c r="Q184" i="2" a="1"/>
  <c r="Q184" i="2" s="1"/>
  <c r="Q186" i="2"/>
  <c r="Q188" i="2"/>
  <c r="Q171" i="2"/>
  <c r="Q177" i="2"/>
  <c r="Q179" i="2"/>
  <c r="Q178" i="2"/>
  <c r="Q176" i="2"/>
  <c r="Q172" i="2"/>
  <c r="Q173" i="2"/>
  <c r="Q170" i="2"/>
  <c r="BM33" i="4"/>
  <c r="D6" i="7" l="1"/>
  <c r="G34" i="4"/>
  <c r="G25" i="5"/>
  <c r="G38" i="5"/>
  <c r="K34" i="4"/>
  <c r="K38" i="5"/>
  <c r="K25" i="5"/>
  <c r="J25" i="5"/>
  <c r="J38" i="5"/>
  <c r="J34" i="4"/>
  <c r="D38" i="5"/>
  <c r="D25" i="5"/>
  <c r="D34" i="4"/>
  <c r="E34" i="4"/>
  <c r="E38" i="5"/>
  <c r="E25" i="5"/>
  <c r="L34" i="4"/>
  <c r="L38" i="5"/>
  <c r="L25" i="5"/>
  <c r="F25" i="5"/>
  <c r="F38" i="5"/>
  <c r="F34" i="4"/>
  <c r="M25" i="5"/>
  <c r="M34" i="4"/>
  <c r="M38" i="5"/>
  <c r="I38" i="5"/>
  <c r="I25" i="5"/>
  <c r="I34" i="4"/>
  <c r="D9" i="4"/>
  <c r="D10" i="4" s="1"/>
  <c r="L10" i="4"/>
  <c r="I10" i="4"/>
  <c r="E10" i="4"/>
  <c r="N25" i="5"/>
  <c r="N38" i="5"/>
  <c r="N34" i="4"/>
  <c r="Q7" i="4"/>
  <c r="Q31" i="4"/>
  <c r="S23" i="5"/>
  <c r="S36" i="5" s="1"/>
  <c r="S49" i="5" s="1"/>
  <c r="X4" i="6"/>
  <c r="T4" i="4"/>
  <c r="P9" i="4"/>
  <c r="P10" i="4" s="1"/>
  <c r="Q32" i="4"/>
  <c r="R323" i="2"/>
  <c r="R322" i="2"/>
  <c r="R321" i="2"/>
  <c r="R318" i="2"/>
  <c r="R320" i="2"/>
  <c r="R317" i="2"/>
  <c r="R316" i="2"/>
  <c r="R315" i="2"/>
  <c r="R314" i="2"/>
  <c r="R312" i="2" a="1"/>
  <c r="R312" i="2" s="1"/>
  <c r="R305" i="2"/>
  <c r="R307" i="2"/>
  <c r="R306" i="2"/>
  <c r="R304" i="2"/>
  <c r="R300" i="2"/>
  <c r="R301" i="2"/>
  <c r="R298" i="2"/>
  <c r="R296" i="2" a="1"/>
  <c r="R296" i="2" s="1"/>
  <c r="R299" i="2"/>
  <c r="R291" i="2"/>
  <c r="R290" i="2"/>
  <c r="R288" i="2"/>
  <c r="R284" i="2"/>
  <c r="R282" i="2"/>
  <c r="R302" i="2"/>
  <c r="R283" i="2"/>
  <c r="R281" i="2"/>
  <c r="R280" i="2" a="1"/>
  <c r="R280" i="2" s="1"/>
  <c r="R274" i="2"/>
  <c r="R272" i="2"/>
  <c r="R269" i="2"/>
  <c r="R289" i="2"/>
  <c r="R285" i="2"/>
  <c r="R275" i="2"/>
  <c r="R273" i="2"/>
  <c r="R270" i="2"/>
  <c r="R267" i="2"/>
  <c r="R266" i="2"/>
  <c r="R268" i="2"/>
  <c r="R264" i="2" a="1"/>
  <c r="R264" i="2" s="1"/>
  <c r="R259" i="2"/>
  <c r="R257" i="2"/>
  <c r="R254" i="2"/>
  <c r="R258" i="2"/>
  <c r="R256" i="2"/>
  <c r="R252" i="2"/>
  <c r="R253" i="2"/>
  <c r="R251" i="2"/>
  <c r="R250" i="2"/>
  <c r="R248" i="2" a="1"/>
  <c r="R248" i="2" s="1"/>
  <c r="R243" i="2"/>
  <c r="R242" i="2"/>
  <c r="R240" i="2"/>
  <c r="R237" i="2"/>
  <c r="R235" i="2"/>
  <c r="R241" i="2"/>
  <c r="R238" i="2"/>
  <c r="R236" i="2"/>
  <c r="R227" i="2"/>
  <c r="R234" i="2"/>
  <c r="R232" i="2" a="1"/>
  <c r="R232" i="2" s="1"/>
  <c r="R226" i="2"/>
  <c r="R224" i="2"/>
  <c r="R225" i="2"/>
  <c r="R222" i="2"/>
  <c r="R220" i="2"/>
  <c r="R221" i="2"/>
  <c r="R219" i="2"/>
  <c r="R218" i="2"/>
  <c r="R211" i="2"/>
  <c r="R209" i="2"/>
  <c r="R216" i="2" a="1"/>
  <c r="R216" i="2" s="1"/>
  <c r="R210" i="2"/>
  <c r="R206" i="2"/>
  <c r="R204" i="2"/>
  <c r="R194" i="2"/>
  <c r="R192" i="2"/>
  <c r="R208" i="2"/>
  <c r="R205" i="2"/>
  <c r="R203" i="2"/>
  <c r="R202" i="2"/>
  <c r="R200" i="2" a="1"/>
  <c r="R200" i="2" s="1"/>
  <c r="R189" i="2"/>
  <c r="R187" i="2"/>
  <c r="R168" i="2" a="1"/>
  <c r="R168" i="2" s="1"/>
  <c r="R193" i="2"/>
  <c r="R190" i="2"/>
  <c r="R195" i="2"/>
  <c r="S165" i="2"/>
  <c r="P19" i="3"/>
  <c r="R188" i="2"/>
  <c r="R186" i="2"/>
  <c r="R184" i="2" a="1"/>
  <c r="R184" i="2" s="1"/>
  <c r="R171" i="2"/>
  <c r="R173" i="2"/>
  <c r="R177" i="2"/>
  <c r="R179" i="2"/>
  <c r="R176" i="2"/>
  <c r="R178" i="2"/>
  <c r="R172" i="2"/>
  <c r="R170" i="2"/>
  <c r="Q14" i="4"/>
  <c r="Q8" i="4"/>
  <c r="P38" i="5"/>
  <c r="P25" i="5"/>
  <c r="P34" i="4"/>
  <c r="BN33" i="4"/>
  <c r="D7" i="7" l="1"/>
  <c r="J55" i="4"/>
  <c r="D8" i="7"/>
  <c r="E55" i="4"/>
  <c r="E58" i="4"/>
  <c r="J58" i="4"/>
  <c r="M58" i="4"/>
  <c r="M55" i="4"/>
  <c r="K55" i="4"/>
  <c r="K58" i="4"/>
  <c r="I55" i="4"/>
  <c r="I58" i="4"/>
  <c r="F58" i="4"/>
  <c r="F55" i="4"/>
  <c r="D58" i="4"/>
  <c r="D28" i="5"/>
  <c r="D55" i="4"/>
  <c r="D79" i="4" s="1"/>
  <c r="D26" i="5"/>
  <c r="L58" i="4"/>
  <c r="L55" i="4"/>
  <c r="D44" i="5"/>
  <c r="E37" i="5" s="1"/>
  <c r="D39" i="5"/>
  <c r="D41" i="5"/>
  <c r="G55" i="4"/>
  <c r="G58" i="4"/>
  <c r="N58" i="4"/>
  <c r="N55" i="4"/>
  <c r="R31" i="4"/>
  <c r="R14" i="4"/>
  <c r="R32" i="4"/>
  <c r="R8" i="4"/>
  <c r="Q38" i="5"/>
  <c r="Q34" i="4"/>
  <c r="Q25" i="5"/>
  <c r="P55" i="4"/>
  <c r="P58" i="4"/>
  <c r="R7" i="4"/>
  <c r="U4" i="4"/>
  <c r="Y4" i="6"/>
  <c r="T23" i="5"/>
  <c r="T36" i="5" s="1"/>
  <c r="T49" i="5" s="1"/>
  <c r="Q9" i="4"/>
  <c r="Q10" i="4" s="1"/>
  <c r="S323" i="2"/>
  <c r="S321" i="2"/>
  <c r="S322" i="2"/>
  <c r="S320" i="2"/>
  <c r="S318" i="2"/>
  <c r="S316" i="2"/>
  <c r="S317" i="2"/>
  <c r="S315" i="2"/>
  <c r="S314" i="2"/>
  <c r="S312" i="2" a="1"/>
  <c r="S312" i="2" s="1"/>
  <c r="S306" i="2"/>
  <c r="S307" i="2"/>
  <c r="S301" i="2"/>
  <c r="S305" i="2"/>
  <c r="S302" i="2"/>
  <c r="S304" i="2"/>
  <c r="S298" i="2"/>
  <c r="S300" i="2"/>
  <c r="S296" i="2" a="1"/>
  <c r="S296" i="2" s="1"/>
  <c r="S290" i="2"/>
  <c r="S299" i="2"/>
  <c r="S291" i="2"/>
  <c r="S288" i="2"/>
  <c r="S289" i="2"/>
  <c r="S284" i="2"/>
  <c r="S282" i="2"/>
  <c r="S283" i="2"/>
  <c r="S281" i="2"/>
  <c r="S280" i="2" a="1"/>
  <c r="S280" i="2" s="1"/>
  <c r="S285" i="2"/>
  <c r="S274" i="2"/>
  <c r="S272" i="2"/>
  <c r="S269" i="2"/>
  <c r="S275" i="2"/>
  <c r="S273" i="2"/>
  <c r="S270" i="2"/>
  <c r="S267" i="2"/>
  <c r="S266" i="2"/>
  <c r="S268" i="2"/>
  <c r="S264" i="2" a="1"/>
  <c r="S264" i="2" s="1"/>
  <c r="S259" i="2"/>
  <c r="S257" i="2"/>
  <c r="S254" i="2"/>
  <c r="S258" i="2"/>
  <c r="S256" i="2"/>
  <c r="S253" i="2"/>
  <c r="S242" i="2"/>
  <c r="S251" i="2"/>
  <c r="S250" i="2"/>
  <c r="S248" i="2" a="1"/>
  <c r="S248" i="2" s="1"/>
  <c r="S243" i="2"/>
  <c r="S252" i="2"/>
  <c r="S240" i="2"/>
  <c r="S237" i="2"/>
  <c r="S235" i="2"/>
  <c r="S241" i="2"/>
  <c r="S238" i="2"/>
  <c r="S236" i="2"/>
  <c r="S227" i="2"/>
  <c r="S225" i="2"/>
  <c r="S222" i="2"/>
  <c r="S234" i="2"/>
  <c r="S232" i="2" a="1"/>
  <c r="S232" i="2" s="1"/>
  <c r="S224" i="2"/>
  <c r="S216" i="2" a="1"/>
  <c r="S216" i="2" s="1"/>
  <c r="S221" i="2"/>
  <c r="S219" i="2"/>
  <c r="S218" i="2"/>
  <c r="S226" i="2"/>
  <c r="S211" i="2"/>
  <c r="S209" i="2"/>
  <c r="S220" i="2"/>
  <c r="S210" i="2"/>
  <c r="S206" i="2"/>
  <c r="S204" i="2"/>
  <c r="S208" i="2"/>
  <c r="S205" i="2"/>
  <c r="S203" i="2"/>
  <c r="S202" i="2"/>
  <c r="S200" i="2" a="1"/>
  <c r="S200" i="2" s="1"/>
  <c r="S195" i="2"/>
  <c r="S193" i="2"/>
  <c r="S190" i="2"/>
  <c r="S192" i="2"/>
  <c r="S189" i="2"/>
  <c r="S187" i="2"/>
  <c r="S168" i="2" a="1"/>
  <c r="S168" i="2" s="1"/>
  <c r="Q19" i="3"/>
  <c r="T165" i="2"/>
  <c r="S194" i="2"/>
  <c r="S188" i="2"/>
  <c r="S186" i="2"/>
  <c r="S184" i="2" a="1"/>
  <c r="S184" i="2" s="1"/>
  <c r="S172" i="2"/>
  <c r="S171" i="2"/>
  <c r="S177" i="2"/>
  <c r="S176" i="2"/>
  <c r="S179" i="2"/>
  <c r="S178" i="2"/>
  <c r="S170" i="2"/>
  <c r="S14" i="4" s="1"/>
  <c r="S173" i="2"/>
  <c r="BO33" i="4"/>
  <c r="M79" i="4" l="1"/>
  <c r="J79" i="4"/>
  <c r="F79" i="4"/>
  <c r="E79" i="4"/>
  <c r="L79" i="4"/>
  <c r="G79" i="4"/>
  <c r="N79" i="4"/>
  <c r="I79" i="4"/>
  <c r="K79" i="4"/>
  <c r="D27" i="5"/>
  <c r="D31" i="5" s="1"/>
  <c r="E24" i="5" s="1"/>
  <c r="D56" i="4"/>
  <c r="E44" i="5"/>
  <c r="F37" i="5" s="1"/>
  <c r="E41" i="5"/>
  <c r="E39" i="5"/>
  <c r="R34" i="4"/>
  <c r="R9" i="4"/>
  <c r="R10" i="4" s="1"/>
  <c r="R38" i="5"/>
  <c r="R25" i="5"/>
  <c r="P79" i="4"/>
  <c r="S31" i="4"/>
  <c r="Q55" i="4"/>
  <c r="Q58" i="4"/>
  <c r="S32" i="4"/>
  <c r="S8" i="4"/>
  <c r="V4" i="4"/>
  <c r="Z4" i="6"/>
  <c r="U23" i="5"/>
  <c r="U36" i="5" s="1"/>
  <c r="U49" i="5" s="1"/>
  <c r="T323" i="2"/>
  <c r="T322" i="2"/>
  <c r="T321" i="2"/>
  <c r="T317" i="2"/>
  <c r="T320" i="2"/>
  <c r="T318" i="2"/>
  <c r="T315" i="2"/>
  <c r="T314" i="2"/>
  <c r="T316" i="2"/>
  <c r="T312" i="2" a="1"/>
  <c r="T312" i="2" s="1"/>
  <c r="T307" i="2"/>
  <c r="T301" i="2"/>
  <c r="T304" i="2"/>
  <c r="T306" i="2"/>
  <c r="T302" i="2"/>
  <c r="T300" i="2"/>
  <c r="T299" i="2"/>
  <c r="T305" i="2"/>
  <c r="T298" i="2"/>
  <c r="T291" i="2"/>
  <c r="T296" i="2" a="1"/>
  <c r="T296" i="2" s="1"/>
  <c r="T288" i="2"/>
  <c r="T290" i="2"/>
  <c r="T289" i="2"/>
  <c r="T284" i="2"/>
  <c r="T282" i="2"/>
  <c r="T283" i="2"/>
  <c r="T281" i="2"/>
  <c r="T285" i="2"/>
  <c r="T275" i="2"/>
  <c r="T273" i="2"/>
  <c r="T270" i="2"/>
  <c r="T267" i="2"/>
  <c r="T266" i="2"/>
  <c r="T280" i="2" a="1"/>
  <c r="T280" i="2" s="1"/>
  <c r="T272" i="2"/>
  <c r="T274" i="2"/>
  <c r="T259" i="2"/>
  <c r="T268" i="2"/>
  <c r="T264" i="2" a="1"/>
  <c r="T264" i="2" s="1"/>
  <c r="T269" i="2"/>
  <c r="T258" i="2"/>
  <c r="T242" i="2"/>
  <c r="T257" i="2"/>
  <c r="T256" i="2"/>
  <c r="T248" i="2" a="1"/>
  <c r="T248" i="2" s="1"/>
  <c r="T251" i="2"/>
  <c r="T250" i="2"/>
  <c r="T253" i="2"/>
  <c r="T243" i="2"/>
  <c r="T241" i="2"/>
  <c r="T252" i="2"/>
  <c r="T254" i="2"/>
  <c r="T240" i="2"/>
  <c r="T237" i="2"/>
  <c r="T238" i="2"/>
  <c r="T236" i="2"/>
  <c r="T227" i="2"/>
  <c r="T234" i="2"/>
  <c r="T232" i="2" a="1"/>
  <c r="T232" i="2" s="1"/>
  <c r="T235" i="2"/>
  <c r="T226" i="2"/>
  <c r="T224" i="2"/>
  <c r="T216" i="2" a="1"/>
  <c r="T216" i="2" s="1"/>
  <c r="T221" i="2"/>
  <c r="T219" i="2"/>
  <c r="T218" i="2"/>
  <c r="T225" i="2"/>
  <c r="T222" i="2"/>
  <c r="T210" i="2"/>
  <c r="T220" i="2"/>
  <c r="T209" i="2"/>
  <c r="T194" i="2"/>
  <c r="T192" i="2"/>
  <c r="T208" i="2"/>
  <c r="T205" i="2"/>
  <c r="T203" i="2"/>
  <c r="T202" i="2"/>
  <c r="T200" i="2" a="1"/>
  <c r="T200" i="2" s="1"/>
  <c r="T206" i="2"/>
  <c r="T204" i="2"/>
  <c r="R19" i="3"/>
  <c r="T195" i="2"/>
  <c r="T188" i="2"/>
  <c r="T186" i="2"/>
  <c r="T184" i="2" a="1"/>
  <c r="T184" i="2" s="1"/>
  <c r="T211" i="2"/>
  <c r="U165" i="2"/>
  <c r="T193" i="2"/>
  <c r="T190" i="2"/>
  <c r="T189" i="2"/>
  <c r="T187" i="2"/>
  <c r="T168" i="2" a="1"/>
  <c r="T168" i="2" s="1"/>
  <c r="T170" i="2"/>
  <c r="T178" i="2"/>
  <c r="T172" i="2"/>
  <c r="T171" i="2"/>
  <c r="T177" i="2"/>
  <c r="T173" i="2"/>
  <c r="T176" i="2"/>
  <c r="T179" i="2"/>
  <c r="S7" i="4"/>
  <c r="BP33" i="4"/>
  <c r="F41" i="5" l="1"/>
  <c r="F39" i="5"/>
  <c r="F44" i="5"/>
  <c r="G37" i="5" s="1"/>
  <c r="E28" i="5"/>
  <c r="E26" i="5"/>
  <c r="S9" i="4"/>
  <c r="S10" i="4" s="1"/>
  <c r="Q79" i="4"/>
  <c r="T7" i="4"/>
  <c r="T14" i="4"/>
  <c r="T31" i="4"/>
  <c r="AA4" i="6"/>
  <c r="W4" i="4"/>
  <c r="V23" i="5"/>
  <c r="V36" i="5" s="1"/>
  <c r="V49" i="5" s="1"/>
  <c r="U323" i="2"/>
  <c r="U321" i="2"/>
  <c r="U320" i="2"/>
  <c r="U322" i="2"/>
  <c r="U318" i="2"/>
  <c r="U317" i="2"/>
  <c r="U315" i="2"/>
  <c r="U314" i="2"/>
  <c r="U316" i="2"/>
  <c r="U307" i="2"/>
  <c r="U312" i="2" a="1"/>
  <c r="U312" i="2" s="1"/>
  <c r="U304" i="2"/>
  <c r="U305" i="2"/>
  <c r="U301" i="2"/>
  <c r="U302" i="2"/>
  <c r="U300" i="2"/>
  <c r="U306" i="2"/>
  <c r="U299" i="2"/>
  <c r="U298" i="2"/>
  <c r="U291" i="2"/>
  <c r="U296" i="2" a="1"/>
  <c r="U296" i="2" s="1"/>
  <c r="U288" i="2"/>
  <c r="U290" i="2"/>
  <c r="U280" i="2" a="1"/>
  <c r="U280" i="2" s="1"/>
  <c r="U283" i="2"/>
  <c r="U281" i="2"/>
  <c r="U285" i="2"/>
  <c r="U289" i="2"/>
  <c r="U282" i="2"/>
  <c r="U284" i="2"/>
  <c r="U273" i="2"/>
  <c r="U275" i="2"/>
  <c r="U270" i="2"/>
  <c r="U269" i="2"/>
  <c r="U268" i="2"/>
  <c r="U274" i="2"/>
  <c r="U264" i="2" a="1"/>
  <c r="U264" i="2" s="1"/>
  <c r="U266" i="2"/>
  <c r="U258" i="2"/>
  <c r="U272" i="2"/>
  <c r="U257" i="2"/>
  <c r="U256" i="2"/>
  <c r="U248" i="2" a="1"/>
  <c r="U248" i="2" s="1"/>
  <c r="U267" i="2"/>
  <c r="U251" i="2"/>
  <c r="U250" i="2"/>
  <c r="U253" i="2"/>
  <c r="U252" i="2"/>
  <c r="U259" i="2"/>
  <c r="U254" i="2"/>
  <c r="U243" i="2"/>
  <c r="U240" i="2"/>
  <c r="U237" i="2"/>
  <c r="U235" i="2"/>
  <c r="U242" i="2"/>
  <c r="U241" i="2"/>
  <c r="U238" i="2"/>
  <c r="U236" i="2"/>
  <c r="U232" i="2" a="1"/>
  <c r="U232" i="2" s="1"/>
  <c r="U227" i="2"/>
  <c r="U234" i="2"/>
  <c r="U226" i="2"/>
  <c r="U224" i="2"/>
  <c r="U221" i="2"/>
  <c r="U219" i="2"/>
  <c r="U218" i="2"/>
  <c r="U211" i="2"/>
  <c r="U209" i="2"/>
  <c r="U220" i="2"/>
  <c r="U216" i="2" a="1"/>
  <c r="U216" i="2" s="1"/>
  <c r="U222" i="2"/>
  <c r="U225" i="2"/>
  <c r="U208" i="2"/>
  <c r="U205" i="2"/>
  <c r="U203" i="2"/>
  <c r="U202" i="2"/>
  <c r="U200" i="2" a="1"/>
  <c r="U200" i="2" s="1"/>
  <c r="U195" i="2"/>
  <c r="U193" i="2"/>
  <c r="U190" i="2"/>
  <c r="U210" i="2"/>
  <c r="U204" i="2"/>
  <c r="U184" i="2" a="1"/>
  <c r="U184" i="2" s="1"/>
  <c r="U188" i="2"/>
  <c r="U186" i="2"/>
  <c r="S19" i="3"/>
  <c r="U194" i="2"/>
  <c r="U206" i="2"/>
  <c r="V165" i="2"/>
  <c r="U189" i="2"/>
  <c r="U192" i="2"/>
  <c r="U168" i="2" a="1"/>
  <c r="U168" i="2" s="1"/>
  <c r="U187" i="2"/>
  <c r="U176" i="2"/>
  <c r="U179" i="2"/>
  <c r="U170" i="2"/>
  <c r="U178" i="2"/>
  <c r="U173" i="2"/>
  <c r="U171" i="2"/>
  <c r="U172" i="2"/>
  <c r="U177" i="2"/>
  <c r="R58" i="4"/>
  <c r="R55" i="4"/>
  <c r="T8" i="4"/>
  <c r="T32" i="4"/>
  <c r="S38" i="5"/>
  <c r="S34" i="4"/>
  <c r="S25" i="5"/>
  <c r="BQ33" i="4"/>
  <c r="E56" i="4" l="1"/>
  <c r="E27" i="5"/>
  <c r="E31" i="5" s="1"/>
  <c r="F24" i="5" s="1"/>
  <c r="G39" i="5"/>
  <c r="G41" i="5"/>
  <c r="G44" i="5"/>
  <c r="H37" i="5" s="1"/>
  <c r="T9" i="4"/>
  <c r="T10" i="4" s="1"/>
  <c r="R79" i="4"/>
  <c r="U14" i="4"/>
  <c r="U32" i="4"/>
  <c r="U31" i="4"/>
  <c r="U7" i="4"/>
  <c r="W23" i="5"/>
  <c r="W36" i="5" s="1"/>
  <c r="W49" i="5" s="1"/>
  <c r="X4" i="4"/>
  <c r="AB4" i="6"/>
  <c r="U8" i="4"/>
  <c r="T34" i="4"/>
  <c r="T38" i="5"/>
  <c r="T25" i="5"/>
  <c r="V323" i="2"/>
  <c r="V321" i="2"/>
  <c r="V320" i="2"/>
  <c r="V322" i="2"/>
  <c r="V318" i="2"/>
  <c r="V317" i="2"/>
  <c r="V316" i="2"/>
  <c r="V315" i="2"/>
  <c r="V314" i="2"/>
  <c r="V312" i="2" a="1"/>
  <c r="V312" i="2" s="1"/>
  <c r="V304" i="2"/>
  <c r="V307" i="2"/>
  <c r="V306" i="2"/>
  <c r="V305" i="2"/>
  <c r="V302" i="2"/>
  <c r="V301" i="2"/>
  <c r="V300" i="2"/>
  <c r="V298" i="2"/>
  <c r="V291" i="2"/>
  <c r="V299" i="2"/>
  <c r="V296" i="2" a="1"/>
  <c r="V296" i="2" s="1"/>
  <c r="V290" i="2"/>
  <c r="V289" i="2"/>
  <c r="V280" i="2" a="1"/>
  <c r="V280" i="2" s="1"/>
  <c r="V283" i="2"/>
  <c r="V281" i="2"/>
  <c r="V288" i="2"/>
  <c r="V285" i="2"/>
  <c r="V284" i="2"/>
  <c r="V282" i="2"/>
  <c r="V275" i="2"/>
  <c r="V273" i="2"/>
  <c r="V270" i="2"/>
  <c r="V274" i="2"/>
  <c r="V272" i="2"/>
  <c r="V269" i="2"/>
  <c r="V268" i="2"/>
  <c r="V267" i="2"/>
  <c r="V266" i="2"/>
  <c r="V264" i="2" a="1"/>
  <c r="V264" i="2" s="1"/>
  <c r="V258" i="2"/>
  <c r="V256" i="2"/>
  <c r="V253" i="2"/>
  <c r="V259" i="2"/>
  <c r="V257" i="2"/>
  <c r="V254" i="2"/>
  <c r="V251" i="2"/>
  <c r="V250" i="2"/>
  <c r="V252" i="2"/>
  <c r="V243" i="2"/>
  <c r="V240" i="2"/>
  <c r="V242" i="2"/>
  <c r="V241" i="2"/>
  <c r="V238" i="2"/>
  <c r="V236" i="2"/>
  <c r="V234" i="2"/>
  <c r="V235" i="2"/>
  <c r="V226" i="2"/>
  <c r="V248" i="2" a="1"/>
  <c r="V248" i="2" s="1"/>
  <c r="V237" i="2"/>
  <c r="V232" i="2" a="1"/>
  <c r="V232" i="2" s="1"/>
  <c r="V227" i="2"/>
  <c r="V225" i="2"/>
  <c r="V222" i="2"/>
  <c r="V224" i="2"/>
  <c r="V221" i="2"/>
  <c r="V219" i="2"/>
  <c r="V218" i="2"/>
  <c r="V220" i="2"/>
  <c r="V210" i="2"/>
  <c r="V209" i="2"/>
  <c r="V208" i="2"/>
  <c r="V205" i="2"/>
  <c r="V203" i="2"/>
  <c r="V202" i="2"/>
  <c r="V200" i="2" a="1"/>
  <c r="V200" i="2" s="1"/>
  <c r="V195" i="2"/>
  <c r="V193" i="2"/>
  <c r="V190" i="2"/>
  <c r="V211" i="2"/>
  <c r="V206" i="2"/>
  <c r="V204" i="2"/>
  <c r="V216" i="2" a="1"/>
  <c r="V216" i="2" s="1"/>
  <c r="V184" i="2" a="1"/>
  <c r="V184" i="2" s="1"/>
  <c r="V188" i="2"/>
  <c r="V186" i="2"/>
  <c r="T19" i="3"/>
  <c r="V194" i="2"/>
  <c r="V192" i="2"/>
  <c r="V189" i="2"/>
  <c r="V187" i="2"/>
  <c r="V168" i="2" a="1"/>
  <c r="V168" i="2" s="1"/>
  <c r="W165" i="2"/>
  <c r="V176" i="2"/>
  <c r="V179" i="2"/>
  <c r="V170" i="2"/>
  <c r="V173" i="2"/>
  <c r="V171" i="2"/>
  <c r="V178" i="2"/>
  <c r="V172" i="2"/>
  <c r="V177" i="2"/>
  <c r="S58" i="4"/>
  <c r="S55" i="4"/>
  <c r="BR33" i="4"/>
  <c r="V32" i="4" l="1"/>
  <c r="F28" i="5"/>
  <c r="F26" i="5"/>
  <c r="U9" i="4"/>
  <c r="U10" i="4" s="1"/>
  <c r="V8" i="4"/>
  <c r="S79" i="4"/>
  <c r="V31" i="4"/>
  <c r="V14" i="4"/>
  <c r="T55" i="4"/>
  <c r="T58" i="4"/>
  <c r="U25" i="5"/>
  <c r="U34" i="4"/>
  <c r="U38" i="5"/>
  <c r="W323" i="2"/>
  <c r="W322" i="2"/>
  <c r="W321" i="2"/>
  <c r="W320" i="2"/>
  <c r="W318" i="2"/>
  <c r="W317" i="2"/>
  <c r="W316" i="2"/>
  <c r="W315" i="2"/>
  <c r="W314" i="2"/>
  <c r="W307" i="2"/>
  <c r="W312" i="2" a="1"/>
  <c r="W312" i="2" s="1"/>
  <c r="W305" i="2"/>
  <c r="W306" i="2"/>
  <c r="W304" i="2"/>
  <c r="W302" i="2"/>
  <c r="W301" i="2"/>
  <c r="W300" i="2"/>
  <c r="W299" i="2"/>
  <c r="W296" i="2" a="1"/>
  <c r="W296" i="2" s="1"/>
  <c r="W291" i="2"/>
  <c r="W298" i="2"/>
  <c r="W289" i="2"/>
  <c r="W288" i="2"/>
  <c r="W283" i="2"/>
  <c r="W281" i="2"/>
  <c r="W285" i="2"/>
  <c r="W290" i="2"/>
  <c r="W284" i="2"/>
  <c r="W282" i="2"/>
  <c r="W275" i="2"/>
  <c r="W273" i="2"/>
  <c r="W270" i="2"/>
  <c r="W274" i="2"/>
  <c r="W272" i="2"/>
  <c r="W269" i="2"/>
  <c r="W280" i="2" a="1"/>
  <c r="W280" i="2" s="1"/>
  <c r="W264" i="2" a="1"/>
  <c r="W264" i="2" s="1"/>
  <c r="W268" i="2"/>
  <c r="W267" i="2"/>
  <c r="W266" i="2"/>
  <c r="W258" i="2"/>
  <c r="W256" i="2"/>
  <c r="W259" i="2"/>
  <c r="W257" i="2"/>
  <c r="W254" i="2"/>
  <c r="W253" i="2"/>
  <c r="W243" i="2"/>
  <c r="W252" i="2"/>
  <c r="W248" i="2" a="1"/>
  <c r="W248" i="2" s="1"/>
  <c r="W242" i="2"/>
  <c r="W240" i="2"/>
  <c r="W241" i="2"/>
  <c r="W250" i="2"/>
  <c r="W238" i="2"/>
  <c r="W236" i="2"/>
  <c r="W235" i="2"/>
  <c r="W226" i="2"/>
  <c r="W224" i="2"/>
  <c r="W251" i="2"/>
  <c r="W237" i="2"/>
  <c r="W234" i="2"/>
  <c r="W220" i="2"/>
  <c r="W216" i="2" a="1"/>
  <c r="W216" i="2" s="1"/>
  <c r="W210" i="2"/>
  <c r="W227" i="2"/>
  <c r="W225" i="2"/>
  <c r="W222" i="2"/>
  <c r="W221" i="2"/>
  <c r="W219" i="2"/>
  <c r="W218" i="2"/>
  <c r="W209" i="2"/>
  <c r="W208" i="2"/>
  <c r="W205" i="2"/>
  <c r="W203" i="2"/>
  <c r="W202" i="2"/>
  <c r="W211" i="2"/>
  <c r="W206" i="2"/>
  <c r="W204" i="2"/>
  <c r="W232" i="2" a="1"/>
  <c r="W232" i="2" s="1"/>
  <c r="W200" i="2" a="1"/>
  <c r="W200" i="2" s="1"/>
  <c r="W194" i="2"/>
  <c r="W192" i="2"/>
  <c r="W195" i="2"/>
  <c r="W188" i="2"/>
  <c r="W186" i="2"/>
  <c r="U19" i="3"/>
  <c r="W193" i="2"/>
  <c r="W190" i="2"/>
  <c r="W189" i="2"/>
  <c r="W187" i="2"/>
  <c r="W168" i="2" a="1"/>
  <c r="W168" i="2" s="1"/>
  <c r="W184" i="2" a="1"/>
  <c r="W184" i="2" s="1"/>
  <c r="X165" i="2"/>
  <c r="W172" i="2"/>
  <c r="W177" i="2"/>
  <c r="W176" i="2"/>
  <c r="W31" i="4" s="1"/>
  <c r="W179" i="2"/>
  <c r="W170" i="2"/>
  <c r="W171" i="2"/>
  <c r="W178" i="2"/>
  <c r="W173" i="2"/>
  <c r="V7" i="4"/>
  <c r="X23" i="5"/>
  <c r="X36" i="5" s="1"/>
  <c r="X49" i="5" s="1"/>
  <c r="AC4" i="6"/>
  <c r="Y4" i="4"/>
  <c r="BS33" i="4"/>
  <c r="V25" i="5" l="1"/>
  <c r="F56" i="4"/>
  <c r="F27" i="5"/>
  <c r="F31" i="5" s="1"/>
  <c r="G24" i="5" s="1"/>
  <c r="V34" i="4"/>
  <c r="V38" i="5"/>
  <c r="V55" i="4" s="1"/>
  <c r="V9" i="4"/>
  <c r="V10" i="4" s="1"/>
  <c r="W32" i="4"/>
  <c r="W34" i="4" s="1"/>
  <c r="AD4" i="6"/>
  <c r="Z4" i="4"/>
  <c r="Y23" i="5"/>
  <c r="Y36" i="5" s="1"/>
  <c r="Y49" i="5" s="1"/>
  <c r="W7" i="4"/>
  <c r="U55" i="4"/>
  <c r="U58" i="4"/>
  <c r="X323" i="2"/>
  <c r="X321" i="2"/>
  <c r="X320" i="2"/>
  <c r="X318" i="2"/>
  <c r="X322" i="2"/>
  <c r="X317" i="2"/>
  <c r="X316" i="2"/>
  <c r="X315" i="2"/>
  <c r="X314" i="2"/>
  <c r="X306" i="2"/>
  <c r="X312" i="2" a="1"/>
  <c r="X312" i="2" s="1"/>
  <c r="X307" i="2"/>
  <c r="X304" i="2"/>
  <c r="X302" i="2"/>
  <c r="X300" i="2"/>
  <c r="X305" i="2"/>
  <c r="X301" i="2"/>
  <c r="X299" i="2"/>
  <c r="X298" i="2"/>
  <c r="X291" i="2"/>
  <c r="X296" i="2" a="1"/>
  <c r="X296" i="2" s="1"/>
  <c r="X289" i="2"/>
  <c r="X288" i="2"/>
  <c r="X290" i="2"/>
  <c r="X283" i="2"/>
  <c r="X281" i="2"/>
  <c r="X285" i="2"/>
  <c r="X284" i="2"/>
  <c r="X282" i="2"/>
  <c r="X280" i="2" a="1"/>
  <c r="X280" i="2" s="1"/>
  <c r="X274" i="2"/>
  <c r="X272" i="2"/>
  <c r="X269" i="2"/>
  <c r="X273" i="2"/>
  <c r="X268" i="2"/>
  <c r="X275" i="2"/>
  <c r="X270" i="2"/>
  <c r="X264" i="2" a="1"/>
  <c r="X264" i="2" s="1"/>
  <c r="X258" i="2"/>
  <c r="X266" i="2"/>
  <c r="X259" i="2"/>
  <c r="X267" i="2"/>
  <c r="X253" i="2"/>
  <c r="X243" i="2"/>
  <c r="X241" i="2"/>
  <c r="X252" i="2"/>
  <c r="X248" i="2" a="1"/>
  <c r="X248" i="2" s="1"/>
  <c r="X242" i="2"/>
  <c r="X254" i="2"/>
  <c r="X251" i="2"/>
  <c r="X250" i="2"/>
  <c r="X256" i="2"/>
  <c r="X238" i="2"/>
  <c r="X257" i="2"/>
  <c r="X240" i="2"/>
  <c r="X237" i="2"/>
  <c r="X235" i="2"/>
  <c r="X226" i="2"/>
  <c r="X232" i="2" a="1"/>
  <c r="X232" i="2" s="1"/>
  <c r="X227" i="2"/>
  <c r="X225" i="2"/>
  <c r="X222" i="2"/>
  <c r="X236" i="2"/>
  <c r="X220" i="2"/>
  <c r="X216" i="2" a="1"/>
  <c r="X216" i="2" s="1"/>
  <c r="X234" i="2"/>
  <c r="X224" i="2"/>
  <c r="X211" i="2"/>
  <c r="X209" i="2"/>
  <c r="X221" i="2"/>
  <c r="X195" i="2"/>
  <c r="X193" i="2"/>
  <c r="X190" i="2"/>
  <c r="X206" i="2"/>
  <c r="X204" i="2"/>
  <c r="X218" i="2"/>
  <c r="X219" i="2"/>
  <c r="X208" i="2"/>
  <c r="X205" i="2"/>
  <c r="X203" i="2"/>
  <c r="X202" i="2"/>
  <c r="X200" i="2" a="1"/>
  <c r="X200" i="2" s="1"/>
  <c r="Y165" i="2"/>
  <c r="X194" i="2"/>
  <c r="X210" i="2"/>
  <c r="X189" i="2"/>
  <c r="X187" i="2"/>
  <c r="X168" i="2" a="1"/>
  <c r="X168" i="2" s="1"/>
  <c r="V19" i="3"/>
  <c r="X192" i="2"/>
  <c r="X188" i="2"/>
  <c r="X186" i="2"/>
  <c r="X184" i="2" a="1"/>
  <c r="X184" i="2" s="1"/>
  <c r="X178" i="2"/>
  <c r="X172" i="2"/>
  <c r="X173" i="2"/>
  <c r="X176" i="2"/>
  <c r="X170" i="2"/>
  <c r="X179" i="2"/>
  <c r="X177" i="2"/>
  <c r="X171" i="2"/>
  <c r="W8" i="4"/>
  <c r="W9" i="4" s="1"/>
  <c r="W10" i="4" s="1"/>
  <c r="W14" i="4"/>
  <c r="T79" i="4"/>
  <c r="BT33" i="4"/>
  <c r="G28" i="5" l="1"/>
  <c r="G26" i="5"/>
  <c r="X7" i="4"/>
  <c r="V58" i="4"/>
  <c r="V79" i="4" s="1"/>
  <c r="U79" i="4"/>
  <c r="W25" i="5"/>
  <c r="W38" i="5"/>
  <c r="X8" i="4"/>
  <c r="X31" i="4"/>
  <c r="X32" i="4"/>
  <c r="AE4" i="6"/>
  <c r="AA4" i="4"/>
  <c r="Z23" i="5"/>
  <c r="Z36" i="5" s="1"/>
  <c r="Z49" i="5" s="1"/>
  <c r="Y323" i="2"/>
  <c r="Y322" i="2"/>
  <c r="Y321" i="2"/>
  <c r="Y316" i="2"/>
  <c r="Y320" i="2"/>
  <c r="Y318" i="2"/>
  <c r="Y317" i="2"/>
  <c r="Y315" i="2"/>
  <c r="Y314" i="2"/>
  <c r="Y312" i="2" a="1"/>
  <c r="Y312" i="2" s="1"/>
  <c r="Y307" i="2"/>
  <c r="Y306" i="2"/>
  <c r="Y305" i="2"/>
  <c r="Y304" i="2"/>
  <c r="Y302" i="2"/>
  <c r="Y300" i="2"/>
  <c r="Y301" i="2"/>
  <c r="Y298" i="2"/>
  <c r="Y299" i="2"/>
  <c r="Y296" i="2" a="1"/>
  <c r="Y296" i="2" s="1"/>
  <c r="Y289" i="2"/>
  <c r="Y290" i="2"/>
  <c r="Y291" i="2"/>
  <c r="Y285" i="2"/>
  <c r="Y288" i="2"/>
  <c r="Y284" i="2"/>
  <c r="Y282" i="2"/>
  <c r="Y280" i="2" a="1"/>
  <c r="Y280" i="2" s="1"/>
  <c r="Y283" i="2"/>
  <c r="Y275" i="2"/>
  <c r="Y270" i="2"/>
  <c r="Y269" i="2"/>
  <c r="Y281" i="2"/>
  <c r="Y272" i="2"/>
  <c r="Y267" i="2"/>
  <c r="Y266" i="2"/>
  <c r="Y264" i="2" a="1"/>
  <c r="Y264" i="2" s="1"/>
  <c r="Y274" i="2"/>
  <c r="Y268" i="2"/>
  <c r="Y273" i="2"/>
  <c r="Y259" i="2"/>
  <c r="Y257" i="2"/>
  <c r="Y252" i="2"/>
  <c r="Y248" i="2" a="1"/>
  <c r="Y248" i="2" s="1"/>
  <c r="Y258" i="2"/>
  <c r="Y254" i="2"/>
  <c r="Y251" i="2"/>
  <c r="Y250" i="2"/>
  <c r="Y256" i="2"/>
  <c r="Y253" i="2"/>
  <c r="Y242" i="2"/>
  <c r="Y241" i="2"/>
  <c r="Y238" i="2"/>
  <c r="Y236" i="2"/>
  <c r="Y243" i="2"/>
  <c r="Y235" i="2"/>
  <c r="Y226" i="2"/>
  <c r="Y240" i="2"/>
  <c r="Y237" i="2"/>
  <c r="Y232" i="2" a="1"/>
  <c r="Y232" i="2" s="1"/>
  <c r="Y227" i="2"/>
  <c r="Y225" i="2"/>
  <c r="Y222" i="2"/>
  <c r="Y234" i="2"/>
  <c r="Y216" i="2" a="1"/>
  <c r="Y216" i="2" s="1"/>
  <c r="Y220" i="2"/>
  <c r="Y210" i="2"/>
  <c r="Y221" i="2"/>
  <c r="Y219" i="2"/>
  <c r="Y218" i="2"/>
  <c r="Y224" i="2"/>
  <c r="Y206" i="2"/>
  <c r="Y204" i="2"/>
  <c r="Y211" i="2"/>
  <c r="Y200" i="2" a="1"/>
  <c r="Y200" i="2" s="1"/>
  <c r="Y194" i="2"/>
  <c r="Y192" i="2"/>
  <c r="Y209" i="2"/>
  <c r="Z165" i="2"/>
  <c r="Y205" i="2"/>
  <c r="Y189" i="2"/>
  <c r="Y187" i="2"/>
  <c r="Y168" i="2" a="1"/>
  <c r="Y168" i="2" s="1"/>
  <c r="Y193" i="2"/>
  <c r="Y190" i="2"/>
  <c r="Y208" i="2"/>
  <c r="Y184" i="2" a="1"/>
  <c r="Y184" i="2" s="1"/>
  <c r="Y202" i="2"/>
  <c r="Y203" i="2"/>
  <c r="Y195" i="2"/>
  <c r="Y186" i="2"/>
  <c r="W19" i="3"/>
  <c r="Y188" i="2"/>
  <c r="Y177" i="2"/>
  <c r="Y176" i="2"/>
  <c r="Y179" i="2"/>
  <c r="Y171" i="2"/>
  <c r="Y170" i="2"/>
  <c r="Y178" i="2"/>
  <c r="Y173" i="2"/>
  <c r="Y172" i="2"/>
  <c r="X14" i="4"/>
  <c r="BU33" i="4"/>
  <c r="X9" i="4" l="1"/>
  <c r="X10" i="4" s="1"/>
  <c r="G27" i="5"/>
  <c r="G31" i="5" s="1"/>
  <c r="H24" i="5" s="1"/>
  <c r="G56" i="4"/>
  <c r="X38" i="5"/>
  <c r="W55" i="4"/>
  <c r="W58" i="4"/>
  <c r="X25" i="5"/>
  <c r="X34" i="4"/>
  <c r="Y8" i="4"/>
  <c r="Y31" i="4"/>
  <c r="Z323" i="2"/>
  <c r="Z322" i="2"/>
  <c r="Z320" i="2"/>
  <c r="Z321" i="2"/>
  <c r="Z318" i="2"/>
  <c r="Z317" i="2"/>
  <c r="Z314" i="2"/>
  <c r="Z316" i="2"/>
  <c r="Z315" i="2"/>
  <c r="Z312" i="2" a="1"/>
  <c r="Z312" i="2" s="1"/>
  <c r="Z307" i="2"/>
  <c r="Z306" i="2"/>
  <c r="Z305" i="2"/>
  <c r="Z302" i="2"/>
  <c r="Z300" i="2"/>
  <c r="Z304" i="2"/>
  <c r="Z301" i="2"/>
  <c r="Z298" i="2"/>
  <c r="Z299" i="2"/>
  <c r="Z296" i="2" a="1"/>
  <c r="Z296" i="2" s="1"/>
  <c r="Z291" i="2"/>
  <c r="Z288" i="2"/>
  <c r="Z290" i="2"/>
  <c r="Z284" i="2"/>
  <c r="Z282" i="2"/>
  <c r="Z280" i="2" a="1"/>
  <c r="Z280" i="2" s="1"/>
  <c r="Z289" i="2"/>
  <c r="Z283" i="2"/>
  <c r="Z281" i="2"/>
  <c r="Z274" i="2"/>
  <c r="Z272" i="2"/>
  <c r="Z269" i="2"/>
  <c r="Z285" i="2"/>
  <c r="Z275" i="2"/>
  <c r="Z273" i="2"/>
  <c r="Z270" i="2"/>
  <c r="Z267" i="2"/>
  <c r="Z266" i="2"/>
  <c r="Z268" i="2"/>
  <c r="Z259" i="2"/>
  <c r="Z257" i="2"/>
  <c r="Z254" i="2"/>
  <c r="Z258" i="2"/>
  <c r="Z256" i="2"/>
  <c r="Z252" i="2"/>
  <c r="Z264" i="2" a="1"/>
  <c r="Z264" i="2" s="1"/>
  <c r="Z248" i="2" a="1"/>
  <c r="Z248" i="2" s="1"/>
  <c r="Z251" i="2"/>
  <c r="Z250" i="2"/>
  <c r="Z253" i="2"/>
  <c r="Z242" i="2"/>
  <c r="Z241" i="2"/>
  <c r="Z240" i="2"/>
  <c r="Z237" i="2"/>
  <c r="Z235" i="2"/>
  <c r="Z232" i="2" a="1"/>
  <c r="Z232" i="2" s="1"/>
  <c r="Z227" i="2"/>
  <c r="Z234" i="2"/>
  <c r="Z243" i="2"/>
  <c r="Z238" i="2"/>
  <c r="Z226" i="2"/>
  <c r="Z224" i="2"/>
  <c r="Z220" i="2"/>
  <c r="Z225" i="2"/>
  <c r="Z222" i="2"/>
  <c r="Z221" i="2"/>
  <c r="Z219" i="2"/>
  <c r="Z218" i="2"/>
  <c r="Z211" i="2"/>
  <c r="Z209" i="2"/>
  <c r="Z216" i="2" a="1"/>
  <c r="Z216" i="2" s="1"/>
  <c r="Z206" i="2"/>
  <c r="Z204" i="2"/>
  <c r="Z236" i="2"/>
  <c r="Z200" i="2" a="1"/>
  <c r="Z200" i="2" s="1"/>
  <c r="Z194" i="2"/>
  <c r="Z192" i="2"/>
  <c r="Z210" i="2"/>
  <c r="Z208" i="2"/>
  <c r="Z205" i="2"/>
  <c r="Z203" i="2"/>
  <c r="Z202" i="2"/>
  <c r="Z189" i="2"/>
  <c r="Z187" i="2"/>
  <c r="Z195" i="2"/>
  <c r="Z193" i="2"/>
  <c r="Z190" i="2"/>
  <c r="AA165" i="2"/>
  <c r="Z168" i="2" a="1"/>
  <c r="Z168" i="2" s="1"/>
  <c r="X19" i="3"/>
  <c r="Z184" i="2" a="1"/>
  <c r="Z184" i="2" s="1"/>
  <c r="Z188" i="2"/>
  <c r="Z186" i="2"/>
  <c r="Z178" i="2"/>
  <c r="Z172" i="2"/>
  <c r="Z176" i="2"/>
  <c r="Z177" i="2"/>
  <c r="Z179" i="2"/>
  <c r="Z171" i="2"/>
  <c r="Z170" i="2"/>
  <c r="Z173" i="2"/>
  <c r="AB4" i="4"/>
  <c r="AF4" i="6"/>
  <c r="AA23" i="5"/>
  <c r="AA36" i="5" s="1"/>
  <c r="AA49" i="5" s="1"/>
  <c r="Y7" i="4"/>
  <c r="Y32" i="4"/>
  <c r="Y14" i="4"/>
  <c r="BV33" i="4"/>
  <c r="X55" i="4" l="1"/>
  <c r="W79" i="4"/>
  <c r="X58" i="4"/>
  <c r="Y9" i="4"/>
  <c r="Y10" i="4" s="1"/>
  <c r="Z7" i="4"/>
  <c r="AA323" i="2"/>
  <c r="AA321" i="2"/>
  <c r="AA322" i="2"/>
  <c r="AA320" i="2"/>
  <c r="AA318" i="2"/>
  <c r="AA317" i="2"/>
  <c r="AA316" i="2"/>
  <c r="AA315" i="2"/>
  <c r="AA314" i="2"/>
  <c r="AA312" i="2" a="1"/>
  <c r="AA312" i="2" s="1"/>
  <c r="AA306" i="2"/>
  <c r="AA307" i="2"/>
  <c r="AA305" i="2"/>
  <c r="AA301" i="2"/>
  <c r="AA302" i="2"/>
  <c r="AA304" i="2"/>
  <c r="AA298" i="2"/>
  <c r="AA299" i="2"/>
  <c r="AA296" i="2" a="1"/>
  <c r="AA296" i="2" s="1"/>
  <c r="AA300" i="2"/>
  <c r="AA290" i="2"/>
  <c r="AA291" i="2"/>
  <c r="AA288" i="2"/>
  <c r="AA289" i="2"/>
  <c r="AA284" i="2"/>
  <c r="AA282" i="2"/>
  <c r="AA280" i="2" a="1"/>
  <c r="AA280" i="2" s="1"/>
  <c r="AA283" i="2"/>
  <c r="AA281" i="2"/>
  <c r="AA285" i="2"/>
  <c r="AA274" i="2"/>
  <c r="AA272" i="2"/>
  <c r="AA269" i="2"/>
  <c r="AA275" i="2"/>
  <c r="AA273" i="2"/>
  <c r="AA270" i="2"/>
  <c r="AA267" i="2"/>
  <c r="AA266" i="2"/>
  <c r="AA268" i="2"/>
  <c r="AA259" i="2"/>
  <c r="AA257" i="2"/>
  <c r="AA254" i="2"/>
  <c r="AA258" i="2"/>
  <c r="AA256" i="2"/>
  <c r="AA253" i="2"/>
  <c r="AA264" i="2" a="1"/>
  <c r="AA264" i="2" s="1"/>
  <c r="AA242" i="2"/>
  <c r="AA251" i="2"/>
  <c r="AA250" i="2"/>
  <c r="AA243" i="2"/>
  <c r="AA241" i="2"/>
  <c r="AA240" i="2"/>
  <c r="AA237" i="2"/>
  <c r="AA235" i="2"/>
  <c r="AA248" i="2" a="1"/>
  <c r="AA248" i="2" s="1"/>
  <c r="AA252" i="2"/>
  <c r="AA232" i="2" a="1"/>
  <c r="AA232" i="2" s="1"/>
  <c r="AA227" i="2"/>
  <c r="AA225" i="2"/>
  <c r="AA222" i="2"/>
  <c r="AA234" i="2"/>
  <c r="AA236" i="2"/>
  <c r="AA238" i="2"/>
  <c r="AA226" i="2"/>
  <c r="AA221" i="2"/>
  <c r="AA219" i="2"/>
  <c r="AA218" i="2"/>
  <c r="AA211" i="2"/>
  <c r="AA209" i="2"/>
  <c r="AA224" i="2"/>
  <c r="AA220" i="2"/>
  <c r="AA206" i="2"/>
  <c r="AA204" i="2"/>
  <c r="AA200" i="2" a="1"/>
  <c r="AA200" i="2" s="1"/>
  <c r="AA210" i="2"/>
  <c r="AA208" i="2"/>
  <c r="AA205" i="2"/>
  <c r="AA203" i="2"/>
  <c r="AA202" i="2"/>
  <c r="AA216" i="2" a="1"/>
  <c r="AA216" i="2" s="1"/>
  <c r="AA195" i="2"/>
  <c r="AA193" i="2"/>
  <c r="AA190" i="2"/>
  <c r="AA194" i="2"/>
  <c r="AA189" i="2"/>
  <c r="AA187" i="2"/>
  <c r="AA184" i="2" a="1"/>
  <c r="AA184" i="2" s="1"/>
  <c r="AB165" i="2"/>
  <c r="Y19" i="3"/>
  <c r="AA192" i="2"/>
  <c r="AA188" i="2"/>
  <c r="AA186" i="2"/>
  <c r="AA173" i="2"/>
  <c r="AA178" i="2"/>
  <c r="AA177" i="2"/>
  <c r="AA176" i="2"/>
  <c r="AA172" i="2"/>
  <c r="AA171" i="2"/>
  <c r="AA179" i="2"/>
  <c r="AA170" i="2"/>
  <c r="AA168" i="2" a="1"/>
  <c r="AA168" i="2" s="1"/>
  <c r="Z32" i="4"/>
  <c r="Z8" i="4"/>
  <c r="Z31" i="4"/>
  <c r="Y34" i="4"/>
  <c r="Y25" i="5"/>
  <c r="Y38" i="5"/>
  <c r="AC4" i="4"/>
  <c r="AG4" i="6"/>
  <c r="AB23" i="5"/>
  <c r="AB36" i="5" s="1"/>
  <c r="AB49" i="5" s="1"/>
  <c r="Z14" i="4"/>
  <c r="BW33" i="4"/>
  <c r="X79" i="4" l="1"/>
  <c r="Z9" i="4"/>
  <c r="Z10" i="4" s="1"/>
  <c r="AA8" i="4"/>
  <c r="AA32" i="4"/>
  <c r="AB323" i="2"/>
  <c r="AB322" i="2"/>
  <c r="AB317" i="2"/>
  <c r="AB320" i="2"/>
  <c r="AB321" i="2"/>
  <c r="AB318" i="2"/>
  <c r="AB316" i="2"/>
  <c r="AB315" i="2"/>
  <c r="AB314" i="2"/>
  <c r="AB307" i="2"/>
  <c r="AB312" i="2" a="1"/>
  <c r="AB312" i="2" s="1"/>
  <c r="AB305" i="2"/>
  <c r="AB306" i="2"/>
  <c r="AB301" i="2"/>
  <c r="AB304" i="2"/>
  <c r="AB302" i="2"/>
  <c r="AB299" i="2"/>
  <c r="AB300" i="2"/>
  <c r="AB298" i="2"/>
  <c r="AB296" i="2" a="1"/>
  <c r="AB296" i="2" s="1"/>
  <c r="AB291" i="2"/>
  <c r="AB288" i="2"/>
  <c r="AB290" i="2"/>
  <c r="AB289" i="2"/>
  <c r="AB284" i="2"/>
  <c r="AB282" i="2"/>
  <c r="AB283" i="2"/>
  <c r="AB281" i="2"/>
  <c r="AB285" i="2"/>
  <c r="AB280" i="2" a="1"/>
  <c r="AB280" i="2" s="1"/>
  <c r="AB275" i="2"/>
  <c r="AB273" i="2"/>
  <c r="AB270" i="2"/>
  <c r="AB269" i="2"/>
  <c r="AB267" i="2"/>
  <c r="AB266" i="2"/>
  <c r="AB272" i="2"/>
  <c r="AB274" i="2"/>
  <c r="AB268" i="2"/>
  <c r="AB259" i="2"/>
  <c r="AB264" i="2" a="1"/>
  <c r="AB264" i="2" s="1"/>
  <c r="AB258" i="2"/>
  <c r="AB242" i="2"/>
  <c r="AB251" i="2"/>
  <c r="AB250" i="2"/>
  <c r="AB254" i="2"/>
  <c r="AB243" i="2"/>
  <c r="AB241" i="2"/>
  <c r="AB256" i="2"/>
  <c r="AB253" i="2"/>
  <c r="AB248" i="2" a="1"/>
  <c r="AB248" i="2" s="1"/>
  <c r="AB257" i="2"/>
  <c r="AB252" i="2"/>
  <c r="AB240" i="2"/>
  <c r="AB237" i="2"/>
  <c r="AB238" i="2"/>
  <c r="AB236" i="2"/>
  <c r="AB227" i="2"/>
  <c r="AB234" i="2"/>
  <c r="AB226" i="2"/>
  <c r="AB224" i="2"/>
  <c r="AB235" i="2"/>
  <c r="AB232" i="2" a="1"/>
  <c r="AB232" i="2" s="1"/>
  <c r="AB221" i="2"/>
  <c r="AB219" i="2"/>
  <c r="AB218" i="2"/>
  <c r="AB225" i="2"/>
  <c r="AB222" i="2"/>
  <c r="AB216" i="2" a="1"/>
  <c r="AB216" i="2" s="1"/>
  <c r="AB210" i="2"/>
  <c r="AB220" i="2"/>
  <c r="AB200" i="2" a="1"/>
  <c r="AB200" i="2" s="1"/>
  <c r="AB211" i="2"/>
  <c r="AB194" i="2"/>
  <c r="AB192" i="2"/>
  <c r="AB208" i="2"/>
  <c r="AB205" i="2"/>
  <c r="AB203" i="2"/>
  <c r="AB202" i="2"/>
  <c r="AB206" i="2"/>
  <c r="AB204" i="2"/>
  <c r="AB193" i="2"/>
  <c r="AB190" i="2"/>
  <c r="AB184" i="2" a="1"/>
  <c r="AB184" i="2" s="1"/>
  <c r="AB209" i="2"/>
  <c r="AB188" i="2"/>
  <c r="AB186" i="2"/>
  <c r="Z19" i="3"/>
  <c r="AC165" i="2"/>
  <c r="AB195" i="2"/>
  <c r="AB189" i="2"/>
  <c r="AB187" i="2"/>
  <c r="AB177" i="2"/>
  <c r="AB168" i="2" a="1"/>
  <c r="AB168" i="2" s="1"/>
  <c r="AB176" i="2"/>
  <c r="AB178" i="2"/>
  <c r="AB171" i="2"/>
  <c r="AB170" i="2"/>
  <c r="AB173" i="2"/>
  <c r="AB179" i="2"/>
  <c r="AB172" i="2"/>
  <c r="AA7" i="4"/>
  <c r="AA14" i="4"/>
  <c r="Y55" i="4"/>
  <c r="Y58" i="4"/>
  <c r="AD4" i="4"/>
  <c r="AH4" i="6"/>
  <c r="AC23" i="5"/>
  <c r="AC36" i="5" s="1"/>
  <c r="AC49" i="5" s="1"/>
  <c r="Z38" i="5"/>
  <c r="Z34" i="4"/>
  <c r="Z25" i="5"/>
  <c r="AA31" i="4"/>
  <c r="BX33" i="4"/>
  <c r="AA9" i="4" l="1"/>
  <c r="AA10" i="4" s="1"/>
  <c r="AB14" i="4"/>
  <c r="AB7" i="4"/>
  <c r="Y79" i="4"/>
  <c r="AB8" i="4"/>
  <c r="Z58" i="4"/>
  <c r="Z55" i="4"/>
  <c r="AC323" i="2"/>
  <c r="AC321" i="2"/>
  <c r="AC322" i="2"/>
  <c r="AC320" i="2"/>
  <c r="AC318" i="2"/>
  <c r="AC316" i="2"/>
  <c r="AC315" i="2"/>
  <c r="AC317" i="2"/>
  <c r="AC314" i="2"/>
  <c r="AC307" i="2"/>
  <c r="AC304" i="2"/>
  <c r="AC305" i="2"/>
  <c r="AC301" i="2"/>
  <c r="AC306" i="2"/>
  <c r="AC302" i="2"/>
  <c r="AC312" i="2" a="1"/>
  <c r="AC312" i="2" s="1"/>
  <c r="AC299" i="2"/>
  <c r="AC298" i="2"/>
  <c r="AC296" i="2" a="1"/>
  <c r="AC296" i="2" s="1"/>
  <c r="AC291" i="2"/>
  <c r="AC288" i="2"/>
  <c r="AC290" i="2"/>
  <c r="AC300" i="2"/>
  <c r="AC283" i="2"/>
  <c r="AC281" i="2"/>
  <c r="AC289" i="2"/>
  <c r="AC285" i="2"/>
  <c r="AC280" i="2" a="1"/>
  <c r="AC280" i="2" s="1"/>
  <c r="AC284" i="2"/>
  <c r="AC270" i="2"/>
  <c r="AC264" i="2" a="1"/>
  <c r="AC264" i="2" s="1"/>
  <c r="AC272" i="2"/>
  <c r="AC282" i="2"/>
  <c r="AC274" i="2"/>
  <c r="AC268" i="2"/>
  <c r="AC273" i="2"/>
  <c r="AC266" i="2"/>
  <c r="AC269" i="2"/>
  <c r="AC258" i="2"/>
  <c r="AC275" i="2"/>
  <c r="AC267" i="2"/>
  <c r="AC251" i="2"/>
  <c r="AC250" i="2"/>
  <c r="AC254" i="2"/>
  <c r="AC256" i="2"/>
  <c r="AC253" i="2"/>
  <c r="AC248" i="2" a="1"/>
  <c r="AC248" i="2" s="1"/>
  <c r="AC259" i="2"/>
  <c r="AC257" i="2"/>
  <c r="AC252" i="2"/>
  <c r="AC240" i="2"/>
  <c r="AC237" i="2"/>
  <c r="AC235" i="2"/>
  <c r="AC243" i="2"/>
  <c r="AC242" i="2"/>
  <c r="AC241" i="2"/>
  <c r="AC227" i="2"/>
  <c r="AC234" i="2"/>
  <c r="AC236" i="2"/>
  <c r="AC226" i="2"/>
  <c r="AC224" i="2"/>
  <c r="AC238" i="2"/>
  <c r="AC221" i="2"/>
  <c r="AC219" i="2"/>
  <c r="AC218" i="2"/>
  <c r="AC225" i="2"/>
  <c r="AC222" i="2"/>
  <c r="AC211" i="2"/>
  <c r="AC209" i="2"/>
  <c r="AC232" i="2" a="1"/>
  <c r="AC232" i="2" s="1"/>
  <c r="AC220" i="2"/>
  <c r="AC208" i="2"/>
  <c r="AC205" i="2"/>
  <c r="AC203" i="2"/>
  <c r="AC202" i="2"/>
  <c r="AC210" i="2"/>
  <c r="AC216" i="2" a="1"/>
  <c r="AC216" i="2" s="1"/>
  <c r="AC195" i="2"/>
  <c r="AC193" i="2"/>
  <c r="AC190" i="2"/>
  <c r="AC204" i="2"/>
  <c r="AC188" i="2"/>
  <c r="AC186" i="2"/>
  <c r="AC189" i="2"/>
  <c r="AC206" i="2"/>
  <c r="AC192" i="2"/>
  <c r="AD165" i="2"/>
  <c r="AA19" i="3"/>
  <c r="AC200" i="2" a="1"/>
  <c r="AC200" i="2" s="1"/>
  <c r="AC194" i="2"/>
  <c r="AC184" i="2" a="1"/>
  <c r="AC184" i="2" s="1"/>
  <c r="AC187" i="2"/>
  <c r="AC172" i="2"/>
  <c r="AC177" i="2"/>
  <c r="AC171" i="2"/>
  <c r="AC170" i="2"/>
  <c r="AC173" i="2"/>
  <c r="AC176" i="2"/>
  <c r="AC179" i="2"/>
  <c r="AC178" i="2"/>
  <c r="AC168" i="2" a="1"/>
  <c r="AC168" i="2" s="1"/>
  <c r="AB31" i="4"/>
  <c r="AB32" i="4"/>
  <c r="AE4" i="4"/>
  <c r="AI4" i="6"/>
  <c r="AD23" i="5"/>
  <c r="AD36" i="5" s="1"/>
  <c r="AD49" i="5" s="1"/>
  <c r="AA34" i="4"/>
  <c r="AA25" i="5"/>
  <c r="AA38" i="5"/>
  <c r="BY33" i="4"/>
  <c r="AB9" i="4" l="1"/>
  <c r="AB10" i="4" s="1"/>
  <c r="AC8" i="4"/>
  <c r="AC7" i="4"/>
  <c r="AC32" i="4"/>
  <c r="AA58" i="4"/>
  <c r="AA55" i="4"/>
  <c r="AC31" i="4"/>
  <c r="AC14" i="4"/>
  <c r="Z79" i="4"/>
  <c r="AF4" i="4"/>
  <c r="AJ4" i="6"/>
  <c r="AE23" i="5"/>
  <c r="AE36" i="5" s="1"/>
  <c r="AE49" i="5" s="1"/>
  <c r="AB34" i="4"/>
  <c r="AB25" i="5"/>
  <c r="AB38" i="5"/>
  <c r="AD323" i="2"/>
  <c r="AD321" i="2"/>
  <c r="AD322" i="2"/>
  <c r="AD320" i="2"/>
  <c r="AD318" i="2"/>
  <c r="AD317" i="2"/>
  <c r="AD316" i="2"/>
  <c r="AD315" i="2"/>
  <c r="AD314" i="2"/>
  <c r="AD307" i="2"/>
  <c r="AD304" i="2"/>
  <c r="AD312" i="2" a="1"/>
  <c r="AD312" i="2" s="1"/>
  <c r="AD306" i="2"/>
  <c r="AD305" i="2"/>
  <c r="AD300" i="2"/>
  <c r="AD301" i="2"/>
  <c r="AD302" i="2"/>
  <c r="AD298" i="2"/>
  <c r="AD299" i="2"/>
  <c r="AD296" i="2" a="1"/>
  <c r="AD296" i="2" s="1"/>
  <c r="AD291" i="2"/>
  <c r="AD290" i="2"/>
  <c r="AD289" i="2"/>
  <c r="AD288" i="2"/>
  <c r="AD283" i="2"/>
  <c r="AD281" i="2"/>
  <c r="AD285" i="2"/>
  <c r="AD280" i="2" a="1"/>
  <c r="AD280" i="2" s="1"/>
  <c r="AD284" i="2"/>
  <c r="AD282" i="2"/>
  <c r="AD275" i="2"/>
  <c r="AD273" i="2"/>
  <c r="AD270" i="2"/>
  <c r="AD274" i="2"/>
  <c r="AD272" i="2"/>
  <c r="AD268" i="2"/>
  <c r="AD269" i="2"/>
  <c r="AD267" i="2"/>
  <c r="AD266" i="2"/>
  <c r="AD258" i="2"/>
  <c r="AD256" i="2"/>
  <c r="AD253" i="2"/>
  <c r="AD264" i="2" a="1"/>
  <c r="AD264" i="2" s="1"/>
  <c r="AD259" i="2"/>
  <c r="AD257" i="2"/>
  <c r="AD254" i="2"/>
  <c r="AD251" i="2"/>
  <c r="AD250" i="2"/>
  <c r="AD248" i="2" a="1"/>
  <c r="AD248" i="2" s="1"/>
  <c r="AD252" i="2"/>
  <c r="AD240" i="2"/>
  <c r="AD243" i="2"/>
  <c r="AD238" i="2"/>
  <c r="AD236" i="2"/>
  <c r="AD241" i="2"/>
  <c r="AD234" i="2"/>
  <c r="AD237" i="2"/>
  <c r="AD226" i="2"/>
  <c r="AD232" i="2" a="1"/>
  <c r="AD232" i="2" s="1"/>
  <c r="AD227" i="2"/>
  <c r="AD225" i="2"/>
  <c r="AD222" i="2"/>
  <c r="AD221" i="2"/>
  <c r="AD219" i="2"/>
  <c r="AD218" i="2"/>
  <c r="AD216" i="2" a="1"/>
  <c r="AD216" i="2" s="1"/>
  <c r="AD224" i="2"/>
  <c r="AD220" i="2"/>
  <c r="AD235" i="2"/>
  <c r="AD210" i="2"/>
  <c r="AD211" i="2"/>
  <c r="AD208" i="2"/>
  <c r="AD205" i="2"/>
  <c r="AD203" i="2"/>
  <c r="AD202" i="2"/>
  <c r="AD195" i="2"/>
  <c r="AD193" i="2"/>
  <c r="AD190" i="2"/>
  <c r="AD242" i="2"/>
  <c r="AD209" i="2"/>
  <c r="AD206" i="2"/>
  <c r="AD204" i="2"/>
  <c r="AD200" i="2" a="1"/>
  <c r="AD200" i="2" s="1"/>
  <c r="AB19" i="3"/>
  <c r="AD188" i="2"/>
  <c r="AD186" i="2"/>
  <c r="AD192" i="2"/>
  <c r="AD194" i="2"/>
  <c r="AD189" i="2"/>
  <c r="AD187" i="2"/>
  <c r="AD184" i="2" a="1"/>
  <c r="AD184" i="2" s="1"/>
  <c r="AE165" i="2"/>
  <c r="AD176" i="2"/>
  <c r="AD179" i="2"/>
  <c r="AD170" i="2"/>
  <c r="AD168" i="2" a="1"/>
  <c r="AD168" i="2" s="1"/>
  <c r="AD173" i="2"/>
  <c r="AD172" i="2"/>
  <c r="AD177" i="2"/>
  <c r="AD178" i="2"/>
  <c r="AD171" i="2"/>
  <c r="BZ33" i="4"/>
  <c r="AA79" i="4" l="1"/>
  <c r="AD8" i="4"/>
  <c r="AD31" i="4"/>
  <c r="AC34" i="4"/>
  <c r="AC25" i="5"/>
  <c r="AC38" i="5"/>
  <c r="AK4" i="6"/>
  <c r="AF23" i="5"/>
  <c r="AF36" i="5" s="1"/>
  <c r="AF49" i="5" s="1"/>
  <c r="AG4" i="4"/>
  <c r="AE323" i="2"/>
  <c r="AE322" i="2"/>
  <c r="AE321" i="2"/>
  <c r="AE320" i="2"/>
  <c r="AE318" i="2"/>
  <c r="AE317" i="2"/>
  <c r="AE316" i="2"/>
  <c r="AE315" i="2"/>
  <c r="AE312" i="2" a="1"/>
  <c r="AE312" i="2" s="1"/>
  <c r="AE314" i="2"/>
  <c r="AE307" i="2"/>
  <c r="AE305" i="2"/>
  <c r="AE306" i="2"/>
  <c r="AE302" i="2"/>
  <c r="AE304" i="2"/>
  <c r="AE300" i="2"/>
  <c r="AE301" i="2"/>
  <c r="AE299" i="2"/>
  <c r="AE296" i="2" a="1"/>
  <c r="AE296" i="2" s="1"/>
  <c r="AE298" i="2"/>
  <c r="AE291" i="2"/>
  <c r="AE290" i="2"/>
  <c r="AE289" i="2"/>
  <c r="AE288" i="2"/>
  <c r="AE283" i="2"/>
  <c r="AE281" i="2"/>
  <c r="AE285" i="2"/>
  <c r="AE284" i="2"/>
  <c r="AE282" i="2"/>
  <c r="AE275" i="2"/>
  <c r="AE273" i="2"/>
  <c r="AE270" i="2"/>
  <c r="AE274" i="2"/>
  <c r="AE272" i="2"/>
  <c r="AE269" i="2"/>
  <c r="AE280" i="2" a="1"/>
  <c r="AE280" i="2" s="1"/>
  <c r="AE268" i="2"/>
  <c r="AE267" i="2"/>
  <c r="AE266" i="2"/>
  <c r="AE264" i="2" a="1"/>
  <c r="AE264" i="2" s="1"/>
  <c r="AE258" i="2"/>
  <c r="AE256" i="2"/>
  <c r="AE259" i="2"/>
  <c r="AE257" i="2"/>
  <c r="AE254" i="2"/>
  <c r="AE248" i="2" a="1"/>
  <c r="AE248" i="2" s="1"/>
  <c r="AE243" i="2"/>
  <c r="AE253" i="2"/>
  <c r="AE252" i="2"/>
  <c r="AE242" i="2"/>
  <c r="AE240" i="2"/>
  <c r="AE250" i="2"/>
  <c r="AE238" i="2"/>
  <c r="AE236" i="2"/>
  <c r="AE251" i="2"/>
  <c r="AE241" i="2"/>
  <c r="AE237" i="2"/>
  <c r="AE226" i="2"/>
  <c r="AE224" i="2"/>
  <c r="AE232" i="2" a="1"/>
  <c r="AE232" i="2" s="1"/>
  <c r="AE235" i="2"/>
  <c r="AE234" i="2"/>
  <c r="AE216" i="2" a="1"/>
  <c r="AE216" i="2" s="1"/>
  <c r="AE225" i="2"/>
  <c r="AE222" i="2"/>
  <c r="AE220" i="2"/>
  <c r="AE227" i="2"/>
  <c r="AE210" i="2"/>
  <c r="AE221" i="2"/>
  <c r="AE219" i="2"/>
  <c r="AE218" i="2"/>
  <c r="AE211" i="2"/>
  <c r="AE208" i="2"/>
  <c r="AE205" i="2"/>
  <c r="AE203" i="2"/>
  <c r="AE202" i="2"/>
  <c r="AE200" i="2" a="1"/>
  <c r="AE200" i="2" s="1"/>
  <c r="AE209" i="2"/>
  <c r="AE206" i="2"/>
  <c r="AE204" i="2"/>
  <c r="AE194" i="2"/>
  <c r="AE192" i="2"/>
  <c r="AE193" i="2"/>
  <c r="AE190" i="2"/>
  <c r="AE188" i="2"/>
  <c r="AE186" i="2"/>
  <c r="AC19" i="3"/>
  <c r="AE195" i="2"/>
  <c r="AE189" i="2"/>
  <c r="AE187" i="2"/>
  <c r="AE184" i="2" a="1"/>
  <c r="AE184" i="2" s="1"/>
  <c r="AF165" i="2"/>
  <c r="AE171" i="2"/>
  <c r="AE170" i="2"/>
  <c r="AE176" i="2"/>
  <c r="AE172" i="2"/>
  <c r="AE178" i="2"/>
  <c r="AE177" i="2"/>
  <c r="AE173" i="2"/>
  <c r="AE168" i="2" a="1"/>
  <c r="AE168" i="2" s="1"/>
  <c r="AE179" i="2"/>
  <c r="AD7" i="4"/>
  <c r="AD14" i="4"/>
  <c r="AB55" i="4"/>
  <c r="AB58" i="4"/>
  <c r="AC9" i="4"/>
  <c r="AD32" i="4"/>
  <c r="CA33" i="4"/>
  <c r="AE8" i="4" l="1"/>
  <c r="AE7" i="4"/>
  <c r="AF323" i="2"/>
  <c r="AF321" i="2"/>
  <c r="AF320" i="2"/>
  <c r="AF322" i="2"/>
  <c r="AF318" i="2"/>
  <c r="AF317" i="2"/>
  <c r="AF316" i="2"/>
  <c r="AF315" i="2"/>
  <c r="AF314" i="2"/>
  <c r="AF306" i="2"/>
  <c r="AF312" i="2" a="1"/>
  <c r="AF312" i="2" s="1"/>
  <c r="AF307" i="2"/>
  <c r="AF305" i="2"/>
  <c r="AF302" i="2"/>
  <c r="AF300" i="2"/>
  <c r="AF301" i="2"/>
  <c r="AF304" i="2"/>
  <c r="AF299" i="2"/>
  <c r="AF298" i="2"/>
  <c r="AF291" i="2"/>
  <c r="AF289" i="2"/>
  <c r="AF296" i="2" a="1"/>
  <c r="AF296" i="2" s="1"/>
  <c r="AF288" i="2"/>
  <c r="AF283" i="2"/>
  <c r="AF281" i="2"/>
  <c r="AF290" i="2"/>
  <c r="AF285" i="2"/>
  <c r="AF280" i="2" a="1"/>
  <c r="AF280" i="2" s="1"/>
  <c r="AF284" i="2"/>
  <c r="AF282" i="2"/>
  <c r="AF274" i="2"/>
  <c r="AF272" i="2"/>
  <c r="AF269" i="2"/>
  <c r="AF268" i="2"/>
  <c r="AF273" i="2"/>
  <c r="AF275" i="2"/>
  <c r="AF266" i="2"/>
  <c r="AF258" i="2"/>
  <c r="AF264" i="2" a="1"/>
  <c r="AF264" i="2" s="1"/>
  <c r="AF267" i="2"/>
  <c r="AF259" i="2"/>
  <c r="AF270" i="2"/>
  <c r="AF243" i="2"/>
  <c r="AF241" i="2"/>
  <c r="AF254" i="2"/>
  <c r="AF253" i="2"/>
  <c r="AF252" i="2"/>
  <c r="AF256" i="2"/>
  <c r="AF257" i="2"/>
  <c r="AF242" i="2"/>
  <c r="AF251" i="2"/>
  <c r="AF250" i="2"/>
  <c r="AF238" i="2"/>
  <c r="AF248" i="2" a="1"/>
  <c r="AF248" i="2" s="1"/>
  <c r="AF240" i="2"/>
  <c r="AF237" i="2"/>
  <c r="AF235" i="2"/>
  <c r="AF226" i="2"/>
  <c r="AF236" i="2"/>
  <c r="AF232" i="2" a="1"/>
  <c r="AF232" i="2" s="1"/>
  <c r="AF227" i="2"/>
  <c r="AF225" i="2"/>
  <c r="AF222" i="2"/>
  <c r="AF220" i="2"/>
  <c r="AF224" i="2"/>
  <c r="AF234" i="2"/>
  <c r="AF211" i="2"/>
  <c r="AF209" i="2"/>
  <c r="AF221" i="2"/>
  <c r="AF200" i="2" a="1"/>
  <c r="AF200" i="2" s="1"/>
  <c r="AF210" i="2"/>
  <c r="AF195" i="2"/>
  <c r="AF193" i="2"/>
  <c r="AF190" i="2"/>
  <c r="AF216" i="2" a="1"/>
  <c r="AF216" i="2" s="1"/>
  <c r="AF206" i="2"/>
  <c r="AF204" i="2"/>
  <c r="AF218" i="2"/>
  <c r="AF208" i="2"/>
  <c r="AF205" i="2"/>
  <c r="AF203" i="2"/>
  <c r="AF202" i="2"/>
  <c r="AG165" i="2"/>
  <c r="AF192" i="2"/>
  <c r="AF189" i="2"/>
  <c r="AF187" i="2"/>
  <c r="AD19" i="3"/>
  <c r="AF184" i="2" a="1"/>
  <c r="AF184" i="2" s="1"/>
  <c r="AF219" i="2"/>
  <c r="AF194" i="2"/>
  <c r="AF188" i="2"/>
  <c r="AF186" i="2"/>
  <c r="AF178" i="2"/>
  <c r="AF168" i="2" a="1"/>
  <c r="AF168" i="2" s="1"/>
  <c r="AF171" i="2"/>
  <c r="AF179" i="2"/>
  <c r="AF176" i="2"/>
  <c r="AF172" i="2"/>
  <c r="AF173" i="2"/>
  <c r="AF170" i="2"/>
  <c r="AF177" i="2"/>
  <c r="AC55" i="4"/>
  <c r="AC58" i="4"/>
  <c r="AE32" i="4"/>
  <c r="AB79" i="4"/>
  <c r="AC10" i="4"/>
  <c r="AE31" i="4"/>
  <c r="AD25" i="5"/>
  <c r="AD38" i="5"/>
  <c r="AD34" i="4"/>
  <c r="AE14" i="4"/>
  <c r="AH4" i="4"/>
  <c r="AG23" i="5"/>
  <c r="AG36" i="5" s="1"/>
  <c r="AG49" i="5" s="1"/>
  <c r="AL4" i="6"/>
  <c r="AD9" i="4"/>
  <c r="AD10" i="4" s="1"/>
  <c r="CB33" i="4"/>
  <c r="AE9" i="4" l="1"/>
  <c r="AE10" i="4" s="1"/>
  <c r="AC79" i="4"/>
  <c r="AD58" i="4"/>
  <c r="AD55" i="4"/>
  <c r="AE38" i="5"/>
  <c r="AE34" i="4"/>
  <c r="AE25" i="5"/>
  <c r="AG323" i="2"/>
  <c r="AG322" i="2"/>
  <c r="AG321" i="2"/>
  <c r="AG320" i="2"/>
  <c r="AG317" i="2"/>
  <c r="AG316" i="2"/>
  <c r="AG315" i="2"/>
  <c r="AG318" i="2"/>
  <c r="AG314" i="2"/>
  <c r="AG312" i="2" a="1"/>
  <c r="AG312" i="2" s="1"/>
  <c r="AG305" i="2"/>
  <c r="AG306" i="2"/>
  <c r="AG307" i="2"/>
  <c r="AG302" i="2"/>
  <c r="AG300" i="2"/>
  <c r="AG304" i="2"/>
  <c r="AG301" i="2"/>
  <c r="AG298" i="2"/>
  <c r="AG296" i="2" a="1"/>
  <c r="AG296" i="2" s="1"/>
  <c r="AG299" i="2"/>
  <c r="AG289" i="2"/>
  <c r="AG291" i="2"/>
  <c r="AG290" i="2"/>
  <c r="AG288" i="2"/>
  <c r="AG285" i="2"/>
  <c r="AG280" i="2" a="1"/>
  <c r="AG280" i="2" s="1"/>
  <c r="AG284" i="2"/>
  <c r="AG282" i="2"/>
  <c r="AG283" i="2"/>
  <c r="AG281" i="2"/>
  <c r="AG272" i="2"/>
  <c r="AG274" i="2"/>
  <c r="AG267" i="2"/>
  <c r="AG266" i="2"/>
  <c r="AG275" i="2"/>
  <c r="AG269" i="2"/>
  <c r="AG270" i="2"/>
  <c r="AG264" i="2" a="1"/>
  <c r="AG264" i="2" s="1"/>
  <c r="AG273" i="2"/>
  <c r="AG259" i="2"/>
  <c r="AG257" i="2"/>
  <c r="AG254" i="2"/>
  <c r="AG253" i="2"/>
  <c r="AG252" i="2"/>
  <c r="AG256" i="2"/>
  <c r="AG258" i="2"/>
  <c r="AG268" i="2"/>
  <c r="AG251" i="2"/>
  <c r="AG250" i="2"/>
  <c r="AG248" i="2" a="1"/>
  <c r="AG248" i="2" s="1"/>
  <c r="AG238" i="2"/>
  <c r="AG236" i="2"/>
  <c r="AG243" i="2"/>
  <c r="AG241" i="2"/>
  <c r="AG242" i="2"/>
  <c r="AG226" i="2"/>
  <c r="AG240" i="2"/>
  <c r="AG232" i="2" a="1"/>
  <c r="AG232" i="2" s="1"/>
  <c r="AG235" i="2"/>
  <c r="AG227" i="2"/>
  <c r="AG225" i="2"/>
  <c r="AG222" i="2"/>
  <c r="AG234" i="2"/>
  <c r="AG237" i="2"/>
  <c r="AG220" i="2"/>
  <c r="AG224" i="2"/>
  <c r="AG210" i="2"/>
  <c r="AG216" i="2" a="1"/>
  <c r="AG216" i="2" s="1"/>
  <c r="AG221" i="2"/>
  <c r="AG219" i="2"/>
  <c r="AG218" i="2"/>
  <c r="AG200" i="2" a="1"/>
  <c r="AG200" i="2" s="1"/>
  <c r="AG206" i="2"/>
  <c r="AG204" i="2"/>
  <c r="AG209" i="2"/>
  <c r="AG194" i="2"/>
  <c r="AG192" i="2"/>
  <c r="AG211" i="2"/>
  <c r="AG205" i="2"/>
  <c r="AH165" i="2"/>
  <c r="AG189" i="2"/>
  <c r="AG187" i="2"/>
  <c r="AG184" i="2" a="1"/>
  <c r="AG184" i="2" s="1"/>
  <c r="AG208" i="2"/>
  <c r="AG195" i="2"/>
  <c r="AG202" i="2"/>
  <c r="AG203" i="2"/>
  <c r="AG193" i="2"/>
  <c r="AG190" i="2"/>
  <c r="AG186" i="2"/>
  <c r="AE19" i="3"/>
  <c r="AG188" i="2"/>
  <c r="AG177" i="2"/>
  <c r="AG179" i="2"/>
  <c r="AG178" i="2"/>
  <c r="AG168" i="2" a="1"/>
  <c r="AG168" i="2" s="1"/>
  <c r="AG172" i="2"/>
  <c r="AG170" i="2"/>
  <c r="AG14" i="4" s="1"/>
  <c r="AG171" i="2"/>
  <c r="AG176" i="2"/>
  <c r="AG173" i="2"/>
  <c r="AF31" i="4"/>
  <c r="AF8" i="4"/>
  <c r="AH23" i="5"/>
  <c r="AH36" i="5" s="1"/>
  <c r="AH49" i="5" s="1"/>
  <c r="AI4" i="4"/>
  <c r="AM4" i="6"/>
  <c r="AF32" i="4"/>
  <c r="AF7" i="4"/>
  <c r="AF14" i="4"/>
  <c r="CC33" i="4"/>
  <c r="AF34" i="4" l="1"/>
  <c r="AG7" i="4"/>
  <c r="AG32" i="4"/>
  <c r="AG31" i="4"/>
  <c r="AE58" i="4"/>
  <c r="AE55" i="4"/>
  <c r="AG8" i="4"/>
  <c r="AD79" i="4"/>
  <c r="AJ4" i="4"/>
  <c r="AI23" i="5"/>
  <c r="AI36" i="5" s="1"/>
  <c r="AI49" i="5" s="1"/>
  <c r="AN4" i="6"/>
  <c r="AH323" i="2"/>
  <c r="AH322" i="2"/>
  <c r="AH320" i="2"/>
  <c r="AH321" i="2"/>
  <c r="AH318" i="2"/>
  <c r="AH315" i="2"/>
  <c r="AH316" i="2"/>
  <c r="AH314" i="2"/>
  <c r="AH317" i="2"/>
  <c r="AH312" i="2" a="1"/>
  <c r="AH312" i="2" s="1"/>
  <c r="AH305" i="2"/>
  <c r="AH307" i="2"/>
  <c r="AH306" i="2"/>
  <c r="AH304" i="2"/>
  <c r="AH301" i="2"/>
  <c r="AH302" i="2"/>
  <c r="AH298" i="2"/>
  <c r="AH296" i="2" a="1"/>
  <c r="AH296" i="2" s="1"/>
  <c r="AH300" i="2"/>
  <c r="AH299" i="2"/>
  <c r="AH291" i="2"/>
  <c r="AH288" i="2"/>
  <c r="AH290" i="2"/>
  <c r="AH284" i="2"/>
  <c r="AH282" i="2"/>
  <c r="AH289" i="2"/>
  <c r="AH283" i="2"/>
  <c r="AH281" i="2"/>
  <c r="AH280" i="2" a="1"/>
  <c r="AH280" i="2" s="1"/>
  <c r="AH274" i="2"/>
  <c r="AH272" i="2"/>
  <c r="AH269" i="2"/>
  <c r="AH285" i="2"/>
  <c r="AH275" i="2"/>
  <c r="AH273" i="2"/>
  <c r="AH270" i="2"/>
  <c r="AH267" i="2"/>
  <c r="AH266" i="2"/>
  <c r="AH268" i="2"/>
  <c r="AH264" i="2" a="1"/>
  <c r="AH264" i="2" s="1"/>
  <c r="AH259" i="2"/>
  <c r="AH257" i="2"/>
  <c r="AH254" i="2"/>
  <c r="AH258" i="2"/>
  <c r="AH256" i="2"/>
  <c r="AH253" i="2"/>
  <c r="AH252" i="2"/>
  <c r="AH251" i="2"/>
  <c r="AH250" i="2"/>
  <c r="AH248" i="2" a="1"/>
  <c r="AH248" i="2" s="1"/>
  <c r="AH243" i="2"/>
  <c r="AH241" i="2"/>
  <c r="AH242" i="2"/>
  <c r="AH240" i="2"/>
  <c r="AH237" i="2"/>
  <c r="AH235" i="2"/>
  <c r="AH232" i="2" a="1"/>
  <c r="AH232" i="2" s="1"/>
  <c r="AH236" i="2"/>
  <c r="AH227" i="2"/>
  <c r="AH238" i="2"/>
  <c r="AH234" i="2"/>
  <c r="AH226" i="2"/>
  <c r="AH224" i="2"/>
  <c r="AH225" i="2"/>
  <c r="AH222" i="2"/>
  <c r="AH220" i="2"/>
  <c r="AH221" i="2"/>
  <c r="AH219" i="2"/>
  <c r="AH218" i="2"/>
  <c r="AH211" i="2"/>
  <c r="AH209" i="2"/>
  <c r="AH210" i="2"/>
  <c r="AH206" i="2"/>
  <c r="AH204" i="2"/>
  <c r="AH216" i="2" a="1"/>
  <c r="AH216" i="2" s="1"/>
  <c r="AH194" i="2"/>
  <c r="AH192" i="2"/>
  <c r="AH208" i="2"/>
  <c r="AH205" i="2"/>
  <c r="AH203" i="2"/>
  <c r="AH202" i="2"/>
  <c r="AH200" i="2" a="1"/>
  <c r="AH200" i="2" s="1"/>
  <c r="AF19" i="3"/>
  <c r="AH189" i="2"/>
  <c r="AH187" i="2"/>
  <c r="AH184" i="2" a="1"/>
  <c r="AH184" i="2" s="1"/>
  <c r="AH195" i="2"/>
  <c r="AI165" i="2"/>
  <c r="AH188" i="2"/>
  <c r="AH186" i="2"/>
  <c r="AH193" i="2"/>
  <c r="AH190" i="2"/>
  <c r="AH173" i="2"/>
  <c r="AH177" i="2"/>
  <c r="AH179" i="2"/>
  <c r="AH178" i="2"/>
  <c r="AH172" i="2"/>
  <c r="AH170" i="2"/>
  <c r="AH171" i="2"/>
  <c r="AH168" i="2" a="1"/>
  <c r="AH168" i="2" s="1"/>
  <c r="AH176" i="2"/>
  <c r="AF38" i="5"/>
  <c r="AF25" i="5"/>
  <c r="AF9" i="4"/>
  <c r="AF10" i="4" s="1"/>
  <c r="CD33" i="4"/>
  <c r="AH14" i="4" l="1"/>
  <c r="AE79" i="4"/>
  <c r="AG34" i="4"/>
  <c r="AG25" i="5"/>
  <c r="AG9" i="4"/>
  <c r="AG10" i="4" s="1"/>
  <c r="AG38" i="5"/>
  <c r="AH8" i="4"/>
  <c r="AF58" i="4"/>
  <c r="AF55" i="4"/>
  <c r="AI323" i="2"/>
  <c r="AI321" i="2"/>
  <c r="AI322" i="2"/>
  <c r="AI320" i="2"/>
  <c r="AI318" i="2"/>
  <c r="AI315" i="2"/>
  <c r="AI317" i="2"/>
  <c r="AI316" i="2"/>
  <c r="AI314" i="2"/>
  <c r="AI312" i="2" a="1"/>
  <c r="AI312" i="2" s="1"/>
  <c r="AI306" i="2"/>
  <c r="AI307" i="2"/>
  <c r="AI304" i="2"/>
  <c r="AI305" i="2"/>
  <c r="AI301" i="2"/>
  <c r="AI302" i="2"/>
  <c r="AI300" i="2"/>
  <c r="AI298" i="2"/>
  <c r="AI296" i="2" a="1"/>
  <c r="AI296" i="2" s="1"/>
  <c r="AI290" i="2"/>
  <c r="AI299" i="2"/>
  <c r="AI291" i="2"/>
  <c r="AI288" i="2"/>
  <c r="AI289" i="2"/>
  <c r="AI284" i="2"/>
  <c r="AI282" i="2"/>
  <c r="AI283" i="2"/>
  <c r="AI281" i="2"/>
  <c r="AI280" i="2" a="1"/>
  <c r="AI280" i="2" s="1"/>
  <c r="AI285" i="2"/>
  <c r="AI274" i="2"/>
  <c r="AI272" i="2"/>
  <c r="AI269" i="2"/>
  <c r="AI275" i="2"/>
  <c r="AI273" i="2"/>
  <c r="AI270" i="2"/>
  <c r="AI267" i="2"/>
  <c r="AI266" i="2"/>
  <c r="AI268" i="2"/>
  <c r="AI259" i="2"/>
  <c r="AI257" i="2"/>
  <c r="AI254" i="2"/>
  <c r="AI258" i="2"/>
  <c r="AI256" i="2"/>
  <c r="AI253" i="2"/>
  <c r="AI264" i="2" a="1"/>
  <c r="AI264" i="2" s="1"/>
  <c r="AI242" i="2"/>
  <c r="AI251" i="2"/>
  <c r="AI250" i="2"/>
  <c r="AI248" i="2" a="1"/>
  <c r="AI248" i="2" s="1"/>
  <c r="AI243" i="2"/>
  <c r="AI241" i="2"/>
  <c r="AI240" i="2"/>
  <c r="AI237" i="2"/>
  <c r="AI235" i="2"/>
  <c r="AI236" i="2"/>
  <c r="AI227" i="2"/>
  <c r="AI225" i="2"/>
  <c r="AI222" i="2"/>
  <c r="AI238" i="2"/>
  <c r="AI234" i="2"/>
  <c r="AI252" i="2"/>
  <c r="AI232" i="2" a="1"/>
  <c r="AI232" i="2" s="1"/>
  <c r="AI224" i="2"/>
  <c r="AI226" i="2"/>
  <c r="AI216" i="2" a="1"/>
  <c r="AI216" i="2" s="1"/>
  <c r="AI221" i="2"/>
  <c r="AI219" i="2"/>
  <c r="AI218" i="2"/>
  <c r="AI211" i="2"/>
  <c r="AI209" i="2"/>
  <c r="AI220" i="2"/>
  <c r="AI210" i="2"/>
  <c r="AI206" i="2"/>
  <c r="AI204" i="2"/>
  <c r="AI208" i="2"/>
  <c r="AI205" i="2"/>
  <c r="AI203" i="2"/>
  <c r="AI202" i="2"/>
  <c r="AI195" i="2"/>
  <c r="AI193" i="2"/>
  <c r="AI190" i="2"/>
  <c r="AI192" i="2"/>
  <c r="AI189" i="2"/>
  <c r="AI187" i="2"/>
  <c r="AI184" i="2" a="1"/>
  <c r="AI184" i="2" s="1"/>
  <c r="AJ165" i="2"/>
  <c r="AI194" i="2"/>
  <c r="AI188" i="2"/>
  <c r="AI186" i="2"/>
  <c r="AI200" i="2" a="1"/>
  <c r="AI200" i="2" s="1"/>
  <c r="AG19" i="3"/>
  <c r="AI176" i="2"/>
  <c r="AI173" i="2"/>
  <c r="AI168" i="2" a="1"/>
  <c r="AI168" i="2" s="1"/>
  <c r="AI177" i="2"/>
  <c r="AI179" i="2"/>
  <c r="AI171" i="2"/>
  <c r="AI178" i="2"/>
  <c r="AI170" i="2"/>
  <c r="AI172" i="2"/>
  <c r="AH31" i="4"/>
  <c r="AH32" i="4"/>
  <c r="AH7" i="4"/>
  <c r="AO4" i="6"/>
  <c r="AJ23" i="5"/>
  <c r="AJ36" i="5" s="1"/>
  <c r="AJ49" i="5" s="1"/>
  <c r="AK4" i="4"/>
  <c r="CE33" i="4"/>
  <c r="AG58" i="4" l="1"/>
  <c r="AG55" i="4"/>
  <c r="AL4" i="4"/>
  <c r="AP4" i="6"/>
  <c r="AK23" i="5"/>
  <c r="AK36" i="5" s="1"/>
  <c r="AK49" i="5" s="1"/>
  <c r="AI31" i="4"/>
  <c r="AI14" i="4"/>
  <c r="AH38" i="5"/>
  <c r="AH25" i="5"/>
  <c r="AH34" i="4"/>
  <c r="AI32" i="4"/>
  <c r="AF79" i="4"/>
  <c r="AI7" i="4"/>
  <c r="AJ323" i="2"/>
  <c r="AJ322" i="2"/>
  <c r="AJ321" i="2"/>
  <c r="AJ317" i="2"/>
  <c r="AJ320" i="2"/>
  <c r="AJ318" i="2"/>
  <c r="AJ315" i="2"/>
  <c r="AJ316" i="2"/>
  <c r="AJ314" i="2"/>
  <c r="AJ307" i="2"/>
  <c r="AJ312" i="2" a="1"/>
  <c r="AJ312" i="2" s="1"/>
  <c r="AJ306" i="2"/>
  <c r="AJ305" i="2"/>
  <c r="AJ304" i="2"/>
  <c r="AJ301" i="2"/>
  <c r="AJ302" i="2"/>
  <c r="AJ299" i="2"/>
  <c r="AJ300" i="2"/>
  <c r="AJ298" i="2"/>
  <c r="AJ291" i="2"/>
  <c r="AJ296" i="2" a="1"/>
  <c r="AJ296" i="2" s="1"/>
  <c r="AJ288" i="2"/>
  <c r="AJ289" i="2"/>
  <c r="AJ290" i="2"/>
  <c r="AJ284" i="2"/>
  <c r="AJ282" i="2"/>
  <c r="AJ283" i="2"/>
  <c r="AJ281" i="2"/>
  <c r="AJ285" i="2"/>
  <c r="AJ280" i="2" a="1"/>
  <c r="AJ280" i="2" s="1"/>
  <c r="AJ275" i="2"/>
  <c r="AJ273" i="2"/>
  <c r="AJ270" i="2"/>
  <c r="AJ274" i="2"/>
  <c r="AJ267" i="2"/>
  <c r="AJ266" i="2"/>
  <c r="AJ259" i="2"/>
  <c r="AJ269" i="2"/>
  <c r="AJ258" i="2"/>
  <c r="AJ272" i="2"/>
  <c r="AJ268" i="2"/>
  <c r="AJ264" i="2" a="1"/>
  <c r="AJ264" i="2" s="1"/>
  <c r="AJ242" i="2"/>
  <c r="AJ256" i="2"/>
  <c r="AJ248" i="2" a="1"/>
  <c r="AJ248" i="2" s="1"/>
  <c r="AJ251" i="2"/>
  <c r="AJ250" i="2"/>
  <c r="AJ257" i="2"/>
  <c r="AJ243" i="2"/>
  <c r="AJ241" i="2"/>
  <c r="AJ252" i="2"/>
  <c r="AJ254" i="2"/>
  <c r="AJ253" i="2"/>
  <c r="AJ240" i="2"/>
  <c r="AJ237" i="2"/>
  <c r="AJ238" i="2"/>
  <c r="AJ236" i="2"/>
  <c r="AJ227" i="2"/>
  <c r="AJ234" i="2"/>
  <c r="AJ235" i="2"/>
  <c r="AJ232" i="2" a="1"/>
  <c r="AJ232" i="2" s="1"/>
  <c r="AJ226" i="2"/>
  <c r="AJ224" i="2"/>
  <c r="AJ216" i="2" a="1"/>
  <c r="AJ216" i="2" s="1"/>
  <c r="AJ221" i="2"/>
  <c r="AJ219" i="2"/>
  <c r="AJ218" i="2"/>
  <c r="AJ225" i="2"/>
  <c r="AJ222" i="2"/>
  <c r="AJ210" i="2"/>
  <c r="AJ209" i="2"/>
  <c r="AJ194" i="2"/>
  <c r="AJ192" i="2"/>
  <c r="AJ208" i="2"/>
  <c r="AJ205" i="2"/>
  <c r="AJ203" i="2"/>
  <c r="AJ202" i="2"/>
  <c r="AJ200" i="2" a="1"/>
  <c r="AJ200" i="2" s="1"/>
  <c r="AJ220" i="2"/>
  <c r="AJ206" i="2"/>
  <c r="AJ204" i="2"/>
  <c r="AJ195" i="2"/>
  <c r="AH19" i="3"/>
  <c r="AJ211" i="2"/>
  <c r="AJ188" i="2"/>
  <c r="AJ186" i="2"/>
  <c r="AK165" i="2"/>
  <c r="AJ193" i="2"/>
  <c r="AJ190" i="2"/>
  <c r="AJ189" i="2"/>
  <c r="AJ187" i="2"/>
  <c r="AJ184" i="2" a="1"/>
  <c r="AJ184" i="2" s="1"/>
  <c r="AJ172" i="2"/>
  <c r="AJ176" i="2"/>
  <c r="AJ173" i="2"/>
  <c r="AJ171" i="2"/>
  <c r="AJ8" i="4" s="1"/>
  <c r="AJ177" i="2"/>
  <c r="AJ179" i="2"/>
  <c r="AJ170" i="2"/>
  <c r="AJ168" i="2" a="1"/>
  <c r="AJ168" i="2" s="1"/>
  <c r="AJ178" i="2"/>
  <c r="AI8" i="4"/>
  <c r="AH9" i="4"/>
  <c r="AH10" i="4" s="1"/>
  <c r="CF33" i="4"/>
  <c r="AJ14" i="4" l="1"/>
  <c r="AG79" i="4"/>
  <c r="AJ32" i="4"/>
  <c r="AH55" i="4"/>
  <c r="AH58" i="4"/>
  <c r="AK323" i="2"/>
  <c r="AK321" i="2"/>
  <c r="AK322" i="2"/>
  <c r="AK320" i="2"/>
  <c r="AK318" i="2"/>
  <c r="AK317" i="2"/>
  <c r="AK315" i="2"/>
  <c r="AK314" i="2"/>
  <c r="AK316" i="2"/>
  <c r="AK312" i="2" a="1"/>
  <c r="AK312" i="2" s="1"/>
  <c r="AK307" i="2"/>
  <c r="AK306" i="2"/>
  <c r="AK304" i="2"/>
  <c r="AK301" i="2"/>
  <c r="AK302" i="2"/>
  <c r="AK305" i="2"/>
  <c r="AK299" i="2"/>
  <c r="AK291" i="2"/>
  <c r="AK296" i="2" a="1"/>
  <c r="AK296" i="2" s="1"/>
  <c r="AK300" i="2"/>
  <c r="AK288" i="2"/>
  <c r="AK290" i="2"/>
  <c r="AK298" i="2"/>
  <c r="AK289" i="2"/>
  <c r="AK280" i="2" a="1"/>
  <c r="AK280" i="2" s="1"/>
  <c r="AK283" i="2"/>
  <c r="AK281" i="2"/>
  <c r="AK285" i="2"/>
  <c r="AK284" i="2"/>
  <c r="AK282" i="2"/>
  <c r="AK273" i="2"/>
  <c r="AK269" i="2"/>
  <c r="AK268" i="2"/>
  <c r="AK270" i="2"/>
  <c r="AK272" i="2"/>
  <c r="AK264" i="2" a="1"/>
  <c r="AK264" i="2" s="1"/>
  <c r="AK267" i="2"/>
  <c r="AK258" i="2"/>
  <c r="AK275" i="2"/>
  <c r="AK256" i="2"/>
  <c r="AK248" i="2" a="1"/>
  <c r="AK248" i="2" s="1"/>
  <c r="AK251" i="2"/>
  <c r="AK250" i="2"/>
  <c r="AK257" i="2"/>
  <c r="AK266" i="2"/>
  <c r="AK259" i="2"/>
  <c r="AK274" i="2"/>
  <c r="AK252" i="2"/>
  <c r="AK254" i="2"/>
  <c r="AK253" i="2"/>
  <c r="AK243" i="2"/>
  <c r="AK241" i="2"/>
  <c r="AK240" i="2"/>
  <c r="AK237" i="2"/>
  <c r="AK235" i="2"/>
  <c r="AK242" i="2"/>
  <c r="AK236" i="2"/>
  <c r="AK227" i="2"/>
  <c r="AK225" i="2"/>
  <c r="AK234" i="2"/>
  <c r="AK238" i="2"/>
  <c r="AK232" i="2" a="1"/>
  <c r="AK232" i="2" s="1"/>
  <c r="AK226" i="2"/>
  <c r="AK224" i="2"/>
  <c r="AK216" i="2" a="1"/>
  <c r="AK216" i="2" s="1"/>
  <c r="AK221" i="2"/>
  <c r="AK219" i="2"/>
  <c r="AK218" i="2"/>
  <c r="AK211" i="2"/>
  <c r="AK209" i="2"/>
  <c r="AK220" i="2"/>
  <c r="AK208" i="2"/>
  <c r="AK205" i="2"/>
  <c r="AK203" i="2"/>
  <c r="AK202" i="2"/>
  <c r="AK200" i="2" a="1"/>
  <c r="AK200" i="2" s="1"/>
  <c r="AK195" i="2"/>
  <c r="AK193" i="2"/>
  <c r="AK190" i="2"/>
  <c r="AK222" i="2"/>
  <c r="AK210" i="2"/>
  <c r="AK206" i="2"/>
  <c r="AK188" i="2"/>
  <c r="AK186" i="2"/>
  <c r="AK194" i="2"/>
  <c r="AK184" i="2" a="1"/>
  <c r="AK184" i="2" s="1"/>
  <c r="AL165" i="2"/>
  <c r="AK204" i="2"/>
  <c r="AK192" i="2"/>
  <c r="AI19" i="3"/>
  <c r="AK189" i="2"/>
  <c r="AK187" i="2"/>
  <c r="AK178" i="2"/>
  <c r="AK168" i="2" a="1"/>
  <c r="AK168" i="2" s="1"/>
  <c r="AK176" i="2"/>
  <c r="AK171" i="2"/>
  <c r="AK172" i="2"/>
  <c r="AK173" i="2"/>
  <c r="AK177" i="2"/>
  <c r="AK179" i="2"/>
  <c r="AK170" i="2"/>
  <c r="AI9" i="4"/>
  <c r="AI10" i="4" s="1"/>
  <c r="AJ31" i="4"/>
  <c r="AI38" i="5"/>
  <c r="AI34" i="4"/>
  <c r="AI25" i="5"/>
  <c r="AL23" i="5"/>
  <c r="AL36" i="5" s="1"/>
  <c r="AL49" i="5" s="1"/>
  <c r="AQ4" i="6"/>
  <c r="AM4" i="4"/>
  <c r="AJ7" i="4"/>
  <c r="CG33" i="4"/>
  <c r="AK7" i="4" l="1"/>
  <c r="AN4" i="4"/>
  <c r="AM23" i="5"/>
  <c r="AM36" i="5" s="1"/>
  <c r="AM49" i="5" s="1"/>
  <c r="AR4" i="6"/>
  <c r="AK32" i="4"/>
  <c r="AK8" i="4"/>
  <c r="AK9" i="4" s="1"/>
  <c r="AK10" i="4" s="1"/>
  <c r="AJ9" i="4"/>
  <c r="AJ10" i="4" s="1"/>
  <c r="AJ25" i="5"/>
  <c r="AJ38" i="5"/>
  <c r="AJ34" i="4"/>
  <c r="AK31" i="4"/>
  <c r="AH79" i="4"/>
  <c r="AI55" i="4"/>
  <c r="AI58" i="4"/>
  <c r="AL323" i="2"/>
  <c r="AL321" i="2"/>
  <c r="AL320" i="2"/>
  <c r="AL322" i="2"/>
  <c r="AL318" i="2"/>
  <c r="AL316" i="2"/>
  <c r="AL315" i="2"/>
  <c r="AL314" i="2"/>
  <c r="AL317" i="2"/>
  <c r="AL312" i="2" a="1"/>
  <c r="AL312" i="2" s="1"/>
  <c r="AL307" i="2"/>
  <c r="AL304" i="2"/>
  <c r="AL305" i="2"/>
  <c r="AL306" i="2"/>
  <c r="AL301" i="2"/>
  <c r="AL300" i="2"/>
  <c r="AL299" i="2"/>
  <c r="AL302" i="2"/>
  <c r="AL298" i="2"/>
  <c r="AL291" i="2"/>
  <c r="AL296" i="2" a="1"/>
  <c r="AL296" i="2" s="1"/>
  <c r="AL290" i="2"/>
  <c r="AL289" i="2"/>
  <c r="AL280" i="2" a="1"/>
  <c r="AL280" i="2" s="1"/>
  <c r="AL283" i="2"/>
  <c r="AL281" i="2"/>
  <c r="AL285" i="2"/>
  <c r="AL284" i="2"/>
  <c r="AL282" i="2"/>
  <c r="AL275" i="2"/>
  <c r="AL273" i="2"/>
  <c r="AL270" i="2"/>
  <c r="AL274" i="2"/>
  <c r="AL272" i="2"/>
  <c r="AL269" i="2"/>
  <c r="AL268" i="2"/>
  <c r="AL264" i="2" a="1"/>
  <c r="AL264" i="2" s="1"/>
  <c r="AL267" i="2"/>
  <c r="AL266" i="2"/>
  <c r="AL258" i="2"/>
  <c r="AL256" i="2"/>
  <c r="AL253" i="2"/>
  <c r="AL288" i="2"/>
  <c r="AL259" i="2"/>
  <c r="AL257" i="2"/>
  <c r="AL254" i="2"/>
  <c r="AL251" i="2"/>
  <c r="AL250" i="2"/>
  <c r="AL252" i="2"/>
  <c r="AL243" i="2"/>
  <c r="AL241" i="2"/>
  <c r="AL240" i="2"/>
  <c r="AL242" i="2"/>
  <c r="AL248" i="2" a="1"/>
  <c r="AL248" i="2" s="1"/>
  <c r="AL238" i="2"/>
  <c r="AL236" i="2"/>
  <c r="AL234" i="2"/>
  <c r="AL235" i="2"/>
  <c r="AL232" i="2" a="1"/>
  <c r="AL232" i="2" s="1"/>
  <c r="AL226" i="2"/>
  <c r="AL227" i="2"/>
  <c r="AL225" i="2"/>
  <c r="AL222" i="2"/>
  <c r="AL224" i="2"/>
  <c r="AL221" i="2"/>
  <c r="AL219" i="2"/>
  <c r="AL218" i="2"/>
  <c r="AL237" i="2"/>
  <c r="AL220" i="2"/>
  <c r="AL210" i="2"/>
  <c r="AL216" i="2" a="1"/>
  <c r="AL216" i="2" s="1"/>
  <c r="AL209" i="2"/>
  <c r="AL208" i="2"/>
  <c r="AL205" i="2"/>
  <c r="AL203" i="2"/>
  <c r="AL202" i="2"/>
  <c r="AL200" i="2" a="1"/>
  <c r="AL200" i="2" s="1"/>
  <c r="AL195" i="2"/>
  <c r="AL193" i="2"/>
  <c r="AL190" i="2"/>
  <c r="AL211" i="2"/>
  <c r="AL206" i="2"/>
  <c r="AL204" i="2"/>
  <c r="AL188" i="2"/>
  <c r="AL186" i="2"/>
  <c r="AL194" i="2"/>
  <c r="AL184" i="2" a="1"/>
  <c r="AL184" i="2" s="1"/>
  <c r="AL189" i="2"/>
  <c r="AL187" i="2"/>
  <c r="AL192" i="2"/>
  <c r="AJ19" i="3"/>
  <c r="AM165" i="2"/>
  <c r="AL173" i="2"/>
  <c r="AL170" i="2"/>
  <c r="AL168" i="2" a="1"/>
  <c r="AL168" i="2" s="1"/>
  <c r="AL177" i="2"/>
  <c r="AL178" i="2"/>
  <c r="AL172" i="2"/>
  <c r="AL176" i="2"/>
  <c r="AL171" i="2"/>
  <c r="AK14" i="4"/>
  <c r="CH33" i="4"/>
  <c r="AL14" i="4" l="1"/>
  <c r="AI79" i="4"/>
  <c r="AL8" i="4"/>
  <c r="AL7" i="4"/>
  <c r="AL31" i="4"/>
  <c r="AM323" i="2"/>
  <c r="AM322" i="2"/>
  <c r="AM321" i="2"/>
  <c r="AM320" i="2"/>
  <c r="AM318" i="2"/>
  <c r="AM317" i="2"/>
  <c r="AM316" i="2"/>
  <c r="AM315" i="2"/>
  <c r="AM314" i="2"/>
  <c r="AM307" i="2"/>
  <c r="AM312" i="2" a="1"/>
  <c r="AM312" i="2" s="1"/>
  <c r="AM305" i="2"/>
  <c r="AM306" i="2"/>
  <c r="AM302" i="2"/>
  <c r="AM304" i="2"/>
  <c r="AM299" i="2"/>
  <c r="AM300" i="2"/>
  <c r="AM296" i="2" a="1"/>
  <c r="AM296" i="2" s="1"/>
  <c r="AM301" i="2"/>
  <c r="AM291" i="2"/>
  <c r="AM298" i="2"/>
  <c r="AM290" i="2"/>
  <c r="AM289" i="2"/>
  <c r="AM288" i="2"/>
  <c r="AM283" i="2"/>
  <c r="AM281" i="2"/>
  <c r="AM285" i="2"/>
  <c r="AM284" i="2"/>
  <c r="AM282" i="2"/>
  <c r="AM275" i="2"/>
  <c r="AM273" i="2"/>
  <c r="AM270" i="2"/>
  <c r="AM268" i="2"/>
  <c r="AM274" i="2"/>
  <c r="AM272" i="2"/>
  <c r="AM269" i="2"/>
  <c r="AM267" i="2"/>
  <c r="AM266" i="2"/>
  <c r="AM280" i="2" a="1"/>
  <c r="AM280" i="2" s="1"/>
  <c r="AM258" i="2"/>
  <c r="AM256" i="2"/>
  <c r="AM253" i="2"/>
  <c r="AM264" i="2" a="1"/>
  <c r="AM264" i="2" s="1"/>
  <c r="AM259" i="2"/>
  <c r="AM257" i="2"/>
  <c r="AM254" i="2"/>
  <c r="AM243" i="2"/>
  <c r="AM252" i="2"/>
  <c r="AM248" i="2" a="1"/>
  <c r="AM248" i="2" s="1"/>
  <c r="AM242" i="2"/>
  <c r="AM240" i="2"/>
  <c r="AM250" i="2"/>
  <c r="AM251" i="2"/>
  <c r="AM238" i="2"/>
  <c r="AM236" i="2"/>
  <c r="AM241" i="2"/>
  <c r="AM235" i="2"/>
  <c r="AM232" i="2" a="1"/>
  <c r="AM232" i="2" s="1"/>
  <c r="AM226" i="2"/>
  <c r="AM224" i="2"/>
  <c r="AM237" i="2"/>
  <c r="AM234" i="2"/>
  <c r="AM227" i="2"/>
  <c r="AM220" i="2"/>
  <c r="AM210" i="2"/>
  <c r="AM222" i="2"/>
  <c r="AM216" i="2" a="1"/>
  <c r="AM216" i="2" s="1"/>
  <c r="AM221" i="2"/>
  <c r="AM219" i="2"/>
  <c r="AM218" i="2"/>
  <c r="AM225" i="2"/>
  <c r="AM209" i="2"/>
  <c r="AM208" i="2"/>
  <c r="AM205" i="2"/>
  <c r="AM203" i="2"/>
  <c r="AM202" i="2"/>
  <c r="AM200" i="2" a="1"/>
  <c r="AM200" i="2" s="1"/>
  <c r="AM211" i="2"/>
  <c r="AM206" i="2"/>
  <c r="AM204" i="2"/>
  <c r="AM194" i="2"/>
  <c r="AM192" i="2"/>
  <c r="AM195" i="2"/>
  <c r="AM188" i="2"/>
  <c r="AM186" i="2"/>
  <c r="AM184" i="2" a="1"/>
  <c r="AM184" i="2" s="1"/>
  <c r="AM193" i="2"/>
  <c r="AM190" i="2"/>
  <c r="AM189" i="2"/>
  <c r="AM187" i="2"/>
  <c r="AK19" i="3"/>
  <c r="AN165" i="2"/>
  <c r="AM171" i="2"/>
  <c r="AM172" i="2"/>
  <c r="AM173" i="2"/>
  <c r="AM176" i="2"/>
  <c r="AM177" i="2"/>
  <c r="AM169" i="2"/>
  <c r="AM170" i="2"/>
  <c r="AM168" i="2" a="1"/>
  <c r="AM168" i="2" s="1"/>
  <c r="AM179" i="2"/>
  <c r="AM178" i="2"/>
  <c r="AK25" i="5"/>
  <c r="AK38" i="5"/>
  <c r="AK34" i="4"/>
  <c r="AJ55" i="4"/>
  <c r="AJ58" i="4"/>
  <c r="AN23" i="5"/>
  <c r="AN36" i="5" s="1"/>
  <c r="AN49" i="5" s="1"/>
  <c r="AS4" i="6"/>
  <c r="AO4" i="4"/>
  <c r="CI33" i="4"/>
  <c r="AL9" i="4" l="1"/>
  <c r="AM8" i="4"/>
  <c r="AM7" i="4"/>
  <c r="AN323" i="2"/>
  <c r="AN321" i="2"/>
  <c r="AN320" i="2"/>
  <c r="AN318" i="2"/>
  <c r="AN316" i="2"/>
  <c r="AN317" i="2"/>
  <c r="AN315" i="2"/>
  <c r="AN322" i="2"/>
  <c r="AN314" i="2"/>
  <c r="AN306" i="2"/>
  <c r="AN312" i="2" a="1"/>
  <c r="AN312" i="2" s="1"/>
  <c r="AN307" i="2"/>
  <c r="AN305" i="2"/>
  <c r="AN302" i="2"/>
  <c r="AN300" i="2"/>
  <c r="AN301" i="2"/>
  <c r="AN304" i="2"/>
  <c r="AN299" i="2"/>
  <c r="AN298" i="2"/>
  <c r="AN291" i="2"/>
  <c r="AN296" i="2" a="1"/>
  <c r="AN296" i="2" s="1"/>
  <c r="AN290" i="2"/>
  <c r="AN289" i="2"/>
  <c r="AN288" i="2"/>
  <c r="AN283" i="2"/>
  <c r="AN281" i="2"/>
  <c r="AN285" i="2"/>
  <c r="AN284" i="2"/>
  <c r="AN282" i="2"/>
  <c r="AN280" i="2" a="1"/>
  <c r="AN280" i="2" s="1"/>
  <c r="AN274" i="2"/>
  <c r="AN272" i="2"/>
  <c r="AN269" i="2"/>
  <c r="AN268" i="2"/>
  <c r="AN273" i="2"/>
  <c r="AN275" i="2"/>
  <c r="AN258" i="2"/>
  <c r="AN267" i="2"/>
  <c r="AN264" i="2" a="1"/>
  <c r="AN264" i="2" s="1"/>
  <c r="AN270" i="2"/>
  <c r="AN259" i="2"/>
  <c r="AN266" i="2"/>
  <c r="AN243" i="2"/>
  <c r="AN241" i="2"/>
  <c r="AN257" i="2"/>
  <c r="AN252" i="2"/>
  <c r="AN248" i="2" a="1"/>
  <c r="AN248" i="2" s="1"/>
  <c r="AN242" i="2"/>
  <c r="AN254" i="2"/>
  <c r="AN253" i="2"/>
  <c r="AN251" i="2"/>
  <c r="AN250" i="2"/>
  <c r="AN256" i="2"/>
  <c r="AN238" i="2"/>
  <c r="AN240" i="2"/>
  <c r="AN237" i="2"/>
  <c r="AN235" i="2"/>
  <c r="AN232" i="2" a="1"/>
  <c r="AN232" i="2" s="1"/>
  <c r="AN226" i="2"/>
  <c r="AN227" i="2"/>
  <c r="AN225" i="2"/>
  <c r="AN222" i="2"/>
  <c r="AN236" i="2"/>
  <c r="AN220" i="2"/>
  <c r="AN234" i="2"/>
  <c r="AN216" i="2" a="1"/>
  <c r="AN216" i="2" s="1"/>
  <c r="AN224" i="2"/>
  <c r="AN211" i="2"/>
  <c r="AN209" i="2"/>
  <c r="AN221" i="2"/>
  <c r="AN195" i="2"/>
  <c r="AN193" i="2"/>
  <c r="AN190" i="2"/>
  <c r="AN218" i="2"/>
  <c r="AN206" i="2"/>
  <c r="AN204" i="2"/>
  <c r="AN219" i="2"/>
  <c r="AN208" i="2"/>
  <c r="AN205" i="2"/>
  <c r="AN203" i="2"/>
  <c r="AN202" i="2"/>
  <c r="AO165" i="2"/>
  <c r="AN194" i="2"/>
  <c r="AN210" i="2"/>
  <c r="AN184" i="2" a="1"/>
  <c r="AN184" i="2" s="1"/>
  <c r="AN189" i="2"/>
  <c r="AN187" i="2"/>
  <c r="AN200" i="2" a="1"/>
  <c r="AN200" i="2" s="1"/>
  <c r="AN192" i="2"/>
  <c r="AN188" i="2"/>
  <c r="AN186" i="2"/>
  <c r="AL19" i="3"/>
  <c r="AN168" i="2" a="1"/>
  <c r="AN168" i="2" s="1"/>
  <c r="AN176" i="2"/>
  <c r="AN172" i="2"/>
  <c r="AN173" i="2"/>
  <c r="AN178" i="2"/>
  <c r="AN179" i="2"/>
  <c r="AN171" i="2"/>
  <c r="AN177" i="2"/>
  <c r="AN170" i="2"/>
  <c r="AN169" i="2"/>
  <c r="AM14" i="4"/>
  <c r="AJ79" i="4"/>
  <c r="AM32" i="4"/>
  <c r="AM31" i="4"/>
  <c r="AT4" i="6"/>
  <c r="AP4" i="4"/>
  <c r="AO23" i="5"/>
  <c r="AO36" i="5" s="1"/>
  <c r="AO49" i="5" s="1"/>
  <c r="AK55" i="4"/>
  <c r="AK58" i="4"/>
  <c r="AL10" i="4"/>
  <c r="CJ33" i="4"/>
  <c r="AN14" i="4" l="1"/>
  <c r="AK79" i="4"/>
  <c r="AM9" i="4"/>
  <c r="AM10" i="4" s="1"/>
  <c r="AN7" i="4"/>
  <c r="AQ4" i="4"/>
  <c r="AP23" i="5"/>
  <c r="AP36" i="5" s="1"/>
  <c r="AP49" i="5" s="1"/>
  <c r="AU4" i="6"/>
  <c r="AN31" i="4"/>
  <c r="AN32" i="4"/>
  <c r="AN8" i="4"/>
  <c r="AM25" i="5"/>
  <c r="AM34" i="4"/>
  <c r="AM38" i="5"/>
  <c r="AO323" i="2"/>
  <c r="AO322" i="2"/>
  <c r="AO321" i="2"/>
  <c r="AO316" i="2"/>
  <c r="AO318" i="2"/>
  <c r="AO317" i="2"/>
  <c r="AO320" i="2"/>
  <c r="AO315" i="2"/>
  <c r="AO314" i="2"/>
  <c r="AO312" i="2" a="1"/>
  <c r="AO312" i="2" s="1"/>
  <c r="AO307" i="2"/>
  <c r="AO305" i="2"/>
  <c r="AO306" i="2"/>
  <c r="AO302" i="2"/>
  <c r="AO300" i="2"/>
  <c r="AO301" i="2"/>
  <c r="AO304" i="2"/>
  <c r="AO299" i="2"/>
  <c r="AO298" i="2"/>
  <c r="AO296" i="2" a="1"/>
  <c r="AO296" i="2" s="1"/>
  <c r="AO289" i="2"/>
  <c r="AO291" i="2"/>
  <c r="AO285" i="2"/>
  <c r="AO284" i="2"/>
  <c r="AO282" i="2"/>
  <c r="AO280" i="2" a="1"/>
  <c r="AO280" i="2" s="1"/>
  <c r="AO288" i="2"/>
  <c r="AO283" i="2"/>
  <c r="AO290" i="2"/>
  <c r="AO281" i="2"/>
  <c r="AO268" i="2"/>
  <c r="AO273" i="2"/>
  <c r="AO269" i="2"/>
  <c r="AO275" i="2"/>
  <c r="AO270" i="2"/>
  <c r="AO267" i="2"/>
  <c r="AO266" i="2"/>
  <c r="AO272" i="2"/>
  <c r="AO274" i="2"/>
  <c r="AO264" i="2" a="1"/>
  <c r="AO264" i="2" s="1"/>
  <c r="AO259" i="2"/>
  <c r="AO257" i="2"/>
  <c r="AO252" i="2"/>
  <c r="AO258" i="2"/>
  <c r="AO248" i="2" a="1"/>
  <c r="AO248" i="2" s="1"/>
  <c r="AO254" i="2"/>
  <c r="AO253" i="2"/>
  <c r="AO251" i="2"/>
  <c r="AO250" i="2"/>
  <c r="AO256" i="2"/>
  <c r="AO242" i="2"/>
  <c r="AO238" i="2"/>
  <c r="AO236" i="2"/>
  <c r="AO243" i="2"/>
  <c r="AO240" i="2"/>
  <c r="AO235" i="2"/>
  <c r="AO226" i="2"/>
  <c r="AO237" i="2"/>
  <c r="AO227" i="2"/>
  <c r="AO225" i="2"/>
  <c r="AO222" i="2"/>
  <c r="AO234" i="2"/>
  <c r="AO241" i="2"/>
  <c r="AO232" i="2" a="1"/>
  <c r="AO232" i="2" s="1"/>
  <c r="AO220" i="2"/>
  <c r="AO216" i="2" a="1"/>
  <c r="AO216" i="2" s="1"/>
  <c r="AO210" i="2"/>
  <c r="AO208" i="2"/>
  <c r="AO221" i="2"/>
  <c r="AO219" i="2"/>
  <c r="AO218" i="2"/>
  <c r="AO206" i="2"/>
  <c r="AO204" i="2"/>
  <c r="AO211" i="2"/>
  <c r="AO200" i="2" a="1"/>
  <c r="AO200" i="2" s="1"/>
  <c r="AO194" i="2"/>
  <c r="AO192" i="2"/>
  <c r="AO224" i="2"/>
  <c r="AO209" i="2"/>
  <c r="AO205" i="2"/>
  <c r="AO184" i="2" a="1"/>
  <c r="AO184" i="2" s="1"/>
  <c r="AP165" i="2"/>
  <c r="AO189" i="2"/>
  <c r="AO187" i="2"/>
  <c r="AO202" i="2"/>
  <c r="AO193" i="2"/>
  <c r="AO190" i="2"/>
  <c r="AO203" i="2"/>
  <c r="AO195" i="2"/>
  <c r="AO186" i="2"/>
  <c r="AO188" i="2"/>
  <c r="AM19" i="3"/>
  <c r="AO172" i="2"/>
  <c r="AO176" i="2"/>
  <c r="AO171" i="2"/>
  <c r="AO169" i="2"/>
  <c r="AO170" i="2"/>
  <c r="AO168" i="2" a="1"/>
  <c r="AO168" i="2" s="1"/>
  <c r="AO178" i="2"/>
  <c r="AO177" i="2"/>
  <c r="AO179" i="2"/>
  <c r="AO173" i="2"/>
  <c r="CK33" i="4"/>
  <c r="AO14" i="4" l="1"/>
  <c r="AO32" i="4"/>
  <c r="AO8" i="4"/>
  <c r="AO31" i="4"/>
  <c r="AM55" i="4"/>
  <c r="AM58" i="4"/>
  <c r="AN38" i="5"/>
  <c r="AN34" i="4"/>
  <c r="AN25" i="5"/>
  <c r="AN9" i="4"/>
  <c r="AV4" i="6"/>
  <c r="AR4" i="4"/>
  <c r="AQ23" i="5"/>
  <c r="AQ36" i="5" s="1"/>
  <c r="AQ49" i="5" s="1"/>
  <c r="AO7" i="4"/>
  <c r="AP323" i="2"/>
  <c r="AP322" i="2"/>
  <c r="AP321" i="2"/>
  <c r="AP318" i="2"/>
  <c r="AP320" i="2"/>
  <c r="AP317" i="2"/>
  <c r="AP316" i="2"/>
  <c r="AP315" i="2"/>
  <c r="AP314" i="2"/>
  <c r="AP312" i="2" a="1"/>
  <c r="AP312" i="2" s="1"/>
  <c r="AP307" i="2"/>
  <c r="AP305" i="2"/>
  <c r="AP306" i="2"/>
  <c r="AP304" i="2"/>
  <c r="AP300" i="2"/>
  <c r="AP302" i="2"/>
  <c r="AP301" i="2"/>
  <c r="AP299" i="2"/>
  <c r="AP298" i="2"/>
  <c r="AP296" i="2" a="1"/>
  <c r="AP296" i="2" s="1"/>
  <c r="AP291" i="2"/>
  <c r="AP288" i="2"/>
  <c r="AP290" i="2"/>
  <c r="AP289" i="2"/>
  <c r="AP284" i="2"/>
  <c r="AP282" i="2"/>
  <c r="AP280" i="2" a="1"/>
  <c r="AP280" i="2" s="1"/>
  <c r="AP283" i="2"/>
  <c r="AP281" i="2"/>
  <c r="AP274" i="2"/>
  <c r="AP272" i="2"/>
  <c r="AP269" i="2"/>
  <c r="AP285" i="2"/>
  <c r="AP275" i="2"/>
  <c r="AP273" i="2"/>
  <c r="AP270" i="2"/>
  <c r="AP264" i="2" a="1"/>
  <c r="AP264" i="2" s="1"/>
  <c r="AP267" i="2"/>
  <c r="AP266" i="2"/>
  <c r="AP259" i="2"/>
  <c r="AP257" i="2"/>
  <c r="AP254" i="2"/>
  <c r="AP268" i="2"/>
  <c r="AP258" i="2"/>
  <c r="AP256" i="2"/>
  <c r="AP252" i="2"/>
  <c r="AP248" i="2" a="1"/>
  <c r="AP248" i="2" s="1"/>
  <c r="AP253" i="2"/>
  <c r="AP251" i="2"/>
  <c r="AP250" i="2"/>
  <c r="AP242" i="2"/>
  <c r="AP241" i="2"/>
  <c r="AP240" i="2"/>
  <c r="AP237" i="2"/>
  <c r="AP235" i="2"/>
  <c r="AP238" i="2"/>
  <c r="AP227" i="2"/>
  <c r="AP234" i="2"/>
  <c r="AP226" i="2"/>
  <c r="AP224" i="2"/>
  <c r="AP220" i="2"/>
  <c r="AP216" i="2" a="1"/>
  <c r="AP216" i="2" s="1"/>
  <c r="AP243" i="2"/>
  <c r="AP232" i="2" a="1"/>
  <c r="AP232" i="2" s="1"/>
  <c r="AP222" i="2"/>
  <c r="AP221" i="2"/>
  <c r="AP219" i="2"/>
  <c r="AP218" i="2"/>
  <c r="AP236" i="2"/>
  <c r="AP225" i="2"/>
  <c r="AP211" i="2"/>
  <c r="AP209" i="2"/>
  <c r="AP206" i="2"/>
  <c r="AP204" i="2"/>
  <c r="AP200" i="2" a="1"/>
  <c r="AP200" i="2" s="1"/>
  <c r="AP194" i="2"/>
  <c r="AP192" i="2"/>
  <c r="AP210" i="2"/>
  <c r="AP205" i="2"/>
  <c r="AP203" i="2"/>
  <c r="AP202" i="2"/>
  <c r="AP189" i="2"/>
  <c r="AP187" i="2"/>
  <c r="AN19" i="3"/>
  <c r="AP208" i="2"/>
  <c r="AP193" i="2"/>
  <c r="AP190" i="2"/>
  <c r="AQ165" i="2"/>
  <c r="AP195" i="2"/>
  <c r="AP188" i="2"/>
  <c r="AP186" i="2"/>
  <c r="AP184" i="2" a="1"/>
  <c r="AP184" i="2" s="1"/>
  <c r="AP177" i="2"/>
  <c r="AP179" i="2"/>
  <c r="AP171" i="2"/>
  <c r="AP176" i="2"/>
  <c r="AP170" i="2"/>
  <c r="AP169" i="2"/>
  <c r="AP168" i="2" a="1"/>
  <c r="AP168" i="2" s="1"/>
  <c r="AP172" i="2"/>
  <c r="AP173" i="2"/>
  <c r="AP178" i="2"/>
  <c r="CL33" i="4"/>
  <c r="AP31" i="4" l="1"/>
  <c r="AQ323" i="2"/>
  <c r="AQ321" i="2"/>
  <c r="AQ322" i="2"/>
  <c r="AQ320" i="2"/>
  <c r="AQ318" i="2"/>
  <c r="AQ316" i="2"/>
  <c r="AQ317" i="2"/>
  <c r="AQ315" i="2"/>
  <c r="AQ314" i="2"/>
  <c r="AQ312" i="2" a="1"/>
  <c r="AQ312" i="2" s="1"/>
  <c r="AQ306" i="2"/>
  <c r="AQ307" i="2"/>
  <c r="AQ305" i="2"/>
  <c r="AQ301" i="2"/>
  <c r="AQ300" i="2"/>
  <c r="AQ304" i="2"/>
  <c r="AQ302" i="2"/>
  <c r="AQ298" i="2"/>
  <c r="AQ296" i="2" a="1"/>
  <c r="AQ296" i="2" s="1"/>
  <c r="AQ299" i="2"/>
  <c r="AQ290" i="2"/>
  <c r="AQ291" i="2"/>
  <c r="AQ288" i="2"/>
  <c r="AQ289" i="2"/>
  <c r="AQ284" i="2"/>
  <c r="AQ282" i="2"/>
  <c r="AQ280" i="2" a="1"/>
  <c r="AQ280" i="2" s="1"/>
  <c r="AQ283" i="2"/>
  <c r="AQ281" i="2"/>
  <c r="AQ285" i="2"/>
  <c r="AQ274" i="2"/>
  <c r="AQ272" i="2"/>
  <c r="AQ269" i="2"/>
  <c r="AQ275" i="2"/>
  <c r="AQ273" i="2"/>
  <c r="AQ270" i="2"/>
  <c r="AQ268" i="2"/>
  <c r="AQ267" i="2"/>
  <c r="AQ266" i="2"/>
  <c r="AQ264" i="2" a="1"/>
  <c r="AQ264" i="2" s="1"/>
  <c r="AQ259" i="2"/>
  <c r="AQ257" i="2"/>
  <c r="AQ254" i="2"/>
  <c r="AQ258" i="2"/>
  <c r="AQ256" i="2"/>
  <c r="AQ253" i="2"/>
  <c r="AQ242" i="2"/>
  <c r="AQ251" i="2"/>
  <c r="AQ250" i="2"/>
  <c r="AQ243" i="2"/>
  <c r="AQ248" i="2" a="1"/>
  <c r="AQ248" i="2" s="1"/>
  <c r="AQ241" i="2"/>
  <c r="AQ240" i="2"/>
  <c r="AQ237" i="2"/>
  <c r="AQ235" i="2"/>
  <c r="AQ252" i="2"/>
  <c r="AQ238" i="2"/>
  <c r="AQ227" i="2"/>
  <c r="AQ225" i="2"/>
  <c r="AQ222" i="2"/>
  <c r="AQ234" i="2"/>
  <c r="AQ236" i="2"/>
  <c r="AQ232" i="2" a="1"/>
  <c r="AQ232" i="2" s="1"/>
  <c r="AQ226" i="2"/>
  <c r="AQ221" i="2"/>
  <c r="AQ219" i="2"/>
  <c r="AQ218" i="2"/>
  <c r="AQ211" i="2"/>
  <c r="AQ209" i="2"/>
  <c r="AQ224" i="2"/>
  <c r="AQ220" i="2"/>
  <c r="AQ216" i="2" a="1"/>
  <c r="AQ216" i="2" s="1"/>
  <c r="AQ206" i="2"/>
  <c r="AQ204" i="2"/>
  <c r="AQ200" i="2" a="1"/>
  <c r="AQ200" i="2" s="1"/>
  <c r="AQ210" i="2"/>
  <c r="AQ205" i="2"/>
  <c r="AQ203" i="2"/>
  <c r="AQ202" i="2"/>
  <c r="AQ208" i="2"/>
  <c r="AQ195" i="2"/>
  <c r="AQ193" i="2"/>
  <c r="AQ190" i="2"/>
  <c r="AQ194" i="2"/>
  <c r="AQ189" i="2"/>
  <c r="AQ187" i="2"/>
  <c r="AO19" i="3"/>
  <c r="AR165" i="2"/>
  <c r="AQ192" i="2"/>
  <c r="AQ188" i="2"/>
  <c r="AQ186" i="2"/>
  <c r="AQ184" i="2" a="1"/>
  <c r="AQ184" i="2" s="1"/>
  <c r="AQ178" i="2"/>
  <c r="AQ168" i="2" a="1"/>
  <c r="AQ168" i="2" s="1"/>
  <c r="AQ171" i="2"/>
  <c r="AQ177" i="2"/>
  <c r="AQ32" i="4" s="1"/>
  <c r="AQ179" i="2"/>
  <c r="AQ173" i="2"/>
  <c r="AQ172" i="2"/>
  <c r="AQ176" i="2"/>
  <c r="AQ169" i="2"/>
  <c r="AQ170" i="2"/>
  <c r="AQ14" i="4" s="1"/>
  <c r="AP32" i="4"/>
  <c r="AS4" i="4"/>
  <c r="AR23" i="5"/>
  <c r="AR36" i="5" s="1"/>
  <c r="AR49" i="5" s="1"/>
  <c r="AW4" i="6"/>
  <c r="AP7" i="4"/>
  <c r="AM79" i="4"/>
  <c r="AO25" i="5"/>
  <c r="AO38" i="5"/>
  <c r="AO34" i="4"/>
  <c r="AP14" i="4"/>
  <c r="AO9" i="4"/>
  <c r="AO10" i="4" s="1"/>
  <c r="AN58" i="4"/>
  <c r="AN55" i="4"/>
  <c r="AP8" i="4"/>
  <c r="AN10" i="4"/>
  <c r="CM33" i="4"/>
  <c r="AQ8" i="4" l="1"/>
  <c r="AP9" i="4"/>
  <c r="AP10" i="4" s="1"/>
  <c r="AQ31" i="4"/>
  <c r="AO55" i="4"/>
  <c r="AO58" i="4"/>
  <c r="AX4" i="6"/>
  <c r="AS23" i="5"/>
  <c r="AS36" i="5" s="1"/>
  <c r="AS49" i="5" s="1"/>
  <c r="AT4" i="4"/>
  <c r="AR323" i="2"/>
  <c r="AR322" i="2"/>
  <c r="AR321" i="2"/>
  <c r="AR317" i="2"/>
  <c r="AR318" i="2"/>
  <c r="AR320" i="2"/>
  <c r="AR316" i="2"/>
  <c r="AR315" i="2"/>
  <c r="AR314" i="2"/>
  <c r="AR312" i="2" a="1"/>
  <c r="AR312" i="2" s="1"/>
  <c r="AR307" i="2"/>
  <c r="AR306" i="2"/>
  <c r="AR301" i="2"/>
  <c r="AR304" i="2"/>
  <c r="AR302" i="2"/>
  <c r="AR299" i="2"/>
  <c r="AR305" i="2"/>
  <c r="AR296" i="2" a="1"/>
  <c r="AR296" i="2" s="1"/>
  <c r="AR300" i="2"/>
  <c r="AR298" i="2"/>
  <c r="AR291" i="2"/>
  <c r="AR288" i="2"/>
  <c r="AR290" i="2"/>
  <c r="AR289" i="2"/>
  <c r="AR284" i="2"/>
  <c r="AR282" i="2"/>
  <c r="AR283" i="2"/>
  <c r="AR281" i="2"/>
  <c r="AR285" i="2"/>
  <c r="AR275" i="2"/>
  <c r="AR273" i="2"/>
  <c r="AR270" i="2"/>
  <c r="AR280" i="2" a="1"/>
  <c r="AR280" i="2" s="1"/>
  <c r="AR269" i="2"/>
  <c r="AR267" i="2"/>
  <c r="AR266" i="2"/>
  <c r="AR274" i="2"/>
  <c r="AR264" i="2" a="1"/>
  <c r="AR264" i="2" s="1"/>
  <c r="AR268" i="2"/>
  <c r="AR259" i="2"/>
  <c r="AR272" i="2"/>
  <c r="AR258" i="2"/>
  <c r="AR257" i="2"/>
  <c r="AR242" i="2"/>
  <c r="AR253" i="2"/>
  <c r="AR251" i="2"/>
  <c r="AR250" i="2"/>
  <c r="AR254" i="2"/>
  <c r="AR243" i="2"/>
  <c r="AR241" i="2"/>
  <c r="AR256" i="2"/>
  <c r="AR248" i="2" a="1"/>
  <c r="AR248" i="2" s="1"/>
  <c r="AR252" i="2"/>
  <c r="AR240" i="2"/>
  <c r="AR237" i="2"/>
  <c r="AR238" i="2"/>
  <c r="AR236" i="2"/>
  <c r="AR227" i="2"/>
  <c r="AR234" i="2"/>
  <c r="AR232" i="2" a="1"/>
  <c r="AR232" i="2" s="1"/>
  <c r="AR226" i="2"/>
  <c r="AR224" i="2"/>
  <c r="AR235" i="2"/>
  <c r="AR221" i="2"/>
  <c r="AR219" i="2"/>
  <c r="AR218" i="2"/>
  <c r="AR222" i="2"/>
  <c r="AR225" i="2"/>
  <c r="AR216" i="2" a="1"/>
  <c r="AR216" i="2" s="1"/>
  <c r="AR210" i="2"/>
  <c r="AR200" i="2" a="1"/>
  <c r="AR200" i="2" s="1"/>
  <c r="AR211" i="2"/>
  <c r="AR194" i="2"/>
  <c r="AR192" i="2"/>
  <c r="AR205" i="2"/>
  <c r="AR203" i="2"/>
  <c r="AR202" i="2"/>
  <c r="AR208" i="2"/>
  <c r="AR206" i="2"/>
  <c r="AR204" i="2"/>
  <c r="AR220" i="2"/>
  <c r="AR209" i="2"/>
  <c r="AR193" i="2"/>
  <c r="AR190" i="2"/>
  <c r="AR188" i="2"/>
  <c r="AR186" i="2"/>
  <c r="AS165" i="2"/>
  <c r="AR195" i="2"/>
  <c r="AR184" i="2" a="1"/>
  <c r="AR184" i="2" s="1"/>
  <c r="AR189" i="2"/>
  <c r="AR187" i="2"/>
  <c r="AP19" i="3"/>
  <c r="AR169" i="2"/>
  <c r="AR177" i="2"/>
  <c r="AR176" i="2"/>
  <c r="AR31" i="4" s="1"/>
  <c r="AR172" i="2"/>
  <c r="AR179" i="2"/>
  <c r="AR171" i="2"/>
  <c r="AR173" i="2"/>
  <c r="AR178" i="2"/>
  <c r="AR168" i="2" a="1"/>
  <c r="AR168" i="2" s="1"/>
  <c r="AR170" i="2"/>
  <c r="AP38" i="5"/>
  <c r="AP34" i="4"/>
  <c r="AP25" i="5"/>
  <c r="AN79" i="4"/>
  <c r="AQ7" i="4"/>
  <c r="AQ9" i="4" s="1"/>
  <c r="AQ10" i="4" s="1"/>
  <c r="CN33" i="4"/>
  <c r="AR7" i="4" l="1"/>
  <c r="AR14" i="4"/>
  <c r="AO79" i="4"/>
  <c r="AR8" i="4"/>
  <c r="AP58" i="4"/>
  <c r="AP55" i="4"/>
  <c r="AS323" i="2"/>
  <c r="AS321" i="2"/>
  <c r="AS320" i="2"/>
  <c r="AS322" i="2"/>
  <c r="AS315" i="2"/>
  <c r="AS317" i="2"/>
  <c r="AS316" i="2"/>
  <c r="AS314" i="2"/>
  <c r="AS318" i="2"/>
  <c r="AS312" i="2" a="1"/>
  <c r="AS312" i="2" s="1"/>
  <c r="AS307" i="2"/>
  <c r="AS304" i="2"/>
  <c r="AS301" i="2"/>
  <c r="AS302" i="2"/>
  <c r="AS305" i="2"/>
  <c r="AS306" i="2"/>
  <c r="AS300" i="2"/>
  <c r="AS299" i="2"/>
  <c r="AS296" i="2" a="1"/>
  <c r="AS296" i="2" s="1"/>
  <c r="AS291" i="2"/>
  <c r="AS298" i="2"/>
  <c r="AS288" i="2"/>
  <c r="AS289" i="2"/>
  <c r="AS283" i="2"/>
  <c r="AS281" i="2"/>
  <c r="AS285" i="2"/>
  <c r="AS290" i="2"/>
  <c r="AS280" i="2" a="1"/>
  <c r="AS280" i="2" s="1"/>
  <c r="AS284" i="2"/>
  <c r="AS282" i="2"/>
  <c r="AS273" i="2"/>
  <c r="AS275" i="2"/>
  <c r="AS270" i="2"/>
  <c r="AS272" i="2"/>
  <c r="AS268" i="2"/>
  <c r="AS264" i="2" a="1"/>
  <c r="AS264" i="2" s="1"/>
  <c r="AS269" i="2"/>
  <c r="AS267" i="2"/>
  <c r="AS258" i="2"/>
  <c r="AS266" i="2"/>
  <c r="AS274" i="2"/>
  <c r="AS253" i="2"/>
  <c r="AS251" i="2"/>
  <c r="AS250" i="2"/>
  <c r="AS254" i="2"/>
  <c r="AS259" i="2"/>
  <c r="AS256" i="2"/>
  <c r="AS248" i="2" a="1"/>
  <c r="AS248" i="2" s="1"/>
  <c r="AS252" i="2"/>
  <c r="AS240" i="2"/>
  <c r="AS237" i="2"/>
  <c r="AS235" i="2"/>
  <c r="AS257" i="2"/>
  <c r="AS241" i="2"/>
  <c r="AS243" i="2"/>
  <c r="AS242" i="2"/>
  <c r="AS227" i="2"/>
  <c r="AS225" i="2"/>
  <c r="AS234" i="2"/>
  <c r="AS232" i="2" a="1"/>
  <c r="AS232" i="2" s="1"/>
  <c r="AS236" i="2"/>
  <c r="AS226" i="2"/>
  <c r="AS224" i="2"/>
  <c r="AS238" i="2"/>
  <c r="AS221" i="2"/>
  <c r="AS219" i="2"/>
  <c r="AS218" i="2"/>
  <c r="AS222" i="2"/>
  <c r="AS211" i="2"/>
  <c r="AS209" i="2"/>
  <c r="AS216" i="2" a="1"/>
  <c r="AS216" i="2" s="1"/>
  <c r="AS220" i="2"/>
  <c r="AS205" i="2"/>
  <c r="AS203" i="2"/>
  <c r="AS202" i="2"/>
  <c r="AS210" i="2"/>
  <c r="AS208" i="2"/>
  <c r="AS195" i="2"/>
  <c r="AS193" i="2"/>
  <c r="AS190" i="2"/>
  <c r="AS206" i="2"/>
  <c r="AS188" i="2"/>
  <c r="AS186" i="2"/>
  <c r="AS192" i="2"/>
  <c r="AS184" i="2" a="1"/>
  <c r="AS184" i="2" s="1"/>
  <c r="AS200" i="2" a="1"/>
  <c r="AS200" i="2" s="1"/>
  <c r="AS204" i="2"/>
  <c r="AS189" i="2"/>
  <c r="AT165" i="2"/>
  <c r="AQ19" i="3"/>
  <c r="AS194" i="2"/>
  <c r="AS187" i="2"/>
  <c r="AS169" i="2"/>
  <c r="AS170" i="2"/>
  <c r="AS14" i="4" s="1"/>
  <c r="AS168" i="2" a="1"/>
  <c r="AS168" i="2" s="1"/>
  <c r="AS177" i="2"/>
  <c r="AS32" i="4" s="1"/>
  <c r="AS179" i="2"/>
  <c r="AS176" i="2"/>
  <c r="AS178" i="2"/>
  <c r="AS171" i="2"/>
  <c r="AS173" i="2"/>
  <c r="AS172" i="2"/>
  <c r="AQ38" i="5"/>
  <c r="AQ25" i="5"/>
  <c r="AQ34" i="4"/>
  <c r="AR32" i="4"/>
  <c r="AR34" i="4" s="1"/>
  <c r="AU4" i="4"/>
  <c r="AY4" i="6"/>
  <c r="AT23" i="5"/>
  <c r="AT36" i="5" s="1"/>
  <c r="AT49" i="5" s="1"/>
  <c r="CO33" i="4"/>
  <c r="AR9" i="4" l="1"/>
  <c r="AR10" i="4" s="1"/>
  <c r="AS31" i="4"/>
  <c r="AS34" i="4" s="1"/>
  <c r="AS8" i="4"/>
  <c r="AR38" i="5"/>
  <c r="AR25" i="5"/>
  <c r="AP79" i="4"/>
  <c r="AV4" i="4"/>
  <c r="AU23" i="5"/>
  <c r="AU36" i="5" s="1"/>
  <c r="AU49" i="5" s="1"/>
  <c r="AZ4" i="6"/>
  <c r="AQ58" i="4"/>
  <c r="AQ55" i="4"/>
  <c r="AT323" i="2"/>
  <c r="AT321" i="2"/>
  <c r="AT320" i="2"/>
  <c r="AT318" i="2"/>
  <c r="AT316" i="2"/>
  <c r="AT317" i="2"/>
  <c r="AT315" i="2"/>
  <c r="AT322" i="2"/>
  <c r="AT314" i="2"/>
  <c r="AT304" i="2"/>
  <c r="AT306" i="2"/>
  <c r="AT312" i="2" a="1"/>
  <c r="AT312" i="2" s="1"/>
  <c r="AT305" i="2"/>
  <c r="AT307" i="2"/>
  <c r="AT302" i="2"/>
  <c r="AT301" i="2"/>
  <c r="AT300" i="2"/>
  <c r="AT299" i="2"/>
  <c r="AT298" i="2"/>
  <c r="AT296" i="2" a="1"/>
  <c r="AT296" i="2" s="1"/>
  <c r="AT291" i="2"/>
  <c r="AT290" i="2"/>
  <c r="AT289" i="2"/>
  <c r="AT283" i="2"/>
  <c r="AT281" i="2"/>
  <c r="AT285" i="2"/>
  <c r="AT280" i="2" a="1"/>
  <c r="AT280" i="2" s="1"/>
  <c r="AT288" i="2"/>
  <c r="AT284" i="2"/>
  <c r="AT282" i="2"/>
  <c r="AT275" i="2"/>
  <c r="AT273" i="2"/>
  <c r="AT270" i="2"/>
  <c r="AT268" i="2"/>
  <c r="AT274" i="2"/>
  <c r="AT272" i="2"/>
  <c r="AT269" i="2"/>
  <c r="AT267" i="2"/>
  <c r="AT266" i="2"/>
  <c r="AT258" i="2"/>
  <c r="AT256" i="2"/>
  <c r="AT253" i="2"/>
  <c r="AT259" i="2"/>
  <c r="AT257" i="2"/>
  <c r="AT254" i="2"/>
  <c r="AT251" i="2"/>
  <c r="AT250" i="2"/>
  <c r="AT248" i="2" a="1"/>
  <c r="AT248" i="2" s="1"/>
  <c r="AT252" i="2"/>
  <c r="AT240" i="2"/>
  <c r="AT241" i="2"/>
  <c r="AT243" i="2"/>
  <c r="AT238" i="2"/>
  <c r="AT236" i="2"/>
  <c r="AT234" i="2"/>
  <c r="AT232" i="2" a="1"/>
  <c r="AT232" i="2" s="1"/>
  <c r="AT237" i="2"/>
  <c r="AT226" i="2"/>
  <c r="AT264" i="2" a="1"/>
  <c r="AT264" i="2" s="1"/>
  <c r="AT242" i="2"/>
  <c r="AT227" i="2"/>
  <c r="AT225" i="2"/>
  <c r="AT222" i="2"/>
  <c r="AT221" i="2"/>
  <c r="AT219" i="2"/>
  <c r="AT218" i="2"/>
  <c r="AT216" i="2" a="1"/>
  <c r="AT216" i="2" s="1"/>
  <c r="AT235" i="2"/>
  <c r="AT224" i="2"/>
  <c r="AT220" i="2"/>
  <c r="AT210" i="2"/>
  <c r="AT211" i="2"/>
  <c r="AT205" i="2"/>
  <c r="AT203" i="2"/>
  <c r="AT202" i="2"/>
  <c r="AT208" i="2"/>
  <c r="AT195" i="2"/>
  <c r="AT193" i="2"/>
  <c r="AT190" i="2"/>
  <c r="AT209" i="2"/>
  <c r="AT206" i="2"/>
  <c r="AT204" i="2"/>
  <c r="AT200" i="2" a="1"/>
  <c r="AT200" i="2" s="1"/>
  <c r="AR19" i="3"/>
  <c r="AT188" i="2"/>
  <c r="AT186" i="2"/>
  <c r="AT192" i="2"/>
  <c r="AT184" i="2" a="1"/>
  <c r="AT184" i="2" s="1"/>
  <c r="AT194" i="2"/>
  <c r="AT189" i="2"/>
  <c r="AT187" i="2"/>
  <c r="AU165" i="2"/>
  <c r="AT176" i="2"/>
  <c r="AT31" i="4" s="1"/>
  <c r="AT173" i="2"/>
  <c r="AT178" i="2"/>
  <c r="AT171" i="2"/>
  <c r="AT8" i="4" s="1"/>
  <c r="AT169" i="2"/>
  <c r="AT177" i="2"/>
  <c r="AT172" i="2"/>
  <c r="AT168" i="2" a="1"/>
  <c r="AT168" i="2" s="1"/>
  <c r="AT179" i="2"/>
  <c r="AT170" i="2"/>
  <c r="AS7" i="4"/>
  <c r="CP33" i="4"/>
  <c r="AS25" i="5" l="1"/>
  <c r="AS38" i="5"/>
  <c r="AT7" i="4"/>
  <c r="AT9" i="4" s="1"/>
  <c r="AT10" i="4" s="1"/>
  <c r="AQ79" i="4"/>
  <c r="AT14" i="4"/>
  <c r="AU323" i="2"/>
  <c r="AU322" i="2"/>
  <c r="AU321" i="2"/>
  <c r="AU320" i="2"/>
  <c r="AU318" i="2"/>
  <c r="AU317" i="2"/>
  <c r="AU316" i="2"/>
  <c r="AU312" i="2" a="1"/>
  <c r="AU312" i="2" s="1"/>
  <c r="AU315" i="2"/>
  <c r="AU314" i="2"/>
  <c r="AU307" i="2"/>
  <c r="AU306" i="2"/>
  <c r="AU305" i="2"/>
  <c r="AU304" i="2"/>
  <c r="AU302" i="2"/>
  <c r="AU299" i="2"/>
  <c r="AU300" i="2"/>
  <c r="AU296" i="2" a="1"/>
  <c r="AU296" i="2" s="1"/>
  <c r="AU291" i="2"/>
  <c r="AU301" i="2"/>
  <c r="AU298" i="2"/>
  <c r="AU290" i="2"/>
  <c r="AU289" i="2"/>
  <c r="AU288" i="2"/>
  <c r="AU283" i="2"/>
  <c r="AU281" i="2"/>
  <c r="AU285" i="2"/>
  <c r="AU284" i="2"/>
  <c r="AU282" i="2"/>
  <c r="AU275" i="2"/>
  <c r="AU273" i="2"/>
  <c r="AU270" i="2"/>
  <c r="AU268" i="2"/>
  <c r="AU280" i="2" a="1"/>
  <c r="AU280" i="2" s="1"/>
  <c r="AU274" i="2"/>
  <c r="AU272" i="2"/>
  <c r="AU269" i="2"/>
  <c r="AU267" i="2"/>
  <c r="AU266" i="2"/>
  <c r="AU258" i="2"/>
  <c r="AU256" i="2"/>
  <c r="AU253" i="2"/>
  <c r="AU259" i="2"/>
  <c r="AU257" i="2"/>
  <c r="AU254" i="2"/>
  <c r="AU264" i="2" a="1"/>
  <c r="AU264" i="2" s="1"/>
  <c r="AU248" i="2" a="1"/>
  <c r="AU248" i="2" s="1"/>
  <c r="AU243" i="2"/>
  <c r="AU252" i="2"/>
  <c r="AU242" i="2"/>
  <c r="AU240" i="2"/>
  <c r="AU250" i="2"/>
  <c r="AU241" i="2"/>
  <c r="AU251" i="2"/>
  <c r="AU238" i="2"/>
  <c r="AU236" i="2"/>
  <c r="AU237" i="2"/>
  <c r="AU226" i="2"/>
  <c r="AU224" i="2"/>
  <c r="AU235" i="2"/>
  <c r="AU234" i="2"/>
  <c r="AU232" i="2" a="1"/>
  <c r="AU232" i="2" s="1"/>
  <c r="AU222" i="2"/>
  <c r="AU216" i="2" a="1"/>
  <c r="AU216" i="2" s="1"/>
  <c r="AU227" i="2"/>
  <c r="AU225" i="2"/>
  <c r="AU220" i="2"/>
  <c r="AU210" i="2"/>
  <c r="AU221" i="2"/>
  <c r="AU219" i="2"/>
  <c r="AU218" i="2"/>
  <c r="AU211" i="2"/>
  <c r="AU205" i="2"/>
  <c r="AU203" i="2"/>
  <c r="AU202" i="2"/>
  <c r="AU208" i="2"/>
  <c r="AU209" i="2"/>
  <c r="AU206" i="2"/>
  <c r="AU204" i="2"/>
  <c r="AU200" i="2" a="1"/>
  <c r="AU200" i="2" s="1"/>
  <c r="AU194" i="2"/>
  <c r="AU192" i="2"/>
  <c r="AU193" i="2"/>
  <c r="AU190" i="2"/>
  <c r="AU188" i="2"/>
  <c r="AU186" i="2"/>
  <c r="AU184" i="2" a="1"/>
  <c r="AU184" i="2" s="1"/>
  <c r="AS19" i="3"/>
  <c r="AU195" i="2"/>
  <c r="AU189" i="2"/>
  <c r="AU187" i="2"/>
  <c r="AV165" i="2"/>
  <c r="AU171" i="2"/>
  <c r="AU8" i="4" s="1"/>
  <c r="AU170" i="2"/>
  <c r="AU14" i="4" s="1"/>
  <c r="AU178" i="2"/>
  <c r="AU169" i="2"/>
  <c r="AU177" i="2"/>
  <c r="AU173" i="2"/>
  <c r="AU172" i="2"/>
  <c r="AU176" i="2"/>
  <c r="AU168" i="2" a="1"/>
  <c r="AU168" i="2" s="1"/>
  <c r="AU179" i="2"/>
  <c r="AS9" i="4"/>
  <c r="AS10" i="4" s="1"/>
  <c r="AW4" i="4"/>
  <c r="BA4" i="6"/>
  <c r="AV23" i="5"/>
  <c r="AV36" i="5" s="1"/>
  <c r="AV49" i="5" s="1"/>
  <c r="AR55" i="4"/>
  <c r="AR58" i="4"/>
  <c r="AT32" i="4"/>
  <c r="AT25" i="5" s="1"/>
  <c r="AS58" i="4"/>
  <c r="AS55" i="4"/>
  <c r="CQ33" i="4"/>
  <c r="AS79" i="4" l="1"/>
  <c r="AU7" i="4"/>
  <c r="AU9" i="4" s="1"/>
  <c r="AU10" i="4" s="1"/>
  <c r="BB4" i="6"/>
  <c r="AX4" i="4"/>
  <c r="AW23" i="5"/>
  <c r="AW36" i="5" s="1"/>
  <c r="AW49" i="5" s="1"/>
  <c r="AU32" i="4"/>
  <c r="AT34" i="4"/>
  <c r="AT38" i="5"/>
  <c r="AT55" i="4" s="1"/>
  <c r="AR79" i="4"/>
  <c r="AU31" i="4"/>
  <c r="AV323" i="2"/>
  <c r="AV321" i="2"/>
  <c r="AV320" i="2"/>
  <c r="AV322" i="2"/>
  <c r="AV318" i="2"/>
  <c r="AV316" i="2"/>
  <c r="AV317" i="2"/>
  <c r="AV315" i="2"/>
  <c r="AV314" i="2"/>
  <c r="AV306" i="2"/>
  <c r="AV312" i="2" a="1"/>
  <c r="AV312" i="2" s="1"/>
  <c r="AV307" i="2"/>
  <c r="AV305" i="2"/>
  <c r="AV304" i="2"/>
  <c r="AV302" i="2"/>
  <c r="AV300" i="2"/>
  <c r="AV301" i="2"/>
  <c r="AV299" i="2"/>
  <c r="AV298" i="2"/>
  <c r="AV296" i="2" a="1"/>
  <c r="AV296" i="2" s="1"/>
  <c r="AV291" i="2"/>
  <c r="AV290" i="2"/>
  <c r="AV289" i="2"/>
  <c r="AV288" i="2"/>
  <c r="AV283" i="2"/>
  <c r="AV281" i="2"/>
  <c r="AV285" i="2"/>
  <c r="AV280" i="2" a="1"/>
  <c r="AV280" i="2" s="1"/>
  <c r="AV284" i="2"/>
  <c r="AV282" i="2"/>
  <c r="AV274" i="2"/>
  <c r="AV272" i="2"/>
  <c r="AV269" i="2"/>
  <c r="AV275" i="2"/>
  <c r="AV264" i="2" a="1"/>
  <c r="AV264" i="2" s="1"/>
  <c r="AV270" i="2"/>
  <c r="AV267" i="2"/>
  <c r="AV258" i="2"/>
  <c r="AV273" i="2"/>
  <c r="AV268" i="2"/>
  <c r="AV266" i="2"/>
  <c r="AV259" i="2"/>
  <c r="AV253" i="2"/>
  <c r="AV243" i="2"/>
  <c r="AV241" i="2"/>
  <c r="AV254" i="2"/>
  <c r="AV252" i="2"/>
  <c r="AV256" i="2"/>
  <c r="AV242" i="2"/>
  <c r="AV257" i="2"/>
  <c r="AV251" i="2"/>
  <c r="AV250" i="2"/>
  <c r="AV248" i="2" a="1"/>
  <c r="AV248" i="2" s="1"/>
  <c r="AV238" i="2"/>
  <c r="AV240" i="2"/>
  <c r="AV237" i="2"/>
  <c r="AV235" i="2"/>
  <c r="AV226" i="2"/>
  <c r="AV236" i="2"/>
  <c r="AV232" i="2" a="1"/>
  <c r="AV232" i="2" s="1"/>
  <c r="AV227" i="2"/>
  <c r="AV225" i="2"/>
  <c r="AV222" i="2"/>
  <c r="AV234" i="2"/>
  <c r="AV220" i="2"/>
  <c r="AV224" i="2"/>
  <c r="AV216" i="2" a="1"/>
  <c r="AV216" i="2" s="1"/>
  <c r="AV211" i="2"/>
  <c r="AV209" i="2"/>
  <c r="AV208" i="2"/>
  <c r="AV218" i="2"/>
  <c r="AV210" i="2"/>
  <c r="AV195" i="2"/>
  <c r="AV193" i="2"/>
  <c r="AV190" i="2"/>
  <c r="AV206" i="2"/>
  <c r="AV204" i="2"/>
  <c r="AV200" i="2" a="1"/>
  <c r="AV200" i="2" s="1"/>
  <c r="AV219" i="2"/>
  <c r="AV221" i="2"/>
  <c r="AV205" i="2"/>
  <c r="AV203" i="2"/>
  <c r="AV202" i="2"/>
  <c r="AV184" i="2" a="1"/>
  <c r="AV184" i="2" s="1"/>
  <c r="AW165" i="2"/>
  <c r="AT19" i="3"/>
  <c r="AV192" i="2"/>
  <c r="AV189" i="2"/>
  <c r="AV187" i="2"/>
  <c r="AV194" i="2"/>
  <c r="AV188" i="2"/>
  <c r="AV186" i="2"/>
  <c r="AV171" i="2"/>
  <c r="AV170" i="2"/>
  <c r="AV178" i="2"/>
  <c r="AV172" i="2"/>
  <c r="AV179" i="2"/>
  <c r="AV177" i="2"/>
  <c r="AV173" i="2"/>
  <c r="AV176" i="2"/>
  <c r="AV169" i="2"/>
  <c r="AV168" i="2" a="1"/>
  <c r="AV168" i="2" s="1"/>
  <c r="CR33" i="4"/>
  <c r="AV31" i="4" l="1"/>
  <c r="AV8" i="4"/>
  <c r="AT58" i="4"/>
  <c r="AT79" i="4" s="1"/>
  <c r="AV32" i="4"/>
  <c r="AY4" i="4"/>
  <c r="BC4" i="6"/>
  <c r="AX23" i="5"/>
  <c r="AX36" i="5" s="1"/>
  <c r="AX49" i="5" s="1"/>
  <c r="AU25" i="5"/>
  <c r="AU38" i="5"/>
  <c r="AU34" i="4"/>
  <c r="AV7" i="4"/>
  <c r="AV9" i="4" s="1"/>
  <c r="AV10" i="4" s="1"/>
  <c r="AV14" i="4"/>
  <c r="AW323" i="2"/>
  <c r="AW322" i="2"/>
  <c r="AW318" i="2"/>
  <c r="AW321" i="2"/>
  <c r="AW320" i="2"/>
  <c r="AW316" i="2"/>
  <c r="AW317" i="2"/>
  <c r="AW315" i="2"/>
  <c r="AW314" i="2"/>
  <c r="AW312" i="2" a="1"/>
  <c r="AW312" i="2" s="1"/>
  <c r="AW306" i="2"/>
  <c r="AW307" i="2"/>
  <c r="AW305" i="2"/>
  <c r="AW304" i="2"/>
  <c r="AW302" i="2"/>
  <c r="AW300" i="2"/>
  <c r="AW301" i="2"/>
  <c r="AW298" i="2"/>
  <c r="AW296" i="2" a="1"/>
  <c r="AW296" i="2" s="1"/>
  <c r="AW299" i="2"/>
  <c r="AW289" i="2"/>
  <c r="AW290" i="2"/>
  <c r="AW291" i="2"/>
  <c r="AW285" i="2"/>
  <c r="AW280" i="2" a="1"/>
  <c r="AW280" i="2" s="1"/>
  <c r="AW284" i="2"/>
  <c r="AW282" i="2"/>
  <c r="AW288" i="2"/>
  <c r="AW281" i="2"/>
  <c r="AW270" i="2"/>
  <c r="AW272" i="2"/>
  <c r="AW283" i="2"/>
  <c r="AW274" i="2"/>
  <c r="AW268" i="2"/>
  <c r="AW267" i="2"/>
  <c r="AW266" i="2"/>
  <c r="AW269" i="2"/>
  <c r="AW273" i="2"/>
  <c r="AW275" i="2"/>
  <c r="AW259" i="2"/>
  <c r="AW257" i="2"/>
  <c r="AW264" i="2" a="1"/>
  <c r="AW264" i="2" s="1"/>
  <c r="AW254" i="2"/>
  <c r="AW258" i="2"/>
  <c r="AW252" i="2"/>
  <c r="AW256" i="2"/>
  <c r="AW251" i="2"/>
  <c r="AW250" i="2"/>
  <c r="AW248" i="2" a="1"/>
  <c r="AW248" i="2" s="1"/>
  <c r="AW241" i="2"/>
  <c r="AW238" i="2"/>
  <c r="AW236" i="2"/>
  <c r="AW243" i="2"/>
  <c r="AW242" i="2"/>
  <c r="AW253" i="2"/>
  <c r="AW226" i="2"/>
  <c r="AW237" i="2"/>
  <c r="AW235" i="2"/>
  <c r="AW232" i="2" a="1"/>
  <c r="AW232" i="2" s="1"/>
  <c r="AW227" i="2"/>
  <c r="AW225" i="2"/>
  <c r="AW222" i="2"/>
  <c r="AW234" i="2"/>
  <c r="AW240" i="2"/>
  <c r="AW220" i="2"/>
  <c r="AW224" i="2"/>
  <c r="AW210" i="2"/>
  <c r="AW208" i="2"/>
  <c r="AW221" i="2"/>
  <c r="AW219" i="2"/>
  <c r="AW218" i="2"/>
  <c r="AW216" i="2" a="1"/>
  <c r="AW216" i="2" s="1"/>
  <c r="AW200" i="2" a="1"/>
  <c r="AW200" i="2" s="1"/>
  <c r="AW206" i="2"/>
  <c r="AW204" i="2"/>
  <c r="AW209" i="2"/>
  <c r="AW194" i="2"/>
  <c r="AW192" i="2"/>
  <c r="AW211" i="2"/>
  <c r="AX165" i="2"/>
  <c r="AW202" i="2"/>
  <c r="AW189" i="2"/>
  <c r="AW187" i="2"/>
  <c r="AW195" i="2"/>
  <c r="AW203" i="2"/>
  <c r="AW205" i="2"/>
  <c r="AW193" i="2"/>
  <c r="AW190" i="2"/>
  <c r="AU19" i="3"/>
  <c r="AW186" i="2"/>
  <c r="AW188" i="2"/>
  <c r="AW184" i="2" a="1"/>
  <c r="AW184" i="2" s="1"/>
  <c r="AW169" i="2"/>
  <c r="AW172" i="2"/>
  <c r="AW168" i="2" a="1"/>
  <c r="AW168" i="2" s="1"/>
  <c r="AW173" i="2"/>
  <c r="AW178" i="2"/>
  <c r="AW176" i="2"/>
  <c r="AW177" i="2"/>
  <c r="AW171" i="2"/>
  <c r="AW179" i="2"/>
  <c r="AW170" i="2"/>
  <c r="CS33" i="4"/>
  <c r="AW7" i="4" l="1"/>
  <c r="AV34" i="4"/>
  <c r="AW32" i="4"/>
  <c r="AW8" i="4"/>
  <c r="AW31" i="4"/>
  <c r="AV25" i="5"/>
  <c r="AX323" i="2"/>
  <c r="AX322" i="2"/>
  <c r="AX318" i="2"/>
  <c r="AX321" i="2"/>
  <c r="AX320" i="2"/>
  <c r="AX317" i="2"/>
  <c r="AX316" i="2"/>
  <c r="AX314" i="2"/>
  <c r="AX315" i="2"/>
  <c r="AX312" i="2" a="1"/>
  <c r="AX312" i="2" s="1"/>
  <c r="AX307" i="2"/>
  <c r="AX305" i="2"/>
  <c r="AX306" i="2"/>
  <c r="AX304" i="2"/>
  <c r="AX302" i="2"/>
  <c r="AX301" i="2"/>
  <c r="AX300" i="2"/>
  <c r="AX298" i="2"/>
  <c r="AX296" i="2" a="1"/>
  <c r="AX296" i="2" s="1"/>
  <c r="AX299" i="2"/>
  <c r="AX291" i="2"/>
  <c r="AX290" i="2"/>
  <c r="AX288" i="2"/>
  <c r="AX284" i="2"/>
  <c r="AX282" i="2"/>
  <c r="AX283" i="2"/>
  <c r="AX281" i="2"/>
  <c r="AX280" i="2" a="1"/>
  <c r="AX280" i="2" s="1"/>
  <c r="AX285" i="2"/>
  <c r="AX274" i="2"/>
  <c r="AX272" i="2"/>
  <c r="AX269" i="2"/>
  <c r="AX289" i="2"/>
  <c r="AX275" i="2"/>
  <c r="AX273" i="2"/>
  <c r="AX270" i="2"/>
  <c r="AX268" i="2"/>
  <c r="AX267" i="2"/>
  <c r="AX266" i="2"/>
  <c r="AX264" i="2" a="1"/>
  <c r="AX264" i="2" s="1"/>
  <c r="AX259" i="2"/>
  <c r="AX257" i="2"/>
  <c r="AX254" i="2"/>
  <c r="AX258" i="2"/>
  <c r="AX256" i="2"/>
  <c r="AX252" i="2"/>
  <c r="AX251" i="2"/>
  <c r="AX250" i="2"/>
  <c r="AX248" i="2" a="1"/>
  <c r="AX248" i="2" s="1"/>
  <c r="AX253" i="2"/>
  <c r="AX243" i="2"/>
  <c r="AX242" i="2"/>
  <c r="AX240" i="2"/>
  <c r="AX237" i="2"/>
  <c r="AX235" i="2"/>
  <c r="AX241" i="2"/>
  <c r="AX236" i="2"/>
  <c r="AX232" i="2" a="1"/>
  <c r="AX232" i="2" s="1"/>
  <c r="AX227" i="2"/>
  <c r="AX234" i="2"/>
  <c r="AX226" i="2"/>
  <c r="AX224" i="2"/>
  <c r="AX238" i="2"/>
  <c r="AX222" i="2"/>
  <c r="AX220" i="2"/>
  <c r="AX225" i="2"/>
  <c r="AX221" i="2"/>
  <c r="AX219" i="2"/>
  <c r="AX218" i="2"/>
  <c r="AX216" i="2" a="1"/>
  <c r="AX216" i="2" s="1"/>
  <c r="AX211" i="2"/>
  <c r="AX209" i="2"/>
  <c r="AX200" i="2" a="1"/>
  <c r="AX200" i="2" s="1"/>
  <c r="AX210" i="2"/>
  <c r="AX206" i="2"/>
  <c r="AX204" i="2"/>
  <c r="AX194" i="2"/>
  <c r="AX192" i="2"/>
  <c r="AX205" i="2"/>
  <c r="AX203" i="2"/>
  <c r="AX202" i="2"/>
  <c r="AX208" i="2"/>
  <c r="AX189" i="2"/>
  <c r="AX187" i="2"/>
  <c r="AX195" i="2"/>
  <c r="AY165" i="2"/>
  <c r="AX193" i="2"/>
  <c r="AX188" i="2"/>
  <c r="AX186" i="2"/>
  <c r="AX184" i="2" a="1"/>
  <c r="AX184" i="2" s="1"/>
  <c r="AX190" i="2"/>
  <c r="AV19" i="3"/>
  <c r="AX177" i="2"/>
  <c r="AX179" i="2"/>
  <c r="AX172" i="2"/>
  <c r="AX169" i="2"/>
  <c r="AX170" i="2"/>
  <c r="AX171" i="2"/>
  <c r="AX178" i="2"/>
  <c r="AX168" i="2" a="1"/>
  <c r="AX168" i="2" s="1"/>
  <c r="AX176" i="2"/>
  <c r="AX173" i="2"/>
  <c r="AW14" i="4"/>
  <c r="AZ4" i="4"/>
  <c r="AY23" i="5"/>
  <c r="AY36" i="5" s="1"/>
  <c r="AY49" i="5" s="1"/>
  <c r="BD4" i="6"/>
  <c r="AU55" i="4"/>
  <c r="AU58" i="4"/>
  <c r="AV38" i="5"/>
  <c r="CT33" i="4"/>
  <c r="AW9" i="4" l="1"/>
  <c r="AW10" i="4" s="1"/>
  <c r="AX14" i="4"/>
  <c r="AX7" i="4"/>
  <c r="AX8" i="4"/>
  <c r="AW38" i="5"/>
  <c r="AW55" i="4" s="1"/>
  <c r="AW25" i="5"/>
  <c r="AW34" i="4"/>
  <c r="AX31" i="4"/>
  <c r="AY323" i="2"/>
  <c r="AY321" i="2"/>
  <c r="AY322" i="2"/>
  <c r="AY320" i="2"/>
  <c r="AY317" i="2"/>
  <c r="AY315" i="2"/>
  <c r="AY318" i="2"/>
  <c r="AY314" i="2"/>
  <c r="AY316" i="2"/>
  <c r="AY312" i="2" a="1"/>
  <c r="AY312" i="2" s="1"/>
  <c r="AY306" i="2"/>
  <c r="AY307" i="2"/>
  <c r="AY301" i="2"/>
  <c r="AY305" i="2"/>
  <c r="AY300" i="2"/>
  <c r="AY298" i="2"/>
  <c r="AY296" i="2" a="1"/>
  <c r="AY296" i="2" s="1"/>
  <c r="AY299" i="2"/>
  <c r="AY302" i="2"/>
  <c r="AY304" i="2"/>
  <c r="AY290" i="2"/>
  <c r="AY291" i="2"/>
  <c r="AY288" i="2"/>
  <c r="AY289" i="2"/>
  <c r="AY284" i="2"/>
  <c r="AY282" i="2"/>
  <c r="AY283" i="2"/>
  <c r="AY281" i="2"/>
  <c r="AY280" i="2" a="1"/>
  <c r="AY280" i="2" s="1"/>
  <c r="AY285" i="2"/>
  <c r="AY274" i="2"/>
  <c r="AY272" i="2"/>
  <c r="AY269" i="2"/>
  <c r="AY275" i="2"/>
  <c r="AY273" i="2"/>
  <c r="AY270" i="2"/>
  <c r="AY268" i="2"/>
  <c r="AY267" i="2"/>
  <c r="AY266" i="2"/>
  <c r="AY264" i="2" a="1"/>
  <c r="AY264" i="2" s="1"/>
  <c r="AY259" i="2"/>
  <c r="AY257" i="2"/>
  <c r="AY254" i="2"/>
  <c r="AY258" i="2"/>
  <c r="AY256" i="2"/>
  <c r="AY253" i="2"/>
  <c r="AY242" i="2"/>
  <c r="AY251" i="2"/>
  <c r="AY250" i="2"/>
  <c r="AY248" i="2" a="1"/>
  <c r="AY248" i="2" s="1"/>
  <c r="AY243" i="2"/>
  <c r="AY252" i="2"/>
  <c r="AY240" i="2"/>
  <c r="AY237" i="2"/>
  <c r="AY235" i="2"/>
  <c r="AY236" i="2"/>
  <c r="AY232" i="2" a="1"/>
  <c r="AY232" i="2" s="1"/>
  <c r="AY227" i="2"/>
  <c r="AY225" i="2"/>
  <c r="AY222" i="2"/>
  <c r="AY234" i="2"/>
  <c r="AY238" i="2"/>
  <c r="AY226" i="2"/>
  <c r="AY241" i="2"/>
  <c r="AY224" i="2"/>
  <c r="AY221" i="2"/>
  <c r="AY219" i="2"/>
  <c r="AY218" i="2"/>
  <c r="AY216" i="2" a="1"/>
  <c r="AY216" i="2" s="1"/>
  <c r="AY211" i="2"/>
  <c r="AY209" i="2"/>
  <c r="AY220" i="2"/>
  <c r="AY210" i="2"/>
  <c r="AY206" i="2"/>
  <c r="AY204" i="2"/>
  <c r="AY205" i="2"/>
  <c r="AY203" i="2"/>
  <c r="AY202" i="2"/>
  <c r="AY195" i="2"/>
  <c r="AY193" i="2"/>
  <c r="AY190" i="2"/>
  <c r="AY192" i="2"/>
  <c r="AY189" i="2"/>
  <c r="AY187" i="2"/>
  <c r="AY208" i="2"/>
  <c r="AW19" i="3"/>
  <c r="AY200" i="2" a="1"/>
  <c r="AY200" i="2" s="1"/>
  <c r="AZ165" i="2"/>
  <c r="AY194" i="2"/>
  <c r="AY188" i="2"/>
  <c r="AY186" i="2"/>
  <c r="AY184" i="2" a="1"/>
  <c r="AY184" i="2" s="1"/>
  <c r="AY173" i="2"/>
  <c r="AY178" i="2"/>
  <c r="AY169" i="2"/>
  <c r="AY179" i="2"/>
  <c r="AY170" i="2"/>
  <c r="AY176" i="2"/>
  <c r="AY172" i="2"/>
  <c r="AY177" i="2"/>
  <c r="AY32" i="4" s="1"/>
  <c r="AY171" i="2"/>
  <c r="AY168" i="2" a="1"/>
  <c r="AY168" i="2" s="1"/>
  <c r="AX32" i="4"/>
  <c r="AX25" i="5" s="1"/>
  <c r="AU79" i="4"/>
  <c r="BA4" i="4"/>
  <c r="BE4" i="6"/>
  <c r="AZ23" i="5"/>
  <c r="AZ36" i="5" s="1"/>
  <c r="AZ49" i="5" s="1"/>
  <c r="AV55" i="4"/>
  <c r="AV58" i="4"/>
  <c r="CU33" i="4"/>
  <c r="AX9" i="4" l="1"/>
  <c r="AX10" i="4" s="1"/>
  <c r="AW58" i="4"/>
  <c r="AW79" i="4" s="1"/>
  <c r="AY14" i="4"/>
  <c r="AY7" i="4"/>
  <c r="AY8" i="4"/>
  <c r="AY31" i="4"/>
  <c r="AY38" i="5" s="1"/>
  <c r="BF4" i="6"/>
  <c r="BB4" i="4"/>
  <c r="BA23" i="5"/>
  <c r="BA36" i="5" s="1"/>
  <c r="BA49" i="5" s="1"/>
  <c r="AV79" i="4"/>
  <c r="AX34" i="4"/>
  <c r="AX38" i="5"/>
  <c r="AX58" i="4" s="1"/>
  <c r="AZ323" i="2"/>
  <c r="AZ322" i="2"/>
  <c r="AZ321" i="2"/>
  <c r="AZ317" i="2"/>
  <c r="AZ320" i="2"/>
  <c r="AZ318" i="2"/>
  <c r="AZ315" i="2"/>
  <c r="AZ316" i="2"/>
  <c r="AZ314" i="2"/>
  <c r="AZ312" i="2" a="1"/>
  <c r="AZ312" i="2" s="1"/>
  <c r="AZ307" i="2"/>
  <c r="AZ306" i="2"/>
  <c r="AZ305" i="2"/>
  <c r="AZ301" i="2"/>
  <c r="AZ304" i="2"/>
  <c r="AZ302" i="2"/>
  <c r="AZ300" i="2"/>
  <c r="AZ299" i="2"/>
  <c r="AZ298" i="2"/>
  <c r="AZ296" i="2" a="1"/>
  <c r="AZ296" i="2" s="1"/>
  <c r="AZ291" i="2"/>
  <c r="AZ290" i="2"/>
  <c r="AZ288" i="2"/>
  <c r="AZ289" i="2"/>
  <c r="AZ284" i="2"/>
  <c r="AZ282" i="2"/>
  <c r="AZ283" i="2"/>
  <c r="AZ281" i="2"/>
  <c r="AZ285" i="2"/>
  <c r="AZ275" i="2"/>
  <c r="AZ273" i="2"/>
  <c r="AZ270" i="2"/>
  <c r="AZ267" i="2"/>
  <c r="AZ266" i="2"/>
  <c r="AZ272" i="2"/>
  <c r="AZ268" i="2"/>
  <c r="AZ274" i="2"/>
  <c r="AZ280" i="2" a="1"/>
  <c r="AZ280" i="2" s="1"/>
  <c r="AZ269" i="2"/>
  <c r="AZ259" i="2"/>
  <c r="AZ264" i="2" a="1"/>
  <c r="AZ264" i="2" s="1"/>
  <c r="AZ258" i="2"/>
  <c r="AZ242" i="2"/>
  <c r="AZ256" i="2"/>
  <c r="AZ248" i="2" a="1"/>
  <c r="AZ248" i="2" s="1"/>
  <c r="AZ251" i="2"/>
  <c r="AZ250" i="2"/>
  <c r="AZ243" i="2"/>
  <c r="AZ241" i="2"/>
  <c r="AZ257" i="2"/>
  <c r="AZ253" i="2"/>
  <c r="AZ252" i="2"/>
  <c r="AZ240" i="2"/>
  <c r="AZ237" i="2"/>
  <c r="AZ254" i="2"/>
  <c r="AZ238" i="2"/>
  <c r="AZ236" i="2"/>
  <c r="AZ232" i="2" a="1"/>
  <c r="AZ232" i="2" s="1"/>
  <c r="AZ227" i="2"/>
  <c r="AZ234" i="2"/>
  <c r="AZ235" i="2"/>
  <c r="AZ226" i="2"/>
  <c r="AZ224" i="2"/>
  <c r="AZ225" i="2"/>
  <c r="AZ216" i="2" a="1"/>
  <c r="AZ216" i="2" s="1"/>
  <c r="AZ221" i="2"/>
  <c r="AZ219" i="2"/>
  <c r="AZ218" i="2"/>
  <c r="AZ222" i="2"/>
  <c r="AZ210" i="2"/>
  <c r="AZ209" i="2"/>
  <c r="AZ194" i="2"/>
  <c r="AZ192" i="2"/>
  <c r="AZ205" i="2"/>
  <c r="AZ203" i="2"/>
  <c r="AZ202" i="2"/>
  <c r="AZ200" i="2" a="1"/>
  <c r="AZ200" i="2" s="1"/>
  <c r="AZ220" i="2"/>
  <c r="AZ208" i="2"/>
  <c r="AZ206" i="2"/>
  <c r="AZ204" i="2"/>
  <c r="AX19" i="3"/>
  <c r="AZ195" i="2"/>
  <c r="AZ211" i="2"/>
  <c r="AZ188" i="2"/>
  <c r="AZ186" i="2"/>
  <c r="AZ184" i="2" a="1"/>
  <c r="AZ184" i="2" s="1"/>
  <c r="BA165" i="2"/>
  <c r="AZ193" i="2"/>
  <c r="AZ190" i="2"/>
  <c r="AZ189" i="2"/>
  <c r="AZ187" i="2"/>
  <c r="AZ176" i="2"/>
  <c r="AZ168" i="2" a="1"/>
  <c r="AZ168" i="2" s="1"/>
  <c r="AZ171" i="2"/>
  <c r="AZ178" i="2"/>
  <c r="AZ179" i="2"/>
  <c r="AZ173" i="2"/>
  <c r="AZ172" i="2"/>
  <c r="AZ169" i="2"/>
  <c r="AZ170" i="2"/>
  <c r="AZ177" i="2"/>
  <c r="AZ32" i="4" s="1"/>
  <c r="CV33" i="4"/>
  <c r="AZ14" i="4" l="1"/>
  <c r="AY9" i="4"/>
  <c r="AY10" i="4" s="1"/>
  <c r="AZ31" i="4"/>
  <c r="AZ34" i="4" s="1"/>
  <c r="AZ7" i="4"/>
  <c r="AY34" i="4"/>
  <c r="AY25" i="5"/>
  <c r="AY58" i="4" s="1"/>
  <c r="BB23" i="5"/>
  <c r="BB36" i="5" s="1"/>
  <c r="BB49" i="5" s="1"/>
  <c r="BC4" i="4"/>
  <c r="BG4" i="6"/>
  <c r="BA323" i="2"/>
  <c r="BA321" i="2"/>
  <c r="BA318" i="2"/>
  <c r="BA322" i="2"/>
  <c r="BA320" i="2"/>
  <c r="BA317" i="2"/>
  <c r="BA315" i="2"/>
  <c r="BA316" i="2"/>
  <c r="BA314" i="2"/>
  <c r="BA307" i="2"/>
  <c r="BA312" i="2" a="1"/>
  <c r="BA312" i="2" s="1"/>
  <c r="BA304" i="2"/>
  <c r="BA306" i="2"/>
  <c r="BA305" i="2"/>
  <c r="BA301" i="2"/>
  <c r="BA302" i="2"/>
  <c r="BA300" i="2"/>
  <c r="BA299" i="2"/>
  <c r="BA298" i="2"/>
  <c r="BA291" i="2"/>
  <c r="BA288" i="2"/>
  <c r="BA285" i="2"/>
  <c r="BA296" i="2" a="1"/>
  <c r="BA296" i="2" s="1"/>
  <c r="BA280" i="2" a="1"/>
  <c r="BA280" i="2" s="1"/>
  <c r="BA283" i="2"/>
  <c r="BA281" i="2"/>
  <c r="BA290" i="2"/>
  <c r="BA289" i="2"/>
  <c r="BA284" i="2"/>
  <c r="BA282" i="2"/>
  <c r="BA272" i="2"/>
  <c r="BA268" i="2"/>
  <c r="BA274" i="2"/>
  <c r="BA269" i="2"/>
  <c r="BA273" i="2"/>
  <c r="BA275" i="2"/>
  <c r="BA264" i="2" a="1"/>
  <c r="BA264" i="2" s="1"/>
  <c r="BA270" i="2"/>
  <c r="BA266" i="2"/>
  <c r="BA258" i="2"/>
  <c r="BA267" i="2"/>
  <c r="BA256" i="2"/>
  <c r="BA248" i="2" a="1"/>
  <c r="BA248" i="2" s="1"/>
  <c r="BA251" i="2"/>
  <c r="BA250" i="2"/>
  <c r="BA259" i="2"/>
  <c r="BA257" i="2"/>
  <c r="BA253" i="2"/>
  <c r="BA252" i="2"/>
  <c r="BA254" i="2"/>
  <c r="BA243" i="2"/>
  <c r="BA240" i="2"/>
  <c r="BA237" i="2"/>
  <c r="BA235" i="2"/>
  <c r="BA242" i="2"/>
  <c r="BA241" i="2"/>
  <c r="BA236" i="2"/>
  <c r="BA227" i="2"/>
  <c r="BA225" i="2"/>
  <c r="BA234" i="2"/>
  <c r="BA238" i="2"/>
  <c r="BA226" i="2"/>
  <c r="BA224" i="2"/>
  <c r="BA232" i="2" a="1"/>
  <c r="BA232" i="2" s="1"/>
  <c r="BA216" i="2" a="1"/>
  <c r="BA216" i="2" s="1"/>
  <c r="BA221" i="2"/>
  <c r="BA219" i="2"/>
  <c r="BA218" i="2"/>
  <c r="BA211" i="2"/>
  <c r="BA209" i="2"/>
  <c r="BA220" i="2"/>
  <c r="BA205" i="2"/>
  <c r="BA203" i="2"/>
  <c r="BA202" i="2"/>
  <c r="BA200" i="2" a="1"/>
  <c r="BA200" i="2" s="1"/>
  <c r="BA208" i="2"/>
  <c r="BA195" i="2"/>
  <c r="BA193" i="2"/>
  <c r="BA190" i="2"/>
  <c r="BA210" i="2"/>
  <c r="BA206" i="2"/>
  <c r="BA184" i="2" a="1"/>
  <c r="BA184" i="2" s="1"/>
  <c r="BA222" i="2"/>
  <c r="BA188" i="2"/>
  <c r="BA186" i="2"/>
  <c r="BA194" i="2"/>
  <c r="BA204" i="2"/>
  <c r="BB165" i="2"/>
  <c r="AY19" i="3"/>
  <c r="BA189" i="2"/>
  <c r="BA192" i="2"/>
  <c r="BA187" i="2"/>
  <c r="BA173" i="2"/>
  <c r="BA170" i="2"/>
  <c r="BA178" i="2"/>
  <c r="BA177" i="2"/>
  <c r="BA176" i="2"/>
  <c r="BA169" i="2"/>
  <c r="BA179" i="2"/>
  <c r="BA172" i="2"/>
  <c r="BA171" i="2"/>
  <c r="BA168" i="2" a="1"/>
  <c r="BA168" i="2" s="1"/>
  <c r="AZ8" i="4"/>
  <c r="AZ9" i="4" s="1"/>
  <c r="AY55" i="4"/>
  <c r="AX55" i="4"/>
  <c r="AX79" i="4" s="1"/>
  <c r="CW33" i="4"/>
  <c r="AZ25" i="5" l="1"/>
  <c r="AZ38" i="5"/>
  <c r="BA8" i="4"/>
  <c r="BA7" i="4"/>
  <c r="BA14" i="4"/>
  <c r="AY79" i="4"/>
  <c r="AZ10" i="4"/>
  <c r="BA31" i="4"/>
  <c r="AZ55" i="4"/>
  <c r="BA32" i="4"/>
  <c r="BB323" i="2"/>
  <c r="BB321" i="2"/>
  <c r="BB322" i="2"/>
  <c r="BB320" i="2"/>
  <c r="BB318" i="2"/>
  <c r="BB316" i="2"/>
  <c r="BB317" i="2"/>
  <c r="BB315" i="2"/>
  <c r="BB314" i="2"/>
  <c r="BB312" i="2" a="1"/>
  <c r="BB312" i="2" s="1"/>
  <c r="BB307" i="2"/>
  <c r="BB304" i="2"/>
  <c r="BB306" i="2"/>
  <c r="BB305" i="2"/>
  <c r="BB301" i="2"/>
  <c r="BB302" i="2"/>
  <c r="BB299" i="2"/>
  <c r="BB300" i="2"/>
  <c r="BB291" i="2"/>
  <c r="BB298" i="2"/>
  <c r="BB296" i="2" a="1"/>
  <c r="BB296" i="2" s="1"/>
  <c r="BB289" i="2"/>
  <c r="BB290" i="2"/>
  <c r="BB280" i="2" a="1"/>
  <c r="BB280" i="2" s="1"/>
  <c r="BB283" i="2"/>
  <c r="BB281" i="2"/>
  <c r="BB288" i="2"/>
  <c r="BB285" i="2"/>
  <c r="BB284" i="2"/>
  <c r="BB282" i="2"/>
  <c r="BB275" i="2"/>
  <c r="BB273" i="2"/>
  <c r="BB270" i="2"/>
  <c r="BB268" i="2"/>
  <c r="BB274" i="2"/>
  <c r="BB272" i="2"/>
  <c r="BB269" i="2"/>
  <c r="BB267" i="2"/>
  <c r="BB266" i="2"/>
  <c r="BB264" i="2" a="1"/>
  <c r="BB264" i="2" s="1"/>
  <c r="BB258" i="2"/>
  <c r="BB256" i="2"/>
  <c r="BB253" i="2"/>
  <c r="BB259" i="2"/>
  <c r="BB257" i="2"/>
  <c r="BB254" i="2"/>
  <c r="BB251" i="2"/>
  <c r="BB250" i="2"/>
  <c r="BB252" i="2"/>
  <c r="BB248" i="2" a="1"/>
  <c r="BB248" i="2" s="1"/>
  <c r="BB243" i="2"/>
  <c r="BB240" i="2"/>
  <c r="BB242" i="2"/>
  <c r="BB241" i="2"/>
  <c r="BB238" i="2"/>
  <c r="BB236" i="2"/>
  <c r="BB237" i="2"/>
  <c r="BB234" i="2"/>
  <c r="BB235" i="2"/>
  <c r="BB226" i="2"/>
  <c r="BB227" i="2"/>
  <c r="BB225" i="2"/>
  <c r="BB222" i="2"/>
  <c r="BB224" i="2"/>
  <c r="BB221" i="2"/>
  <c r="BB219" i="2"/>
  <c r="BB218" i="2"/>
  <c r="BB232" i="2" a="1"/>
  <c r="BB232" i="2" s="1"/>
  <c r="BB220" i="2"/>
  <c r="BB210" i="2"/>
  <c r="BB216" i="2" a="1"/>
  <c r="BB216" i="2" s="1"/>
  <c r="BB209" i="2"/>
  <c r="BB205" i="2"/>
  <c r="BB203" i="2"/>
  <c r="BB202" i="2"/>
  <c r="BB200" i="2" a="1"/>
  <c r="BB200" i="2" s="1"/>
  <c r="BB208" i="2"/>
  <c r="BB195" i="2"/>
  <c r="BB193" i="2"/>
  <c r="BB190" i="2"/>
  <c r="BB211" i="2"/>
  <c r="BB206" i="2"/>
  <c r="BB204" i="2"/>
  <c r="BB184" i="2" a="1"/>
  <c r="BB184" i="2" s="1"/>
  <c r="BB188" i="2"/>
  <c r="BB186" i="2"/>
  <c r="BB194" i="2"/>
  <c r="AZ19" i="3"/>
  <c r="BB189" i="2"/>
  <c r="BB187" i="2"/>
  <c r="BB192" i="2"/>
  <c r="BC165" i="2"/>
  <c r="BB171" i="2"/>
  <c r="BB178" i="2"/>
  <c r="BB177" i="2"/>
  <c r="BB170" i="2"/>
  <c r="BB14" i="4" s="1"/>
  <c r="BB168" i="2" a="1"/>
  <c r="BB168" i="2" s="1"/>
  <c r="BB169" i="2"/>
  <c r="BB173" i="2"/>
  <c r="BB179" i="2"/>
  <c r="BB172" i="2"/>
  <c r="BB176" i="2"/>
  <c r="BD4" i="4"/>
  <c r="BC23" i="5"/>
  <c r="BC36" i="5" s="1"/>
  <c r="BC49" i="5" s="1"/>
  <c r="BH4" i="6"/>
  <c r="BA9" i="4"/>
  <c r="BA10" i="4" s="1"/>
  <c r="CX33" i="4"/>
  <c r="AZ58" i="4" l="1"/>
  <c r="BB8" i="4"/>
  <c r="BB7" i="4"/>
  <c r="BD23" i="5"/>
  <c r="BD36" i="5" s="1"/>
  <c r="BD49" i="5" s="1"/>
  <c r="BE4" i="4"/>
  <c r="BI4" i="6"/>
  <c r="AZ79" i="4"/>
  <c r="BB32" i="4"/>
  <c r="BB31" i="4"/>
  <c r="BA25" i="5"/>
  <c r="BA38" i="5"/>
  <c r="BA34" i="4"/>
  <c r="BC323" i="2"/>
  <c r="BC322" i="2"/>
  <c r="BC321" i="2"/>
  <c r="BC320" i="2"/>
  <c r="BC317" i="2"/>
  <c r="BC316" i="2"/>
  <c r="BC318" i="2"/>
  <c r="BC315" i="2"/>
  <c r="BC314" i="2"/>
  <c r="BC307" i="2"/>
  <c r="BC312" i="2" a="1"/>
  <c r="BC312" i="2" s="1"/>
  <c r="BC305" i="2"/>
  <c r="BC302" i="2"/>
  <c r="BC304" i="2"/>
  <c r="BC306" i="2"/>
  <c r="BC301" i="2"/>
  <c r="BC300" i="2"/>
  <c r="BC299" i="2"/>
  <c r="BC298" i="2"/>
  <c r="BC296" i="2" a="1"/>
  <c r="BC296" i="2" s="1"/>
  <c r="BC291" i="2"/>
  <c r="BC290" i="2"/>
  <c r="BC289" i="2"/>
  <c r="BC288" i="2"/>
  <c r="BC283" i="2"/>
  <c r="BC281" i="2"/>
  <c r="BC285" i="2"/>
  <c r="BC284" i="2"/>
  <c r="BC282" i="2"/>
  <c r="BC275" i="2"/>
  <c r="BC273" i="2"/>
  <c r="BC270" i="2"/>
  <c r="BC268" i="2"/>
  <c r="BC280" i="2" a="1"/>
  <c r="BC280" i="2" s="1"/>
  <c r="BC274" i="2"/>
  <c r="BC272" i="2"/>
  <c r="BC269" i="2"/>
  <c r="BC264" i="2" a="1"/>
  <c r="BC264" i="2" s="1"/>
  <c r="BC267" i="2"/>
  <c r="BC266" i="2"/>
  <c r="BC258" i="2"/>
  <c r="BC256" i="2"/>
  <c r="BC253" i="2"/>
  <c r="BC259" i="2"/>
  <c r="BC257" i="2"/>
  <c r="BC254" i="2"/>
  <c r="BC243" i="2"/>
  <c r="BC252" i="2"/>
  <c r="BC248" i="2" a="1"/>
  <c r="BC248" i="2" s="1"/>
  <c r="BC242" i="2"/>
  <c r="BC250" i="2"/>
  <c r="BC240" i="2"/>
  <c r="BC251" i="2"/>
  <c r="BC241" i="2"/>
  <c r="BC238" i="2"/>
  <c r="BC236" i="2"/>
  <c r="BC235" i="2"/>
  <c r="BC226" i="2"/>
  <c r="BC224" i="2"/>
  <c r="BC232" i="2" a="1"/>
  <c r="BC232" i="2" s="1"/>
  <c r="BC237" i="2"/>
  <c r="BC234" i="2"/>
  <c r="BC225" i="2"/>
  <c r="BC227" i="2"/>
  <c r="BC220" i="2"/>
  <c r="BC210" i="2"/>
  <c r="BC222" i="2"/>
  <c r="BC216" i="2" a="1"/>
  <c r="BC216" i="2" s="1"/>
  <c r="BC221" i="2"/>
  <c r="BC219" i="2"/>
  <c r="BC218" i="2"/>
  <c r="BC209" i="2"/>
  <c r="BC205" i="2"/>
  <c r="BC203" i="2"/>
  <c r="BC202" i="2"/>
  <c r="BC200" i="2" a="1"/>
  <c r="BC200" i="2" s="1"/>
  <c r="BC208" i="2"/>
  <c r="BC211" i="2"/>
  <c r="BC206" i="2"/>
  <c r="BC204" i="2"/>
  <c r="BC194" i="2"/>
  <c r="BC192" i="2"/>
  <c r="BC195" i="2"/>
  <c r="BC188" i="2"/>
  <c r="BC186" i="2"/>
  <c r="BC193" i="2"/>
  <c r="BC190" i="2"/>
  <c r="BC189" i="2"/>
  <c r="BC187" i="2"/>
  <c r="BA19" i="3"/>
  <c r="BC184" i="2" a="1"/>
  <c r="BC184" i="2" s="1"/>
  <c r="BD165" i="2"/>
  <c r="BC176" i="2"/>
  <c r="BC179" i="2"/>
  <c r="BC173" i="2"/>
  <c r="BC177" i="2"/>
  <c r="BC172" i="2"/>
  <c r="BC169" i="2"/>
  <c r="BC171" i="2"/>
  <c r="BC170" i="2"/>
  <c r="BC168" i="2" a="1"/>
  <c r="BC168" i="2" s="1"/>
  <c r="BC178" i="2"/>
  <c r="CY33" i="4"/>
  <c r="BC7" i="4" l="1"/>
  <c r="BC14" i="4"/>
  <c r="BC8" i="4"/>
  <c r="BC9" i="4" s="1"/>
  <c r="BC10" i="4" s="1"/>
  <c r="BD323" i="2"/>
  <c r="BD321" i="2"/>
  <c r="BD322" i="2"/>
  <c r="BD320" i="2"/>
  <c r="BD318" i="2"/>
  <c r="BD316" i="2"/>
  <c r="BD315" i="2"/>
  <c r="BD317" i="2"/>
  <c r="BD314" i="2"/>
  <c r="BD306" i="2"/>
  <c r="BD307" i="2"/>
  <c r="BD312" i="2" a="1"/>
  <c r="BD312" i="2" s="1"/>
  <c r="BD302" i="2"/>
  <c r="BD300" i="2"/>
  <c r="BD301" i="2"/>
  <c r="BD305" i="2"/>
  <c r="BD299" i="2"/>
  <c r="BD304" i="2"/>
  <c r="BD291" i="2"/>
  <c r="BD298" i="2"/>
  <c r="BD290" i="2"/>
  <c r="BD296" i="2" a="1"/>
  <c r="BD296" i="2" s="1"/>
  <c r="BD289" i="2"/>
  <c r="BD288" i="2"/>
  <c r="BD283" i="2"/>
  <c r="BD281" i="2"/>
  <c r="BD285" i="2"/>
  <c r="BD284" i="2"/>
  <c r="BD282" i="2"/>
  <c r="BD280" i="2" a="1"/>
  <c r="BD280" i="2" s="1"/>
  <c r="BD274" i="2"/>
  <c r="BD272" i="2"/>
  <c r="BD269" i="2"/>
  <c r="BD275" i="2"/>
  <c r="BD270" i="2"/>
  <c r="BD264" i="2" a="1"/>
  <c r="BD264" i="2" s="1"/>
  <c r="BD273" i="2"/>
  <c r="BD258" i="2"/>
  <c r="BD266" i="2"/>
  <c r="BD268" i="2"/>
  <c r="BD259" i="2"/>
  <c r="BD267" i="2"/>
  <c r="BD243" i="2"/>
  <c r="BD241" i="2"/>
  <c r="BD252" i="2"/>
  <c r="BD257" i="2"/>
  <c r="BD253" i="2"/>
  <c r="BD248" i="2" a="1"/>
  <c r="BD248" i="2" s="1"/>
  <c r="BD242" i="2"/>
  <c r="BD254" i="2"/>
  <c r="BD251" i="2"/>
  <c r="BD250" i="2"/>
  <c r="BD238" i="2"/>
  <c r="BD256" i="2"/>
  <c r="BD240" i="2"/>
  <c r="BD237" i="2"/>
  <c r="BD235" i="2"/>
  <c r="BD226" i="2"/>
  <c r="BD232" i="2" a="1"/>
  <c r="BD232" i="2" s="1"/>
  <c r="BD227" i="2"/>
  <c r="BD225" i="2"/>
  <c r="BD222" i="2"/>
  <c r="BD236" i="2"/>
  <c r="BD234" i="2"/>
  <c r="BD220" i="2"/>
  <c r="BD216" i="2" a="1"/>
  <c r="BD216" i="2" s="1"/>
  <c r="BD224" i="2"/>
  <c r="BD211" i="2"/>
  <c r="BD209" i="2"/>
  <c r="BD218" i="2"/>
  <c r="BD208" i="2"/>
  <c r="BD195" i="2"/>
  <c r="BD193" i="2"/>
  <c r="BD190" i="2"/>
  <c r="BD219" i="2"/>
  <c r="BD206" i="2"/>
  <c r="BD204" i="2"/>
  <c r="BD205" i="2"/>
  <c r="BD203" i="2"/>
  <c r="BD202" i="2"/>
  <c r="BD200" i="2" a="1"/>
  <c r="BD200" i="2" s="1"/>
  <c r="BE165" i="2"/>
  <c r="BB19" i="3"/>
  <c r="BD210" i="2"/>
  <c r="BD194" i="2"/>
  <c r="BD221" i="2"/>
  <c r="BD189" i="2"/>
  <c r="BD187" i="2"/>
  <c r="BD192" i="2"/>
  <c r="BD188" i="2"/>
  <c r="BD186" i="2"/>
  <c r="BD184" i="2" a="1"/>
  <c r="BD184" i="2" s="1"/>
  <c r="BD171" i="2"/>
  <c r="BD173" i="2"/>
  <c r="BD177" i="2"/>
  <c r="BD32" i="4" s="1"/>
  <c r="BD178" i="2"/>
  <c r="BD172" i="2"/>
  <c r="BD179" i="2"/>
  <c r="BD170" i="2"/>
  <c r="BD168" i="2" a="1"/>
  <c r="BD168" i="2" s="1"/>
  <c r="BD169" i="2"/>
  <c r="BD176" i="2"/>
  <c r="BD31" i="4" s="1"/>
  <c r="BC31" i="4"/>
  <c r="BJ4" i="6"/>
  <c r="BF4" i="4"/>
  <c r="BE23" i="5"/>
  <c r="BE36" i="5" s="1"/>
  <c r="BE49" i="5" s="1"/>
  <c r="BA55" i="4"/>
  <c r="BA58" i="4"/>
  <c r="BB25" i="5"/>
  <c r="BB34" i="4"/>
  <c r="BB38" i="5"/>
  <c r="BB9" i="4"/>
  <c r="BC32" i="4"/>
  <c r="CZ33" i="4"/>
  <c r="BD14" i="4" l="1"/>
  <c r="BD7" i="4"/>
  <c r="BB10" i="4"/>
  <c r="BE323" i="2"/>
  <c r="BE322" i="2"/>
  <c r="BE320" i="2"/>
  <c r="BE321" i="2"/>
  <c r="BE318" i="2"/>
  <c r="BE316" i="2"/>
  <c r="BE317" i="2"/>
  <c r="BE315" i="2"/>
  <c r="BE314" i="2"/>
  <c r="BE312" i="2" a="1"/>
  <c r="BE312" i="2" s="1"/>
  <c r="BE306" i="2"/>
  <c r="BE305" i="2"/>
  <c r="BE307" i="2"/>
  <c r="BE304" i="2"/>
  <c r="BE302" i="2"/>
  <c r="BE300" i="2"/>
  <c r="BE301" i="2"/>
  <c r="BE298" i="2"/>
  <c r="BE296" i="2" a="1"/>
  <c r="BE296" i="2" s="1"/>
  <c r="BE299" i="2"/>
  <c r="BE289" i="2"/>
  <c r="BE291" i="2"/>
  <c r="BE290" i="2"/>
  <c r="BE285" i="2"/>
  <c r="BE288" i="2"/>
  <c r="BE284" i="2"/>
  <c r="BE282" i="2"/>
  <c r="BE280" i="2" a="1"/>
  <c r="BE280" i="2" s="1"/>
  <c r="BE283" i="2"/>
  <c r="BE274" i="2"/>
  <c r="BE269" i="2"/>
  <c r="BE281" i="2"/>
  <c r="BE273" i="2"/>
  <c r="BE267" i="2"/>
  <c r="BE266" i="2"/>
  <c r="BE270" i="2"/>
  <c r="BE264" i="2" a="1"/>
  <c r="BE264" i="2" s="1"/>
  <c r="BE268" i="2"/>
  <c r="BE275" i="2"/>
  <c r="BE272" i="2"/>
  <c r="BE259" i="2"/>
  <c r="BE257" i="2"/>
  <c r="BE258" i="2"/>
  <c r="BE252" i="2"/>
  <c r="BE253" i="2"/>
  <c r="BE248" i="2" a="1"/>
  <c r="BE248" i="2" s="1"/>
  <c r="BE254" i="2"/>
  <c r="BE251" i="2"/>
  <c r="BE250" i="2"/>
  <c r="BE256" i="2"/>
  <c r="BE242" i="2"/>
  <c r="BE241" i="2"/>
  <c r="BE238" i="2"/>
  <c r="BE236" i="2"/>
  <c r="BE243" i="2"/>
  <c r="BE235" i="2"/>
  <c r="BE226" i="2"/>
  <c r="BE232" i="2" a="1"/>
  <c r="BE232" i="2" s="1"/>
  <c r="BE227" i="2"/>
  <c r="BE225" i="2"/>
  <c r="BE222" i="2"/>
  <c r="BE234" i="2"/>
  <c r="BE237" i="2"/>
  <c r="BE220" i="2"/>
  <c r="BE216" i="2" a="1"/>
  <c r="BE216" i="2" s="1"/>
  <c r="BE210" i="2"/>
  <c r="BE208" i="2"/>
  <c r="BE221" i="2"/>
  <c r="BE219" i="2"/>
  <c r="BE218" i="2"/>
  <c r="BE206" i="2"/>
  <c r="BE204" i="2"/>
  <c r="BE211" i="2"/>
  <c r="BE194" i="2"/>
  <c r="BE192" i="2"/>
  <c r="BE209" i="2"/>
  <c r="BC19" i="3"/>
  <c r="BE202" i="2"/>
  <c r="BF165" i="2"/>
  <c r="BE200" i="2" a="1"/>
  <c r="BE200" i="2" s="1"/>
  <c r="BE189" i="2"/>
  <c r="BE187" i="2"/>
  <c r="BE205" i="2"/>
  <c r="BE203" i="2"/>
  <c r="BE193" i="2"/>
  <c r="BE190" i="2"/>
  <c r="BE240" i="2"/>
  <c r="BE224" i="2"/>
  <c r="BE184" i="2" a="1"/>
  <c r="BE184" i="2" s="1"/>
  <c r="BE195" i="2"/>
  <c r="BE188" i="2"/>
  <c r="BE186" i="2"/>
  <c r="BE176" i="2"/>
  <c r="BE172" i="2"/>
  <c r="BE170" i="2"/>
  <c r="BE14" i="4" s="1"/>
  <c r="BE171" i="2"/>
  <c r="BE8" i="4" s="1"/>
  <c r="BE177" i="2"/>
  <c r="BE179" i="2"/>
  <c r="BE173" i="2"/>
  <c r="BE178" i="2"/>
  <c r="BE169" i="2"/>
  <c r="BE168" i="2" a="1"/>
  <c r="BE168" i="2" s="1"/>
  <c r="BA79" i="4"/>
  <c r="BF23" i="5"/>
  <c r="BF36" i="5" s="1"/>
  <c r="BF49" i="5" s="1"/>
  <c r="BK4" i="6"/>
  <c r="BG4" i="4"/>
  <c r="BC34" i="4"/>
  <c r="BC25" i="5"/>
  <c r="BC38" i="5"/>
  <c r="BB58" i="4"/>
  <c r="BB55" i="4"/>
  <c r="BB79" i="4" s="1"/>
  <c r="BD34" i="4"/>
  <c r="BD38" i="5"/>
  <c r="BD25" i="5"/>
  <c r="BD8" i="4"/>
  <c r="BD9" i="4" s="1"/>
  <c r="DA33" i="4"/>
  <c r="BE7" i="4" l="1"/>
  <c r="BE31" i="4"/>
  <c r="BD10" i="4"/>
  <c r="BH4" i="4"/>
  <c r="BG23" i="5"/>
  <c r="BG36" i="5" s="1"/>
  <c r="BG49" i="5" s="1"/>
  <c r="BL4" i="6"/>
  <c r="BD55" i="4"/>
  <c r="BD58" i="4"/>
  <c r="BE32" i="4"/>
  <c r="BE34" i="4" s="1"/>
  <c r="BC58" i="4"/>
  <c r="BC55" i="4"/>
  <c r="BF323" i="2"/>
  <c r="BF322" i="2"/>
  <c r="BF321" i="2"/>
  <c r="BF318" i="2"/>
  <c r="BF320" i="2"/>
  <c r="BF316" i="2"/>
  <c r="BF315" i="2"/>
  <c r="BF317" i="2"/>
  <c r="BF314" i="2"/>
  <c r="BF312" i="2" a="1"/>
  <c r="BF312" i="2" s="1"/>
  <c r="BF306" i="2"/>
  <c r="BF305" i="2"/>
  <c r="BF307" i="2"/>
  <c r="BF304" i="2"/>
  <c r="BF301" i="2"/>
  <c r="BF302" i="2"/>
  <c r="BF300" i="2"/>
  <c r="BF298" i="2"/>
  <c r="BF296" i="2" a="1"/>
  <c r="BF296" i="2" s="1"/>
  <c r="BF290" i="2"/>
  <c r="BF291" i="2"/>
  <c r="BF299" i="2"/>
  <c r="BF288" i="2"/>
  <c r="BF285" i="2"/>
  <c r="BF284" i="2"/>
  <c r="BF282" i="2"/>
  <c r="BF280" i="2" a="1"/>
  <c r="BF280" i="2" s="1"/>
  <c r="BF289" i="2"/>
  <c r="BF283" i="2"/>
  <c r="BF281" i="2"/>
  <c r="BF274" i="2"/>
  <c r="BF272" i="2"/>
  <c r="BF269" i="2"/>
  <c r="BF275" i="2"/>
  <c r="BF273" i="2"/>
  <c r="BF270" i="2"/>
  <c r="BF267" i="2"/>
  <c r="BF266" i="2"/>
  <c r="BF268" i="2"/>
  <c r="BF259" i="2"/>
  <c r="BF257" i="2"/>
  <c r="BF254" i="2"/>
  <c r="BF264" i="2" a="1"/>
  <c r="BF264" i="2" s="1"/>
  <c r="BF258" i="2"/>
  <c r="BF256" i="2"/>
  <c r="BF252" i="2"/>
  <c r="BF253" i="2"/>
  <c r="BF248" i="2" a="1"/>
  <c r="BF248" i="2" s="1"/>
  <c r="BF251" i="2"/>
  <c r="BF250" i="2"/>
  <c r="BF242" i="2"/>
  <c r="BF241" i="2"/>
  <c r="BF240" i="2"/>
  <c r="BF237" i="2"/>
  <c r="BF235" i="2"/>
  <c r="BF232" i="2" a="1"/>
  <c r="BF232" i="2" s="1"/>
  <c r="BF238" i="2"/>
  <c r="BF227" i="2"/>
  <c r="BF234" i="2"/>
  <c r="BF243" i="2"/>
  <c r="BF226" i="2"/>
  <c r="BF224" i="2"/>
  <c r="BF220" i="2"/>
  <c r="BF216" i="2" a="1"/>
  <c r="BF216" i="2" s="1"/>
  <c r="BF236" i="2"/>
  <c r="BF222" i="2"/>
  <c r="BF221" i="2"/>
  <c r="BF219" i="2"/>
  <c r="BF218" i="2"/>
  <c r="BF211" i="2"/>
  <c r="BF209" i="2"/>
  <c r="BF225" i="2"/>
  <c r="BF208" i="2"/>
  <c r="BF206" i="2"/>
  <c r="BF204" i="2"/>
  <c r="BF194" i="2"/>
  <c r="BF192" i="2"/>
  <c r="BF210" i="2"/>
  <c r="BF205" i="2"/>
  <c r="BF203" i="2"/>
  <c r="BF202" i="2"/>
  <c r="BF200" i="2" a="1"/>
  <c r="BF200" i="2" s="1"/>
  <c r="BD19" i="3"/>
  <c r="BF189" i="2"/>
  <c r="BF187" i="2"/>
  <c r="BF193" i="2"/>
  <c r="BF190" i="2"/>
  <c r="BG165" i="2"/>
  <c r="BF184" i="2" a="1"/>
  <c r="BF184" i="2" s="1"/>
  <c r="BF188" i="2"/>
  <c r="BF186" i="2"/>
  <c r="BF195" i="2"/>
  <c r="BF176" i="2"/>
  <c r="BF172" i="2"/>
  <c r="BF173" i="2"/>
  <c r="BF168" i="2" a="1"/>
  <c r="BF168" i="2" s="1"/>
  <c r="BF170" i="2"/>
  <c r="BF171" i="2"/>
  <c r="BF178" i="2"/>
  <c r="BF177" i="2"/>
  <c r="BF179" i="2"/>
  <c r="BF169" i="2"/>
  <c r="BE9" i="4"/>
  <c r="BE10" i="4" s="1"/>
  <c r="DB33" i="4"/>
  <c r="BF14" i="4" l="1"/>
  <c r="BF7" i="4"/>
  <c r="BD79" i="4"/>
  <c r="BF8" i="4"/>
  <c r="BE38" i="5"/>
  <c r="BE25" i="5"/>
  <c r="BC79" i="4"/>
  <c r="BG323" i="2"/>
  <c r="BG321" i="2"/>
  <c r="BG322" i="2"/>
  <c r="BG320" i="2"/>
  <c r="BG318" i="2"/>
  <c r="BG317" i="2"/>
  <c r="BG315" i="2"/>
  <c r="BG314" i="2"/>
  <c r="BG312" i="2" a="1"/>
  <c r="BG312" i="2" s="1"/>
  <c r="BG316" i="2"/>
  <c r="BG306" i="2"/>
  <c r="BG307" i="2"/>
  <c r="BG304" i="2"/>
  <c r="BG305" i="2"/>
  <c r="BG301" i="2"/>
  <c r="BG298" i="2"/>
  <c r="BG296" i="2" a="1"/>
  <c r="BG296" i="2" s="1"/>
  <c r="BG302" i="2"/>
  <c r="BG299" i="2"/>
  <c r="BG290" i="2"/>
  <c r="BG300" i="2"/>
  <c r="BG291" i="2"/>
  <c r="BG288" i="2"/>
  <c r="BG289" i="2"/>
  <c r="BG285" i="2"/>
  <c r="BG284" i="2"/>
  <c r="BG282" i="2"/>
  <c r="BG280" i="2" a="1"/>
  <c r="BG280" i="2" s="1"/>
  <c r="BG283" i="2"/>
  <c r="BG281" i="2"/>
  <c r="BG274" i="2"/>
  <c r="BG272" i="2"/>
  <c r="BG269" i="2"/>
  <c r="BG275" i="2"/>
  <c r="BG273" i="2"/>
  <c r="BG270" i="2"/>
  <c r="BG268" i="2"/>
  <c r="BG267" i="2"/>
  <c r="BG266" i="2"/>
  <c r="BG259" i="2"/>
  <c r="BG257" i="2"/>
  <c r="BG254" i="2"/>
  <c r="BG264" i="2" a="1"/>
  <c r="BG264" i="2" s="1"/>
  <c r="BG258" i="2"/>
  <c r="BG256" i="2"/>
  <c r="BG253" i="2"/>
  <c r="BG248" i="2" a="1"/>
  <c r="BG248" i="2" s="1"/>
  <c r="BG242" i="2"/>
  <c r="BG251" i="2"/>
  <c r="BG250" i="2"/>
  <c r="BG243" i="2"/>
  <c r="BG241" i="2"/>
  <c r="BG252" i="2"/>
  <c r="BG240" i="2"/>
  <c r="BG237" i="2"/>
  <c r="BG235" i="2"/>
  <c r="BG238" i="2"/>
  <c r="BG227" i="2"/>
  <c r="BG225" i="2"/>
  <c r="BG222" i="2"/>
  <c r="BG234" i="2"/>
  <c r="BG236" i="2"/>
  <c r="BG232" i="2" a="1"/>
  <c r="BG232" i="2" s="1"/>
  <c r="BG221" i="2"/>
  <c r="BG219" i="2"/>
  <c r="BG218" i="2"/>
  <c r="BG211" i="2"/>
  <c r="BG209" i="2"/>
  <c r="BG224" i="2"/>
  <c r="BG226" i="2"/>
  <c r="BG220" i="2"/>
  <c r="BG216" i="2" a="1"/>
  <c r="BG216" i="2" s="1"/>
  <c r="BG206" i="2"/>
  <c r="BG204" i="2"/>
  <c r="BG200" i="2" a="1"/>
  <c r="BG200" i="2" s="1"/>
  <c r="BG210" i="2"/>
  <c r="BG205" i="2"/>
  <c r="BG203" i="2"/>
  <c r="BG202" i="2"/>
  <c r="BG208" i="2"/>
  <c r="BG195" i="2"/>
  <c r="BG193" i="2"/>
  <c r="BG190" i="2"/>
  <c r="BG194" i="2"/>
  <c r="BG189" i="2"/>
  <c r="BG187" i="2"/>
  <c r="BG184" i="2" a="1"/>
  <c r="BG184" i="2" s="1"/>
  <c r="BH165" i="2"/>
  <c r="BE19" i="3"/>
  <c r="BG192" i="2"/>
  <c r="BG188" i="2"/>
  <c r="BG186" i="2"/>
  <c r="BG168" i="2" a="1"/>
  <c r="BG168" i="2" s="1"/>
  <c r="BG176" i="2"/>
  <c r="BG170" i="2"/>
  <c r="BG14" i="4" s="1"/>
  <c r="BG179" i="2"/>
  <c r="BG177" i="2"/>
  <c r="BG32" i="4" s="1"/>
  <c r="BG173" i="2"/>
  <c r="BG171" i="2"/>
  <c r="BG8" i="4" s="1"/>
  <c r="BG169" i="2"/>
  <c r="BG178" i="2"/>
  <c r="BG172" i="2"/>
  <c r="BF31" i="4"/>
  <c r="BI4" i="4"/>
  <c r="BH23" i="5"/>
  <c r="BH36" i="5" s="1"/>
  <c r="BH49" i="5" s="1"/>
  <c r="BM4" i="6"/>
  <c r="BF32" i="4"/>
  <c r="DC33" i="4"/>
  <c r="BF9" i="4" l="1"/>
  <c r="BF10" i="4" s="1"/>
  <c r="BG7" i="4"/>
  <c r="BG9" i="4" s="1"/>
  <c r="BG10" i="4" s="1"/>
  <c r="BF25" i="5"/>
  <c r="BF38" i="5"/>
  <c r="BF34" i="4"/>
  <c r="BN4" i="6"/>
  <c r="BJ4" i="4"/>
  <c r="BI23" i="5"/>
  <c r="BI36" i="5" s="1"/>
  <c r="BI49" i="5" s="1"/>
  <c r="BH323" i="2"/>
  <c r="BH322" i="2"/>
  <c r="BH321" i="2"/>
  <c r="BH318" i="2"/>
  <c r="BH317" i="2"/>
  <c r="BH315" i="2"/>
  <c r="BH314" i="2"/>
  <c r="BH320" i="2"/>
  <c r="BH316" i="2"/>
  <c r="BH312" i="2" a="1"/>
  <c r="BH312" i="2" s="1"/>
  <c r="BH307" i="2"/>
  <c r="BH306" i="2"/>
  <c r="BH305" i="2"/>
  <c r="BH304" i="2"/>
  <c r="BH301" i="2"/>
  <c r="BH302" i="2"/>
  <c r="BH299" i="2"/>
  <c r="BH298" i="2"/>
  <c r="BH300" i="2"/>
  <c r="BH296" i="2" a="1"/>
  <c r="BH296" i="2" s="1"/>
  <c r="BH291" i="2"/>
  <c r="BH288" i="2"/>
  <c r="BH289" i="2"/>
  <c r="BH284" i="2"/>
  <c r="BH282" i="2"/>
  <c r="BH290" i="2"/>
  <c r="BH283" i="2"/>
  <c r="BH281" i="2"/>
  <c r="BH285" i="2"/>
  <c r="BH275" i="2"/>
  <c r="BH273" i="2"/>
  <c r="BH270" i="2"/>
  <c r="BH269" i="2"/>
  <c r="BH267" i="2"/>
  <c r="BH266" i="2"/>
  <c r="BH272" i="2"/>
  <c r="BH280" i="2" a="1"/>
  <c r="BH280" i="2" s="1"/>
  <c r="BH259" i="2"/>
  <c r="BH268" i="2"/>
  <c r="BH264" i="2" a="1"/>
  <c r="BH264" i="2" s="1"/>
  <c r="BH258" i="2"/>
  <c r="BH274" i="2"/>
  <c r="BH253" i="2"/>
  <c r="BH242" i="2"/>
  <c r="BH257" i="2"/>
  <c r="BH251" i="2"/>
  <c r="BH250" i="2"/>
  <c r="BH254" i="2"/>
  <c r="BH243" i="2"/>
  <c r="BH241" i="2"/>
  <c r="BH256" i="2"/>
  <c r="BH252" i="2"/>
  <c r="BH248" i="2" a="1"/>
  <c r="BH248" i="2" s="1"/>
  <c r="BH240" i="2"/>
  <c r="BH237" i="2"/>
  <c r="BH238" i="2"/>
  <c r="BH236" i="2"/>
  <c r="BH227" i="2"/>
  <c r="BH234" i="2"/>
  <c r="BH226" i="2"/>
  <c r="BH224" i="2"/>
  <c r="BH235" i="2"/>
  <c r="BH232" i="2" a="1"/>
  <c r="BH232" i="2" s="1"/>
  <c r="BH221" i="2"/>
  <c r="BH219" i="2"/>
  <c r="BH218" i="2"/>
  <c r="BH222" i="2"/>
  <c r="BH210" i="2"/>
  <c r="BH200" i="2" a="1"/>
  <c r="BH200" i="2" s="1"/>
  <c r="BH211" i="2"/>
  <c r="BH194" i="2"/>
  <c r="BH192" i="2"/>
  <c r="BH205" i="2"/>
  <c r="BH203" i="2"/>
  <c r="BH202" i="2"/>
  <c r="BH220" i="2"/>
  <c r="BH216" i="2" a="1"/>
  <c r="BH216" i="2" s="1"/>
  <c r="BH225" i="2"/>
  <c r="BH206" i="2"/>
  <c r="BH204" i="2"/>
  <c r="BH209" i="2"/>
  <c r="BH208" i="2"/>
  <c r="BH193" i="2"/>
  <c r="BH190" i="2"/>
  <c r="BH184" i="2" a="1"/>
  <c r="BH184" i="2" s="1"/>
  <c r="BF19" i="3"/>
  <c r="BH188" i="2"/>
  <c r="BH186" i="2"/>
  <c r="BI165" i="2"/>
  <c r="BH195" i="2"/>
  <c r="BH189" i="2"/>
  <c r="BH187" i="2"/>
  <c r="BH171" i="2"/>
  <c r="BH179" i="2"/>
  <c r="BH172" i="2"/>
  <c r="BH177" i="2"/>
  <c r="BH32" i="4" s="1"/>
  <c r="BH176" i="2"/>
  <c r="BH169" i="2"/>
  <c r="BH170" i="2"/>
  <c r="BH173" i="2"/>
  <c r="BH178" i="2"/>
  <c r="BH168" i="2" a="1"/>
  <c r="BH168" i="2" s="1"/>
  <c r="BG31" i="4"/>
  <c r="BE55" i="4"/>
  <c r="BE58" i="4"/>
  <c r="DD33" i="4"/>
  <c r="BH8" i="4" l="1"/>
  <c r="BE79" i="4"/>
  <c r="BH31" i="4"/>
  <c r="BI323" i="2"/>
  <c r="BI321" i="2"/>
  <c r="BI318" i="2"/>
  <c r="BI320" i="2"/>
  <c r="BI322" i="2"/>
  <c r="BI317" i="2"/>
  <c r="BI315" i="2"/>
  <c r="BI316" i="2"/>
  <c r="BI314" i="2"/>
  <c r="BI307" i="2"/>
  <c r="BI304" i="2"/>
  <c r="BI312" i="2" a="1"/>
  <c r="BI312" i="2" s="1"/>
  <c r="BI305" i="2"/>
  <c r="BI301" i="2"/>
  <c r="BI302" i="2"/>
  <c r="BI306" i="2"/>
  <c r="BI298" i="2"/>
  <c r="BI300" i="2"/>
  <c r="BI291" i="2"/>
  <c r="BI296" i="2" a="1"/>
  <c r="BI296" i="2" s="1"/>
  <c r="BI299" i="2"/>
  <c r="BI288" i="2"/>
  <c r="BI285" i="2"/>
  <c r="BI290" i="2"/>
  <c r="BI283" i="2"/>
  <c r="BI281" i="2"/>
  <c r="BI289" i="2"/>
  <c r="BI280" i="2" a="1"/>
  <c r="BI280" i="2" s="1"/>
  <c r="BI282" i="2"/>
  <c r="BI264" i="2" a="1"/>
  <c r="BI264" i="2" s="1"/>
  <c r="BI284" i="2"/>
  <c r="BI273" i="2"/>
  <c r="BI275" i="2"/>
  <c r="BI268" i="2"/>
  <c r="BI272" i="2"/>
  <c r="BI274" i="2"/>
  <c r="BI266" i="2"/>
  <c r="BI270" i="2"/>
  <c r="BI258" i="2"/>
  <c r="BI267" i="2"/>
  <c r="BI259" i="2"/>
  <c r="BI257" i="2"/>
  <c r="BI251" i="2"/>
  <c r="BI250" i="2"/>
  <c r="BI254" i="2"/>
  <c r="BI256" i="2"/>
  <c r="BI248" i="2" a="1"/>
  <c r="BI248" i="2" s="1"/>
  <c r="BI252" i="2"/>
  <c r="BI269" i="2"/>
  <c r="BI240" i="2"/>
  <c r="BI237" i="2"/>
  <c r="BI235" i="2"/>
  <c r="BI243" i="2"/>
  <c r="BI242" i="2"/>
  <c r="BI241" i="2"/>
  <c r="BI227" i="2"/>
  <c r="BI225" i="2"/>
  <c r="BI238" i="2"/>
  <c r="BI234" i="2"/>
  <c r="BI236" i="2"/>
  <c r="BI226" i="2"/>
  <c r="BI224" i="2"/>
  <c r="BI232" i="2" a="1"/>
  <c r="BI232" i="2" s="1"/>
  <c r="BI253" i="2"/>
  <c r="BI221" i="2"/>
  <c r="BI219" i="2"/>
  <c r="BI218" i="2"/>
  <c r="BI222" i="2"/>
  <c r="BI211" i="2"/>
  <c r="BI209" i="2"/>
  <c r="BI216" i="2" a="1"/>
  <c r="BI216" i="2" s="1"/>
  <c r="BI220" i="2"/>
  <c r="BI205" i="2"/>
  <c r="BI203" i="2"/>
  <c r="BI202" i="2"/>
  <c r="BI210" i="2"/>
  <c r="BI208" i="2"/>
  <c r="BI195" i="2"/>
  <c r="BI193" i="2"/>
  <c r="BI190" i="2"/>
  <c r="BI200" i="2" a="1"/>
  <c r="BI200" i="2" s="1"/>
  <c r="BI188" i="2"/>
  <c r="BI186" i="2"/>
  <c r="BI189" i="2"/>
  <c r="BI192" i="2"/>
  <c r="BI204" i="2"/>
  <c r="BG19" i="3"/>
  <c r="BJ165" i="2"/>
  <c r="BI206" i="2"/>
  <c r="BI194" i="2"/>
  <c r="BI184" i="2" a="1"/>
  <c r="BI184" i="2" s="1"/>
  <c r="BI187" i="2"/>
  <c r="BI168" i="2" a="1"/>
  <c r="BI168" i="2" s="1"/>
  <c r="BI177" i="2"/>
  <c r="BI176" i="2"/>
  <c r="BI173" i="2"/>
  <c r="BI172" i="2"/>
  <c r="BI171" i="2"/>
  <c r="BI170" i="2"/>
  <c r="BI14" i="4" s="1"/>
  <c r="BI179" i="2"/>
  <c r="BI178" i="2"/>
  <c r="BI169" i="2"/>
  <c r="BJ23" i="5"/>
  <c r="BJ36" i="5" s="1"/>
  <c r="BJ49" i="5" s="1"/>
  <c r="BO4" i="6"/>
  <c r="BK4" i="4"/>
  <c r="BG25" i="5"/>
  <c r="BG38" i="5"/>
  <c r="BG34" i="4"/>
  <c r="BH7" i="4"/>
  <c r="BH14" i="4"/>
  <c r="BF55" i="4"/>
  <c r="BF58" i="4"/>
  <c r="DE33" i="4"/>
  <c r="BF79" i="4" l="1"/>
  <c r="BI31" i="4"/>
  <c r="BH9" i="4"/>
  <c r="BH10" i="4" s="1"/>
  <c r="BI7" i="4"/>
  <c r="BG58" i="4"/>
  <c r="BG55" i="4"/>
  <c r="BI8" i="4"/>
  <c r="BK23" i="5"/>
  <c r="BK36" i="5" s="1"/>
  <c r="BK49" i="5" s="1"/>
  <c r="BP4" i="6"/>
  <c r="BL4" i="4"/>
  <c r="BJ323" i="2"/>
  <c r="BJ321" i="2"/>
  <c r="BJ320" i="2"/>
  <c r="BJ317" i="2"/>
  <c r="BJ318" i="2"/>
  <c r="BJ316" i="2"/>
  <c r="BJ322" i="2"/>
  <c r="BJ315" i="2"/>
  <c r="BJ314" i="2"/>
  <c r="BJ312" i="2" a="1"/>
  <c r="BJ312" i="2" s="1"/>
  <c r="BJ307" i="2"/>
  <c r="BJ304" i="2"/>
  <c r="BJ306" i="2"/>
  <c r="BJ305" i="2"/>
  <c r="BJ300" i="2"/>
  <c r="BJ302" i="2"/>
  <c r="BJ299" i="2"/>
  <c r="BJ301" i="2"/>
  <c r="BJ298" i="2"/>
  <c r="BJ291" i="2"/>
  <c r="BJ296" i="2" a="1"/>
  <c r="BJ296" i="2" s="1"/>
  <c r="BJ290" i="2"/>
  <c r="BJ289" i="2"/>
  <c r="BJ288" i="2"/>
  <c r="BJ283" i="2"/>
  <c r="BJ281" i="2"/>
  <c r="BJ280" i="2" a="1"/>
  <c r="BJ280" i="2" s="1"/>
  <c r="BJ285" i="2"/>
  <c r="BJ284" i="2"/>
  <c r="BJ282" i="2"/>
  <c r="BJ275" i="2"/>
  <c r="BJ273" i="2"/>
  <c r="BJ270" i="2"/>
  <c r="BJ268" i="2"/>
  <c r="BJ274" i="2"/>
  <c r="BJ272" i="2"/>
  <c r="BJ269" i="2"/>
  <c r="BJ267" i="2"/>
  <c r="BJ266" i="2"/>
  <c r="BJ264" i="2" a="1"/>
  <c r="BJ264" i="2" s="1"/>
  <c r="BJ258" i="2"/>
  <c r="BJ256" i="2"/>
  <c r="BJ253" i="2"/>
  <c r="BJ259" i="2"/>
  <c r="BJ257" i="2"/>
  <c r="BJ254" i="2"/>
  <c r="BJ251" i="2"/>
  <c r="BJ250" i="2"/>
  <c r="BJ248" i="2" a="1"/>
  <c r="BJ248" i="2" s="1"/>
  <c r="BJ252" i="2"/>
  <c r="BJ240" i="2"/>
  <c r="BJ243" i="2"/>
  <c r="BJ238" i="2"/>
  <c r="BJ236" i="2"/>
  <c r="BJ234" i="2"/>
  <c r="BJ226" i="2"/>
  <c r="BJ242" i="2"/>
  <c r="BJ232" i="2" a="1"/>
  <c r="BJ232" i="2" s="1"/>
  <c r="BJ241" i="2"/>
  <c r="BJ237" i="2"/>
  <c r="BJ227" i="2"/>
  <c r="BJ225" i="2"/>
  <c r="BJ222" i="2"/>
  <c r="BJ221" i="2"/>
  <c r="BJ219" i="2"/>
  <c r="BJ218" i="2"/>
  <c r="BJ235" i="2"/>
  <c r="BJ216" i="2" a="1"/>
  <c r="BJ216" i="2" s="1"/>
  <c r="BJ224" i="2"/>
  <c r="BJ220" i="2"/>
  <c r="BJ210" i="2"/>
  <c r="BJ211" i="2"/>
  <c r="BJ205" i="2"/>
  <c r="BJ203" i="2"/>
  <c r="BJ202" i="2"/>
  <c r="BJ208" i="2"/>
  <c r="BJ195" i="2"/>
  <c r="BJ193" i="2"/>
  <c r="BJ190" i="2"/>
  <c r="BJ209" i="2"/>
  <c r="BJ206" i="2"/>
  <c r="BJ204" i="2"/>
  <c r="BJ200" i="2" a="1"/>
  <c r="BJ200" i="2" s="1"/>
  <c r="BJ188" i="2"/>
  <c r="BJ186" i="2"/>
  <c r="BJ192" i="2"/>
  <c r="BH19" i="3"/>
  <c r="BJ189" i="2"/>
  <c r="BJ187" i="2"/>
  <c r="BJ194" i="2"/>
  <c r="BK165" i="2"/>
  <c r="BJ184" i="2" a="1"/>
  <c r="BJ184" i="2" s="1"/>
  <c r="BJ169" i="2"/>
  <c r="BJ177" i="2"/>
  <c r="BJ171" i="2"/>
  <c r="BJ176" i="2"/>
  <c r="BJ179" i="2"/>
  <c r="BJ173" i="2"/>
  <c r="BJ178" i="2"/>
  <c r="BJ168" i="2" a="1"/>
  <c r="BJ168" i="2" s="1"/>
  <c r="BJ172" i="2"/>
  <c r="BJ170" i="2"/>
  <c r="BH38" i="5"/>
  <c r="BH25" i="5"/>
  <c r="BH34" i="4"/>
  <c r="BI32" i="4"/>
  <c r="BI25" i="5" s="1"/>
  <c r="DF33" i="4"/>
  <c r="BG79" i="4" l="1"/>
  <c r="BJ7" i="4"/>
  <c r="BJ14" i="4"/>
  <c r="BJ32" i="4"/>
  <c r="BI38" i="5"/>
  <c r="BI55" i="4" s="1"/>
  <c r="BK323" i="2"/>
  <c r="BK322" i="2"/>
  <c r="BK321" i="2"/>
  <c r="BK320" i="2"/>
  <c r="BK317" i="2"/>
  <c r="BK318" i="2"/>
  <c r="BK315" i="2"/>
  <c r="BK316" i="2"/>
  <c r="BK312" i="2" a="1"/>
  <c r="BK312" i="2" s="1"/>
  <c r="BK314" i="2"/>
  <c r="BK307" i="2"/>
  <c r="BK305" i="2"/>
  <c r="BK306" i="2"/>
  <c r="BK302" i="2"/>
  <c r="BK300" i="2"/>
  <c r="BK304" i="2"/>
  <c r="BK301" i="2"/>
  <c r="BK299" i="2"/>
  <c r="BK296" i="2" a="1"/>
  <c r="BK296" i="2" s="1"/>
  <c r="BK298" i="2"/>
  <c r="BK291" i="2"/>
  <c r="BK290" i="2"/>
  <c r="BK289" i="2"/>
  <c r="BK288" i="2"/>
  <c r="BK283" i="2"/>
  <c r="BK281" i="2"/>
  <c r="BK285" i="2"/>
  <c r="BK284" i="2"/>
  <c r="BK282" i="2"/>
  <c r="BK275" i="2"/>
  <c r="BK273" i="2"/>
  <c r="BK270" i="2"/>
  <c r="BK268" i="2"/>
  <c r="BK274" i="2"/>
  <c r="BK272" i="2"/>
  <c r="BK269" i="2"/>
  <c r="BK280" i="2" a="1"/>
  <c r="BK280" i="2" s="1"/>
  <c r="BK267" i="2"/>
  <c r="BK266" i="2"/>
  <c r="BK264" i="2" a="1"/>
  <c r="BK264" i="2" s="1"/>
  <c r="BK258" i="2"/>
  <c r="BK256" i="2"/>
  <c r="BK253" i="2"/>
  <c r="BK259" i="2"/>
  <c r="BK257" i="2"/>
  <c r="BK254" i="2"/>
  <c r="BK243" i="2"/>
  <c r="BK248" i="2" a="1"/>
  <c r="BK248" i="2" s="1"/>
  <c r="BK252" i="2"/>
  <c r="BK242" i="2"/>
  <c r="BK240" i="2"/>
  <c r="BK251" i="2"/>
  <c r="BK238" i="2"/>
  <c r="BK236" i="2"/>
  <c r="BK241" i="2"/>
  <c r="BK250" i="2"/>
  <c r="BK226" i="2"/>
  <c r="BK224" i="2"/>
  <c r="BK232" i="2" a="1"/>
  <c r="BK232" i="2" s="1"/>
  <c r="BK237" i="2"/>
  <c r="BK235" i="2"/>
  <c r="BK234" i="2"/>
  <c r="BK227" i="2"/>
  <c r="BK222" i="2"/>
  <c r="BK216" i="2" a="1"/>
  <c r="BK216" i="2" s="1"/>
  <c r="BK220" i="2"/>
  <c r="BK210" i="2"/>
  <c r="BK225" i="2"/>
  <c r="BK221" i="2"/>
  <c r="BK219" i="2"/>
  <c r="BK218" i="2"/>
  <c r="BK211" i="2"/>
  <c r="BK205" i="2"/>
  <c r="BK203" i="2"/>
  <c r="BK202" i="2"/>
  <c r="BK208" i="2"/>
  <c r="BK209" i="2"/>
  <c r="BK206" i="2"/>
  <c r="BK204" i="2"/>
  <c r="BK200" i="2" a="1"/>
  <c r="BK200" i="2" s="1"/>
  <c r="BK194" i="2"/>
  <c r="BK192" i="2"/>
  <c r="BK193" i="2"/>
  <c r="BK190" i="2"/>
  <c r="BK188" i="2"/>
  <c r="BK186" i="2"/>
  <c r="BK195" i="2"/>
  <c r="BK189" i="2"/>
  <c r="BK187" i="2"/>
  <c r="BK184" i="2" a="1"/>
  <c r="BK184" i="2" s="1"/>
  <c r="BL165" i="2"/>
  <c r="BI19" i="3"/>
  <c r="BK173" i="2"/>
  <c r="BK178" i="2"/>
  <c r="BK168" i="2" a="1"/>
  <c r="BK168" i="2" s="1"/>
  <c r="BK177" i="2"/>
  <c r="BK169" i="2"/>
  <c r="BK176" i="2"/>
  <c r="BK170" i="2"/>
  <c r="BK171" i="2"/>
  <c r="BK172" i="2"/>
  <c r="BK179" i="2"/>
  <c r="BI34" i="4"/>
  <c r="BI9" i="4"/>
  <c r="BI10" i="4" s="1"/>
  <c r="BJ31" i="4"/>
  <c r="BQ4" i="6"/>
  <c r="BL23" i="5"/>
  <c r="BL36" i="5" s="1"/>
  <c r="BL49" i="5" s="1"/>
  <c r="BM4" i="4"/>
  <c r="BH55" i="4"/>
  <c r="BH58" i="4"/>
  <c r="BJ8" i="4"/>
  <c r="BJ9" i="4" s="1"/>
  <c r="BJ10" i="4" s="1"/>
  <c r="DG33" i="4"/>
  <c r="BK14" i="4" l="1"/>
  <c r="BK8" i="4"/>
  <c r="BJ38" i="5"/>
  <c r="BJ25" i="5"/>
  <c r="BJ34" i="4"/>
  <c r="BK31" i="4"/>
  <c r="BL323" i="2"/>
  <c r="BL321" i="2"/>
  <c r="BL320" i="2"/>
  <c r="BL322" i="2"/>
  <c r="BL318" i="2"/>
  <c r="BL317" i="2"/>
  <c r="BL316" i="2"/>
  <c r="BL315" i="2"/>
  <c r="BL314" i="2"/>
  <c r="BL306" i="2"/>
  <c r="BL307" i="2"/>
  <c r="BL305" i="2"/>
  <c r="BL312" i="2" a="1"/>
  <c r="BL312" i="2" s="1"/>
  <c r="BL302" i="2"/>
  <c r="BL300" i="2"/>
  <c r="BL301" i="2"/>
  <c r="BL304" i="2"/>
  <c r="BL299" i="2"/>
  <c r="BL298" i="2"/>
  <c r="BL291" i="2"/>
  <c r="BL296" i="2" a="1"/>
  <c r="BL296" i="2" s="1"/>
  <c r="BL290" i="2"/>
  <c r="BL289" i="2"/>
  <c r="BL288" i="2"/>
  <c r="BL283" i="2"/>
  <c r="BL281" i="2"/>
  <c r="BL280" i="2" a="1"/>
  <c r="BL280" i="2" s="1"/>
  <c r="BL285" i="2"/>
  <c r="BL284" i="2"/>
  <c r="BL282" i="2"/>
  <c r="BL274" i="2"/>
  <c r="BL272" i="2"/>
  <c r="BL269" i="2"/>
  <c r="BL273" i="2"/>
  <c r="BL275" i="2"/>
  <c r="BL268" i="2"/>
  <c r="BL270" i="2"/>
  <c r="BL266" i="2"/>
  <c r="BL258" i="2"/>
  <c r="BL264" i="2" a="1"/>
  <c r="BL264" i="2" s="1"/>
  <c r="BL267" i="2"/>
  <c r="BL259" i="2"/>
  <c r="BL257" i="2"/>
  <c r="BL248" i="2" a="1"/>
  <c r="BL248" i="2" s="1"/>
  <c r="BL243" i="2"/>
  <c r="BL241" i="2"/>
  <c r="BL254" i="2"/>
  <c r="BL252" i="2"/>
  <c r="BL256" i="2"/>
  <c r="BL242" i="2"/>
  <c r="BL253" i="2"/>
  <c r="BL251" i="2"/>
  <c r="BL250" i="2"/>
  <c r="BL238" i="2"/>
  <c r="BL240" i="2"/>
  <c r="BL237" i="2"/>
  <c r="BL235" i="2"/>
  <c r="BL226" i="2"/>
  <c r="BL232" i="2" a="1"/>
  <c r="BL232" i="2" s="1"/>
  <c r="BL236" i="2"/>
  <c r="BL227" i="2"/>
  <c r="BL225" i="2"/>
  <c r="BL222" i="2"/>
  <c r="BL234" i="2"/>
  <c r="BL220" i="2"/>
  <c r="BL224" i="2"/>
  <c r="BL216" i="2" a="1"/>
  <c r="BL216" i="2" s="1"/>
  <c r="BL211" i="2"/>
  <c r="BL209" i="2"/>
  <c r="BL218" i="2"/>
  <c r="BL219" i="2"/>
  <c r="BL210" i="2"/>
  <c r="BL208" i="2"/>
  <c r="BL200" i="2" a="1"/>
  <c r="BL200" i="2" s="1"/>
  <c r="BL195" i="2"/>
  <c r="BL193" i="2"/>
  <c r="BL190" i="2"/>
  <c r="BL206" i="2"/>
  <c r="BL204" i="2"/>
  <c r="BL221" i="2"/>
  <c r="BL205" i="2"/>
  <c r="BL203" i="2"/>
  <c r="BL202" i="2"/>
  <c r="BM165" i="2"/>
  <c r="BL192" i="2"/>
  <c r="BL189" i="2"/>
  <c r="BL187" i="2"/>
  <c r="BL184" i="2" a="1"/>
  <c r="BL184" i="2" s="1"/>
  <c r="BJ19" i="3"/>
  <c r="BL194" i="2"/>
  <c r="BL188" i="2"/>
  <c r="BL186" i="2"/>
  <c r="BL168" i="2" a="1"/>
  <c r="BL168" i="2" s="1"/>
  <c r="BL177" i="2"/>
  <c r="BL170" i="2"/>
  <c r="BL171" i="2"/>
  <c r="BL8" i="4" s="1"/>
  <c r="BL176" i="2"/>
  <c r="BL173" i="2"/>
  <c r="BL179" i="2"/>
  <c r="BL172" i="2"/>
  <c r="BL178" i="2"/>
  <c r="BL169" i="2"/>
  <c r="BK7" i="4"/>
  <c r="BK32" i="4"/>
  <c r="BH79" i="4"/>
  <c r="BI58" i="4"/>
  <c r="BI79" i="4" s="1"/>
  <c r="BN4" i="4"/>
  <c r="BM23" i="5"/>
  <c r="BM36" i="5" s="1"/>
  <c r="BM49" i="5" s="1"/>
  <c r="BR4" i="6"/>
  <c r="DH33" i="4"/>
  <c r="BL7" i="4" l="1"/>
  <c r="BL9" i="4" s="1"/>
  <c r="BL10" i="4" s="1"/>
  <c r="BM323" i="2"/>
  <c r="BM322" i="2"/>
  <c r="BM321" i="2"/>
  <c r="BM320" i="2"/>
  <c r="BM317" i="2"/>
  <c r="BM316" i="2"/>
  <c r="BM318" i="2"/>
  <c r="BM315" i="2"/>
  <c r="BM314" i="2"/>
  <c r="BM307" i="2"/>
  <c r="BM312" i="2" a="1"/>
  <c r="BM312" i="2" s="1"/>
  <c r="BM305" i="2"/>
  <c r="BM306" i="2"/>
  <c r="BM302" i="2"/>
  <c r="BM300" i="2"/>
  <c r="BM301" i="2"/>
  <c r="BM304" i="2"/>
  <c r="BM299" i="2"/>
  <c r="BM296" i="2" a="1"/>
  <c r="BM296" i="2" s="1"/>
  <c r="BM298" i="2"/>
  <c r="BM289" i="2"/>
  <c r="BM291" i="2"/>
  <c r="BM290" i="2"/>
  <c r="BM288" i="2"/>
  <c r="BM280" i="2" a="1"/>
  <c r="BM280" i="2" s="1"/>
  <c r="BM285" i="2"/>
  <c r="BM284" i="2"/>
  <c r="BM282" i="2"/>
  <c r="BM281" i="2"/>
  <c r="BM283" i="2"/>
  <c r="BM273" i="2"/>
  <c r="BM275" i="2"/>
  <c r="BM268" i="2"/>
  <c r="BM270" i="2"/>
  <c r="BM267" i="2"/>
  <c r="BM266" i="2"/>
  <c r="BM274" i="2"/>
  <c r="BM269" i="2"/>
  <c r="BM264" i="2" a="1"/>
  <c r="BM264" i="2" s="1"/>
  <c r="BM272" i="2"/>
  <c r="BM259" i="2"/>
  <c r="BM257" i="2"/>
  <c r="BM254" i="2"/>
  <c r="BM252" i="2"/>
  <c r="BM256" i="2"/>
  <c r="BM253" i="2"/>
  <c r="BM251" i="2"/>
  <c r="BM250" i="2"/>
  <c r="BM258" i="2"/>
  <c r="BM238" i="2"/>
  <c r="BM236" i="2"/>
  <c r="BM243" i="2"/>
  <c r="BM241" i="2"/>
  <c r="BM242" i="2"/>
  <c r="BM226" i="2"/>
  <c r="BM232" i="2" a="1"/>
  <c r="BM232" i="2" s="1"/>
  <c r="BM248" i="2" a="1"/>
  <c r="BM248" i="2" s="1"/>
  <c r="BM237" i="2"/>
  <c r="BM235" i="2"/>
  <c r="BM227" i="2"/>
  <c r="BM225" i="2"/>
  <c r="BM222" i="2"/>
  <c r="BM240" i="2"/>
  <c r="BM234" i="2"/>
  <c r="BM220" i="2"/>
  <c r="BM224" i="2"/>
  <c r="BM210" i="2"/>
  <c r="BM208" i="2"/>
  <c r="BM221" i="2"/>
  <c r="BM219" i="2"/>
  <c r="BM218" i="2"/>
  <c r="BM216" i="2" a="1"/>
  <c r="BM216" i="2" s="1"/>
  <c r="BM200" i="2" a="1"/>
  <c r="BM200" i="2" s="1"/>
  <c r="BM206" i="2"/>
  <c r="BM204" i="2"/>
  <c r="BM209" i="2"/>
  <c r="BM194" i="2"/>
  <c r="BM192" i="2"/>
  <c r="BM211" i="2"/>
  <c r="BM202" i="2"/>
  <c r="BN165" i="2"/>
  <c r="BM203" i="2"/>
  <c r="BM189" i="2"/>
  <c r="BM187" i="2"/>
  <c r="BM184" i="2" a="1"/>
  <c r="BM184" i="2" s="1"/>
  <c r="BM195" i="2"/>
  <c r="BM205" i="2"/>
  <c r="BK19" i="3"/>
  <c r="BM193" i="2"/>
  <c r="BM190" i="2"/>
  <c r="BM188" i="2"/>
  <c r="BM186" i="2"/>
  <c r="BM169" i="2"/>
  <c r="BM176" i="2"/>
  <c r="BM171" i="2"/>
  <c r="BM170" i="2"/>
  <c r="BM172" i="2"/>
  <c r="BM177" i="2"/>
  <c r="BM179" i="2"/>
  <c r="BM178" i="2"/>
  <c r="BM168" i="2" a="1"/>
  <c r="BM168" i="2" s="1"/>
  <c r="BM173" i="2"/>
  <c r="BL31" i="4"/>
  <c r="BK38" i="5"/>
  <c r="BK25" i="5"/>
  <c r="BK34" i="4"/>
  <c r="BL14" i="4"/>
  <c r="BL32" i="4"/>
  <c r="BJ55" i="4"/>
  <c r="BJ58" i="4"/>
  <c r="BK9" i="4"/>
  <c r="BK10" i="4" s="1"/>
  <c r="BO4" i="4"/>
  <c r="BS4" i="6"/>
  <c r="BN23" i="5"/>
  <c r="BN36" i="5" s="1"/>
  <c r="BN49" i="5" s="1"/>
  <c r="DI33" i="4"/>
  <c r="BK55" i="4" l="1"/>
  <c r="BM7" i="4"/>
  <c r="BT4" i="6"/>
  <c r="BP4" i="4"/>
  <c r="BO23" i="5"/>
  <c r="BO36" i="5" s="1"/>
  <c r="BO49" i="5" s="1"/>
  <c r="BM32" i="4"/>
  <c r="BN323" i="2"/>
  <c r="BN322" i="2"/>
  <c r="BN321" i="2"/>
  <c r="BN318" i="2"/>
  <c r="BN320" i="2"/>
  <c r="BN316" i="2"/>
  <c r="BN317" i="2"/>
  <c r="BN314" i="2"/>
  <c r="BN315" i="2"/>
  <c r="BN307" i="2"/>
  <c r="BN312" i="2" a="1"/>
  <c r="BN312" i="2" s="1"/>
  <c r="BN305" i="2"/>
  <c r="BN304" i="2"/>
  <c r="BN306" i="2"/>
  <c r="BN302" i="2"/>
  <c r="BN301" i="2"/>
  <c r="BN299" i="2"/>
  <c r="BN296" i="2" a="1"/>
  <c r="BN296" i="2" s="1"/>
  <c r="BN298" i="2"/>
  <c r="BN290" i="2"/>
  <c r="BN300" i="2"/>
  <c r="BN291" i="2"/>
  <c r="BN288" i="2"/>
  <c r="BN285" i="2"/>
  <c r="BN284" i="2"/>
  <c r="BN282" i="2"/>
  <c r="BN289" i="2"/>
  <c r="BN283" i="2"/>
  <c r="BN281" i="2"/>
  <c r="BN280" i="2" a="1"/>
  <c r="BN280" i="2" s="1"/>
  <c r="BN274" i="2"/>
  <c r="BN272" i="2"/>
  <c r="BN269" i="2"/>
  <c r="BN275" i="2"/>
  <c r="BN273" i="2"/>
  <c r="BN270" i="2"/>
  <c r="BN268" i="2"/>
  <c r="BN267" i="2"/>
  <c r="BN266" i="2"/>
  <c r="BN259" i="2"/>
  <c r="BN257" i="2"/>
  <c r="BN254" i="2"/>
  <c r="BN258" i="2"/>
  <c r="BN256" i="2"/>
  <c r="BN252" i="2"/>
  <c r="BN253" i="2"/>
  <c r="BN251" i="2"/>
  <c r="BN250" i="2"/>
  <c r="BN264" i="2" a="1"/>
  <c r="BN264" i="2" s="1"/>
  <c r="BN248" i="2" a="1"/>
  <c r="BN248" i="2" s="1"/>
  <c r="BN243" i="2"/>
  <c r="BN241" i="2"/>
  <c r="BN242" i="2"/>
  <c r="BN240" i="2"/>
  <c r="BN237" i="2"/>
  <c r="BN235" i="2"/>
  <c r="BN238" i="2"/>
  <c r="BN232" i="2" a="1"/>
  <c r="BN232" i="2" s="1"/>
  <c r="BN236" i="2"/>
  <c r="BN227" i="2"/>
  <c r="BN234" i="2"/>
  <c r="BN226" i="2"/>
  <c r="BN224" i="2"/>
  <c r="BN222" i="2"/>
  <c r="BN220" i="2"/>
  <c r="BN225" i="2"/>
  <c r="BN221" i="2"/>
  <c r="BN219" i="2"/>
  <c r="BN218" i="2"/>
  <c r="BN216" i="2" a="1"/>
  <c r="BN216" i="2" s="1"/>
  <c r="BN211" i="2"/>
  <c r="BN209" i="2"/>
  <c r="BN200" i="2" a="1"/>
  <c r="BN200" i="2" s="1"/>
  <c r="BN210" i="2"/>
  <c r="BN208" i="2"/>
  <c r="BN206" i="2"/>
  <c r="BN204" i="2"/>
  <c r="BN194" i="2"/>
  <c r="BN192" i="2"/>
  <c r="BN205" i="2"/>
  <c r="BN203" i="2"/>
  <c r="BN202" i="2"/>
  <c r="BN189" i="2"/>
  <c r="BN187" i="2"/>
  <c r="BN184" i="2" a="1"/>
  <c r="BN184" i="2" s="1"/>
  <c r="BN195" i="2"/>
  <c r="BO165" i="2"/>
  <c r="BN193" i="2"/>
  <c r="BN190" i="2"/>
  <c r="BN188" i="2"/>
  <c r="BN186" i="2"/>
  <c r="BL19" i="3"/>
  <c r="BN173" i="2"/>
  <c r="BN178" i="2"/>
  <c r="BN171" i="2"/>
  <c r="BN169" i="2"/>
  <c r="BN172" i="2"/>
  <c r="BN176" i="2"/>
  <c r="BN31" i="4" s="1"/>
  <c r="BN170" i="2"/>
  <c r="BN168" i="2" a="1"/>
  <c r="BN168" i="2" s="1"/>
  <c r="BN177" i="2"/>
  <c r="BN179" i="2"/>
  <c r="BM14" i="4"/>
  <c r="BL51" i="5"/>
  <c r="BL34" i="4"/>
  <c r="BM8" i="4"/>
  <c r="BJ79" i="4"/>
  <c r="BM31" i="4"/>
  <c r="DJ33" i="4"/>
  <c r="BN8" i="4" l="1"/>
  <c r="BO323" i="2"/>
  <c r="BO321" i="2"/>
  <c r="BO322" i="2"/>
  <c r="BO320" i="2"/>
  <c r="BO317" i="2"/>
  <c r="BO318" i="2"/>
  <c r="BO316" i="2"/>
  <c r="BO315" i="2"/>
  <c r="BO314" i="2"/>
  <c r="BO312" i="2" a="1"/>
  <c r="BO312" i="2" s="1"/>
  <c r="BO306" i="2"/>
  <c r="BO307" i="2"/>
  <c r="BO304" i="2"/>
  <c r="BO305" i="2"/>
  <c r="BO301" i="2"/>
  <c r="BO302" i="2"/>
  <c r="BO300" i="2"/>
  <c r="BO299" i="2"/>
  <c r="BO296" i="2" a="1"/>
  <c r="BO296" i="2" s="1"/>
  <c r="BO298" i="2"/>
  <c r="BO290" i="2"/>
  <c r="BO291" i="2"/>
  <c r="BO288" i="2"/>
  <c r="BO289" i="2"/>
  <c r="BO284" i="2"/>
  <c r="BO282" i="2"/>
  <c r="BO285" i="2"/>
  <c r="BO283" i="2"/>
  <c r="BO281" i="2"/>
  <c r="BO280" i="2" a="1"/>
  <c r="BO280" i="2" s="1"/>
  <c r="BO274" i="2"/>
  <c r="BO272" i="2"/>
  <c r="BO269" i="2"/>
  <c r="BO275" i="2"/>
  <c r="BO273" i="2"/>
  <c r="BO270" i="2"/>
  <c r="BO268" i="2"/>
  <c r="BO267" i="2"/>
  <c r="BO266" i="2"/>
  <c r="BO259" i="2"/>
  <c r="BO257" i="2"/>
  <c r="BO254" i="2"/>
  <c r="BO258" i="2"/>
  <c r="BO256" i="2"/>
  <c r="BO253" i="2"/>
  <c r="BO264" i="2" a="1"/>
  <c r="BO264" i="2" s="1"/>
  <c r="BO242" i="2"/>
  <c r="BO251" i="2"/>
  <c r="BO250" i="2"/>
  <c r="BO248" i="2" a="1"/>
  <c r="BO248" i="2" s="1"/>
  <c r="BO243" i="2"/>
  <c r="BO252" i="2"/>
  <c r="BO241" i="2"/>
  <c r="BO240" i="2"/>
  <c r="BO237" i="2"/>
  <c r="BO235" i="2"/>
  <c r="BO236" i="2"/>
  <c r="BO227" i="2"/>
  <c r="BO225" i="2"/>
  <c r="BO222" i="2"/>
  <c r="BO234" i="2"/>
  <c r="BO238" i="2"/>
  <c r="BO224" i="2"/>
  <c r="BO221" i="2"/>
  <c r="BO219" i="2"/>
  <c r="BO218" i="2"/>
  <c r="BO216" i="2" a="1"/>
  <c r="BO216" i="2" s="1"/>
  <c r="BO211" i="2"/>
  <c r="BO209" i="2"/>
  <c r="BO232" i="2" a="1"/>
  <c r="BO232" i="2" s="1"/>
  <c r="BO220" i="2"/>
  <c r="BO226" i="2"/>
  <c r="BO210" i="2"/>
  <c r="BO208" i="2"/>
  <c r="BO206" i="2"/>
  <c r="BO204" i="2"/>
  <c r="BO205" i="2"/>
  <c r="BO203" i="2"/>
  <c r="BO202" i="2"/>
  <c r="BO200" i="2" a="1"/>
  <c r="BO200" i="2" s="1"/>
  <c r="BO195" i="2"/>
  <c r="BO193" i="2"/>
  <c r="BO190" i="2"/>
  <c r="BO192" i="2"/>
  <c r="BO189" i="2"/>
  <c r="BO187" i="2"/>
  <c r="BO184" i="2" a="1"/>
  <c r="BO184" i="2" s="1"/>
  <c r="BP165" i="2"/>
  <c r="BO194" i="2"/>
  <c r="BO188" i="2"/>
  <c r="BO186" i="2"/>
  <c r="BM19" i="3"/>
  <c r="BO177" i="2"/>
  <c r="BO179" i="2"/>
  <c r="BO178" i="2"/>
  <c r="BO176" i="2"/>
  <c r="BO169" i="2"/>
  <c r="BO170" i="2"/>
  <c r="BO173" i="2"/>
  <c r="BO168" i="2" a="1"/>
  <c r="BO168" i="2" s="1"/>
  <c r="BO171" i="2"/>
  <c r="BO172" i="2"/>
  <c r="BM51" i="5"/>
  <c r="BM34" i="4"/>
  <c r="BN32" i="4"/>
  <c r="BN34" i="4" s="1"/>
  <c r="BN7" i="4"/>
  <c r="BN9" i="4" s="1"/>
  <c r="BN10" i="4" s="1"/>
  <c r="BU4" i="6"/>
  <c r="BQ4" i="4"/>
  <c r="BP23" i="5"/>
  <c r="BP36" i="5" s="1"/>
  <c r="BP49" i="5" s="1"/>
  <c r="BL58" i="4"/>
  <c r="BL55" i="4"/>
  <c r="BN14" i="4"/>
  <c r="BM9" i="4"/>
  <c r="DK33" i="4"/>
  <c r="BN51" i="5" l="1"/>
  <c r="BO8" i="4"/>
  <c r="BO32" i="4"/>
  <c r="BO7" i="4"/>
  <c r="BO14" i="4"/>
  <c r="BL79" i="4"/>
  <c r="BR4" i="4"/>
  <c r="BQ23" i="5"/>
  <c r="BQ36" i="5" s="1"/>
  <c r="BQ49" i="5" s="1"/>
  <c r="BV4" i="6"/>
  <c r="BO31" i="4"/>
  <c r="BP323" i="2"/>
  <c r="BP322" i="2"/>
  <c r="BP321" i="2"/>
  <c r="BP317" i="2"/>
  <c r="BP318" i="2"/>
  <c r="BP320" i="2"/>
  <c r="BP316" i="2"/>
  <c r="BP315" i="2"/>
  <c r="BP314" i="2"/>
  <c r="BP312" i="2" a="1"/>
  <c r="BP312" i="2" s="1"/>
  <c r="BP307" i="2"/>
  <c r="BP306" i="2"/>
  <c r="BP305" i="2"/>
  <c r="BP301" i="2"/>
  <c r="BP304" i="2"/>
  <c r="BP302" i="2"/>
  <c r="BP299" i="2"/>
  <c r="BP298" i="2"/>
  <c r="BP300" i="2"/>
  <c r="BP296" i="2" a="1"/>
  <c r="BP296" i="2" s="1"/>
  <c r="BP291" i="2"/>
  <c r="BP290" i="2"/>
  <c r="BP288" i="2"/>
  <c r="BP289" i="2"/>
  <c r="BP284" i="2"/>
  <c r="BP282" i="2"/>
  <c r="BP285" i="2"/>
  <c r="BP283" i="2"/>
  <c r="BP281" i="2"/>
  <c r="BP275" i="2"/>
  <c r="BP273" i="2"/>
  <c r="BP270" i="2"/>
  <c r="BP280" i="2" a="1"/>
  <c r="BP280" i="2" s="1"/>
  <c r="BP267" i="2"/>
  <c r="BP266" i="2"/>
  <c r="BP272" i="2"/>
  <c r="BP259" i="2"/>
  <c r="BP268" i="2"/>
  <c r="BP274" i="2"/>
  <c r="BP258" i="2"/>
  <c r="BP264" i="2" a="1"/>
  <c r="BP264" i="2" s="1"/>
  <c r="BP269" i="2"/>
  <c r="BP242" i="2"/>
  <c r="BP256" i="2"/>
  <c r="BP251" i="2"/>
  <c r="BP250" i="2"/>
  <c r="BP248" i="2" a="1"/>
  <c r="BP248" i="2" s="1"/>
  <c r="BP253" i="2"/>
  <c r="BP243" i="2"/>
  <c r="BP241" i="2"/>
  <c r="BP252" i="2"/>
  <c r="BP257" i="2"/>
  <c r="BP240" i="2"/>
  <c r="BP237" i="2"/>
  <c r="BP238" i="2"/>
  <c r="BP236" i="2"/>
  <c r="BP227" i="2"/>
  <c r="BP225" i="2"/>
  <c r="BP234" i="2"/>
  <c r="BP235" i="2"/>
  <c r="BP254" i="2"/>
  <c r="BP232" i="2" a="1"/>
  <c r="BP232" i="2" s="1"/>
  <c r="BP226" i="2"/>
  <c r="BP224" i="2"/>
  <c r="BP221" i="2"/>
  <c r="BP219" i="2"/>
  <c r="BP218" i="2"/>
  <c r="BP216" i="2" a="1"/>
  <c r="BP216" i="2" s="1"/>
  <c r="BP222" i="2"/>
  <c r="BP210" i="2"/>
  <c r="BP209" i="2"/>
  <c r="BP194" i="2"/>
  <c r="BP192" i="2"/>
  <c r="BP220" i="2"/>
  <c r="BP205" i="2"/>
  <c r="BP203" i="2"/>
  <c r="BP202" i="2"/>
  <c r="BP200" i="2" a="1"/>
  <c r="BP200" i="2" s="1"/>
  <c r="BP208" i="2"/>
  <c r="BP206" i="2"/>
  <c r="BP204" i="2"/>
  <c r="BP211" i="2"/>
  <c r="BP195" i="2"/>
  <c r="BN19" i="3"/>
  <c r="BP188" i="2"/>
  <c r="BP186" i="2"/>
  <c r="BQ165" i="2"/>
  <c r="BP193" i="2"/>
  <c r="BP190" i="2"/>
  <c r="BP189" i="2"/>
  <c r="BP187" i="2"/>
  <c r="BP184" i="2" a="1"/>
  <c r="BP184" i="2" s="1"/>
  <c r="BP177" i="2"/>
  <c r="BP179" i="2"/>
  <c r="BP168" i="2" a="1"/>
  <c r="BP168" i="2" s="1"/>
  <c r="BP176" i="2"/>
  <c r="BP31" i="4" s="1"/>
  <c r="BP169" i="2"/>
  <c r="BP170" i="2"/>
  <c r="BP14" i="4" s="1"/>
  <c r="BP173" i="2"/>
  <c r="BP172" i="2"/>
  <c r="BP178" i="2"/>
  <c r="BP171" i="2"/>
  <c r="BM55" i="4"/>
  <c r="BM58" i="4"/>
  <c r="BN58" i="4"/>
  <c r="BN55" i="4"/>
  <c r="BN79" i="4" s="1"/>
  <c r="BM10" i="4"/>
  <c r="DL33" i="4"/>
  <c r="BO9" i="4" l="1"/>
  <c r="BO10" i="4" s="1"/>
  <c r="BS4" i="4"/>
  <c r="BW4" i="6"/>
  <c r="BR23" i="5"/>
  <c r="BR36" i="5" s="1"/>
  <c r="BR49" i="5" s="1"/>
  <c r="BM79" i="4"/>
  <c r="BO51" i="5"/>
  <c r="BO34" i="4"/>
  <c r="BP7" i="4"/>
  <c r="BQ323" i="2"/>
  <c r="BQ321" i="2"/>
  <c r="BQ318" i="2"/>
  <c r="BQ320" i="2"/>
  <c r="BQ322" i="2"/>
  <c r="BQ316" i="2"/>
  <c r="BQ315" i="2"/>
  <c r="BQ314" i="2"/>
  <c r="BQ317" i="2"/>
  <c r="BQ312" i="2" a="1"/>
  <c r="BQ312" i="2" s="1"/>
  <c r="BQ307" i="2"/>
  <c r="BQ306" i="2"/>
  <c r="BQ304" i="2"/>
  <c r="BQ305" i="2"/>
  <c r="BQ301" i="2"/>
  <c r="BQ302" i="2"/>
  <c r="BQ298" i="2"/>
  <c r="BQ300" i="2"/>
  <c r="BQ299" i="2"/>
  <c r="BQ296" i="2" a="1"/>
  <c r="BQ296" i="2" s="1"/>
  <c r="BQ291" i="2"/>
  <c r="BQ288" i="2"/>
  <c r="BQ285" i="2"/>
  <c r="BQ289" i="2"/>
  <c r="BQ280" i="2" a="1"/>
  <c r="BQ280" i="2" s="1"/>
  <c r="BQ290" i="2"/>
  <c r="BQ283" i="2"/>
  <c r="BQ281" i="2"/>
  <c r="BQ284" i="2"/>
  <c r="BQ282" i="2"/>
  <c r="BQ275" i="2"/>
  <c r="BQ270" i="2"/>
  <c r="BQ272" i="2"/>
  <c r="BQ274" i="2"/>
  <c r="BQ269" i="2"/>
  <c r="BQ268" i="2"/>
  <c r="BQ264" i="2" a="1"/>
  <c r="BQ264" i="2" s="1"/>
  <c r="BQ267" i="2"/>
  <c r="BQ258" i="2"/>
  <c r="BQ259" i="2"/>
  <c r="BQ256" i="2"/>
  <c r="BQ248" i="2" a="1"/>
  <c r="BQ248" i="2" s="1"/>
  <c r="BQ273" i="2"/>
  <c r="BQ251" i="2"/>
  <c r="BQ250" i="2"/>
  <c r="BQ253" i="2"/>
  <c r="BQ266" i="2"/>
  <c r="BQ252" i="2"/>
  <c r="BQ257" i="2"/>
  <c r="BQ254" i="2"/>
  <c r="BQ243" i="2"/>
  <c r="BQ241" i="2"/>
  <c r="BQ240" i="2"/>
  <c r="BQ237" i="2"/>
  <c r="BQ235" i="2"/>
  <c r="BQ242" i="2"/>
  <c r="BQ236" i="2"/>
  <c r="BQ227" i="2"/>
  <c r="BQ225" i="2"/>
  <c r="BQ234" i="2"/>
  <c r="BQ232" i="2" a="1"/>
  <c r="BQ232" i="2" s="1"/>
  <c r="BQ226" i="2"/>
  <c r="BQ224" i="2"/>
  <c r="BQ221" i="2"/>
  <c r="BQ219" i="2"/>
  <c r="BQ218" i="2"/>
  <c r="BQ216" i="2" a="1"/>
  <c r="BQ216" i="2" s="1"/>
  <c r="BQ211" i="2"/>
  <c r="BQ209" i="2"/>
  <c r="BQ220" i="2"/>
  <c r="BQ238" i="2"/>
  <c r="BQ205" i="2"/>
  <c r="BQ203" i="2"/>
  <c r="BQ202" i="2"/>
  <c r="BQ200" i="2" a="1"/>
  <c r="BQ200" i="2" s="1"/>
  <c r="BQ222" i="2"/>
  <c r="BQ195" i="2"/>
  <c r="BQ193" i="2"/>
  <c r="BQ190" i="2"/>
  <c r="BQ210" i="2"/>
  <c r="BO19" i="3"/>
  <c r="BQ206" i="2"/>
  <c r="BQ189" i="2"/>
  <c r="BQ188" i="2"/>
  <c r="BQ186" i="2"/>
  <c r="BQ204" i="2"/>
  <c r="BQ194" i="2"/>
  <c r="BQ184" i="2" a="1"/>
  <c r="BQ184" i="2" s="1"/>
  <c r="BR165" i="2"/>
  <c r="BQ208" i="2"/>
  <c r="BQ192" i="2"/>
  <c r="BQ187" i="2"/>
  <c r="BQ177" i="2"/>
  <c r="BQ176" i="2"/>
  <c r="BQ179" i="2"/>
  <c r="BQ172" i="2"/>
  <c r="BQ168" i="2" a="1"/>
  <c r="BQ168" i="2" s="1"/>
  <c r="BQ171" i="2"/>
  <c r="BQ169" i="2"/>
  <c r="BQ173" i="2"/>
  <c r="BQ170" i="2"/>
  <c r="BQ14" i="4" s="1"/>
  <c r="BQ178" i="2"/>
  <c r="BP8" i="4"/>
  <c r="BP32" i="4"/>
  <c r="BP34" i="4" s="1"/>
  <c r="DM33" i="4"/>
  <c r="BQ8" i="4" l="1"/>
  <c r="BQ7" i="4"/>
  <c r="BR323" i="2"/>
  <c r="BR321" i="2"/>
  <c r="BR320" i="2"/>
  <c r="BR322" i="2"/>
  <c r="BR318" i="2"/>
  <c r="BR316" i="2"/>
  <c r="BR317" i="2"/>
  <c r="BR315" i="2"/>
  <c r="BR314" i="2"/>
  <c r="BR312" i="2" a="1"/>
  <c r="BR312" i="2" s="1"/>
  <c r="BR306" i="2"/>
  <c r="BR304" i="2"/>
  <c r="BR307" i="2"/>
  <c r="BR302" i="2"/>
  <c r="BR305" i="2"/>
  <c r="BR300" i="2"/>
  <c r="BR298" i="2"/>
  <c r="BR301" i="2"/>
  <c r="BR296" i="2" a="1"/>
  <c r="BR296" i="2" s="1"/>
  <c r="BR291" i="2"/>
  <c r="BR299" i="2"/>
  <c r="BR289" i="2"/>
  <c r="BR290" i="2"/>
  <c r="BR285" i="2"/>
  <c r="BR280" i="2" a="1"/>
  <c r="BR280" i="2" s="1"/>
  <c r="BR283" i="2"/>
  <c r="BR281" i="2"/>
  <c r="BR284" i="2"/>
  <c r="BR282" i="2"/>
  <c r="BR275" i="2"/>
  <c r="BR273" i="2"/>
  <c r="BR270" i="2"/>
  <c r="BR268" i="2"/>
  <c r="BR288" i="2"/>
  <c r="BR274" i="2"/>
  <c r="BR272" i="2"/>
  <c r="BR269" i="2"/>
  <c r="BR264" i="2" a="1"/>
  <c r="BR264" i="2" s="1"/>
  <c r="BR267" i="2"/>
  <c r="BR266" i="2"/>
  <c r="BR258" i="2"/>
  <c r="BR256" i="2"/>
  <c r="BR253" i="2"/>
  <c r="BR259" i="2"/>
  <c r="BR257" i="2"/>
  <c r="BR254" i="2"/>
  <c r="BR251" i="2"/>
  <c r="BR250" i="2"/>
  <c r="BR252" i="2"/>
  <c r="BR248" i="2" a="1"/>
  <c r="BR248" i="2" s="1"/>
  <c r="BR243" i="2"/>
  <c r="BR241" i="2"/>
  <c r="BR240" i="2"/>
  <c r="BR242" i="2"/>
  <c r="BR238" i="2"/>
  <c r="BR236" i="2"/>
  <c r="BR234" i="2"/>
  <c r="BR237" i="2"/>
  <c r="BR235" i="2"/>
  <c r="BR232" i="2" a="1"/>
  <c r="BR232" i="2" s="1"/>
  <c r="BR226" i="2"/>
  <c r="BR227" i="2"/>
  <c r="BR225" i="2"/>
  <c r="BR222" i="2"/>
  <c r="BR224" i="2"/>
  <c r="BR221" i="2"/>
  <c r="BR219" i="2"/>
  <c r="BR218" i="2"/>
  <c r="BR216" i="2" a="1"/>
  <c r="BR216" i="2" s="1"/>
  <c r="BR220" i="2"/>
  <c r="BR210" i="2"/>
  <c r="BR209" i="2"/>
  <c r="BR205" i="2"/>
  <c r="BR203" i="2"/>
  <c r="BR202" i="2"/>
  <c r="BR200" i="2" a="1"/>
  <c r="BR200" i="2" s="1"/>
  <c r="BR195" i="2"/>
  <c r="BR193" i="2"/>
  <c r="BR190" i="2"/>
  <c r="BR211" i="2"/>
  <c r="BR208" i="2"/>
  <c r="BR206" i="2"/>
  <c r="BR204" i="2"/>
  <c r="BR188" i="2"/>
  <c r="BR186" i="2"/>
  <c r="BR194" i="2"/>
  <c r="BP19" i="3"/>
  <c r="BR192" i="2"/>
  <c r="BR184" i="2" a="1"/>
  <c r="BR184" i="2" s="1"/>
  <c r="BR189" i="2"/>
  <c r="BR187" i="2"/>
  <c r="BS165" i="2"/>
  <c r="BR172" i="2"/>
  <c r="BR177" i="2"/>
  <c r="BR169" i="2"/>
  <c r="BR171" i="2"/>
  <c r="BR8" i="4" s="1"/>
  <c r="BR168" i="2" a="1"/>
  <c r="BR168" i="2" s="1"/>
  <c r="BR179" i="2"/>
  <c r="BR173" i="2"/>
  <c r="BR176" i="2"/>
  <c r="BR170" i="2"/>
  <c r="BR178" i="2"/>
  <c r="BP9" i="4"/>
  <c r="BQ31" i="4"/>
  <c r="BS23" i="5"/>
  <c r="BS36" i="5" s="1"/>
  <c r="BS49" i="5" s="1"/>
  <c r="BT4" i="4"/>
  <c r="BX4" i="6"/>
  <c r="BP51" i="5"/>
  <c r="BQ32" i="4"/>
  <c r="BO55" i="4"/>
  <c r="BO58" i="4"/>
  <c r="DN33" i="4"/>
  <c r="BR14" i="4" l="1"/>
  <c r="BQ9" i="4"/>
  <c r="BQ10" i="4" s="1"/>
  <c r="BP58" i="4"/>
  <c r="BP55" i="4"/>
  <c r="BP79" i="4" s="1"/>
  <c r="BP10" i="4"/>
  <c r="BR32" i="4"/>
  <c r="BR31" i="4"/>
  <c r="BS323" i="2"/>
  <c r="BS322" i="2"/>
  <c r="BS321" i="2"/>
  <c r="BS320" i="2"/>
  <c r="BS318" i="2"/>
  <c r="BS317" i="2"/>
  <c r="BS316" i="2"/>
  <c r="BS314" i="2"/>
  <c r="BS312" i="2" a="1"/>
  <c r="BS312" i="2" s="1"/>
  <c r="BS307" i="2"/>
  <c r="BS315" i="2"/>
  <c r="BS305" i="2"/>
  <c r="BS306" i="2"/>
  <c r="BS302" i="2"/>
  <c r="BS304" i="2"/>
  <c r="BS301" i="2"/>
  <c r="BS299" i="2"/>
  <c r="BS300" i="2"/>
  <c r="BS296" i="2" a="1"/>
  <c r="BS296" i="2" s="1"/>
  <c r="BS298" i="2"/>
  <c r="BS289" i="2"/>
  <c r="BS291" i="2"/>
  <c r="BS290" i="2"/>
  <c r="BS288" i="2"/>
  <c r="BS283" i="2"/>
  <c r="BS281" i="2"/>
  <c r="BS284" i="2"/>
  <c r="BS282" i="2"/>
  <c r="BS285" i="2"/>
  <c r="BS275" i="2"/>
  <c r="BS273" i="2"/>
  <c r="BS270" i="2"/>
  <c r="BS268" i="2"/>
  <c r="BS280" i="2" a="1"/>
  <c r="BS280" i="2" s="1"/>
  <c r="BS274" i="2"/>
  <c r="BS272" i="2"/>
  <c r="BS269" i="2"/>
  <c r="BS267" i="2"/>
  <c r="BS266" i="2"/>
  <c r="BS258" i="2"/>
  <c r="BS256" i="2"/>
  <c r="BS253" i="2"/>
  <c r="BS264" i="2" a="1"/>
  <c r="BS264" i="2" s="1"/>
  <c r="BS259" i="2"/>
  <c r="BS257" i="2"/>
  <c r="BS254" i="2"/>
  <c r="BS243" i="2"/>
  <c r="BS252" i="2"/>
  <c r="BS248" i="2" a="1"/>
  <c r="BS248" i="2" s="1"/>
  <c r="BS242" i="2"/>
  <c r="BS251" i="2"/>
  <c r="BS240" i="2"/>
  <c r="BS238" i="2"/>
  <c r="BS236" i="2"/>
  <c r="BS241" i="2"/>
  <c r="BS250" i="2"/>
  <c r="BS232" i="2" a="1"/>
  <c r="BS232" i="2" s="1"/>
  <c r="BS237" i="2"/>
  <c r="BS235" i="2"/>
  <c r="BS226" i="2"/>
  <c r="BS224" i="2"/>
  <c r="BS234" i="2"/>
  <c r="BS225" i="2"/>
  <c r="BS220" i="2"/>
  <c r="BS210" i="2"/>
  <c r="BS222" i="2"/>
  <c r="BS227" i="2"/>
  <c r="BS221" i="2"/>
  <c r="BS219" i="2"/>
  <c r="BS218" i="2"/>
  <c r="BS209" i="2"/>
  <c r="BS205" i="2"/>
  <c r="BS203" i="2"/>
  <c r="BS202" i="2"/>
  <c r="BS200" i="2" a="1"/>
  <c r="BS200" i="2" s="1"/>
  <c r="BS216" i="2" a="1"/>
  <c r="BS216" i="2" s="1"/>
  <c r="BS211" i="2"/>
  <c r="BS208" i="2"/>
  <c r="BS206" i="2"/>
  <c r="BS204" i="2"/>
  <c r="BS194" i="2"/>
  <c r="BS192" i="2"/>
  <c r="BS195" i="2"/>
  <c r="BS188" i="2"/>
  <c r="BS186" i="2"/>
  <c r="BS184" i="2" a="1"/>
  <c r="BS184" i="2" s="1"/>
  <c r="BS193" i="2"/>
  <c r="BS190" i="2"/>
  <c r="BS189" i="2"/>
  <c r="BS187" i="2"/>
  <c r="BT165" i="2"/>
  <c r="BQ19" i="3"/>
  <c r="BS171" i="2"/>
  <c r="BS176" i="2"/>
  <c r="BS169" i="2"/>
  <c r="BS178" i="2"/>
  <c r="BS168" i="2" a="1"/>
  <c r="BS168" i="2" s="1"/>
  <c r="BS172" i="2"/>
  <c r="BS177" i="2"/>
  <c r="BS170" i="2"/>
  <c r="BS173" i="2"/>
  <c r="BS179" i="2"/>
  <c r="BU4" i="4"/>
  <c r="BY4" i="6"/>
  <c r="BT23" i="5"/>
  <c r="BT36" i="5" s="1"/>
  <c r="BT49" i="5" s="1"/>
  <c r="BQ51" i="5"/>
  <c r="BQ34" i="4"/>
  <c r="BO79" i="4"/>
  <c r="BR7" i="4"/>
  <c r="DO33" i="4"/>
  <c r="BS7" i="4" l="1"/>
  <c r="BS14" i="4"/>
  <c r="BS32" i="4"/>
  <c r="BR9" i="4"/>
  <c r="BR51" i="5"/>
  <c r="BR34" i="4"/>
  <c r="BV4" i="4"/>
  <c r="BU23" i="5"/>
  <c r="BU36" i="5" s="1"/>
  <c r="BU49" i="5" s="1"/>
  <c r="BZ4" i="6"/>
  <c r="BS31" i="4"/>
  <c r="BS8" i="4"/>
  <c r="BS9" i="4" s="1"/>
  <c r="BS10" i="4" s="1"/>
  <c r="BQ58" i="4"/>
  <c r="BQ55" i="4"/>
  <c r="BT323" i="2"/>
  <c r="BT322" i="2"/>
  <c r="BT321" i="2"/>
  <c r="BT320" i="2"/>
  <c r="BT318" i="2"/>
  <c r="BT316" i="2"/>
  <c r="BT317" i="2"/>
  <c r="BT315" i="2"/>
  <c r="BT306" i="2"/>
  <c r="BT314" i="2"/>
  <c r="BT312" i="2" a="1"/>
  <c r="BT312" i="2" s="1"/>
  <c r="BT307" i="2"/>
  <c r="BT305" i="2"/>
  <c r="BT302" i="2"/>
  <c r="BT300" i="2"/>
  <c r="BT304" i="2"/>
  <c r="BT301" i="2"/>
  <c r="BT299" i="2"/>
  <c r="BT291" i="2"/>
  <c r="BT290" i="2"/>
  <c r="BT296" i="2" a="1"/>
  <c r="BT296" i="2" s="1"/>
  <c r="BT289" i="2"/>
  <c r="BT288" i="2"/>
  <c r="BT298" i="2"/>
  <c r="BT283" i="2"/>
  <c r="BT281" i="2"/>
  <c r="BT284" i="2"/>
  <c r="BT282" i="2"/>
  <c r="BT280" i="2" a="1"/>
  <c r="BT280" i="2" s="1"/>
  <c r="BT285" i="2"/>
  <c r="BT274" i="2"/>
  <c r="BT272" i="2"/>
  <c r="BT269" i="2"/>
  <c r="BT270" i="2"/>
  <c r="BT268" i="2"/>
  <c r="BT273" i="2"/>
  <c r="BT258" i="2"/>
  <c r="BT275" i="2"/>
  <c r="BT267" i="2"/>
  <c r="BT264" i="2" a="1"/>
  <c r="BT264" i="2" s="1"/>
  <c r="BT259" i="2"/>
  <c r="BT266" i="2"/>
  <c r="BT243" i="2"/>
  <c r="BT241" i="2"/>
  <c r="BT253" i="2"/>
  <c r="BT252" i="2"/>
  <c r="BT248" i="2" a="1"/>
  <c r="BT248" i="2" s="1"/>
  <c r="BT242" i="2"/>
  <c r="BT257" i="2"/>
  <c r="BT254" i="2"/>
  <c r="BT251" i="2"/>
  <c r="BT250" i="2"/>
  <c r="BT238" i="2"/>
  <c r="BT240" i="2"/>
  <c r="BT237" i="2"/>
  <c r="BT235" i="2"/>
  <c r="BT226" i="2"/>
  <c r="BT256" i="2"/>
  <c r="BT227" i="2"/>
  <c r="BT225" i="2"/>
  <c r="BT222" i="2"/>
  <c r="BT236" i="2"/>
  <c r="BT232" i="2" a="1"/>
  <c r="BT232" i="2" s="1"/>
  <c r="BT220" i="2"/>
  <c r="BT216" i="2" a="1"/>
  <c r="BT216" i="2" s="1"/>
  <c r="BT234" i="2"/>
  <c r="BT224" i="2"/>
  <c r="BT211" i="2"/>
  <c r="BT209" i="2"/>
  <c r="BT219" i="2"/>
  <c r="BT195" i="2"/>
  <c r="BT193" i="2"/>
  <c r="BT190" i="2"/>
  <c r="BT208" i="2"/>
  <c r="BT206" i="2"/>
  <c r="BT204" i="2"/>
  <c r="BT221" i="2"/>
  <c r="BT218" i="2"/>
  <c r="BT205" i="2"/>
  <c r="BT203" i="2"/>
  <c r="BT202" i="2"/>
  <c r="BT200" i="2" a="1"/>
  <c r="BT200" i="2" s="1"/>
  <c r="BT210" i="2"/>
  <c r="BU165" i="2"/>
  <c r="BT194" i="2"/>
  <c r="BT184" i="2" a="1"/>
  <c r="BT184" i="2" s="1"/>
  <c r="BT189" i="2"/>
  <c r="BT187" i="2"/>
  <c r="BR19" i="3"/>
  <c r="BT192" i="2"/>
  <c r="BT188" i="2"/>
  <c r="BT186" i="2"/>
  <c r="BT177" i="2"/>
  <c r="BT32" i="4" s="1"/>
  <c r="BT179" i="2"/>
  <c r="BT168" i="2" a="1"/>
  <c r="BT168" i="2" s="1"/>
  <c r="BT173" i="2"/>
  <c r="BT178" i="2"/>
  <c r="BT171" i="2"/>
  <c r="BT176" i="2"/>
  <c r="BT172" i="2"/>
  <c r="BT169" i="2"/>
  <c r="BT170" i="2"/>
  <c r="BT14" i="4" s="1"/>
  <c r="DP33" i="4"/>
  <c r="BT8" i="4" l="1"/>
  <c r="BT7" i="4"/>
  <c r="BT9" i="4" s="1"/>
  <c r="BT10" i="4" s="1"/>
  <c r="BW4" i="4"/>
  <c r="BV23" i="5"/>
  <c r="BV36" i="5" s="1"/>
  <c r="BV49" i="5" s="1"/>
  <c r="CA4" i="6"/>
  <c r="BQ79" i="4"/>
  <c r="BR55" i="4"/>
  <c r="BR58" i="4"/>
  <c r="BU323" i="2"/>
  <c r="BU322" i="2"/>
  <c r="BU320" i="2"/>
  <c r="BU316" i="2"/>
  <c r="BU321" i="2"/>
  <c r="BU317" i="2"/>
  <c r="BU318" i="2"/>
  <c r="BU315" i="2"/>
  <c r="BU314" i="2"/>
  <c r="BU312" i="2" a="1"/>
  <c r="BU312" i="2" s="1"/>
  <c r="BU307" i="2"/>
  <c r="BU305" i="2"/>
  <c r="BU306" i="2"/>
  <c r="BU302" i="2"/>
  <c r="BU300" i="2"/>
  <c r="BU304" i="2"/>
  <c r="BU301" i="2"/>
  <c r="BU296" i="2" a="1"/>
  <c r="BU296" i="2" s="1"/>
  <c r="BU299" i="2"/>
  <c r="BU298" i="2"/>
  <c r="BU291" i="2"/>
  <c r="BU289" i="2"/>
  <c r="BU290" i="2"/>
  <c r="BU284" i="2"/>
  <c r="BU282" i="2"/>
  <c r="BU280" i="2" a="1"/>
  <c r="BU280" i="2" s="1"/>
  <c r="BU285" i="2"/>
  <c r="BU288" i="2"/>
  <c r="BU281" i="2"/>
  <c r="BU283" i="2"/>
  <c r="BU272" i="2"/>
  <c r="BU269" i="2"/>
  <c r="BU274" i="2"/>
  <c r="BU267" i="2"/>
  <c r="BU266" i="2"/>
  <c r="BU273" i="2"/>
  <c r="BU275" i="2"/>
  <c r="BU268" i="2"/>
  <c r="BU270" i="2"/>
  <c r="BU264" i="2" a="1"/>
  <c r="BU264" i="2" s="1"/>
  <c r="BU259" i="2"/>
  <c r="BU257" i="2"/>
  <c r="BU253" i="2"/>
  <c r="BU252" i="2"/>
  <c r="BU248" i="2" a="1"/>
  <c r="BU248" i="2" s="1"/>
  <c r="BU254" i="2"/>
  <c r="BU251" i="2"/>
  <c r="BU250" i="2"/>
  <c r="BU258" i="2"/>
  <c r="BU256" i="2"/>
  <c r="BU242" i="2"/>
  <c r="BU238" i="2"/>
  <c r="BU236" i="2"/>
  <c r="BU243" i="2"/>
  <c r="BU237" i="2"/>
  <c r="BU235" i="2"/>
  <c r="BU226" i="2"/>
  <c r="BU241" i="2"/>
  <c r="BU240" i="2"/>
  <c r="BU227" i="2"/>
  <c r="BU225" i="2"/>
  <c r="BU222" i="2"/>
  <c r="BU234" i="2"/>
  <c r="BU220" i="2"/>
  <c r="BU216" i="2" a="1"/>
  <c r="BU216" i="2" s="1"/>
  <c r="BU210" i="2"/>
  <c r="BU208" i="2"/>
  <c r="BU221" i="2"/>
  <c r="BU219" i="2"/>
  <c r="BU218" i="2"/>
  <c r="BU206" i="2"/>
  <c r="BU204" i="2"/>
  <c r="BU211" i="2"/>
  <c r="BU232" i="2" a="1"/>
  <c r="BU232" i="2" s="1"/>
  <c r="BU224" i="2"/>
  <c r="BU200" i="2" a="1"/>
  <c r="BU200" i="2" s="1"/>
  <c r="BU194" i="2"/>
  <c r="BU192" i="2"/>
  <c r="BU209" i="2"/>
  <c r="BU184" i="2" a="1"/>
  <c r="BU184" i="2" s="1"/>
  <c r="BS19" i="3"/>
  <c r="BU203" i="2"/>
  <c r="BV165" i="2"/>
  <c r="BU189" i="2"/>
  <c r="BU187" i="2"/>
  <c r="BU193" i="2"/>
  <c r="BU190" i="2"/>
  <c r="BU205" i="2"/>
  <c r="BU202" i="2"/>
  <c r="BU195" i="2"/>
  <c r="BU188" i="2"/>
  <c r="BU186" i="2"/>
  <c r="BU170" i="2"/>
  <c r="BU168" i="2" a="1"/>
  <c r="BU168" i="2" s="1"/>
  <c r="BU177" i="2"/>
  <c r="BU171" i="2"/>
  <c r="BU8" i="4" s="1"/>
  <c r="BU179" i="2"/>
  <c r="BU169" i="2"/>
  <c r="BU172" i="2"/>
  <c r="BU176" i="2"/>
  <c r="BU173" i="2"/>
  <c r="BU178" i="2"/>
  <c r="BS51" i="5"/>
  <c r="BS34" i="4"/>
  <c r="BT31" i="4"/>
  <c r="BR10" i="4"/>
  <c r="DQ33" i="4"/>
  <c r="BR79" i="4" l="1"/>
  <c r="BU7" i="4"/>
  <c r="BU9" i="4" s="1"/>
  <c r="BU10" i="4" s="1"/>
  <c r="BU31" i="4"/>
  <c r="BU14" i="4"/>
  <c r="BV323" i="2"/>
  <c r="BV322" i="2"/>
  <c r="BV318" i="2"/>
  <c r="BV321" i="2"/>
  <c r="BV320" i="2"/>
  <c r="BV317" i="2"/>
  <c r="BV316" i="2"/>
  <c r="BV315" i="2"/>
  <c r="BV314" i="2"/>
  <c r="BV312" i="2" a="1"/>
  <c r="BV312" i="2" s="1"/>
  <c r="BV307" i="2"/>
  <c r="BV305" i="2"/>
  <c r="BV306" i="2"/>
  <c r="BV304" i="2"/>
  <c r="BV300" i="2"/>
  <c r="BV301" i="2"/>
  <c r="BV302" i="2"/>
  <c r="BV296" i="2" a="1"/>
  <c r="BV296" i="2" s="1"/>
  <c r="BV290" i="2"/>
  <c r="BV299" i="2"/>
  <c r="BV298" i="2"/>
  <c r="BV291" i="2"/>
  <c r="BV289" i="2"/>
  <c r="BV288" i="2"/>
  <c r="BV285" i="2"/>
  <c r="BV284" i="2"/>
  <c r="BV282" i="2"/>
  <c r="BV280" i="2" a="1"/>
  <c r="BV280" i="2" s="1"/>
  <c r="BV283" i="2"/>
  <c r="BV281" i="2"/>
  <c r="BV274" i="2"/>
  <c r="BV272" i="2"/>
  <c r="BV269" i="2"/>
  <c r="BV275" i="2"/>
  <c r="BV273" i="2"/>
  <c r="BV270" i="2"/>
  <c r="BV264" i="2" a="1"/>
  <c r="BV264" i="2" s="1"/>
  <c r="BV267" i="2"/>
  <c r="BV266" i="2"/>
  <c r="BV268" i="2"/>
  <c r="BV259" i="2"/>
  <c r="BV257" i="2"/>
  <c r="BV254" i="2"/>
  <c r="BV258" i="2"/>
  <c r="BV256" i="2"/>
  <c r="BV252" i="2"/>
  <c r="BV248" i="2" a="1"/>
  <c r="BV248" i="2" s="1"/>
  <c r="BV251" i="2"/>
  <c r="BV250" i="2"/>
  <c r="BV242" i="2"/>
  <c r="BV253" i="2"/>
  <c r="BV241" i="2"/>
  <c r="BV240" i="2"/>
  <c r="BV237" i="2"/>
  <c r="BV235" i="2"/>
  <c r="BV227" i="2"/>
  <c r="BV243" i="2"/>
  <c r="BV234" i="2"/>
  <c r="BV238" i="2"/>
  <c r="BV232" i="2" a="1"/>
  <c r="BV232" i="2" s="1"/>
  <c r="BV226" i="2"/>
  <c r="BV224" i="2"/>
  <c r="BV220" i="2"/>
  <c r="BV216" i="2" a="1"/>
  <c r="BV216" i="2" s="1"/>
  <c r="BV225" i="2"/>
  <c r="BV236" i="2"/>
  <c r="BV222" i="2"/>
  <c r="BV221" i="2"/>
  <c r="BV219" i="2"/>
  <c r="BV218" i="2"/>
  <c r="BV211" i="2"/>
  <c r="BV209" i="2"/>
  <c r="BV206" i="2"/>
  <c r="BV204" i="2"/>
  <c r="BV208" i="2"/>
  <c r="BV200" i="2" a="1"/>
  <c r="BV200" i="2" s="1"/>
  <c r="BV194" i="2"/>
  <c r="BV192" i="2"/>
  <c r="BV210" i="2"/>
  <c r="BV205" i="2"/>
  <c r="BV203" i="2"/>
  <c r="BV202" i="2"/>
  <c r="BV189" i="2"/>
  <c r="BV187" i="2"/>
  <c r="BV193" i="2"/>
  <c r="BV190" i="2"/>
  <c r="BW165" i="2"/>
  <c r="BT19" i="3"/>
  <c r="BV188" i="2"/>
  <c r="BV186" i="2"/>
  <c r="BV195" i="2"/>
  <c r="BV184" i="2" a="1"/>
  <c r="BV184" i="2" s="1"/>
  <c r="BV173" i="2"/>
  <c r="BV172" i="2"/>
  <c r="BV169" i="2"/>
  <c r="BV171" i="2"/>
  <c r="BV8" i="4" s="1"/>
  <c r="BV178" i="2"/>
  <c r="BV177" i="2"/>
  <c r="BV179" i="2"/>
  <c r="BV170" i="2"/>
  <c r="BV176" i="2"/>
  <c r="BV168" i="2" a="1"/>
  <c r="BV168" i="2" s="1"/>
  <c r="BT51" i="5"/>
  <c r="BT34" i="4"/>
  <c r="BX4" i="4"/>
  <c r="BW23" i="5"/>
  <c r="BW36" i="5" s="1"/>
  <c r="BW49" i="5" s="1"/>
  <c r="CB4" i="6"/>
  <c r="BS58" i="4"/>
  <c r="BS55" i="4"/>
  <c r="BU32" i="4"/>
  <c r="DR33" i="4"/>
  <c r="BV7" i="4" l="1"/>
  <c r="BV9" i="4" s="1"/>
  <c r="BV10" i="4" s="1"/>
  <c r="BV32" i="4"/>
  <c r="BS79" i="4"/>
  <c r="BV31" i="4"/>
  <c r="BV14" i="4"/>
  <c r="BY4" i="4"/>
  <c r="CC4" i="6"/>
  <c r="BX23" i="5"/>
  <c r="BX36" i="5" s="1"/>
  <c r="BX49" i="5" s="1"/>
  <c r="BT55" i="4"/>
  <c r="BT79" i="4" s="1"/>
  <c r="BT58" i="4"/>
  <c r="BW323" i="2"/>
  <c r="BW321" i="2"/>
  <c r="BW322" i="2"/>
  <c r="BW320" i="2"/>
  <c r="BW317" i="2"/>
  <c r="BW318" i="2"/>
  <c r="BW315" i="2"/>
  <c r="BW316" i="2"/>
  <c r="BW314" i="2"/>
  <c r="BW312" i="2" a="1"/>
  <c r="BW312" i="2" s="1"/>
  <c r="BW306" i="2"/>
  <c r="BW307" i="2"/>
  <c r="BW305" i="2"/>
  <c r="BW301" i="2"/>
  <c r="BW300" i="2"/>
  <c r="BW304" i="2"/>
  <c r="BW302" i="2"/>
  <c r="BW296" i="2" a="1"/>
  <c r="BW296" i="2" s="1"/>
  <c r="BW299" i="2"/>
  <c r="BW298" i="2"/>
  <c r="BW290" i="2"/>
  <c r="BW291" i="2"/>
  <c r="BW288" i="2"/>
  <c r="BW289" i="2"/>
  <c r="BW284" i="2"/>
  <c r="BW282" i="2"/>
  <c r="BW280" i="2" a="1"/>
  <c r="BW280" i="2" s="1"/>
  <c r="BW285" i="2"/>
  <c r="BW283" i="2"/>
  <c r="BW281" i="2"/>
  <c r="BW274" i="2"/>
  <c r="BW272" i="2"/>
  <c r="BW269" i="2"/>
  <c r="BW275" i="2"/>
  <c r="BW273" i="2"/>
  <c r="BW270" i="2"/>
  <c r="BW268" i="2"/>
  <c r="BW267" i="2"/>
  <c r="BW266" i="2"/>
  <c r="BW264" i="2" a="1"/>
  <c r="BW264" i="2" s="1"/>
  <c r="BW259" i="2"/>
  <c r="BW257" i="2"/>
  <c r="BW254" i="2"/>
  <c r="BW258" i="2"/>
  <c r="BW256" i="2"/>
  <c r="BW253" i="2"/>
  <c r="BW248" i="2" a="1"/>
  <c r="BW248" i="2" s="1"/>
  <c r="BW242" i="2"/>
  <c r="BW251" i="2"/>
  <c r="BW250" i="2"/>
  <c r="BW243" i="2"/>
  <c r="BW252" i="2"/>
  <c r="BW241" i="2"/>
  <c r="BW240" i="2"/>
  <c r="BW237" i="2"/>
  <c r="BW235" i="2"/>
  <c r="BW227" i="2"/>
  <c r="BW225" i="2"/>
  <c r="BW222" i="2"/>
  <c r="BW234" i="2"/>
  <c r="BW238" i="2"/>
  <c r="BW232" i="2" a="1"/>
  <c r="BW232" i="2" s="1"/>
  <c r="BW236" i="2"/>
  <c r="BW221" i="2"/>
  <c r="BW219" i="2"/>
  <c r="BW218" i="2"/>
  <c r="BW211" i="2"/>
  <c r="BW209" i="2"/>
  <c r="BW226" i="2"/>
  <c r="BW224" i="2"/>
  <c r="BW220" i="2"/>
  <c r="BW216" i="2" a="1"/>
  <c r="BW216" i="2" s="1"/>
  <c r="BW206" i="2"/>
  <c r="BW204" i="2"/>
  <c r="BW208" i="2"/>
  <c r="BW200" i="2" a="1"/>
  <c r="BW200" i="2" s="1"/>
  <c r="BW210" i="2"/>
  <c r="BW205" i="2"/>
  <c r="BW203" i="2"/>
  <c r="BW202" i="2"/>
  <c r="BW195" i="2"/>
  <c r="BW193" i="2"/>
  <c r="BW190" i="2"/>
  <c r="BW194" i="2"/>
  <c r="BW189" i="2"/>
  <c r="BW187" i="2"/>
  <c r="BX165" i="2"/>
  <c r="BU19" i="3"/>
  <c r="BW192" i="2"/>
  <c r="BW188" i="2"/>
  <c r="BW186" i="2"/>
  <c r="BW184" i="2" a="1"/>
  <c r="BW184" i="2" s="1"/>
  <c r="BW172" i="2"/>
  <c r="BW173" i="2"/>
  <c r="BW169" i="2"/>
  <c r="BW171" i="2"/>
  <c r="BW168" i="2" a="1"/>
  <c r="BW168" i="2" s="1"/>
  <c r="BW177" i="2"/>
  <c r="BW178" i="2"/>
  <c r="BW176" i="2"/>
  <c r="BW179" i="2"/>
  <c r="BW170" i="2"/>
  <c r="BU51" i="5"/>
  <c r="BU34" i="4"/>
  <c r="DS33" i="4"/>
  <c r="BW8" i="4" l="1"/>
  <c r="BW31" i="4"/>
  <c r="BW32" i="4"/>
  <c r="BW14" i="4"/>
  <c r="BW7" i="4"/>
  <c r="BU58" i="4"/>
  <c r="BU55" i="4"/>
  <c r="BU79" i="4" s="1"/>
  <c r="BX322" i="2"/>
  <c r="BX323" i="2"/>
  <c r="BX320" i="2"/>
  <c r="BX317" i="2"/>
  <c r="BX321" i="2"/>
  <c r="BX318" i="2"/>
  <c r="BX315" i="2"/>
  <c r="BX316" i="2"/>
  <c r="BX314" i="2"/>
  <c r="BX307" i="2"/>
  <c r="BX312" i="2" a="1"/>
  <c r="BX312" i="2" s="1"/>
  <c r="BX306" i="2"/>
  <c r="BX304" i="2"/>
  <c r="BX301" i="2"/>
  <c r="BX302" i="2"/>
  <c r="BX305" i="2"/>
  <c r="BX299" i="2"/>
  <c r="BX298" i="2"/>
  <c r="BX296" i="2" a="1"/>
  <c r="BX296" i="2" s="1"/>
  <c r="BX300" i="2"/>
  <c r="BX291" i="2"/>
  <c r="BX288" i="2"/>
  <c r="BX289" i="2"/>
  <c r="BX284" i="2"/>
  <c r="BX282" i="2"/>
  <c r="BX290" i="2"/>
  <c r="BX285" i="2"/>
  <c r="BX283" i="2"/>
  <c r="BX281" i="2"/>
  <c r="BX280" i="2" a="1"/>
  <c r="BX280" i="2" s="1"/>
  <c r="BX275" i="2"/>
  <c r="BX273" i="2"/>
  <c r="BX270" i="2"/>
  <c r="BX272" i="2"/>
  <c r="BX269" i="2"/>
  <c r="BX267" i="2"/>
  <c r="BX266" i="2"/>
  <c r="BX274" i="2"/>
  <c r="BX268" i="2"/>
  <c r="BX264" i="2" a="1"/>
  <c r="BX264" i="2" s="1"/>
  <c r="BX259" i="2"/>
  <c r="BX258" i="2"/>
  <c r="BX242" i="2"/>
  <c r="BX251" i="2"/>
  <c r="BX250" i="2"/>
  <c r="BX254" i="2"/>
  <c r="BX257" i="2"/>
  <c r="BX243" i="2"/>
  <c r="BX241" i="2"/>
  <c r="BX256" i="2"/>
  <c r="BX253" i="2"/>
  <c r="BX252" i="2"/>
  <c r="BX240" i="2"/>
  <c r="BX237" i="2"/>
  <c r="BX248" i="2" a="1"/>
  <c r="BX248" i="2" s="1"/>
  <c r="BX238" i="2"/>
  <c r="BX236" i="2"/>
  <c r="BX227" i="2"/>
  <c r="BX225" i="2"/>
  <c r="BX234" i="2"/>
  <c r="BX232" i="2" a="1"/>
  <c r="BX232" i="2" s="1"/>
  <c r="BX226" i="2"/>
  <c r="BX224" i="2"/>
  <c r="BX235" i="2"/>
  <c r="BX221" i="2"/>
  <c r="BX219" i="2"/>
  <c r="BX218" i="2"/>
  <c r="BX222" i="2"/>
  <c r="BX210" i="2"/>
  <c r="BX208" i="2"/>
  <c r="BX200" i="2" a="1"/>
  <c r="BX200" i="2" s="1"/>
  <c r="BX220" i="2"/>
  <c r="BX216" i="2" a="1"/>
  <c r="BX216" i="2" s="1"/>
  <c r="BX211" i="2"/>
  <c r="BX194" i="2"/>
  <c r="BX192" i="2"/>
  <c r="BX205" i="2"/>
  <c r="BX203" i="2"/>
  <c r="BX202" i="2"/>
  <c r="BX206" i="2"/>
  <c r="BX204" i="2"/>
  <c r="BX193" i="2"/>
  <c r="BX190" i="2"/>
  <c r="BV19" i="3"/>
  <c r="BX188" i="2"/>
  <c r="BX186" i="2"/>
  <c r="BY165" i="2"/>
  <c r="BX195" i="2"/>
  <c r="BX184" i="2" a="1"/>
  <c r="BX184" i="2" s="1"/>
  <c r="BX209" i="2"/>
  <c r="BX189" i="2"/>
  <c r="BX187" i="2"/>
  <c r="BX176" i="2"/>
  <c r="BX179" i="2"/>
  <c r="BX169" i="2"/>
  <c r="BX178" i="2"/>
  <c r="BX177" i="2"/>
  <c r="BX173" i="2"/>
  <c r="BX171" i="2"/>
  <c r="BX172" i="2"/>
  <c r="BX170" i="2"/>
  <c r="BX14" i="4" s="1"/>
  <c r="BX168" i="2" a="1"/>
  <c r="BX168" i="2" s="1"/>
  <c r="BZ4" i="4"/>
  <c r="BY23" i="5"/>
  <c r="BY36" i="5" s="1"/>
  <c r="BY49" i="5" s="1"/>
  <c r="CD4" i="6"/>
  <c r="BV51" i="5"/>
  <c r="BV34" i="4"/>
  <c r="A33" i="4"/>
  <c r="H31" i="7"/>
  <c r="I31" i="7"/>
  <c r="J31" i="7"/>
  <c r="K31" i="7"/>
  <c r="L31" i="7"/>
  <c r="M31" i="7"/>
  <c r="BW34" i="4" l="1"/>
  <c r="BW9" i="4"/>
  <c r="BW10" i="4" s="1"/>
  <c r="BX8" i="4"/>
  <c r="BX32" i="4"/>
  <c r="BW51" i="5"/>
  <c r="BX7" i="4"/>
  <c r="BX31" i="4"/>
  <c r="BX51" i="5" s="1"/>
  <c r="CE4" i="6"/>
  <c r="CA4" i="4"/>
  <c r="BZ23" i="5"/>
  <c r="BZ36" i="5" s="1"/>
  <c r="BZ49" i="5" s="1"/>
  <c r="BV55" i="4"/>
  <c r="BV58" i="4"/>
  <c r="BW58" i="4"/>
  <c r="BW55" i="4"/>
  <c r="BY323" i="2"/>
  <c r="BY322" i="2"/>
  <c r="BY321" i="2"/>
  <c r="BY318" i="2"/>
  <c r="BY320" i="2"/>
  <c r="BY317" i="2"/>
  <c r="BY315" i="2"/>
  <c r="BY316" i="2"/>
  <c r="BY314" i="2"/>
  <c r="BY312" i="2" a="1"/>
  <c r="BY312" i="2" s="1"/>
  <c r="BY307" i="2"/>
  <c r="BY304" i="2"/>
  <c r="BY305" i="2"/>
  <c r="BY301" i="2"/>
  <c r="BY302" i="2"/>
  <c r="BY306" i="2"/>
  <c r="BY300" i="2"/>
  <c r="BY299" i="2"/>
  <c r="BY298" i="2"/>
  <c r="BY291" i="2"/>
  <c r="BY296" i="2" a="1"/>
  <c r="BY296" i="2" s="1"/>
  <c r="BY288" i="2"/>
  <c r="BY285" i="2"/>
  <c r="BY290" i="2"/>
  <c r="BY289" i="2"/>
  <c r="BY283" i="2"/>
  <c r="BY281" i="2"/>
  <c r="BY280" i="2" a="1"/>
  <c r="BY280" i="2" s="1"/>
  <c r="BY282" i="2"/>
  <c r="BY284" i="2"/>
  <c r="BY274" i="2"/>
  <c r="BY268" i="2"/>
  <c r="BY275" i="2"/>
  <c r="BY270" i="2"/>
  <c r="BY272" i="2"/>
  <c r="BY267" i="2"/>
  <c r="BY258" i="2"/>
  <c r="BY269" i="2"/>
  <c r="BY266" i="2"/>
  <c r="BY273" i="2"/>
  <c r="BY251" i="2"/>
  <c r="BY250" i="2"/>
  <c r="BY254" i="2"/>
  <c r="BY257" i="2"/>
  <c r="BY264" i="2" a="1"/>
  <c r="BY264" i="2" s="1"/>
  <c r="BY256" i="2"/>
  <c r="BY253" i="2"/>
  <c r="BY252" i="2"/>
  <c r="BY248" i="2" a="1"/>
  <c r="BY248" i="2" s="1"/>
  <c r="BY259" i="2"/>
  <c r="BY240" i="2"/>
  <c r="BY237" i="2"/>
  <c r="BY235" i="2"/>
  <c r="BY241" i="2"/>
  <c r="BY243" i="2"/>
  <c r="BY242" i="2"/>
  <c r="BY232" i="2" a="1"/>
  <c r="BY232" i="2" s="1"/>
  <c r="BY227" i="2"/>
  <c r="BY225" i="2"/>
  <c r="BY234" i="2"/>
  <c r="BY238" i="2"/>
  <c r="BY236" i="2"/>
  <c r="BY226" i="2"/>
  <c r="BY224" i="2"/>
  <c r="BY221" i="2"/>
  <c r="BY219" i="2"/>
  <c r="BY218" i="2"/>
  <c r="BY222" i="2"/>
  <c r="BY211" i="2"/>
  <c r="BY209" i="2"/>
  <c r="BY220" i="2"/>
  <c r="BY216" i="2" a="1"/>
  <c r="BY216" i="2" s="1"/>
  <c r="BY205" i="2"/>
  <c r="BY203" i="2"/>
  <c r="BY202" i="2"/>
  <c r="BY210" i="2"/>
  <c r="BY195" i="2"/>
  <c r="BY193" i="2"/>
  <c r="BY190" i="2"/>
  <c r="BY208" i="2"/>
  <c r="BY200" i="2" a="1"/>
  <c r="BY200" i="2" s="1"/>
  <c r="BY204" i="2"/>
  <c r="BY188" i="2"/>
  <c r="BY186" i="2"/>
  <c r="BY192" i="2"/>
  <c r="BY184" i="2" a="1"/>
  <c r="BY184" i="2" s="1"/>
  <c r="BY206" i="2"/>
  <c r="BZ165" i="2"/>
  <c r="BW19" i="3"/>
  <c r="BY194" i="2"/>
  <c r="BY189" i="2"/>
  <c r="BY187" i="2"/>
  <c r="BY170" i="2"/>
  <c r="BY172" i="2"/>
  <c r="BY176" i="2"/>
  <c r="BY179" i="2"/>
  <c r="BY178" i="2"/>
  <c r="BY169" i="2"/>
  <c r="BY171" i="2"/>
  <c r="BY168" i="2" a="1"/>
  <c r="BY168" i="2" s="1"/>
  <c r="BY177" i="2"/>
  <c r="BY32" i="4" s="1"/>
  <c r="BY173" i="2"/>
  <c r="A31" i="7"/>
  <c r="H32" i="7"/>
  <c r="I32" i="7"/>
  <c r="BX9" i="4" l="1"/>
  <c r="BX10" i="4" s="1"/>
  <c r="BX34" i="4"/>
  <c r="BW79" i="4"/>
  <c r="BV79" i="4"/>
  <c r="BZ322" i="2"/>
  <c r="BZ323" i="2"/>
  <c r="BZ321" i="2"/>
  <c r="BZ320" i="2"/>
  <c r="BZ318" i="2"/>
  <c r="BZ317" i="2"/>
  <c r="BZ316" i="2"/>
  <c r="BZ315" i="2"/>
  <c r="BZ314" i="2"/>
  <c r="BZ312" i="2" a="1"/>
  <c r="BZ312" i="2" s="1"/>
  <c r="BZ307" i="2"/>
  <c r="BZ304" i="2"/>
  <c r="BZ306" i="2"/>
  <c r="BZ305" i="2"/>
  <c r="BZ301" i="2"/>
  <c r="BZ302" i="2"/>
  <c r="BZ300" i="2"/>
  <c r="BZ299" i="2"/>
  <c r="BZ298" i="2"/>
  <c r="BZ291" i="2"/>
  <c r="BZ296" i="2" a="1"/>
  <c r="BZ296" i="2" s="1"/>
  <c r="BZ290" i="2"/>
  <c r="BZ289" i="2"/>
  <c r="BZ285" i="2"/>
  <c r="BZ283" i="2"/>
  <c r="BZ281" i="2"/>
  <c r="BZ280" i="2" a="1"/>
  <c r="BZ280" i="2" s="1"/>
  <c r="BZ288" i="2"/>
  <c r="BZ284" i="2"/>
  <c r="BZ282" i="2"/>
  <c r="BZ275" i="2"/>
  <c r="BZ273" i="2"/>
  <c r="BZ270" i="2"/>
  <c r="BZ268" i="2"/>
  <c r="BZ274" i="2"/>
  <c r="BZ272" i="2"/>
  <c r="BZ269" i="2"/>
  <c r="BZ267" i="2"/>
  <c r="BZ266" i="2"/>
  <c r="BZ258" i="2"/>
  <c r="BZ256" i="2"/>
  <c r="BZ253" i="2"/>
  <c r="BZ264" i="2" a="1"/>
  <c r="BZ264" i="2" s="1"/>
  <c r="BZ259" i="2"/>
  <c r="BZ257" i="2"/>
  <c r="BZ254" i="2"/>
  <c r="BZ251" i="2"/>
  <c r="BZ250" i="2"/>
  <c r="BZ248" i="2" a="1"/>
  <c r="BZ248" i="2" s="1"/>
  <c r="BZ252" i="2"/>
  <c r="BZ240" i="2"/>
  <c r="BZ241" i="2"/>
  <c r="BZ243" i="2"/>
  <c r="BZ238" i="2"/>
  <c r="BZ236" i="2"/>
  <c r="BZ234" i="2"/>
  <c r="BZ242" i="2"/>
  <c r="BZ226" i="2"/>
  <c r="BZ237" i="2"/>
  <c r="BZ232" i="2" a="1"/>
  <c r="BZ232" i="2" s="1"/>
  <c r="BZ227" i="2"/>
  <c r="BZ225" i="2"/>
  <c r="BZ222" i="2"/>
  <c r="BZ221" i="2"/>
  <c r="BZ219" i="2"/>
  <c r="BZ218" i="2"/>
  <c r="BZ235" i="2"/>
  <c r="BZ224" i="2"/>
  <c r="BZ220" i="2"/>
  <c r="BZ216" i="2" a="1"/>
  <c r="BZ216" i="2" s="1"/>
  <c r="BZ210" i="2"/>
  <c r="BZ208" i="2"/>
  <c r="BZ211" i="2"/>
  <c r="BZ205" i="2"/>
  <c r="BZ203" i="2"/>
  <c r="BZ202" i="2"/>
  <c r="BZ195" i="2"/>
  <c r="BZ193" i="2"/>
  <c r="BZ190" i="2"/>
  <c r="BZ209" i="2"/>
  <c r="BZ206" i="2"/>
  <c r="BZ204" i="2"/>
  <c r="BZ188" i="2"/>
  <c r="BZ186" i="2"/>
  <c r="BZ194" i="2"/>
  <c r="BZ192" i="2"/>
  <c r="BZ184" i="2" a="1"/>
  <c r="BZ184" i="2" s="1"/>
  <c r="BZ200" i="2" a="1"/>
  <c r="BZ200" i="2" s="1"/>
  <c r="BX19" i="3"/>
  <c r="BZ189" i="2"/>
  <c r="BZ187" i="2"/>
  <c r="CA165" i="2"/>
  <c r="BZ177" i="2"/>
  <c r="BZ178" i="2"/>
  <c r="BZ172" i="2"/>
  <c r="BZ173" i="2"/>
  <c r="BZ179" i="2"/>
  <c r="BZ170" i="2"/>
  <c r="BZ176" i="2"/>
  <c r="BZ171" i="2"/>
  <c r="BZ168" i="2" a="1"/>
  <c r="BZ168" i="2" s="1"/>
  <c r="BZ169" i="2"/>
  <c r="BY31" i="4"/>
  <c r="CA23" i="5"/>
  <c r="CA36" i="5" s="1"/>
  <c r="CA49" i="5" s="1"/>
  <c r="CF4" i="6"/>
  <c r="CB4" i="4"/>
  <c r="BY14" i="4"/>
  <c r="BY7" i="4"/>
  <c r="BY8" i="4"/>
  <c r="BX58" i="4"/>
  <c r="BX55" i="4"/>
  <c r="BZ32" i="4" l="1"/>
  <c r="BZ7" i="4"/>
  <c r="BZ8" i="4"/>
  <c r="CA323" i="2"/>
  <c r="CA322" i="2"/>
  <c r="CA321" i="2"/>
  <c r="CA320" i="2"/>
  <c r="CA318" i="2"/>
  <c r="CA317" i="2"/>
  <c r="CA316" i="2"/>
  <c r="CA315" i="2"/>
  <c r="CA312" i="2" a="1"/>
  <c r="CA312" i="2" s="1"/>
  <c r="CA314" i="2"/>
  <c r="CA307" i="2"/>
  <c r="CA306" i="2"/>
  <c r="CA305" i="2"/>
  <c r="CA304" i="2"/>
  <c r="CA302" i="2"/>
  <c r="CA301" i="2"/>
  <c r="CA299" i="2"/>
  <c r="CA300" i="2"/>
  <c r="CA298" i="2"/>
  <c r="CA296" i="2" a="1"/>
  <c r="CA296" i="2" s="1"/>
  <c r="CA289" i="2"/>
  <c r="CA291" i="2"/>
  <c r="CA290" i="2"/>
  <c r="CA288" i="2"/>
  <c r="CA285" i="2"/>
  <c r="CA283" i="2"/>
  <c r="CA281" i="2"/>
  <c r="CA284" i="2"/>
  <c r="CA282" i="2"/>
  <c r="CA280" i="2" a="1"/>
  <c r="CA280" i="2" s="1"/>
  <c r="CA275" i="2"/>
  <c r="CA273" i="2"/>
  <c r="CA270" i="2"/>
  <c r="CA268" i="2"/>
  <c r="CA274" i="2"/>
  <c r="CA272" i="2"/>
  <c r="CA269" i="2"/>
  <c r="CA267" i="2"/>
  <c r="CA266" i="2"/>
  <c r="CA258" i="2"/>
  <c r="CA256" i="2"/>
  <c r="CA253" i="2"/>
  <c r="CA264" i="2" a="1"/>
  <c r="CA264" i="2" s="1"/>
  <c r="CA259" i="2"/>
  <c r="CA257" i="2"/>
  <c r="CA254" i="2"/>
  <c r="CA243" i="2"/>
  <c r="CA248" i="2" a="1"/>
  <c r="CA248" i="2" s="1"/>
  <c r="CA252" i="2"/>
  <c r="CA242" i="2"/>
  <c r="CA240" i="2"/>
  <c r="CA241" i="2"/>
  <c r="CA238" i="2"/>
  <c r="CA236" i="2"/>
  <c r="CA250" i="2"/>
  <c r="CA251" i="2"/>
  <c r="CA226" i="2"/>
  <c r="CA224" i="2"/>
  <c r="CA235" i="2"/>
  <c r="CA234" i="2"/>
  <c r="CA237" i="2"/>
  <c r="CA225" i="2"/>
  <c r="CA222" i="2"/>
  <c r="CA216" i="2" a="1"/>
  <c r="CA216" i="2" s="1"/>
  <c r="CA220" i="2"/>
  <c r="CA210" i="2"/>
  <c r="CA208" i="2"/>
  <c r="CA232" i="2" a="1"/>
  <c r="CA232" i="2" s="1"/>
  <c r="CA221" i="2"/>
  <c r="CA219" i="2"/>
  <c r="CA218" i="2"/>
  <c r="CA211" i="2"/>
  <c r="CA205" i="2"/>
  <c r="CA203" i="2"/>
  <c r="CA202" i="2"/>
  <c r="CA227" i="2"/>
  <c r="CA209" i="2"/>
  <c r="CA206" i="2"/>
  <c r="CA204" i="2"/>
  <c r="CA200" i="2" a="1"/>
  <c r="CA200" i="2" s="1"/>
  <c r="CA194" i="2"/>
  <c r="CA192" i="2"/>
  <c r="CA193" i="2"/>
  <c r="CA190" i="2"/>
  <c r="CA188" i="2"/>
  <c r="CA186" i="2"/>
  <c r="CA184" i="2" a="1"/>
  <c r="CA184" i="2" s="1"/>
  <c r="CA195" i="2"/>
  <c r="CA189" i="2"/>
  <c r="CA187" i="2"/>
  <c r="BY19" i="3"/>
  <c r="CB165" i="2"/>
  <c r="CA168" i="2" a="1"/>
  <c r="CA168" i="2" s="1"/>
  <c r="CA177" i="2"/>
  <c r="CA32" i="4" s="1"/>
  <c r="CA178" i="2"/>
  <c r="CA169" i="2"/>
  <c r="CA171" i="2"/>
  <c r="CA179" i="2"/>
  <c r="CA170" i="2"/>
  <c r="CA172" i="2"/>
  <c r="CA176" i="2"/>
  <c r="CA173" i="2"/>
  <c r="BY9" i="4"/>
  <c r="CB23" i="5"/>
  <c r="CB36" i="5" s="1"/>
  <c r="CB49" i="5" s="1"/>
  <c r="CG4" i="6"/>
  <c r="CC4" i="4"/>
  <c r="BZ31" i="4"/>
  <c r="BZ14" i="4"/>
  <c r="BX79" i="4"/>
  <c r="BY51" i="5"/>
  <c r="BY34" i="4"/>
  <c r="CH4" i="6" l="1"/>
  <c r="CC23" i="5"/>
  <c r="CC36" i="5" s="1"/>
  <c r="CC49" i="5" s="1"/>
  <c r="CD4" i="4"/>
  <c r="CA14" i="4"/>
  <c r="CB323" i="2"/>
  <c r="CB322" i="2"/>
  <c r="CB321" i="2"/>
  <c r="CB320" i="2"/>
  <c r="CB318" i="2"/>
  <c r="CB316" i="2"/>
  <c r="CB317" i="2"/>
  <c r="CB315" i="2"/>
  <c r="CB312" i="2" a="1"/>
  <c r="CB312" i="2" s="1"/>
  <c r="CB306" i="2"/>
  <c r="CB307" i="2"/>
  <c r="CB314" i="2"/>
  <c r="CB305" i="2"/>
  <c r="CB302" i="2"/>
  <c r="CB300" i="2"/>
  <c r="CB301" i="2"/>
  <c r="CB304" i="2"/>
  <c r="CB299" i="2"/>
  <c r="CB298" i="2"/>
  <c r="CB291" i="2"/>
  <c r="CB290" i="2"/>
  <c r="CB296" i="2" a="1"/>
  <c r="CB296" i="2" s="1"/>
  <c r="CB289" i="2"/>
  <c r="CB288" i="2"/>
  <c r="CB285" i="2"/>
  <c r="CB283" i="2"/>
  <c r="CB281" i="2"/>
  <c r="CB280" i="2" a="1"/>
  <c r="CB280" i="2" s="1"/>
  <c r="CB284" i="2"/>
  <c r="CB282" i="2"/>
  <c r="CB274" i="2"/>
  <c r="CB272" i="2"/>
  <c r="CB269" i="2"/>
  <c r="CB268" i="2"/>
  <c r="CB264" i="2" a="1"/>
  <c r="CB264" i="2" s="1"/>
  <c r="CB273" i="2"/>
  <c r="CB270" i="2"/>
  <c r="CB275" i="2"/>
  <c r="CB267" i="2"/>
  <c r="CB258" i="2"/>
  <c r="CB266" i="2"/>
  <c r="CB259" i="2"/>
  <c r="CB248" i="2" a="1"/>
  <c r="CB248" i="2" s="1"/>
  <c r="CB243" i="2"/>
  <c r="CB241" i="2"/>
  <c r="CB254" i="2"/>
  <c r="CB257" i="2"/>
  <c r="CB252" i="2"/>
  <c r="CB256" i="2"/>
  <c r="CB253" i="2"/>
  <c r="CB242" i="2"/>
  <c r="CB251" i="2"/>
  <c r="CB250" i="2"/>
  <c r="CB238" i="2"/>
  <c r="CB240" i="2"/>
  <c r="CB237" i="2"/>
  <c r="CB235" i="2"/>
  <c r="CB226" i="2"/>
  <c r="CB236" i="2"/>
  <c r="CB232" i="2" a="1"/>
  <c r="CB232" i="2" s="1"/>
  <c r="CB227" i="2"/>
  <c r="CB225" i="2"/>
  <c r="CB222" i="2"/>
  <c r="CB216" i="2" a="1"/>
  <c r="CB216" i="2" s="1"/>
  <c r="CB220" i="2"/>
  <c r="CB224" i="2"/>
  <c r="CB211" i="2"/>
  <c r="CB209" i="2"/>
  <c r="CB219" i="2"/>
  <c r="CB234" i="2"/>
  <c r="CB210" i="2"/>
  <c r="CB195" i="2"/>
  <c r="CB193" i="2"/>
  <c r="CB190" i="2"/>
  <c r="CB221" i="2"/>
  <c r="CB206" i="2"/>
  <c r="CB204" i="2"/>
  <c r="CB200" i="2" a="1"/>
  <c r="CB200" i="2" s="1"/>
  <c r="CB205" i="2"/>
  <c r="CB203" i="2"/>
  <c r="CB202" i="2"/>
  <c r="CB184" i="2" a="1"/>
  <c r="CB184" i="2" s="1"/>
  <c r="CC165" i="2"/>
  <c r="CB192" i="2"/>
  <c r="CB218" i="2"/>
  <c r="CB189" i="2"/>
  <c r="CB187" i="2"/>
  <c r="BZ19" i="3"/>
  <c r="CB194" i="2"/>
  <c r="CB188" i="2"/>
  <c r="CB186" i="2"/>
  <c r="CB208" i="2"/>
  <c r="CB177" i="2"/>
  <c r="CB171" i="2"/>
  <c r="CB168" i="2" a="1"/>
  <c r="CB168" i="2" s="1"/>
  <c r="CB173" i="2"/>
  <c r="CB179" i="2"/>
  <c r="CB178" i="2"/>
  <c r="CB169" i="2"/>
  <c r="CB176" i="2"/>
  <c r="CB170" i="2"/>
  <c r="CB172" i="2"/>
  <c r="BY58" i="4"/>
  <c r="BY55" i="4"/>
  <c r="CA8" i="4"/>
  <c r="BZ9" i="4"/>
  <c r="BZ10" i="4" s="1"/>
  <c r="BY10" i="4"/>
  <c r="BZ51" i="5"/>
  <c r="BZ34" i="4"/>
  <c r="CA31" i="4"/>
  <c r="CA7" i="4"/>
  <c r="CB14" i="4" l="1"/>
  <c r="CB7" i="4"/>
  <c r="CB8" i="4"/>
  <c r="CE4" i="4"/>
  <c r="CI4" i="6"/>
  <c r="CD23" i="5"/>
  <c r="CD36" i="5" s="1"/>
  <c r="CD49" i="5" s="1"/>
  <c r="CB32" i="4"/>
  <c r="BZ55" i="4"/>
  <c r="BZ58" i="4"/>
  <c r="CB31" i="4"/>
  <c r="CC323" i="2"/>
  <c r="CC322" i="2"/>
  <c r="CC321" i="2"/>
  <c r="CC318" i="2"/>
  <c r="CC316" i="2"/>
  <c r="CC320" i="2"/>
  <c r="CC317" i="2"/>
  <c r="CC315" i="2"/>
  <c r="CC314" i="2"/>
  <c r="CC312" i="2" a="1"/>
  <c r="CC312" i="2" s="1"/>
  <c r="CC307" i="2"/>
  <c r="CC306" i="2"/>
  <c r="CC305" i="2"/>
  <c r="CC302" i="2"/>
  <c r="CC300" i="2"/>
  <c r="CC301" i="2"/>
  <c r="CC304" i="2"/>
  <c r="CC299" i="2"/>
  <c r="CC296" i="2" a="1"/>
  <c r="CC296" i="2" s="1"/>
  <c r="CC298" i="2"/>
  <c r="CC290" i="2"/>
  <c r="CC289" i="2"/>
  <c r="CC280" i="2" a="1"/>
  <c r="CC280" i="2" s="1"/>
  <c r="CC284" i="2"/>
  <c r="CC282" i="2"/>
  <c r="CC288" i="2"/>
  <c r="CC291" i="2"/>
  <c r="CC281" i="2"/>
  <c r="CC283" i="2"/>
  <c r="CC273" i="2"/>
  <c r="CC285" i="2"/>
  <c r="CC275" i="2"/>
  <c r="CC267" i="2"/>
  <c r="CC266" i="2"/>
  <c r="CC269" i="2"/>
  <c r="CC272" i="2"/>
  <c r="CC270" i="2"/>
  <c r="CC274" i="2"/>
  <c r="CC264" i="2" a="1"/>
  <c r="CC264" i="2" s="1"/>
  <c r="CC259" i="2"/>
  <c r="CC257" i="2"/>
  <c r="CC254" i="2"/>
  <c r="CC252" i="2"/>
  <c r="CC256" i="2"/>
  <c r="CC253" i="2"/>
  <c r="CC268" i="2"/>
  <c r="CC258" i="2"/>
  <c r="CC251" i="2"/>
  <c r="CC250" i="2"/>
  <c r="CC241" i="2"/>
  <c r="CC238" i="2"/>
  <c r="CC236" i="2"/>
  <c r="CC248" i="2" a="1"/>
  <c r="CC248" i="2" s="1"/>
  <c r="CC243" i="2"/>
  <c r="CC242" i="2"/>
  <c r="CC226" i="2"/>
  <c r="CC240" i="2"/>
  <c r="CC232" i="2" a="1"/>
  <c r="CC232" i="2" s="1"/>
  <c r="CC235" i="2"/>
  <c r="CC227" i="2"/>
  <c r="CC225" i="2"/>
  <c r="CC222" i="2"/>
  <c r="CC237" i="2"/>
  <c r="CC234" i="2"/>
  <c r="CC220" i="2"/>
  <c r="CC224" i="2"/>
  <c r="CC210" i="2"/>
  <c r="CC208" i="2"/>
  <c r="CC221" i="2"/>
  <c r="CC219" i="2"/>
  <c r="CC218" i="2"/>
  <c r="CC216" i="2" a="1"/>
  <c r="CC216" i="2" s="1"/>
  <c r="CC206" i="2"/>
  <c r="CC204" i="2"/>
  <c r="CC200" i="2" a="1"/>
  <c r="CC200" i="2" s="1"/>
  <c r="CC209" i="2"/>
  <c r="CC194" i="2"/>
  <c r="CC192" i="2"/>
  <c r="CC211" i="2"/>
  <c r="CC203" i="2"/>
  <c r="CD165" i="2"/>
  <c r="CC202" i="2"/>
  <c r="CC189" i="2"/>
  <c r="CC187" i="2"/>
  <c r="CC205" i="2"/>
  <c r="CC195" i="2"/>
  <c r="CA19" i="3"/>
  <c r="CC193" i="2"/>
  <c r="CC190" i="2"/>
  <c r="CC184" i="2" a="1"/>
  <c r="CC184" i="2" s="1"/>
  <c r="CC186" i="2"/>
  <c r="CC188" i="2"/>
  <c r="CC178" i="2"/>
  <c r="CC168" i="2" a="1"/>
  <c r="CC168" i="2" s="1"/>
  <c r="CC169" i="2"/>
  <c r="CC177" i="2"/>
  <c r="CC179" i="2"/>
  <c r="CC176" i="2"/>
  <c r="CC170" i="2"/>
  <c r="CC171" i="2"/>
  <c r="CC172" i="2"/>
  <c r="CC173" i="2"/>
  <c r="BY79" i="4"/>
  <c r="CA9" i="4"/>
  <c r="CA51" i="5"/>
  <c r="CA34" i="4"/>
  <c r="CB9" i="4" l="1"/>
  <c r="CB10" i="4" s="1"/>
  <c r="CC7" i="4"/>
  <c r="CC14" i="4"/>
  <c r="CA58" i="4"/>
  <c r="CA55" i="4"/>
  <c r="CC31" i="4"/>
  <c r="CA10" i="4"/>
  <c r="CD323" i="2"/>
  <c r="CD322" i="2"/>
  <c r="CD321" i="2"/>
  <c r="CD318" i="2"/>
  <c r="CD320" i="2"/>
  <c r="CD317" i="2"/>
  <c r="CD316" i="2"/>
  <c r="CD315" i="2"/>
  <c r="CD314" i="2"/>
  <c r="CD312" i="2" a="1"/>
  <c r="CD312" i="2" s="1"/>
  <c r="CD305" i="2"/>
  <c r="CD307" i="2"/>
  <c r="CD306" i="2"/>
  <c r="CD304" i="2"/>
  <c r="CD300" i="2"/>
  <c r="CD302" i="2"/>
  <c r="CD296" i="2" a="1"/>
  <c r="CD296" i="2" s="1"/>
  <c r="CD301" i="2"/>
  <c r="CD298" i="2"/>
  <c r="CD299" i="2"/>
  <c r="CD290" i="2"/>
  <c r="CD291" i="2"/>
  <c r="CD289" i="2"/>
  <c r="CD288" i="2"/>
  <c r="CD285" i="2"/>
  <c r="CD284" i="2"/>
  <c r="CD282" i="2"/>
  <c r="CD283" i="2"/>
  <c r="CD281" i="2"/>
  <c r="CD280" i="2" a="1"/>
  <c r="CD280" i="2" s="1"/>
  <c r="CD274" i="2"/>
  <c r="CD272" i="2"/>
  <c r="CD269" i="2"/>
  <c r="CD275" i="2"/>
  <c r="CD273" i="2"/>
  <c r="CD270" i="2"/>
  <c r="CD267" i="2"/>
  <c r="CD266" i="2"/>
  <c r="CD268" i="2"/>
  <c r="CD264" i="2" a="1"/>
  <c r="CD264" i="2" s="1"/>
  <c r="CD259" i="2"/>
  <c r="CD257" i="2"/>
  <c r="CD254" i="2"/>
  <c r="CD258" i="2"/>
  <c r="CD256" i="2"/>
  <c r="CD252" i="2"/>
  <c r="CD253" i="2"/>
  <c r="CD251" i="2"/>
  <c r="CD250" i="2"/>
  <c r="CD248" i="2" a="1"/>
  <c r="CD248" i="2" s="1"/>
  <c r="CD243" i="2"/>
  <c r="CD242" i="2"/>
  <c r="CD240" i="2"/>
  <c r="CD237" i="2"/>
  <c r="CD235" i="2"/>
  <c r="CD241" i="2"/>
  <c r="CD238" i="2"/>
  <c r="CD236" i="2"/>
  <c r="CD232" i="2" a="1"/>
  <c r="CD232" i="2" s="1"/>
  <c r="CD227" i="2"/>
  <c r="CD234" i="2"/>
  <c r="CD226" i="2"/>
  <c r="CD224" i="2"/>
  <c r="CD225" i="2"/>
  <c r="CD222" i="2"/>
  <c r="CD220" i="2"/>
  <c r="CD221" i="2"/>
  <c r="CD219" i="2"/>
  <c r="CD218" i="2"/>
  <c r="CD216" i="2" a="1"/>
  <c r="CD216" i="2" s="1"/>
  <c r="CD211" i="2"/>
  <c r="CD209" i="2"/>
  <c r="CD210" i="2"/>
  <c r="CD206" i="2"/>
  <c r="CD204" i="2"/>
  <c r="CD200" i="2" a="1"/>
  <c r="CD200" i="2" s="1"/>
  <c r="CD194" i="2"/>
  <c r="CD192" i="2"/>
  <c r="CD208" i="2"/>
  <c r="CD205" i="2"/>
  <c r="CD203" i="2"/>
  <c r="CD202" i="2"/>
  <c r="CD189" i="2"/>
  <c r="CD187" i="2"/>
  <c r="CD195" i="2"/>
  <c r="CE165" i="2"/>
  <c r="CD190" i="2"/>
  <c r="CD188" i="2"/>
  <c r="CD186" i="2"/>
  <c r="CD184" i="2" a="1"/>
  <c r="CD184" i="2" s="1"/>
  <c r="CB19" i="3"/>
  <c r="CD193" i="2"/>
  <c r="CD173" i="2"/>
  <c r="CD178" i="2"/>
  <c r="CD169" i="2"/>
  <c r="CD176" i="2"/>
  <c r="CD177" i="2"/>
  <c r="CD179" i="2"/>
  <c r="CD172" i="2"/>
  <c r="CD168" i="2" a="1"/>
  <c r="CD168" i="2" s="1"/>
  <c r="CD170" i="2"/>
  <c r="CD171" i="2"/>
  <c r="CC32" i="4"/>
  <c r="CE23" i="5"/>
  <c r="CE36" i="5" s="1"/>
  <c r="CE49" i="5" s="1"/>
  <c r="CF4" i="4"/>
  <c r="CJ4" i="6"/>
  <c r="CB51" i="5"/>
  <c r="CB34" i="4"/>
  <c r="BZ79" i="4"/>
  <c r="CC8" i="4"/>
  <c r="CD31" i="4" l="1"/>
  <c r="CC9" i="4"/>
  <c r="CC10" i="4" s="1"/>
  <c r="CD8" i="4"/>
  <c r="CC51" i="5"/>
  <c r="CC34" i="4"/>
  <c r="CE323" i="2"/>
  <c r="CE321" i="2"/>
  <c r="CE322" i="2"/>
  <c r="CE320" i="2"/>
  <c r="CE317" i="2"/>
  <c r="CE318" i="2"/>
  <c r="CE316" i="2"/>
  <c r="CE315" i="2"/>
  <c r="CE314" i="2"/>
  <c r="CE312" i="2" a="1"/>
  <c r="CE312" i="2" s="1"/>
  <c r="CE306" i="2"/>
  <c r="CE307" i="2"/>
  <c r="CE301" i="2"/>
  <c r="CE305" i="2"/>
  <c r="CE304" i="2"/>
  <c r="CE302" i="2"/>
  <c r="CE296" i="2" a="1"/>
  <c r="CE296" i="2" s="1"/>
  <c r="CE300" i="2"/>
  <c r="CE290" i="2"/>
  <c r="CE299" i="2"/>
  <c r="CE298" i="2"/>
  <c r="CE291" i="2"/>
  <c r="CE289" i="2"/>
  <c r="CE288" i="2"/>
  <c r="CE284" i="2"/>
  <c r="CE282" i="2"/>
  <c r="CE283" i="2"/>
  <c r="CE281" i="2"/>
  <c r="CE280" i="2" a="1"/>
  <c r="CE280" i="2" s="1"/>
  <c r="CE285" i="2"/>
  <c r="CE274" i="2"/>
  <c r="CE272" i="2"/>
  <c r="CE269" i="2"/>
  <c r="CE275" i="2"/>
  <c r="CE273" i="2"/>
  <c r="CE270" i="2"/>
  <c r="CE268" i="2"/>
  <c r="CE267" i="2"/>
  <c r="CE266" i="2"/>
  <c r="CE264" i="2" a="1"/>
  <c r="CE264" i="2" s="1"/>
  <c r="CE259" i="2"/>
  <c r="CE257" i="2"/>
  <c r="CE254" i="2"/>
  <c r="CE258" i="2"/>
  <c r="CE256" i="2"/>
  <c r="CE253" i="2"/>
  <c r="CE242" i="2"/>
  <c r="CE251" i="2"/>
  <c r="CE250" i="2"/>
  <c r="CE248" i="2" a="1"/>
  <c r="CE248" i="2" s="1"/>
  <c r="CE243" i="2"/>
  <c r="CE252" i="2"/>
  <c r="CE240" i="2"/>
  <c r="CE237" i="2"/>
  <c r="CE235" i="2"/>
  <c r="CE238" i="2"/>
  <c r="CE236" i="2"/>
  <c r="CE232" i="2" a="1"/>
  <c r="CE232" i="2" s="1"/>
  <c r="CE227" i="2"/>
  <c r="CE225" i="2"/>
  <c r="CE222" i="2"/>
  <c r="CE241" i="2"/>
  <c r="CE234" i="2"/>
  <c r="CE224" i="2"/>
  <c r="CE221" i="2"/>
  <c r="CE219" i="2"/>
  <c r="CE218" i="2"/>
  <c r="CE226" i="2"/>
  <c r="CE216" i="2" a="1"/>
  <c r="CE216" i="2" s="1"/>
  <c r="CE211" i="2"/>
  <c r="CE209" i="2"/>
  <c r="CE220" i="2"/>
  <c r="CE210" i="2"/>
  <c r="CE206" i="2"/>
  <c r="CE204" i="2"/>
  <c r="CE208" i="2"/>
  <c r="CE205" i="2"/>
  <c r="CE203" i="2"/>
  <c r="CE202" i="2"/>
  <c r="CE200" i="2" a="1"/>
  <c r="CE200" i="2" s="1"/>
  <c r="CE195" i="2"/>
  <c r="CE193" i="2"/>
  <c r="CE190" i="2"/>
  <c r="CE192" i="2"/>
  <c r="CE189" i="2"/>
  <c r="CE187" i="2"/>
  <c r="CC19" i="3"/>
  <c r="CF165" i="2"/>
  <c r="CE194" i="2"/>
  <c r="CE188" i="2"/>
  <c r="CE186" i="2"/>
  <c r="CE184" i="2" a="1"/>
  <c r="CE184" i="2" s="1"/>
  <c r="CE176" i="2"/>
  <c r="CE172" i="2"/>
  <c r="CE178" i="2"/>
  <c r="CE173" i="2"/>
  <c r="CE168" i="2" a="1"/>
  <c r="CE168" i="2" s="1"/>
  <c r="CE177" i="2"/>
  <c r="CE169" i="2"/>
  <c r="CE179" i="2"/>
  <c r="CE170" i="2"/>
  <c r="CE14" i="4" s="1"/>
  <c r="CE171" i="2"/>
  <c r="CE8" i="4" s="1"/>
  <c r="CD14" i="4"/>
  <c r="CA79" i="4"/>
  <c r="CB58" i="4"/>
  <c r="CB55" i="4"/>
  <c r="CD7" i="4"/>
  <c r="CK4" i="6"/>
  <c r="CG4" i="4"/>
  <c r="CF23" i="5"/>
  <c r="CF36" i="5" s="1"/>
  <c r="CF49" i="5" s="1"/>
  <c r="CD32" i="4"/>
  <c r="CD51" i="5" s="1"/>
  <c r="CE32" i="4" l="1"/>
  <c r="CD9" i="4"/>
  <c r="CE31" i="4"/>
  <c r="CD55" i="4"/>
  <c r="CD58" i="4"/>
  <c r="CF322" i="2"/>
  <c r="CF323" i="2"/>
  <c r="CF321" i="2"/>
  <c r="CF317" i="2"/>
  <c r="CF320" i="2"/>
  <c r="CF318" i="2"/>
  <c r="CF315" i="2"/>
  <c r="CF316" i="2"/>
  <c r="CF314" i="2"/>
  <c r="CF307" i="2"/>
  <c r="CF306" i="2"/>
  <c r="CF301" i="2"/>
  <c r="CF304" i="2"/>
  <c r="CF305" i="2"/>
  <c r="CF302" i="2"/>
  <c r="CF300" i="2"/>
  <c r="CF299" i="2"/>
  <c r="CF298" i="2"/>
  <c r="CF312" i="2" a="1"/>
  <c r="CF312" i="2" s="1"/>
  <c r="CF296" i="2" a="1"/>
  <c r="CF296" i="2" s="1"/>
  <c r="CF291" i="2"/>
  <c r="CF290" i="2"/>
  <c r="CF288" i="2"/>
  <c r="CF284" i="2"/>
  <c r="CF282" i="2"/>
  <c r="CF280" i="2" a="1"/>
  <c r="CF280" i="2" s="1"/>
  <c r="CF283" i="2"/>
  <c r="CF281" i="2"/>
  <c r="CF285" i="2"/>
  <c r="CF289" i="2"/>
  <c r="CF275" i="2"/>
  <c r="CF273" i="2"/>
  <c r="CF270" i="2"/>
  <c r="CF267" i="2"/>
  <c r="CF266" i="2"/>
  <c r="CF272" i="2"/>
  <c r="CF268" i="2"/>
  <c r="CF274" i="2"/>
  <c r="CF259" i="2"/>
  <c r="CF264" i="2" a="1"/>
  <c r="CF264" i="2" s="1"/>
  <c r="CF269" i="2"/>
  <c r="CF258" i="2"/>
  <c r="CF242" i="2"/>
  <c r="CF257" i="2"/>
  <c r="CF256" i="2"/>
  <c r="CF253" i="2"/>
  <c r="CF251" i="2"/>
  <c r="CF250" i="2"/>
  <c r="CF248" i="2" a="1"/>
  <c r="CF248" i="2" s="1"/>
  <c r="CF243" i="2"/>
  <c r="CF241" i="2"/>
  <c r="CF252" i="2"/>
  <c r="CF240" i="2"/>
  <c r="CF237" i="2"/>
  <c r="CF254" i="2"/>
  <c r="CF238" i="2"/>
  <c r="CF236" i="2"/>
  <c r="CF232" i="2" a="1"/>
  <c r="CF232" i="2" s="1"/>
  <c r="CF227" i="2"/>
  <c r="CF225" i="2"/>
  <c r="CF234" i="2"/>
  <c r="CF235" i="2"/>
  <c r="CF226" i="2"/>
  <c r="CF224" i="2"/>
  <c r="CF221" i="2"/>
  <c r="CF219" i="2"/>
  <c r="CF218" i="2"/>
  <c r="CF216" i="2" a="1"/>
  <c r="CF216" i="2" s="1"/>
  <c r="CF222" i="2"/>
  <c r="CF210" i="2"/>
  <c r="CF208" i="2"/>
  <c r="CF220" i="2"/>
  <c r="CF209" i="2"/>
  <c r="CF194" i="2"/>
  <c r="CF192" i="2"/>
  <c r="CF205" i="2"/>
  <c r="CF203" i="2"/>
  <c r="CF202" i="2"/>
  <c r="CF200" i="2" a="1"/>
  <c r="CF200" i="2" s="1"/>
  <c r="CF206" i="2"/>
  <c r="CF204" i="2"/>
  <c r="CF211" i="2"/>
  <c r="CF195" i="2"/>
  <c r="CF188" i="2"/>
  <c r="CF186" i="2"/>
  <c r="CF184" i="2" a="1"/>
  <c r="CF184" i="2" s="1"/>
  <c r="CG165" i="2"/>
  <c r="CF193" i="2"/>
  <c r="CF190" i="2"/>
  <c r="CF189" i="2"/>
  <c r="CF187" i="2"/>
  <c r="CD19" i="3"/>
  <c r="CF171" i="2"/>
  <c r="CF177" i="2"/>
  <c r="CF32" i="4" s="1"/>
  <c r="CF173" i="2"/>
  <c r="CF169" i="2"/>
  <c r="CF172" i="2"/>
  <c r="CF176" i="2"/>
  <c r="CF178" i="2"/>
  <c r="CF168" i="2" a="1"/>
  <c r="CF168" i="2" s="1"/>
  <c r="CF179" i="2"/>
  <c r="CF170" i="2"/>
  <c r="CF14" i="4" s="1"/>
  <c r="CC55" i="4"/>
  <c r="CC58" i="4"/>
  <c r="CL4" i="6"/>
  <c r="CH4" i="4"/>
  <c r="CG23" i="5"/>
  <c r="CG36" i="5" s="1"/>
  <c r="CG49" i="5" s="1"/>
  <c r="CD10" i="4"/>
  <c r="CD34" i="4"/>
  <c r="CB79" i="4"/>
  <c r="CE7" i="4"/>
  <c r="CE9" i="4" s="1"/>
  <c r="CE10" i="4" s="1"/>
  <c r="CE34" i="4" l="1"/>
  <c r="CE51" i="5"/>
  <c r="CD79" i="4"/>
  <c r="CF7" i="4"/>
  <c r="CF31" i="4"/>
  <c r="CF51" i="5" s="1"/>
  <c r="CF8" i="4"/>
  <c r="CF9" i="4" s="1"/>
  <c r="CF10" i="4" s="1"/>
  <c r="CE58" i="4"/>
  <c r="CE55" i="4"/>
  <c r="CE79" i="4" s="1"/>
  <c r="CC79" i="4"/>
  <c r="CM4" i="6"/>
  <c r="CI4" i="4"/>
  <c r="CH23" i="5"/>
  <c r="CH36" i="5" s="1"/>
  <c r="CH49" i="5" s="1"/>
  <c r="CG323" i="2"/>
  <c r="CG322" i="2"/>
  <c r="CG321" i="2"/>
  <c r="CG318" i="2"/>
  <c r="CG320" i="2"/>
  <c r="CG317" i="2"/>
  <c r="CG315" i="2"/>
  <c r="CG314" i="2"/>
  <c r="CG316" i="2"/>
  <c r="CG307" i="2"/>
  <c r="CG312" i="2" a="1"/>
  <c r="CG312" i="2" s="1"/>
  <c r="CG304" i="2"/>
  <c r="CG306" i="2"/>
  <c r="CG305" i="2"/>
  <c r="CG301" i="2"/>
  <c r="CG302" i="2"/>
  <c r="CG300" i="2"/>
  <c r="CG298" i="2"/>
  <c r="CG299" i="2"/>
  <c r="CG296" i="2" a="1"/>
  <c r="CG296" i="2" s="1"/>
  <c r="CG291" i="2"/>
  <c r="CG288" i="2"/>
  <c r="CG285" i="2"/>
  <c r="CG289" i="2"/>
  <c r="CG290" i="2"/>
  <c r="CG280" i="2" a="1"/>
  <c r="CG280" i="2" s="1"/>
  <c r="CG283" i="2"/>
  <c r="CG281" i="2"/>
  <c r="CG282" i="2"/>
  <c r="CG284" i="2"/>
  <c r="CG273" i="2"/>
  <c r="CG275" i="2"/>
  <c r="CG270" i="2"/>
  <c r="CG269" i="2"/>
  <c r="CG274" i="2"/>
  <c r="CG272" i="2"/>
  <c r="CG264" i="2" a="1"/>
  <c r="CG264" i="2" s="1"/>
  <c r="CG266" i="2"/>
  <c r="CG258" i="2"/>
  <c r="CG268" i="2"/>
  <c r="CG257" i="2"/>
  <c r="CG256" i="2"/>
  <c r="CG253" i="2"/>
  <c r="CG251" i="2"/>
  <c r="CG250" i="2"/>
  <c r="CG248" i="2" a="1"/>
  <c r="CG248" i="2" s="1"/>
  <c r="CG252" i="2"/>
  <c r="CG259" i="2"/>
  <c r="CG254" i="2"/>
  <c r="CG267" i="2"/>
  <c r="CG243" i="2"/>
  <c r="CG240" i="2"/>
  <c r="CG237" i="2"/>
  <c r="CG235" i="2"/>
  <c r="CG242" i="2"/>
  <c r="CG241" i="2"/>
  <c r="CG238" i="2"/>
  <c r="CG236" i="2"/>
  <c r="CG227" i="2"/>
  <c r="CG225" i="2"/>
  <c r="CG234" i="2"/>
  <c r="CG226" i="2"/>
  <c r="CG224" i="2"/>
  <c r="CG232" i="2" a="1"/>
  <c r="CG232" i="2" s="1"/>
  <c r="CG221" i="2"/>
  <c r="CG219" i="2"/>
  <c r="CG218" i="2"/>
  <c r="CG216" i="2" a="1"/>
  <c r="CG216" i="2" s="1"/>
  <c r="CG211" i="2"/>
  <c r="CG209" i="2"/>
  <c r="CG220" i="2"/>
  <c r="CG205" i="2"/>
  <c r="CG203" i="2"/>
  <c r="CG202" i="2"/>
  <c r="CG208" i="2"/>
  <c r="CG222" i="2"/>
  <c r="CG200" i="2" a="1"/>
  <c r="CG200" i="2" s="1"/>
  <c r="CG195" i="2"/>
  <c r="CG193" i="2"/>
  <c r="CG190" i="2"/>
  <c r="CG210" i="2"/>
  <c r="CG204" i="2"/>
  <c r="CG184" i="2" a="1"/>
  <c r="CG184" i="2" s="1"/>
  <c r="CG188" i="2"/>
  <c r="CG186" i="2"/>
  <c r="CG194" i="2"/>
  <c r="CG206" i="2"/>
  <c r="CG189" i="2"/>
  <c r="CH165" i="2"/>
  <c r="CG192" i="2"/>
  <c r="CE19" i="3"/>
  <c r="CG187" i="2"/>
  <c r="CG179" i="2"/>
  <c r="CG170" i="2"/>
  <c r="CG171" i="2"/>
  <c r="CG176" i="2"/>
  <c r="CG168" i="2" a="1"/>
  <c r="CG168" i="2" s="1"/>
  <c r="CG169" i="2"/>
  <c r="CG172" i="2"/>
  <c r="CG178" i="2"/>
  <c r="CG177" i="2"/>
  <c r="CG173" i="2"/>
  <c r="CG32" i="4" l="1"/>
  <c r="CF34" i="4"/>
  <c r="CG7" i="4"/>
  <c r="CH322" i="2"/>
  <c r="CH323" i="2"/>
  <c r="CH321" i="2"/>
  <c r="CH320" i="2"/>
  <c r="CH318" i="2"/>
  <c r="CH317" i="2"/>
  <c r="CH316" i="2"/>
  <c r="CH315" i="2"/>
  <c r="CH314" i="2"/>
  <c r="CH312" i="2" a="1"/>
  <c r="CH312" i="2" s="1"/>
  <c r="CH304" i="2"/>
  <c r="CH307" i="2"/>
  <c r="CH306" i="2"/>
  <c r="CH305" i="2"/>
  <c r="CH302" i="2"/>
  <c r="CH301" i="2"/>
  <c r="CH298" i="2"/>
  <c r="CH299" i="2"/>
  <c r="CH296" i="2" a="1"/>
  <c r="CH296" i="2" s="1"/>
  <c r="CH291" i="2"/>
  <c r="CH300" i="2"/>
  <c r="CH289" i="2"/>
  <c r="CH290" i="2"/>
  <c r="CH280" i="2" a="1"/>
  <c r="CH280" i="2" s="1"/>
  <c r="CH283" i="2"/>
  <c r="CH281" i="2"/>
  <c r="CH288" i="2"/>
  <c r="CH285" i="2"/>
  <c r="CH284" i="2"/>
  <c r="CH282" i="2"/>
  <c r="CH275" i="2"/>
  <c r="CH273" i="2"/>
  <c r="CH270" i="2"/>
  <c r="CH268" i="2"/>
  <c r="CH274" i="2"/>
  <c r="CH272" i="2"/>
  <c r="CH264" i="2" a="1"/>
  <c r="CH264" i="2" s="1"/>
  <c r="CH269" i="2"/>
  <c r="CH267" i="2"/>
  <c r="CH266" i="2"/>
  <c r="CH258" i="2"/>
  <c r="CH256" i="2"/>
  <c r="CH253" i="2"/>
  <c r="CH259" i="2"/>
  <c r="CH257" i="2"/>
  <c r="CH254" i="2"/>
  <c r="CH251" i="2"/>
  <c r="CH250" i="2"/>
  <c r="CH252" i="2"/>
  <c r="CH243" i="2"/>
  <c r="CH240" i="2"/>
  <c r="CH248" i="2" a="1"/>
  <c r="CH248" i="2" s="1"/>
  <c r="CH242" i="2"/>
  <c r="CH241" i="2"/>
  <c r="CH238" i="2"/>
  <c r="CH236" i="2"/>
  <c r="CH234" i="2"/>
  <c r="CH235" i="2"/>
  <c r="CH226" i="2"/>
  <c r="CH237" i="2"/>
  <c r="CH227" i="2"/>
  <c r="CH225" i="2"/>
  <c r="CH222" i="2"/>
  <c r="CH224" i="2"/>
  <c r="CH221" i="2"/>
  <c r="CH219" i="2"/>
  <c r="CH218" i="2"/>
  <c r="CH216" i="2" a="1"/>
  <c r="CH216" i="2" s="1"/>
  <c r="CH232" i="2" a="1"/>
  <c r="CH232" i="2" s="1"/>
  <c r="CH220" i="2"/>
  <c r="CH210" i="2"/>
  <c r="CH208" i="2"/>
  <c r="CH209" i="2"/>
  <c r="CH205" i="2"/>
  <c r="CH203" i="2"/>
  <c r="CH202" i="2"/>
  <c r="CH200" i="2" a="1"/>
  <c r="CH200" i="2" s="1"/>
  <c r="CH195" i="2"/>
  <c r="CH193" i="2"/>
  <c r="CH190" i="2"/>
  <c r="CH211" i="2"/>
  <c r="CH206" i="2"/>
  <c r="CH204" i="2"/>
  <c r="CH184" i="2" a="1"/>
  <c r="CH184" i="2" s="1"/>
  <c r="CH188" i="2"/>
  <c r="CH186" i="2"/>
  <c r="CH194" i="2"/>
  <c r="CF19" i="3"/>
  <c r="CH192" i="2"/>
  <c r="CH189" i="2"/>
  <c r="CH187" i="2"/>
  <c r="CI165" i="2"/>
  <c r="CH168" i="2" a="1"/>
  <c r="CH168" i="2" s="1"/>
  <c r="CH178" i="2"/>
  <c r="CH170" i="2"/>
  <c r="CH171" i="2"/>
  <c r="CH8" i="4" s="1"/>
  <c r="CH176" i="2"/>
  <c r="CH179" i="2"/>
  <c r="CH172" i="2"/>
  <c r="CH173" i="2"/>
  <c r="CH169" i="2"/>
  <c r="CH177" i="2"/>
  <c r="CH32" i="4" s="1"/>
  <c r="CF58" i="4"/>
  <c r="CF55" i="4"/>
  <c r="CG31" i="4"/>
  <c r="CG8" i="4"/>
  <c r="CJ4" i="4"/>
  <c r="CN4" i="6"/>
  <c r="CI23" i="5"/>
  <c r="CI36" i="5" s="1"/>
  <c r="CI49" i="5" s="1"/>
  <c r="CG14" i="4"/>
  <c r="CH14" i="4" l="1"/>
  <c r="CF79" i="4"/>
  <c r="CI323" i="2"/>
  <c r="CI322" i="2"/>
  <c r="CI321" i="2"/>
  <c r="CI320" i="2"/>
  <c r="CI317" i="2"/>
  <c r="CI318" i="2"/>
  <c r="CI316" i="2"/>
  <c r="CI315" i="2"/>
  <c r="CI314" i="2"/>
  <c r="CI307" i="2"/>
  <c r="CI312" i="2" a="1"/>
  <c r="CI312" i="2" s="1"/>
  <c r="CI305" i="2"/>
  <c r="CI306" i="2"/>
  <c r="CI304" i="2"/>
  <c r="CI302" i="2"/>
  <c r="CI301" i="2"/>
  <c r="CI300" i="2"/>
  <c r="CI299" i="2"/>
  <c r="CI298" i="2"/>
  <c r="CI296" i="2" a="1"/>
  <c r="CI296" i="2" s="1"/>
  <c r="CI289" i="2"/>
  <c r="CI291" i="2"/>
  <c r="CI290" i="2"/>
  <c r="CI288" i="2"/>
  <c r="CI283" i="2"/>
  <c r="CI281" i="2"/>
  <c r="CI285" i="2"/>
  <c r="CI284" i="2"/>
  <c r="CI282" i="2"/>
  <c r="CI275" i="2"/>
  <c r="CI273" i="2"/>
  <c r="CI270" i="2"/>
  <c r="CI268" i="2"/>
  <c r="CI274" i="2"/>
  <c r="CI272" i="2"/>
  <c r="CI269" i="2"/>
  <c r="CI280" i="2" a="1"/>
  <c r="CI280" i="2" s="1"/>
  <c r="CI264" i="2" a="1"/>
  <c r="CI264" i="2" s="1"/>
  <c r="CI267" i="2"/>
  <c r="CI266" i="2"/>
  <c r="CI258" i="2"/>
  <c r="CI256" i="2"/>
  <c r="CI253" i="2"/>
  <c r="CI259" i="2"/>
  <c r="CI257" i="2"/>
  <c r="CI254" i="2"/>
  <c r="CI243" i="2"/>
  <c r="CI252" i="2"/>
  <c r="CI242" i="2"/>
  <c r="CI248" i="2" a="1"/>
  <c r="CI248" i="2" s="1"/>
  <c r="CI240" i="2"/>
  <c r="CI241" i="2"/>
  <c r="CI250" i="2"/>
  <c r="CI238" i="2"/>
  <c r="CI236" i="2"/>
  <c r="CI235" i="2"/>
  <c r="CI251" i="2"/>
  <c r="CI226" i="2"/>
  <c r="CI224" i="2"/>
  <c r="CI237" i="2"/>
  <c r="CI232" i="2" a="1"/>
  <c r="CI232" i="2" s="1"/>
  <c r="CI234" i="2"/>
  <c r="CI220" i="2"/>
  <c r="CI210" i="2"/>
  <c r="CI208" i="2"/>
  <c r="CI227" i="2"/>
  <c r="CI222" i="2"/>
  <c r="CI225" i="2"/>
  <c r="CI221" i="2"/>
  <c r="CI219" i="2"/>
  <c r="CI218" i="2"/>
  <c r="CI216" i="2" a="1"/>
  <c r="CI216" i="2" s="1"/>
  <c r="CI209" i="2"/>
  <c r="CI205" i="2"/>
  <c r="CI203" i="2"/>
  <c r="CI202" i="2"/>
  <c r="CI200" i="2" a="1"/>
  <c r="CI200" i="2" s="1"/>
  <c r="CI211" i="2"/>
  <c r="CI206" i="2"/>
  <c r="CI204" i="2"/>
  <c r="CI194" i="2"/>
  <c r="CI192" i="2"/>
  <c r="CI195" i="2"/>
  <c r="CI188" i="2"/>
  <c r="CI186" i="2"/>
  <c r="CI193" i="2"/>
  <c r="CI190" i="2"/>
  <c r="CI189" i="2"/>
  <c r="CI187" i="2"/>
  <c r="CG19" i="3"/>
  <c r="CI184" i="2" a="1"/>
  <c r="CI184" i="2" s="1"/>
  <c r="CJ165" i="2"/>
  <c r="CI179" i="2"/>
  <c r="CI170" i="2"/>
  <c r="CI14" i="4" s="1"/>
  <c r="CI178" i="2"/>
  <c r="CI171" i="2"/>
  <c r="CI173" i="2"/>
  <c r="CI176" i="2"/>
  <c r="CI168" i="2" a="1"/>
  <c r="CI168" i="2" s="1"/>
  <c r="CI177" i="2"/>
  <c r="CI172" i="2"/>
  <c r="CI169" i="2"/>
  <c r="CK4" i="4"/>
  <c r="CO4" i="6"/>
  <c r="CJ23" i="5"/>
  <c r="CJ36" i="5" s="1"/>
  <c r="CJ49" i="5" s="1"/>
  <c r="CH7" i="4"/>
  <c r="CH9" i="4" s="1"/>
  <c r="CH10" i="4" s="1"/>
  <c r="CG51" i="5"/>
  <c r="CG34" i="4"/>
  <c r="CH31" i="4"/>
  <c r="CG9" i="4"/>
  <c r="CG10" i="4" s="1"/>
  <c r="CI32" i="4" l="1"/>
  <c r="CI31" i="4"/>
  <c r="CI8" i="4"/>
  <c r="CH51" i="5"/>
  <c r="CH34" i="4"/>
  <c r="CJ323" i="2"/>
  <c r="CJ322" i="2"/>
  <c r="CJ321" i="2"/>
  <c r="CJ320" i="2"/>
  <c r="CJ318" i="2"/>
  <c r="CJ316" i="2"/>
  <c r="CJ317" i="2"/>
  <c r="CJ315" i="2"/>
  <c r="CJ312" i="2" a="1"/>
  <c r="CJ312" i="2" s="1"/>
  <c r="CJ314" i="2"/>
  <c r="CJ306" i="2"/>
  <c r="CJ307" i="2"/>
  <c r="CJ304" i="2"/>
  <c r="CJ302" i="2"/>
  <c r="CJ300" i="2"/>
  <c r="CJ301" i="2"/>
  <c r="CJ305" i="2"/>
  <c r="CJ299" i="2"/>
  <c r="CJ298" i="2"/>
  <c r="CJ291" i="2"/>
  <c r="CJ296" i="2" a="1"/>
  <c r="CJ296" i="2" s="1"/>
  <c r="CJ290" i="2"/>
  <c r="CJ288" i="2"/>
  <c r="CJ283" i="2"/>
  <c r="CJ281" i="2"/>
  <c r="CJ285" i="2"/>
  <c r="CJ284" i="2"/>
  <c r="CJ282" i="2"/>
  <c r="CJ280" i="2" a="1"/>
  <c r="CJ280" i="2" s="1"/>
  <c r="CJ289" i="2"/>
  <c r="CJ274" i="2"/>
  <c r="CJ272" i="2"/>
  <c r="CJ269" i="2"/>
  <c r="CJ273" i="2"/>
  <c r="CJ275" i="2"/>
  <c r="CJ270" i="2"/>
  <c r="CJ268" i="2"/>
  <c r="CJ264" i="2" a="1"/>
  <c r="CJ264" i="2" s="1"/>
  <c r="CJ258" i="2"/>
  <c r="CJ266" i="2"/>
  <c r="CJ259" i="2"/>
  <c r="CJ267" i="2"/>
  <c r="CJ243" i="2"/>
  <c r="CJ241" i="2"/>
  <c r="CJ252" i="2"/>
  <c r="CJ242" i="2"/>
  <c r="CJ254" i="2"/>
  <c r="CJ248" i="2" a="1"/>
  <c r="CJ248" i="2" s="1"/>
  <c r="CJ251" i="2"/>
  <c r="CJ250" i="2"/>
  <c r="CJ257" i="2"/>
  <c r="CJ238" i="2"/>
  <c r="CJ253" i="2"/>
  <c r="CJ256" i="2"/>
  <c r="CJ240" i="2"/>
  <c r="CJ237" i="2"/>
  <c r="CJ235" i="2"/>
  <c r="CJ226" i="2"/>
  <c r="CJ232" i="2" a="1"/>
  <c r="CJ232" i="2" s="1"/>
  <c r="CJ227" i="2"/>
  <c r="CJ225" i="2"/>
  <c r="CJ222" i="2"/>
  <c r="CJ236" i="2"/>
  <c r="CJ220" i="2"/>
  <c r="CJ216" i="2" a="1"/>
  <c r="CJ216" i="2" s="1"/>
  <c r="CJ234" i="2"/>
  <c r="CJ224" i="2"/>
  <c r="CJ211" i="2"/>
  <c r="CJ209" i="2"/>
  <c r="CJ200" i="2" a="1"/>
  <c r="CJ200" i="2" s="1"/>
  <c r="CJ221" i="2"/>
  <c r="CJ208" i="2"/>
  <c r="CJ195" i="2"/>
  <c r="CJ193" i="2"/>
  <c r="CJ190" i="2"/>
  <c r="CJ206" i="2"/>
  <c r="CJ204" i="2"/>
  <c r="CJ218" i="2"/>
  <c r="CJ219" i="2"/>
  <c r="CJ205" i="2"/>
  <c r="CJ203" i="2"/>
  <c r="CJ202" i="2"/>
  <c r="CK165" i="2"/>
  <c r="CJ194" i="2"/>
  <c r="CH19" i="3"/>
  <c r="CJ189" i="2"/>
  <c r="CJ187" i="2"/>
  <c r="CJ192" i="2"/>
  <c r="CJ210" i="2"/>
  <c r="CJ188" i="2"/>
  <c r="CJ186" i="2"/>
  <c r="CJ184" i="2" a="1"/>
  <c r="CJ184" i="2" s="1"/>
  <c r="CJ172" i="2"/>
  <c r="CJ169" i="2"/>
  <c r="CJ170" i="2"/>
  <c r="CJ173" i="2"/>
  <c r="CJ171" i="2"/>
  <c r="CJ179" i="2"/>
  <c r="CJ178" i="2"/>
  <c r="CJ168" i="2" a="1"/>
  <c r="CJ168" i="2" s="1"/>
  <c r="CJ176" i="2"/>
  <c r="CJ31" i="4" s="1"/>
  <c r="CJ177" i="2"/>
  <c r="CJ32" i="4" s="1"/>
  <c r="CI7" i="4"/>
  <c r="CG58" i="4"/>
  <c r="CG55" i="4"/>
  <c r="CK23" i="5"/>
  <c r="CK36" i="5" s="1"/>
  <c r="CK49" i="5" s="1"/>
  <c r="CP4" i="6"/>
  <c r="CL4" i="4"/>
  <c r="CG79" i="4" l="1"/>
  <c r="CI9" i="4"/>
  <c r="CI10" i="4" s="1"/>
  <c r="CI51" i="5"/>
  <c r="CI34" i="4"/>
  <c r="CJ8" i="4"/>
  <c r="CJ7" i="4"/>
  <c r="CJ51" i="5"/>
  <c r="CJ34" i="4"/>
  <c r="CK323" i="2"/>
  <c r="CK322" i="2"/>
  <c r="CK321" i="2"/>
  <c r="CK318" i="2"/>
  <c r="CK320" i="2"/>
  <c r="CK316" i="2"/>
  <c r="CK317" i="2"/>
  <c r="CK315" i="2"/>
  <c r="CK314" i="2"/>
  <c r="CK307" i="2"/>
  <c r="CK312" i="2" a="1"/>
  <c r="CK312" i="2" s="1"/>
  <c r="CK306" i="2"/>
  <c r="CK305" i="2"/>
  <c r="CK304" i="2"/>
  <c r="CK302" i="2"/>
  <c r="CK300" i="2"/>
  <c r="CK301" i="2"/>
  <c r="CK299" i="2"/>
  <c r="CK296" i="2" a="1"/>
  <c r="CK296" i="2" s="1"/>
  <c r="CK298" i="2"/>
  <c r="CK289" i="2"/>
  <c r="CK290" i="2"/>
  <c r="CK291" i="2"/>
  <c r="CK285" i="2"/>
  <c r="CK288" i="2"/>
  <c r="CK284" i="2"/>
  <c r="CK282" i="2"/>
  <c r="CK280" i="2" a="1"/>
  <c r="CK280" i="2" s="1"/>
  <c r="CK283" i="2"/>
  <c r="CK281" i="2"/>
  <c r="CK275" i="2"/>
  <c r="CK270" i="2"/>
  <c r="CK269" i="2"/>
  <c r="CK268" i="2"/>
  <c r="CK272" i="2"/>
  <c r="CK267" i="2"/>
  <c r="CK266" i="2"/>
  <c r="CK264" i="2" a="1"/>
  <c r="CK264" i="2" s="1"/>
  <c r="CK274" i="2"/>
  <c r="CK259" i="2"/>
  <c r="CK257" i="2"/>
  <c r="CK273" i="2"/>
  <c r="CK252" i="2"/>
  <c r="CK248" i="2" a="1"/>
  <c r="CK248" i="2" s="1"/>
  <c r="CK258" i="2"/>
  <c r="CK254" i="2"/>
  <c r="CK251" i="2"/>
  <c r="CK250" i="2"/>
  <c r="CK256" i="2"/>
  <c r="CK253" i="2"/>
  <c r="CK242" i="2"/>
  <c r="CK241" i="2"/>
  <c r="CK238" i="2"/>
  <c r="CK236" i="2"/>
  <c r="CK243" i="2"/>
  <c r="CK235" i="2"/>
  <c r="CK226" i="2"/>
  <c r="CK240" i="2"/>
  <c r="CK237" i="2"/>
  <c r="CK232" i="2" a="1"/>
  <c r="CK232" i="2" s="1"/>
  <c r="CK227" i="2"/>
  <c r="CK225" i="2"/>
  <c r="CK222" i="2"/>
  <c r="CK234" i="2"/>
  <c r="CK220" i="2"/>
  <c r="CK216" i="2" a="1"/>
  <c r="CK216" i="2" s="1"/>
  <c r="CK210" i="2"/>
  <c r="CK208" i="2"/>
  <c r="CK221" i="2"/>
  <c r="CK219" i="2"/>
  <c r="CK218" i="2"/>
  <c r="CK195" i="2"/>
  <c r="CK206" i="2"/>
  <c r="CK204" i="2"/>
  <c r="CK211" i="2"/>
  <c r="CK224" i="2"/>
  <c r="CK194" i="2"/>
  <c r="CK192" i="2"/>
  <c r="CK209" i="2"/>
  <c r="CK200" i="2" a="1"/>
  <c r="CK200" i="2" s="1"/>
  <c r="CL165" i="2"/>
  <c r="CK205" i="2"/>
  <c r="CK189" i="2"/>
  <c r="CK187" i="2"/>
  <c r="CK193" i="2"/>
  <c r="CK190" i="2"/>
  <c r="CK184" i="2" a="1"/>
  <c r="CK184" i="2" s="1"/>
  <c r="CK202" i="2"/>
  <c r="CK203" i="2"/>
  <c r="CI19" i="3"/>
  <c r="CK186" i="2"/>
  <c r="CK188" i="2"/>
  <c r="CK177" i="2"/>
  <c r="CK176" i="2"/>
  <c r="CK179" i="2"/>
  <c r="CK178" i="2"/>
  <c r="CK168" i="2" a="1"/>
  <c r="CK168" i="2" s="1"/>
  <c r="CK169" i="2"/>
  <c r="CK171" i="2"/>
  <c r="CK170" i="2"/>
  <c r="CK173" i="2"/>
  <c r="CK172" i="2"/>
  <c r="CQ4" i="6"/>
  <c r="CL23" i="5"/>
  <c r="CL36" i="5" s="1"/>
  <c r="CL49" i="5" s="1"/>
  <c r="CM4" i="4"/>
  <c r="CI58" i="4"/>
  <c r="CI55" i="4"/>
  <c r="CJ14" i="4"/>
  <c r="CH55" i="4"/>
  <c r="CH58" i="4"/>
  <c r="CK14" i="4" l="1"/>
  <c r="CJ9" i="4"/>
  <c r="CK31" i="4"/>
  <c r="CK7" i="4"/>
  <c r="CL323" i="2"/>
  <c r="CL322" i="2"/>
  <c r="CL318" i="2"/>
  <c r="CL320" i="2"/>
  <c r="CL321" i="2"/>
  <c r="CL317" i="2"/>
  <c r="CL314" i="2"/>
  <c r="CL316" i="2"/>
  <c r="CL307" i="2"/>
  <c r="CL312" i="2" a="1"/>
  <c r="CL312" i="2" s="1"/>
  <c r="CL306" i="2"/>
  <c r="CL305" i="2"/>
  <c r="CL315" i="2"/>
  <c r="CL304" i="2"/>
  <c r="CL302" i="2"/>
  <c r="CL300" i="2"/>
  <c r="CL301" i="2"/>
  <c r="CL299" i="2"/>
  <c r="CL296" i="2" a="1"/>
  <c r="CL296" i="2" s="1"/>
  <c r="CL290" i="2"/>
  <c r="CL298" i="2"/>
  <c r="CL291" i="2"/>
  <c r="CL289" i="2"/>
  <c r="CL288" i="2"/>
  <c r="CL285" i="2"/>
  <c r="CL284" i="2"/>
  <c r="CL282" i="2"/>
  <c r="CL280" i="2" a="1"/>
  <c r="CL280" i="2" s="1"/>
  <c r="CL283" i="2"/>
  <c r="CL281" i="2"/>
  <c r="CL274" i="2"/>
  <c r="CL272" i="2"/>
  <c r="CL269" i="2"/>
  <c r="CL275" i="2"/>
  <c r="CL273" i="2"/>
  <c r="CL270" i="2"/>
  <c r="CL268" i="2"/>
  <c r="CL267" i="2"/>
  <c r="CL266" i="2"/>
  <c r="CL259" i="2"/>
  <c r="CL257" i="2"/>
  <c r="CL254" i="2"/>
  <c r="CL264" i="2" a="1"/>
  <c r="CL264" i="2" s="1"/>
  <c r="CL258" i="2"/>
  <c r="CL256" i="2"/>
  <c r="CL253" i="2"/>
  <c r="CL252" i="2"/>
  <c r="CL248" i="2" a="1"/>
  <c r="CL248" i="2" s="1"/>
  <c r="CL251" i="2"/>
  <c r="CL250" i="2"/>
  <c r="CL242" i="2"/>
  <c r="CL241" i="2"/>
  <c r="CL240" i="2"/>
  <c r="CL237" i="2"/>
  <c r="CL235" i="2"/>
  <c r="CL232" i="2" a="1"/>
  <c r="CL232" i="2" s="1"/>
  <c r="CL243" i="2"/>
  <c r="CL227" i="2"/>
  <c r="CL234" i="2"/>
  <c r="CL238" i="2"/>
  <c r="CL226" i="2"/>
  <c r="CL224" i="2"/>
  <c r="CL220" i="2"/>
  <c r="CL216" i="2" a="1"/>
  <c r="CL216" i="2" s="1"/>
  <c r="CL236" i="2"/>
  <c r="CL222" i="2"/>
  <c r="CL221" i="2"/>
  <c r="CL219" i="2"/>
  <c r="CL218" i="2"/>
  <c r="CL211" i="2"/>
  <c r="CL209" i="2"/>
  <c r="CL208" i="2"/>
  <c r="CL206" i="2"/>
  <c r="CL204" i="2"/>
  <c r="CL194" i="2"/>
  <c r="CL192" i="2"/>
  <c r="CL210" i="2"/>
  <c r="CL205" i="2"/>
  <c r="CL203" i="2"/>
  <c r="CL202" i="2"/>
  <c r="CJ19" i="3"/>
  <c r="CL225" i="2"/>
  <c r="CL189" i="2"/>
  <c r="CL187" i="2"/>
  <c r="CL193" i="2"/>
  <c r="CL190" i="2"/>
  <c r="CM165" i="2"/>
  <c r="CL184" i="2" a="1"/>
  <c r="CL184" i="2" s="1"/>
  <c r="CL200" i="2" a="1"/>
  <c r="CL200" i="2" s="1"/>
  <c r="CL188" i="2"/>
  <c r="CL186" i="2"/>
  <c r="CL195" i="2"/>
  <c r="CL176" i="2"/>
  <c r="CL177" i="2"/>
  <c r="CL179" i="2"/>
  <c r="CL171" i="2"/>
  <c r="CL8" i="4" s="1"/>
  <c r="CL170" i="2"/>
  <c r="CL172" i="2"/>
  <c r="CL173" i="2"/>
  <c r="CL178" i="2"/>
  <c r="CL169" i="2"/>
  <c r="CL168" i="2" a="1"/>
  <c r="CL168" i="2" s="1"/>
  <c r="CH79" i="4"/>
  <c r="CJ10" i="4"/>
  <c r="CI79" i="4"/>
  <c r="CK32" i="4"/>
  <c r="CJ58" i="4"/>
  <c r="CJ55" i="4"/>
  <c r="CN4" i="4"/>
  <c r="CR4" i="6"/>
  <c r="CM23" i="5"/>
  <c r="CM36" i="5" s="1"/>
  <c r="CM49" i="5" s="1"/>
  <c r="CK8" i="4"/>
  <c r="CK34" i="4" l="1"/>
  <c r="CL32" i="4"/>
  <c r="CL7" i="4"/>
  <c r="CL9" i="4" s="1"/>
  <c r="CL10" i="4" s="1"/>
  <c r="CL31" i="4"/>
  <c r="CO4" i="4"/>
  <c r="CS4" i="6"/>
  <c r="CN23" i="5"/>
  <c r="CN36" i="5" s="1"/>
  <c r="CN49" i="5" s="1"/>
  <c r="CK51" i="5"/>
  <c r="CM323" i="2"/>
  <c r="CM321" i="2"/>
  <c r="CM322" i="2"/>
  <c r="CM320" i="2"/>
  <c r="CM318" i="2"/>
  <c r="CM317" i="2"/>
  <c r="CM316" i="2"/>
  <c r="CM315" i="2"/>
  <c r="CM314" i="2"/>
  <c r="CM312" i="2" a="1"/>
  <c r="CM312" i="2" s="1"/>
  <c r="CM306" i="2"/>
  <c r="CM307" i="2"/>
  <c r="CM305" i="2"/>
  <c r="CM301" i="2"/>
  <c r="CM302" i="2"/>
  <c r="CM299" i="2"/>
  <c r="CM296" i="2" a="1"/>
  <c r="CM296" i="2" s="1"/>
  <c r="CM300" i="2"/>
  <c r="CM298" i="2"/>
  <c r="CM290" i="2"/>
  <c r="CM304" i="2"/>
  <c r="CM291" i="2"/>
  <c r="CM289" i="2"/>
  <c r="CM288" i="2"/>
  <c r="CM285" i="2"/>
  <c r="CM284" i="2"/>
  <c r="CM282" i="2"/>
  <c r="CM280" i="2" a="1"/>
  <c r="CM280" i="2" s="1"/>
  <c r="CM283" i="2"/>
  <c r="CM281" i="2"/>
  <c r="CM274" i="2"/>
  <c r="CM272" i="2"/>
  <c r="CM269" i="2"/>
  <c r="CM275" i="2"/>
  <c r="CM273" i="2"/>
  <c r="CM270" i="2"/>
  <c r="CM268" i="2"/>
  <c r="CM267" i="2"/>
  <c r="CM266" i="2"/>
  <c r="CM259" i="2"/>
  <c r="CM257" i="2"/>
  <c r="CM254" i="2"/>
  <c r="CM264" i="2" a="1"/>
  <c r="CM264" i="2" s="1"/>
  <c r="CM258" i="2"/>
  <c r="CM256" i="2"/>
  <c r="CM253" i="2"/>
  <c r="CM248" i="2" a="1"/>
  <c r="CM248" i="2" s="1"/>
  <c r="CM242" i="2"/>
  <c r="CM251" i="2"/>
  <c r="CM250" i="2"/>
  <c r="CM243" i="2"/>
  <c r="CM241" i="2"/>
  <c r="CM240" i="2"/>
  <c r="CM237" i="2"/>
  <c r="CM235" i="2"/>
  <c r="CM252" i="2"/>
  <c r="CM232" i="2" a="1"/>
  <c r="CM232" i="2" s="1"/>
  <c r="CM227" i="2"/>
  <c r="CM225" i="2"/>
  <c r="CM222" i="2"/>
  <c r="CM234" i="2"/>
  <c r="CM236" i="2"/>
  <c r="CM216" i="2" a="1"/>
  <c r="CM216" i="2" s="1"/>
  <c r="CM226" i="2"/>
  <c r="CM221" i="2"/>
  <c r="CM219" i="2"/>
  <c r="CM218" i="2"/>
  <c r="CM211" i="2"/>
  <c r="CM209" i="2"/>
  <c r="CM224" i="2"/>
  <c r="CM220" i="2"/>
  <c r="CM208" i="2"/>
  <c r="CM206" i="2"/>
  <c r="CM204" i="2"/>
  <c r="CM210" i="2"/>
  <c r="CM205" i="2"/>
  <c r="CM203" i="2"/>
  <c r="CM202" i="2"/>
  <c r="CM200" i="2" a="1"/>
  <c r="CM200" i="2" s="1"/>
  <c r="CM238" i="2"/>
  <c r="CM195" i="2"/>
  <c r="CM193" i="2"/>
  <c r="CM190" i="2"/>
  <c r="CM194" i="2"/>
  <c r="CM189" i="2"/>
  <c r="CM187" i="2"/>
  <c r="CM184" i="2" a="1"/>
  <c r="CM184" i="2" s="1"/>
  <c r="CK19" i="3"/>
  <c r="CN165" i="2"/>
  <c r="CM192" i="2"/>
  <c r="CM188" i="2"/>
  <c r="CM186" i="2"/>
  <c r="CM177" i="2"/>
  <c r="CM168" i="2" a="1"/>
  <c r="CM168" i="2" s="1"/>
  <c r="CM172" i="2"/>
  <c r="CM169" i="2"/>
  <c r="CM176" i="2"/>
  <c r="CM171" i="2"/>
  <c r="CM179" i="2"/>
  <c r="CM170" i="2"/>
  <c r="CM173" i="2"/>
  <c r="CM178" i="2"/>
  <c r="CJ79" i="4"/>
  <c r="CL14" i="4"/>
  <c r="CK9" i="4"/>
  <c r="CM14" i="4" l="1"/>
  <c r="CP4" i="4"/>
  <c r="CO23" i="5"/>
  <c r="CO36" i="5" s="1"/>
  <c r="CO49" i="5" s="1"/>
  <c r="CT4" i="6"/>
  <c r="CK10" i="4"/>
  <c r="CM8" i="4"/>
  <c r="CM31" i="4"/>
  <c r="CL51" i="5"/>
  <c r="CL34" i="4"/>
  <c r="CN322" i="2"/>
  <c r="CN323" i="2"/>
  <c r="CN318" i="2"/>
  <c r="CN317" i="2"/>
  <c r="CN320" i="2"/>
  <c r="CN321" i="2"/>
  <c r="CN316" i="2"/>
  <c r="CN315" i="2"/>
  <c r="CN314" i="2"/>
  <c r="CN307" i="2"/>
  <c r="CN312" i="2" a="1"/>
  <c r="CN312" i="2" s="1"/>
  <c r="CN306" i="2"/>
  <c r="CN305" i="2"/>
  <c r="CN301" i="2"/>
  <c r="CN302" i="2"/>
  <c r="CN299" i="2"/>
  <c r="CN298" i="2"/>
  <c r="CN300" i="2"/>
  <c r="CN304" i="2"/>
  <c r="CN296" i="2" a="1"/>
  <c r="CN296" i="2" s="1"/>
  <c r="CN291" i="2"/>
  <c r="CN289" i="2"/>
  <c r="CN288" i="2"/>
  <c r="CN290" i="2"/>
  <c r="CN284" i="2"/>
  <c r="CN282" i="2"/>
  <c r="CN283" i="2"/>
  <c r="CN281" i="2"/>
  <c r="CN275" i="2"/>
  <c r="CN273" i="2"/>
  <c r="CN270" i="2"/>
  <c r="CN285" i="2"/>
  <c r="CN280" i="2" a="1"/>
  <c r="CN280" i="2" s="1"/>
  <c r="CN269" i="2"/>
  <c r="CN268" i="2"/>
  <c r="CN267" i="2"/>
  <c r="CN266" i="2"/>
  <c r="CN264" i="2" a="1"/>
  <c r="CN264" i="2" s="1"/>
  <c r="CN272" i="2"/>
  <c r="CN274" i="2"/>
  <c r="CN259" i="2"/>
  <c r="CN258" i="2"/>
  <c r="CN242" i="2"/>
  <c r="CN251" i="2"/>
  <c r="CN250" i="2"/>
  <c r="CN254" i="2"/>
  <c r="CN243" i="2"/>
  <c r="CN241" i="2"/>
  <c r="CN256" i="2"/>
  <c r="CN253" i="2"/>
  <c r="CN257" i="2"/>
  <c r="CN252" i="2"/>
  <c r="CN248" i="2" a="1"/>
  <c r="CN248" i="2" s="1"/>
  <c r="CN240" i="2"/>
  <c r="CN237" i="2"/>
  <c r="CN238" i="2"/>
  <c r="CN236" i="2"/>
  <c r="CN227" i="2"/>
  <c r="CN225" i="2"/>
  <c r="CN234" i="2"/>
  <c r="CN226" i="2"/>
  <c r="CN224" i="2"/>
  <c r="CN235" i="2"/>
  <c r="CN232" i="2" a="1"/>
  <c r="CN232" i="2" s="1"/>
  <c r="CN221" i="2"/>
  <c r="CN219" i="2"/>
  <c r="CN218" i="2"/>
  <c r="CN222" i="2"/>
  <c r="CN216" i="2" a="1"/>
  <c r="CN216" i="2" s="1"/>
  <c r="CN210" i="2"/>
  <c r="CN208" i="2"/>
  <c r="CN220" i="2"/>
  <c r="CN211" i="2"/>
  <c r="CN200" i="2" a="1"/>
  <c r="CN200" i="2" s="1"/>
  <c r="CN194" i="2"/>
  <c r="CN192" i="2"/>
  <c r="CN205" i="2"/>
  <c r="CN203" i="2"/>
  <c r="CN202" i="2"/>
  <c r="CN206" i="2"/>
  <c r="CN204" i="2"/>
  <c r="CN193" i="2"/>
  <c r="CN190" i="2"/>
  <c r="CN184" i="2" a="1"/>
  <c r="CN184" i="2" s="1"/>
  <c r="CN195" i="2"/>
  <c r="CN188" i="2"/>
  <c r="CN186" i="2"/>
  <c r="CO165" i="2"/>
  <c r="CN209" i="2"/>
  <c r="CN189" i="2"/>
  <c r="CN187" i="2"/>
  <c r="CL19" i="3"/>
  <c r="CN178" i="2"/>
  <c r="CN173" i="2"/>
  <c r="CN172" i="2"/>
  <c r="CN168" i="2" a="1"/>
  <c r="CN168" i="2" s="1"/>
  <c r="CN177" i="2"/>
  <c r="CN171" i="2"/>
  <c r="CN179" i="2"/>
  <c r="CN170" i="2"/>
  <c r="CN176" i="2"/>
  <c r="CN169" i="2"/>
  <c r="CK55" i="4"/>
  <c r="CK58" i="4"/>
  <c r="CM7" i="4"/>
  <c r="CM32" i="4"/>
  <c r="CN14" i="4" l="1"/>
  <c r="CN31" i="4"/>
  <c r="CN8" i="4"/>
  <c r="CN32" i="4"/>
  <c r="CN51" i="5" s="1"/>
  <c r="CO323" i="2"/>
  <c r="CO321" i="2"/>
  <c r="CO318" i="2"/>
  <c r="CO322" i="2"/>
  <c r="CO320" i="2"/>
  <c r="CO316" i="2"/>
  <c r="CO315" i="2"/>
  <c r="CO314" i="2"/>
  <c r="CO317" i="2"/>
  <c r="CO307" i="2"/>
  <c r="CO312" i="2" a="1"/>
  <c r="CO312" i="2" s="1"/>
  <c r="CO304" i="2"/>
  <c r="CO305" i="2"/>
  <c r="CO306" i="2"/>
  <c r="CO301" i="2"/>
  <c r="CO302" i="2"/>
  <c r="CO299" i="2"/>
  <c r="CO296" i="2" a="1"/>
  <c r="CO296" i="2" s="1"/>
  <c r="CO300" i="2"/>
  <c r="CO298" i="2"/>
  <c r="CO291" i="2"/>
  <c r="CO288" i="2"/>
  <c r="CO285" i="2"/>
  <c r="CO290" i="2"/>
  <c r="CO283" i="2"/>
  <c r="CO281" i="2"/>
  <c r="CO289" i="2"/>
  <c r="CO280" i="2" a="1"/>
  <c r="CO280" i="2" s="1"/>
  <c r="CO284" i="2"/>
  <c r="CO270" i="2"/>
  <c r="CO264" i="2" a="1"/>
  <c r="CO264" i="2" s="1"/>
  <c r="CO272" i="2"/>
  <c r="CO274" i="2"/>
  <c r="CO273" i="2"/>
  <c r="CO266" i="2"/>
  <c r="CO269" i="2"/>
  <c r="CO258" i="2"/>
  <c r="CO282" i="2"/>
  <c r="CO268" i="2"/>
  <c r="CO267" i="2"/>
  <c r="CO275" i="2"/>
  <c r="CO251" i="2"/>
  <c r="CO250" i="2"/>
  <c r="CO254" i="2"/>
  <c r="CO256" i="2"/>
  <c r="CO253" i="2"/>
  <c r="CO259" i="2"/>
  <c r="CO257" i="2"/>
  <c r="CO252" i="2"/>
  <c r="CO248" i="2" a="1"/>
  <c r="CO248" i="2" s="1"/>
  <c r="CO240" i="2"/>
  <c r="CO237" i="2"/>
  <c r="CO235" i="2"/>
  <c r="CO234" i="2"/>
  <c r="CO243" i="2"/>
  <c r="CO242" i="2"/>
  <c r="CO241" i="2"/>
  <c r="CO227" i="2"/>
  <c r="CO225" i="2"/>
  <c r="CO236" i="2"/>
  <c r="CO226" i="2"/>
  <c r="CO224" i="2"/>
  <c r="CO238" i="2"/>
  <c r="CO232" i="2" a="1"/>
  <c r="CO232" i="2" s="1"/>
  <c r="CO221" i="2"/>
  <c r="CO219" i="2"/>
  <c r="CO218" i="2"/>
  <c r="CO222" i="2"/>
  <c r="CO211" i="2"/>
  <c r="CO209" i="2"/>
  <c r="CO220" i="2"/>
  <c r="CO216" i="2" a="1"/>
  <c r="CO216" i="2" s="1"/>
  <c r="CO200" i="2" a="1"/>
  <c r="CO200" i="2" s="1"/>
  <c r="CO205" i="2"/>
  <c r="CO203" i="2"/>
  <c r="CO202" i="2"/>
  <c r="CO210" i="2"/>
  <c r="CO195" i="2"/>
  <c r="CO193" i="2"/>
  <c r="CO190" i="2"/>
  <c r="CO208" i="2"/>
  <c r="CO204" i="2"/>
  <c r="CO188" i="2"/>
  <c r="CO186" i="2"/>
  <c r="CO189" i="2"/>
  <c r="CO206" i="2"/>
  <c r="CO192" i="2"/>
  <c r="CM19" i="3"/>
  <c r="CP165" i="2"/>
  <c r="CO194" i="2"/>
  <c r="CO184" i="2" a="1"/>
  <c r="CO184" i="2" s="1"/>
  <c r="CO187" i="2"/>
  <c r="CO176" i="2"/>
  <c r="CO172" i="2"/>
  <c r="CO173" i="2"/>
  <c r="CO178" i="2"/>
  <c r="CO177" i="2"/>
  <c r="CO169" i="2"/>
  <c r="CO171" i="2"/>
  <c r="CO179" i="2"/>
  <c r="CO170" i="2"/>
  <c r="CO14" i="4" s="1"/>
  <c r="CO168" i="2" a="1"/>
  <c r="CO168" i="2" s="1"/>
  <c r="CN7" i="4"/>
  <c r="CN9" i="4" s="1"/>
  <c r="CN10" i="4" s="1"/>
  <c r="CK79" i="4"/>
  <c r="CL58" i="4"/>
  <c r="CL55" i="4"/>
  <c r="CP23" i="5"/>
  <c r="CP36" i="5" s="1"/>
  <c r="CP49" i="5" s="1"/>
  <c r="CQ4" i="4"/>
  <c r="CU4" i="6"/>
  <c r="CM51" i="5"/>
  <c r="CM34" i="4"/>
  <c r="CM9" i="4"/>
  <c r="CL79" i="4" l="1"/>
  <c r="CN34" i="4"/>
  <c r="CO32" i="4"/>
  <c r="CN58" i="4"/>
  <c r="CN55" i="4"/>
  <c r="CN79" i="4" s="1"/>
  <c r="CR4" i="4"/>
  <c r="CQ23" i="5"/>
  <c r="CQ36" i="5" s="1"/>
  <c r="CQ49" i="5" s="1"/>
  <c r="CV4" i="6"/>
  <c r="CP322" i="2"/>
  <c r="CP323" i="2"/>
  <c r="CP321" i="2"/>
  <c r="CP320" i="2"/>
  <c r="CP318" i="2"/>
  <c r="CP316" i="2"/>
  <c r="CP315" i="2"/>
  <c r="CP314" i="2"/>
  <c r="CP317" i="2"/>
  <c r="CP312" i="2" a="1"/>
  <c r="CP312" i="2" s="1"/>
  <c r="CP307" i="2"/>
  <c r="CP304" i="2"/>
  <c r="CP306" i="2"/>
  <c r="CP305" i="2"/>
  <c r="CP300" i="2"/>
  <c r="CP301" i="2"/>
  <c r="CP298" i="2"/>
  <c r="CP302" i="2"/>
  <c r="CP299" i="2"/>
  <c r="CP291" i="2"/>
  <c r="CP296" i="2" a="1"/>
  <c r="CP296" i="2" s="1"/>
  <c r="CP290" i="2"/>
  <c r="CP289" i="2"/>
  <c r="CP288" i="2"/>
  <c r="CP283" i="2"/>
  <c r="CP281" i="2"/>
  <c r="CP280" i="2" a="1"/>
  <c r="CP280" i="2" s="1"/>
  <c r="CP285" i="2"/>
  <c r="CP284" i="2"/>
  <c r="CP282" i="2"/>
  <c r="CP275" i="2"/>
  <c r="CP273" i="2"/>
  <c r="CP270" i="2"/>
  <c r="CP268" i="2"/>
  <c r="CP274" i="2"/>
  <c r="CP272" i="2"/>
  <c r="CP269" i="2"/>
  <c r="CP267" i="2"/>
  <c r="CP266" i="2"/>
  <c r="CP258" i="2"/>
  <c r="CP256" i="2"/>
  <c r="CP253" i="2"/>
  <c r="CP264" i="2" a="1"/>
  <c r="CP264" i="2" s="1"/>
  <c r="CP259" i="2"/>
  <c r="CP257" i="2"/>
  <c r="CP254" i="2"/>
  <c r="CP251" i="2"/>
  <c r="CP250" i="2"/>
  <c r="CP252" i="2"/>
  <c r="CP248" i="2" a="1"/>
  <c r="CP248" i="2" s="1"/>
  <c r="CP240" i="2"/>
  <c r="CP243" i="2"/>
  <c r="CP238" i="2"/>
  <c r="CP236" i="2"/>
  <c r="CP237" i="2"/>
  <c r="CP234" i="2"/>
  <c r="CP242" i="2"/>
  <c r="CP241" i="2"/>
  <c r="CP226" i="2"/>
  <c r="CP232" i="2" a="1"/>
  <c r="CP232" i="2" s="1"/>
  <c r="CP227" i="2"/>
  <c r="CP225" i="2"/>
  <c r="CP222" i="2"/>
  <c r="CP221" i="2"/>
  <c r="CP219" i="2"/>
  <c r="CP218" i="2"/>
  <c r="CP235" i="2"/>
  <c r="CP224" i="2"/>
  <c r="CP220" i="2"/>
  <c r="CP216" i="2" a="1"/>
  <c r="CP216" i="2" s="1"/>
  <c r="CP210" i="2"/>
  <c r="CP208" i="2"/>
  <c r="CP211" i="2"/>
  <c r="CP205" i="2"/>
  <c r="CP203" i="2"/>
  <c r="CP202" i="2"/>
  <c r="CP195" i="2"/>
  <c r="CP193" i="2"/>
  <c r="CP190" i="2"/>
  <c r="CP209" i="2"/>
  <c r="CP206" i="2"/>
  <c r="CP204" i="2"/>
  <c r="CP200" i="2" a="1"/>
  <c r="CP200" i="2" s="1"/>
  <c r="CP188" i="2"/>
  <c r="CP186" i="2"/>
  <c r="CP192" i="2"/>
  <c r="CN19" i="3"/>
  <c r="CP194" i="2"/>
  <c r="CP189" i="2"/>
  <c r="CP187" i="2"/>
  <c r="CP184" i="2" a="1"/>
  <c r="CP184" i="2" s="1"/>
  <c r="CQ165" i="2"/>
  <c r="CP171" i="2"/>
  <c r="CP8" i="4" s="1"/>
  <c r="CP170" i="2"/>
  <c r="CP173" i="2"/>
  <c r="CP176" i="2"/>
  <c r="CP179" i="2"/>
  <c r="CP172" i="2"/>
  <c r="CP178" i="2"/>
  <c r="CP168" i="2" a="1"/>
  <c r="CP168" i="2" s="1"/>
  <c r="CP177" i="2"/>
  <c r="CP169" i="2"/>
  <c r="CO7" i="4"/>
  <c r="CO31" i="4"/>
  <c r="CM10" i="4"/>
  <c r="CM55" i="4"/>
  <c r="CM58" i="4"/>
  <c r="CO8" i="4"/>
  <c r="CP31" i="4" l="1"/>
  <c r="CO9" i="4"/>
  <c r="CO51" i="5"/>
  <c r="CO34" i="4"/>
  <c r="CP14" i="4"/>
  <c r="CP32" i="4"/>
  <c r="CP7" i="4"/>
  <c r="CP9" i="4" s="1"/>
  <c r="CP10" i="4" s="1"/>
  <c r="CQ323" i="2"/>
  <c r="CQ322" i="2"/>
  <c r="CQ321" i="2"/>
  <c r="CQ320" i="2"/>
  <c r="CQ317" i="2"/>
  <c r="CQ318" i="2"/>
  <c r="CQ316" i="2"/>
  <c r="CQ315" i="2"/>
  <c r="CQ312" i="2" a="1"/>
  <c r="CQ312" i="2" s="1"/>
  <c r="CQ314" i="2"/>
  <c r="CQ307" i="2"/>
  <c r="CQ305" i="2"/>
  <c r="CQ306" i="2"/>
  <c r="CQ302" i="2"/>
  <c r="CQ304" i="2"/>
  <c r="CQ300" i="2"/>
  <c r="CQ301" i="2"/>
  <c r="CQ299" i="2"/>
  <c r="CQ298" i="2"/>
  <c r="CQ296" i="2" a="1"/>
  <c r="CQ296" i="2" s="1"/>
  <c r="CQ289" i="2"/>
  <c r="CQ291" i="2"/>
  <c r="CQ290" i="2"/>
  <c r="CQ288" i="2"/>
  <c r="CQ283" i="2"/>
  <c r="CQ281" i="2"/>
  <c r="CQ280" i="2" a="1"/>
  <c r="CQ280" i="2" s="1"/>
  <c r="CQ285" i="2"/>
  <c r="CQ284" i="2"/>
  <c r="CQ282" i="2"/>
  <c r="CQ275" i="2"/>
  <c r="CQ273" i="2"/>
  <c r="CQ270" i="2"/>
  <c r="CQ268" i="2"/>
  <c r="CQ274" i="2"/>
  <c r="CQ272" i="2"/>
  <c r="CQ269" i="2"/>
  <c r="CQ267" i="2"/>
  <c r="CQ266" i="2"/>
  <c r="CQ264" i="2" a="1"/>
  <c r="CQ264" i="2" s="1"/>
  <c r="CQ258" i="2"/>
  <c r="CQ256" i="2"/>
  <c r="CQ253" i="2"/>
  <c r="CQ259" i="2"/>
  <c r="CQ257" i="2"/>
  <c r="CQ254" i="2"/>
  <c r="CQ243" i="2"/>
  <c r="CQ252" i="2"/>
  <c r="CQ248" i="2" a="1"/>
  <c r="CQ248" i="2" s="1"/>
  <c r="CQ242" i="2"/>
  <c r="CQ240" i="2"/>
  <c r="CQ250" i="2"/>
  <c r="CQ238" i="2"/>
  <c r="CQ236" i="2"/>
  <c r="CQ251" i="2"/>
  <c r="CQ241" i="2"/>
  <c r="CQ237" i="2"/>
  <c r="CQ234" i="2"/>
  <c r="CQ226" i="2"/>
  <c r="CQ224" i="2"/>
  <c r="CQ232" i="2" a="1"/>
  <c r="CQ232" i="2" s="1"/>
  <c r="CQ235" i="2"/>
  <c r="CQ222" i="2"/>
  <c r="CQ216" i="2" a="1"/>
  <c r="CQ216" i="2" s="1"/>
  <c r="CQ220" i="2"/>
  <c r="CQ227" i="2"/>
  <c r="CQ210" i="2"/>
  <c r="CQ208" i="2"/>
  <c r="CQ225" i="2"/>
  <c r="CQ221" i="2"/>
  <c r="CQ219" i="2"/>
  <c r="CQ218" i="2"/>
  <c r="CQ211" i="2"/>
  <c r="CQ205" i="2"/>
  <c r="CQ203" i="2"/>
  <c r="CQ202" i="2"/>
  <c r="CQ209" i="2"/>
  <c r="CQ206" i="2"/>
  <c r="CQ204" i="2"/>
  <c r="CQ200" i="2" a="1"/>
  <c r="CQ200" i="2" s="1"/>
  <c r="CQ194" i="2"/>
  <c r="CQ192" i="2"/>
  <c r="CQ193" i="2"/>
  <c r="CQ190" i="2"/>
  <c r="CQ188" i="2"/>
  <c r="CQ186" i="2"/>
  <c r="CQ189" i="2"/>
  <c r="CQ187" i="2"/>
  <c r="CQ195" i="2"/>
  <c r="CQ184" i="2" a="1"/>
  <c r="CQ184" i="2" s="1"/>
  <c r="CO19" i="3"/>
  <c r="CR165" i="2"/>
  <c r="CQ172" i="2"/>
  <c r="CQ173" i="2"/>
  <c r="CQ171" i="2"/>
  <c r="CQ170" i="2"/>
  <c r="CQ168" i="2" a="1"/>
  <c r="CQ168" i="2" s="1"/>
  <c r="CQ176" i="2"/>
  <c r="CQ179" i="2"/>
  <c r="CQ169" i="2"/>
  <c r="CQ177" i="2"/>
  <c r="CQ178" i="2"/>
  <c r="CS4" i="4"/>
  <c r="CW4" i="6"/>
  <c r="CR23" i="5"/>
  <c r="CR36" i="5" s="1"/>
  <c r="CR49" i="5" s="1"/>
  <c r="CM79" i="4"/>
  <c r="CQ32" i="4" l="1"/>
  <c r="CP51" i="5"/>
  <c r="CP58" i="4" s="1"/>
  <c r="CP55" i="4"/>
  <c r="CQ14" i="4"/>
  <c r="CT4" i="4"/>
  <c r="CX4" i="6"/>
  <c r="CS23" i="5"/>
  <c r="CS36" i="5" s="1"/>
  <c r="CS49" i="5" s="1"/>
  <c r="CQ8" i="4"/>
  <c r="CR323" i="2"/>
  <c r="CR322" i="2"/>
  <c r="CR321" i="2"/>
  <c r="CR320" i="2"/>
  <c r="CR318" i="2"/>
  <c r="CR316" i="2"/>
  <c r="CR317" i="2"/>
  <c r="CR315" i="2"/>
  <c r="CR312" i="2" a="1"/>
  <c r="CR312" i="2" s="1"/>
  <c r="CR314" i="2"/>
  <c r="CR306" i="2"/>
  <c r="CR307" i="2"/>
  <c r="CR305" i="2"/>
  <c r="CR302" i="2"/>
  <c r="CR300" i="2"/>
  <c r="CR304" i="2"/>
  <c r="CR301" i="2"/>
  <c r="CR299" i="2"/>
  <c r="CR298" i="2"/>
  <c r="CR291" i="2"/>
  <c r="CR290" i="2"/>
  <c r="CR296" i="2" a="1"/>
  <c r="CR296" i="2" s="1"/>
  <c r="CR289" i="2"/>
  <c r="CR288" i="2"/>
  <c r="CR283" i="2"/>
  <c r="CR281" i="2"/>
  <c r="CR280" i="2" a="1"/>
  <c r="CR280" i="2" s="1"/>
  <c r="CR285" i="2"/>
  <c r="CR284" i="2"/>
  <c r="CR282" i="2"/>
  <c r="CR274" i="2"/>
  <c r="CR272" i="2"/>
  <c r="CR269" i="2"/>
  <c r="CR273" i="2"/>
  <c r="CR275" i="2"/>
  <c r="CR268" i="2"/>
  <c r="CR266" i="2"/>
  <c r="CR258" i="2"/>
  <c r="CR264" i="2" a="1"/>
  <c r="CR264" i="2" s="1"/>
  <c r="CR267" i="2"/>
  <c r="CR259" i="2"/>
  <c r="CR270" i="2"/>
  <c r="CR243" i="2"/>
  <c r="CR241" i="2"/>
  <c r="CR254" i="2"/>
  <c r="CR248" i="2" a="1"/>
  <c r="CR248" i="2" s="1"/>
  <c r="CR252" i="2"/>
  <c r="CR256" i="2"/>
  <c r="CR253" i="2"/>
  <c r="CR257" i="2"/>
  <c r="CR242" i="2"/>
  <c r="CR251" i="2"/>
  <c r="CR250" i="2"/>
  <c r="CR238" i="2"/>
  <c r="CR240" i="2"/>
  <c r="CR237" i="2"/>
  <c r="CR235" i="2"/>
  <c r="CR226" i="2"/>
  <c r="CR232" i="2" a="1"/>
  <c r="CR232" i="2" s="1"/>
  <c r="CR236" i="2"/>
  <c r="CR227" i="2"/>
  <c r="CR225" i="2"/>
  <c r="CR222" i="2"/>
  <c r="CR234" i="2"/>
  <c r="CR216" i="2" a="1"/>
  <c r="CR216" i="2" s="1"/>
  <c r="CR220" i="2"/>
  <c r="CR224" i="2"/>
  <c r="CR211" i="2"/>
  <c r="CR209" i="2"/>
  <c r="CR221" i="2"/>
  <c r="CR210" i="2"/>
  <c r="CR195" i="2"/>
  <c r="CR193" i="2"/>
  <c r="CR190" i="2"/>
  <c r="CR206" i="2"/>
  <c r="CR204" i="2"/>
  <c r="CR200" i="2" a="1"/>
  <c r="CR200" i="2" s="1"/>
  <c r="CR218" i="2"/>
  <c r="CR205" i="2"/>
  <c r="CR203" i="2"/>
  <c r="CR202" i="2"/>
  <c r="CS165" i="2"/>
  <c r="CR192" i="2"/>
  <c r="CR189" i="2"/>
  <c r="CR187" i="2"/>
  <c r="CR184" i="2" a="1"/>
  <c r="CR184" i="2" s="1"/>
  <c r="CP19" i="3"/>
  <c r="CR219" i="2"/>
  <c r="CR208" i="2"/>
  <c r="CR194" i="2"/>
  <c r="CR188" i="2"/>
  <c r="CR186" i="2"/>
  <c r="CR176" i="2"/>
  <c r="CR172" i="2"/>
  <c r="CR169" i="2"/>
  <c r="CR171" i="2"/>
  <c r="CR8" i="4" s="1"/>
  <c r="CR170" i="2"/>
  <c r="CR173" i="2"/>
  <c r="CR179" i="2"/>
  <c r="CR178" i="2"/>
  <c r="CR168" i="2" a="1"/>
  <c r="CR168" i="2" s="1"/>
  <c r="CR177" i="2"/>
  <c r="CO58" i="4"/>
  <c r="CO55" i="4"/>
  <c r="CQ31" i="4"/>
  <c r="CO10" i="4"/>
  <c r="CP34" i="4"/>
  <c r="CQ7" i="4"/>
  <c r="CP79" i="4" l="1"/>
  <c r="CR32" i="4"/>
  <c r="CR31" i="4"/>
  <c r="CR7" i="4"/>
  <c r="CR9" i="4" s="1"/>
  <c r="CR10" i="4" s="1"/>
  <c r="CU4" i="4"/>
  <c r="CT23" i="5"/>
  <c r="CT36" i="5" s="1"/>
  <c r="CT49" i="5" s="1"/>
  <c r="CY4" i="6"/>
  <c r="CO79" i="4"/>
  <c r="CQ9" i="4"/>
  <c r="CQ10" i="4" s="1"/>
  <c r="CS323" i="2"/>
  <c r="CS322" i="2"/>
  <c r="CS321" i="2"/>
  <c r="CS320" i="2"/>
  <c r="CS318" i="2"/>
  <c r="CS316" i="2"/>
  <c r="CS317" i="2"/>
  <c r="CS315" i="2"/>
  <c r="CS314" i="2"/>
  <c r="CS312" i="2" a="1"/>
  <c r="CS312" i="2" s="1"/>
  <c r="CS305" i="2"/>
  <c r="CS306" i="2"/>
  <c r="CS302" i="2"/>
  <c r="CS300" i="2"/>
  <c r="CS301" i="2"/>
  <c r="CS307" i="2"/>
  <c r="CS304" i="2"/>
  <c r="CS298" i="2"/>
  <c r="CS296" i="2" a="1"/>
  <c r="CS296" i="2" s="1"/>
  <c r="CS299" i="2"/>
  <c r="CS290" i="2"/>
  <c r="CS291" i="2"/>
  <c r="CS288" i="2"/>
  <c r="CS280" i="2" a="1"/>
  <c r="CS280" i="2" s="1"/>
  <c r="CS285" i="2"/>
  <c r="CS284" i="2"/>
  <c r="CS282" i="2"/>
  <c r="CS289" i="2"/>
  <c r="CS283" i="2"/>
  <c r="CS281" i="2"/>
  <c r="CS272" i="2"/>
  <c r="CS274" i="2"/>
  <c r="CS267" i="2"/>
  <c r="CS266" i="2"/>
  <c r="CS275" i="2"/>
  <c r="CS269" i="2"/>
  <c r="CS268" i="2"/>
  <c r="CS270" i="2"/>
  <c r="CS264" i="2" a="1"/>
  <c r="CS264" i="2" s="1"/>
  <c r="CS259" i="2"/>
  <c r="CS257" i="2"/>
  <c r="CS273" i="2"/>
  <c r="CS254" i="2"/>
  <c r="CS248" i="2" a="1"/>
  <c r="CS248" i="2" s="1"/>
  <c r="CS252" i="2"/>
  <c r="CS256" i="2"/>
  <c r="CS253" i="2"/>
  <c r="CS258" i="2"/>
  <c r="CS251" i="2"/>
  <c r="CS250" i="2"/>
  <c r="CS238" i="2"/>
  <c r="CS236" i="2"/>
  <c r="CS243" i="2"/>
  <c r="CS241" i="2"/>
  <c r="CS242" i="2"/>
  <c r="CS232" i="2" a="1"/>
  <c r="CS232" i="2" s="1"/>
  <c r="CS226" i="2"/>
  <c r="CS240" i="2"/>
  <c r="CS235" i="2"/>
  <c r="CS227" i="2"/>
  <c r="CS225" i="2"/>
  <c r="CS222" i="2"/>
  <c r="CS237" i="2"/>
  <c r="CS220" i="2"/>
  <c r="CS224" i="2"/>
  <c r="CS210" i="2"/>
  <c r="CS208" i="2"/>
  <c r="CS234" i="2"/>
  <c r="CS221" i="2"/>
  <c r="CS219" i="2"/>
  <c r="CS218" i="2"/>
  <c r="CS195" i="2"/>
  <c r="CS206" i="2"/>
  <c r="CS204" i="2"/>
  <c r="CS200" i="2" a="1"/>
  <c r="CS200" i="2" s="1"/>
  <c r="CS209" i="2"/>
  <c r="CS194" i="2"/>
  <c r="CS192" i="2"/>
  <c r="CS211" i="2"/>
  <c r="CQ19" i="3"/>
  <c r="CS205" i="2"/>
  <c r="CT165" i="2"/>
  <c r="CS189" i="2"/>
  <c r="CS187" i="2"/>
  <c r="CS184" i="2" a="1"/>
  <c r="CS184" i="2" s="1"/>
  <c r="CS203" i="2"/>
  <c r="CS202" i="2"/>
  <c r="CS216" i="2" a="1"/>
  <c r="CS216" i="2" s="1"/>
  <c r="CS193" i="2"/>
  <c r="CS190" i="2"/>
  <c r="CS186" i="2"/>
  <c r="CS188" i="2"/>
  <c r="CS177" i="2"/>
  <c r="CS171" i="2"/>
  <c r="CS179" i="2"/>
  <c r="CS170" i="2"/>
  <c r="CS169" i="2"/>
  <c r="CS176" i="2"/>
  <c r="CS173" i="2"/>
  <c r="CS178" i="2"/>
  <c r="CS172" i="2"/>
  <c r="CS168" i="2" a="1"/>
  <c r="CS168" i="2" s="1"/>
  <c r="CQ51" i="5"/>
  <c r="CQ34" i="4"/>
  <c r="CR14" i="4"/>
  <c r="CS7" i="4" l="1"/>
  <c r="CS14" i="4"/>
  <c r="CR51" i="5"/>
  <c r="CR34" i="4"/>
  <c r="CS8" i="4"/>
  <c r="CS32" i="4"/>
  <c r="CS31" i="4"/>
  <c r="CT323" i="2"/>
  <c r="CT322" i="2"/>
  <c r="CT318" i="2"/>
  <c r="CT320" i="2"/>
  <c r="CT321" i="2"/>
  <c r="CT317" i="2"/>
  <c r="CT315" i="2"/>
  <c r="CT314" i="2"/>
  <c r="CT316" i="2"/>
  <c r="CT312" i="2" a="1"/>
  <c r="CT312" i="2" s="1"/>
  <c r="CT305" i="2"/>
  <c r="CT307" i="2"/>
  <c r="CT304" i="2"/>
  <c r="CT306" i="2"/>
  <c r="CT301" i="2"/>
  <c r="CT302" i="2"/>
  <c r="CT296" i="2" a="1"/>
  <c r="CT296" i="2" s="1"/>
  <c r="CT300" i="2"/>
  <c r="CT299" i="2"/>
  <c r="CT298" i="2"/>
  <c r="CT290" i="2"/>
  <c r="CT291" i="2"/>
  <c r="CT289" i="2"/>
  <c r="CT288" i="2"/>
  <c r="CT285" i="2"/>
  <c r="CT284" i="2"/>
  <c r="CT282" i="2"/>
  <c r="CT283" i="2"/>
  <c r="CT281" i="2"/>
  <c r="CT280" i="2" a="1"/>
  <c r="CT280" i="2" s="1"/>
  <c r="CT274" i="2"/>
  <c r="CT272" i="2"/>
  <c r="CT269" i="2"/>
  <c r="CT275" i="2"/>
  <c r="CT273" i="2"/>
  <c r="CT270" i="2"/>
  <c r="CT267" i="2"/>
  <c r="CT266" i="2"/>
  <c r="CT264" i="2" a="1"/>
  <c r="CT264" i="2" s="1"/>
  <c r="CT259" i="2"/>
  <c r="CT257" i="2"/>
  <c r="CT254" i="2"/>
  <c r="CT268" i="2"/>
  <c r="CT258" i="2"/>
  <c r="CT256" i="2"/>
  <c r="CT253" i="2"/>
  <c r="CT252" i="2"/>
  <c r="CT251" i="2"/>
  <c r="CT250" i="2"/>
  <c r="CT248" i="2" a="1"/>
  <c r="CT248" i="2" s="1"/>
  <c r="CT243" i="2"/>
  <c r="CT241" i="2"/>
  <c r="CT242" i="2"/>
  <c r="CT240" i="2"/>
  <c r="CT237" i="2"/>
  <c r="CT235" i="2"/>
  <c r="CT234" i="2"/>
  <c r="CT236" i="2"/>
  <c r="CT227" i="2"/>
  <c r="CT238" i="2"/>
  <c r="CT232" i="2" a="1"/>
  <c r="CT232" i="2" s="1"/>
  <c r="CT226" i="2"/>
  <c r="CT224" i="2"/>
  <c r="CT222" i="2"/>
  <c r="CT220" i="2"/>
  <c r="CT225" i="2"/>
  <c r="CT221" i="2"/>
  <c r="CT219" i="2"/>
  <c r="CT218" i="2"/>
  <c r="CT216" i="2" a="1"/>
  <c r="CT216" i="2" s="1"/>
  <c r="CT211" i="2"/>
  <c r="CT209" i="2"/>
  <c r="CT210" i="2"/>
  <c r="CT206" i="2"/>
  <c r="CT204" i="2"/>
  <c r="CT200" i="2" a="1"/>
  <c r="CT200" i="2" s="1"/>
  <c r="CT194" i="2"/>
  <c r="CT192" i="2"/>
  <c r="CT208" i="2"/>
  <c r="CT205" i="2"/>
  <c r="CT203" i="2"/>
  <c r="CT202" i="2"/>
  <c r="CT189" i="2"/>
  <c r="CT187" i="2"/>
  <c r="CT184" i="2" a="1"/>
  <c r="CT184" i="2" s="1"/>
  <c r="CU165" i="2"/>
  <c r="CT195" i="2"/>
  <c r="CT188" i="2"/>
  <c r="CT186" i="2"/>
  <c r="CT193" i="2"/>
  <c r="CT190" i="2"/>
  <c r="CR19" i="3"/>
  <c r="CT171" i="2"/>
  <c r="CT170" i="2"/>
  <c r="CT14" i="4" s="1"/>
  <c r="CT177" i="2"/>
  <c r="CT32" i="4" s="1"/>
  <c r="CT179" i="2"/>
  <c r="CT178" i="2"/>
  <c r="CT176" i="2"/>
  <c r="CT173" i="2"/>
  <c r="CT172" i="2"/>
  <c r="CT169" i="2"/>
  <c r="CT168" i="2" a="1"/>
  <c r="CT168" i="2" s="1"/>
  <c r="CZ4" i="6"/>
  <c r="CV4" i="4"/>
  <c r="CU23" i="5"/>
  <c r="CU36" i="5" s="1"/>
  <c r="CU49" i="5" s="1"/>
  <c r="CQ58" i="4"/>
  <c r="CQ55" i="4"/>
  <c r="CR58" i="4"/>
  <c r="CR55" i="4"/>
  <c r="CS9" i="4" l="1"/>
  <c r="CS10" i="4" s="1"/>
  <c r="CT7" i="4"/>
  <c r="CR79" i="4"/>
  <c r="CT8" i="4"/>
  <c r="CT9" i="4" s="1"/>
  <c r="CT10" i="4" s="1"/>
  <c r="CU323" i="2"/>
  <c r="CU321" i="2"/>
  <c r="CU322" i="2"/>
  <c r="CU320" i="2"/>
  <c r="CU317" i="2"/>
  <c r="CU318" i="2"/>
  <c r="CU315" i="2"/>
  <c r="CU314" i="2"/>
  <c r="CU316" i="2"/>
  <c r="CU312" i="2" a="1"/>
  <c r="CU312" i="2" s="1"/>
  <c r="CU306" i="2"/>
  <c r="CU307" i="2"/>
  <c r="CU304" i="2"/>
  <c r="CU305" i="2"/>
  <c r="CU301" i="2"/>
  <c r="CU302" i="2"/>
  <c r="CU300" i="2"/>
  <c r="CU296" i="2" a="1"/>
  <c r="CU296" i="2" s="1"/>
  <c r="CU299" i="2"/>
  <c r="CU290" i="2"/>
  <c r="CU298" i="2"/>
  <c r="CU291" i="2"/>
  <c r="CU289" i="2"/>
  <c r="CU288" i="2"/>
  <c r="CU284" i="2"/>
  <c r="CU282" i="2"/>
  <c r="CU285" i="2"/>
  <c r="CU283" i="2"/>
  <c r="CU281" i="2"/>
  <c r="CU280" i="2" a="1"/>
  <c r="CU280" i="2" s="1"/>
  <c r="CU274" i="2"/>
  <c r="CU272" i="2"/>
  <c r="CU269" i="2"/>
  <c r="CU275" i="2"/>
  <c r="CU273" i="2"/>
  <c r="CU270" i="2"/>
  <c r="CU268" i="2"/>
  <c r="CU267" i="2"/>
  <c r="CU266" i="2"/>
  <c r="CU264" i="2" a="1"/>
  <c r="CU264" i="2" s="1"/>
  <c r="CU259" i="2"/>
  <c r="CU257" i="2"/>
  <c r="CU254" i="2"/>
  <c r="CU258" i="2"/>
  <c r="CU256" i="2"/>
  <c r="CU253" i="2"/>
  <c r="CU242" i="2"/>
  <c r="CU251" i="2"/>
  <c r="CU250" i="2"/>
  <c r="CU248" i="2" a="1"/>
  <c r="CU248" i="2" s="1"/>
  <c r="CU243" i="2"/>
  <c r="CU241" i="2"/>
  <c r="CU240" i="2"/>
  <c r="CU237" i="2"/>
  <c r="CU235" i="2"/>
  <c r="CU236" i="2"/>
  <c r="CU227" i="2"/>
  <c r="CU225" i="2"/>
  <c r="CU222" i="2"/>
  <c r="CU238" i="2"/>
  <c r="CU252" i="2"/>
  <c r="CU234" i="2"/>
  <c r="CU224" i="2"/>
  <c r="CU232" i="2" a="1"/>
  <c r="CU232" i="2" s="1"/>
  <c r="CU226" i="2"/>
  <c r="CU221" i="2"/>
  <c r="CU219" i="2"/>
  <c r="CU218" i="2"/>
  <c r="CU216" i="2" a="1"/>
  <c r="CU216" i="2" s="1"/>
  <c r="CU211" i="2"/>
  <c r="CU209" i="2"/>
  <c r="CU220" i="2"/>
  <c r="CU210" i="2"/>
  <c r="CU206" i="2"/>
  <c r="CU204" i="2"/>
  <c r="CU200" i="2" a="1"/>
  <c r="CU200" i="2" s="1"/>
  <c r="CU208" i="2"/>
  <c r="CU205" i="2"/>
  <c r="CU203" i="2"/>
  <c r="CU202" i="2"/>
  <c r="CU195" i="2"/>
  <c r="CU193" i="2"/>
  <c r="CU190" i="2"/>
  <c r="CU192" i="2"/>
  <c r="CU189" i="2"/>
  <c r="CU187" i="2"/>
  <c r="CU184" i="2" a="1"/>
  <c r="CU184" i="2" s="1"/>
  <c r="CV165" i="2"/>
  <c r="CU194" i="2"/>
  <c r="CU188" i="2"/>
  <c r="CU186" i="2"/>
  <c r="CS19" i="3"/>
  <c r="CU177" i="2"/>
  <c r="CU178" i="2"/>
  <c r="CU171" i="2"/>
  <c r="CU172" i="2"/>
  <c r="CU179" i="2"/>
  <c r="CU169" i="2"/>
  <c r="CU168" i="2" a="1"/>
  <c r="CU168" i="2" s="1"/>
  <c r="CU176" i="2"/>
  <c r="CU31" i="4" s="1"/>
  <c r="CU173" i="2"/>
  <c r="CU170" i="2"/>
  <c r="CU14" i="4" s="1"/>
  <c r="CQ79" i="4"/>
  <c r="CT31" i="4"/>
  <c r="CV23" i="5"/>
  <c r="CV36" i="5" s="1"/>
  <c r="CV49" i="5" s="1"/>
  <c r="DA4" i="6"/>
  <c r="CW4" i="4"/>
  <c r="CS51" i="5"/>
  <c r="CS34" i="4"/>
  <c r="CU32" i="4" l="1"/>
  <c r="CU51" i="5" s="1"/>
  <c r="CS55" i="4"/>
  <c r="CS79" i="4" s="1"/>
  <c r="CS58" i="4"/>
  <c r="CV322" i="2"/>
  <c r="CV323" i="2"/>
  <c r="CV321" i="2"/>
  <c r="CV317" i="2"/>
  <c r="CV318" i="2"/>
  <c r="CV315" i="2"/>
  <c r="CV316" i="2"/>
  <c r="CV314" i="2"/>
  <c r="CV320" i="2"/>
  <c r="CV307" i="2"/>
  <c r="CV312" i="2" a="1"/>
  <c r="CV312" i="2" s="1"/>
  <c r="CV306" i="2"/>
  <c r="CV305" i="2"/>
  <c r="CV301" i="2"/>
  <c r="CV304" i="2"/>
  <c r="CV302" i="2"/>
  <c r="CV299" i="2"/>
  <c r="CV298" i="2"/>
  <c r="CV300" i="2"/>
  <c r="CV296" i="2" a="1"/>
  <c r="CV296" i="2" s="1"/>
  <c r="CV291" i="2"/>
  <c r="CV290" i="2"/>
  <c r="CV289" i="2"/>
  <c r="CV288" i="2"/>
  <c r="CV284" i="2"/>
  <c r="CV282" i="2"/>
  <c r="CV285" i="2"/>
  <c r="CV280" i="2" a="1"/>
  <c r="CV280" i="2" s="1"/>
  <c r="CV283" i="2"/>
  <c r="CV281" i="2"/>
  <c r="CV275" i="2"/>
  <c r="CV273" i="2"/>
  <c r="CV270" i="2"/>
  <c r="CV274" i="2"/>
  <c r="CV267" i="2"/>
  <c r="CV266" i="2"/>
  <c r="CV268" i="2"/>
  <c r="CV259" i="2"/>
  <c r="CV269" i="2"/>
  <c r="CV258" i="2"/>
  <c r="CV242" i="2"/>
  <c r="CV256" i="2"/>
  <c r="CV253" i="2"/>
  <c r="CV264" i="2" a="1"/>
  <c r="CV264" i="2" s="1"/>
  <c r="CV251" i="2"/>
  <c r="CV250" i="2"/>
  <c r="CV257" i="2"/>
  <c r="CV248" i="2" a="1"/>
  <c r="CV248" i="2" s="1"/>
  <c r="CV243" i="2"/>
  <c r="CV241" i="2"/>
  <c r="CV272" i="2"/>
  <c r="CV252" i="2"/>
  <c r="CV240" i="2"/>
  <c r="CV237" i="2"/>
  <c r="CV254" i="2"/>
  <c r="CV238" i="2"/>
  <c r="CV236" i="2"/>
  <c r="CV227" i="2"/>
  <c r="CV225" i="2"/>
  <c r="CV235" i="2"/>
  <c r="CV234" i="2"/>
  <c r="CV232" i="2" a="1"/>
  <c r="CV232" i="2" s="1"/>
  <c r="CV226" i="2"/>
  <c r="CV224" i="2"/>
  <c r="CV221" i="2"/>
  <c r="CV219" i="2"/>
  <c r="CV218" i="2"/>
  <c r="CV216" i="2" a="1"/>
  <c r="CV216" i="2" s="1"/>
  <c r="CV222" i="2"/>
  <c r="CV210" i="2"/>
  <c r="CV208" i="2"/>
  <c r="CV209" i="2"/>
  <c r="CV194" i="2"/>
  <c r="CV192" i="2"/>
  <c r="CV205" i="2"/>
  <c r="CV203" i="2"/>
  <c r="CV202" i="2"/>
  <c r="CV220" i="2"/>
  <c r="CV206" i="2"/>
  <c r="CV204" i="2"/>
  <c r="CV200" i="2" a="1"/>
  <c r="CV200" i="2" s="1"/>
  <c r="CV195" i="2"/>
  <c r="CV188" i="2"/>
  <c r="CV186" i="2"/>
  <c r="CW165" i="2"/>
  <c r="CV193" i="2"/>
  <c r="CV190" i="2"/>
  <c r="CV211" i="2"/>
  <c r="CV189" i="2"/>
  <c r="CV187" i="2"/>
  <c r="CV184" i="2" a="1"/>
  <c r="CV184" i="2" s="1"/>
  <c r="CT19" i="3"/>
  <c r="CV169" i="2"/>
  <c r="CV177" i="2"/>
  <c r="CV168" i="2" a="1"/>
  <c r="CV168" i="2" s="1"/>
  <c r="CV171" i="2"/>
  <c r="CV179" i="2"/>
  <c r="CV178" i="2"/>
  <c r="CV176" i="2"/>
  <c r="CV173" i="2"/>
  <c r="CV172" i="2"/>
  <c r="CV170" i="2"/>
  <c r="CW23" i="5"/>
  <c r="CW36" i="5" s="1"/>
  <c r="CW49" i="5" s="1"/>
  <c r="DB4" i="6"/>
  <c r="CX4" i="4"/>
  <c r="CU8" i="4"/>
  <c r="CT51" i="5"/>
  <c r="CT34" i="4"/>
  <c r="CU7" i="4"/>
  <c r="CU34" i="4" l="1"/>
  <c r="CV31" i="4"/>
  <c r="CV32" i="4"/>
  <c r="CT58" i="4"/>
  <c r="CT55" i="4"/>
  <c r="CT79" i="4" s="1"/>
  <c r="CV14" i="4"/>
  <c r="CW323" i="2"/>
  <c r="CW322" i="2"/>
  <c r="CW321" i="2"/>
  <c r="CW318" i="2"/>
  <c r="CW320" i="2"/>
  <c r="CW317" i="2"/>
  <c r="CW315" i="2"/>
  <c r="CW314" i="2"/>
  <c r="CW316" i="2"/>
  <c r="CW307" i="2"/>
  <c r="CW312" i="2" a="1"/>
  <c r="CW312" i="2" s="1"/>
  <c r="CW306" i="2"/>
  <c r="CW304" i="2"/>
  <c r="CW305" i="2"/>
  <c r="CW301" i="2"/>
  <c r="CW302" i="2"/>
  <c r="CW300" i="2"/>
  <c r="CW299" i="2"/>
  <c r="CW298" i="2"/>
  <c r="CW296" i="2" a="1"/>
  <c r="CW296" i="2" s="1"/>
  <c r="CW291" i="2"/>
  <c r="CW289" i="2"/>
  <c r="CW288" i="2"/>
  <c r="CW285" i="2"/>
  <c r="CW280" i="2" a="1"/>
  <c r="CW280" i="2" s="1"/>
  <c r="CW283" i="2"/>
  <c r="CW281" i="2"/>
  <c r="CW290" i="2"/>
  <c r="CW284" i="2"/>
  <c r="CW268" i="2"/>
  <c r="CW273" i="2"/>
  <c r="CW269" i="2"/>
  <c r="CW270" i="2"/>
  <c r="CW282" i="2"/>
  <c r="CW272" i="2"/>
  <c r="CW264" i="2" a="1"/>
  <c r="CW264" i="2" s="1"/>
  <c r="CW274" i="2"/>
  <c r="CW267" i="2"/>
  <c r="CW258" i="2"/>
  <c r="CW275" i="2"/>
  <c r="CW256" i="2"/>
  <c r="CW253" i="2"/>
  <c r="CW251" i="2"/>
  <c r="CW250" i="2"/>
  <c r="CW248" i="2" a="1"/>
  <c r="CW248" i="2" s="1"/>
  <c r="CW266" i="2"/>
  <c r="CW257" i="2"/>
  <c r="CW259" i="2"/>
  <c r="CW252" i="2"/>
  <c r="CW254" i="2"/>
  <c r="CW243" i="2"/>
  <c r="CW241" i="2"/>
  <c r="CW240" i="2"/>
  <c r="CW237" i="2"/>
  <c r="CW235" i="2"/>
  <c r="CW234" i="2"/>
  <c r="CW242" i="2"/>
  <c r="CW236" i="2"/>
  <c r="CW227" i="2"/>
  <c r="CW225" i="2"/>
  <c r="CW238" i="2"/>
  <c r="CW232" i="2" a="1"/>
  <c r="CW232" i="2" s="1"/>
  <c r="CW226" i="2"/>
  <c r="CW224" i="2"/>
  <c r="CW221" i="2"/>
  <c r="CW219" i="2"/>
  <c r="CW218" i="2"/>
  <c r="CW216" i="2" a="1"/>
  <c r="CW216" i="2" s="1"/>
  <c r="CW211" i="2"/>
  <c r="CW209" i="2"/>
  <c r="CW220" i="2"/>
  <c r="CW205" i="2"/>
  <c r="CW203" i="2"/>
  <c r="CW202" i="2"/>
  <c r="CW222" i="2"/>
  <c r="CW208" i="2"/>
  <c r="CW200" i="2" a="1"/>
  <c r="CW200" i="2" s="1"/>
  <c r="CW195" i="2"/>
  <c r="CW193" i="2"/>
  <c r="CW190" i="2"/>
  <c r="CW210" i="2"/>
  <c r="CU19" i="3"/>
  <c r="CW206" i="2"/>
  <c r="CW188" i="2"/>
  <c r="CW186" i="2"/>
  <c r="CW194" i="2"/>
  <c r="CW184" i="2" a="1"/>
  <c r="CW184" i="2" s="1"/>
  <c r="CX165" i="2"/>
  <c r="CW189" i="2"/>
  <c r="CW204" i="2"/>
  <c r="CW192" i="2"/>
  <c r="CW187" i="2"/>
  <c r="CW169" i="2"/>
  <c r="CW172" i="2"/>
  <c r="CW178" i="2"/>
  <c r="CW177" i="2"/>
  <c r="CW170" i="2"/>
  <c r="CW171" i="2"/>
  <c r="CW173" i="2"/>
  <c r="CW179" i="2"/>
  <c r="CW168" i="2" a="1"/>
  <c r="CW168" i="2" s="1"/>
  <c r="CW176" i="2"/>
  <c r="CU9" i="4"/>
  <c r="CU10" i="4" s="1"/>
  <c r="CU55" i="4"/>
  <c r="CU58" i="4"/>
  <c r="DC4" i="6"/>
  <c r="CX23" i="5"/>
  <c r="CX36" i="5" s="1"/>
  <c r="CX49" i="5" s="1"/>
  <c r="CY4" i="4"/>
  <c r="CV8" i="4"/>
  <c r="CV7" i="4"/>
  <c r="CV51" i="5" l="1"/>
  <c r="CV55" i="4" s="1"/>
  <c r="CV34" i="4"/>
  <c r="CU79" i="4"/>
  <c r="CW8" i="4"/>
  <c r="CW14" i="4"/>
  <c r="CW32" i="4"/>
  <c r="CX322" i="2"/>
  <c r="CX323" i="2"/>
  <c r="CX321" i="2"/>
  <c r="CX320" i="2"/>
  <c r="CX318" i="2"/>
  <c r="CX317" i="2"/>
  <c r="CX316" i="2"/>
  <c r="CX315" i="2"/>
  <c r="CX314" i="2"/>
  <c r="CX312" i="2" a="1"/>
  <c r="CX312" i="2" s="1"/>
  <c r="CX307" i="2"/>
  <c r="CX306" i="2"/>
  <c r="CX304" i="2"/>
  <c r="CX305" i="2"/>
  <c r="CX301" i="2"/>
  <c r="CX300" i="2"/>
  <c r="CX299" i="2"/>
  <c r="CX298" i="2"/>
  <c r="CX291" i="2"/>
  <c r="CX296" i="2" a="1"/>
  <c r="CX296" i="2" s="1"/>
  <c r="CX302" i="2"/>
  <c r="CX290" i="2"/>
  <c r="CX285" i="2"/>
  <c r="CX280" i="2" a="1"/>
  <c r="CX280" i="2" s="1"/>
  <c r="CX283" i="2"/>
  <c r="CX281" i="2"/>
  <c r="CX289" i="2"/>
  <c r="CX284" i="2"/>
  <c r="CX282" i="2"/>
  <c r="CX275" i="2"/>
  <c r="CX273" i="2"/>
  <c r="CX270" i="2"/>
  <c r="CX268" i="2"/>
  <c r="CX288" i="2"/>
  <c r="CX274" i="2"/>
  <c r="CX272" i="2"/>
  <c r="CX269" i="2"/>
  <c r="CX264" i="2" a="1"/>
  <c r="CX264" i="2" s="1"/>
  <c r="CX267" i="2"/>
  <c r="CX266" i="2"/>
  <c r="CX258" i="2"/>
  <c r="CX256" i="2"/>
  <c r="CX253" i="2"/>
  <c r="CX259" i="2"/>
  <c r="CX257" i="2"/>
  <c r="CX254" i="2"/>
  <c r="CX251" i="2"/>
  <c r="CX250" i="2"/>
  <c r="CX252" i="2"/>
  <c r="CX243" i="2"/>
  <c r="CX241" i="2"/>
  <c r="CX240" i="2"/>
  <c r="CX242" i="2"/>
  <c r="CX238" i="2"/>
  <c r="CX236" i="2"/>
  <c r="CX248" i="2" a="1"/>
  <c r="CX248" i="2" s="1"/>
  <c r="CX235" i="2"/>
  <c r="CX234" i="2"/>
  <c r="CX232" i="2" a="1"/>
  <c r="CX232" i="2" s="1"/>
  <c r="CX226" i="2"/>
  <c r="CX227" i="2"/>
  <c r="CX225" i="2"/>
  <c r="CX222" i="2"/>
  <c r="CX224" i="2"/>
  <c r="CX221" i="2"/>
  <c r="CX219" i="2"/>
  <c r="CX218" i="2"/>
  <c r="CX216" i="2" a="1"/>
  <c r="CX216" i="2" s="1"/>
  <c r="CX220" i="2"/>
  <c r="CX210" i="2"/>
  <c r="CX208" i="2"/>
  <c r="CX237" i="2"/>
  <c r="CX209" i="2"/>
  <c r="CX205" i="2"/>
  <c r="CX203" i="2"/>
  <c r="CX202" i="2"/>
  <c r="CX200" i="2" a="1"/>
  <c r="CX200" i="2" s="1"/>
  <c r="CX195" i="2"/>
  <c r="CX193" i="2"/>
  <c r="CX190" i="2"/>
  <c r="CX211" i="2"/>
  <c r="CX206" i="2"/>
  <c r="CX204" i="2"/>
  <c r="CX188" i="2"/>
  <c r="CX186" i="2"/>
  <c r="CX194" i="2"/>
  <c r="CX184" i="2" a="1"/>
  <c r="CX184" i="2" s="1"/>
  <c r="CX189" i="2"/>
  <c r="CX187" i="2"/>
  <c r="CX192" i="2"/>
  <c r="CV19" i="3"/>
  <c r="CY165" i="2"/>
  <c r="CX179" i="2"/>
  <c r="CX168" i="2" a="1"/>
  <c r="CX168" i="2" s="1"/>
  <c r="CX176" i="2"/>
  <c r="CX172" i="2"/>
  <c r="CX177" i="2"/>
  <c r="CX170" i="2"/>
  <c r="CX171" i="2"/>
  <c r="CX178" i="2"/>
  <c r="CX173" i="2"/>
  <c r="CX169" i="2"/>
  <c r="CV9" i="4"/>
  <c r="CV10" i="4" s="1"/>
  <c r="CZ4" i="4"/>
  <c r="CY23" i="5"/>
  <c r="CY36" i="5" s="1"/>
  <c r="CY49" i="5" s="1"/>
  <c r="DD4" i="6"/>
  <c r="CV58" i="4"/>
  <c r="CW31" i="4"/>
  <c r="CW7" i="4"/>
  <c r="CZ23" i="5" l="1"/>
  <c r="CZ36" i="5" s="1"/>
  <c r="CZ49" i="5" s="1"/>
  <c r="DE4" i="6"/>
  <c r="DA4" i="4"/>
  <c r="CX8" i="4"/>
  <c r="CW51" i="5"/>
  <c r="CW34" i="4"/>
  <c r="CX14" i="4"/>
  <c r="CV79" i="4"/>
  <c r="CX32" i="4"/>
  <c r="CX31" i="4"/>
  <c r="CW9" i="4"/>
  <c r="CW10" i="4" s="1"/>
  <c r="CX7" i="4"/>
  <c r="CY323" i="2"/>
  <c r="CY322" i="2"/>
  <c r="CY321" i="2"/>
  <c r="CY320" i="2"/>
  <c r="CY318" i="2"/>
  <c r="CY317" i="2"/>
  <c r="CY316" i="2"/>
  <c r="CY315" i="2"/>
  <c r="CY314" i="2"/>
  <c r="CY307" i="2"/>
  <c r="CY312" i="2" a="1"/>
  <c r="CY312" i="2" s="1"/>
  <c r="CY305" i="2"/>
  <c r="CY304" i="2"/>
  <c r="CY302" i="2"/>
  <c r="CY299" i="2"/>
  <c r="CY301" i="2"/>
  <c r="CY300" i="2"/>
  <c r="CY298" i="2"/>
  <c r="CY306" i="2"/>
  <c r="CY296" i="2" a="1"/>
  <c r="CY296" i="2" s="1"/>
  <c r="CY289" i="2"/>
  <c r="CY291" i="2"/>
  <c r="CY290" i="2"/>
  <c r="CY288" i="2"/>
  <c r="CY283" i="2"/>
  <c r="CY281" i="2"/>
  <c r="CY284" i="2"/>
  <c r="CY282" i="2"/>
  <c r="CY275" i="2"/>
  <c r="CY273" i="2"/>
  <c r="CY270" i="2"/>
  <c r="CY268" i="2"/>
  <c r="CY280" i="2" a="1"/>
  <c r="CY280" i="2" s="1"/>
  <c r="CY285" i="2"/>
  <c r="CY274" i="2"/>
  <c r="CY272" i="2"/>
  <c r="CY269" i="2"/>
  <c r="CY267" i="2"/>
  <c r="CY266" i="2"/>
  <c r="CY258" i="2"/>
  <c r="CY256" i="2"/>
  <c r="CY253" i="2"/>
  <c r="CY259" i="2"/>
  <c r="CY257" i="2"/>
  <c r="CY254" i="2"/>
  <c r="CY264" i="2" a="1"/>
  <c r="CY264" i="2" s="1"/>
  <c r="CY243" i="2"/>
  <c r="CY252" i="2"/>
  <c r="CY242" i="2"/>
  <c r="CY248" i="2" a="1"/>
  <c r="CY248" i="2" s="1"/>
  <c r="CY240" i="2"/>
  <c r="CY250" i="2"/>
  <c r="CY251" i="2"/>
  <c r="CY238" i="2"/>
  <c r="CY236" i="2"/>
  <c r="CY241" i="2"/>
  <c r="CY235" i="2"/>
  <c r="CY234" i="2"/>
  <c r="CY232" i="2" a="1"/>
  <c r="CY232" i="2" s="1"/>
  <c r="CY226" i="2"/>
  <c r="CY224" i="2"/>
  <c r="CY237" i="2"/>
  <c r="CY227" i="2"/>
  <c r="CY225" i="2"/>
  <c r="CY220" i="2"/>
  <c r="CY210" i="2"/>
  <c r="CY208" i="2"/>
  <c r="CY222" i="2"/>
  <c r="CY221" i="2"/>
  <c r="CY219" i="2"/>
  <c r="CY218" i="2"/>
  <c r="CY216" i="2" a="1"/>
  <c r="CY216" i="2" s="1"/>
  <c r="CY209" i="2"/>
  <c r="CY205" i="2"/>
  <c r="CY203" i="2"/>
  <c r="CY202" i="2"/>
  <c r="CY200" i="2" a="1"/>
  <c r="CY200" i="2" s="1"/>
  <c r="CY211" i="2"/>
  <c r="CY206" i="2"/>
  <c r="CY204" i="2"/>
  <c r="CY194" i="2"/>
  <c r="CY192" i="2"/>
  <c r="CY188" i="2"/>
  <c r="CY186" i="2"/>
  <c r="CW19" i="3"/>
  <c r="CY195" i="2"/>
  <c r="CY184" i="2" a="1"/>
  <c r="CY184" i="2" s="1"/>
  <c r="CY193" i="2"/>
  <c r="CY190" i="2"/>
  <c r="CY189" i="2"/>
  <c r="CY187" i="2"/>
  <c r="CZ165" i="2"/>
  <c r="CY178" i="2"/>
  <c r="CY177" i="2"/>
  <c r="CY172" i="2"/>
  <c r="CY173" i="2"/>
  <c r="CY179" i="2"/>
  <c r="CY168" i="2" a="1"/>
  <c r="CY168" i="2" s="1"/>
  <c r="CY176" i="2"/>
  <c r="CY169" i="2"/>
  <c r="CY170" i="2"/>
  <c r="CY14" i="4" s="1"/>
  <c r="CY171" i="2"/>
  <c r="CY31" i="4" l="1"/>
  <c r="CZ323" i="2"/>
  <c r="CZ322" i="2"/>
  <c r="CZ321" i="2"/>
  <c r="CZ320" i="2"/>
  <c r="CZ317" i="2"/>
  <c r="CZ316" i="2"/>
  <c r="CZ318" i="2"/>
  <c r="CZ315" i="2"/>
  <c r="CZ314" i="2"/>
  <c r="CZ312" i="2" a="1"/>
  <c r="CZ312" i="2" s="1"/>
  <c r="CZ306" i="2"/>
  <c r="CZ307" i="2"/>
  <c r="CZ305" i="2"/>
  <c r="CZ304" i="2"/>
  <c r="CZ302" i="2"/>
  <c r="CZ300" i="2"/>
  <c r="CZ301" i="2"/>
  <c r="CZ299" i="2"/>
  <c r="CZ298" i="2"/>
  <c r="CZ291" i="2"/>
  <c r="CZ290" i="2"/>
  <c r="CZ296" i="2" a="1"/>
  <c r="CZ296" i="2" s="1"/>
  <c r="CZ288" i="2"/>
  <c r="CZ289" i="2"/>
  <c r="CZ283" i="2"/>
  <c r="CZ281" i="2"/>
  <c r="CZ284" i="2"/>
  <c r="CZ282" i="2"/>
  <c r="CZ280" i="2" a="1"/>
  <c r="CZ280" i="2" s="1"/>
  <c r="CZ285" i="2"/>
  <c r="CZ274" i="2"/>
  <c r="CZ272" i="2"/>
  <c r="CZ269" i="2"/>
  <c r="CZ268" i="2"/>
  <c r="CZ273" i="2"/>
  <c r="CZ275" i="2"/>
  <c r="CZ258" i="2"/>
  <c r="CZ267" i="2"/>
  <c r="CZ264" i="2" a="1"/>
  <c r="CZ264" i="2" s="1"/>
  <c r="CZ259" i="2"/>
  <c r="CZ270" i="2"/>
  <c r="CZ266" i="2"/>
  <c r="CZ243" i="2"/>
  <c r="CZ241" i="2"/>
  <c r="CZ257" i="2"/>
  <c r="CZ252" i="2"/>
  <c r="CZ242" i="2"/>
  <c r="CZ254" i="2"/>
  <c r="CZ248" i="2" a="1"/>
  <c r="CZ248" i="2" s="1"/>
  <c r="CZ251" i="2"/>
  <c r="CZ250" i="2"/>
  <c r="CZ253" i="2"/>
  <c r="CZ238" i="2"/>
  <c r="CZ256" i="2"/>
  <c r="CZ240" i="2"/>
  <c r="CZ237" i="2"/>
  <c r="CZ235" i="2"/>
  <c r="CZ234" i="2"/>
  <c r="CZ232" i="2" a="1"/>
  <c r="CZ232" i="2" s="1"/>
  <c r="CZ226" i="2"/>
  <c r="CZ227" i="2"/>
  <c r="CZ225" i="2"/>
  <c r="CZ222" i="2"/>
  <c r="CZ236" i="2"/>
  <c r="CZ220" i="2"/>
  <c r="CZ216" i="2" a="1"/>
  <c r="CZ216" i="2" s="1"/>
  <c r="CZ224" i="2"/>
  <c r="CZ211" i="2"/>
  <c r="CZ209" i="2"/>
  <c r="CZ221" i="2"/>
  <c r="CZ200" i="2" a="1"/>
  <c r="CZ200" i="2" s="1"/>
  <c r="CZ208" i="2"/>
  <c r="CZ195" i="2"/>
  <c r="CZ193" i="2"/>
  <c r="CZ190" i="2"/>
  <c r="CZ218" i="2"/>
  <c r="CZ206" i="2"/>
  <c r="CZ204" i="2"/>
  <c r="CZ219" i="2"/>
  <c r="CZ205" i="2"/>
  <c r="CZ203" i="2"/>
  <c r="CZ202" i="2"/>
  <c r="DA165" i="2"/>
  <c r="CZ194" i="2"/>
  <c r="CZ184" i="2" a="1"/>
  <c r="CZ184" i="2" s="1"/>
  <c r="CZ189" i="2"/>
  <c r="CZ187" i="2"/>
  <c r="CX19" i="3"/>
  <c r="CZ192" i="2"/>
  <c r="CZ210" i="2"/>
  <c r="CZ188" i="2"/>
  <c r="CZ186" i="2"/>
  <c r="CZ171" i="2"/>
  <c r="CZ179" i="2"/>
  <c r="CZ168" i="2" a="1"/>
  <c r="CZ168" i="2" s="1"/>
  <c r="CZ172" i="2"/>
  <c r="CZ178" i="2"/>
  <c r="CZ177" i="2"/>
  <c r="CZ32" i="4" s="1"/>
  <c r="CZ176" i="2"/>
  <c r="CZ173" i="2"/>
  <c r="CZ170" i="2"/>
  <c r="CZ14" i="4" s="1"/>
  <c r="CZ169" i="2"/>
  <c r="CX51" i="5"/>
  <c r="CX34" i="4"/>
  <c r="CW55" i="4"/>
  <c r="CW58" i="4"/>
  <c r="CY7" i="4"/>
  <c r="DF4" i="6"/>
  <c r="DB4" i="4"/>
  <c r="DA23" i="5"/>
  <c r="DA36" i="5" s="1"/>
  <c r="DA49" i="5" s="1"/>
  <c r="CX9" i="4"/>
  <c r="CY32" i="4"/>
  <c r="CY8" i="4"/>
  <c r="CZ7" i="4" l="1"/>
  <c r="CZ31" i="4"/>
  <c r="CZ51" i="5" s="1"/>
  <c r="CZ8" i="4"/>
  <c r="CZ9" i="4" s="1"/>
  <c r="CZ10" i="4" s="1"/>
  <c r="CY9" i="4"/>
  <c r="CY10" i="4" s="1"/>
  <c r="CX55" i="4"/>
  <c r="CX79" i="4" s="1"/>
  <c r="CX58" i="4"/>
  <c r="DG4" i="6"/>
  <c r="DB23" i="5"/>
  <c r="DB36" i="5" s="1"/>
  <c r="DB49" i="5" s="1"/>
  <c r="DC4" i="4"/>
  <c r="DA323" i="2"/>
  <c r="DA322" i="2"/>
  <c r="DA321" i="2"/>
  <c r="DA316" i="2"/>
  <c r="DA320" i="2"/>
  <c r="DA315" i="2"/>
  <c r="DA317" i="2"/>
  <c r="DA318" i="2"/>
  <c r="DA314" i="2"/>
  <c r="DA312" i="2" a="1"/>
  <c r="DA312" i="2" s="1"/>
  <c r="DA307" i="2"/>
  <c r="DA305" i="2"/>
  <c r="DA304" i="2"/>
  <c r="DA306" i="2"/>
  <c r="DA302" i="2"/>
  <c r="DA300" i="2"/>
  <c r="DA301" i="2"/>
  <c r="DA299" i="2"/>
  <c r="DA298" i="2"/>
  <c r="DA296" i="2" a="1"/>
  <c r="DA296" i="2" s="1"/>
  <c r="DA290" i="2"/>
  <c r="DA289" i="2"/>
  <c r="DA284" i="2"/>
  <c r="DA282" i="2"/>
  <c r="DA280" i="2" a="1"/>
  <c r="DA280" i="2" s="1"/>
  <c r="DA285" i="2"/>
  <c r="DA291" i="2"/>
  <c r="DA288" i="2"/>
  <c r="DA283" i="2"/>
  <c r="DA281" i="2"/>
  <c r="DA268" i="2"/>
  <c r="DA273" i="2"/>
  <c r="DA269" i="2"/>
  <c r="DA264" i="2" a="1"/>
  <c r="DA264" i="2" s="1"/>
  <c r="DA275" i="2"/>
  <c r="DA270" i="2"/>
  <c r="DA267" i="2"/>
  <c r="DA266" i="2"/>
  <c r="DA272" i="2"/>
  <c r="DA274" i="2"/>
  <c r="DA259" i="2"/>
  <c r="DA257" i="2"/>
  <c r="DA252" i="2"/>
  <c r="DA258" i="2"/>
  <c r="DA248" i="2" a="1"/>
  <c r="DA248" i="2" s="1"/>
  <c r="DA254" i="2"/>
  <c r="DA251" i="2"/>
  <c r="DA250" i="2"/>
  <c r="DA256" i="2"/>
  <c r="DA253" i="2"/>
  <c r="DA242" i="2"/>
  <c r="DA238" i="2"/>
  <c r="DA236" i="2"/>
  <c r="DA243" i="2"/>
  <c r="DA240" i="2"/>
  <c r="DA235" i="2"/>
  <c r="DA234" i="2"/>
  <c r="DA232" i="2" a="1"/>
  <c r="DA232" i="2" s="1"/>
  <c r="DA226" i="2"/>
  <c r="DA241" i="2"/>
  <c r="DA237" i="2"/>
  <c r="DA227" i="2"/>
  <c r="DA225" i="2"/>
  <c r="DA222" i="2"/>
  <c r="DA220" i="2"/>
  <c r="DA210" i="2"/>
  <c r="DA208" i="2"/>
  <c r="DA216" i="2" a="1"/>
  <c r="DA216" i="2" s="1"/>
  <c r="DA221" i="2"/>
  <c r="DA219" i="2"/>
  <c r="DA218" i="2"/>
  <c r="DA195" i="2"/>
  <c r="DA206" i="2"/>
  <c r="DA204" i="2"/>
  <c r="DA224" i="2"/>
  <c r="DA211" i="2"/>
  <c r="DA194" i="2"/>
  <c r="DA192" i="2"/>
  <c r="DA209" i="2"/>
  <c r="DA205" i="2"/>
  <c r="DA184" i="2" a="1"/>
  <c r="DA184" i="2" s="1"/>
  <c r="CY19" i="3"/>
  <c r="DA200" i="2" a="1"/>
  <c r="DA200" i="2" s="1"/>
  <c r="DB165" i="2"/>
  <c r="DA189" i="2"/>
  <c r="DA187" i="2"/>
  <c r="DA202" i="2"/>
  <c r="DA193" i="2"/>
  <c r="DA190" i="2"/>
  <c r="DA203" i="2"/>
  <c r="DA186" i="2"/>
  <c r="DA188" i="2"/>
  <c r="DA172" i="2"/>
  <c r="DA178" i="2"/>
  <c r="DA170" i="2"/>
  <c r="DA14" i="4" s="1"/>
  <c r="DA176" i="2"/>
  <c r="DA169" i="2"/>
  <c r="DA171" i="2"/>
  <c r="DA168" i="2" a="1"/>
  <c r="DA168" i="2" s="1"/>
  <c r="DA177" i="2"/>
  <c r="DA179" i="2"/>
  <c r="DA173" i="2"/>
  <c r="CW79" i="4"/>
  <c r="CY34" i="4"/>
  <c r="CY51" i="5"/>
  <c r="CX10" i="4"/>
  <c r="CZ34" i="4" l="1"/>
  <c r="DA8" i="4"/>
  <c r="DA32" i="4"/>
  <c r="DB323" i="2"/>
  <c r="DB322" i="2"/>
  <c r="DB321" i="2"/>
  <c r="DB318" i="2"/>
  <c r="DB320" i="2"/>
  <c r="DB316" i="2"/>
  <c r="DB317" i="2"/>
  <c r="DB315" i="2"/>
  <c r="DB314" i="2"/>
  <c r="DB307" i="2"/>
  <c r="DB305" i="2"/>
  <c r="DB312" i="2" a="1"/>
  <c r="DB312" i="2" s="1"/>
  <c r="DB306" i="2"/>
  <c r="DB300" i="2"/>
  <c r="DB302" i="2"/>
  <c r="DB304" i="2"/>
  <c r="DB301" i="2"/>
  <c r="DB299" i="2"/>
  <c r="DB298" i="2"/>
  <c r="DB296" i="2" a="1"/>
  <c r="DB296" i="2" s="1"/>
  <c r="DB290" i="2"/>
  <c r="DB291" i="2"/>
  <c r="DB288" i="2"/>
  <c r="DB285" i="2"/>
  <c r="DB289" i="2"/>
  <c r="DB284" i="2"/>
  <c r="DB282" i="2"/>
  <c r="DB280" i="2" a="1"/>
  <c r="DB280" i="2" s="1"/>
  <c r="DB283" i="2"/>
  <c r="DB281" i="2"/>
  <c r="DB274" i="2"/>
  <c r="DB272" i="2"/>
  <c r="DB269" i="2"/>
  <c r="DB275" i="2"/>
  <c r="DB273" i="2"/>
  <c r="DB270" i="2"/>
  <c r="DB264" i="2" a="1"/>
  <c r="DB264" i="2" s="1"/>
  <c r="DB267" i="2"/>
  <c r="DB266" i="2"/>
  <c r="DB259" i="2"/>
  <c r="DB257" i="2"/>
  <c r="DB254" i="2"/>
  <c r="DB268" i="2"/>
  <c r="DB258" i="2"/>
  <c r="DB256" i="2"/>
  <c r="DB253" i="2"/>
  <c r="DB252" i="2"/>
  <c r="DB248" i="2" a="1"/>
  <c r="DB248" i="2" s="1"/>
  <c r="DB251" i="2"/>
  <c r="DB250" i="2"/>
  <c r="DB242" i="2"/>
  <c r="DB241" i="2"/>
  <c r="DB240" i="2"/>
  <c r="DB237" i="2"/>
  <c r="DB235" i="2"/>
  <c r="DB234" i="2"/>
  <c r="DB238" i="2"/>
  <c r="DB243" i="2"/>
  <c r="DB227" i="2"/>
  <c r="DB232" i="2" a="1"/>
  <c r="DB232" i="2" s="1"/>
  <c r="DB226" i="2"/>
  <c r="DB224" i="2"/>
  <c r="DB220" i="2"/>
  <c r="DB236" i="2"/>
  <c r="DB225" i="2"/>
  <c r="DB216" i="2" a="1"/>
  <c r="DB216" i="2" s="1"/>
  <c r="DB222" i="2"/>
  <c r="DB221" i="2"/>
  <c r="DB219" i="2"/>
  <c r="DB218" i="2"/>
  <c r="DB211" i="2"/>
  <c r="DB209" i="2"/>
  <c r="DB208" i="2"/>
  <c r="DB206" i="2"/>
  <c r="DB204" i="2"/>
  <c r="DB194" i="2"/>
  <c r="DB192" i="2"/>
  <c r="DB210" i="2"/>
  <c r="DB205" i="2"/>
  <c r="DB203" i="2"/>
  <c r="DB202" i="2"/>
  <c r="DB200" i="2" a="1"/>
  <c r="DB200" i="2" s="1"/>
  <c r="DB195" i="2"/>
  <c r="DB189" i="2"/>
  <c r="DB187" i="2"/>
  <c r="DB193" i="2"/>
  <c r="DB190" i="2"/>
  <c r="DC165" i="2"/>
  <c r="CZ19" i="3"/>
  <c r="DB188" i="2"/>
  <c r="DB186" i="2"/>
  <c r="DB184" i="2" a="1"/>
  <c r="DB184" i="2" s="1"/>
  <c r="DB173" i="2"/>
  <c r="DB177" i="2"/>
  <c r="DB179" i="2"/>
  <c r="DB170" i="2"/>
  <c r="DB14" i="4" s="1"/>
  <c r="DB169" i="2"/>
  <c r="DB176" i="2"/>
  <c r="DB168" i="2" a="1"/>
  <c r="DB168" i="2" s="1"/>
  <c r="DB171" i="2"/>
  <c r="DB178" i="2"/>
  <c r="DB172" i="2"/>
  <c r="DD4" i="4"/>
  <c r="DC23" i="5"/>
  <c r="DC36" i="5" s="1"/>
  <c r="DC49" i="5" s="1"/>
  <c r="DH4" i="6"/>
  <c r="DA7" i="4"/>
  <c r="DA9" i="4" s="1"/>
  <c r="CY58" i="4"/>
  <c r="CY55" i="4"/>
  <c r="DA31" i="4"/>
  <c r="CZ55" i="4"/>
  <c r="CZ58" i="4"/>
  <c r="DB32" i="4" l="1"/>
  <c r="DB8" i="4"/>
  <c r="DA51" i="5"/>
  <c r="DA34" i="4"/>
  <c r="DC323" i="2"/>
  <c r="DC321" i="2"/>
  <c r="DC320" i="2"/>
  <c r="DC317" i="2"/>
  <c r="DC322" i="2"/>
  <c r="DC318" i="2"/>
  <c r="DC316" i="2"/>
  <c r="DC315" i="2"/>
  <c r="DC314" i="2"/>
  <c r="DC312" i="2" a="1"/>
  <c r="DC312" i="2" s="1"/>
  <c r="DC306" i="2"/>
  <c r="DC307" i="2"/>
  <c r="DC305" i="2"/>
  <c r="DC301" i="2"/>
  <c r="DC300" i="2"/>
  <c r="DC302" i="2"/>
  <c r="DC304" i="2"/>
  <c r="DC296" i="2" a="1"/>
  <c r="DC296" i="2" s="1"/>
  <c r="DC299" i="2"/>
  <c r="DC298" i="2"/>
  <c r="DC290" i="2"/>
  <c r="DC291" i="2"/>
  <c r="DC288" i="2"/>
  <c r="DC289" i="2"/>
  <c r="DC284" i="2"/>
  <c r="DC282" i="2"/>
  <c r="DC280" i="2" a="1"/>
  <c r="DC280" i="2" s="1"/>
  <c r="DC285" i="2"/>
  <c r="DC283" i="2"/>
  <c r="DC281" i="2"/>
  <c r="DC274" i="2"/>
  <c r="DC272" i="2"/>
  <c r="DC269" i="2"/>
  <c r="DC275" i="2"/>
  <c r="DC273" i="2"/>
  <c r="DC270" i="2"/>
  <c r="DC268" i="2"/>
  <c r="DC267" i="2"/>
  <c r="DC266" i="2"/>
  <c r="DC259" i="2"/>
  <c r="DC257" i="2"/>
  <c r="DC254" i="2"/>
  <c r="DC264" i="2" a="1"/>
  <c r="DC264" i="2" s="1"/>
  <c r="DC258" i="2"/>
  <c r="DC256" i="2"/>
  <c r="DC253" i="2"/>
  <c r="DC248" i="2" a="1"/>
  <c r="DC248" i="2" s="1"/>
  <c r="DC242" i="2"/>
  <c r="DC251" i="2"/>
  <c r="DC250" i="2"/>
  <c r="DC243" i="2"/>
  <c r="DC241" i="2"/>
  <c r="DC240" i="2"/>
  <c r="DC237" i="2"/>
  <c r="DC235" i="2"/>
  <c r="DC252" i="2"/>
  <c r="DC238" i="2"/>
  <c r="DC227" i="2"/>
  <c r="DC225" i="2"/>
  <c r="DC222" i="2"/>
  <c r="DC236" i="2"/>
  <c r="DC232" i="2" a="1"/>
  <c r="DC232" i="2" s="1"/>
  <c r="DC234" i="2"/>
  <c r="DC216" i="2" a="1"/>
  <c r="DC216" i="2" s="1"/>
  <c r="DC226" i="2"/>
  <c r="DC221" i="2"/>
  <c r="DC219" i="2"/>
  <c r="DC218" i="2"/>
  <c r="DC211" i="2"/>
  <c r="DC209" i="2"/>
  <c r="DC224" i="2"/>
  <c r="DC220" i="2"/>
  <c r="DC208" i="2"/>
  <c r="DC206" i="2"/>
  <c r="DC204" i="2"/>
  <c r="DC200" i="2" a="1"/>
  <c r="DC200" i="2" s="1"/>
  <c r="DC210" i="2"/>
  <c r="DC205" i="2"/>
  <c r="DC203" i="2"/>
  <c r="DC202" i="2"/>
  <c r="DC195" i="2"/>
  <c r="DC193" i="2"/>
  <c r="DC190" i="2"/>
  <c r="DC194" i="2"/>
  <c r="DC189" i="2"/>
  <c r="DC187" i="2"/>
  <c r="DD165" i="2"/>
  <c r="DC192" i="2"/>
  <c r="DC188" i="2"/>
  <c r="DC186" i="2"/>
  <c r="DA19" i="3"/>
  <c r="DC184" i="2" a="1"/>
  <c r="DC184" i="2" s="1"/>
  <c r="DC177" i="2"/>
  <c r="DC173" i="2"/>
  <c r="DC176" i="2"/>
  <c r="DC179" i="2"/>
  <c r="DC172" i="2"/>
  <c r="DC171" i="2"/>
  <c r="DC169" i="2"/>
  <c r="DC168" i="2" a="1"/>
  <c r="DC168" i="2" s="1"/>
  <c r="DC170" i="2"/>
  <c r="DC14" i="4" s="1"/>
  <c r="DC178" i="2"/>
  <c r="DD23" i="5"/>
  <c r="DD36" i="5" s="1"/>
  <c r="DD49" i="5" s="1"/>
  <c r="DE4" i="4"/>
  <c r="DI4" i="6"/>
  <c r="DA10" i="4"/>
  <c r="CY79" i="4"/>
  <c r="DB7" i="4"/>
  <c r="DB9" i="4" s="1"/>
  <c r="DB10" i="4" s="1"/>
  <c r="DB31" i="4"/>
  <c r="CZ79" i="4"/>
  <c r="DC8" i="4" l="1"/>
  <c r="DC7" i="4"/>
  <c r="DC32" i="4"/>
  <c r="DB51" i="5"/>
  <c r="DB34" i="4"/>
  <c r="DF4" i="4"/>
  <c r="DJ4" i="6"/>
  <c r="DE23" i="5"/>
  <c r="DE36" i="5" s="1"/>
  <c r="DE49" i="5" s="1"/>
  <c r="DC31" i="4"/>
  <c r="DD322" i="2"/>
  <c r="DD323" i="2"/>
  <c r="DD321" i="2"/>
  <c r="DD317" i="2"/>
  <c r="DD320" i="2"/>
  <c r="DD318" i="2"/>
  <c r="DD316" i="2"/>
  <c r="DD315" i="2"/>
  <c r="DD314" i="2"/>
  <c r="DD307" i="2"/>
  <c r="DD306" i="2"/>
  <c r="DD304" i="2"/>
  <c r="DD312" i="2" a="1"/>
  <c r="DD312" i="2" s="1"/>
  <c r="DD301" i="2"/>
  <c r="DD302" i="2"/>
  <c r="DD299" i="2"/>
  <c r="DD298" i="2"/>
  <c r="DD305" i="2"/>
  <c r="DD300" i="2"/>
  <c r="DD296" i="2" a="1"/>
  <c r="DD296" i="2" s="1"/>
  <c r="DD291" i="2"/>
  <c r="DD288" i="2"/>
  <c r="DD289" i="2"/>
  <c r="DD284" i="2"/>
  <c r="DD282" i="2"/>
  <c r="DD285" i="2"/>
  <c r="DD283" i="2"/>
  <c r="DD281" i="2"/>
  <c r="DD290" i="2"/>
  <c r="DD275" i="2"/>
  <c r="DD273" i="2"/>
  <c r="DD270" i="2"/>
  <c r="DD269" i="2"/>
  <c r="DD267" i="2"/>
  <c r="DD266" i="2"/>
  <c r="DD274" i="2"/>
  <c r="DD264" i="2" a="1"/>
  <c r="DD264" i="2" s="1"/>
  <c r="DD268" i="2"/>
  <c r="DD259" i="2"/>
  <c r="DD258" i="2"/>
  <c r="DD272" i="2"/>
  <c r="DD257" i="2"/>
  <c r="DD248" i="2" a="1"/>
  <c r="DD248" i="2" s="1"/>
  <c r="DD242" i="2"/>
  <c r="DD251" i="2"/>
  <c r="DD250" i="2"/>
  <c r="DD254" i="2"/>
  <c r="DD243" i="2"/>
  <c r="DD241" i="2"/>
  <c r="DD280" i="2" a="1"/>
  <c r="DD280" i="2" s="1"/>
  <c r="DD256" i="2"/>
  <c r="DD253" i="2"/>
  <c r="DD252" i="2"/>
  <c r="DD240" i="2"/>
  <c r="DD237" i="2"/>
  <c r="DD238" i="2"/>
  <c r="DD236" i="2"/>
  <c r="DD227" i="2"/>
  <c r="DD225" i="2"/>
  <c r="DD232" i="2" a="1"/>
  <c r="DD232" i="2" s="1"/>
  <c r="DD226" i="2"/>
  <c r="DD224" i="2"/>
  <c r="DD235" i="2"/>
  <c r="DD221" i="2"/>
  <c r="DD219" i="2"/>
  <c r="DD218" i="2"/>
  <c r="DD234" i="2"/>
  <c r="DD222" i="2"/>
  <c r="DD216" i="2" a="1"/>
  <c r="DD216" i="2" s="1"/>
  <c r="DD210" i="2"/>
  <c r="DD208" i="2"/>
  <c r="DD211" i="2"/>
  <c r="DD200" i="2" a="1"/>
  <c r="DD200" i="2" s="1"/>
  <c r="DD194" i="2"/>
  <c r="DD192" i="2"/>
  <c r="DD205" i="2"/>
  <c r="DD203" i="2"/>
  <c r="DD202" i="2"/>
  <c r="DD206" i="2"/>
  <c r="DD204" i="2"/>
  <c r="DD195" i="2"/>
  <c r="DD193" i="2"/>
  <c r="DD190" i="2"/>
  <c r="DB19" i="3"/>
  <c r="DD188" i="2"/>
  <c r="DD186" i="2"/>
  <c r="DE165" i="2"/>
  <c r="DD209" i="2"/>
  <c r="DD184" i="2" a="1"/>
  <c r="DD184" i="2" s="1"/>
  <c r="DD220" i="2"/>
  <c r="DD189" i="2"/>
  <c r="DD187" i="2"/>
  <c r="DD171" i="2"/>
  <c r="DD170" i="2"/>
  <c r="DD168" i="2" a="1"/>
  <c r="DD168" i="2" s="1"/>
  <c r="DD176" i="2"/>
  <c r="DD31" i="4" s="1"/>
  <c r="DD169" i="2"/>
  <c r="DD179" i="2"/>
  <c r="DD172" i="2"/>
  <c r="DD177" i="2"/>
  <c r="DD173" i="2"/>
  <c r="DD178" i="2"/>
  <c r="DA58" i="4"/>
  <c r="DA55" i="4"/>
  <c r="DC9" i="4" l="1"/>
  <c r="DD14" i="4"/>
  <c r="DD32" i="4"/>
  <c r="DD34" i="4" s="1"/>
  <c r="DD8" i="4"/>
  <c r="DF23" i="5"/>
  <c r="DF36" i="5" s="1"/>
  <c r="DF49" i="5" s="1"/>
  <c r="DK4" i="6"/>
  <c r="DG4" i="4"/>
  <c r="DB58" i="4"/>
  <c r="DB55" i="4"/>
  <c r="DC51" i="5"/>
  <c r="DC34" i="4"/>
  <c r="DA79" i="4"/>
  <c r="DD7" i="4"/>
  <c r="DE323" i="2"/>
  <c r="DE322" i="2"/>
  <c r="DE321" i="2"/>
  <c r="DE318" i="2"/>
  <c r="DE320" i="2"/>
  <c r="DE317" i="2"/>
  <c r="DE315" i="2"/>
  <c r="DE314" i="2"/>
  <c r="DE316" i="2"/>
  <c r="DE307" i="2"/>
  <c r="DE312" i="2" a="1"/>
  <c r="DE312" i="2" s="1"/>
  <c r="DE304" i="2"/>
  <c r="DE301" i="2"/>
  <c r="DE302" i="2"/>
  <c r="DE306" i="2"/>
  <c r="DE305" i="2"/>
  <c r="DE300" i="2"/>
  <c r="DE296" i="2" a="1"/>
  <c r="DE296" i="2" s="1"/>
  <c r="DE291" i="2"/>
  <c r="DE288" i="2"/>
  <c r="DE285" i="2"/>
  <c r="DE289" i="2"/>
  <c r="DE299" i="2"/>
  <c r="DE298" i="2"/>
  <c r="DE290" i="2"/>
  <c r="DE283" i="2"/>
  <c r="DE281" i="2"/>
  <c r="DE280" i="2" a="1"/>
  <c r="DE280" i="2" s="1"/>
  <c r="DE284" i="2"/>
  <c r="DE282" i="2"/>
  <c r="DE273" i="2"/>
  <c r="DE275" i="2"/>
  <c r="DE270" i="2"/>
  <c r="DE272" i="2"/>
  <c r="DE268" i="2"/>
  <c r="DE274" i="2"/>
  <c r="DE269" i="2"/>
  <c r="DE267" i="2"/>
  <c r="DE264" i="2" a="1"/>
  <c r="DE264" i="2" s="1"/>
  <c r="DE258" i="2"/>
  <c r="DE266" i="2"/>
  <c r="DE251" i="2"/>
  <c r="DE250" i="2"/>
  <c r="DE254" i="2"/>
  <c r="DE259" i="2"/>
  <c r="DE256" i="2"/>
  <c r="DE253" i="2"/>
  <c r="DE252" i="2"/>
  <c r="DE248" i="2" a="1"/>
  <c r="DE248" i="2" s="1"/>
  <c r="DE257" i="2"/>
  <c r="DE240" i="2"/>
  <c r="DE237" i="2"/>
  <c r="DE235" i="2"/>
  <c r="DE234" i="2"/>
  <c r="DE241" i="2"/>
  <c r="DE243" i="2"/>
  <c r="DE242" i="2"/>
  <c r="DE227" i="2"/>
  <c r="DE225" i="2"/>
  <c r="DE232" i="2" a="1"/>
  <c r="DE232" i="2" s="1"/>
  <c r="DE236" i="2"/>
  <c r="DE226" i="2"/>
  <c r="DE224" i="2"/>
  <c r="DE238" i="2"/>
  <c r="DE221" i="2"/>
  <c r="DE219" i="2"/>
  <c r="DE218" i="2"/>
  <c r="DE222" i="2"/>
  <c r="DE211" i="2"/>
  <c r="DE209" i="2"/>
  <c r="DE220" i="2"/>
  <c r="DE200" i="2" a="1"/>
  <c r="DE200" i="2" s="1"/>
  <c r="DE205" i="2"/>
  <c r="DE203" i="2"/>
  <c r="DE202" i="2"/>
  <c r="DE210" i="2"/>
  <c r="DE216" i="2" a="1"/>
  <c r="DE216" i="2" s="1"/>
  <c r="DE195" i="2"/>
  <c r="DE193" i="2"/>
  <c r="DE190" i="2"/>
  <c r="DE208" i="2"/>
  <c r="DE206" i="2"/>
  <c r="DE204" i="2"/>
  <c r="DE188" i="2"/>
  <c r="DE186" i="2"/>
  <c r="DC19" i="3"/>
  <c r="DE192" i="2"/>
  <c r="DE184" i="2" a="1"/>
  <c r="DE184" i="2" s="1"/>
  <c r="DF165" i="2"/>
  <c r="DE194" i="2"/>
  <c r="DE189" i="2"/>
  <c r="DE187" i="2"/>
  <c r="DE176" i="2"/>
  <c r="DE172" i="2"/>
  <c r="DE169" i="2"/>
  <c r="DE173" i="2"/>
  <c r="DE177" i="2"/>
  <c r="DE170" i="2"/>
  <c r="DE179" i="2"/>
  <c r="DE168" i="2" a="1"/>
  <c r="DE168" i="2" s="1"/>
  <c r="DE171" i="2"/>
  <c r="DE8" i="4" s="1"/>
  <c r="DE178" i="2"/>
  <c r="DC10" i="4"/>
  <c r="DE14" i="4" l="1"/>
  <c r="DE31" i="4"/>
  <c r="DE7" i="4"/>
  <c r="DE9" i="4" s="1"/>
  <c r="DE10" i="4" s="1"/>
  <c r="DE32" i="4"/>
  <c r="DD9" i="4"/>
  <c r="DD10" i="4" s="1"/>
  <c r="DD51" i="5"/>
  <c r="DD55" i="4" s="1"/>
  <c r="DB79" i="4"/>
  <c r="DG23" i="5"/>
  <c r="DG36" i="5" s="1"/>
  <c r="DG49" i="5" s="1"/>
  <c r="DH4" i="4"/>
  <c r="DL4" i="6"/>
  <c r="DC55" i="4"/>
  <c r="DC58" i="4"/>
  <c r="DF322" i="2"/>
  <c r="DF323" i="2"/>
  <c r="DF321" i="2"/>
  <c r="DF320" i="2"/>
  <c r="DF318" i="2"/>
  <c r="DF316" i="2"/>
  <c r="DF315" i="2"/>
  <c r="DF317" i="2"/>
  <c r="DF314" i="2"/>
  <c r="DF312" i="2" a="1"/>
  <c r="DF312" i="2" s="1"/>
  <c r="DF304" i="2"/>
  <c r="DF306" i="2"/>
  <c r="DF307" i="2"/>
  <c r="DF305" i="2"/>
  <c r="DF302" i="2"/>
  <c r="DF301" i="2"/>
  <c r="DF300" i="2"/>
  <c r="DF299" i="2"/>
  <c r="DF298" i="2"/>
  <c r="DF291" i="2"/>
  <c r="DF296" i="2" a="1"/>
  <c r="DF296" i="2" s="1"/>
  <c r="DF289" i="2"/>
  <c r="DF290" i="2"/>
  <c r="DF285" i="2"/>
  <c r="DF283" i="2"/>
  <c r="DF281" i="2"/>
  <c r="DF280" i="2" a="1"/>
  <c r="DF280" i="2" s="1"/>
  <c r="DF288" i="2"/>
  <c r="DF284" i="2"/>
  <c r="DF282" i="2"/>
  <c r="DF275" i="2"/>
  <c r="DF273" i="2"/>
  <c r="DF270" i="2"/>
  <c r="DF268" i="2"/>
  <c r="DF274" i="2"/>
  <c r="DF272" i="2"/>
  <c r="DF269" i="2"/>
  <c r="DF267" i="2"/>
  <c r="DF266" i="2"/>
  <c r="DF264" i="2" a="1"/>
  <c r="DF264" i="2" s="1"/>
  <c r="DF258" i="2"/>
  <c r="DF256" i="2"/>
  <c r="DF253" i="2"/>
  <c r="DF259" i="2"/>
  <c r="DF257" i="2"/>
  <c r="DF254" i="2"/>
  <c r="DF251" i="2"/>
  <c r="DF250" i="2"/>
  <c r="DF252" i="2"/>
  <c r="DF248" i="2" a="1"/>
  <c r="DF248" i="2" s="1"/>
  <c r="DF240" i="2"/>
  <c r="DF241" i="2"/>
  <c r="DF243" i="2"/>
  <c r="DF238" i="2"/>
  <c r="DF236" i="2"/>
  <c r="DF242" i="2"/>
  <c r="DF232" i="2" a="1"/>
  <c r="DF232" i="2" s="1"/>
  <c r="DF237" i="2"/>
  <c r="DF226" i="2"/>
  <c r="DF234" i="2"/>
  <c r="DF227" i="2"/>
  <c r="DF225" i="2"/>
  <c r="DF222" i="2"/>
  <c r="DF235" i="2"/>
  <c r="DF221" i="2"/>
  <c r="DF219" i="2"/>
  <c r="DF218" i="2"/>
  <c r="DF224" i="2"/>
  <c r="DF220" i="2"/>
  <c r="DF216" i="2" a="1"/>
  <c r="DF216" i="2" s="1"/>
  <c r="DF210" i="2"/>
  <c r="DF208" i="2"/>
  <c r="DF211" i="2"/>
  <c r="DF205" i="2"/>
  <c r="DF203" i="2"/>
  <c r="DF202" i="2"/>
  <c r="DF195" i="2"/>
  <c r="DF193" i="2"/>
  <c r="DF190" i="2"/>
  <c r="DF209" i="2"/>
  <c r="DF206" i="2"/>
  <c r="DF204" i="2"/>
  <c r="DF200" i="2" a="1"/>
  <c r="DF200" i="2" s="1"/>
  <c r="DF188" i="2"/>
  <c r="DF186" i="2"/>
  <c r="DD19" i="3"/>
  <c r="DF192" i="2"/>
  <c r="DF184" i="2" a="1"/>
  <c r="DF184" i="2" s="1"/>
  <c r="DF189" i="2"/>
  <c r="DF187" i="2"/>
  <c r="DF194" i="2"/>
  <c r="DG165" i="2"/>
  <c r="DF169" i="2"/>
  <c r="DF170" i="2"/>
  <c r="DF171" i="2"/>
  <c r="DF178" i="2"/>
  <c r="DF177" i="2"/>
  <c r="DF32" i="4" s="1"/>
  <c r="DF173" i="2"/>
  <c r="DF176" i="2"/>
  <c r="DF172" i="2"/>
  <c r="DF179" i="2"/>
  <c r="DF168" i="2" a="1"/>
  <c r="DF168" i="2" s="1"/>
  <c r="DD58" i="4"/>
  <c r="DE51" i="5" l="1"/>
  <c r="DF7" i="4"/>
  <c r="DE34" i="4"/>
  <c r="DF14" i="4"/>
  <c r="DD79" i="4"/>
  <c r="DF31" i="4"/>
  <c r="DF51" i="5" s="1"/>
  <c r="DF8" i="4"/>
  <c r="DC79" i="4"/>
  <c r="DE58" i="4"/>
  <c r="DE55" i="4"/>
  <c r="DE79" i="4" s="1"/>
  <c r="DG323" i="2"/>
  <c r="DG322" i="2"/>
  <c r="DG321" i="2"/>
  <c r="DG320" i="2"/>
  <c r="DG318" i="2"/>
  <c r="DG317" i="2"/>
  <c r="DG316" i="2"/>
  <c r="DG312" i="2" a="1"/>
  <c r="DG312" i="2" s="1"/>
  <c r="DG315" i="2"/>
  <c r="DG314" i="2"/>
  <c r="DG307" i="2"/>
  <c r="DG306" i="2"/>
  <c r="DG305" i="2"/>
  <c r="DG304" i="2"/>
  <c r="DG302" i="2"/>
  <c r="DG299" i="2"/>
  <c r="DG301" i="2"/>
  <c r="DG296" i="2" a="1"/>
  <c r="DG296" i="2" s="1"/>
  <c r="DG300" i="2"/>
  <c r="DG289" i="2"/>
  <c r="DG291" i="2"/>
  <c r="DG290" i="2"/>
  <c r="DG298" i="2"/>
  <c r="DG288" i="2"/>
  <c r="DG285" i="2"/>
  <c r="DG283" i="2"/>
  <c r="DG281" i="2"/>
  <c r="DG280" i="2" a="1"/>
  <c r="DG280" i="2" s="1"/>
  <c r="DG284" i="2"/>
  <c r="DG282" i="2"/>
  <c r="DG275" i="2"/>
  <c r="DG273" i="2"/>
  <c r="DG270" i="2"/>
  <c r="DG268" i="2"/>
  <c r="DG274" i="2"/>
  <c r="DG272" i="2"/>
  <c r="DG269" i="2"/>
  <c r="DG267" i="2"/>
  <c r="DG266" i="2"/>
  <c r="DG264" i="2" a="1"/>
  <c r="DG264" i="2" s="1"/>
  <c r="DG258" i="2"/>
  <c r="DG256" i="2"/>
  <c r="DG253" i="2"/>
  <c r="DG259" i="2"/>
  <c r="DG257" i="2"/>
  <c r="DG254" i="2"/>
  <c r="DG243" i="2"/>
  <c r="DG252" i="2"/>
  <c r="DG248" i="2" a="1"/>
  <c r="DG248" i="2" s="1"/>
  <c r="DG242" i="2"/>
  <c r="DG240" i="2"/>
  <c r="DG250" i="2"/>
  <c r="DG241" i="2"/>
  <c r="DG251" i="2"/>
  <c r="DG238" i="2"/>
  <c r="DG236" i="2"/>
  <c r="DG232" i="2" a="1"/>
  <c r="DG232" i="2" s="1"/>
  <c r="DG237" i="2"/>
  <c r="DG226" i="2"/>
  <c r="DG224" i="2"/>
  <c r="DG234" i="2"/>
  <c r="DG235" i="2"/>
  <c r="DG225" i="2"/>
  <c r="DG222" i="2"/>
  <c r="DG227" i="2"/>
  <c r="DG220" i="2"/>
  <c r="DG216" i="2" a="1"/>
  <c r="DG216" i="2" s="1"/>
  <c r="DG210" i="2"/>
  <c r="DG208" i="2"/>
  <c r="DG221" i="2"/>
  <c r="DG219" i="2"/>
  <c r="DG218" i="2"/>
  <c r="DG211" i="2"/>
  <c r="DG205" i="2"/>
  <c r="DG203" i="2"/>
  <c r="DG202" i="2"/>
  <c r="DG209" i="2"/>
  <c r="DG206" i="2"/>
  <c r="DG204" i="2"/>
  <c r="DG194" i="2"/>
  <c r="DG192" i="2"/>
  <c r="DG200" i="2" a="1"/>
  <c r="DG200" i="2" s="1"/>
  <c r="DG193" i="2"/>
  <c r="DG190" i="2"/>
  <c r="DG188" i="2"/>
  <c r="DG186" i="2"/>
  <c r="DG184" i="2" a="1"/>
  <c r="DG184" i="2" s="1"/>
  <c r="DE19" i="3"/>
  <c r="DG189" i="2"/>
  <c r="DG187" i="2"/>
  <c r="DG195" i="2"/>
  <c r="DH165" i="2"/>
  <c r="DG172" i="2"/>
  <c r="DG169" i="2"/>
  <c r="DG170" i="2"/>
  <c r="DG173" i="2"/>
  <c r="DG171" i="2"/>
  <c r="DG176" i="2"/>
  <c r="DG31" i="4" s="1"/>
  <c r="DG179" i="2"/>
  <c r="DG178" i="2"/>
  <c r="DG177" i="2"/>
  <c r="DG32" i="4" s="1"/>
  <c r="DG168" i="2" a="1"/>
  <c r="DG168" i="2" s="1"/>
  <c r="DI4" i="4"/>
  <c r="DH23" i="5"/>
  <c r="DH36" i="5" s="1"/>
  <c r="DH49" i="5" s="1"/>
  <c r="DM4" i="6"/>
  <c r="DF9" i="4" l="1"/>
  <c r="DF10" i="4" s="1"/>
  <c r="DG8" i="4"/>
  <c r="DG7" i="4"/>
  <c r="DF34" i="4"/>
  <c r="DF58" i="4"/>
  <c r="DF55" i="4"/>
  <c r="DH323" i="2"/>
  <c r="DH322" i="2"/>
  <c r="DH321" i="2"/>
  <c r="DH320" i="2"/>
  <c r="DH318" i="2"/>
  <c r="DH316" i="2"/>
  <c r="DH317" i="2"/>
  <c r="DH314" i="2"/>
  <c r="DH312" i="2" a="1"/>
  <c r="DH312" i="2" s="1"/>
  <c r="DH315" i="2"/>
  <c r="DH306" i="2"/>
  <c r="DH305" i="2"/>
  <c r="DH302" i="2"/>
  <c r="DH300" i="2"/>
  <c r="DH307" i="2"/>
  <c r="DH304" i="2"/>
  <c r="DH301" i="2"/>
  <c r="DH299" i="2"/>
  <c r="DH298" i="2"/>
  <c r="DH291" i="2"/>
  <c r="DH296" i="2" a="1"/>
  <c r="DH296" i="2" s="1"/>
  <c r="DH290" i="2"/>
  <c r="DH288" i="2"/>
  <c r="DH285" i="2"/>
  <c r="DH283" i="2"/>
  <c r="DH281" i="2"/>
  <c r="DH289" i="2"/>
  <c r="DH280" i="2" a="1"/>
  <c r="DH280" i="2" s="1"/>
  <c r="DH284" i="2"/>
  <c r="DH282" i="2"/>
  <c r="DH274" i="2"/>
  <c r="DH272" i="2"/>
  <c r="DH269" i="2"/>
  <c r="DH275" i="2"/>
  <c r="DH264" i="2" a="1"/>
  <c r="DH264" i="2" s="1"/>
  <c r="DH270" i="2"/>
  <c r="DH267" i="2"/>
  <c r="DH258" i="2"/>
  <c r="DH268" i="2"/>
  <c r="DH273" i="2"/>
  <c r="DH266" i="2"/>
  <c r="DH259" i="2"/>
  <c r="DH243" i="2"/>
  <c r="DH241" i="2"/>
  <c r="DH254" i="2"/>
  <c r="DH248" i="2" a="1"/>
  <c r="DH248" i="2" s="1"/>
  <c r="DH252" i="2"/>
  <c r="DH256" i="2"/>
  <c r="DH253" i="2"/>
  <c r="DH242" i="2"/>
  <c r="DH257" i="2"/>
  <c r="DH251" i="2"/>
  <c r="DH250" i="2"/>
  <c r="DH238" i="2"/>
  <c r="DH240" i="2"/>
  <c r="DH237" i="2"/>
  <c r="DH235" i="2"/>
  <c r="DH226" i="2"/>
  <c r="DH236" i="2"/>
  <c r="DH234" i="2"/>
  <c r="DH227" i="2"/>
  <c r="DH225" i="2"/>
  <c r="DH222" i="2"/>
  <c r="DH232" i="2" a="1"/>
  <c r="DH232" i="2" s="1"/>
  <c r="DH216" i="2" a="1"/>
  <c r="DH216" i="2" s="1"/>
  <c r="DH220" i="2"/>
  <c r="DH224" i="2"/>
  <c r="DH211" i="2"/>
  <c r="DH209" i="2"/>
  <c r="DH218" i="2"/>
  <c r="DH210" i="2"/>
  <c r="DH195" i="2"/>
  <c r="DH193" i="2"/>
  <c r="DH190" i="2"/>
  <c r="DH206" i="2"/>
  <c r="DH204" i="2"/>
  <c r="DH219" i="2"/>
  <c r="DH200" i="2" a="1"/>
  <c r="DH200" i="2" s="1"/>
  <c r="DH221" i="2"/>
  <c r="DH205" i="2"/>
  <c r="DH203" i="2"/>
  <c r="DH202" i="2"/>
  <c r="DH184" i="2" a="1"/>
  <c r="DH184" i="2" s="1"/>
  <c r="DI165" i="2"/>
  <c r="DH192" i="2"/>
  <c r="DH189" i="2"/>
  <c r="DH187" i="2"/>
  <c r="DH208" i="2"/>
  <c r="DH194" i="2"/>
  <c r="DH188" i="2"/>
  <c r="DH186" i="2"/>
  <c r="DF19" i="3"/>
  <c r="DH171" i="2"/>
  <c r="DH8" i="4" s="1"/>
  <c r="DH179" i="2"/>
  <c r="DH172" i="2"/>
  <c r="DH177" i="2"/>
  <c r="DH173" i="2"/>
  <c r="DH178" i="2"/>
  <c r="DH168" i="2" a="1"/>
  <c r="DH168" i="2" s="1"/>
  <c r="DH176" i="2"/>
  <c r="DH169" i="2"/>
  <c r="DH170" i="2"/>
  <c r="DH14" i="4" s="1"/>
  <c r="DG51" i="5"/>
  <c r="DG34" i="4"/>
  <c r="DG14" i="4"/>
  <c r="DN4" i="6"/>
  <c r="DJ4" i="4"/>
  <c r="DI23" i="5"/>
  <c r="DI36" i="5" s="1"/>
  <c r="DI49" i="5" s="1"/>
  <c r="DG9" i="4" l="1"/>
  <c r="DG10" i="4" s="1"/>
  <c r="DH31" i="4"/>
  <c r="DH7" i="4"/>
  <c r="DH9" i="4" s="1"/>
  <c r="DH10" i="4" s="1"/>
  <c r="DF79" i="4"/>
  <c r="DH32" i="4"/>
  <c r="DH51" i="5" s="1"/>
  <c r="DI323" i="2"/>
  <c r="DI322" i="2"/>
  <c r="DI318" i="2"/>
  <c r="DI321" i="2"/>
  <c r="DI320" i="2"/>
  <c r="DI316" i="2"/>
  <c r="DI317" i="2"/>
  <c r="DI315" i="2"/>
  <c r="DI314" i="2"/>
  <c r="DI312" i="2" a="1"/>
  <c r="DI312" i="2" s="1"/>
  <c r="DI306" i="2"/>
  <c r="DI307" i="2"/>
  <c r="DI305" i="2"/>
  <c r="DI302" i="2"/>
  <c r="DI300" i="2"/>
  <c r="DI304" i="2"/>
  <c r="DI301" i="2"/>
  <c r="DI298" i="2"/>
  <c r="DI296" i="2" a="1"/>
  <c r="DI296" i="2" s="1"/>
  <c r="DI299" i="2"/>
  <c r="DI290" i="2"/>
  <c r="DI291" i="2"/>
  <c r="DI289" i="2"/>
  <c r="DI280" i="2" a="1"/>
  <c r="DI280" i="2" s="1"/>
  <c r="DI284" i="2"/>
  <c r="DI282" i="2"/>
  <c r="DI288" i="2"/>
  <c r="DI285" i="2"/>
  <c r="DI281" i="2"/>
  <c r="DI270" i="2"/>
  <c r="DI283" i="2"/>
  <c r="DI272" i="2"/>
  <c r="DI274" i="2"/>
  <c r="DI268" i="2"/>
  <c r="DI267" i="2"/>
  <c r="DI266" i="2"/>
  <c r="DI269" i="2"/>
  <c r="DI273" i="2"/>
  <c r="DI259" i="2"/>
  <c r="DI257" i="2"/>
  <c r="DI275" i="2"/>
  <c r="DI254" i="2"/>
  <c r="DI248" i="2" a="1"/>
  <c r="DI248" i="2" s="1"/>
  <c r="DI264" i="2" a="1"/>
  <c r="DI264" i="2" s="1"/>
  <c r="DI258" i="2"/>
  <c r="DI252" i="2"/>
  <c r="DI256" i="2"/>
  <c r="DI253" i="2"/>
  <c r="DI251" i="2"/>
  <c r="DI250" i="2"/>
  <c r="DI241" i="2"/>
  <c r="DI238" i="2"/>
  <c r="DI236" i="2"/>
  <c r="DI243" i="2"/>
  <c r="DI242" i="2"/>
  <c r="DI226" i="2"/>
  <c r="DI237" i="2"/>
  <c r="DI234" i="2"/>
  <c r="DI235" i="2"/>
  <c r="DI227" i="2"/>
  <c r="DI225" i="2"/>
  <c r="DI222" i="2"/>
  <c r="DI232" i="2" a="1"/>
  <c r="DI232" i="2" s="1"/>
  <c r="DI240" i="2"/>
  <c r="DI220" i="2"/>
  <c r="DI224" i="2"/>
  <c r="DI210" i="2"/>
  <c r="DI208" i="2"/>
  <c r="DI221" i="2"/>
  <c r="DI219" i="2"/>
  <c r="DI218" i="2"/>
  <c r="DI216" i="2" a="1"/>
  <c r="DI216" i="2" s="1"/>
  <c r="DI195" i="2"/>
  <c r="DI206" i="2"/>
  <c r="DI204" i="2"/>
  <c r="DI209" i="2"/>
  <c r="DI200" i="2" a="1"/>
  <c r="DI200" i="2" s="1"/>
  <c r="DI194" i="2"/>
  <c r="DI192" i="2"/>
  <c r="DI211" i="2"/>
  <c r="DJ165" i="2"/>
  <c r="DI202" i="2"/>
  <c r="DI189" i="2"/>
  <c r="DI187" i="2"/>
  <c r="DG19" i="3"/>
  <c r="DI203" i="2"/>
  <c r="DI205" i="2"/>
  <c r="DI193" i="2"/>
  <c r="DI190" i="2"/>
  <c r="DI186" i="2"/>
  <c r="DI188" i="2"/>
  <c r="DI184" i="2" a="1"/>
  <c r="DI184" i="2" s="1"/>
  <c r="DI176" i="2"/>
  <c r="DI172" i="2"/>
  <c r="DI168" i="2" a="1"/>
  <c r="DI168" i="2" s="1"/>
  <c r="DI171" i="2"/>
  <c r="DI170" i="2"/>
  <c r="DI14" i="4" s="1"/>
  <c r="DI169" i="2"/>
  <c r="DI177" i="2"/>
  <c r="DI179" i="2"/>
  <c r="DI178" i="2"/>
  <c r="DI173" i="2"/>
  <c r="DK4" i="4"/>
  <c r="DO4" i="6"/>
  <c r="DJ23" i="5"/>
  <c r="DJ36" i="5" s="1"/>
  <c r="DJ49" i="5" s="1"/>
  <c r="DG58" i="4"/>
  <c r="DG55" i="4"/>
  <c r="DI32" i="4" l="1"/>
  <c r="DI7" i="4"/>
  <c r="DI31" i="4"/>
  <c r="DI8" i="4"/>
  <c r="DI9" i="4" s="1"/>
  <c r="DI10" i="4" s="1"/>
  <c r="DH34" i="4"/>
  <c r="DP4" i="6"/>
  <c r="DK23" i="5"/>
  <c r="DK36" i="5" s="1"/>
  <c r="DK49" i="5" s="1"/>
  <c r="DL4" i="4"/>
  <c r="DJ323" i="2"/>
  <c r="DJ322" i="2"/>
  <c r="DJ318" i="2"/>
  <c r="DJ321" i="2"/>
  <c r="DJ320" i="2"/>
  <c r="DJ317" i="2"/>
  <c r="DJ316" i="2"/>
  <c r="DJ314" i="2"/>
  <c r="DJ315" i="2"/>
  <c r="DJ307" i="2"/>
  <c r="DJ306" i="2"/>
  <c r="DJ312" i="2" a="1"/>
  <c r="DJ312" i="2" s="1"/>
  <c r="DJ305" i="2"/>
  <c r="DJ302" i="2"/>
  <c r="DJ304" i="2"/>
  <c r="DJ301" i="2"/>
  <c r="DJ300" i="2"/>
  <c r="DJ298" i="2"/>
  <c r="DJ296" i="2" a="1"/>
  <c r="DJ296" i="2" s="1"/>
  <c r="DJ299" i="2"/>
  <c r="DJ290" i="2"/>
  <c r="DJ291" i="2"/>
  <c r="DJ288" i="2"/>
  <c r="DJ285" i="2"/>
  <c r="DJ289" i="2"/>
  <c r="DJ284" i="2"/>
  <c r="DJ282" i="2"/>
  <c r="DJ283" i="2"/>
  <c r="DJ281" i="2"/>
  <c r="DJ280" i="2" a="1"/>
  <c r="DJ280" i="2" s="1"/>
  <c r="DJ274" i="2"/>
  <c r="DJ272" i="2"/>
  <c r="DJ269" i="2"/>
  <c r="DJ275" i="2"/>
  <c r="DJ273" i="2"/>
  <c r="DJ270" i="2"/>
  <c r="DJ268" i="2"/>
  <c r="DJ267" i="2"/>
  <c r="DJ266" i="2"/>
  <c r="DJ264" i="2" a="1"/>
  <c r="DJ264" i="2" s="1"/>
  <c r="DJ259" i="2"/>
  <c r="DJ257" i="2"/>
  <c r="DJ254" i="2"/>
  <c r="DJ258" i="2"/>
  <c r="DJ256" i="2"/>
  <c r="DJ253" i="2"/>
  <c r="DJ252" i="2"/>
  <c r="DJ251" i="2"/>
  <c r="DJ250" i="2"/>
  <c r="DJ248" i="2" a="1"/>
  <c r="DJ248" i="2" s="1"/>
  <c r="DJ243" i="2"/>
  <c r="DJ242" i="2"/>
  <c r="DJ240" i="2"/>
  <c r="DJ237" i="2"/>
  <c r="DJ235" i="2"/>
  <c r="DJ234" i="2"/>
  <c r="DJ241" i="2"/>
  <c r="DJ236" i="2"/>
  <c r="DJ227" i="2"/>
  <c r="DJ232" i="2" a="1"/>
  <c r="DJ232" i="2" s="1"/>
  <c r="DJ226" i="2"/>
  <c r="DJ224" i="2"/>
  <c r="DJ225" i="2"/>
  <c r="DJ222" i="2"/>
  <c r="DJ220" i="2"/>
  <c r="DJ221" i="2"/>
  <c r="DJ219" i="2"/>
  <c r="DJ218" i="2"/>
  <c r="DJ238" i="2"/>
  <c r="DJ211" i="2"/>
  <c r="DJ209" i="2"/>
  <c r="DJ210" i="2"/>
  <c r="DJ206" i="2"/>
  <c r="DJ204" i="2"/>
  <c r="DJ200" i="2" a="1"/>
  <c r="DJ200" i="2" s="1"/>
  <c r="DJ216" i="2" a="1"/>
  <c r="DJ216" i="2" s="1"/>
  <c r="DJ194" i="2"/>
  <c r="DJ192" i="2"/>
  <c r="DJ208" i="2"/>
  <c r="DJ205" i="2"/>
  <c r="DJ203" i="2"/>
  <c r="DJ202" i="2"/>
  <c r="DH19" i="3"/>
  <c r="DJ189" i="2"/>
  <c r="DJ187" i="2"/>
  <c r="DK165" i="2"/>
  <c r="DJ195" i="2"/>
  <c r="DJ193" i="2"/>
  <c r="DJ190" i="2"/>
  <c r="DJ188" i="2"/>
  <c r="DJ186" i="2"/>
  <c r="DJ184" i="2" a="1"/>
  <c r="DJ184" i="2" s="1"/>
  <c r="DJ177" i="2"/>
  <c r="DJ179" i="2"/>
  <c r="DJ172" i="2"/>
  <c r="DJ178" i="2"/>
  <c r="DJ176" i="2"/>
  <c r="DJ31" i="4" s="1"/>
  <c r="DJ169" i="2"/>
  <c r="DJ168" i="2" a="1"/>
  <c r="DJ168" i="2" s="1"/>
  <c r="DJ171" i="2"/>
  <c r="DJ8" i="4" s="1"/>
  <c r="DJ173" i="2"/>
  <c r="DJ170" i="2"/>
  <c r="DG79" i="4"/>
  <c r="DH55" i="4"/>
  <c r="DH58" i="4"/>
  <c r="DI34" i="4" l="1"/>
  <c r="DJ7" i="4"/>
  <c r="DJ9" i="4" s="1"/>
  <c r="DI51" i="5"/>
  <c r="DI55" i="4" s="1"/>
  <c r="DH79" i="4"/>
  <c r="DM4" i="4"/>
  <c r="DL23" i="5"/>
  <c r="DL36" i="5" s="1"/>
  <c r="DL49" i="5" s="1"/>
  <c r="DQ4" i="6"/>
  <c r="DJ14" i="4"/>
  <c r="DK323" i="2"/>
  <c r="DK321" i="2"/>
  <c r="DK322" i="2"/>
  <c r="DK320" i="2"/>
  <c r="DK317" i="2"/>
  <c r="DK315" i="2"/>
  <c r="DK316" i="2"/>
  <c r="DK318" i="2"/>
  <c r="DK314" i="2"/>
  <c r="DK312" i="2" a="1"/>
  <c r="DK312" i="2" s="1"/>
  <c r="DK306" i="2"/>
  <c r="DK307" i="2"/>
  <c r="DK304" i="2"/>
  <c r="DK301" i="2"/>
  <c r="DK305" i="2"/>
  <c r="DK302" i="2"/>
  <c r="DK298" i="2"/>
  <c r="DK296" i="2" a="1"/>
  <c r="DK296" i="2" s="1"/>
  <c r="DK299" i="2"/>
  <c r="DK290" i="2"/>
  <c r="DK300" i="2"/>
  <c r="DK291" i="2"/>
  <c r="DK288" i="2"/>
  <c r="DK289" i="2"/>
  <c r="DK284" i="2"/>
  <c r="DK282" i="2"/>
  <c r="DK283" i="2"/>
  <c r="DK281" i="2"/>
  <c r="DK280" i="2" a="1"/>
  <c r="DK280" i="2" s="1"/>
  <c r="DK285" i="2"/>
  <c r="DK274" i="2"/>
  <c r="DK272" i="2"/>
  <c r="DK269" i="2"/>
  <c r="DK275" i="2"/>
  <c r="DK273" i="2"/>
  <c r="DK270" i="2"/>
  <c r="DK268" i="2"/>
  <c r="DK267" i="2"/>
  <c r="DK266" i="2"/>
  <c r="DK264" i="2" a="1"/>
  <c r="DK264" i="2" s="1"/>
  <c r="DK259" i="2"/>
  <c r="DK257" i="2"/>
  <c r="DK254" i="2"/>
  <c r="DK258" i="2"/>
  <c r="DK256" i="2"/>
  <c r="DK253" i="2"/>
  <c r="DK242" i="2"/>
  <c r="DK251" i="2"/>
  <c r="DK250" i="2"/>
  <c r="DK248" i="2" a="1"/>
  <c r="DK248" i="2" s="1"/>
  <c r="DK243" i="2"/>
  <c r="DK252" i="2"/>
  <c r="DK240" i="2"/>
  <c r="DK237" i="2"/>
  <c r="DK235" i="2"/>
  <c r="DK241" i="2"/>
  <c r="DK236" i="2"/>
  <c r="DK234" i="2"/>
  <c r="DK227" i="2"/>
  <c r="DK225" i="2"/>
  <c r="DK222" i="2"/>
  <c r="DK232" i="2" a="1"/>
  <c r="DK232" i="2" s="1"/>
  <c r="DK238" i="2"/>
  <c r="DK226" i="2"/>
  <c r="DK224" i="2"/>
  <c r="DK221" i="2"/>
  <c r="DK219" i="2"/>
  <c r="DK218" i="2"/>
  <c r="DK211" i="2"/>
  <c r="DK209" i="2"/>
  <c r="DK216" i="2" a="1"/>
  <c r="DK216" i="2" s="1"/>
  <c r="DK220" i="2"/>
  <c r="DK210" i="2"/>
  <c r="DK206" i="2"/>
  <c r="DK204" i="2"/>
  <c r="DK200" i="2" a="1"/>
  <c r="DK200" i="2" s="1"/>
  <c r="DK208" i="2"/>
  <c r="DK205" i="2"/>
  <c r="DK203" i="2"/>
  <c r="DK202" i="2"/>
  <c r="DK195" i="2"/>
  <c r="DK193" i="2"/>
  <c r="DK190" i="2"/>
  <c r="DK192" i="2"/>
  <c r="DK189" i="2"/>
  <c r="DK187" i="2"/>
  <c r="DI19" i="3"/>
  <c r="DL165" i="2"/>
  <c r="DK194" i="2"/>
  <c r="DK188" i="2"/>
  <c r="DK186" i="2"/>
  <c r="DK184" i="2" a="1"/>
  <c r="DK184" i="2" s="1"/>
  <c r="DK178" i="2"/>
  <c r="DK173" i="2"/>
  <c r="DK168" i="2" a="1"/>
  <c r="DK168" i="2" s="1"/>
  <c r="DK179" i="2"/>
  <c r="DK169" i="2"/>
  <c r="DK177" i="2"/>
  <c r="DK32" i="4" s="1"/>
  <c r="DK176" i="2"/>
  <c r="DK172" i="2"/>
  <c r="DK171" i="2"/>
  <c r="DK170" i="2"/>
  <c r="DK14" i="4" s="1"/>
  <c r="DJ32" i="4"/>
  <c r="DI58" i="4"/>
  <c r="DK7" i="4" l="1"/>
  <c r="DK31" i="4"/>
  <c r="DK51" i="5" s="1"/>
  <c r="DR4" i="6"/>
  <c r="DN4" i="4"/>
  <c r="DM23" i="5"/>
  <c r="DM36" i="5" s="1"/>
  <c r="DM49" i="5" s="1"/>
  <c r="DI79" i="4"/>
  <c r="DJ10" i="4"/>
  <c r="DL322" i="2"/>
  <c r="DL323" i="2"/>
  <c r="DL321" i="2"/>
  <c r="DL317" i="2"/>
  <c r="DL320" i="2"/>
  <c r="DL318" i="2"/>
  <c r="DL315" i="2"/>
  <c r="DL316" i="2"/>
  <c r="DL314" i="2"/>
  <c r="DL307" i="2"/>
  <c r="DL306" i="2"/>
  <c r="DL312" i="2" a="1"/>
  <c r="DL312" i="2" s="1"/>
  <c r="DL305" i="2"/>
  <c r="DL301" i="2"/>
  <c r="DL304" i="2"/>
  <c r="DL300" i="2"/>
  <c r="DL299" i="2"/>
  <c r="DL298" i="2"/>
  <c r="DL296" i="2" a="1"/>
  <c r="DL296" i="2" s="1"/>
  <c r="DL302" i="2"/>
  <c r="DL291" i="2"/>
  <c r="DL290" i="2"/>
  <c r="DL288" i="2"/>
  <c r="DL289" i="2"/>
  <c r="DL284" i="2"/>
  <c r="DL282" i="2"/>
  <c r="DL280" i="2" a="1"/>
  <c r="DL280" i="2" s="1"/>
  <c r="DL283" i="2"/>
  <c r="DL281" i="2"/>
  <c r="DL285" i="2"/>
  <c r="DL275" i="2"/>
  <c r="DL273" i="2"/>
  <c r="DL270" i="2"/>
  <c r="DL267" i="2"/>
  <c r="DL266" i="2"/>
  <c r="DL272" i="2"/>
  <c r="DL268" i="2"/>
  <c r="DL274" i="2"/>
  <c r="DL269" i="2"/>
  <c r="DL259" i="2"/>
  <c r="DL258" i="2"/>
  <c r="DL264" i="2" a="1"/>
  <c r="DL264" i="2" s="1"/>
  <c r="DL242" i="2"/>
  <c r="DL256" i="2"/>
  <c r="DL253" i="2"/>
  <c r="DL251" i="2"/>
  <c r="DL250" i="2"/>
  <c r="DL248" i="2" a="1"/>
  <c r="DL248" i="2" s="1"/>
  <c r="DL243" i="2"/>
  <c r="DL241" i="2"/>
  <c r="DL257" i="2"/>
  <c r="DL252" i="2"/>
  <c r="DL254" i="2"/>
  <c r="DL240" i="2"/>
  <c r="DL237" i="2"/>
  <c r="DL238" i="2"/>
  <c r="DL236" i="2"/>
  <c r="DL234" i="2"/>
  <c r="DL227" i="2"/>
  <c r="DL225" i="2"/>
  <c r="DL232" i="2" a="1"/>
  <c r="DL232" i="2" s="1"/>
  <c r="DL235" i="2"/>
  <c r="DL226" i="2"/>
  <c r="DL224" i="2"/>
  <c r="DL221" i="2"/>
  <c r="DL219" i="2"/>
  <c r="DL218" i="2"/>
  <c r="DL216" i="2" a="1"/>
  <c r="DL216" i="2" s="1"/>
  <c r="DL222" i="2"/>
  <c r="DL210" i="2"/>
  <c r="DL208" i="2"/>
  <c r="DL209" i="2"/>
  <c r="DL194" i="2"/>
  <c r="DL192" i="2"/>
  <c r="DL205" i="2"/>
  <c r="DL203" i="2"/>
  <c r="DL202" i="2"/>
  <c r="DL220" i="2"/>
  <c r="DL206" i="2"/>
  <c r="DL204" i="2"/>
  <c r="DJ19" i="3"/>
  <c r="DL188" i="2"/>
  <c r="DL186" i="2"/>
  <c r="DL184" i="2" a="1"/>
  <c r="DL184" i="2" s="1"/>
  <c r="DM165" i="2"/>
  <c r="DL195" i="2"/>
  <c r="DL193" i="2"/>
  <c r="DL190" i="2"/>
  <c r="DL200" i="2" a="1"/>
  <c r="DL200" i="2" s="1"/>
  <c r="DL189" i="2"/>
  <c r="DL187" i="2"/>
  <c r="DL211" i="2"/>
  <c r="DL177" i="2"/>
  <c r="DL169" i="2"/>
  <c r="DL179" i="2"/>
  <c r="DL173" i="2"/>
  <c r="DL176" i="2"/>
  <c r="DL31" i="4" s="1"/>
  <c r="DL172" i="2"/>
  <c r="DL178" i="2"/>
  <c r="DL170" i="2"/>
  <c r="DL14" i="4" s="1"/>
  <c r="DL168" i="2" a="1"/>
  <c r="DL168" i="2" s="1"/>
  <c r="DL171" i="2"/>
  <c r="DJ34" i="4"/>
  <c r="DJ51" i="5"/>
  <c r="DK8" i="4"/>
  <c r="DL7" i="4" l="1"/>
  <c r="DK34" i="4"/>
  <c r="DL32" i="4"/>
  <c r="DL51" i="5" s="1"/>
  <c r="DM323" i="2"/>
  <c r="DM322" i="2"/>
  <c r="DM321" i="2"/>
  <c r="DM318" i="2"/>
  <c r="DM320" i="2"/>
  <c r="DM317" i="2"/>
  <c r="DM315" i="2"/>
  <c r="DM316" i="2"/>
  <c r="DM314" i="2"/>
  <c r="DM307" i="2"/>
  <c r="DM312" i="2" a="1"/>
  <c r="DM312" i="2" s="1"/>
  <c r="DM304" i="2"/>
  <c r="DM305" i="2"/>
  <c r="DM306" i="2"/>
  <c r="DM301" i="2"/>
  <c r="DM302" i="2"/>
  <c r="DM300" i="2"/>
  <c r="DM299" i="2"/>
  <c r="DM298" i="2"/>
  <c r="DM296" i="2" a="1"/>
  <c r="DM296" i="2" s="1"/>
  <c r="DM291" i="2"/>
  <c r="DM290" i="2"/>
  <c r="DM288" i="2"/>
  <c r="DM285" i="2"/>
  <c r="DM289" i="2"/>
  <c r="DM280" i="2" a="1"/>
  <c r="DM280" i="2" s="1"/>
  <c r="DM283" i="2"/>
  <c r="DM281" i="2"/>
  <c r="DM284" i="2"/>
  <c r="DM282" i="2"/>
  <c r="DM272" i="2"/>
  <c r="DM268" i="2"/>
  <c r="DM274" i="2"/>
  <c r="DM269" i="2"/>
  <c r="DM273" i="2"/>
  <c r="DM275" i="2"/>
  <c r="DM266" i="2"/>
  <c r="DM258" i="2"/>
  <c r="DM264" i="2" a="1"/>
  <c r="DM264" i="2" s="1"/>
  <c r="DM270" i="2"/>
  <c r="DM256" i="2"/>
  <c r="DM253" i="2"/>
  <c r="DM251" i="2"/>
  <c r="DM250" i="2"/>
  <c r="DM259" i="2"/>
  <c r="DM248" i="2" a="1"/>
  <c r="DM248" i="2" s="1"/>
  <c r="DM257" i="2"/>
  <c r="DM252" i="2"/>
  <c r="DM267" i="2"/>
  <c r="DM254" i="2"/>
  <c r="DM243" i="2"/>
  <c r="DM240" i="2"/>
  <c r="DM237" i="2"/>
  <c r="DM235" i="2"/>
  <c r="DM234" i="2"/>
  <c r="DM242" i="2"/>
  <c r="DM241" i="2"/>
  <c r="DM236" i="2"/>
  <c r="DM227" i="2"/>
  <c r="DM225" i="2"/>
  <c r="DM232" i="2" a="1"/>
  <c r="DM232" i="2" s="1"/>
  <c r="DM238" i="2"/>
  <c r="DM226" i="2"/>
  <c r="DM224" i="2"/>
  <c r="DM221" i="2"/>
  <c r="DM219" i="2"/>
  <c r="DM218" i="2"/>
  <c r="DM216" i="2" a="1"/>
  <c r="DM216" i="2" s="1"/>
  <c r="DM211" i="2"/>
  <c r="DM209" i="2"/>
  <c r="DM220" i="2"/>
  <c r="DM222" i="2"/>
  <c r="DM205" i="2"/>
  <c r="DM203" i="2"/>
  <c r="DM202" i="2"/>
  <c r="DM208" i="2"/>
  <c r="DM200" i="2" a="1"/>
  <c r="DM200" i="2" s="1"/>
  <c r="DM195" i="2"/>
  <c r="DM193" i="2"/>
  <c r="DM190" i="2"/>
  <c r="DM210" i="2"/>
  <c r="DM206" i="2"/>
  <c r="DM184" i="2" a="1"/>
  <c r="DM184" i="2" s="1"/>
  <c r="DM188" i="2"/>
  <c r="DM186" i="2"/>
  <c r="DM194" i="2"/>
  <c r="DM189" i="2"/>
  <c r="DM204" i="2"/>
  <c r="DN165" i="2"/>
  <c r="DK19" i="3"/>
  <c r="DM192" i="2"/>
  <c r="DM187" i="2"/>
  <c r="DM171" i="2"/>
  <c r="DM173" i="2"/>
  <c r="DM168" i="2" a="1"/>
  <c r="DM168" i="2" s="1"/>
  <c r="DM177" i="2"/>
  <c r="DM32" i="4" s="1"/>
  <c r="DM179" i="2"/>
  <c r="DM176" i="2"/>
  <c r="DM178" i="2"/>
  <c r="DM169" i="2"/>
  <c r="DM170" i="2"/>
  <c r="DM14" i="4" s="1"/>
  <c r="DM172" i="2"/>
  <c r="DN23" i="5"/>
  <c r="DN36" i="5" s="1"/>
  <c r="DN49" i="5" s="1"/>
  <c r="DS4" i="6"/>
  <c r="DO4" i="4"/>
  <c r="DK58" i="4"/>
  <c r="DK55" i="4"/>
  <c r="DJ55" i="4"/>
  <c r="DJ58" i="4"/>
  <c r="DK9" i="4"/>
  <c r="DL8" i="4"/>
  <c r="DL9" i="4" s="1"/>
  <c r="DM8" i="4" l="1"/>
  <c r="DK79" i="4"/>
  <c r="DL34" i="4"/>
  <c r="DL58" i="4"/>
  <c r="DL55" i="4"/>
  <c r="DL79" i="4" s="1"/>
  <c r="DJ79" i="4"/>
  <c r="DK10" i="4"/>
  <c r="DM31" i="4"/>
  <c r="DT4" i="6"/>
  <c r="DO23" i="5"/>
  <c r="DO36" i="5" s="1"/>
  <c r="DO49" i="5" s="1"/>
  <c r="DP4" i="4"/>
  <c r="DN322" i="2"/>
  <c r="DN323" i="2"/>
  <c r="DN321" i="2"/>
  <c r="DN320" i="2"/>
  <c r="DN318" i="2"/>
  <c r="DN316" i="2"/>
  <c r="DN315" i="2"/>
  <c r="DN317" i="2"/>
  <c r="DN314" i="2"/>
  <c r="DN312" i="2" a="1"/>
  <c r="DN312" i="2" s="1"/>
  <c r="DN307" i="2"/>
  <c r="DN304" i="2"/>
  <c r="DN306" i="2"/>
  <c r="DN305" i="2"/>
  <c r="DN302" i="2"/>
  <c r="DN301" i="2"/>
  <c r="DN299" i="2"/>
  <c r="DN300" i="2"/>
  <c r="DN296" i="2" a="1"/>
  <c r="DN296" i="2" s="1"/>
  <c r="DN291" i="2"/>
  <c r="DN298" i="2"/>
  <c r="DN289" i="2"/>
  <c r="DN280" i="2" a="1"/>
  <c r="DN280" i="2" s="1"/>
  <c r="DN283" i="2"/>
  <c r="DN281" i="2"/>
  <c r="DN288" i="2"/>
  <c r="DN285" i="2"/>
  <c r="DN290" i="2"/>
  <c r="DN284" i="2"/>
  <c r="DN282" i="2"/>
  <c r="DN275" i="2"/>
  <c r="DN273" i="2"/>
  <c r="DN270" i="2"/>
  <c r="DN268" i="2"/>
  <c r="DN274" i="2"/>
  <c r="DN272" i="2"/>
  <c r="DN264" i="2" a="1"/>
  <c r="DN264" i="2" s="1"/>
  <c r="DN269" i="2"/>
  <c r="DN267" i="2"/>
  <c r="DN266" i="2"/>
  <c r="DN258" i="2"/>
  <c r="DN256" i="2"/>
  <c r="DN253" i="2"/>
  <c r="DN259" i="2"/>
  <c r="DN257" i="2"/>
  <c r="DN254" i="2"/>
  <c r="DN251" i="2"/>
  <c r="DN250" i="2"/>
  <c r="DN248" i="2" a="1"/>
  <c r="DN248" i="2" s="1"/>
  <c r="DN252" i="2"/>
  <c r="DN243" i="2"/>
  <c r="DN240" i="2"/>
  <c r="DN242" i="2"/>
  <c r="DN241" i="2"/>
  <c r="DN238" i="2"/>
  <c r="DN236" i="2"/>
  <c r="DN237" i="2"/>
  <c r="DN232" i="2" a="1"/>
  <c r="DN232" i="2" s="1"/>
  <c r="DN235" i="2"/>
  <c r="DN226" i="2"/>
  <c r="DN234" i="2"/>
  <c r="DN227" i="2"/>
  <c r="DN225" i="2"/>
  <c r="DN222" i="2"/>
  <c r="DN224" i="2"/>
  <c r="DN221" i="2"/>
  <c r="DN219" i="2"/>
  <c r="DN218" i="2"/>
  <c r="DN216" i="2" a="1"/>
  <c r="DN216" i="2" s="1"/>
  <c r="DN220" i="2"/>
  <c r="DN210" i="2"/>
  <c r="DN208" i="2"/>
  <c r="DN209" i="2"/>
  <c r="DN205" i="2"/>
  <c r="DN203" i="2"/>
  <c r="DN202" i="2"/>
  <c r="DN200" i="2" a="1"/>
  <c r="DN200" i="2" s="1"/>
  <c r="DN195" i="2"/>
  <c r="DN193" i="2"/>
  <c r="DN190" i="2"/>
  <c r="DN211" i="2"/>
  <c r="DN206" i="2"/>
  <c r="DN204" i="2"/>
  <c r="DN184" i="2" a="1"/>
  <c r="DN184" i="2" s="1"/>
  <c r="DL19" i="3"/>
  <c r="DN188" i="2"/>
  <c r="DN186" i="2"/>
  <c r="DN194" i="2"/>
  <c r="DN189" i="2"/>
  <c r="DN187" i="2"/>
  <c r="DN192" i="2"/>
  <c r="DO165" i="2"/>
  <c r="DN168" i="2" a="1"/>
  <c r="DN168" i="2" s="1"/>
  <c r="DN171" i="2"/>
  <c r="DN169" i="2"/>
  <c r="DN177" i="2"/>
  <c r="DN176" i="2"/>
  <c r="DN179" i="2"/>
  <c r="DN172" i="2"/>
  <c r="DN173" i="2"/>
  <c r="DN178" i="2"/>
  <c r="DN170" i="2"/>
  <c r="DN14" i="4" s="1"/>
  <c r="DM7" i="4"/>
  <c r="DM9" i="4" s="1"/>
  <c r="DL10" i="4"/>
  <c r="DN31" i="4" l="1"/>
  <c r="DN32" i="4"/>
  <c r="DQ4" i="4"/>
  <c r="DP23" i="5"/>
  <c r="DP36" i="5" s="1"/>
  <c r="DP49" i="5" s="1"/>
  <c r="DU4" i="6"/>
  <c r="DN8" i="4"/>
  <c r="DM10" i="4"/>
  <c r="DN7" i="4"/>
  <c r="DN9" i="4" s="1"/>
  <c r="DN10" i="4" s="1"/>
  <c r="DO323" i="2"/>
  <c r="DO322" i="2"/>
  <c r="DO321" i="2"/>
  <c r="DO320" i="2"/>
  <c r="DO317" i="2"/>
  <c r="DO318" i="2"/>
  <c r="DO316" i="2"/>
  <c r="DO315" i="2"/>
  <c r="DO314" i="2"/>
  <c r="DO307" i="2"/>
  <c r="DO312" i="2" a="1"/>
  <c r="DO312" i="2" s="1"/>
  <c r="DO305" i="2"/>
  <c r="DO306" i="2"/>
  <c r="DO304" i="2"/>
  <c r="DO301" i="2"/>
  <c r="DO302" i="2"/>
  <c r="DO300" i="2"/>
  <c r="DO299" i="2"/>
  <c r="DO298" i="2"/>
  <c r="DO296" i="2" a="1"/>
  <c r="DO296" i="2" s="1"/>
  <c r="DO289" i="2"/>
  <c r="DO291" i="2"/>
  <c r="DO290" i="2"/>
  <c r="DO288" i="2"/>
  <c r="DO283" i="2"/>
  <c r="DO281" i="2"/>
  <c r="DO285" i="2"/>
  <c r="DO284" i="2"/>
  <c r="DO282" i="2"/>
  <c r="DO280" i="2" a="1"/>
  <c r="DO280" i="2" s="1"/>
  <c r="DO275" i="2"/>
  <c r="DO273" i="2"/>
  <c r="DO270" i="2"/>
  <c r="DO268" i="2"/>
  <c r="DO274" i="2"/>
  <c r="DO272" i="2"/>
  <c r="DO269" i="2"/>
  <c r="DO264" i="2" a="1"/>
  <c r="DO264" i="2" s="1"/>
  <c r="DO267" i="2"/>
  <c r="DO266" i="2"/>
  <c r="DO258" i="2"/>
  <c r="DO256" i="2"/>
  <c r="DO253" i="2"/>
  <c r="DO259" i="2"/>
  <c r="DO257" i="2"/>
  <c r="DO254" i="2"/>
  <c r="DO243" i="2"/>
  <c r="DO241" i="2"/>
  <c r="DO252" i="2"/>
  <c r="DO242" i="2"/>
  <c r="DO250" i="2"/>
  <c r="DO240" i="2"/>
  <c r="DO251" i="2"/>
  <c r="DO248" i="2" a="1"/>
  <c r="DO248" i="2" s="1"/>
  <c r="DO238" i="2"/>
  <c r="DO236" i="2"/>
  <c r="DO235" i="2"/>
  <c r="DO226" i="2"/>
  <c r="DO224" i="2"/>
  <c r="DO237" i="2"/>
  <c r="DO232" i="2" a="1"/>
  <c r="DO232" i="2" s="1"/>
  <c r="DO227" i="2"/>
  <c r="DO234" i="2"/>
  <c r="DO220" i="2"/>
  <c r="DO210" i="2"/>
  <c r="DO208" i="2"/>
  <c r="DO222" i="2"/>
  <c r="DO225" i="2"/>
  <c r="DO221" i="2"/>
  <c r="DO219" i="2"/>
  <c r="DO218" i="2"/>
  <c r="DO216" i="2" a="1"/>
  <c r="DO216" i="2" s="1"/>
  <c r="DO209" i="2"/>
  <c r="DO205" i="2"/>
  <c r="DO203" i="2"/>
  <c r="DO202" i="2"/>
  <c r="DO200" i="2" a="1"/>
  <c r="DO200" i="2" s="1"/>
  <c r="DO211" i="2"/>
  <c r="DO206" i="2"/>
  <c r="DO204" i="2"/>
  <c r="DO194" i="2"/>
  <c r="DO192" i="2"/>
  <c r="DO188" i="2"/>
  <c r="DO186" i="2"/>
  <c r="DO195" i="2"/>
  <c r="DO193" i="2"/>
  <c r="DO190" i="2"/>
  <c r="DO189" i="2"/>
  <c r="DO187" i="2"/>
  <c r="DO184" i="2" a="1"/>
  <c r="DO184" i="2" s="1"/>
  <c r="DP165" i="2"/>
  <c r="DM19" i="3"/>
  <c r="DO169" i="2"/>
  <c r="DO168" i="2" a="1"/>
  <c r="DO168" i="2" s="1"/>
  <c r="DO171" i="2"/>
  <c r="DO170" i="2"/>
  <c r="DO14" i="4" s="1"/>
  <c r="DO173" i="2"/>
  <c r="DO177" i="2"/>
  <c r="DO172" i="2"/>
  <c r="DO178" i="2"/>
  <c r="DO176" i="2"/>
  <c r="DO179" i="2"/>
  <c r="DM51" i="5"/>
  <c r="DM34" i="4"/>
  <c r="DO31" i="4" l="1"/>
  <c r="DO7" i="4"/>
  <c r="DP323" i="2"/>
  <c r="DP322" i="2"/>
  <c r="DP321" i="2"/>
  <c r="DP320" i="2"/>
  <c r="DP318" i="2"/>
  <c r="DP316" i="2"/>
  <c r="DP317" i="2"/>
  <c r="DP315" i="2"/>
  <c r="DP314" i="2"/>
  <c r="DP312" i="2" a="1"/>
  <c r="DP312" i="2" s="1"/>
  <c r="DP306" i="2"/>
  <c r="DP307" i="2"/>
  <c r="DP304" i="2"/>
  <c r="DP300" i="2"/>
  <c r="DP302" i="2"/>
  <c r="DP305" i="2"/>
  <c r="DP301" i="2"/>
  <c r="DP299" i="2"/>
  <c r="DP296" i="2" a="1"/>
  <c r="DP296" i="2" s="1"/>
  <c r="DP291" i="2"/>
  <c r="DP290" i="2"/>
  <c r="DP298" i="2"/>
  <c r="DP289" i="2"/>
  <c r="DP288" i="2"/>
  <c r="DP283" i="2"/>
  <c r="DP281" i="2"/>
  <c r="DP285" i="2"/>
  <c r="DP284" i="2"/>
  <c r="DP282" i="2"/>
  <c r="DP280" i="2" a="1"/>
  <c r="DP280" i="2" s="1"/>
  <c r="DP274" i="2"/>
  <c r="DP272" i="2"/>
  <c r="DP269" i="2"/>
  <c r="DP275" i="2"/>
  <c r="DP270" i="2"/>
  <c r="DP264" i="2" a="1"/>
  <c r="DP264" i="2" s="1"/>
  <c r="DP258" i="2"/>
  <c r="DP268" i="2"/>
  <c r="DP273" i="2"/>
  <c r="DP266" i="2"/>
  <c r="DP259" i="2"/>
  <c r="DP267" i="2"/>
  <c r="DP243" i="2"/>
  <c r="DP241" i="2"/>
  <c r="DP252" i="2"/>
  <c r="DP257" i="2"/>
  <c r="DP242" i="2"/>
  <c r="DP254" i="2"/>
  <c r="DP251" i="2"/>
  <c r="DP250" i="2"/>
  <c r="DP248" i="2" a="1"/>
  <c r="DP248" i="2" s="1"/>
  <c r="DP253" i="2"/>
  <c r="DP256" i="2"/>
  <c r="DP238" i="2"/>
  <c r="DP240" i="2"/>
  <c r="DP237" i="2"/>
  <c r="DP235" i="2"/>
  <c r="DP226" i="2"/>
  <c r="DP234" i="2"/>
  <c r="DP227" i="2"/>
  <c r="DP225" i="2"/>
  <c r="DP222" i="2"/>
  <c r="DP236" i="2"/>
  <c r="DP220" i="2"/>
  <c r="DP216" i="2" a="1"/>
  <c r="DP216" i="2" s="1"/>
  <c r="DP232" i="2" a="1"/>
  <c r="DP232" i="2" s="1"/>
  <c r="DP224" i="2"/>
  <c r="DP211" i="2"/>
  <c r="DP209" i="2"/>
  <c r="DP218" i="2"/>
  <c r="DP200" i="2" a="1"/>
  <c r="DP200" i="2" s="1"/>
  <c r="DP208" i="2"/>
  <c r="DP195" i="2"/>
  <c r="DP193" i="2"/>
  <c r="DP190" i="2"/>
  <c r="DP219" i="2"/>
  <c r="DP206" i="2"/>
  <c r="DP204" i="2"/>
  <c r="DP205" i="2"/>
  <c r="DP203" i="2"/>
  <c r="DP202" i="2"/>
  <c r="DQ165" i="2"/>
  <c r="DP221" i="2"/>
  <c r="DP194" i="2"/>
  <c r="DN19" i="3"/>
  <c r="DP189" i="2"/>
  <c r="DP187" i="2"/>
  <c r="DP210" i="2"/>
  <c r="DP192" i="2"/>
  <c r="DP188" i="2"/>
  <c r="DP186" i="2"/>
  <c r="DP184" i="2" a="1"/>
  <c r="DP184" i="2" s="1"/>
  <c r="DP170" i="2"/>
  <c r="DP177" i="2"/>
  <c r="DP32" i="4" s="1"/>
  <c r="DP171" i="2"/>
  <c r="DP8" i="4" s="1"/>
  <c r="DP176" i="2"/>
  <c r="DP179" i="2"/>
  <c r="DP173" i="2"/>
  <c r="DP178" i="2"/>
  <c r="DP172" i="2"/>
  <c r="DP168" i="2" a="1"/>
  <c r="DP168" i="2" s="1"/>
  <c r="DP169" i="2"/>
  <c r="DO32" i="4"/>
  <c r="DO51" i="5" s="1"/>
  <c r="DR4" i="4"/>
  <c r="DQ23" i="5"/>
  <c r="DQ36" i="5" s="1"/>
  <c r="DQ49" i="5" s="1"/>
  <c r="DV4" i="6"/>
  <c r="DN51" i="5"/>
  <c r="DN34" i="4"/>
  <c r="DM58" i="4"/>
  <c r="DM55" i="4"/>
  <c r="DO8" i="4"/>
  <c r="DO9" i="4" l="1"/>
  <c r="DO10" i="4" s="1"/>
  <c r="DP7" i="4"/>
  <c r="DP9" i="4" s="1"/>
  <c r="DP10" i="4" s="1"/>
  <c r="DO58" i="4"/>
  <c r="DO55" i="4"/>
  <c r="DO79" i="4" s="1"/>
  <c r="DP14" i="4"/>
  <c r="DN58" i="4"/>
  <c r="DN55" i="4"/>
  <c r="DQ323" i="2"/>
  <c r="DQ322" i="2"/>
  <c r="DQ321" i="2"/>
  <c r="DQ320" i="2"/>
  <c r="DQ318" i="2"/>
  <c r="DQ316" i="2"/>
  <c r="DQ317" i="2"/>
  <c r="DQ315" i="2"/>
  <c r="DQ314" i="2"/>
  <c r="DQ312" i="2" a="1"/>
  <c r="DQ312" i="2" s="1"/>
  <c r="DQ307" i="2"/>
  <c r="DQ306" i="2"/>
  <c r="DQ305" i="2"/>
  <c r="DQ304" i="2"/>
  <c r="DQ300" i="2"/>
  <c r="DQ302" i="2"/>
  <c r="DQ301" i="2"/>
  <c r="DQ298" i="2"/>
  <c r="DQ296" i="2" a="1"/>
  <c r="DQ296" i="2" s="1"/>
  <c r="DQ299" i="2"/>
  <c r="DQ291" i="2"/>
  <c r="DQ290" i="2"/>
  <c r="DQ285" i="2"/>
  <c r="DQ288" i="2"/>
  <c r="DQ284" i="2"/>
  <c r="DQ282" i="2"/>
  <c r="DQ280" i="2" a="1"/>
  <c r="DQ280" i="2" s="1"/>
  <c r="DQ289" i="2"/>
  <c r="DQ283" i="2"/>
  <c r="DQ274" i="2"/>
  <c r="DQ269" i="2"/>
  <c r="DQ273" i="2"/>
  <c r="DQ267" i="2"/>
  <c r="DQ266" i="2"/>
  <c r="DQ270" i="2"/>
  <c r="DQ264" i="2" a="1"/>
  <c r="DQ264" i="2" s="1"/>
  <c r="DQ268" i="2"/>
  <c r="DQ281" i="2"/>
  <c r="DQ259" i="2"/>
  <c r="DQ257" i="2"/>
  <c r="DQ275" i="2"/>
  <c r="DQ272" i="2"/>
  <c r="DQ258" i="2"/>
  <c r="DQ252" i="2"/>
  <c r="DQ254" i="2"/>
  <c r="DQ248" i="2" a="1"/>
  <c r="DQ248" i="2" s="1"/>
  <c r="DQ251" i="2"/>
  <c r="DQ250" i="2"/>
  <c r="DQ256" i="2"/>
  <c r="DQ253" i="2"/>
  <c r="DQ242" i="2"/>
  <c r="DQ238" i="2"/>
  <c r="DQ236" i="2"/>
  <c r="DQ241" i="2"/>
  <c r="DQ243" i="2"/>
  <c r="DQ235" i="2"/>
  <c r="DQ226" i="2"/>
  <c r="DQ234" i="2"/>
  <c r="DQ227" i="2"/>
  <c r="DQ225" i="2"/>
  <c r="DQ222" i="2"/>
  <c r="DQ232" i="2" a="1"/>
  <c r="DQ232" i="2" s="1"/>
  <c r="DQ220" i="2"/>
  <c r="DQ210" i="2"/>
  <c r="DQ208" i="2"/>
  <c r="DQ216" i="2" a="1"/>
  <c r="DQ216" i="2" s="1"/>
  <c r="DQ240" i="2"/>
  <c r="DQ221" i="2"/>
  <c r="DQ219" i="2"/>
  <c r="DQ218" i="2"/>
  <c r="DQ200" i="2" a="1"/>
  <c r="DQ200" i="2" s="1"/>
  <c r="DQ237" i="2"/>
  <c r="DQ195" i="2"/>
  <c r="DQ224" i="2"/>
  <c r="DQ206" i="2"/>
  <c r="DQ204" i="2"/>
  <c r="DQ211" i="2"/>
  <c r="DQ194" i="2"/>
  <c r="DQ192" i="2"/>
  <c r="DQ209" i="2"/>
  <c r="DQ202" i="2"/>
  <c r="DR165" i="2"/>
  <c r="DQ189" i="2"/>
  <c r="DQ187" i="2"/>
  <c r="DQ203" i="2"/>
  <c r="DQ193" i="2"/>
  <c r="DQ190" i="2"/>
  <c r="DQ184" i="2" a="1"/>
  <c r="DQ184" i="2" s="1"/>
  <c r="DO19" i="3"/>
  <c r="DQ205" i="2"/>
  <c r="DQ188" i="2"/>
  <c r="DQ186" i="2"/>
  <c r="DQ168" i="2" a="1"/>
  <c r="DQ168" i="2" s="1"/>
  <c r="DQ172" i="2"/>
  <c r="DQ173" i="2"/>
  <c r="DQ178" i="2"/>
  <c r="DQ176" i="2"/>
  <c r="DQ171" i="2"/>
  <c r="DQ177" i="2"/>
  <c r="DQ179" i="2"/>
  <c r="DQ170" i="2"/>
  <c r="DQ14" i="4" s="1"/>
  <c r="DQ169" i="2"/>
  <c r="DS4" i="4"/>
  <c r="DW4" i="6"/>
  <c r="DR23" i="5"/>
  <c r="DR36" i="5" s="1"/>
  <c r="DR49" i="5" s="1"/>
  <c r="DM79" i="4"/>
  <c r="DP31" i="4"/>
  <c r="DP34" i="4" s="1"/>
  <c r="DO34" i="4"/>
  <c r="DN79" i="4" l="1"/>
  <c r="DQ8" i="4"/>
  <c r="DQ7" i="4"/>
  <c r="DS23" i="5"/>
  <c r="DS36" i="5" s="1"/>
  <c r="DS49" i="5" s="1"/>
  <c r="DX4" i="6"/>
  <c r="DT4" i="4"/>
  <c r="H12" i="1"/>
  <c r="DQ32" i="4"/>
  <c r="DP51" i="5"/>
  <c r="DR323" i="2"/>
  <c r="DR322" i="2"/>
  <c r="DR321" i="2"/>
  <c r="DR318" i="2"/>
  <c r="DR316" i="2"/>
  <c r="DR320" i="2"/>
  <c r="DR315" i="2"/>
  <c r="DR314" i="2"/>
  <c r="DR317" i="2"/>
  <c r="DR312" i="2" a="1"/>
  <c r="DR312" i="2" s="1"/>
  <c r="DR307" i="2"/>
  <c r="DR306" i="2"/>
  <c r="DR305" i="2"/>
  <c r="DR302" i="2"/>
  <c r="DR304" i="2"/>
  <c r="DR301" i="2"/>
  <c r="DR300" i="2"/>
  <c r="DR298" i="2"/>
  <c r="DR296" i="2" a="1"/>
  <c r="DR296" i="2" s="1"/>
  <c r="DR290" i="2"/>
  <c r="DR299" i="2"/>
  <c r="DR291" i="2"/>
  <c r="DR288" i="2"/>
  <c r="DR285" i="2"/>
  <c r="DR289" i="2"/>
  <c r="DR284" i="2"/>
  <c r="DR282" i="2"/>
  <c r="DR280" i="2" a="1"/>
  <c r="DR280" i="2" s="1"/>
  <c r="DR283" i="2"/>
  <c r="DR281" i="2"/>
  <c r="DR274" i="2"/>
  <c r="DR272" i="2"/>
  <c r="DR269" i="2"/>
  <c r="DR275" i="2"/>
  <c r="DR273" i="2"/>
  <c r="DR270" i="2"/>
  <c r="DR267" i="2"/>
  <c r="DR266" i="2"/>
  <c r="DR268" i="2"/>
  <c r="DR264" i="2" a="1"/>
  <c r="DR264" i="2" s="1"/>
  <c r="DR259" i="2"/>
  <c r="DR257" i="2"/>
  <c r="DR254" i="2"/>
  <c r="DR258" i="2"/>
  <c r="DR256" i="2"/>
  <c r="DR253" i="2"/>
  <c r="DR252" i="2"/>
  <c r="DR248" i="2" a="1"/>
  <c r="DR248" i="2" s="1"/>
  <c r="DR251" i="2"/>
  <c r="DR250" i="2"/>
  <c r="DR242" i="2"/>
  <c r="DR241" i="2"/>
  <c r="DR240" i="2"/>
  <c r="DR237" i="2"/>
  <c r="DR235" i="2"/>
  <c r="DR234" i="2"/>
  <c r="DR243" i="2"/>
  <c r="DR238" i="2"/>
  <c r="DR227" i="2"/>
  <c r="DR232" i="2" a="1"/>
  <c r="DR232" i="2" s="1"/>
  <c r="DR226" i="2"/>
  <c r="DR224" i="2"/>
  <c r="DR236" i="2"/>
  <c r="DR220" i="2"/>
  <c r="DR216" i="2" a="1"/>
  <c r="DR216" i="2" s="1"/>
  <c r="DR222" i="2"/>
  <c r="DR221" i="2"/>
  <c r="DR219" i="2"/>
  <c r="DR218" i="2"/>
  <c r="DR211" i="2"/>
  <c r="DR209" i="2"/>
  <c r="DR208" i="2"/>
  <c r="DR206" i="2"/>
  <c r="DR204" i="2"/>
  <c r="DR194" i="2"/>
  <c r="DR192" i="2"/>
  <c r="DR225" i="2"/>
  <c r="DR210" i="2"/>
  <c r="DR205" i="2"/>
  <c r="DR203" i="2"/>
  <c r="DR202" i="2"/>
  <c r="DR200" i="2" a="1"/>
  <c r="DR200" i="2" s="1"/>
  <c r="DR189" i="2"/>
  <c r="DR187" i="2"/>
  <c r="DR193" i="2"/>
  <c r="DR190" i="2"/>
  <c r="DS165" i="2"/>
  <c r="DR195" i="2"/>
  <c r="DR184" i="2" a="1"/>
  <c r="DR184" i="2" s="1"/>
  <c r="DR188" i="2"/>
  <c r="DR186" i="2"/>
  <c r="DP19" i="3"/>
  <c r="DR168" i="2" a="1"/>
  <c r="DR168" i="2" s="1"/>
  <c r="DR172" i="2"/>
  <c r="DR170" i="2"/>
  <c r="DR14" i="4" s="1"/>
  <c r="DR171" i="2"/>
  <c r="DR8" i="4" s="1"/>
  <c r="DR173" i="2"/>
  <c r="DR176" i="2"/>
  <c r="DR31" i="4" s="1"/>
  <c r="DR177" i="2"/>
  <c r="DR179" i="2"/>
  <c r="DR178" i="2"/>
  <c r="DR169" i="2"/>
  <c r="DQ31" i="4"/>
  <c r="DQ9" i="4" l="1"/>
  <c r="DQ10" i="4" s="1"/>
  <c r="DR7" i="4"/>
  <c r="DR9" i="4" s="1"/>
  <c r="DR10" i="4" s="1"/>
  <c r="DR32" i="4"/>
  <c r="DR51" i="5" s="1"/>
  <c r="DQ51" i="5"/>
  <c r="DQ34" i="4"/>
  <c r="G40" i="1"/>
  <c r="C40" i="1"/>
  <c r="D40" i="1"/>
  <c r="B40" i="1"/>
  <c r="E40" i="1"/>
  <c r="F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U4" i="4"/>
  <c r="DT23" i="5"/>
  <c r="DT36" i="5" s="1"/>
  <c r="DT49" i="5" s="1"/>
  <c r="DY4" i="6"/>
  <c r="DQ40" i="1"/>
  <c r="DS323" i="2"/>
  <c r="DS321" i="2"/>
  <c r="DS322" i="2"/>
  <c r="DS320" i="2"/>
  <c r="DS318" i="2"/>
  <c r="DS317" i="2"/>
  <c r="DS315" i="2"/>
  <c r="DS314" i="2"/>
  <c r="DS312" i="2" a="1"/>
  <c r="DS312" i="2" s="1"/>
  <c r="DS316" i="2"/>
  <c r="DS306" i="2"/>
  <c r="DS307" i="2"/>
  <c r="DS302" i="2"/>
  <c r="DS301" i="2"/>
  <c r="DS304" i="2"/>
  <c r="DS305" i="2"/>
  <c r="DS298" i="2"/>
  <c r="DS296" i="2" a="1"/>
  <c r="DS296" i="2" s="1"/>
  <c r="DS299" i="2"/>
  <c r="DS300" i="2"/>
  <c r="DS290" i="2"/>
  <c r="DS291" i="2"/>
  <c r="DS288" i="2"/>
  <c r="DS289" i="2"/>
  <c r="DS285" i="2"/>
  <c r="DS284" i="2"/>
  <c r="DS282" i="2"/>
  <c r="DS280" i="2" a="1"/>
  <c r="DS280" i="2" s="1"/>
  <c r="DS283" i="2"/>
  <c r="DS281" i="2"/>
  <c r="DS274" i="2"/>
  <c r="DS272" i="2"/>
  <c r="DS269" i="2"/>
  <c r="DS275" i="2"/>
  <c r="DS273" i="2"/>
  <c r="DS270" i="2"/>
  <c r="DS268" i="2"/>
  <c r="DS267" i="2"/>
  <c r="DS266" i="2"/>
  <c r="DS264" i="2" a="1"/>
  <c r="DS264" i="2" s="1"/>
  <c r="DS259" i="2"/>
  <c r="DS257" i="2"/>
  <c r="DS254" i="2"/>
  <c r="DS258" i="2"/>
  <c r="DS256" i="2"/>
  <c r="DS253" i="2"/>
  <c r="DS242" i="2"/>
  <c r="DS248" i="2" a="1"/>
  <c r="DS248" i="2" s="1"/>
  <c r="DS251" i="2"/>
  <c r="DS250" i="2"/>
  <c r="DS243" i="2"/>
  <c r="DS241" i="2"/>
  <c r="DS252" i="2"/>
  <c r="DS240" i="2"/>
  <c r="DS237" i="2"/>
  <c r="DS235" i="2"/>
  <c r="DS238" i="2"/>
  <c r="DS232" i="2" a="1"/>
  <c r="DS232" i="2" s="1"/>
  <c r="DS227" i="2"/>
  <c r="DS225" i="2"/>
  <c r="DS222" i="2"/>
  <c r="DS234" i="2"/>
  <c r="DS236" i="2"/>
  <c r="DS216" i="2" a="1"/>
  <c r="DS216" i="2" s="1"/>
  <c r="DS221" i="2"/>
  <c r="DS219" i="2"/>
  <c r="DS218" i="2"/>
  <c r="DS211" i="2"/>
  <c r="DS209" i="2"/>
  <c r="DS224" i="2"/>
  <c r="DS226" i="2"/>
  <c r="DS220" i="2"/>
  <c r="DS208" i="2"/>
  <c r="DS206" i="2"/>
  <c r="DS204" i="2"/>
  <c r="DS210" i="2"/>
  <c r="DS205" i="2"/>
  <c r="DS203" i="2"/>
  <c r="DS202" i="2"/>
  <c r="DS200" i="2" a="1"/>
  <c r="DS200" i="2" s="1"/>
  <c r="DS195" i="2"/>
  <c r="DS193" i="2"/>
  <c r="DS190" i="2"/>
  <c r="DS194" i="2"/>
  <c r="DS189" i="2"/>
  <c r="DS187" i="2"/>
  <c r="DS184" i="2" a="1"/>
  <c r="DS184" i="2" s="1"/>
  <c r="DT165" i="2"/>
  <c r="DS192" i="2"/>
  <c r="DS188" i="2"/>
  <c r="DS186" i="2"/>
  <c r="DQ19" i="3"/>
  <c r="DS177" i="2"/>
  <c r="DS178" i="2"/>
  <c r="DS179" i="2"/>
  <c r="DS171" i="2"/>
  <c r="DS169" i="2"/>
  <c r="DS170" i="2"/>
  <c r="DS14" i="4" s="1"/>
  <c r="DS173" i="2"/>
  <c r="DS168" i="2" a="1"/>
  <c r="DS168" i="2" s="1"/>
  <c r="DS176" i="2"/>
  <c r="DS172" i="2"/>
  <c r="DP55" i="4"/>
  <c r="DP58" i="4"/>
  <c r="DS8" i="4" l="1"/>
  <c r="DR34" i="4"/>
  <c r="DS32" i="4"/>
  <c r="M30" i="7" s="1"/>
  <c r="DS7" i="4"/>
  <c r="DS9" i="4" s="1"/>
  <c r="DS10" i="4" s="1"/>
  <c r="M8" i="7" s="1"/>
  <c r="DS31" i="4"/>
  <c r="A31" i="4" s="1"/>
  <c r="DT322" i="2"/>
  <c r="DT323" i="2"/>
  <c r="DT321" i="2"/>
  <c r="DT318" i="2"/>
  <c r="DT317" i="2"/>
  <c r="DT320" i="2"/>
  <c r="DT315" i="2"/>
  <c r="DT314" i="2"/>
  <c r="DT312" i="2" a="1"/>
  <c r="DT312" i="2" s="1"/>
  <c r="DT307" i="2"/>
  <c r="DT306" i="2"/>
  <c r="DT316" i="2"/>
  <c r="DT305" i="2"/>
  <c r="DT301" i="2"/>
  <c r="DT304" i="2"/>
  <c r="DT299" i="2"/>
  <c r="DT298" i="2"/>
  <c r="DT300" i="2"/>
  <c r="DT302" i="2"/>
  <c r="DT296" i="2" a="1"/>
  <c r="DT296" i="2" s="1"/>
  <c r="DT291" i="2"/>
  <c r="DT288" i="2"/>
  <c r="DT290" i="2"/>
  <c r="DT284" i="2"/>
  <c r="DT282" i="2"/>
  <c r="DT283" i="2"/>
  <c r="DT281" i="2"/>
  <c r="DT289" i="2"/>
  <c r="DT285" i="2"/>
  <c r="DT275" i="2"/>
  <c r="DT273" i="2"/>
  <c r="DT270" i="2"/>
  <c r="DT269" i="2"/>
  <c r="DT267" i="2"/>
  <c r="DT266" i="2"/>
  <c r="DT264" i="2" a="1"/>
  <c r="DT264" i="2" s="1"/>
  <c r="DT280" i="2" a="1"/>
  <c r="DT280" i="2" s="1"/>
  <c r="DT272" i="2"/>
  <c r="DT268" i="2"/>
  <c r="DT259" i="2"/>
  <c r="DT258" i="2"/>
  <c r="DT248" i="2" a="1"/>
  <c r="DT248" i="2" s="1"/>
  <c r="DT242" i="2"/>
  <c r="DT257" i="2"/>
  <c r="DT251" i="2"/>
  <c r="DT250" i="2"/>
  <c r="DT254" i="2"/>
  <c r="DT274" i="2"/>
  <c r="DT243" i="2"/>
  <c r="DT241" i="2"/>
  <c r="DT256" i="2"/>
  <c r="DT253" i="2"/>
  <c r="DT252" i="2"/>
  <c r="DT240" i="2"/>
  <c r="DT237" i="2"/>
  <c r="DT238" i="2"/>
  <c r="DT236" i="2"/>
  <c r="DT232" i="2" a="1"/>
  <c r="DT232" i="2" s="1"/>
  <c r="DT227" i="2"/>
  <c r="DT225" i="2"/>
  <c r="DT234" i="2"/>
  <c r="DT226" i="2"/>
  <c r="DT224" i="2"/>
  <c r="DT235" i="2"/>
  <c r="DT216" i="2" a="1"/>
  <c r="DT216" i="2" s="1"/>
  <c r="DT221" i="2"/>
  <c r="DT219" i="2"/>
  <c r="DT218" i="2"/>
  <c r="DT222" i="2"/>
  <c r="DT210" i="2"/>
  <c r="DT208" i="2"/>
  <c r="DT211" i="2"/>
  <c r="DT194" i="2"/>
  <c r="DT192" i="2"/>
  <c r="DT205" i="2"/>
  <c r="DT203" i="2"/>
  <c r="DT202" i="2"/>
  <c r="DT200" i="2" a="1"/>
  <c r="DT200" i="2" s="1"/>
  <c r="DT220" i="2"/>
  <c r="DT206" i="2"/>
  <c r="DT204" i="2"/>
  <c r="DT193" i="2"/>
  <c r="DT190" i="2"/>
  <c r="DT184" i="2" a="1"/>
  <c r="DT184" i="2" s="1"/>
  <c r="DR19" i="3"/>
  <c r="DT195" i="2"/>
  <c r="DT188" i="2"/>
  <c r="DT186" i="2"/>
  <c r="DT209" i="2"/>
  <c r="DU165" i="2"/>
  <c r="DT189" i="2"/>
  <c r="DT187" i="2"/>
  <c r="DT177" i="2"/>
  <c r="DT178" i="2"/>
  <c r="DT171" i="2"/>
  <c r="DT168" i="2" a="1"/>
  <c r="DT168" i="2" s="1"/>
  <c r="DT179" i="2"/>
  <c r="DT173" i="2"/>
  <c r="DT170" i="2"/>
  <c r="DT172" i="2"/>
  <c r="DT176" i="2"/>
  <c r="DT169" i="2"/>
  <c r="DP79" i="4"/>
  <c r="DR55" i="4"/>
  <c r="DR58" i="4"/>
  <c r="D29" i="7"/>
  <c r="E29" i="7"/>
  <c r="F29" i="7"/>
  <c r="G29" i="7"/>
  <c r="H29" i="7"/>
  <c r="I29" i="7"/>
  <c r="J29" i="7"/>
  <c r="K29" i="7"/>
  <c r="L29" i="7"/>
  <c r="M29" i="7"/>
  <c r="E30" i="7"/>
  <c r="G30" i="7"/>
  <c r="H30" i="7"/>
  <c r="I30" i="7"/>
  <c r="J30" i="7"/>
  <c r="K30" i="7"/>
  <c r="L30" i="7"/>
  <c r="DZ4" i="6"/>
  <c r="DV4" i="4"/>
  <c r="DU23" i="5"/>
  <c r="DU36" i="5" s="1"/>
  <c r="DU49" i="5" s="1"/>
  <c r="DQ58" i="4"/>
  <c r="DQ55" i="4"/>
  <c r="M5" i="7" l="1"/>
  <c r="DR79" i="4"/>
  <c r="DT14" i="4"/>
  <c r="DS34" i="4"/>
  <c r="DS51" i="5"/>
  <c r="DS58" i="4" s="1"/>
  <c r="DT7" i="4"/>
  <c r="DQ79" i="4"/>
  <c r="DT8" i="4"/>
  <c r="DT9" i="4" s="1"/>
  <c r="DT10" i="4" s="1"/>
  <c r="A29" i="7"/>
  <c r="E32" i="7"/>
  <c r="G32" i="7"/>
  <c r="J32" i="7"/>
  <c r="K32" i="7"/>
  <c r="L32" i="7"/>
  <c r="M32" i="7"/>
  <c r="DS55" i="4"/>
  <c r="B51" i="5"/>
  <c r="DU323" i="2"/>
  <c r="DU321" i="2"/>
  <c r="DU318" i="2"/>
  <c r="DU320" i="2"/>
  <c r="DU322" i="2"/>
  <c r="DU317" i="2"/>
  <c r="DU315" i="2"/>
  <c r="DU316" i="2"/>
  <c r="DU314" i="2"/>
  <c r="DU307" i="2"/>
  <c r="DU312" i="2" a="1"/>
  <c r="DU312" i="2" s="1"/>
  <c r="DU306" i="2"/>
  <c r="DU304" i="2"/>
  <c r="DU305" i="2"/>
  <c r="DU301" i="2"/>
  <c r="DU302" i="2"/>
  <c r="DU298" i="2"/>
  <c r="DU300" i="2"/>
  <c r="DU296" i="2" a="1"/>
  <c r="DU296" i="2" s="1"/>
  <c r="DU291" i="2"/>
  <c r="DU299" i="2"/>
  <c r="DU290" i="2"/>
  <c r="DU288" i="2"/>
  <c r="DU285" i="2"/>
  <c r="DU289" i="2"/>
  <c r="DU283" i="2"/>
  <c r="DU281" i="2"/>
  <c r="DU280" i="2" a="1"/>
  <c r="DU280" i="2" s="1"/>
  <c r="DU282" i="2"/>
  <c r="DU284" i="2"/>
  <c r="DU264" i="2" a="1"/>
  <c r="DU264" i="2" s="1"/>
  <c r="DU273" i="2"/>
  <c r="DU275" i="2"/>
  <c r="DU268" i="2"/>
  <c r="DU272" i="2"/>
  <c r="DU274" i="2"/>
  <c r="DU266" i="2"/>
  <c r="DU258" i="2"/>
  <c r="DU270" i="2"/>
  <c r="DU267" i="2"/>
  <c r="DU259" i="2"/>
  <c r="DU257" i="2"/>
  <c r="DU251" i="2"/>
  <c r="DU250" i="2"/>
  <c r="DU254" i="2"/>
  <c r="DU256" i="2"/>
  <c r="DU253" i="2"/>
  <c r="DU269" i="2"/>
  <c r="DU252" i="2"/>
  <c r="DU248" i="2" a="1"/>
  <c r="DU248" i="2" s="1"/>
  <c r="DU241" i="2"/>
  <c r="DU240" i="2"/>
  <c r="DU237" i="2"/>
  <c r="DU235" i="2"/>
  <c r="DU234" i="2"/>
  <c r="DU243" i="2"/>
  <c r="DU242" i="2"/>
  <c r="DU227" i="2"/>
  <c r="DU225" i="2"/>
  <c r="DU238" i="2"/>
  <c r="DU236" i="2"/>
  <c r="DU226" i="2"/>
  <c r="DU224" i="2"/>
  <c r="DU232" i="2" a="1"/>
  <c r="DU232" i="2" s="1"/>
  <c r="DU221" i="2"/>
  <c r="DU219" i="2"/>
  <c r="DU218" i="2"/>
  <c r="DU222" i="2"/>
  <c r="DU211" i="2"/>
  <c r="DU209" i="2"/>
  <c r="DU220" i="2"/>
  <c r="DU216" i="2" a="1"/>
  <c r="DU216" i="2" s="1"/>
  <c r="DU200" i="2" a="1"/>
  <c r="DU200" i="2" s="1"/>
  <c r="DU205" i="2"/>
  <c r="DU203" i="2"/>
  <c r="DU202" i="2"/>
  <c r="DU210" i="2"/>
  <c r="DU195" i="2"/>
  <c r="DU193" i="2"/>
  <c r="DU190" i="2"/>
  <c r="DU208" i="2"/>
  <c r="DU188" i="2"/>
  <c r="DU186" i="2"/>
  <c r="DU189" i="2"/>
  <c r="DU192" i="2"/>
  <c r="DU204" i="2"/>
  <c r="DV165" i="2"/>
  <c r="DS19" i="3"/>
  <c r="DU206" i="2"/>
  <c r="DU194" i="2"/>
  <c r="DU184" i="2" a="1"/>
  <c r="DU184" i="2" s="1"/>
  <c r="DU187" i="2"/>
  <c r="DU169" i="2"/>
  <c r="DU168" i="2" a="1"/>
  <c r="DU168" i="2" s="1"/>
  <c r="DU177" i="2"/>
  <c r="DU173" i="2"/>
  <c r="DU178" i="2"/>
  <c r="DU179" i="2"/>
  <c r="DU172" i="2"/>
  <c r="DU176" i="2"/>
  <c r="DU171" i="2"/>
  <c r="DU170" i="2"/>
  <c r="DW4" i="4"/>
  <c r="EA4" i="6"/>
  <c r="DV23" i="5"/>
  <c r="DV36" i="5" s="1"/>
  <c r="DV49" i="5" s="1"/>
  <c r="E53" i="7" l="1"/>
  <c r="G53" i="7"/>
  <c r="H53" i="7"/>
  <c r="I53" i="7"/>
  <c r="J53" i="7"/>
  <c r="K53" i="7"/>
  <c r="L53" i="7"/>
  <c r="M53" i="7"/>
  <c r="DU14" i="4"/>
  <c r="DU7" i="4"/>
  <c r="E56" i="7"/>
  <c r="G56" i="7"/>
  <c r="I56" i="7"/>
  <c r="J56" i="7"/>
  <c r="K56" i="7"/>
  <c r="L56" i="7"/>
  <c r="M56" i="7"/>
  <c r="DU8" i="4"/>
  <c r="DU9" i="4" s="1"/>
  <c r="DU10" i="4" s="1"/>
  <c r="DX4" i="4"/>
  <c r="DW23" i="5"/>
  <c r="DW36" i="5" s="1"/>
  <c r="DW49" i="5" s="1"/>
  <c r="EB4" i="6"/>
  <c r="DV322" i="2"/>
  <c r="DV323" i="2"/>
  <c r="DV321" i="2"/>
  <c r="DV320" i="2"/>
  <c r="DV318" i="2"/>
  <c r="DV317" i="2"/>
  <c r="DV316" i="2"/>
  <c r="DV315" i="2"/>
  <c r="DV314" i="2"/>
  <c r="DV312" i="2" a="1"/>
  <c r="DV312" i="2" s="1"/>
  <c r="DV306" i="2"/>
  <c r="DV304" i="2"/>
  <c r="DV307" i="2"/>
  <c r="DV305" i="2"/>
  <c r="DV302" i="2"/>
  <c r="DV300" i="2"/>
  <c r="DV299" i="2"/>
  <c r="DV301" i="2"/>
  <c r="DV298" i="2"/>
  <c r="DV291" i="2"/>
  <c r="DV290" i="2"/>
  <c r="DV289" i="2"/>
  <c r="DV288" i="2"/>
  <c r="DV283" i="2"/>
  <c r="DV281" i="2"/>
  <c r="DV280" i="2" a="1"/>
  <c r="DV280" i="2" s="1"/>
  <c r="DV296" i="2" a="1"/>
  <c r="DV296" i="2" s="1"/>
  <c r="DV285" i="2"/>
  <c r="DV284" i="2"/>
  <c r="DV282" i="2"/>
  <c r="DV275" i="2"/>
  <c r="DV273" i="2"/>
  <c r="DV270" i="2"/>
  <c r="DV268" i="2"/>
  <c r="DV274" i="2"/>
  <c r="DV272" i="2"/>
  <c r="DV269" i="2"/>
  <c r="DV267" i="2"/>
  <c r="DV266" i="2"/>
  <c r="DV258" i="2"/>
  <c r="DV256" i="2"/>
  <c r="DV253" i="2"/>
  <c r="DV259" i="2"/>
  <c r="DV257" i="2"/>
  <c r="DV254" i="2"/>
  <c r="DV264" i="2" a="1"/>
  <c r="DV264" i="2" s="1"/>
  <c r="DV251" i="2"/>
  <c r="DV250" i="2"/>
  <c r="DV252" i="2"/>
  <c r="DV248" i="2" a="1"/>
  <c r="DV248" i="2" s="1"/>
  <c r="DV241" i="2"/>
  <c r="DV240" i="2"/>
  <c r="DV243" i="2"/>
  <c r="DV238" i="2"/>
  <c r="DV236" i="2"/>
  <c r="DV242" i="2"/>
  <c r="DV234" i="2"/>
  <c r="DV226" i="2"/>
  <c r="DV237" i="2"/>
  <c r="DV227" i="2"/>
  <c r="DV225" i="2"/>
  <c r="DV222" i="2"/>
  <c r="DV221" i="2"/>
  <c r="DV219" i="2"/>
  <c r="DV218" i="2"/>
  <c r="DV224" i="2"/>
  <c r="DV220" i="2"/>
  <c r="DV216" i="2" a="1"/>
  <c r="DV216" i="2" s="1"/>
  <c r="DV210" i="2"/>
  <c r="DV208" i="2"/>
  <c r="DV235" i="2"/>
  <c r="DV200" i="2" a="1"/>
  <c r="DV200" i="2" s="1"/>
  <c r="DV211" i="2"/>
  <c r="DV205" i="2"/>
  <c r="DV203" i="2"/>
  <c r="DV202" i="2"/>
  <c r="DV232" i="2" a="1"/>
  <c r="DV232" i="2" s="1"/>
  <c r="DV195" i="2"/>
  <c r="DV193" i="2"/>
  <c r="DV190" i="2"/>
  <c r="DV209" i="2"/>
  <c r="DV206" i="2"/>
  <c r="DV204" i="2"/>
  <c r="DT19" i="3"/>
  <c r="DV188" i="2"/>
  <c r="DV186" i="2"/>
  <c r="DV192" i="2"/>
  <c r="DV189" i="2"/>
  <c r="DV187" i="2"/>
  <c r="DV194" i="2"/>
  <c r="DV184" i="2" a="1"/>
  <c r="DV184" i="2" s="1"/>
  <c r="DW165" i="2"/>
  <c r="DV178" i="2"/>
  <c r="DV173" i="2"/>
  <c r="DV177" i="2"/>
  <c r="DV176" i="2"/>
  <c r="DV179" i="2"/>
  <c r="DV169" i="2"/>
  <c r="DV170" i="2"/>
  <c r="DV14" i="4" s="1"/>
  <c r="DV168" i="2" a="1"/>
  <c r="DV168" i="2" s="1"/>
  <c r="DV171" i="2"/>
  <c r="DV172" i="2"/>
  <c r="DV8" i="4" l="1"/>
  <c r="DY4" i="4"/>
  <c r="EC4" i="6"/>
  <c r="DX23" i="5"/>
  <c r="DX36" i="5" s="1"/>
  <c r="DX49" i="5" s="1"/>
  <c r="DV7" i="4"/>
  <c r="DW323" i="2"/>
  <c r="DW322" i="2"/>
  <c r="DW321" i="2"/>
  <c r="DW320" i="2"/>
  <c r="DW317" i="2"/>
  <c r="DW318" i="2"/>
  <c r="DW316" i="2"/>
  <c r="DW315" i="2"/>
  <c r="DW312" i="2" a="1"/>
  <c r="DW312" i="2" s="1"/>
  <c r="DW314" i="2"/>
  <c r="DW307" i="2"/>
  <c r="DW305" i="2"/>
  <c r="DW306" i="2"/>
  <c r="DW304" i="2"/>
  <c r="DW302" i="2"/>
  <c r="DW300" i="2"/>
  <c r="DW301" i="2"/>
  <c r="DW299" i="2"/>
  <c r="DW296" i="2" a="1"/>
  <c r="DW296" i="2" s="1"/>
  <c r="DW289" i="2"/>
  <c r="DW291" i="2"/>
  <c r="DW298" i="2"/>
  <c r="DW290" i="2"/>
  <c r="DW288" i="2"/>
  <c r="DW283" i="2"/>
  <c r="DW281" i="2"/>
  <c r="DW280" i="2" a="1"/>
  <c r="DW280" i="2" s="1"/>
  <c r="DW285" i="2"/>
  <c r="DW284" i="2"/>
  <c r="DW282" i="2"/>
  <c r="DW275" i="2"/>
  <c r="DW273" i="2"/>
  <c r="DW270" i="2"/>
  <c r="DW268" i="2"/>
  <c r="DW274" i="2"/>
  <c r="DW272" i="2"/>
  <c r="DW269" i="2"/>
  <c r="DW267" i="2"/>
  <c r="DW266" i="2"/>
  <c r="DW264" i="2" a="1"/>
  <c r="DW264" i="2" s="1"/>
  <c r="DW258" i="2"/>
  <c r="DW256" i="2"/>
  <c r="DW253" i="2"/>
  <c r="DW259" i="2"/>
  <c r="DW257" i="2"/>
  <c r="DW254" i="2"/>
  <c r="DW243" i="2"/>
  <c r="DW241" i="2"/>
  <c r="DW252" i="2"/>
  <c r="DW248" i="2" a="1"/>
  <c r="DW248" i="2" s="1"/>
  <c r="DW242" i="2"/>
  <c r="DW240" i="2"/>
  <c r="DW251" i="2"/>
  <c r="DW238" i="2"/>
  <c r="DW236" i="2"/>
  <c r="DW250" i="2"/>
  <c r="DW234" i="2"/>
  <c r="DW226" i="2"/>
  <c r="DW224" i="2"/>
  <c r="DW237" i="2"/>
  <c r="DW235" i="2"/>
  <c r="DW232" i="2" a="1"/>
  <c r="DW232" i="2" s="1"/>
  <c r="DW227" i="2"/>
  <c r="DW222" i="2"/>
  <c r="DW220" i="2"/>
  <c r="DW216" i="2" a="1"/>
  <c r="DW216" i="2" s="1"/>
  <c r="DW210" i="2"/>
  <c r="DW208" i="2"/>
  <c r="DW225" i="2"/>
  <c r="DW221" i="2"/>
  <c r="DW219" i="2"/>
  <c r="DW218" i="2"/>
  <c r="DW211" i="2"/>
  <c r="DW205" i="2"/>
  <c r="DW203" i="2"/>
  <c r="DW202" i="2"/>
  <c r="DW209" i="2"/>
  <c r="DW206" i="2"/>
  <c r="DW204" i="2"/>
  <c r="DW194" i="2"/>
  <c r="DW192" i="2"/>
  <c r="DW193" i="2"/>
  <c r="DW190" i="2"/>
  <c r="DW188" i="2"/>
  <c r="DW186" i="2"/>
  <c r="DW195" i="2"/>
  <c r="DU19" i="3"/>
  <c r="DW189" i="2"/>
  <c r="DW187" i="2"/>
  <c r="DW200" i="2" a="1"/>
  <c r="DW200" i="2" s="1"/>
  <c r="DW184" i="2" a="1"/>
  <c r="DW184" i="2" s="1"/>
  <c r="DX165" i="2"/>
  <c r="DW168" i="2" a="1"/>
  <c r="DW168" i="2" s="1"/>
  <c r="DW171" i="2"/>
  <c r="DW178" i="2"/>
  <c r="DW170" i="2"/>
  <c r="DW173" i="2"/>
  <c r="DW179" i="2"/>
  <c r="DW172" i="2"/>
  <c r="DW169" i="2"/>
  <c r="DW176" i="2"/>
  <c r="DW177" i="2"/>
  <c r="DV9" i="4" l="1"/>
  <c r="DV10" i="4" s="1"/>
  <c r="DW7" i="4"/>
  <c r="DW14" i="4"/>
  <c r="DW8" i="4"/>
  <c r="DW9" i="4" s="1"/>
  <c r="DW10" i="4" s="1"/>
  <c r="DX323" i="2"/>
  <c r="DX322" i="2"/>
  <c r="DX321" i="2"/>
  <c r="DX320" i="2"/>
  <c r="DX318" i="2"/>
  <c r="DX317" i="2"/>
  <c r="DX316" i="2"/>
  <c r="DX315" i="2"/>
  <c r="DX314" i="2"/>
  <c r="DX306" i="2"/>
  <c r="DX312" i="2" a="1"/>
  <c r="DX312" i="2" s="1"/>
  <c r="DX305" i="2"/>
  <c r="DX307" i="2"/>
  <c r="DX300" i="2"/>
  <c r="DX304" i="2"/>
  <c r="DX301" i="2"/>
  <c r="DX302" i="2"/>
  <c r="DX299" i="2"/>
  <c r="DX298" i="2"/>
  <c r="DX291" i="2"/>
  <c r="DX290" i="2"/>
  <c r="DX296" i="2" a="1"/>
  <c r="DX296" i="2" s="1"/>
  <c r="DX289" i="2"/>
  <c r="DX288" i="2"/>
  <c r="DX283" i="2"/>
  <c r="DX281" i="2"/>
  <c r="DX280" i="2" a="1"/>
  <c r="DX280" i="2" s="1"/>
  <c r="DX285" i="2"/>
  <c r="DX284" i="2"/>
  <c r="DX282" i="2"/>
  <c r="DX274" i="2"/>
  <c r="DX272" i="2"/>
  <c r="DX269" i="2"/>
  <c r="DX273" i="2"/>
  <c r="DX275" i="2"/>
  <c r="DX268" i="2"/>
  <c r="DX270" i="2"/>
  <c r="DX266" i="2"/>
  <c r="DX258" i="2"/>
  <c r="DX267" i="2"/>
  <c r="DX259" i="2"/>
  <c r="DX264" i="2" a="1"/>
  <c r="DX264" i="2" s="1"/>
  <c r="DX257" i="2"/>
  <c r="DX243" i="2"/>
  <c r="DX241" i="2"/>
  <c r="DX254" i="2"/>
  <c r="DX252" i="2"/>
  <c r="DX248" i="2" a="1"/>
  <c r="DX248" i="2" s="1"/>
  <c r="DX256" i="2"/>
  <c r="DX253" i="2"/>
  <c r="DX242" i="2"/>
  <c r="DX251" i="2"/>
  <c r="DX250" i="2"/>
  <c r="DX238" i="2"/>
  <c r="DX240" i="2"/>
  <c r="DX237" i="2"/>
  <c r="DX235" i="2"/>
  <c r="DX226" i="2"/>
  <c r="DX236" i="2"/>
  <c r="DX232" i="2" a="1"/>
  <c r="DX232" i="2" s="1"/>
  <c r="DX227" i="2"/>
  <c r="DX225" i="2"/>
  <c r="DX222" i="2"/>
  <c r="DX234" i="2"/>
  <c r="DX216" i="2" a="1"/>
  <c r="DX216" i="2" s="1"/>
  <c r="DX220" i="2"/>
  <c r="DX224" i="2"/>
  <c r="DX211" i="2"/>
  <c r="DX209" i="2"/>
  <c r="DX218" i="2"/>
  <c r="DX219" i="2"/>
  <c r="DX210" i="2"/>
  <c r="DX195" i="2"/>
  <c r="DX193" i="2"/>
  <c r="DX190" i="2"/>
  <c r="DX206" i="2"/>
  <c r="DX204" i="2"/>
  <c r="DX200" i="2" a="1"/>
  <c r="DX200" i="2" s="1"/>
  <c r="DX221" i="2"/>
  <c r="DX205" i="2"/>
  <c r="DX203" i="2"/>
  <c r="DX202" i="2"/>
  <c r="DY165" i="2"/>
  <c r="DX192" i="2"/>
  <c r="DX208" i="2"/>
  <c r="DX189" i="2"/>
  <c r="DX187" i="2"/>
  <c r="DX184" i="2" a="1"/>
  <c r="DX184" i="2" s="1"/>
  <c r="DX194" i="2"/>
  <c r="DX188" i="2"/>
  <c r="DX186" i="2"/>
  <c r="DV19" i="3"/>
  <c r="DX173" i="2"/>
  <c r="DX168" i="2" a="1"/>
  <c r="DX168" i="2" s="1"/>
  <c r="DX171" i="2"/>
  <c r="DX8" i="4" s="1"/>
  <c r="DX176" i="2"/>
  <c r="DX179" i="2"/>
  <c r="DX169" i="2"/>
  <c r="DX177" i="2"/>
  <c r="DX172" i="2"/>
  <c r="DX178" i="2"/>
  <c r="DX170" i="2"/>
  <c r="DX14" i="4" s="1"/>
  <c r="DZ4" i="4"/>
  <c r="ED4" i="6"/>
  <c r="DY23" i="5"/>
  <c r="DY36" i="5" s="1"/>
  <c r="DY49" i="5" s="1"/>
  <c r="DX7" i="4" l="1"/>
  <c r="DX9" i="4" s="1"/>
  <c r="DX10" i="4" s="1"/>
  <c r="EA4" i="4"/>
  <c r="EE4" i="6"/>
  <c r="DZ23" i="5"/>
  <c r="DZ36" i="5" s="1"/>
  <c r="DZ49" i="5" s="1"/>
  <c r="DY323" i="2"/>
  <c r="DY322" i="2"/>
  <c r="DY321" i="2"/>
  <c r="DY320" i="2"/>
  <c r="DY317" i="2"/>
  <c r="DY316" i="2"/>
  <c r="DY318" i="2"/>
  <c r="DY315" i="2"/>
  <c r="DY312" i="2" a="1"/>
  <c r="DY312" i="2" s="1"/>
  <c r="DY314" i="2"/>
  <c r="DY307" i="2"/>
  <c r="DY306" i="2"/>
  <c r="DY305" i="2"/>
  <c r="DY300" i="2"/>
  <c r="DY302" i="2"/>
  <c r="DY304" i="2"/>
  <c r="DY301" i="2"/>
  <c r="DY299" i="2"/>
  <c r="DY296" i="2" a="1"/>
  <c r="DY296" i="2" s="1"/>
  <c r="DY298" i="2"/>
  <c r="DY289" i="2"/>
  <c r="DY286" i="2"/>
  <c r="DY291" i="2"/>
  <c r="DY288" i="2"/>
  <c r="DY280" i="2" a="1"/>
  <c r="DY280" i="2" s="1"/>
  <c r="DY285" i="2"/>
  <c r="DY284" i="2"/>
  <c r="DY282" i="2"/>
  <c r="DY290" i="2"/>
  <c r="DY281" i="2"/>
  <c r="DY283" i="2"/>
  <c r="DY273" i="2"/>
  <c r="DY275" i="2"/>
  <c r="DY268" i="2"/>
  <c r="DY270" i="2"/>
  <c r="DY267" i="2"/>
  <c r="DY266" i="2"/>
  <c r="DY274" i="2"/>
  <c r="DY269" i="2"/>
  <c r="DY259" i="2"/>
  <c r="DY257" i="2"/>
  <c r="DY272" i="2"/>
  <c r="DY264" i="2" a="1"/>
  <c r="DY264" i="2" s="1"/>
  <c r="DY254" i="2"/>
  <c r="DY252" i="2"/>
  <c r="DY248" i="2" a="1"/>
  <c r="DY248" i="2" s="1"/>
  <c r="DY256" i="2"/>
  <c r="DY253" i="2"/>
  <c r="DY251" i="2"/>
  <c r="DY250" i="2"/>
  <c r="DY238" i="2"/>
  <c r="DY236" i="2"/>
  <c r="DY243" i="2"/>
  <c r="DY242" i="2"/>
  <c r="DY258" i="2"/>
  <c r="DY241" i="2"/>
  <c r="DY226" i="2"/>
  <c r="DY232" i="2" a="1"/>
  <c r="DY232" i="2" s="1"/>
  <c r="DY237" i="2"/>
  <c r="DY235" i="2"/>
  <c r="DY227" i="2"/>
  <c r="DY225" i="2"/>
  <c r="DY222" i="2"/>
  <c r="DY240" i="2"/>
  <c r="DY234" i="2"/>
  <c r="DY220" i="2"/>
  <c r="DY224" i="2"/>
  <c r="DY210" i="2"/>
  <c r="DY208" i="2"/>
  <c r="DY221" i="2"/>
  <c r="DY219" i="2"/>
  <c r="DY218" i="2"/>
  <c r="DY216" i="2" a="1"/>
  <c r="DY216" i="2" s="1"/>
  <c r="DY195" i="2"/>
  <c r="DY206" i="2"/>
  <c r="DY204" i="2"/>
  <c r="DY209" i="2"/>
  <c r="DY200" i="2" a="1"/>
  <c r="DY200" i="2" s="1"/>
  <c r="DY194" i="2"/>
  <c r="DY192" i="2"/>
  <c r="DY211" i="2"/>
  <c r="DY202" i="2"/>
  <c r="DZ165" i="2"/>
  <c r="DY203" i="2"/>
  <c r="DY189" i="2"/>
  <c r="DY187" i="2"/>
  <c r="DY184" i="2" a="1"/>
  <c r="DY184" i="2" s="1"/>
  <c r="DY205" i="2"/>
  <c r="DW19" i="3"/>
  <c r="DY193" i="2"/>
  <c r="DY190" i="2"/>
  <c r="DY188" i="2"/>
  <c r="DY186" i="2"/>
  <c r="DY176" i="2"/>
  <c r="DY173" i="2"/>
  <c r="DY172" i="2"/>
  <c r="DY177" i="2"/>
  <c r="DY179" i="2"/>
  <c r="DY170" i="2"/>
  <c r="DY14" i="4" s="1"/>
  <c r="DY168" i="2" a="1"/>
  <c r="DY168" i="2" s="1"/>
  <c r="DY169" i="2"/>
  <c r="DY171" i="2"/>
  <c r="DY8" i="4" s="1"/>
  <c r="DY178" i="2"/>
  <c r="DY7" i="4" l="1"/>
  <c r="DY9" i="4" s="1"/>
  <c r="DY10" i="4" s="1"/>
  <c r="DY287" i="2"/>
  <c r="DZ323" i="2"/>
  <c r="DZ322" i="2"/>
  <c r="DZ321" i="2"/>
  <c r="DZ318" i="2"/>
  <c r="DZ320" i="2"/>
  <c r="DZ314" i="2"/>
  <c r="DZ316" i="2"/>
  <c r="DZ315" i="2"/>
  <c r="DZ317" i="2"/>
  <c r="DZ312" i="2" a="1"/>
  <c r="DZ312" i="2" s="1"/>
  <c r="DZ307" i="2"/>
  <c r="DZ305" i="2"/>
  <c r="DZ302" i="2"/>
  <c r="DZ304" i="2"/>
  <c r="DZ306" i="2"/>
  <c r="DZ301" i="2"/>
  <c r="DZ299" i="2"/>
  <c r="DZ300" i="2"/>
  <c r="DZ296" i="2" a="1"/>
  <c r="DZ296" i="2" s="1"/>
  <c r="DZ298" i="2"/>
  <c r="DZ290" i="2"/>
  <c r="DZ291" i="2"/>
  <c r="DZ288" i="2"/>
  <c r="DZ285" i="2"/>
  <c r="DZ284" i="2"/>
  <c r="DZ282" i="2"/>
  <c r="DZ286" i="2"/>
  <c r="DZ289" i="2"/>
  <c r="DZ283" i="2"/>
  <c r="DZ281" i="2"/>
  <c r="DZ280" i="2" a="1"/>
  <c r="DZ280" i="2" s="1"/>
  <c r="DZ274" i="2"/>
  <c r="DZ272" i="2"/>
  <c r="DZ269" i="2"/>
  <c r="DZ275" i="2"/>
  <c r="DZ273" i="2"/>
  <c r="DZ270" i="2"/>
  <c r="DZ268" i="2"/>
  <c r="DZ267" i="2"/>
  <c r="DZ266" i="2"/>
  <c r="DZ259" i="2"/>
  <c r="DZ257" i="2"/>
  <c r="DZ254" i="2"/>
  <c r="DZ264" i="2" a="1"/>
  <c r="DZ264" i="2" s="1"/>
  <c r="DZ258" i="2"/>
  <c r="DZ256" i="2"/>
  <c r="DZ253" i="2"/>
  <c r="DZ252" i="2"/>
  <c r="DZ251" i="2"/>
  <c r="DZ250" i="2"/>
  <c r="DZ248" i="2" a="1"/>
  <c r="DZ248" i="2" s="1"/>
  <c r="DZ243" i="2"/>
  <c r="DZ242" i="2"/>
  <c r="DZ240" i="2"/>
  <c r="DZ237" i="2"/>
  <c r="DZ235" i="2"/>
  <c r="DZ234" i="2"/>
  <c r="DZ238" i="2"/>
  <c r="DZ232" i="2" a="1"/>
  <c r="DZ232" i="2" s="1"/>
  <c r="DZ236" i="2"/>
  <c r="DZ227" i="2"/>
  <c r="DZ225" i="2"/>
  <c r="DZ241" i="2"/>
  <c r="DZ226" i="2"/>
  <c r="DZ224" i="2"/>
  <c r="DZ222" i="2"/>
  <c r="DZ220" i="2"/>
  <c r="DZ221" i="2"/>
  <c r="DZ219" i="2"/>
  <c r="DZ218" i="2"/>
  <c r="DZ211" i="2"/>
  <c r="DZ209" i="2"/>
  <c r="DZ216" i="2" a="1"/>
  <c r="DZ216" i="2" s="1"/>
  <c r="DZ210" i="2"/>
  <c r="DZ206" i="2"/>
  <c r="DZ204" i="2"/>
  <c r="DZ200" i="2" a="1"/>
  <c r="DZ200" i="2" s="1"/>
  <c r="DZ194" i="2"/>
  <c r="DZ192" i="2"/>
  <c r="DZ208" i="2"/>
  <c r="DZ205" i="2"/>
  <c r="DZ203" i="2"/>
  <c r="DZ202" i="2"/>
  <c r="DZ195" i="2"/>
  <c r="DX19" i="3"/>
  <c r="DZ189" i="2"/>
  <c r="DZ187" i="2"/>
  <c r="DZ184" i="2" a="1"/>
  <c r="DZ184" i="2" s="1"/>
  <c r="EA165" i="2"/>
  <c r="DZ188" i="2"/>
  <c r="DZ186" i="2"/>
  <c r="DZ190" i="2"/>
  <c r="DZ193" i="2"/>
  <c r="DZ176" i="2"/>
  <c r="DZ173" i="2"/>
  <c r="DZ171" i="2"/>
  <c r="DZ172" i="2"/>
  <c r="DZ178" i="2"/>
  <c r="DZ170" i="2"/>
  <c r="DZ14" i="4" s="1"/>
  <c r="DZ169" i="2"/>
  <c r="DZ177" i="2"/>
  <c r="DZ179" i="2"/>
  <c r="DZ168" i="2" a="1"/>
  <c r="DZ168" i="2" s="1"/>
  <c r="DY292" i="2"/>
  <c r="EB4" i="4"/>
  <c r="EA23" i="5"/>
  <c r="EA36" i="5" s="1"/>
  <c r="EA49" i="5" s="1"/>
  <c r="EF4" i="6"/>
  <c r="DZ8" i="4" l="1"/>
  <c r="DZ7" i="4"/>
  <c r="DZ287" i="2"/>
  <c r="DZ292" i="2" s="1"/>
  <c r="EC4" i="4"/>
  <c r="EG4" i="6"/>
  <c r="EB23" i="5"/>
  <c r="EB36" i="5" s="1"/>
  <c r="EB49" i="5" s="1"/>
  <c r="EA323" i="2"/>
  <c r="EA321" i="2"/>
  <c r="EA322" i="2"/>
  <c r="EA320" i="2"/>
  <c r="EA317" i="2"/>
  <c r="EA318" i="2"/>
  <c r="EA316" i="2"/>
  <c r="EA315" i="2"/>
  <c r="EA314" i="2"/>
  <c r="EA312" i="2" a="1"/>
  <c r="EA312" i="2" s="1"/>
  <c r="EA306" i="2"/>
  <c r="EA307" i="2"/>
  <c r="EA305" i="2"/>
  <c r="EA304" i="2"/>
  <c r="EA302" i="2"/>
  <c r="EA301" i="2"/>
  <c r="EA300" i="2"/>
  <c r="EA299" i="2"/>
  <c r="EA296" i="2" a="1"/>
  <c r="EA296" i="2" s="1"/>
  <c r="EA298" i="2"/>
  <c r="EA290" i="2"/>
  <c r="EA291" i="2"/>
  <c r="EA288" i="2"/>
  <c r="EA289" i="2"/>
  <c r="EA286" i="2"/>
  <c r="EA284" i="2"/>
  <c r="EA282" i="2"/>
  <c r="EA285" i="2"/>
  <c r="EA283" i="2"/>
  <c r="EA281" i="2"/>
  <c r="EA280" i="2" a="1"/>
  <c r="EA280" i="2" s="1"/>
  <c r="EA274" i="2"/>
  <c r="EA272" i="2"/>
  <c r="EA269" i="2"/>
  <c r="EA275" i="2"/>
  <c r="EA273" i="2"/>
  <c r="EA270" i="2"/>
  <c r="EA268" i="2"/>
  <c r="EA267" i="2"/>
  <c r="EA266" i="2"/>
  <c r="EA264" i="2" a="1"/>
  <c r="EA264" i="2" s="1"/>
  <c r="EA259" i="2"/>
  <c r="EA257" i="2"/>
  <c r="EA254" i="2"/>
  <c r="EA258" i="2"/>
  <c r="EA256" i="2"/>
  <c r="EA253" i="2"/>
  <c r="EA242" i="2"/>
  <c r="EA251" i="2"/>
  <c r="EA250" i="2"/>
  <c r="EA243" i="2"/>
  <c r="EA241" i="2"/>
  <c r="EA248" i="2" a="1"/>
  <c r="EA248" i="2" s="1"/>
  <c r="EA252" i="2"/>
  <c r="EA240" i="2"/>
  <c r="EA237" i="2"/>
  <c r="EA235" i="2"/>
  <c r="EA232" i="2" a="1"/>
  <c r="EA232" i="2" s="1"/>
  <c r="EA236" i="2"/>
  <c r="EA227" i="2"/>
  <c r="EA225" i="2"/>
  <c r="EA222" i="2"/>
  <c r="EA234" i="2"/>
  <c r="EA238" i="2"/>
  <c r="EA224" i="2"/>
  <c r="EA221" i="2"/>
  <c r="EA219" i="2"/>
  <c r="EA218" i="2"/>
  <c r="EA211" i="2"/>
  <c r="EA209" i="2"/>
  <c r="EA216" i="2" a="1"/>
  <c r="EA216" i="2" s="1"/>
  <c r="EA220" i="2"/>
  <c r="EA210" i="2"/>
  <c r="EA206" i="2"/>
  <c r="EA204" i="2"/>
  <c r="EA200" i="2" a="1"/>
  <c r="EA200" i="2" s="1"/>
  <c r="EA208" i="2"/>
  <c r="EA205" i="2"/>
  <c r="EA203" i="2"/>
  <c r="EA202" i="2"/>
  <c r="EA226" i="2"/>
  <c r="EA195" i="2"/>
  <c r="EA193" i="2"/>
  <c r="EA190" i="2"/>
  <c r="EA192" i="2"/>
  <c r="EA189" i="2"/>
  <c r="EA187" i="2"/>
  <c r="EA184" i="2" a="1"/>
  <c r="EA184" i="2" s="1"/>
  <c r="DY19" i="3"/>
  <c r="EB165" i="2"/>
  <c r="EA194" i="2"/>
  <c r="EA188" i="2"/>
  <c r="EA186" i="2"/>
  <c r="EA171" i="2"/>
  <c r="EA179" i="2"/>
  <c r="EA169" i="2"/>
  <c r="EA178" i="2"/>
  <c r="EA177" i="2"/>
  <c r="EA168" i="2" a="1"/>
  <c r="EA168" i="2" s="1"/>
  <c r="EA173" i="2"/>
  <c r="EA176" i="2"/>
  <c r="EA172" i="2"/>
  <c r="EA170" i="2"/>
  <c r="EA14" i="4" l="1"/>
  <c r="DZ9" i="4"/>
  <c r="DZ10" i="4" s="1"/>
  <c r="EA7" i="4"/>
  <c r="EB322" i="2"/>
  <c r="EB323" i="2"/>
  <c r="EB317" i="2"/>
  <c r="EB318" i="2"/>
  <c r="EB320" i="2"/>
  <c r="EB321" i="2"/>
  <c r="EB316" i="2"/>
  <c r="EB315" i="2"/>
  <c r="EB314" i="2"/>
  <c r="EB312" i="2" a="1"/>
  <c r="EB312" i="2" s="1"/>
  <c r="EB307" i="2"/>
  <c r="EB305" i="2"/>
  <c r="EB306" i="2"/>
  <c r="EB302" i="2"/>
  <c r="EB301" i="2"/>
  <c r="EB299" i="2"/>
  <c r="EB298" i="2"/>
  <c r="EB300" i="2"/>
  <c r="EB296" i="2" a="1"/>
  <c r="EB296" i="2" s="1"/>
  <c r="EB304" i="2"/>
  <c r="EB291" i="2"/>
  <c r="EB288" i="2"/>
  <c r="EB290" i="2"/>
  <c r="EB289" i="2"/>
  <c r="EB284" i="2"/>
  <c r="EB282" i="2"/>
  <c r="EB285" i="2"/>
  <c r="EB286" i="2"/>
  <c r="EB280" i="2" a="1"/>
  <c r="EB280" i="2" s="1"/>
  <c r="EB283" i="2"/>
  <c r="EB281" i="2"/>
  <c r="EB275" i="2"/>
  <c r="EB273" i="2"/>
  <c r="EB270" i="2"/>
  <c r="EB267" i="2"/>
  <c r="EB266" i="2"/>
  <c r="EB272" i="2"/>
  <c r="EB259" i="2"/>
  <c r="EB264" i="2" a="1"/>
  <c r="EB264" i="2" s="1"/>
  <c r="EB258" i="2"/>
  <c r="EB274" i="2"/>
  <c r="EB269" i="2"/>
  <c r="EB242" i="2"/>
  <c r="EB256" i="2"/>
  <c r="EB253" i="2"/>
  <c r="EB251" i="2"/>
  <c r="EB250" i="2"/>
  <c r="EB268" i="2"/>
  <c r="EB248" i="2" a="1"/>
  <c r="EB248" i="2" s="1"/>
  <c r="EB243" i="2"/>
  <c r="EB241" i="2"/>
  <c r="EB252" i="2"/>
  <c r="EB254" i="2"/>
  <c r="EB240" i="2"/>
  <c r="EB237" i="2"/>
  <c r="EB257" i="2"/>
  <c r="EB238" i="2"/>
  <c r="EB236" i="2"/>
  <c r="EB227" i="2"/>
  <c r="EB225" i="2"/>
  <c r="EB235" i="2"/>
  <c r="EB234" i="2"/>
  <c r="EB226" i="2"/>
  <c r="EB224" i="2"/>
  <c r="EB232" i="2" a="1"/>
  <c r="EB232" i="2" s="1"/>
  <c r="EB221" i="2"/>
  <c r="EB219" i="2"/>
  <c r="EB218" i="2"/>
  <c r="EB216" i="2" a="1"/>
  <c r="EB216" i="2" s="1"/>
  <c r="EB222" i="2"/>
  <c r="EB210" i="2"/>
  <c r="EB208" i="2"/>
  <c r="EB209" i="2"/>
  <c r="EB194" i="2"/>
  <c r="EB192" i="2"/>
  <c r="EB220" i="2"/>
  <c r="EB205" i="2"/>
  <c r="EB203" i="2"/>
  <c r="EB202" i="2"/>
  <c r="EB206" i="2"/>
  <c r="EB204" i="2"/>
  <c r="EB200" i="2" a="1"/>
  <c r="EB200" i="2" s="1"/>
  <c r="EB188" i="2"/>
  <c r="EB186" i="2"/>
  <c r="EC165" i="2"/>
  <c r="DZ19" i="3"/>
  <c r="EB211" i="2"/>
  <c r="EB193" i="2"/>
  <c r="EB190" i="2"/>
  <c r="EB195" i="2"/>
  <c r="EB189" i="2"/>
  <c r="EB187" i="2"/>
  <c r="EB184" i="2" a="1"/>
  <c r="EB184" i="2" s="1"/>
  <c r="EB168" i="2" a="1"/>
  <c r="EB168" i="2" s="1"/>
  <c r="EB176" i="2"/>
  <c r="EB179" i="2"/>
  <c r="EB170" i="2"/>
  <c r="EB171" i="2"/>
  <c r="EB172" i="2"/>
  <c r="EB178" i="2"/>
  <c r="EB177" i="2"/>
  <c r="EB169" i="2"/>
  <c r="EB173" i="2"/>
  <c r="EA287" i="2"/>
  <c r="EA292" i="2" s="1"/>
  <c r="EA8" i="4"/>
  <c r="EH4" i="6"/>
  <c r="ED4" i="4"/>
  <c r="EC23" i="5"/>
  <c r="EC36" i="5" s="1"/>
  <c r="EC49" i="5" s="1"/>
  <c r="EB8" i="4" l="1"/>
  <c r="EB14" i="4"/>
  <c r="ED23" i="5"/>
  <c r="ED36" i="5" s="1"/>
  <c r="ED49" i="5" s="1"/>
  <c r="EE4" i="4"/>
  <c r="EI4" i="6"/>
  <c r="EB7" i="4"/>
  <c r="EB9" i="4" s="1"/>
  <c r="EB10" i="4" s="1"/>
  <c r="EA9" i="4"/>
  <c r="EA10" i="4" s="1"/>
  <c r="EC323" i="2"/>
  <c r="EC322" i="2"/>
  <c r="EC321" i="2"/>
  <c r="EC318" i="2"/>
  <c r="EC320" i="2"/>
  <c r="EC316" i="2"/>
  <c r="EC315" i="2"/>
  <c r="EC317" i="2"/>
  <c r="EC314" i="2"/>
  <c r="EC312" i="2" a="1"/>
  <c r="EC312" i="2" s="1"/>
  <c r="EC307" i="2"/>
  <c r="EC306" i="2"/>
  <c r="EC304" i="2"/>
  <c r="EC305" i="2"/>
  <c r="EC301" i="2"/>
  <c r="EC302" i="2"/>
  <c r="EC300" i="2"/>
  <c r="EC298" i="2"/>
  <c r="EC299" i="2"/>
  <c r="EC296" i="2" a="1"/>
  <c r="EC296" i="2" s="1"/>
  <c r="EC291" i="2"/>
  <c r="EC290" i="2"/>
  <c r="EC288" i="2"/>
  <c r="EC285" i="2"/>
  <c r="EC286" i="2"/>
  <c r="EC280" i="2" a="1"/>
  <c r="EC280" i="2" s="1"/>
  <c r="EC283" i="2"/>
  <c r="EC281" i="2"/>
  <c r="EC289" i="2"/>
  <c r="EC284" i="2"/>
  <c r="EC275" i="2"/>
  <c r="EC270" i="2"/>
  <c r="EC272" i="2"/>
  <c r="EC274" i="2"/>
  <c r="EC269" i="2"/>
  <c r="EC282" i="2"/>
  <c r="EC268" i="2"/>
  <c r="EC264" i="2" a="1"/>
  <c r="EC264" i="2" s="1"/>
  <c r="EC273" i="2"/>
  <c r="EC267" i="2"/>
  <c r="EC258" i="2"/>
  <c r="EC259" i="2"/>
  <c r="EC256" i="2"/>
  <c r="EC253" i="2"/>
  <c r="EC266" i="2"/>
  <c r="EC251" i="2"/>
  <c r="EC250" i="2"/>
  <c r="EC248" i="2" a="1"/>
  <c r="EC248" i="2" s="1"/>
  <c r="EC252" i="2"/>
  <c r="EC257" i="2"/>
  <c r="EC254" i="2"/>
  <c r="EC243" i="2"/>
  <c r="EC240" i="2"/>
  <c r="EC237" i="2"/>
  <c r="EC235" i="2"/>
  <c r="EC234" i="2"/>
  <c r="EC242" i="2"/>
  <c r="EC241" i="2"/>
  <c r="EC236" i="2"/>
  <c r="EC227" i="2"/>
  <c r="EC225" i="2"/>
  <c r="EC226" i="2"/>
  <c r="EC224" i="2"/>
  <c r="EC221" i="2"/>
  <c r="EC219" i="2"/>
  <c r="EC218" i="2"/>
  <c r="EC211" i="2"/>
  <c r="EC209" i="2"/>
  <c r="EC216" i="2" a="1"/>
  <c r="EC216" i="2" s="1"/>
  <c r="EC238" i="2"/>
  <c r="EC232" i="2" a="1"/>
  <c r="EC232" i="2" s="1"/>
  <c r="EC220" i="2"/>
  <c r="EC222" i="2"/>
  <c r="EC205" i="2"/>
  <c r="EC203" i="2"/>
  <c r="EC202" i="2"/>
  <c r="EC208" i="2"/>
  <c r="EC200" i="2" a="1"/>
  <c r="EC200" i="2" s="1"/>
  <c r="EC195" i="2"/>
  <c r="EC193" i="2"/>
  <c r="EC190" i="2"/>
  <c r="EC210" i="2"/>
  <c r="EA19" i="3"/>
  <c r="EC188" i="2"/>
  <c r="EC186" i="2"/>
  <c r="EC206" i="2"/>
  <c r="EC204" i="2"/>
  <c r="EC194" i="2"/>
  <c r="EC184" i="2" a="1"/>
  <c r="EC184" i="2" s="1"/>
  <c r="ED165" i="2"/>
  <c r="EC192" i="2"/>
  <c r="EC189" i="2"/>
  <c r="EC187" i="2"/>
  <c r="EC177" i="2"/>
  <c r="EC170" i="2"/>
  <c r="EC14" i="4" s="1"/>
  <c r="EC173" i="2"/>
  <c r="EC171" i="2"/>
  <c r="EC8" i="4" s="1"/>
  <c r="EC179" i="2"/>
  <c r="EC178" i="2"/>
  <c r="EC169" i="2"/>
  <c r="EC172" i="2"/>
  <c r="EC176" i="2"/>
  <c r="EC168" i="2" a="1"/>
  <c r="EC168" i="2" s="1"/>
  <c r="EB287" i="2"/>
  <c r="EB292" i="2" s="1"/>
  <c r="ED322" i="2" l="1"/>
  <c r="ED323" i="2"/>
  <c r="ED321" i="2"/>
  <c r="ED320" i="2"/>
  <c r="ED318" i="2"/>
  <c r="ED316" i="2"/>
  <c r="ED317" i="2"/>
  <c r="ED315" i="2"/>
  <c r="ED314" i="2"/>
  <c r="ED312" i="2" a="1"/>
  <c r="ED312" i="2" s="1"/>
  <c r="ED307" i="2"/>
  <c r="ED306" i="2"/>
  <c r="ED304" i="2"/>
  <c r="ED305" i="2"/>
  <c r="ED302" i="2"/>
  <c r="ED300" i="2"/>
  <c r="ED298" i="2"/>
  <c r="ED301" i="2"/>
  <c r="ED291" i="2"/>
  <c r="ED299" i="2"/>
  <c r="ED296" i="2" a="1"/>
  <c r="ED296" i="2" s="1"/>
  <c r="ED290" i="2"/>
  <c r="ED289" i="2"/>
  <c r="ED286" i="2"/>
  <c r="ED285" i="2"/>
  <c r="ED280" i="2" a="1"/>
  <c r="ED280" i="2" s="1"/>
  <c r="ED283" i="2"/>
  <c r="ED281" i="2"/>
  <c r="ED284" i="2"/>
  <c r="ED282" i="2"/>
  <c r="ED275" i="2"/>
  <c r="ED273" i="2"/>
  <c r="ED270" i="2"/>
  <c r="ED268" i="2"/>
  <c r="ED288" i="2"/>
  <c r="ED274" i="2"/>
  <c r="ED272" i="2"/>
  <c r="ED269" i="2"/>
  <c r="ED264" i="2" a="1"/>
  <c r="ED264" i="2" s="1"/>
  <c r="ED267" i="2"/>
  <c r="ED266" i="2"/>
  <c r="ED258" i="2"/>
  <c r="ED256" i="2"/>
  <c r="ED253" i="2"/>
  <c r="ED259" i="2"/>
  <c r="ED257" i="2"/>
  <c r="ED254" i="2"/>
  <c r="ED251" i="2"/>
  <c r="ED250" i="2"/>
  <c r="ED248" i="2" a="1"/>
  <c r="ED248" i="2" s="1"/>
  <c r="ED252" i="2"/>
  <c r="ED243" i="2"/>
  <c r="ED240" i="2"/>
  <c r="ED242" i="2"/>
  <c r="ED241" i="2"/>
  <c r="ED238" i="2"/>
  <c r="ED236" i="2"/>
  <c r="ED237" i="2"/>
  <c r="ED235" i="2"/>
  <c r="ED234" i="2"/>
  <c r="ED226" i="2"/>
  <c r="ED232" i="2" a="1"/>
  <c r="ED232" i="2" s="1"/>
  <c r="ED227" i="2"/>
  <c r="ED225" i="2"/>
  <c r="ED222" i="2"/>
  <c r="ED224" i="2"/>
  <c r="ED221" i="2"/>
  <c r="ED219" i="2"/>
  <c r="ED218" i="2"/>
  <c r="ED216" i="2" a="1"/>
  <c r="ED216" i="2" s="1"/>
  <c r="ED220" i="2"/>
  <c r="ED210" i="2"/>
  <c r="ED208" i="2"/>
  <c r="ED209" i="2"/>
  <c r="ED205" i="2"/>
  <c r="ED203" i="2"/>
  <c r="ED202" i="2"/>
  <c r="ED200" i="2" a="1"/>
  <c r="ED200" i="2" s="1"/>
  <c r="ED195" i="2"/>
  <c r="ED193" i="2"/>
  <c r="ED190" i="2"/>
  <c r="ED211" i="2"/>
  <c r="ED206" i="2"/>
  <c r="ED204" i="2"/>
  <c r="ED188" i="2"/>
  <c r="ED186" i="2"/>
  <c r="ED192" i="2"/>
  <c r="ED194" i="2"/>
  <c r="ED184" i="2" a="1"/>
  <c r="ED184" i="2" s="1"/>
  <c r="ED189" i="2"/>
  <c r="ED187" i="2"/>
  <c r="EB19" i="3"/>
  <c r="EE165" i="2"/>
  <c r="ED172" i="2"/>
  <c r="ED177" i="2"/>
  <c r="ED168" i="2" a="1"/>
  <c r="ED168" i="2" s="1"/>
  <c r="ED169" i="2"/>
  <c r="ED171" i="2"/>
  <c r="ED179" i="2"/>
  <c r="ED170" i="2"/>
  <c r="ED176" i="2"/>
  <c r="ED178" i="2"/>
  <c r="ED173" i="2"/>
  <c r="EC287" i="2"/>
  <c r="EC292" i="2" s="1"/>
  <c r="EJ4" i="6"/>
  <c r="EE23" i="5"/>
  <c r="EE36" i="5" s="1"/>
  <c r="EE49" i="5" s="1"/>
  <c r="EC7" i="4"/>
  <c r="EC9" i="4" s="1"/>
  <c r="EC10" i="4" s="1"/>
  <c r="ED8" i="4" l="1"/>
  <c r="ED287" i="2"/>
  <c r="ED292" i="2" s="1"/>
  <c r="ED7" i="4"/>
  <c r="ED9" i="4" s="1"/>
  <c r="ED10" i="4" s="1"/>
  <c r="EE323" i="2"/>
  <c r="EE322" i="2"/>
  <c r="EE321" i="2"/>
  <c r="EE320" i="2"/>
  <c r="EE318" i="2"/>
  <c r="EE317" i="2"/>
  <c r="EE316" i="2"/>
  <c r="EE314" i="2"/>
  <c r="EE312" i="2" a="1"/>
  <c r="EE312" i="2" s="1"/>
  <c r="EE307" i="2"/>
  <c r="EE305" i="2"/>
  <c r="EE315" i="2"/>
  <c r="EE306" i="2"/>
  <c r="EE304" i="2"/>
  <c r="EE302" i="2"/>
  <c r="EE301" i="2"/>
  <c r="EE299" i="2"/>
  <c r="EE300" i="2"/>
  <c r="EE296" i="2" a="1"/>
  <c r="EE296" i="2" s="1"/>
  <c r="EE298" i="2"/>
  <c r="EE289" i="2"/>
  <c r="EE291" i="2"/>
  <c r="EE290" i="2"/>
  <c r="EE288" i="2"/>
  <c r="EE286" i="2"/>
  <c r="EE283" i="2"/>
  <c r="EE281" i="2"/>
  <c r="EE284" i="2"/>
  <c r="EE282" i="2"/>
  <c r="EE275" i="2"/>
  <c r="EE273" i="2"/>
  <c r="EE270" i="2"/>
  <c r="EE268" i="2"/>
  <c r="EE285" i="2"/>
  <c r="EE274" i="2"/>
  <c r="EE272" i="2"/>
  <c r="EE269" i="2"/>
  <c r="EE280" i="2" a="1"/>
  <c r="EE280" i="2" s="1"/>
  <c r="EE267" i="2"/>
  <c r="EE266" i="2"/>
  <c r="EE258" i="2"/>
  <c r="EE256" i="2"/>
  <c r="EE253" i="2"/>
  <c r="EE264" i="2" a="1"/>
  <c r="EE264" i="2" s="1"/>
  <c r="EE259" i="2"/>
  <c r="EE257" i="2"/>
  <c r="EE254" i="2"/>
  <c r="EE243" i="2"/>
  <c r="EE241" i="2"/>
  <c r="EE252" i="2"/>
  <c r="EE242" i="2"/>
  <c r="EE251" i="2"/>
  <c r="EE240" i="2"/>
  <c r="EE248" i="2" a="1"/>
  <c r="EE248" i="2" s="1"/>
  <c r="EE238" i="2"/>
  <c r="EE236" i="2"/>
  <c r="EE237" i="2"/>
  <c r="EE235" i="2"/>
  <c r="EE234" i="2"/>
  <c r="EE226" i="2"/>
  <c r="EE224" i="2"/>
  <c r="EE232" i="2" a="1"/>
  <c r="EE232" i="2" s="1"/>
  <c r="EE250" i="2"/>
  <c r="EE216" i="2" a="1"/>
  <c r="EE216" i="2" s="1"/>
  <c r="EE220" i="2"/>
  <c r="EE225" i="2"/>
  <c r="EE210" i="2"/>
  <c r="EE208" i="2"/>
  <c r="EE222" i="2"/>
  <c r="EE227" i="2"/>
  <c r="EE221" i="2"/>
  <c r="EE219" i="2"/>
  <c r="EE218" i="2"/>
  <c r="EE209" i="2"/>
  <c r="EE205" i="2"/>
  <c r="EE203" i="2"/>
  <c r="EE202" i="2"/>
  <c r="EE200" i="2" a="1"/>
  <c r="EE200" i="2" s="1"/>
  <c r="EE211" i="2"/>
  <c r="EE206" i="2"/>
  <c r="EE204" i="2"/>
  <c r="EE194" i="2"/>
  <c r="EE192" i="2"/>
  <c r="EE188" i="2"/>
  <c r="EE186" i="2"/>
  <c r="EC19" i="3"/>
  <c r="EE184" i="2" a="1"/>
  <c r="EE184" i="2" s="1"/>
  <c r="EE193" i="2"/>
  <c r="EE190" i="2"/>
  <c r="EE189" i="2"/>
  <c r="EE187" i="2"/>
  <c r="EF165" i="2"/>
  <c r="EE195" i="2"/>
  <c r="EE169" i="2"/>
  <c r="EE176" i="2"/>
  <c r="EE170" i="2"/>
  <c r="EE177" i="2"/>
  <c r="EE173" i="2"/>
  <c r="EE168" i="2" a="1"/>
  <c r="EE168" i="2" s="1"/>
  <c r="EE172" i="2"/>
  <c r="EE179" i="2"/>
  <c r="EE171" i="2"/>
  <c r="EE8" i="4" s="1"/>
  <c r="EE178" i="2"/>
  <c r="ED14" i="4"/>
  <c r="EE14" i="4" l="1"/>
  <c r="EE287" i="2"/>
  <c r="EE292" i="2" s="1"/>
  <c r="A8" i="4"/>
  <c r="E6" i="7"/>
  <c r="F6" i="7"/>
  <c r="G6" i="7"/>
  <c r="H6" i="7"/>
  <c r="I6" i="7"/>
  <c r="J6" i="7"/>
  <c r="K6" i="7"/>
  <c r="L6" i="7"/>
  <c r="M6" i="7"/>
  <c r="EF323" i="2"/>
  <c r="EF322" i="2"/>
  <c r="EF321" i="2"/>
  <c r="EF320" i="2"/>
  <c r="EF316" i="2"/>
  <c r="EF318" i="2"/>
  <c r="EF317" i="2"/>
  <c r="EF315" i="2"/>
  <c r="EF306" i="2"/>
  <c r="EF314" i="2"/>
  <c r="EF307" i="2"/>
  <c r="EF312" i="2" a="1"/>
  <c r="EF312" i="2" s="1"/>
  <c r="EF305" i="2"/>
  <c r="EF304" i="2"/>
  <c r="EF300" i="2"/>
  <c r="EF302" i="2"/>
  <c r="EF301" i="2"/>
  <c r="EF299" i="2"/>
  <c r="EF291" i="2"/>
  <c r="EF298" i="2"/>
  <c r="EF290" i="2"/>
  <c r="EF296" i="2" a="1"/>
  <c r="EF296" i="2" s="1"/>
  <c r="EF286" i="2"/>
  <c r="EF289" i="2"/>
  <c r="EF288" i="2"/>
  <c r="EF283" i="2"/>
  <c r="EF281" i="2"/>
  <c r="EF284" i="2"/>
  <c r="EF282" i="2"/>
  <c r="EF280" i="2" a="1"/>
  <c r="EF280" i="2" s="1"/>
  <c r="EF285" i="2"/>
  <c r="EF274" i="2"/>
  <c r="EF272" i="2"/>
  <c r="EF269" i="2"/>
  <c r="EF270" i="2"/>
  <c r="EF268" i="2"/>
  <c r="EF273" i="2"/>
  <c r="EF264" i="2" a="1"/>
  <c r="EF264" i="2" s="1"/>
  <c r="EF258" i="2"/>
  <c r="EF267" i="2"/>
  <c r="EF275" i="2"/>
  <c r="EF259" i="2"/>
  <c r="EF266" i="2"/>
  <c r="EF243" i="2"/>
  <c r="EF241" i="2"/>
  <c r="EF252" i="2"/>
  <c r="EF242" i="2"/>
  <c r="EF257" i="2"/>
  <c r="EF254" i="2"/>
  <c r="EF251" i="2"/>
  <c r="EF250" i="2"/>
  <c r="EF248" i="2" a="1"/>
  <c r="EF248" i="2" s="1"/>
  <c r="EF253" i="2"/>
  <c r="EF256" i="2"/>
  <c r="EF238" i="2"/>
  <c r="EF240" i="2"/>
  <c r="EF237" i="2"/>
  <c r="EF235" i="2"/>
  <c r="EF234" i="2"/>
  <c r="EF226" i="2"/>
  <c r="EF232" i="2" a="1"/>
  <c r="EF232" i="2" s="1"/>
  <c r="EF227" i="2"/>
  <c r="EF225" i="2"/>
  <c r="EF222" i="2"/>
  <c r="EF236" i="2"/>
  <c r="EF220" i="2"/>
  <c r="EF224" i="2"/>
  <c r="EF211" i="2"/>
  <c r="EF209" i="2"/>
  <c r="EF219" i="2"/>
  <c r="EF200" i="2" a="1"/>
  <c r="EF200" i="2" s="1"/>
  <c r="EF208" i="2"/>
  <c r="EF193" i="2"/>
  <c r="EF190" i="2"/>
  <c r="EF206" i="2"/>
  <c r="EF204" i="2"/>
  <c r="EF221" i="2"/>
  <c r="EF218" i="2"/>
  <c r="EF216" i="2" a="1"/>
  <c r="EF216" i="2" s="1"/>
  <c r="EF205" i="2"/>
  <c r="EF203" i="2"/>
  <c r="EF202" i="2"/>
  <c r="EG165" i="2"/>
  <c r="EF194" i="2"/>
  <c r="EF184" i="2" a="1"/>
  <c r="EF184" i="2" s="1"/>
  <c r="EF189" i="2"/>
  <c r="EF187" i="2"/>
  <c r="EF210" i="2"/>
  <c r="EF192" i="2"/>
  <c r="EF188" i="2"/>
  <c r="EF186" i="2"/>
  <c r="ED19" i="3"/>
  <c r="EF265" i="2"/>
  <c r="EF217" i="2"/>
  <c r="EF201" i="2"/>
  <c r="EF297" i="2"/>
  <c r="EF233" i="2"/>
  <c r="EF185" i="2"/>
  <c r="EF313" i="2"/>
  <c r="EF249" i="2"/>
  <c r="EF177" i="2"/>
  <c r="EF173" i="2"/>
  <c r="EF169" i="2"/>
  <c r="EF171" i="2"/>
  <c r="EF178" i="2"/>
  <c r="EF168" i="2" a="1"/>
  <c r="EF168" i="2" s="1"/>
  <c r="EF172" i="2"/>
  <c r="EF170" i="2"/>
  <c r="EF176" i="2"/>
  <c r="EF179" i="2"/>
  <c r="EF174" i="2"/>
  <c r="EE7" i="4"/>
  <c r="EF319" i="2" l="1"/>
  <c r="EF324" i="2" s="1"/>
  <c r="EF239" i="2"/>
  <c r="EF244" i="2" s="1"/>
  <c r="EF271" i="2"/>
  <c r="EF276" i="2" s="1"/>
  <c r="EF287" i="2"/>
  <c r="EF292" i="2" s="1"/>
  <c r="EF255" i="2"/>
  <c r="EF260" i="2" s="1"/>
  <c r="EG323" i="2"/>
  <c r="EG322" i="2"/>
  <c r="EG320" i="2"/>
  <c r="EG316" i="2"/>
  <c r="EG317" i="2"/>
  <c r="EG321" i="2"/>
  <c r="EG318" i="2"/>
  <c r="EG315" i="2"/>
  <c r="EG314" i="2"/>
  <c r="EG307" i="2"/>
  <c r="EG306" i="2"/>
  <c r="EG312" i="2" a="1"/>
  <c r="EG312" i="2" s="1"/>
  <c r="EG302" i="2"/>
  <c r="EG304" i="2"/>
  <c r="EG305" i="2"/>
  <c r="EG300" i="2"/>
  <c r="EG301" i="2"/>
  <c r="EG296" i="2" a="1"/>
  <c r="EG296" i="2" s="1"/>
  <c r="EG299" i="2"/>
  <c r="EG298" i="2"/>
  <c r="EG291" i="2"/>
  <c r="EG286" i="2"/>
  <c r="EG289" i="2"/>
  <c r="EG290" i="2"/>
  <c r="EG284" i="2"/>
  <c r="EG282" i="2"/>
  <c r="EG280" i="2" a="1"/>
  <c r="EG280" i="2" s="1"/>
  <c r="EG285" i="2"/>
  <c r="EG288" i="2"/>
  <c r="EG281" i="2"/>
  <c r="EG283" i="2"/>
  <c r="EG272" i="2"/>
  <c r="EG269" i="2"/>
  <c r="EG264" i="2" a="1"/>
  <c r="EG264" i="2" s="1"/>
  <c r="EG274" i="2"/>
  <c r="EG267" i="2"/>
  <c r="EG266" i="2"/>
  <c r="EG273" i="2"/>
  <c r="EG275" i="2"/>
  <c r="EG270" i="2"/>
  <c r="EG259" i="2"/>
  <c r="EG257" i="2"/>
  <c r="EG268" i="2"/>
  <c r="EG252" i="2"/>
  <c r="EG254" i="2"/>
  <c r="EG248" i="2" a="1"/>
  <c r="EG248" i="2" s="1"/>
  <c r="EG251" i="2"/>
  <c r="EG250" i="2"/>
  <c r="EG258" i="2"/>
  <c r="EG256" i="2"/>
  <c r="EG253" i="2"/>
  <c r="EG242" i="2"/>
  <c r="EG238" i="2"/>
  <c r="EG236" i="2"/>
  <c r="EG241" i="2"/>
  <c r="EG243" i="2"/>
  <c r="EG237" i="2"/>
  <c r="EG235" i="2"/>
  <c r="EG234" i="2"/>
  <c r="EG226" i="2"/>
  <c r="EG232" i="2" a="1"/>
  <c r="EG232" i="2" s="1"/>
  <c r="EG240" i="2"/>
  <c r="EG227" i="2"/>
  <c r="EG225" i="2"/>
  <c r="EG222" i="2"/>
  <c r="EG220" i="2"/>
  <c r="EG210" i="2"/>
  <c r="EG208" i="2"/>
  <c r="EG216" i="2" a="1"/>
  <c r="EG216" i="2" s="1"/>
  <c r="EG221" i="2"/>
  <c r="EG219" i="2"/>
  <c r="EG218" i="2"/>
  <c r="EG224" i="2"/>
  <c r="EG195" i="2"/>
  <c r="EG206" i="2"/>
  <c r="EG204" i="2"/>
  <c r="EG211" i="2"/>
  <c r="EG194" i="2"/>
  <c r="EG192" i="2"/>
  <c r="EG209" i="2"/>
  <c r="EG200" i="2" a="1"/>
  <c r="EG200" i="2" s="1"/>
  <c r="EG184" i="2" a="1"/>
  <c r="EG184" i="2" s="1"/>
  <c r="EG203" i="2"/>
  <c r="EH165" i="2"/>
  <c r="EG189" i="2"/>
  <c r="EG187" i="2"/>
  <c r="EG193" i="2"/>
  <c r="EG190" i="2"/>
  <c r="EG205" i="2"/>
  <c r="EE19" i="3"/>
  <c r="EG202" i="2"/>
  <c r="EG188" i="2"/>
  <c r="EG186" i="2"/>
  <c r="EG297" i="2"/>
  <c r="EG265" i="2"/>
  <c r="EG217" i="2"/>
  <c r="EG201" i="2"/>
  <c r="EG233" i="2"/>
  <c r="EG313" i="2"/>
  <c r="EG185" i="2"/>
  <c r="EG249" i="2"/>
  <c r="EG168" i="2" a="1"/>
  <c r="EG168" i="2" s="1"/>
  <c r="EG171" i="2"/>
  <c r="EG177" i="2"/>
  <c r="EG179" i="2"/>
  <c r="EG170" i="2"/>
  <c r="EG173" i="2"/>
  <c r="EG174" i="2"/>
  <c r="EG172" i="2"/>
  <c r="EG169" i="2"/>
  <c r="EG178" i="2"/>
  <c r="EG176" i="2"/>
  <c r="EF175" i="2"/>
  <c r="EF180" i="2" s="1"/>
  <c r="EF191" i="2"/>
  <c r="EE9" i="4"/>
  <c r="A7" i="4"/>
  <c r="D5" i="7"/>
  <c r="E5" i="7"/>
  <c r="F5" i="7"/>
  <c r="G5" i="7"/>
  <c r="H5" i="7"/>
  <c r="I5" i="7"/>
  <c r="J5" i="7"/>
  <c r="K5" i="7"/>
  <c r="L5" i="7"/>
  <c r="EF223" i="2"/>
  <c r="EF228" i="2" s="1"/>
  <c r="EF207" i="2"/>
  <c r="EF212" i="2" s="1"/>
  <c r="EF303" i="2"/>
  <c r="EF308" i="2" s="1"/>
  <c r="A6" i="7"/>
  <c r="A14" i="4"/>
  <c r="E12" i="7"/>
  <c r="F12" i="7"/>
  <c r="G12" i="7"/>
  <c r="H12" i="7"/>
  <c r="I12" i="7"/>
  <c r="J12" i="7"/>
  <c r="K12" i="7"/>
  <c r="L12" i="7"/>
  <c r="M12" i="7"/>
  <c r="EG319" i="2" l="1"/>
  <c r="A5" i="7"/>
  <c r="EG255" i="2"/>
  <c r="EG260" i="2" s="1"/>
  <c r="EG223" i="2"/>
  <c r="EG228" i="2" s="1"/>
  <c r="EG239" i="2"/>
  <c r="EG244" i="2" s="1"/>
  <c r="EG175" i="2"/>
  <c r="EG180" i="2" s="1"/>
  <c r="EG191" i="2"/>
  <c r="EG196" i="2" s="1"/>
  <c r="EH323" i="2"/>
  <c r="EH322" i="2"/>
  <c r="EH318" i="2"/>
  <c r="EH321" i="2"/>
  <c r="EH320" i="2"/>
  <c r="EH317" i="2"/>
  <c r="EH316" i="2"/>
  <c r="EH315" i="2"/>
  <c r="EH314" i="2"/>
  <c r="EH312" i="2" a="1"/>
  <c r="EH312" i="2" s="1"/>
  <c r="EH307" i="2"/>
  <c r="EH305" i="2"/>
  <c r="EH304" i="2"/>
  <c r="EH306" i="2"/>
  <c r="EH302" i="2"/>
  <c r="EH300" i="2"/>
  <c r="EH301" i="2"/>
  <c r="EH296" i="2" a="1"/>
  <c r="EH296" i="2" s="1"/>
  <c r="EH298" i="2"/>
  <c r="EH290" i="2"/>
  <c r="EH299" i="2"/>
  <c r="EH291" i="2"/>
  <c r="EH289" i="2"/>
  <c r="EH288" i="2"/>
  <c r="EH285" i="2"/>
  <c r="EH284" i="2"/>
  <c r="EH282" i="2"/>
  <c r="EH280" i="2" a="1"/>
  <c r="EH280" i="2" s="1"/>
  <c r="EH283" i="2"/>
  <c r="EH281" i="2"/>
  <c r="EH286" i="2"/>
  <c r="EH274" i="2"/>
  <c r="EH272" i="2"/>
  <c r="EH269" i="2"/>
  <c r="EH275" i="2"/>
  <c r="EH273" i="2"/>
  <c r="EH270" i="2"/>
  <c r="EH264" i="2" a="1"/>
  <c r="EH264" i="2" s="1"/>
  <c r="EH267" i="2"/>
  <c r="EH266" i="2"/>
  <c r="EH268" i="2"/>
  <c r="EH259" i="2"/>
  <c r="EH257" i="2"/>
  <c r="EH254" i="2"/>
  <c r="EH258" i="2"/>
  <c r="EH256" i="2"/>
  <c r="EH253" i="2"/>
  <c r="EH252" i="2"/>
  <c r="EH248" i="2" a="1"/>
  <c r="EH248" i="2" s="1"/>
  <c r="EH251" i="2"/>
  <c r="EH250" i="2"/>
  <c r="EH242" i="2"/>
  <c r="EH241" i="2"/>
  <c r="EH240" i="2"/>
  <c r="EH237" i="2"/>
  <c r="EH235" i="2"/>
  <c r="EH234" i="2"/>
  <c r="EH243" i="2"/>
  <c r="EH232" i="2" a="1"/>
  <c r="EH232" i="2" s="1"/>
  <c r="EH227" i="2"/>
  <c r="EH225" i="2"/>
  <c r="EH238" i="2"/>
  <c r="EH226" i="2"/>
  <c r="EH224" i="2"/>
  <c r="EH220" i="2"/>
  <c r="EH216" i="2" a="1"/>
  <c r="EH216" i="2" s="1"/>
  <c r="EH222" i="2"/>
  <c r="EH221" i="2"/>
  <c r="EH219" i="2"/>
  <c r="EH218" i="2"/>
  <c r="EH211" i="2"/>
  <c r="EH209" i="2"/>
  <c r="EH236" i="2"/>
  <c r="EH195" i="2"/>
  <c r="EH208" i="2"/>
  <c r="EH206" i="2"/>
  <c r="EH204" i="2"/>
  <c r="EH194" i="2"/>
  <c r="EH192" i="2"/>
  <c r="EH210" i="2"/>
  <c r="EH205" i="2"/>
  <c r="EH203" i="2"/>
  <c r="EH202" i="2"/>
  <c r="EH189" i="2"/>
  <c r="EH187" i="2"/>
  <c r="EH193" i="2"/>
  <c r="EH190" i="2"/>
  <c r="EI165" i="2"/>
  <c r="EH200" i="2" a="1"/>
  <c r="EH200" i="2" s="1"/>
  <c r="EF19" i="3"/>
  <c r="EH188" i="2"/>
  <c r="EH186" i="2"/>
  <c r="EH184" i="2" a="1"/>
  <c r="EH184" i="2" s="1"/>
  <c r="EH233" i="2"/>
  <c r="EH201" i="2"/>
  <c r="EH297" i="2"/>
  <c r="EH217" i="2"/>
  <c r="EH265" i="2"/>
  <c r="EH185" i="2"/>
  <c r="EH249" i="2"/>
  <c r="EH313" i="2"/>
  <c r="EH174" i="2"/>
  <c r="EH172" i="2"/>
  <c r="EH170" i="2"/>
  <c r="EH169" i="2"/>
  <c r="EH173" i="2"/>
  <c r="EH177" i="2"/>
  <c r="EH179" i="2"/>
  <c r="EH168" i="2" a="1"/>
  <c r="EH168" i="2" s="1"/>
  <c r="EH171" i="2"/>
  <c r="EH178" i="2"/>
  <c r="EH176" i="2"/>
  <c r="A12" i="7"/>
  <c r="A9" i="4"/>
  <c r="E7" i="7"/>
  <c r="F7" i="7"/>
  <c r="G7" i="7"/>
  <c r="H7" i="7"/>
  <c r="I7" i="7"/>
  <c r="J7" i="7"/>
  <c r="K7" i="7"/>
  <c r="L7" i="7"/>
  <c r="M7" i="7"/>
  <c r="EG324" i="2"/>
  <c r="EG287" i="2"/>
  <c r="EG292" i="2" s="1"/>
  <c r="EG271" i="2"/>
  <c r="EG276" i="2" s="1"/>
  <c r="EG303" i="2"/>
  <c r="EG308" i="2" s="1"/>
  <c r="EG207" i="2"/>
  <c r="EG212" i="2" s="1"/>
  <c r="EE10" i="4"/>
  <c r="EH319" i="2" l="1"/>
  <c r="EH324" i="2" s="1"/>
  <c r="EH191" i="2"/>
  <c r="EH196" i="2" s="1"/>
  <c r="EI323" i="2"/>
  <c r="EI321" i="2"/>
  <c r="EI320" i="2"/>
  <c r="EI322" i="2"/>
  <c r="EI317" i="2"/>
  <c r="EI318" i="2"/>
  <c r="EI315" i="2"/>
  <c r="EI314" i="2"/>
  <c r="EI312" i="2" a="1"/>
  <c r="EI312" i="2" s="1"/>
  <c r="EI316" i="2"/>
  <c r="EI306" i="2"/>
  <c r="EI307" i="2"/>
  <c r="EI302" i="2"/>
  <c r="EI305" i="2"/>
  <c r="EI301" i="2"/>
  <c r="EI300" i="2"/>
  <c r="EI304" i="2"/>
  <c r="EI296" i="2" a="1"/>
  <c r="EI296" i="2" s="1"/>
  <c r="EI299" i="2"/>
  <c r="EI298" i="2"/>
  <c r="EI290" i="2"/>
  <c r="EI291" i="2"/>
  <c r="EI288" i="2"/>
  <c r="EI286" i="2"/>
  <c r="EI284" i="2"/>
  <c r="EI282" i="2"/>
  <c r="EI280" i="2" a="1"/>
  <c r="EI280" i="2" s="1"/>
  <c r="EI289" i="2"/>
  <c r="EI285" i="2"/>
  <c r="EI283" i="2"/>
  <c r="EI281" i="2"/>
  <c r="EI274" i="2"/>
  <c r="EI272" i="2"/>
  <c r="EI269" i="2"/>
  <c r="EI275" i="2"/>
  <c r="EI273" i="2"/>
  <c r="EI270" i="2"/>
  <c r="EI268" i="2"/>
  <c r="EI267" i="2"/>
  <c r="EI266" i="2"/>
  <c r="EI259" i="2"/>
  <c r="EI257" i="2"/>
  <c r="EI254" i="2"/>
  <c r="EI258" i="2"/>
  <c r="EI256" i="2"/>
  <c r="EI253" i="2"/>
  <c r="EI242" i="2"/>
  <c r="EI248" i="2" a="1"/>
  <c r="EI248" i="2" s="1"/>
  <c r="EI251" i="2"/>
  <c r="EI250" i="2"/>
  <c r="EI243" i="2"/>
  <c r="EI241" i="2"/>
  <c r="EI252" i="2"/>
  <c r="EI240" i="2"/>
  <c r="EI237" i="2"/>
  <c r="EI235" i="2"/>
  <c r="EI264" i="2" a="1"/>
  <c r="EI264" i="2" s="1"/>
  <c r="EI227" i="2"/>
  <c r="EI225" i="2"/>
  <c r="EI222" i="2"/>
  <c r="EI238" i="2"/>
  <c r="EI236" i="2"/>
  <c r="EI234" i="2"/>
  <c r="EI232" i="2" a="1"/>
  <c r="EI232" i="2" s="1"/>
  <c r="EI216" i="2" a="1"/>
  <c r="EI216" i="2" s="1"/>
  <c r="EI221" i="2"/>
  <c r="EI219" i="2"/>
  <c r="EI218" i="2"/>
  <c r="EI211" i="2"/>
  <c r="EI209" i="2"/>
  <c r="EI226" i="2"/>
  <c r="EI224" i="2"/>
  <c r="EI220" i="2"/>
  <c r="EI208" i="2"/>
  <c r="EI206" i="2"/>
  <c r="EI204" i="2"/>
  <c r="EI210" i="2"/>
  <c r="EI205" i="2"/>
  <c r="EI203" i="2"/>
  <c r="EI202" i="2"/>
  <c r="EI200" i="2" a="1"/>
  <c r="EI200" i="2" s="1"/>
  <c r="EI195" i="2"/>
  <c r="EI193" i="2"/>
  <c r="EI190" i="2"/>
  <c r="EI194" i="2"/>
  <c r="EI189" i="2"/>
  <c r="EI187" i="2"/>
  <c r="EG19" i="3"/>
  <c r="EJ165" i="2"/>
  <c r="EI192" i="2"/>
  <c r="EI188" i="2"/>
  <c r="EI186" i="2"/>
  <c r="EI184" i="2" a="1"/>
  <c r="EI184" i="2" s="1"/>
  <c r="EI265" i="2"/>
  <c r="EI217" i="2"/>
  <c r="EI201" i="2"/>
  <c r="EI297" i="2"/>
  <c r="EI233" i="2"/>
  <c r="EI313" i="2"/>
  <c r="EI185" i="2"/>
  <c r="EI249" i="2"/>
  <c r="EI171" i="2"/>
  <c r="EI172" i="2"/>
  <c r="EI178" i="2"/>
  <c r="EI168" i="2" a="1"/>
  <c r="EI168" i="2" s="1"/>
  <c r="EI173" i="2"/>
  <c r="EI174" i="2"/>
  <c r="EI176" i="2"/>
  <c r="EI177" i="2"/>
  <c r="EI170" i="2"/>
  <c r="EI179" i="2"/>
  <c r="EI169" i="2"/>
  <c r="A10" i="4"/>
  <c r="E8" i="7"/>
  <c r="F8" i="7"/>
  <c r="G8" i="7"/>
  <c r="H8" i="7"/>
  <c r="I8" i="7"/>
  <c r="J8" i="7"/>
  <c r="K8" i="7"/>
  <c r="L8" i="7"/>
  <c r="EH271" i="2"/>
  <c r="EH276" i="2" s="1"/>
  <c r="EH175" i="2"/>
  <c r="EH180" i="2" s="1"/>
  <c r="EH255" i="2"/>
  <c r="EH260" i="2" s="1"/>
  <c r="EH287" i="2"/>
  <c r="EH292" i="2" s="1"/>
  <c r="A7" i="7"/>
  <c r="EH239" i="2"/>
  <c r="EH244" i="2" s="1"/>
  <c r="EH223" i="2"/>
  <c r="EH228" i="2" s="1"/>
  <c r="EH303" i="2"/>
  <c r="EH308" i="2" s="1"/>
  <c r="EH207" i="2"/>
  <c r="EH212" i="2" s="1"/>
  <c r="EI175" i="2" l="1"/>
  <c r="EI180" i="2" s="1"/>
  <c r="EI255" i="2"/>
  <c r="EI260" i="2" s="1"/>
  <c r="EI191" i="2"/>
  <c r="EI196" i="2" s="1"/>
  <c r="EI319" i="2"/>
  <c r="EI324" i="2" s="1"/>
  <c r="EI287" i="2"/>
  <c r="EI292" i="2" s="1"/>
  <c r="A8" i="7"/>
  <c r="EI303" i="2"/>
  <c r="EI308" i="2" s="1"/>
  <c r="EJ322" i="2"/>
  <c r="EJ323" i="2"/>
  <c r="EJ320" i="2"/>
  <c r="EJ317" i="2"/>
  <c r="EJ321" i="2"/>
  <c r="EJ315" i="2"/>
  <c r="EJ318" i="2"/>
  <c r="EJ314" i="2"/>
  <c r="EJ312" i="2" a="1"/>
  <c r="EJ312" i="2" s="1"/>
  <c r="EJ316" i="2"/>
  <c r="EJ307" i="2"/>
  <c r="EJ305" i="2"/>
  <c r="EJ306" i="2"/>
  <c r="EJ304" i="2"/>
  <c r="EJ301" i="2"/>
  <c r="EJ302" i="2"/>
  <c r="EJ299" i="2"/>
  <c r="EJ298" i="2"/>
  <c r="EJ296" i="2" a="1"/>
  <c r="EJ296" i="2" s="1"/>
  <c r="EJ300" i="2"/>
  <c r="EJ291" i="2"/>
  <c r="EJ290" i="2"/>
  <c r="EJ288" i="2"/>
  <c r="EJ289" i="2"/>
  <c r="EJ284" i="2"/>
  <c r="EJ282" i="2"/>
  <c r="EJ285" i="2"/>
  <c r="EJ283" i="2"/>
  <c r="EJ281" i="2"/>
  <c r="EJ286" i="2"/>
  <c r="EJ275" i="2"/>
  <c r="EJ273" i="2"/>
  <c r="EJ270" i="2"/>
  <c r="EJ280" i="2" a="1"/>
  <c r="EJ280" i="2" s="1"/>
  <c r="EJ272" i="2"/>
  <c r="EJ269" i="2"/>
  <c r="EJ267" i="2"/>
  <c r="EJ266" i="2"/>
  <c r="EJ274" i="2"/>
  <c r="EJ268" i="2"/>
  <c r="EJ264" i="2" a="1"/>
  <c r="EJ264" i="2" s="1"/>
  <c r="EJ259" i="2"/>
  <c r="EJ258" i="2"/>
  <c r="EJ242" i="2"/>
  <c r="EJ248" i="2" a="1"/>
  <c r="EJ248" i="2" s="1"/>
  <c r="EJ251" i="2"/>
  <c r="EJ250" i="2"/>
  <c r="EJ254" i="2"/>
  <c r="EJ257" i="2"/>
  <c r="EJ243" i="2"/>
  <c r="EJ241" i="2"/>
  <c r="EJ256" i="2"/>
  <c r="EJ253" i="2"/>
  <c r="EJ252" i="2"/>
  <c r="EJ240" i="2"/>
  <c r="EJ237" i="2"/>
  <c r="EJ238" i="2"/>
  <c r="EJ236" i="2"/>
  <c r="EJ227" i="2"/>
  <c r="EJ225" i="2"/>
  <c r="EJ226" i="2"/>
  <c r="EJ224" i="2"/>
  <c r="EJ235" i="2"/>
  <c r="EJ234" i="2"/>
  <c r="EJ216" i="2" a="1"/>
  <c r="EJ216" i="2" s="1"/>
  <c r="EJ221" i="2"/>
  <c r="EJ219" i="2"/>
  <c r="EJ218" i="2"/>
  <c r="EJ222" i="2"/>
  <c r="EJ232" i="2" a="1"/>
  <c r="EJ232" i="2" s="1"/>
  <c r="EJ210" i="2"/>
  <c r="EJ208" i="2"/>
  <c r="EJ220" i="2"/>
  <c r="EJ211" i="2"/>
  <c r="EJ194" i="2"/>
  <c r="EJ192" i="2"/>
  <c r="EJ205" i="2"/>
  <c r="EJ203" i="2"/>
  <c r="EJ202" i="2"/>
  <c r="EJ200" i="2" a="1"/>
  <c r="EJ200" i="2" s="1"/>
  <c r="EJ206" i="2"/>
  <c r="EJ204" i="2"/>
  <c r="EJ193" i="2"/>
  <c r="EJ190" i="2"/>
  <c r="EJ209" i="2"/>
  <c r="EJ188" i="2"/>
  <c r="EJ186" i="2"/>
  <c r="EK165" i="2"/>
  <c r="EJ195" i="2"/>
  <c r="EJ184" i="2" a="1"/>
  <c r="EJ184" i="2" s="1"/>
  <c r="EH19" i="3"/>
  <c r="EJ189" i="2"/>
  <c r="EJ187" i="2"/>
  <c r="EJ201" i="2"/>
  <c r="EJ297" i="2"/>
  <c r="EJ217" i="2"/>
  <c r="EJ265" i="2"/>
  <c r="EJ233" i="2"/>
  <c r="EJ185" i="2"/>
  <c r="EJ313" i="2"/>
  <c r="EJ249" i="2"/>
  <c r="EJ179" i="2"/>
  <c r="EJ176" i="2"/>
  <c r="EJ169" i="2"/>
  <c r="EJ170" i="2"/>
  <c r="EJ173" i="2"/>
  <c r="EJ178" i="2"/>
  <c r="EJ172" i="2"/>
  <c r="EJ171" i="2"/>
  <c r="EJ177" i="2"/>
  <c r="EJ174" i="2"/>
  <c r="EJ168" i="2" a="1"/>
  <c r="EJ168" i="2" s="1"/>
  <c r="EI207" i="2"/>
  <c r="EI212" i="2" s="1"/>
  <c r="EI223" i="2"/>
  <c r="EI228" i="2" s="1"/>
  <c r="EI271" i="2"/>
  <c r="EI276" i="2" s="1"/>
  <c r="EI239" i="2"/>
  <c r="EI244" i="2" s="1"/>
  <c r="EJ223" i="2" l="1"/>
  <c r="EJ228" i="2" s="1"/>
  <c r="EJ255" i="2"/>
  <c r="EJ260" i="2" s="1"/>
  <c r="EJ319" i="2"/>
  <c r="EJ324" i="2" s="1"/>
  <c r="EJ175" i="2"/>
  <c r="EJ180" i="2" s="1"/>
  <c r="EJ271" i="2"/>
  <c r="EJ276" i="2" s="1"/>
  <c r="EJ207" i="2"/>
  <c r="EJ212" i="2" s="1"/>
  <c r="EK323" i="2"/>
  <c r="EK322" i="2"/>
  <c r="EK321" i="2"/>
  <c r="EK318" i="2"/>
  <c r="EK320" i="2"/>
  <c r="EK317" i="2"/>
  <c r="EK315" i="2"/>
  <c r="EK316" i="2"/>
  <c r="EK314" i="2"/>
  <c r="EK307" i="2"/>
  <c r="EK312" i="2" a="1"/>
  <c r="EK312" i="2" s="1"/>
  <c r="EK305" i="2"/>
  <c r="EK304" i="2"/>
  <c r="EK306" i="2"/>
  <c r="EK301" i="2"/>
  <c r="EK302" i="2"/>
  <c r="EK300" i="2"/>
  <c r="EK299" i="2"/>
  <c r="EK298" i="2"/>
  <c r="EK296" i="2" a="1"/>
  <c r="EK296" i="2" s="1"/>
  <c r="EK291" i="2"/>
  <c r="EK290" i="2"/>
  <c r="EK288" i="2"/>
  <c r="EK285" i="2"/>
  <c r="EK289" i="2"/>
  <c r="EK283" i="2"/>
  <c r="EK281" i="2"/>
  <c r="EK286" i="2"/>
  <c r="EK280" i="2" a="1"/>
  <c r="EK280" i="2" s="1"/>
  <c r="EK282" i="2"/>
  <c r="EK284" i="2"/>
  <c r="EK274" i="2"/>
  <c r="EK268" i="2"/>
  <c r="EK275" i="2"/>
  <c r="EK270" i="2"/>
  <c r="EK273" i="2"/>
  <c r="EK267" i="2"/>
  <c r="EK272" i="2"/>
  <c r="EK258" i="2"/>
  <c r="EK269" i="2"/>
  <c r="EK266" i="2"/>
  <c r="EK264" i="2" a="1"/>
  <c r="EK264" i="2" s="1"/>
  <c r="EK251" i="2"/>
  <c r="EK250" i="2"/>
  <c r="EK254" i="2"/>
  <c r="EK257" i="2"/>
  <c r="EK256" i="2"/>
  <c r="EK253" i="2"/>
  <c r="EK252" i="2"/>
  <c r="EK248" i="2" a="1"/>
  <c r="EK248" i="2" s="1"/>
  <c r="EK259" i="2"/>
  <c r="EK241" i="2"/>
  <c r="EK240" i="2"/>
  <c r="EK237" i="2"/>
  <c r="EK235" i="2"/>
  <c r="EK234" i="2"/>
  <c r="EK243" i="2"/>
  <c r="EK242" i="2"/>
  <c r="EK227" i="2"/>
  <c r="EK225" i="2"/>
  <c r="EK238" i="2"/>
  <c r="EK236" i="2"/>
  <c r="EK232" i="2" a="1"/>
  <c r="EK232" i="2" s="1"/>
  <c r="EK226" i="2"/>
  <c r="EK224" i="2"/>
  <c r="EK221" i="2"/>
  <c r="EK219" i="2"/>
  <c r="EK218" i="2"/>
  <c r="EK222" i="2"/>
  <c r="EK211" i="2"/>
  <c r="EK209" i="2"/>
  <c r="EK220" i="2"/>
  <c r="EK216" i="2" a="1"/>
  <c r="EK216" i="2" s="1"/>
  <c r="EK200" i="2" a="1"/>
  <c r="EK200" i="2" s="1"/>
  <c r="EK205" i="2"/>
  <c r="EK203" i="2"/>
  <c r="EK202" i="2"/>
  <c r="EK210" i="2"/>
  <c r="EK195" i="2"/>
  <c r="EK193" i="2"/>
  <c r="EK190" i="2"/>
  <c r="EK208" i="2"/>
  <c r="EK204" i="2"/>
  <c r="EK188" i="2"/>
  <c r="EK186" i="2"/>
  <c r="EK192" i="2"/>
  <c r="EK184" i="2" a="1"/>
  <c r="EK184" i="2" s="1"/>
  <c r="EK206" i="2"/>
  <c r="EL165" i="2"/>
  <c r="EK189" i="2"/>
  <c r="EK194" i="2"/>
  <c r="EI19" i="3"/>
  <c r="EK187" i="2"/>
  <c r="EK201" i="2"/>
  <c r="EK297" i="2"/>
  <c r="EK265" i="2"/>
  <c r="EK217" i="2"/>
  <c r="EK233" i="2"/>
  <c r="EK249" i="2"/>
  <c r="EK185" i="2"/>
  <c r="EK313" i="2"/>
  <c r="EK179" i="2"/>
  <c r="EK178" i="2"/>
  <c r="EK176" i="2"/>
  <c r="EK172" i="2"/>
  <c r="EK169" i="2"/>
  <c r="EK171" i="2"/>
  <c r="EK168" i="2" a="1"/>
  <c r="EK168" i="2" s="1"/>
  <c r="EK173" i="2"/>
  <c r="EK170" i="2"/>
  <c r="EK177" i="2"/>
  <c r="EK174" i="2"/>
  <c r="EJ239" i="2"/>
  <c r="EJ244" i="2" s="1"/>
  <c r="EJ191" i="2"/>
  <c r="EJ196" i="2" s="1"/>
  <c r="EJ303" i="2"/>
  <c r="EJ308" i="2" s="1"/>
  <c r="EJ287" i="2"/>
  <c r="EJ292" i="2" s="1"/>
  <c r="EK319" i="2" l="1"/>
  <c r="EK324" i="2" s="1"/>
  <c r="EK255" i="2"/>
  <c r="EK260" i="2" s="1"/>
  <c r="EK175" i="2"/>
  <c r="EK180" i="2" s="1"/>
  <c r="EK191" i="2"/>
  <c r="EK196" i="2" s="1"/>
  <c r="EK207" i="2"/>
  <c r="EK212" i="2" s="1"/>
  <c r="EK287" i="2"/>
  <c r="EK292" i="2" s="1"/>
  <c r="EK303" i="2"/>
  <c r="EK308" i="2" s="1"/>
  <c r="EK271" i="2"/>
  <c r="EK276" i="2" s="1"/>
  <c r="EL322" i="2"/>
  <c r="EL323" i="2"/>
  <c r="EL321" i="2"/>
  <c r="EL320" i="2"/>
  <c r="EL318" i="2"/>
  <c r="EL317" i="2"/>
  <c r="EL316" i="2"/>
  <c r="EL315" i="2"/>
  <c r="EL314" i="2"/>
  <c r="EL312" i="2" a="1"/>
  <c r="EL312" i="2" s="1"/>
  <c r="EL305" i="2"/>
  <c r="EL304" i="2"/>
  <c r="EL306" i="2"/>
  <c r="EL307" i="2"/>
  <c r="EL302" i="2"/>
  <c r="EL301" i="2"/>
  <c r="EL300" i="2"/>
  <c r="EL299" i="2"/>
  <c r="EL298" i="2"/>
  <c r="EL291" i="2"/>
  <c r="EL296" i="2" a="1"/>
  <c r="EL296" i="2" s="1"/>
  <c r="EL290" i="2"/>
  <c r="EL286" i="2"/>
  <c r="EL289" i="2"/>
  <c r="EL285" i="2"/>
  <c r="EL283" i="2"/>
  <c r="EL281" i="2"/>
  <c r="EL280" i="2" a="1"/>
  <c r="EL280" i="2" s="1"/>
  <c r="EL288" i="2"/>
  <c r="EL284" i="2"/>
  <c r="EL282" i="2"/>
  <c r="EL275" i="2"/>
  <c r="EL273" i="2"/>
  <c r="EL270" i="2"/>
  <c r="EL268" i="2"/>
  <c r="EL274" i="2"/>
  <c r="EL272" i="2"/>
  <c r="EL264" i="2" a="1"/>
  <c r="EL264" i="2" s="1"/>
  <c r="EL269" i="2"/>
  <c r="EL267" i="2"/>
  <c r="EL266" i="2"/>
  <c r="EL258" i="2"/>
  <c r="EL256" i="2"/>
  <c r="EL253" i="2"/>
  <c r="EL259" i="2"/>
  <c r="EL257" i="2"/>
  <c r="EL254" i="2"/>
  <c r="EL251" i="2"/>
  <c r="EL250" i="2"/>
  <c r="EL252" i="2"/>
  <c r="EL248" i="2" a="1"/>
  <c r="EL248" i="2" s="1"/>
  <c r="EL241" i="2"/>
  <c r="EL240" i="2"/>
  <c r="EL243" i="2"/>
  <c r="EL238" i="2"/>
  <c r="EL236" i="2"/>
  <c r="EL232" i="2" a="1"/>
  <c r="EL232" i="2" s="1"/>
  <c r="EL226" i="2"/>
  <c r="EL234" i="2"/>
  <c r="EL242" i="2"/>
  <c r="EL237" i="2"/>
  <c r="EL227" i="2"/>
  <c r="EL225" i="2"/>
  <c r="EL222" i="2"/>
  <c r="EL221" i="2"/>
  <c r="EL219" i="2"/>
  <c r="EL218" i="2"/>
  <c r="EL224" i="2"/>
  <c r="EL220" i="2"/>
  <c r="EL210" i="2"/>
  <c r="EL208" i="2"/>
  <c r="EL200" i="2" a="1"/>
  <c r="EL200" i="2" s="1"/>
  <c r="EL211" i="2"/>
  <c r="EL205" i="2"/>
  <c r="EL203" i="2"/>
  <c r="EL202" i="2"/>
  <c r="EL195" i="2"/>
  <c r="EL193" i="2"/>
  <c r="EL190" i="2"/>
  <c r="EL209" i="2"/>
  <c r="EL206" i="2"/>
  <c r="EL204" i="2"/>
  <c r="EL188" i="2"/>
  <c r="EL186" i="2"/>
  <c r="EL192" i="2"/>
  <c r="EL184" i="2" a="1"/>
  <c r="EL184" i="2" s="1"/>
  <c r="EL194" i="2"/>
  <c r="EL216" i="2" a="1"/>
  <c r="EL216" i="2" s="1"/>
  <c r="EJ19" i="3"/>
  <c r="EL235" i="2"/>
  <c r="EL189" i="2"/>
  <c r="EL187" i="2"/>
  <c r="EM165" i="2"/>
  <c r="EL201" i="2"/>
  <c r="EL265" i="2"/>
  <c r="EL217" i="2"/>
  <c r="EL233" i="2"/>
  <c r="EL297" i="2"/>
  <c r="EL313" i="2"/>
  <c r="EL249" i="2"/>
  <c r="EL185" i="2"/>
  <c r="EL177" i="2"/>
  <c r="EL169" i="2"/>
  <c r="EL172" i="2"/>
  <c r="EL178" i="2"/>
  <c r="EL171" i="2"/>
  <c r="EL179" i="2"/>
  <c r="EL174" i="2"/>
  <c r="EL168" i="2" a="1"/>
  <c r="EL168" i="2" s="1"/>
  <c r="EL176" i="2"/>
  <c r="EL170" i="2"/>
  <c r="EL173" i="2"/>
  <c r="EK223" i="2"/>
  <c r="EK228" i="2" s="1"/>
  <c r="EK239" i="2"/>
  <c r="EK244" i="2" s="1"/>
  <c r="EL319" i="2" l="1"/>
  <c r="EL324" i="2" s="1"/>
  <c r="EL223" i="2"/>
  <c r="EL228" i="2" s="1"/>
  <c r="EL255" i="2"/>
  <c r="EL260" i="2" s="1"/>
  <c r="EL175" i="2"/>
  <c r="EL180" i="2" s="1"/>
  <c r="EL287" i="2"/>
  <c r="EL292" i="2" s="1"/>
  <c r="EL239" i="2"/>
  <c r="EL244" i="2" s="1"/>
  <c r="EL207" i="2"/>
  <c r="EL212" i="2" s="1"/>
  <c r="EL271" i="2"/>
  <c r="EL276" i="2" s="1"/>
  <c r="EL191" i="2"/>
  <c r="EL196" i="2" s="1"/>
  <c r="EM323" i="2"/>
  <c r="EM322" i="2"/>
  <c r="EM321" i="2"/>
  <c r="EM320" i="2"/>
  <c r="EM318" i="2"/>
  <c r="EM317" i="2"/>
  <c r="EM316" i="2"/>
  <c r="EM315" i="2"/>
  <c r="EM312" i="2" a="1"/>
  <c r="EM312" i="2" s="1"/>
  <c r="EM314" i="2"/>
  <c r="EM307" i="2"/>
  <c r="EM305" i="2"/>
  <c r="EM306" i="2"/>
  <c r="EM304" i="2"/>
  <c r="EM301" i="2"/>
  <c r="EM299" i="2"/>
  <c r="EM298" i="2"/>
  <c r="EM302" i="2"/>
  <c r="EM296" i="2" a="1"/>
  <c r="EM296" i="2" s="1"/>
  <c r="EM289" i="2"/>
  <c r="EM291" i="2"/>
  <c r="EM290" i="2"/>
  <c r="EM300" i="2"/>
  <c r="EM288" i="2"/>
  <c r="EM285" i="2"/>
  <c r="EM283" i="2"/>
  <c r="EM281" i="2"/>
  <c r="EM280" i="2" a="1"/>
  <c r="EM280" i="2" s="1"/>
  <c r="EM286" i="2"/>
  <c r="EM284" i="2"/>
  <c r="EM282" i="2"/>
  <c r="EM275" i="2"/>
  <c r="EM273" i="2"/>
  <c r="EM270" i="2"/>
  <c r="EM268" i="2"/>
  <c r="EM274" i="2"/>
  <c r="EM272" i="2"/>
  <c r="EM269" i="2"/>
  <c r="EM267" i="2"/>
  <c r="EM266" i="2"/>
  <c r="EM258" i="2"/>
  <c r="EM256" i="2"/>
  <c r="EM253" i="2"/>
  <c r="EM264" i="2" a="1"/>
  <c r="EM264" i="2" s="1"/>
  <c r="EM259" i="2"/>
  <c r="EM257" i="2"/>
  <c r="EM254" i="2"/>
  <c r="EM243" i="2"/>
  <c r="EM241" i="2"/>
  <c r="EM252" i="2"/>
  <c r="EM248" i="2" a="1"/>
  <c r="EM248" i="2" s="1"/>
  <c r="EM242" i="2"/>
  <c r="EM240" i="2"/>
  <c r="EM238" i="2"/>
  <c r="EM236" i="2"/>
  <c r="EM250" i="2"/>
  <c r="EM251" i="2"/>
  <c r="EM232" i="2" a="1"/>
  <c r="EM232" i="2" s="1"/>
  <c r="EM226" i="2"/>
  <c r="EM224" i="2"/>
  <c r="EM234" i="2"/>
  <c r="EM235" i="2"/>
  <c r="EM222" i="2"/>
  <c r="EM225" i="2"/>
  <c r="EM220" i="2"/>
  <c r="EM216" i="2" a="1"/>
  <c r="EM216" i="2" s="1"/>
  <c r="EM210" i="2"/>
  <c r="EM208" i="2"/>
  <c r="EM237" i="2"/>
  <c r="EM221" i="2"/>
  <c r="EM219" i="2"/>
  <c r="EM218" i="2"/>
  <c r="EM211" i="2"/>
  <c r="EM205" i="2"/>
  <c r="EM203" i="2"/>
  <c r="EM202" i="2"/>
  <c r="EM227" i="2"/>
  <c r="EM209" i="2"/>
  <c r="EM206" i="2"/>
  <c r="EM204" i="2"/>
  <c r="EM200" i="2" a="1"/>
  <c r="EM200" i="2" s="1"/>
  <c r="EM194" i="2"/>
  <c r="EM192" i="2"/>
  <c r="EM193" i="2"/>
  <c r="EM190" i="2"/>
  <c r="EM188" i="2"/>
  <c r="EM186" i="2"/>
  <c r="EM184" i="2" a="1"/>
  <c r="EM184" i="2" s="1"/>
  <c r="EK19" i="3"/>
  <c r="EM195" i="2"/>
  <c r="EM189" i="2"/>
  <c r="EM187" i="2"/>
  <c r="EN165" i="2"/>
  <c r="EM201" i="2"/>
  <c r="EM265" i="2"/>
  <c r="EM233" i="2"/>
  <c r="EM217" i="2"/>
  <c r="EM297" i="2"/>
  <c r="EM185" i="2"/>
  <c r="EM313" i="2"/>
  <c r="EM249" i="2"/>
  <c r="EM170" i="2"/>
  <c r="EM176" i="2"/>
  <c r="EM178" i="2"/>
  <c r="EM179" i="2"/>
  <c r="EM174" i="2"/>
  <c r="EM168" i="2" a="1"/>
  <c r="EM168" i="2" s="1"/>
  <c r="EM172" i="2"/>
  <c r="EM173" i="2"/>
  <c r="EM169" i="2"/>
  <c r="EM177" i="2"/>
  <c r="EM171" i="2"/>
  <c r="EL303" i="2"/>
  <c r="EL308" i="2" s="1"/>
  <c r="EM319" i="2" l="1"/>
  <c r="EM324" i="2" s="1"/>
  <c r="EM175" i="2"/>
  <c r="EM180" i="2" s="1"/>
  <c r="EM191" i="2"/>
  <c r="EM196" i="2" s="1"/>
  <c r="EM223" i="2"/>
  <c r="EM228" i="2" s="1"/>
  <c r="EM239" i="2"/>
  <c r="EM244" i="2" s="1"/>
  <c r="EM207" i="2"/>
  <c r="EM212" i="2" s="1"/>
  <c r="EM255" i="2"/>
  <c r="EM260" i="2" s="1"/>
  <c r="EN323" i="2"/>
  <c r="EN322" i="2"/>
  <c r="EN321" i="2"/>
  <c r="EN320" i="2"/>
  <c r="EN318" i="2"/>
  <c r="EN316" i="2"/>
  <c r="EN317" i="2"/>
  <c r="EN315" i="2"/>
  <c r="EN312" i="2" a="1"/>
  <c r="EN312" i="2" s="1"/>
  <c r="EN306" i="2"/>
  <c r="EN314" i="2"/>
  <c r="EN307" i="2"/>
  <c r="EN305" i="2"/>
  <c r="EN300" i="2"/>
  <c r="EN301" i="2"/>
  <c r="EN304" i="2"/>
  <c r="EN299" i="2"/>
  <c r="EN302" i="2"/>
  <c r="EN298" i="2"/>
  <c r="EN291" i="2"/>
  <c r="EN296" i="2" a="1"/>
  <c r="EN296" i="2" s="1"/>
  <c r="EN290" i="2"/>
  <c r="EN286" i="2"/>
  <c r="EN289" i="2"/>
  <c r="EN288" i="2"/>
  <c r="EN285" i="2"/>
  <c r="EN283" i="2"/>
  <c r="EN281" i="2"/>
  <c r="EN280" i="2" a="1"/>
  <c r="EN280" i="2" s="1"/>
  <c r="EN284" i="2"/>
  <c r="EN282" i="2"/>
  <c r="EN274" i="2"/>
  <c r="EN272" i="2"/>
  <c r="EN269" i="2"/>
  <c r="EN268" i="2"/>
  <c r="EN264" i="2" a="1"/>
  <c r="EN264" i="2" s="1"/>
  <c r="EN273" i="2"/>
  <c r="EN270" i="2"/>
  <c r="EN267" i="2"/>
  <c r="EN258" i="2"/>
  <c r="EN275" i="2"/>
  <c r="EN266" i="2"/>
  <c r="EN259" i="2"/>
  <c r="EN243" i="2"/>
  <c r="EN241" i="2"/>
  <c r="EN254" i="2"/>
  <c r="EN257" i="2"/>
  <c r="EN252" i="2"/>
  <c r="EN248" i="2" a="1"/>
  <c r="EN248" i="2" s="1"/>
  <c r="EN256" i="2"/>
  <c r="EN253" i="2"/>
  <c r="EN242" i="2"/>
  <c r="EN251" i="2"/>
  <c r="EN250" i="2"/>
  <c r="EN238" i="2"/>
  <c r="EN240" i="2"/>
  <c r="EN237" i="2"/>
  <c r="EN235" i="2"/>
  <c r="EN232" i="2" a="1"/>
  <c r="EN232" i="2" s="1"/>
  <c r="EN226" i="2"/>
  <c r="EN236" i="2"/>
  <c r="EN234" i="2"/>
  <c r="EN227" i="2"/>
  <c r="EN225" i="2"/>
  <c r="EN222" i="2"/>
  <c r="EN220" i="2"/>
  <c r="EN216" i="2" a="1"/>
  <c r="EN216" i="2" s="1"/>
  <c r="EN224" i="2"/>
  <c r="EN211" i="2"/>
  <c r="EN209" i="2"/>
  <c r="EN219" i="2"/>
  <c r="EN210" i="2"/>
  <c r="EN195" i="2"/>
  <c r="EN193" i="2"/>
  <c r="EN190" i="2"/>
  <c r="EN221" i="2"/>
  <c r="EN206" i="2"/>
  <c r="EN204" i="2"/>
  <c r="EN205" i="2"/>
  <c r="EN203" i="2"/>
  <c r="EN202" i="2"/>
  <c r="EN184" i="2" a="1"/>
  <c r="EN184" i="2" s="1"/>
  <c r="EO165" i="2"/>
  <c r="EN192" i="2"/>
  <c r="EN218" i="2"/>
  <c r="EN208" i="2"/>
  <c r="EN200" i="2" a="1"/>
  <c r="EN200" i="2" s="1"/>
  <c r="EN189" i="2"/>
  <c r="EN187" i="2"/>
  <c r="EN194" i="2"/>
  <c r="EN188" i="2"/>
  <c r="EN186" i="2"/>
  <c r="EL19" i="3"/>
  <c r="EN297" i="2"/>
  <c r="EN217" i="2"/>
  <c r="EN201" i="2"/>
  <c r="EN265" i="2"/>
  <c r="EN233" i="2"/>
  <c r="EN249" i="2"/>
  <c r="EN185" i="2"/>
  <c r="EN313" i="2"/>
  <c r="EN177" i="2"/>
  <c r="EN176" i="2"/>
  <c r="EN179" i="2"/>
  <c r="EN169" i="2"/>
  <c r="EN178" i="2"/>
  <c r="EN168" i="2" a="1"/>
  <c r="EN168" i="2" s="1"/>
  <c r="EN171" i="2"/>
  <c r="EN174" i="2"/>
  <c r="EN172" i="2"/>
  <c r="EN173" i="2"/>
  <c r="EN170" i="2"/>
  <c r="EM271" i="2"/>
  <c r="EM276" i="2" s="1"/>
  <c r="EM287" i="2"/>
  <c r="EM292" i="2" s="1"/>
  <c r="EM303" i="2"/>
  <c r="EM308" i="2" s="1"/>
  <c r="EN319" i="2" l="1"/>
  <c r="EN324" i="2" s="1"/>
  <c r="EN287" i="2"/>
  <c r="EN292" i="2" s="1"/>
  <c r="EN255" i="2"/>
  <c r="EN260" i="2" s="1"/>
  <c r="EN303" i="2"/>
  <c r="EN308" i="2" s="1"/>
  <c r="EN191" i="2"/>
  <c r="EN196" i="2" s="1"/>
  <c r="EN271" i="2"/>
  <c r="EN276" i="2" s="1"/>
  <c r="EN223" i="2"/>
  <c r="EN228" i="2" s="1"/>
  <c r="EN239" i="2"/>
  <c r="EN244" i="2" s="1"/>
  <c r="EN175" i="2"/>
  <c r="EN180" i="2" s="1"/>
  <c r="EO323" i="2"/>
  <c r="EO322" i="2"/>
  <c r="EO321" i="2"/>
  <c r="EO318" i="2"/>
  <c r="EO316" i="2"/>
  <c r="EO320" i="2"/>
  <c r="EO317" i="2"/>
  <c r="EO315" i="2"/>
  <c r="EO312" i="2" a="1"/>
  <c r="EO312" i="2" s="1"/>
  <c r="EO314" i="2"/>
  <c r="EO306" i="2"/>
  <c r="EO307" i="2"/>
  <c r="EO302" i="2"/>
  <c r="EO300" i="2"/>
  <c r="EO301" i="2"/>
  <c r="EO304" i="2"/>
  <c r="EO305" i="2"/>
  <c r="EO299" i="2"/>
  <c r="EO296" i="2" a="1"/>
  <c r="EO296" i="2" s="1"/>
  <c r="EO290" i="2"/>
  <c r="EO286" i="2"/>
  <c r="EO298" i="2"/>
  <c r="EO289" i="2"/>
  <c r="EO280" i="2" a="1"/>
  <c r="EO280" i="2" s="1"/>
  <c r="EO284" i="2"/>
  <c r="EO282" i="2"/>
  <c r="EO288" i="2"/>
  <c r="EO291" i="2"/>
  <c r="EO285" i="2"/>
  <c r="EO283" i="2"/>
  <c r="EO273" i="2"/>
  <c r="EO275" i="2"/>
  <c r="EO267" i="2"/>
  <c r="EO266" i="2"/>
  <c r="EO269" i="2"/>
  <c r="EO281" i="2"/>
  <c r="EO272" i="2"/>
  <c r="EO270" i="2"/>
  <c r="EO259" i="2"/>
  <c r="EO257" i="2"/>
  <c r="EO264" i="2" a="1"/>
  <c r="EO264" i="2" s="1"/>
  <c r="EO274" i="2"/>
  <c r="EO268" i="2"/>
  <c r="EO254" i="2"/>
  <c r="EO252" i="2"/>
  <c r="EO248" i="2" a="1"/>
  <c r="EO248" i="2" s="1"/>
  <c r="EO256" i="2"/>
  <c r="EO253" i="2"/>
  <c r="EO258" i="2"/>
  <c r="EO251" i="2"/>
  <c r="EO250" i="2"/>
  <c r="EO238" i="2"/>
  <c r="EO236" i="2"/>
  <c r="EO243" i="2"/>
  <c r="EO242" i="2"/>
  <c r="EO241" i="2"/>
  <c r="EO226" i="2"/>
  <c r="EO234" i="2"/>
  <c r="EO240" i="2"/>
  <c r="EO235" i="2"/>
  <c r="EO227" i="2"/>
  <c r="EO225" i="2"/>
  <c r="EO222" i="2"/>
  <c r="EO237" i="2"/>
  <c r="EO232" i="2" a="1"/>
  <c r="EO232" i="2" s="1"/>
  <c r="EO216" i="2" a="1"/>
  <c r="EO216" i="2" s="1"/>
  <c r="EO220" i="2"/>
  <c r="EO224" i="2"/>
  <c r="EO210" i="2"/>
  <c r="EO208" i="2"/>
  <c r="EO221" i="2"/>
  <c r="EO219" i="2"/>
  <c r="EO218" i="2"/>
  <c r="EO195" i="2"/>
  <c r="EO206" i="2"/>
  <c r="EO204" i="2"/>
  <c r="EO209" i="2"/>
  <c r="EO200" i="2" a="1"/>
  <c r="EO200" i="2" s="1"/>
  <c r="EO194" i="2"/>
  <c r="EO192" i="2"/>
  <c r="EO211" i="2"/>
  <c r="EO203" i="2"/>
  <c r="EP165" i="2"/>
  <c r="EM19" i="3"/>
  <c r="EO189" i="2"/>
  <c r="EO187" i="2"/>
  <c r="EO205" i="2"/>
  <c r="EO202" i="2"/>
  <c r="EO193" i="2"/>
  <c r="EO190" i="2"/>
  <c r="EO186" i="2"/>
  <c r="EO184" i="2" a="1"/>
  <c r="EO184" i="2" s="1"/>
  <c r="EO188" i="2"/>
  <c r="EO217" i="2"/>
  <c r="EO265" i="2"/>
  <c r="EO297" i="2"/>
  <c r="EO201" i="2"/>
  <c r="EO233" i="2"/>
  <c r="EO313" i="2"/>
  <c r="EO185" i="2"/>
  <c r="EO249" i="2"/>
  <c r="EO173" i="2"/>
  <c r="EO177" i="2"/>
  <c r="EO179" i="2"/>
  <c r="EO170" i="2"/>
  <c r="EO176" i="2"/>
  <c r="EO171" i="2"/>
  <c r="EO169" i="2"/>
  <c r="EO174" i="2"/>
  <c r="EO172" i="2"/>
  <c r="EO168" i="2" a="1"/>
  <c r="EO168" i="2" s="1"/>
  <c r="EO178" i="2"/>
  <c r="EN207" i="2"/>
  <c r="EN212" i="2" s="1"/>
  <c r="EO319" i="2" l="1"/>
  <c r="EO324" i="2" s="1"/>
  <c r="EO255" i="2"/>
  <c r="EO260" i="2" s="1"/>
  <c r="EO239" i="2"/>
  <c r="EO244" i="2" s="1"/>
  <c r="EO271" i="2"/>
  <c r="EO276" i="2" s="1"/>
  <c r="EO223" i="2"/>
  <c r="EO228" i="2" s="1"/>
  <c r="EO287" i="2"/>
  <c r="EO292" i="2" s="1"/>
  <c r="EO207" i="2"/>
  <c r="EO212" i="2" s="1"/>
  <c r="EO175" i="2"/>
  <c r="EO180" i="2" s="1"/>
  <c r="EO191" i="2"/>
  <c r="EO196" i="2" s="1"/>
  <c r="EP323" i="2"/>
  <c r="EP322" i="2"/>
  <c r="EP321" i="2"/>
  <c r="EP318" i="2"/>
  <c r="EP320" i="2"/>
  <c r="EP317" i="2"/>
  <c r="EP315" i="2"/>
  <c r="EP316" i="2"/>
  <c r="EP314" i="2"/>
  <c r="EP307" i="2"/>
  <c r="EP306" i="2"/>
  <c r="EP312" i="2" a="1"/>
  <c r="EP312" i="2" s="1"/>
  <c r="EP302" i="2"/>
  <c r="EP305" i="2"/>
  <c r="EP304" i="2"/>
  <c r="EP300" i="2"/>
  <c r="EP296" i="2" a="1"/>
  <c r="EP296" i="2" s="1"/>
  <c r="EP301" i="2"/>
  <c r="EP298" i="2"/>
  <c r="EP299" i="2"/>
  <c r="EP290" i="2"/>
  <c r="EP291" i="2"/>
  <c r="EP289" i="2"/>
  <c r="EP288" i="2"/>
  <c r="EP285" i="2"/>
  <c r="EP284" i="2"/>
  <c r="EP282" i="2"/>
  <c r="EP286" i="2"/>
  <c r="EP283" i="2"/>
  <c r="EP281" i="2"/>
  <c r="EP280" i="2" a="1"/>
  <c r="EP280" i="2" s="1"/>
  <c r="EP274" i="2"/>
  <c r="EP272" i="2"/>
  <c r="EP269" i="2"/>
  <c r="EP275" i="2"/>
  <c r="EP273" i="2"/>
  <c r="EP270" i="2"/>
  <c r="EP267" i="2"/>
  <c r="EP266" i="2"/>
  <c r="EP268" i="2"/>
  <c r="EP264" i="2" a="1"/>
  <c r="EP264" i="2" s="1"/>
  <c r="EP259" i="2"/>
  <c r="EP257" i="2"/>
  <c r="EP254" i="2"/>
  <c r="EP258" i="2"/>
  <c r="EP256" i="2"/>
  <c r="EP253" i="2"/>
  <c r="EP252" i="2"/>
  <c r="EP251" i="2"/>
  <c r="EP250" i="2"/>
  <c r="EP243" i="2"/>
  <c r="EP242" i="2"/>
  <c r="EP240" i="2"/>
  <c r="EP237" i="2"/>
  <c r="EP235" i="2"/>
  <c r="EP234" i="2"/>
  <c r="EP248" i="2" a="1"/>
  <c r="EP248" i="2" s="1"/>
  <c r="EP238" i="2"/>
  <c r="EP236" i="2"/>
  <c r="EP227" i="2"/>
  <c r="EP225" i="2"/>
  <c r="EP226" i="2"/>
  <c r="EP224" i="2"/>
  <c r="EP241" i="2"/>
  <c r="EP222" i="2"/>
  <c r="EP220" i="2"/>
  <c r="EP232" i="2" a="1"/>
  <c r="EP232" i="2" s="1"/>
  <c r="EP221" i="2"/>
  <c r="EP219" i="2"/>
  <c r="EP218" i="2"/>
  <c r="EP211" i="2"/>
  <c r="EP209" i="2"/>
  <c r="EP216" i="2" a="1"/>
  <c r="EP216" i="2" s="1"/>
  <c r="EP195" i="2"/>
  <c r="EP210" i="2"/>
  <c r="EP206" i="2"/>
  <c r="EP204" i="2"/>
  <c r="EP200" i="2" a="1"/>
  <c r="EP200" i="2" s="1"/>
  <c r="EP194" i="2"/>
  <c r="EP192" i="2"/>
  <c r="EP208" i="2"/>
  <c r="EP205" i="2"/>
  <c r="EP203" i="2"/>
  <c r="EP202" i="2"/>
  <c r="EP189" i="2"/>
  <c r="EP187" i="2"/>
  <c r="EN19" i="3"/>
  <c r="EP190" i="2"/>
  <c r="EQ165" i="2"/>
  <c r="EP193" i="2"/>
  <c r="EP188" i="2"/>
  <c r="EP186" i="2"/>
  <c r="EP184" i="2" a="1"/>
  <c r="EP184" i="2" s="1"/>
  <c r="EP201" i="2"/>
  <c r="EP297" i="2"/>
  <c r="EP265" i="2"/>
  <c r="EP217" i="2"/>
  <c r="EP233" i="2"/>
  <c r="EP168" i="2" a="1"/>
  <c r="EP168" i="2" s="1"/>
  <c r="EP249" i="2"/>
  <c r="EP313" i="2"/>
  <c r="EP185" i="2"/>
  <c r="EP171" i="2"/>
  <c r="EP178" i="2"/>
  <c r="EP170" i="2"/>
  <c r="EP169" i="2"/>
  <c r="EP177" i="2"/>
  <c r="EP179" i="2"/>
  <c r="EP172" i="2"/>
  <c r="EP173" i="2"/>
  <c r="EP174" i="2"/>
  <c r="EP176" i="2"/>
  <c r="EO303" i="2"/>
  <c r="EO308" i="2" s="1"/>
  <c r="EP319" i="2" l="1"/>
  <c r="EP324" i="2" s="1"/>
  <c r="EP223" i="2"/>
  <c r="EP228" i="2" s="1"/>
  <c r="EP271" i="2"/>
  <c r="EP276" i="2" s="1"/>
  <c r="EP191" i="2"/>
  <c r="EP196" i="2" s="1"/>
  <c r="EP239" i="2"/>
  <c r="EP244" i="2" s="1"/>
  <c r="EP303" i="2"/>
  <c r="EP308" i="2" s="1"/>
  <c r="EP175" i="2"/>
  <c r="EP180" i="2" s="1"/>
  <c r="EP287" i="2"/>
  <c r="EP292" i="2" s="1"/>
  <c r="EQ323" i="2"/>
  <c r="EQ321" i="2"/>
  <c r="EQ322" i="2"/>
  <c r="EQ320" i="2"/>
  <c r="EQ317" i="2"/>
  <c r="EQ318" i="2"/>
  <c r="EQ316" i="2"/>
  <c r="EQ315" i="2"/>
  <c r="EQ314" i="2"/>
  <c r="EQ312" i="2" a="1"/>
  <c r="EQ312" i="2" s="1"/>
  <c r="EQ306" i="2"/>
  <c r="EQ307" i="2"/>
  <c r="EQ305" i="2"/>
  <c r="EQ304" i="2"/>
  <c r="EQ301" i="2"/>
  <c r="EQ302" i="2"/>
  <c r="EQ300" i="2"/>
  <c r="EQ296" i="2" a="1"/>
  <c r="EQ296" i="2" s="1"/>
  <c r="EQ290" i="2"/>
  <c r="EQ299" i="2"/>
  <c r="EQ291" i="2"/>
  <c r="EQ298" i="2"/>
  <c r="EQ289" i="2"/>
  <c r="EQ288" i="2"/>
  <c r="EQ286" i="2"/>
  <c r="EQ284" i="2"/>
  <c r="EQ282" i="2"/>
  <c r="EQ283" i="2"/>
  <c r="EQ281" i="2"/>
  <c r="EQ280" i="2" a="1"/>
  <c r="EQ280" i="2" s="1"/>
  <c r="EQ285" i="2"/>
  <c r="EQ274" i="2"/>
  <c r="EQ272" i="2"/>
  <c r="EQ269" i="2"/>
  <c r="EQ275" i="2"/>
  <c r="EQ273" i="2"/>
  <c r="EQ270" i="2"/>
  <c r="EQ268" i="2"/>
  <c r="EQ267" i="2"/>
  <c r="EQ266" i="2"/>
  <c r="EQ264" i="2" a="1"/>
  <c r="EQ264" i="2" s="1"/>
  <c r="EQ259" i="2"/>
  <c r="EQ257" i="2"/>
  <c r="EQ254" i="2"/>
  <c r="EQ258" i="2"/>
  <c r="EQ256" i="2"/>
  <c r="EQ253" i="2"/>
  <c r="EQ242" i="2"/>
  <c r="EQ251" i="2"/>
  <c r="EQ250" i="2"/>
  <c r="EQ243" i="2"/>
  <c r="EQ241" i="2"/>
  <c r="EQ248" i="2" a="1"/>
  <c r="EQ248" i="2" s="1"/>
  <c r="EQ252" i="2"/>
  <c r="EQ240" i="2"/>
  <c r="EQ237" i="2"/>
  <c r="EQ235" i="2"/>
  <c r="EQ238" i="2"/>
  <c r="EQ236" i="2"/>
  <c r="EQ234" i="2"/>
  <c r="EQ227" i="2"/>
  <c r="EQ225" i="2"/>
  <c r="EQ222" i="2"/>
  <c r="EQ232" i="2" a="1"/>
  <c r="EQ232" i="2" s="1"/>
  <c r="EQ224" i="2"/>
  <c r="EQ221" i="2"/>
  <c r="EQ219" i="2"/>
  <c r="EQ218" i="2"/>
  <c r="EQ226" i="2"/>
  <c r="EQ211" i="2"/>
  <c r="EQ209" i="2"/>
  <c r="EQ220" i="2"/>
  <c r="EQ210" i="2"/>
  <c r="EQ206" i="2"/>
  <c r="EQ204" i="2"/>
  <c r="EQ200" i="2" a="1"/>
  <c r="EQ200" i="2" s="1"/>
  <c r="EQ208" i="2"/>
  <c r="EQ205" i="2"/>
  <c r="EQ203" i="2"/>
  <c r="EQ202" i="2"/>
  <c r="EQ216" i="2" a="1"/>
  <c r="EQ216" i="2" s="1"/>
  <c r="EQ195" i="2"/>
  <c r="EQ193" i="2"/>
  <c r="EQ190" i="2"/>
  <c r="EQ192" i="2"/>
  <c r="EQ189" i="2"/>
  <c r="EQ187" i="2"/>
  <c r="ER165" i="2"/>
  <c r="EQ194" i="2"/>
  <c r="EQ188" i="2"/>
  <c r="EQ186" i="2"/>
  <c r="EQ184" i="2" a="1"/>
  <c r="EQ184" i="2" s="1"/>
  <c r="EO19" i="3"/>
  <c r="EQ217" i="2"/>
  <c r="EQ201" i="2"/>
  <c r="EQ297" i="2"/>
  <c r="EQ233" i="2"/>
  <c r="EQ265" i="2"/>
  <c r="EQ313" i="2"/>
  <c r="EQ185" i="2"/>
  <c r="EQ249" i="2"/>
  <c r="EQ168" i="2" a="1"/>
  <c r="EQ168" i="2" s="1"/>
  <c r="EQ172" i="2"/>
  <c r="EQ173" i="2"/>
  <c r="EQ174" i="2"/>
  <c r="EQ170" i="2"/>
  <c r="EQ176" i="2"/>
  <c r="EQ179" i="2"/>
  <c r="EQ169" i="2"/>
  <c r="EQ177" i="2"/>
  <c r="EQ171" i="2"/>
  <c r="EQ178" i="2"/>
  <c r="EP207" i="2"/>
  <c r="EP212" i="2" s="1"/>
  <c r="EP255" i="2"/>
  <c r="EP260" i="2" s="1"/>
  <c r="EQ223" i="2" l="1"/>
  <c r="EQ228" i="2" s="1"/>
  <c r="EQ319" i="2"/>
  <c r="EQ324" i="2" s="1"/>
  <c r="EQ207" i="2"/>
  <c r="EQ212" i="2" s="1"/>
  <c r="EQ191" i="2"/>
  <c r="EQ196" i="2" s="1"/>
  <c r="EQ303" i="2"/>
  <c r="EQ308" i="2" s="1"/>
  <c r="EQ271" i="2"/>
  <c r="EQ276" i="2" s="1"/>
  <c r="ER322" i="2"/>
  <c r="ER323" i="2"/>
  <c r="ER321" i="2"/>
  <c r="ER317" i="2"/>
  <c r="ER320" i="2"/>
  <c r="ER318" i="2"/>
  <c r="ER316" i="2"/>
  <c r="ER315" i="2"/>
  <c r="ER314" i="2"/>
  <c r="ER307" i="2"/>
  <c r="ER305" i="2"/>
  <c r="ER306" i="2"/>
  <c r="ER312" i="2" a="1"/>
  <c r="ER312" i="2" s="1"/>
  <c r="ER301" i="2"/>
  <c r="ER302" i="2"/>
  <c r="ER300" i="2"/>
  <c r="ER299" i="2"/>
  <c r="ER298" i="2"/>
  <c r="ER304" i="2"/>
  <c r="ER296" i="2" a="1"/>
  <c r="ER296" i="2" s="1"/>
  <c r="ER291" i="2"/>
  <c r="ER288" i="2"/>
  <c r="ER284" i="2"/>
  <c r="ER282" i="2"/>
  <c r="ER289" i="2"/>
  <c r="ER286" i="2"/>
  <c r="ER290" i="2"/>
  <c r="ER280" i="2" a="1"/>
  <c r="ER280" i="2" s="1"/>
  <c r="ER283" i="2"/>
  <c r="ER281" i="2"/>
  <c r="ER285" i="2"/>
  <c r="ER275" i="2"/>
  <c r="ER273" i="2"/>
  <c r="ER270" i="2"/>
  <c r="ER267" i="2"/>
  <c r="ER266" i="2"/>
  <c r="ER264" i="2" a="1"/>
  <c r="ER264" i="2" s="1"/>
  <c r="ER272" i="2"/>
  <c r="ER268" i="2"/>
  <c r="ER274" i="2"/>
  <c r="ER259" i="2"/>
  <c r="ER269" i="2"/>
  <c r="ER258" i="2"/>
  <c r="ER242" i="2"/>
  <c r="ER257" i="2"/>
  <c r="ER256" i="2"/>
  <c r="ER253" i="2"/>
  <c r="ER251" i="2"/>
  <c r="ER250" i="2"/>
  <c r="ER248" i="2" a="1"/>
  <c r="ER248" i="2" s="1"/>
  <c r="ER243" i="2"/>
  <c r="ER241" i="2"/>
  <c r="ER252" i="2"/>
  <c r="ER254" i="2"/>
  <c r="ER240" i="2"/>
  <c r="ER237" i="2"/>
  <c r="ER238" i="2"/>
  <c r="ER236" i="2"/>
  <c r="ER234" i="2"/>
  <c r="ER227" i="2"/>
  <c r="ER225" i="2"/>
  <c r="ER235" i="2"/>
  <c r="ER232" i="2" a="1"/>
  <c r="ER232" i="2" s="1"/>
  <c r="ER226" i="2"/>
  <c r="ER224" i="2"/>
  <c r="ER221" i="2"/>
  <c r="ER219" i="2"/>
  <c r="ER218" i="2"/>
  <c r="ER216" i="2" a="1"/>
  <c r="ER216" i="2" s="1"/>
  <c r="ER222" i="2"/>
  <c r="ER210" i="2"/>
  <c r="ER208" i="2"/>
  <c r="ER220" i="2"/>
  <c r="ER209" i="2"/>
  <c r="ER194" i="2"/>
  <c r="ER192" i="2"/>
  <c r="ER205" i="2"/>
  <c r="ER203" i="2"/>
  <c r="ER202" i="2"/>
  <c r="ER206" i="2"/>
  <c r="ER204" i="2"/>
  <c r="ER200" i="2" a="1"/>
  <c r="ER200" i="2" s="1"/>
  <c r="ER195" i="2"/>
  <c r="ER188" i="2"/>
  <c r="ER186" i="2"/>
  <c r="ER184" i="2" a="1"/>
  <c r="ER184" i="2" s="1"/>
  <c r="ER211" i="2"/>
  <c r="ES165" i="2"/>
  <c r="ER193" i="2"/>
  <c r="ER190" i="2"/>
  <c r="ER189" i="2"/>
  <c r="ER187" i="2"/>
  <c r="EP19" i="3"/>
  <c r="ER265" i="2"/>
  <c r="ER233" i="2"/>
  <c r="ER217" i="2"/>
  <c r="ER201" i="2"/>
  <c r="ER297" i="2"/>
  <c r="ER185" i="2"/>
  <c r="ER313" i="2"/>
  <c r="ER249" i="2"/>
  <c r="ER169" i="2"/>
  <c r="ER173" i="2"/>
  <c r="ER170" i="2"/>
  <c r="ER171" i="2"/>
  <c r="ER174" i="2"/>
  <c r="ER177" i="2"/>
  <c r="ER168" i="2" a="1"/>
  <c r="ER168" i="2" s="1"/>
  <c r="ER176" i="2"/>
  <c r="ER179" i="2"/>
  <c r="ER172" i="2"/>
  <c r="ER178" i="2"/>
  <c r="EQ239" i="2"/>
  <c r="EQ244" i="2" s="1"/>
  <c r="EQ175" i="2"/>
  <c r="EQ180" i="2" s="1"/>
  <c r="EQ287" i="2"/>
  <c r="EQ292" i="2" s="1"/>
  <c r="EQ255" i="2"/>
  <c r="EQ260" i="2" s="1"/>
  <c r="ER207" i="2" l="1"/>
  <c r="ER212" i="2" s="1"/>
  <c r="ER319" i="2"/>
  <c r="ER324" i="2" s="1"/>
  <c r="ER255" i="2"/>
  <c r="ER260" i="2" s="1"/>
  <c r="ER223" i="2"/>
  <c r="ER228" i="2" s="1"/>
  <c r="ER287" i="2"/>
  <c r="ER292" i="2" s="1"/>
  <c r="ER175" i="2"/>
  <c r="ER180" i="2" s="1"/>
  <c r="ER303" i="2"/>
  <c r="ER308" i="2" s="1"/>
  <c r="ER191" i="2"/>
  <c r="ER196" i="2" s="1"/>
  <c r="ES323" i="2"/>
  <c r="ES322" i="2"/>
  <c r="ES321" i="2"/>
  <c r="ES318" i="2"/>
  <c r="ES320" i="2"/>
  <c r="ES317" i="2"/>
  <c r="ES316" i="2"/>
  <c r="ES315" i="2"/>
  <c r="ES314" i="2"/>
  <c r="ES307" i="2"/>
  <c r="ES312" i="2" a="1"/>
  <c r="ES312" i="2" s="1"/>
  <c r="ES304" i="2"/>
  <c r="ES305" i="2"/>
  <c r="ES302" i="2"/>
  <c r="ES306" i="2"/>
  <c r="ES301" i="2"/>
  <c r="ES300" i="2"/>
  <c r="ES298" i="2"/>
  <c r="ES299" i="2"/>
  <c r="ES296" i="2" a="1"/>
  <c r="ES296" i="2" s="1"/>
  <c r="ES291" i="2"/>
  <c r="ES290" i="2"/>
  <c r="ES288" i="2"/>
  <c r="ES285" i="2"/>
  <c r="ES289" i="2"/>
  <c r="ES286" i="2"/>
  <c r="ES280" i="2" a="1"/>
  <c r="ES280" i="2" s="1"/>
  <c r="ES283" i="2"/>
  <c r="ES281" i="2"/>
  <c r="ES282" i="2"/>
  <c r="ES284" i="2"/>
  <c r="ES273" i="2"/>
  <c r="ES275" i="2"/>
  <c r="ES270" i="2"/>
  <c r="ES269" i="2"/>
  <c r="ES274" i="2"/>
  <c r="ES272" i="2"/>
  <c r="ES264" i="2" a="1"/>
  <c r="ES264" i="2" s="1"/>
  <c r="ES266" i="2"/>
  <c r="ES258" i="2"/>
  <c r="ES268" i="2"/>
  <c r="ES257" i="2"/>
  <c r="ES256" i="2"/>
  <c r="ES253" i="2"/>
  <c r="ES251" i="2"/>
  <c r="ES250" i="2"/>
  <c r="ES248" i="2" a="1"/>
  <c r="ES248" i="2" s="1"/>
  <c r="ES267" i="2"/>
  <c r="ES252" i="2"/>
  <c r="ES259" i="2"/>
  <c r="ES254" i="2"/>
  <c r="ES243" i="2"/>
  <c r="ES240" i="2"/>
  <c r="ES237" i="2"/>
  <c r="ES235" i="2"/>
  <c r="ES234" i="2"/>
  <c r="ES242" i="2"/>
  <c r="ES241" i="2"/>
  <c r="ES238" i="2"/>
  <c r="ES236" i="2"/>
  <c r="ES227" i="2"/>
  <c r="ES225" i="2"/>
  <c r="ES232" i="2" a="1"/>
  <c r="ES232" i="2" s="1"/>
  <c r="ES226" i="2"/>
  <c r="ES224" i="2"/>
  <c r="ES221" i="2"/>
  <c r="ES219" i="2"/>
  <c r="ES218" i="2"/>
  <c r="ES211" i="2"/>
  <c r="ES209" i="2"/>
  <c r="ES216" i="2" a="1"/>
  <c r="ES216" i="2" s="1"/>
  <c r="ES220" i="2"/>
  <c r="ES222" i="2"/>
  <c r="ES205" i="2"/>
  <c r="ES203" i="2"/>
  <c r="ES202" i="2"/>
  <c r="ES208" i="2"/>
  <c r="ES195" i="2"/>
  <c r="ES193" i="2"/>
  <c r="ES190" i="2"/>
  <c r="ES210" i="2"/>
  <c r="ES204" i="2"/>
  <c r="ES200" i="2" a="1"/>
  <c r="ES200" i="2" s="1"/>
  <c r="ES184" i="2" a="1"/>
  <c r="ES184" i="2" s="1"/>
  <c r="ES188" i="2"/>
  <c r="ES186" i="2"/>
  <c r="ES194" i="2"/>
  <c r="ES206" i="2"/>
  <c r="ES189" i="2"/>
  <c r="ET165" i="2"/>
  <c r="ES192" i="2"/>
  <c r="ES187" i="2"/>
  <c r="EQ19" i="3"/>
  <c r="ES201" i="2"/>
  <c r="ES297" i="2"/>
  <c r="ES265" i="2"/>
  <c r="ES217" i="2"/>
  <c r="ES233" i="2"/>
  <c r="ES185" i="2"/>
  <c r="ES249" i="2"/>
  <c r="ES313" i="2"/>
  <c r="ES176" i="2"/>
  <c r="ES179" i="2"/>
  <c r="ES178" i="2"/>
  <c r="ES174" i="2"/>
  <c r="ES170" i="2"/>
  <c r="ES168" i="2" a="1"/>
  <c r="ES168" i="2" s="1"/>
  <c r="ES173" i="2"/>
  <c r="ES169" i="2"/>
  <c r="ES177" i="2"/>
  <c r="ES171" i="2"/>
  <c r="ES172" i="2"/>
  <c r="ER239" i="2"/>
  <c r="ER244" i="2" s="1"/>
  <c r="ER271" i="2"/>
  <c r="ER276" i="2" s="1"/>
  <c r="ES319" i="2" l="1"/>
  <c r="ES324" i="2" s="1"/>
  <c r="ES255" i="2"/>
  <c r="ES260" i="2" s="1"/>
  <c r="ES175" i="2"/>
  <c r="ES180" i="2" s="1"/>
  <c r="ES223" i="2"/>
  <c r="ES228" i="2" s="1"/>
  <c r="ES207" i="2"/>
  <c r="ES212" i="2" s="1"/>
  <c r="ES287" i="2"/>
  <c r="ES292" i="2" s="1"/>
  <c r="ES271" i="2"/>
  <c r="ES276" i="2" s="1"/>
  <c r="ES303" i="2"/>
  <c r="ES308" i="2" s="1"/>
  <c r="ES239" i="2"/>
  <c r="ES244" i="2" s="1"/>
  <c r="ET322" i="2"/>
  <c r="ET323" i="2"/>
  <c r="ET321" i="2"/>
  <c r="ET320" i="2"/>
  <c r="ET318" i="2"/>
  <c r="ET317" i="2"/>
  <c r="ET316" i="2"/>
  <c r="ET315" i="2"/>
  <c r="ET314" i="2"/>
  <c r="ET312" i="2" a="1"/>
  <c r="ET312" i="2" s="1"/>
  <c r="ET307" i="2"/>
  <c r="ET304" i="2"/>
  <c r="ET306" i="2"/>
  <c r="ET305" i="2"/>
  <c r="ET302" i="2"/>
  <c r="ET301" i="2"/>
  <c r="ET298" i="2"/>
  <c r="ET300" i="2"/>
  <c r="ET299" i="2"/>
  <c r="ET296" i="2" a="1"/>
  <c r="ET296" i="2" s="1"/>
  <c r="ET291" i="2"/>
  <c r="ET290" i="2"/>
  <c r="ET286" i="2"/>
  <c r="ET289" i="2"/>
  <c r="ET280" i="2" a="1"/>
  <c r="ET280" i="2" s="1"/>
  <c r="ET283" i="2"/>
  <c r="ET281" i="2"/>
  <c r="ET288" i="2"/>
  <c r="ET285" i="2"/>
  <c r="ET284" i="2"/>
  <c r="ET282" i="2"/>
  <c r="ET275" i="2"/>
  <c r="ET273" i="2"/>
  <c r="ET270" i="2"/>
  <c r="ET268" i="2"/>
  <c r="ET274" i="2"/>
  <c r="ET272" i="2"/>
  <c r="ET264" i="2" a="1"/>
  <c r="ET264" i="2" s="1"/>
  <c r="ET269" i="2"/>
  <c r="ET267" i="2"/>
  <c r="ET266" i="2"/>
  <c r="ET258" i="2"/>
  <c r="ET256" i="2"/>
  <c r="ET253" i="2"/>
  <c r="ET259" i="2"/>
  <c r="ET257" i="2"/>
  <c r="ET254" i="2"/>
  <c r="ET251" i="2"/>
  <c r="ET250" i="2"/>
  <c r="ET248" i="2" a="1"/>
  <c r="ET248" i="2" s="1"/>
  <c r="ET252" i="2"/>
  <c r="ET243" i="2"/>
  <c r="ET240" i="2"/>
  <c r="ET242" i="2"/>
  <c r="ET241" i="2"/>
  <c r="ET238" i="2"/>
  <c r="ET236" i="2"/>
  <c r="ET235" i="2"/>
  <c r="ET232" i="2" a="1"/>
  <c r="ET232" i="2" s="1"/>
  <c r="ET226" i="2"/>
  <c r="ET237" i="2"/>
  <c r="ET234" i="2"/>
  <c r="ET227" i="2"/>
  <c r="ET225" i="2"/>
  <c r="ET222" i="2"/>
  <c r="ET224" i="2"/>
  <c r="ET221" i="2"/>
  <c r="ET219" i="2"/>
  <c r="ET218" i="2"/>
  <c r="ET216" i="2" a="1"/>
  <c r="ET216" i="2" s="1"/>
  <c r="ET220" i="2"/>
  <c r="ET210" i="2"/>
  <c r="ET208" i="2"/>
  <c r="ET209" i="2"/>
  <c r="ET205" i="2"/>
  <c r="ET203" i="2"/>
  <c r="ET202" i="2"/>
  <c r="ET195" i="2"/>
  <c r="ET193" i="2"/>
  <c r="ET190" i="2"/>
  <c r="ET211" i="2"/>
  <c r="ET206" i="2"/>
  <c r="ET204" i="2"/>
  <c r="ET200" i="2" a="1"/>
  <c r="ET200" i="2" s="1"/>
  <c r="ET184" i="2" a="1"/>
  <c r="ET184" i="2" s="1"/>
  <c r="ET188" i="2"/>
  <c r="ET186" i="2"/>
  <c r="ET194" i="2"/>
  <c r="ET192" i="2"/>
  <c r="ET189" i="2"/>
  <c r="ET187" i="2"/>
  <c r="ER19" i="3"/>
  <c r="EU165" i="2"/>
  <c r="ET201" i="2"/>
  <c r="ET265" i="2"/>
  <c r="ET233" i="2"/>
  <c r="ET297" i="2"/>
  <c r="ET217" i="2"/>
  <c r="ET313" i="2"/>
  <c r="ET185" i="2"/>
  <c r="ET249" i="2"/>
  <c r="ET176" i="2"/>
  <c r="ET178" i="2"/>
  <c r="ET171" i="2"/>
  <c r="ET179" i="2"/>
  <c r="ET172" i="2"/>
  <c r="ET173" i="2"/>
  <c r="ET168" i="2" a="1"/>
  <c r="ET168" i="2" s="1"/>
  <c r="ET170" i="2"/>
  <c r="ET169" i="2"/>
  <c r="ET174" i="2"/>
  <c r="ET177" i="2"/>
  <c r="ES191" i="2"/>
  <c r="ES196" i="2" s="1"/>
  <c r="ET319" i="2" l="1"/>
  <c r="ET324" i="2" s="1"/>
  <c r="ET255" i="2"/>
  <c r="ET260" i="2" s="1"/>
  <c r="ET175" i="2"/>
  <c r="ET180" i="2" s="1"/>
  <c r="ET191" i="2"/>
  <c r="ET196" i="2" s="1"/>
  <c r="EU323" i="2"/>
  <c r="EU322" i="2"/>
  <c r="EU321" i="2"/>
  <c r="EU320" i="2"/>
  <c r="EU317" i="2"/>
  <c r="EU318" i="2"/>
  <c r="EU316" i="2"/>
  <c r="EU315" i="2"/>
  <c r="EU314" i="2"/>
  <c r="EU307" i="2"/>
  <c r="EU305" i="2"/>
  <c r="EU312" i="2" a="1"/>
  <c r="EU312" i="2" s="1"/>
  <c r="EU304" i="2"/>
  <c r="EU302" i="2"/>
  <c r="EU306" i="2"/>
  <c r="EU301" i="2"/>
  <c r="EU300" i="2"/>
  <c r="EU299" i="2"/>
  <c r="EU298" i="2"/>
  <c r="EU296" i="2" a="1"/>
  <c r="EU296" i="2" s="1"/>
  <c r="EU289" i="2"/>
  <c r="EU291" i="2"/>
  <c r="EU290" i="2"/>
  <c r="EU288" i="2"/>
  <c r="EU286" i="2"/>
  <c r="EU283" i="2"/>
  <c r="EU281" i="2"/>
  <c r="EU285" i="2"/>
  <c r="EU284" i="2"/>
  <c r="EU282" i="2"/>
  <c r="EU275" i="2"/>
  <c r="EU273" i="2"/>
  <c r="EU270" i="2"/>
  <c r="EU268" i="2"/>
  <c r="EU274" i="2"/>
  <c r="EU272" i="2"/>
  <c r="EU269" i="2"/>
  <c r="EU264" i="2" a="1"/>
  <c r="EU264" i="2" s="1"/>
  <c r="EU267" i="2"/>
  <c r="EU266" i="2"/>
  <c r="EU258" i="2"/>
  <c r="EU256" i="2"/>
  <c r="EU253" i="2"/>
  <c r="EU259" i="2"/>
  <c r="EU257" i="2"/>
  <c r="EU254" i="2"/>
  <c r="EU280" i="2" a="1"/>
  <c r="EU280" i="2" s="1"/>
  <c r="EU248" i="2" a="1"/>
  <c r="EU248" i="2" s="1"/>
  <c r="EU243" i="2"/>
  <c r="EU241" i="2"/>
  <c r="EU252" i="2"/>
  <c r="EU242" i="2"/>
  <c r="EU240" i="2"/>
  <c r="EU250" i="2"/>
  <c r="EU238" i="2"/>
  <c r="EU236" i="2"/>
  <c r="EU251" i="2"/>
  <c r="EU235" i="2"/>
  <c r="EU232" i="2" a="1"/>
  <c r="EU232" i="2" s="1"/>
  <c r="EU226" i="2"/>
  <c r="EU224" i="2"/>
  <c r="EU237" i="2"/>
  <c r="EU216" i="2" a="1"/>
  <c r="EU216" i="2" s="1"/>
  <c r="EU225" i="2"/>
  <c r="EU220" i="2"/>
  <c r="EU210" i="2"/>
  <c r="EU208" i="2"/>
  <c r="EU227" i="2"/>
  <c r="EU222" i="2"/>
  <c r="EU234" i="2"/>
  <c r="EU221" i="2"/>
  <c r="EU219" i="2"/>
  <c r="EU218" i="2"/>
  <c r="EU209" i="2"/>
  <c r="EU205" i="2"/>
  <c r="EU203" i="2"/>
  <c r="EU202" i="2"/>
  <c r="EU200" i="2" a="1"/>
  <c r="EU200" i="2" s="1"/>
  <c r="EU211" i="2"/>
  <c r="EU206" i="2"/>
  <c r="EU204" i="2"/>
  <c r="EU194" i="2"/>
  <c r="EU192" i="2"/>
  <c r="EU188" i="2"/>
  <c r="EU186" i="2"/>
  <c r="EU195" i="2"/>
  <c r="ES19" i="3"/>
  <c r="EU193" i="2"/>
  <c r="EU190" i="2"/>
  <c r="EU189" i="2"/>
  <c r="EU187" i="2"/>
  <c r="EU184" i="2" a="1"/>
  <c r="EU184" i="2" s="1"/>
  <c r="EV165" i="2"/>
  <c r="EU217" i="2"/>
  <c r="EU297" i="2"/>
  <c r="EU201" i="2"/>
  <c r="EU265" i="2"/>
  <c r="EU233" i="2"/>
  <c r="EU249" i="2"/>
  <c r="EU185" i="2"/>
  <c r="EU313" i="2"/>
  <c r="EU173" i="2"/>
  <c r="EU174" i="2"/>
  <c r="EU176" i="2"/>
  <c r="EU169" i="2"/>
  <c r="EU177" i="2"/>
  <c r="EU170" i="2"/>
  <c r="EU179" i="2"/>
  <c r="EU171" i="2"/>
  <c r="EU172" i="2"/>
  <c r="EU178" i="2"/>
  <c r="EU168" i="2" a="1"/>
  <c r="EU168" i="2" s="1"/>
  <c r="ET207" i="2"/>
  <c r="ET212" i="2" s="1"/>
  <c r="ET303" i="2"/>
  <c r="ET308" i="2" s="1"/>
  <c r="ET239" i="2"/>
  <c r="ET244" i="2" s="1"/>
  <c r="ET287" i="2"/>
  <c r="ET292" i="2" s="1"/>
  <c r="ET223" i="2"/>
  <c r="ET228" i="2" s="1"/>
  <c r="ET271" i="2"/>
  <c r="ET276" i="2" s="1"/>
  <c r="EU255" i="2" l="1"/>
  <c r="EU260" i="2" s="1"/>
  <c r="EU207" i="2"/>
  <c r="EU287" i="2"/>
  <c r="EU292" i="2" s="1"/>
  <c r="EU223" i="2"/>
  <c r="EU228" i="2" s="1"/>
  <c r="EU175" i="2"/>
  <c r="EU180" i="2" s="1"/>
  <c r="EU212" i="2"/>
  <c r="EU271" i="2"/>
  <c r="EU276" i="2" s="1"/>
  <c r="EU319" i="2"/>
  <c r="EU324" i="2" s="1"/>
  <c r="EV323" i="2"/>
  <c r="EV322" i="2"/>
  <c r="EV321" i="2"/>
  <c r="EV320" i="2"/>
  <c r="EV318" i="2"/>
  <c r="EV316" i="2"/>
  <c r="EV317" i="2"/>
  <c r="EV315" i="2"/>
  <c r="EV314" i="2"/>
  <c r="EV312" i="2" a="1"/>
  <c r="EV312" i="2" s="1"/>
  <c r="EV306" i="2"/>
  <c r="EV307" i="2"/>
  <c r="EV305" i="2"/>
  <c r="EV304" i="2"/>
  <c r="EV302" i="2"/>
  <c r="EV300" i="2"/>
  <c r="EV301" i="2"/>
  <c r="EV299" i="2"/>
  <c r="EV298" i="2"/>
  <c r="EV296" i="2" a="1"/>
  <c r="EV296" i="2" s="1"/>
  <c r="EV291" i="2"/>
  <c r="EV290" i="2"/>
  <c r="EV286" i="2"/>
  <c r="EV288" i="2"/>
  <c r="EV289" i="2"/>
  <c r="EV283" i="2"/>
  <c r="EV281" i="2"/>
  <c r="EV285" i="2"/>
  <c r="EV284" i="2"/>
  <c r="EV282" i="2"/>
  <c r="EV280" i="2" a="1"/>
  <c r="EV280" i="2" s="1"/>
  <c r="EV274" i="2"/>
  <c r="EV272" i="2"/>
  <c r="EV269" i="2"/>
  <c r="EV273" i="2"/>
  <c r="EV275" i="2"/>
  <c r="EV270" i="2"/>
  <c r="EV268" i="2"/>
  <c r="EV264" i="2" a="1"/>
  <c r="EV264" i="2" s="1"/>
  <c r="EV258" i="2"/>
  <c r="EV266" i="2"/>
  <c r="EV259" i="2"/>
  <c r="EV267" i="2"/>
  <c r="EV243" i="2"/>
  <c r="EV241" i="2"/>
  <c r="EV252" i="2"/>
  <c r="EV242" i="2"/>
  <c r="EV254" i="2"/>
  <c r="EV251" i="2"/>
  <c r="EV250" i="2"/>
  <c r="EV253" i="2"/>
  <c r="EV256" i="2"/>
  <c r="EV238" i="2"/>
  <c r="EV240" i="2"/>
  <c r="EV237" i="2"/>
  <c r="EV235" i="2"/>
  <c r="EV232" i="2" a="1"/>
  <c r="EV232" i="2" s="1"/>
  <c r="EV248" i="2" a="1"/>
  <c r="EV248" i="2" s="1"/>
  <c r="EV226" i="2"/>
  <c r="EV234" i="2"/>
  <c r="EV227" i="2"/>
  <c r="EV225" i="2"/>
  <c r="EV222" i="2"/>
  <c r="EV257" i="2"/>
  <c r="EV236" i="2"/>
  <c r="EV220" i="2"/>
  <c r="EV224" i="2"/>
  <c r="EV211" i="2"/>
  <c r="EV209" i="2"/>
  <c r="EV221" i="2"/>
  <c r="EV208" i="2"/>
  <c r="EV200" i="2" a="1"/>
  <c r="EV200" i="2" s="1"/>
  <c r="EV195" i="2"/>
  <c r="EV193" i="2"/>
  <c r="EV190" i="2"/>
  <c r="EV206" i="2"/>
  <c r="EV204" i="2"/>
  <c r="EV216" i="2" a="1"/>
  <c r="EV216" i="2" s="1"/>
  <c r="EV218" i="2"/>
  <c r="EV219" i="2"/>
  <c r="EV205" i="2"/>
  <c r="EV203" i="2"/>
  <c r="EV202" i="2"/>
  <c r="EW165" i="2"/>
  <c r="ET19" i="3"/>
  <c r="EV194" i="2"/>
  <c r="EV210" i="2"/>
  <c r="EV189" i="2"/>
  <c r="EV187" i="2"/>
  <c r="EV192" i="2"/>
  <c r="EV188" i="2"/>
  <c r="EV186" i="2"/>
  <c r="EV184" i="2" a="1"/>
  <c r="EV184" i="2" s="1"/>
  <c r="EV265" i="2"/>
  <c r="EV217" i="2"/>
  <c r="EV297" i="2"/>
  <c r="EV201" i="2"/>
  <c r="EV233" i="2"/>
  <c r="EV185" i="2"/>
  <c r="EV249" i="2"/>
  <c r="EV313" i="2"/>
  <c r="EV172" i="2"/>
  <c r="EV173" i="2"/>
  <c r="EV170" i="2"/>
  <c r="EV176" i="2"/>
  <c r="EV168" i="2" a="1"/>
  <c r="EV168" i="2" s="1"/>
  <c r="EV179" i="2"/>
  <c r="EV169" i="2"/>
  <c r="EV178" i="2"/>
  <c r="EV174" i="2"/>
  <c r="EV171" i="2"/>
  <c r="EV177" i="2"/>
  <c r="EU303" i="2"/>
  <c r="EU308" i="2" s="1"/>
  <c r="EU239" i="2"/>
  <c r="EU244" i="2" s="1"/>
  <c r="EU191" i="2"/>
  <c r="EU196" i="2" s="1"/>
  <c r="EV319" i="2" l="1"/>
  <c r="EV255" i="2"/>
  <c r="EV260" i="2" s="1"/>
  <c r="EW323" i="2"/>
  <c r="EW322" i="2"/>
  <c r="EW321" i="2"/>
  <c r="EW318" i="2"/>
  <c r="EW316" i="2"/>
  <c r="EW317" i="2"/>
  <c r="EW320" i="2"/>
  <c r="EW315" i="2"/>
  <c r="EW314" i="2"/>
  <c r="EW312" i="2" a="1"/>
  <c r="EW312" i="2" s="1"/>
  <c r="EW307" i="2"/>
  <c r="EW305" i="2"/>
  <c r="EW306" i="2"/>
  <c r="EW302" i="2"/>
  <c r="EW304" i="2"/>
  <c r="EW300" i="2"/>
  <c r="EW301" i="2"/>
  <c r="EW299" i="2"/>
  <c r="EW296" i="2" a="1"/>
  <c r="EW296" i="2" s="1"/>
  <c r="EW298" i="2"/>
  <c r="EW286" i="2"/>
  <c r="EW289" i="2"/>
  <c r="EW291" i="2"/>
  <c r="EW290" i="2"/>
  <c r="EW285" i="2"/>
  <c r="EW288" i="2"/>
  <c r="EW284" i="2"/>
  <c r="EW282" i="2"/>
  <c r="EW280" i="2" a="1"/>
  <c r="EW280" i="2" s="1"/>
  <c r="EW283" i="2"/>
  <c r="EW275" i="2"/>
  <c r="EW270" i="2"/>
  <c r="EW269" i="2"/>
  <c r="EW268" i="2"/>
  <c r="EW272" i="2"/>
  <c r="EW267" i="2"/>
  <c r="EW266" i="2"/>
  <c r="EW281" i="2"/>
  <c r="EW264" i="2" a="1"/>
  <c r="EW264" i="2" s="1"/>
  <c r="EW259" i="2"/>
  <c r="EW257" i="2"/>
  <c r="EW274" i="2"/>
  <c r="EW273" i="2"/>
  <c r="EW252" i="2"/>
  <c r="EW258" i="2"/>
  <c r="EW254" i="2"/>
  <c r="EW251" i="2"/>
  <c r="EW250" i="2"/>
  <c r="EW248" i="2" a="1"/>
  <c r="EW248" i="2" s="1"/>
  <c r="EW256" i="2"/>
  <c r="EW253" i="2"/>
  <c r="EW242" i="2"/>
  <c r="EW238" i="2"/>
  <c r="EW236" i="2"/>
  <c r="EW241" i="2"/>
  <c r="EW243" i="2"/>
  <c r="EW235" i="2"/>
  <c r="EW226" i="2"/>
  <c r="EW240" i="2"/>
  <c r="EW237" i="2"/>
  <c r="EW234" i="2"/>
  <c r="EW227" i="2"/>
  <c r="EW225" i="2"/>
  <c r="EW222" i="2"/>
  <c r="EW232" i="2" a="1"/>
  <c r="EW232" i="2" s="1"/>
  <c r="EW220" i="2"/>
  <c r="EW210" i="2"/>
  <c r="EW208" i="2"/>
  <c r="EW216" i="2" a="1"/>
  <c r="EW216" i="2" s="1"/>
  <c r="EW221" i="2"/>
  <c r="EW219" i="2"/>
  <c r="EW218" i="2"/>
  <c r="EW224" i="2"/>
  <c r="EW200" i="2" a="1"/>
  <c r="EW200" i="2" s="1"/>
  <c r="EW195" i="2"/>
  <c r="EW206" i="2"/>
  <c r="EW204" i="2"/>
  <c r="EW211" i="2"/>
  <c r="EW194" i="2"/>
  <c r="EW192" i="2"/>
  <c r="EW209" i="2"/>
  <c r="EX165" i="2"/>
  <c r="EU19" i="3"/>
  <c r="EW205" i="2"/>
  <c r="EW189" i="2"/>
  <c r="EW187" i="2"/>
  <c r="EW193" i="2"/>
  <c r="EW190" i="2"/>
  <c r="EW184" i="2" a="1"/>
  <c r="EW184" i="2" s="1"/>
  <c r="EW202" i="2"/>
  <c r="EW203" i="2"/>
  <c r="EW186" i="2"/>
  <c r="EW188" i="2"/>
  <c r="EW297" i="2"/>
  <c r="EW217" i="2"/>
  <c r="EW265" i="2"/>
  <c r="EW233" i="2"/>
  <c r="EW201" i="2"/>
  <c r="EW313" i="2"/>
  <c r="EW185" i="2"/>
  <c r="EW249" i="2"/>
  <c r="EW174" i="2"/>
  <c r="EW177" i="2"/>
  <c r="EW179" i="2"/>
  <c r="EW170" i="2"/>
  <c r="EW171" i="2"/>
  <c r="EW169" i="2"/>
  <c r="EW178" i="2"/>
  <c r="EW176" i="2"/>
  <c r="EW173" i="2"/>
  <c r="EW168" i="2" a="1"/>
  <c r="EW168" i="2" s="1"/>
  <c r="EW172" i="2"/>
  <c r="EV303" i="2"/>
  <c r="EV308" i="2" s="1"/>
  <c r="EV191" i="2"/>
  <c r="EV196" i="2" s="1"/>
  <c r="EV239" i="2"/>
  <c r="EV244" i="2" s="1"/>
  <c r="EV207" i="2"/>
  <c r="EV212" i="2" s="1"/>
  <c r="EV271" i="2"/>
  <c r="EV276" i="2" s="1"/>
  <c r="EV287" i="2"/>
  <c r="EV292" i="2" s="1"/>
  <c r="EV175" i="2"/>
  <c r="EV180" i="2" s="1"/>
  <c r="EV223" i="2"/>
  <c r="EV228" i="2" s="1"/>
  <c r="EV324" i="2"/>
  <c r="EW175" i="2" l="1"/>
  <c r="EW180" i="2" s="1"/>
  <c r="EW271" i="2"/>
  <c r="EW276" i="2" s="1"/>
  <c r="EW223" i="2"/>
  <c r="EW228" i="2" s="1"/>
  <c r="EW287" i="2"/>
  <c r="EW292" i="2" s="1"/>
  <c r="EW191" i="2"/>
  <c r="EW196" i="2" s="1"/>
  <c r="EW255" i="2"/>
  <c r="EW260" i="2" s="1"/>
  <c r="EW319" i="2"/>
  <c r="EW324" i="2" s="1"/>
  <c r="EW303" i="2"/>
  <c r="EW308" i="2" s="1"/>
  <c r="EX323" i="2"/>
  <c r="EX322" i="2"/>
  <c r="EX318" i="2"/>
  <c r="EX320" i="2"/>
  <c r="EX317" i="2"/>
  <c r="EX321" i="2"/>
  <c r="EX316" i="2"/>
  <c r="EX314" i="2"/>
  <c r="EX315" i="2"/>
  <c r="EX312" i="2" a="1"/>
  <c r="EX312" i="2" s="1"/>
  <c r="EX307" i="2"/>
  <c r="EX306" i="2"/>
  <c r="EX302" i="2"/>
  <c r="EX304" i="2"/>
  <c r="EX305" i="2"/>
  <c r="EX300" i="2"/>
  <c r="EX299" i="2"/>
  <c r="EX296" i="2" a="1"/>
  <c r="EX296" i="2" s="1"/>
  <c r="EX301" i="2"/>
  <c r="EX290" i="2"/>
  <c r="EX298" i="2"/>
  <c r="EX291" i="2"/>
  <c r="EX289" i="2"/>
  <c r="EX288" i="2"/>
  <c r="EX285" i="2"/>
  <c r="EX284" i="2"/>
  <c r="EX282" i="2"/>
  <c r="EX280" i="2" a="1"/>
  <c r="EX280" i="2" s="1"/>
  <c r="EX283" i="2"/>
  <c r="EX281" i="2"/>
  <c r="EX286" i="2"/>
  <c r="EX274" i="2"/>
  <c r="EX272" i="2"/>
  <c r="EX269" i="2"/>
  <c r="EX275" i="2"/>
  <c r="EX273" i="2"/>
  <c r="EX270" i="2"/>
  <c r="EX268" i="2"/>
  <c r="EX267" i="2"/>
  <c r="EX266" i="2"/>
  <c r="EX264" i="2" a="1"/>
  <c r="EX264" i="2" s="1"/>
  <c r="EX259" i="2"/>
  <c r="EX257" i="2"/>
  <c r="EX254" i="2"/>
  <c r="EX258" i="2"/>
  <c r="EX256" i="2"/>
  <c r="EX253" i="2"/>
  <c r="EX252" i="2"/>
  <c r="EX251" i="2"/>
  <c r="EX250" i="2"/>
  <c r="EX248" i="2" a="1"/>
  <c r="EX248" i="2" s="1"/>
  <c r="EX242" i="2"/>
  <c r="EX241" i="2"/>
  <c r="EX240" i="2"/>
  <c r="EX237" i="2"/>
  <c r="EX235" i="2"/>
  <c r="EX234" i="2"/>
  <c r="EX227" i="2"/>
  <c r="EX225" i="2"/>
  <c r="EX243" i="2"/>
  <c r="EX238" i="2"/>
  <c r="EX226" i="2"/>
  <c r="EX224" i="2"/>
  <c r="EX220" i="2"/>
  <c r="EX232" i="2" a="1"/>
  <c r="EX232" i="2" s="1"/>
  <c r="EX216" i="2" a="1"/>
  <c r="EX216" i="2" s="1"/>
  <c r="EX222" i="2"/>
  <c r="EX221" i="2"/>
  <c r="EX219" i="2"/>
  <c r="EX218" i="2"/>
  <c r="EX211" i="2"/>
  <c r="EX209" i="2"/>
  <c r="EX200" i="2" a="1"/>
  <c r="EX200" i="2" s="1"/>
  <c r="EX195" i="2"/>
  <c r="EX208" i="2"/>
  <c r="EX206" i="2"/>
  <c r="EX204" i="2"/>
  <c r="EX236" i="2"/>
  <c r="EX194" i="2"/>
  <c r="EX192" i="2"/>
  <c r="EX210" i="2"/>
  <c r="EX205" i="2"/>
  <c r="EX203" i="2"/>
  <c r="EX202" i="2"/>
  <c r="EX189" i="2"/>
  <c r="EX187" i="2"/>
  <c r="EV19" i="3"/>
  <c r="EX193" i="2"/>
  <c r="EX190" i="2"/>
  <c r="EY165" i="2"/>
  <c r="EX184" i="2" a="1"/>
  <c r="EX184" i="2" s="1"/>
  <c r="EX188" i="2"/>
  <c r="EX186" i="2"/>
  <c r="EX201" i="2"/>
  <c r="EX297" i="2"/>
  <c r="EX265" i="2"/>
  <c r="EX217" i="2"/>
  <c r="EX233" i="2"/>
  <c r="EX313" i="2"/>
  <c r="EX249" i="2"/>
  <c r="EX185" i="2"/>
  <c r="EX176" i="2"/>
  <c r="EX171" i="2"/>
  <c r="EX170" i="2"/>
  <c r="EX173" i="2"/>
  <c r="EX169" i="2"/>
  <c r="EX174" i="2"/>
  <c r="EX177" i="2"/>
  <c r="EX179" i="2"/>
  <c r="EX178" i="2"/>
  <c r="EX172" i="2"/>
  <c r="EX168" i="2" a="1"/>
  <c r="EX168" i="2" s="1"/>
  <c r="EW207" i="2"/>
  <c r="EW212" i="2" s="1"/>
  <c r="EW239" i="2"/>
  <c r="EW244" i="2" s="1"/>
  <c r="EX319" i="2" l="1"/>
  <c r="EX324" i="2" s="1"/>
  <c r="EX207" i="2"/>
  <c r="EX212" i="2" s="1"/>
  <c r="EX239" i="2"/>
  <c r="EX244" i="2" s="1"/>
  <c r="EX271" i="2"/>
  <c r="EX276" i="2" s="1"/>
  <c r="EX175" i="2"/>
  <c r="EX180" i="2" s="1"/>
  <c r="EX191" i="2"/>
  <c r="EX196" i="2" s="1"/>
  <c r="EX255" i="2"/>
  <c r="EX260" i="2" s="1"/>
  <c r="EX287" i="2"/>
  <c r="EX292" i="2" s="1"/>
  <c r="EY323" i="2"/>
  <c r="EY321" i="2"/>
  <c r="EY322" i="2"/>
  <c r="EY320" i="2"/>
  <c r="EY318" i="2"/>
  <c r="EY317" i="2"/>
  <c r="EY315" i="2"/>
  <c r="EY316" i="2"/>
  <c r="EY314" i="2"/>
  <c r="EY312" i="2" a="1"/>
  <c r="EY312" i="2" s="1"/>
  <c r="EY306" i="2"/>
  <c r="EY307" i="2"/>
  <c r="EY304" i="2"/>
  <c r="EY302" i="2"/>
  <c r="EY301" i="2"/>
  <c r="EY305" i="2"/>
  <c r="EY299" i="2"/>
  <c r="EY296" i="2" a="1"/>
  <c r="EY296" i="2" s="1"/>
  <c r="EY300" i="2"/>
  <c r="EY298" i="2"/>
  <c r="EY290" i="2"/>
  <c r="EY291" i="2"/>
  <c r="EY289" i="2"/>
  <c r="EY288" i="2"/>
  <c r="EY286" i="2"/>
  <c r="EY285" i="2"/>
  <c r="EY284" i="2"/>
  <c r="EY282" i="2"/>
  <c r="EY280" i="2" a="1"/>
  <c r="EY280" i="2" s="1"/>
  <c r="EY283" i="2"/>
  <c r="EY281" i="2"/>
  <c r="EY274" i="2"/>
  <c r="EY272" i="2"/>
  <c r="EY269" i="2"/>
  <c r="EY275" i="2"/>
  <c r="EY273" i="2"/>
  <c r="EY270" i="2"/>
  <c r="EY268" i="2"/>
  <c r="EY267" i="2"/>
  <c r="EY266" i="2"/>
  <c r="EY264" i="2" a="1"/>
  <c r="EY264" i="2" s="1"/>
  <c r="EY259" i="2"/>
  <c r="EY257" i="2"/>
  <c r="EY254" i="2"/>
  <c r="EY258" i="2"/>
  <c r="EY256" i="2"/>
  <c r="EY253" i="2"/>
  <c r="EY242" i="2"/>
  <c r="EY251" i="2"/>
  <c r="EY250" i="2"/>
  <c r="EY248" i="2" a="1"/>
  <c r="EY248" i="2" s="1"/>
  <c r="EY243" i="2"/>
  <c r="EY241" i="2"/>
  <c r="EY240" i="2"/>
  <c r="EY237" i="2"/>
  <c r="EY235" i="2"/>
  <c r="EY252" i="2"/>
  <c r="EY227" i="2"/>
  <c r="EY225" i="2"/>
  <c r="EY222" i="2"/>
  <c r="EY234" i="2"/>
  <c r="EY232" i="2" a="1"/>
  <c r="EY232" i="2" s="1"/>
  <c r="EY236" i="2"/>
  <c r="EY216" i="2" a="1"/>
  <c r="EY216" i="2" s="1"/>
  <c r="EY238" i="2"/>
  <c r="EY226" i="2"/>
  <c r="EY221" i="2"/>
  <c r="EY219" i="2"/>
  <c r="EY218" i="2"/>
  <c r="EY211" i="2"/>
  <c r="EY209" i="2"/>
  <c r="EY224" i="2"/>
  <c r="EY220" i="2"/>
  <c r="EY208" i="2"/>
  <c r="EY206" i="2"/>
  <c r="EY204" i="2"/>
  <c r="EY210" i="2"/>
  <c r="EY205" i="2"/>
  <c r="EY203" i="2"/>
  <c r="EY202" i="2"/>
  <c r="EY195" i="2"/>
  <c r="EY193" i="2"/>
  <c r="EY190" i="2"/>
  <c r="EY200" i="2" a="1"/>
  <c r="EY200" i="2" s="1"/>
  <c r="EY194" i="2"/>
  <c r="EY189" i="2"/>
  <c r="EY187" i="2"/>
  <c r="EY184" i="2" a="1"/>
  <c r="EY184" i="2" s="1"/>
  <c r="EZ165" i="2"/>
  <c r="EY192" i="2"/>
  <c r="EY188" i="2"/>
  <c r="EY186" i="2"/>
  <c r="EW19" i="3"/>
  <c r="EY201" i="2"/>
  <c r="EY233" i="2"/>
  <c r="EY297" i="2"/>
  <c r="EY217" i="2"/>
  <c r="EY265" i="2"/>
  <c r="EY168" i="2" a="1"/>
  <c r="EY168" i="2" s="1"/>
  <c r="EY185" i="2"/>
  <c r="EY249" i="2"/>
  <c r="EY313" i="2"/>
  <c r="EY176" i="2"/>
  <c r="EY174" i="2"/>
  <c r="EY172" i="2"/>
  <c r="EY173" i="2"/>
  <c r="EY178" i="2"/>
  <c r="EY170" i="2"/>
  <c r="EY177" i="2"/>
  <c r="EY171" i="2"/>
  <c r="EY179" i="2"/>
  <c r="EY169" i="2"/>
  <c r="EX223" i="2"/>
  <c r="EX228" i="2" s="1"/>
  <c r="EX303" i="2"/>
  <c r="EX308" i="2" s="1"/>
  <c r="EY319" i="2" l="1"/>
  <c r="EY175" i="2"/>
  <c r="EY180" i="2" s="1"/>
  <c r="EY191" i="2"/>
  <c r="EY196" i="2" s="1"/>
  <c r="EY207" i="2"/>
  <c r="EY212" i="2" s="1"/>
  <c r="EY303" i="2"/>
  <c r="EY308" i="2" s="1"/>
  <c r="EZ322" i="2"/>
  <c r="EZ323" i="2"/>
  <c r="EZ318" i="2"/>
  <c r="EZ317" i="2"/>
  <c r="EZ320" i="2"/>
  <c r="EZ321" i="2"/>
  <c r="EZ316" i="2"/>
  <c r="EZ315" i="2"/>
  <c r="EZ314" i="2"/>
  <c r="EZ312" i="2" a="1"/>
  <c r="EZ312" i="2" s="1"/>
  <c r="EZ307" i="2"/>
  <c r="EZ305" i="2"/>
  <c r="EZ306" i="2"/>
  <c r="EZ301" i="2"/>
  <c r="EZ299" i="2"/>
  <c r="EZ298" i="2"/>
  <c r="EZ304" i="2"/>
  <c r="EZ300" i="2"/>
  <c r="EZ302" i="2"/>
  <c r="EZ296" i="2" a="1"/>
  <c r="EZ296" i="2" s="1"/>
  <c r="EZ291" i="2"/>
  <c r="EZ289" i="2"/>
  <c r="EZ288" i="2"/>
  <c r="EZ290" i="2"/>
  <c r="EZ284" i="2"/>
  <c r="EZ282" i="2"/>
  <c r="EZ283" i="2"/>
  <c r="EZ281" i="2"/>
  <c r="EZ286" i="2"/>
  <c r="EZ285" i="2"/>
  <c r="EZ280" i="2" a="1"/>
  <c r="EZ280" i="2" s="1"/>
  <c r="EZ275" i="2"/>
  <c r="EZ273" i="2"/>
  <c r="EZ270" i="2"/>
  <c r="EZ269" i="2"/>
  <c r="EZ268" i="2"/>
  <c r="EZ267" i="2"/>
  <c r="EZ266" i="2"/>
  <c r="EZ264" i="2" a="1"/>
  <c r="EZ264" i="2" s="1"/>
  <c r="EZ272" i="2"/>
  <c r="EZ274" i="2"/>
  <c r="EZ259" i="2"/>
  <c r="EZ258" i="2"/>
  <c r="EZ242" i="2"/>
  <c r="EZ248" i="2" a="1"/>
  <c r="EZ248" i="2" s="1"/>
  <c r="EZ251" i="2"/>
  <c r="EZ250" i="2"/>
  <c r="EZ254" i="2"/>
  <c r="EZ243" i="2"/>
  <c r="EZ241" i="2"/>
  <c r="EZ256" i="2"/>
  <c r="EZ253" i="2"/>
  <c r="EZ257" i="2"/>
  <c r="EZ252" i="2"/>
  <c r="EZ240" i="2"/>
  <c r="EZ237" i="2"/>
  <c r="EZ238" i="2"/>
  <c r="EZ236" i="2"/>
  <c r="EZ227" i="2"/>
  <c r="EZ225" i="2"/>
  <c r="EZ234" i="2"/>
  <c r="EZ232" i="2" a="1"/>
  <c r="EZ232" i="2" s="1"/>
  <c r="EZ226" i="2"/>
  <c r="EZ224" i="2"/>
  <c r="EZ235" i="2"/>
  <c r="EZ216" i="2" a="1"/>
  <c r="EZ216" i="2" s="1"/>
  <c r="EZ221" i="2"/>
  <c r="EZ219" i="2"/>
  <c r="EZ218" i="2"/>
  <c r="EZ222" i="2"/>
  <c r="EZ210" i="2"/>
  <c r="EZ208" i="2"/>
  <c r="EZ220" i="2"/>
  <c r="EZ211" i="2"/>
  <c r="EZ194" i="2"/>
  <c r="EZ192" i="2"/>
  <c r="EZ205" i="2"/>
  <c r="EZ203" i="2"/>
  <c r="EZ202" i="2"/>
  <c r="EZ200" i="2" a="1"/>
  <c r="EZ200" i="2" s="1"/>
  <c r="EZ206" i="2"/>
  <c r="EZ204" i="2"/>
  <c r="EX19" i="3"/>
  <c r="EZ195" i="2"/>
  <c r="EZ193" i="2"/>
  <c r="EZ190" i="2"/>
  <c r="EZ184" i="2" a="1"/>
  <c r="EZ184" i="2" s="1"/>
  <c r="EZ209" i="2"/>
  <c r="EZ188" i="2"/>
  <c r="EZ186" i="2"/>
  <c r="FA165" i="2"/>
  <c r="EZ189" i="2"/>
  <c r="EZ187" i="2"/>
  <c r="EZ265" i="2"/>
  <c r="EZ233" i="2"/>
  <c r="EZ217" i="2"/>
  <c r="EZ201" i="2"/>
  <c r="EZ297" i="2"/>
  <c r="EZ185" i="2"/>
  <c r="EZ313" i="2"/>
  <c r="EZ249" i="2"/>
  <c r="EZ173" i="2"/>
  <c r="EZ174" i="2"/>
  <c r="EZ177" i="2"/>
  <c r="EZ168" i="2" a="1"/>
  <c r="EZ168" i="2" s="1"/>
  <c r="EZ176" i="2"/>
  <c r="EZ178" i="2"/>
  <c r="EZ172" i="2"/>
  <c r="EZ170" i="2"/>
  <c r="EZ171" i="2"/>
  <c r="EZ179" i="2"/>
  <c r="EZ169" i="2"/>
  <c r="EY271" i="2"/>
  <c r="EY276" i="2" s="1"/>
  <c r="EY223" i="2"/>
  <c r="EY228" i="2" s="1"/>
  <c r="EY239" i="2"/>
  <c r="EY244" i="2" s="1"/>
  <c r="EY324" i="2"/>
  <c r="EY255" i="2"/>
  <c r="EY260" i="2" s="1"/>
  <c r="EY287" i="2"/>
  <c r="EY292" i="2" s="1"/>
  <c r="EZ319" i="2" l="1"/>
  <c r="EZ324" i="2" s="1"/>
  <c r="EZ303" i="2"/>
  <c r="EZ308" i="2" s="1"/>
  <c r="EZ255" i="2"/>
  <c r="EZ260" i="2" s="1"/>
  <c r="EZ191" i="2"/>
  <c r="EZ196" i="2" s="1"/>
  <c r="FA323" i="2"/>
  <c r="FA321" i="2"/>
  <c r="FA318" i="2"/>
  <c r="FA322" i="2"/>
  <c r="FA320" i="2"/>
  <c r="FA317" i="2"/>
  <c r="FA315" i="2"/>
  <c r="FA316" i="2"/>
  <c r="FA314" i="2"/>
  <c r="FA307" i="2"/>
  <c r="FA312" i="2" a="1"/>
  <c r="FA312" i="2" s="1"/>
  <c r="FA306" i="2"/>
  <c r="FA304" i="2"/>
  <c r="FA305" i="2"/>
  <c r="FA301" i="2"/>
  <c r="FA300" i="2"/>
  <c r="FA302" i="2"/>
  <c r="FA299" i="2"/>
  <c r="FA296" i="2" a="1"/>
  <c r="FA296" i="2" s="1"/>
  <c r="FA291" i="2"/>
  <c r="FA298" i="2"/>
  <c r="FA290" i="2"/>
  <c r="FA288" i="2"/>
  <c r="FA285" i="2"/>
  <c r="FA283" i="2"/>
  <c r="FA281" i="2"/>
  <c r="FA286" i="2"/>
  <c r="FA280" i="2" a="1"/>
  <c r="FA280" i="2" s="1"/>
  <c r="FA289" i="2"/>
  <c r="FA284" i="2"/>
  <c r="FA270" i="2"/>
  <c r="FA264" i="2" a="1"/>
  <c r="FA264" i="2" s="1"/>
  <c r="FA272" i="2"/>
  <c r="FA274" i="2"/>
  <c r="FA273" i="2"/>
  <c r="FA275" i="2"/>
  <c r="FA266" i="2"/>
  <c r="FA269" i="2"/>
  <c r="FA268" i="2"/>
  <c r="FA258" i="2"/>
  <c r="FA282" i="2"/>
  <c r="FA267" i="2"/>
  <c r="FA251" i="2"/>
  <c r="FA250" i="2"/>
  <c r="FA254" i="2"/>
  <c r="FA256" i="2"/>
  <c r="FA253" i="2"/>
  <c r="FA259" i="2"/>
  <c r="FA257" i="2"/>
  <c r="FA252" i="2"/>
  <c r="FA241" i="2"/>
  <c r="FA240" i="2"/>
  <c r="FA237" i="2"/>
  <c r="FA235" i="2"/>
  <c r="FA234" i="2"/>
  <c r="FA248" i="2" a="1"/>
  <c r="FA248" i="2" s="1"/>
  <c r="FA243" i="2"/>
  <c r="FA242" i="2"/>
  <c r="FA227" i="2"/>
  <c r="FA225" i="2"/>
  <c r="FA232" i="2" a="1"/>
  <c r="FA232" i="2" s="1"/>
  <c r="FA236" i="2"/>
  <c r="FA226" i="2"/>
  <c r="FA224" i="2"/>
  <c r="FA238" i="2"/>
  <c r="FA221" i="2"/>
  <c r="FA219" i="2"/>
  <c r="FA218" i="2"/>
  <c r="FA222" i="2"/>
  <c r="FA211" i="2"/>
  <c r="FA209" i="2"/>
  <c r="FA220" i="2"/>
  <c r="FA216" i="2" a="1"/>
  <c r="FA216" i="2" s="1"/>
  <c r="FA205" i="2"/>
  <c r="FA203" i="2"/>
  <c r="FA202" i="2"/>
  <c r="FA200" i="2" a="1"/>
  <c r="FA200" i="2" s="1"/>
  <c r="FA210" i="2"/>
  <c r="FA195" i="2"/>
  <c r="FA193" i="2"/>
  <c r="FA190" i="2"/>
  <c r="FA208" i="2"/>
  <c r="FA204" i="2"/>
  <c r="FA188" i="2"/>
  <c r="FA186" i="2"/>
  <c r="FA189" i="2"/>
  <c r="FA206" i="2"/>
  <c r="FA192" i="2"/>
  <c r="FB165" i="2"/>
  <c r="FA194" i="2"/>
  <c r="FA184" i="2" a="1"/>
  <c r="FA184" i="2" s="1"/>
  <c r="FA187" i="2"/>
  <c r="EY19" i="3"/>
  <c r="FA201" i="2"/>
  <c r="FA297" i="2"/>
  <c r="FA265" i="2"/>
  <c r="FA217" i="2"/>
  <c r="FA233" i="2"/>
  <c r="FA185" i="2"/>
  <c r="FA249" i="2"/>
  <c r="FA313" i="2"/>
  <c r="FA171" i="2"/>
  <c r="FA168" i="2" a="1"/>
  <c r="FA168" i="2" s="1"/>
  <c r="FA173" i="2"/>
  <c r="FA177" i="2"/>
  <c r="FA169" i="2"/>
  <c r="FA178" i="2"/>
  <c r="FA174" i="2"/>
  <c r="FA176" i="2"/>
  <c r="FA179" i="2"/>
  <c r="FA172" i="2"/>
  <c r="FA170" i="2"/>
  <c r="EZ223" i="2"/>
  <c r="EZ228" i="2" s="1"/>
  <c r="EZ175" i="2"/>
  <c r="EZ180" i="2" s="1"/>
  <c r="EZ207" i="2"/>
  <c r="EZ212" i="2" s="1"/>
  <c r="EZ271" i="2"/>
  <c r="EZ276" i="2" s="1"/>
  <c r="EZ287" i="2"/>
  <c r="EZ292" i="2" s="1"/>
  <c r="EZ239" i="2"/>
  <c r="EZ244" i="2" s="1"/>
  <c r="FA319" i="2" l="1"/>
  <c r="FA324" i="2" s="1"/>
  <c r="FA207" i="2"/>
  <c r="FA212" i="2" s="1"/>
  <c r="FA239" i="2"/>
  <c r="FA244" i="2"/>
  <c r="FA255" i="2"/>
  <c r="FA260" i="2" s="1"/>
  <c r="FA287" i="2"/>
  <c r="FA292" i="2" s="1"/>
  <c r="FA191" i="2"/>
  <c r="FA196" i="2" s="1"/>
  <c r="FA303" i="2"/>
  <c r="FA308" i="2" s="1"/>
  <c r="FB322" i="2"/>
  <c r="FB323" i="2"/>
  <c r="FB321" i="2"/>
  <c r="FB320" i="2"/>
  <c r="FB318" i="2"/>
  <c r="FB316" i="2"/>
  <c r="FB315" i="2"/>
  <c r="FB314" i="2"/>
  <c r="FB317" i="2"/>
  <c r="FB306" i="2"/>
  <c r="FB304" i="2"/>
  <c r="FB312" i="2" a="1"/>
  <c r="FB312" i="2" s="1"/>
  <c r="FB307" i="2"/>
  <c r="FB305" i="2"/>
  <c r="FB302" i="2"/>
  <c r="FB300" i="2"/>
  <c r="FB301" i="2"/>
  <c r="FB298" i="2"/>
  <c r="FB296" i="2" a="1"/>
  <c r="FB296" i="2" s="1"/>
  <c r="FB299" i="2"/>
  <c r="FB291" i="2"/>
  <c r="FB290" i="2"/>
  <c r="FB286" i="2"/>
  <c r="FB289" i="2"/>
  <c r="FB288" i="2"/>
  <c r="FB283" i="2"/>
  <c r="FB281" i="2"/>
  <c r="FB280" i="2" a="1"/>
  <c r="FB280" i="2" s="1"/>
  <c r="FB285" i="2"/>
  <c r="FB284" i="2"/>
  <c r="FB282" i="2"/>
  <c r="FB275" i="2"/>
  <c r="FB273" i="2"/>
  <c r="FB270" i="2"/>
  <c r="FB268" i="2"/>
  <c r="FB274" i="2"/>
  <c r="FB272" i="2"/>
  <c r="FB269" i="2"/>
  <c r="FB267" i="2"/>
  <c r="FB266" i="2"/>
  <c r="FB258" i="2"/>
  <c r="FB256" i="2"/>
  <c r="FB253" i="2"/>
  <c r="FB264" i="2" a="1"/>
  <c r="FB264" i="2" s="1"/>
  <c r="FB259" i="2"/>
  <c r="FB257" i="2"/>
  <c r="FB254" i="2"/>
  <c r="FB251" i="2"/>
  <c r="FB250" i="2"/>
  <c r="FB252" i="2"/>
  <c r="FB248" i="2" a="1"/>
  <c r="FB248" i="2" s="1"/>
  <c r="FB241" i="2"/>
  <c r="FB240" i="2"/>
  <c r="FB243" i="2"/>
  <c r="FB238" i="2"/>
  <c r="FB236" i="2"/>
  <c r="FB232" i="2" a="1"/>
  <c r="FB232" i="2" s="1"/>
  <c r="FB237" i="2"/>
  <c r="FB234" i="2"/>
  <c r="FB226" i="2"/>
  <c r="FB227" i="2"/>
  <c r="FB225" i="2"/>
  <c r="FB222" i="2"/>
  <c r="FB221" i="2"/>
  <c r="FB219" i="2"/>
  <c r="FB218" i="2"/>
  <c r="FB224" i="2"/>
  <c r="FB220" i="2"/>
  <c r="FB242" i="2"/>
  <c r="FB235" i="2"/>
  <c r="FB210" i="2"/>
  <c r="FB208" i="2"/>
  <c r="FB211" i="2"/>
  <c r="FB205" i="2"/>
  <c r="FB203" i="2"/>
  <c r="FB202" i="2"/>
  <c r="FB200" i="2" a="1"/>
  <c r="FB200" i="2" s="1"/>
  <c r="FB216" i="2" a="1"/>
  <c r="FB216" i="2" s="1"/>
  <c r="FB195" i="2"/>
  <c r="FB193" i="2"/>
  <c r="FB190" i="2"/>
  <c r="FB209" i="2"/>
  <c r="FB206" i="2"/>
  <c r="FB204" i="2"/>
  <c r="FB188" i="2"/>
  <c r="FB186" i="2"/>
  <c r="FB192" i="2"/>
  <c r="EZ19" i="3"/>
  <c r="FB194" i="2"/>
  <c r="FB189" i="2"/>
  <c r="FB187" i="2"/>
  <c r="FB184" i="2" a="1"/>
  <c r="FB184" i="2" s="1"/>
  <c r="FC165" i="2"/>
  <c r="FB217" i="2"/>
  <c r="FB201" i="2"/>
  <c r="FB265" i="2"/>
  <c r="FB233" i="2"/>
  <c r="FB297" i="2"/>
  <c r="FB185" i="2"/>
  <c r="FB249" i="2"/>
  <c r="FB313" i="2"/>
  <c r="FB171" i="2"/>
  <c r="FB176" i="2"/>
  <c r="FB179" i="2"/>
  <c r="FB169" i="2"/>
  <c r="FB172" i="2"/>
  <c r="FB178" i="2"/>
  <c r="FB168" i="2" a="1"/>
  <c r="FB168" i="2" s="1"/>
  <c r="FB174" i="2"/>
  <c r="FB177" i="2"/>
  <c r="FB170" i="2"/>
  <c r="FB173" i="2"/>
  <c r="FA223" i="2"/>
  <c r="FA228" i="2" s="1"/>
  <c r="FA271" i="2"/>
  <c r="FA276" i="2" s="1"/>
  <c r="FA175" i="2"/>
  <c r="FA180" i="2" s="1"/>
  <c r="FB319" i="2" l="1"/>
  <c r="FB324" i="2" s="1"/>
  <c r="FB255" i="2"/>
  <c r="FB260" i="2" s="1"/>
  <c r="FB303" i="2"/>
  <c r="FB308" i="2" s="1"/>
  <c r="FB223" i="2"/>
  <c r="FB228" i="2" s="1"/>
  <c r="FB271" i="2"/>
  <c r="FB276" i="2" s="1"/>
  <c r="FB287" i="2"/>
  <c r="FB292" i="2" s="1"/>
  <c r="FB239" i="2"/>
  <c r="FB244" i="2" s="1"/>
  <c r="FB191" i="2"/>
  <c r="FB196" i="2" s="1"/>
  <c r="FB175" i="2"/>
  <c r="FB180" i="2" s="1"/>
  <c r="FC322" i="2"/>
  <c r="FC321" i="2"/>
  <c r="FC320" i="2"/>
  <c r="FC317" i="2"/>
  <c r="FC316" i="2"/>
  <c r="FC318" i="2"/>
  <c r="FC315" i="2"/>
  <c r="FC312" i="2" a="1"/>
  <c r="FC312" i="2" s="1"/>
  <c r="FC314" i="2"/>
  <c r="FC305" i="2"/>
  <c r="FC302" i="2"/>
  <c r="FC306" i="2"/>
  <c r="FC304" i="2"/>
  <c r="FC300" i="2"/>
  <c r="FC301" i="2"/>
  <c r="FC299" i="2"/>
  <c r="FC298" i="2"/>
  <c r="FC289" i="2"/>
  <c r="FC291" i="2"/>
  <c r="FC290" i="2"/>
  <c r="FC296" i="2" a="1"/>
  <c r="FC296" i="2" s="1"/>
  <c r="FC288" i="2"/>
  <c r="FC283" i="2"/>
  <c r="FC281" i="2"/>
  <c r="FC280" i="2" a="1"/>
  <c r="FC280" i="2" s="1"/>
  <c r="FC286" i="2"/>
  <c r="FC285" i="2"/>
  <c r="FC284" i="2"/>
  <c r="FC282" i="2"/>
  <c r="FC273" i="2"/>
  <c r="FC270" i="2"/>
  <c r="FC268" i="2"/>
  <c r="FC274" i="2"/>
  <c r="FC272" i="2"/>
  <c r="FC269" i="2"/>
  <c r="FC267" i="2"/>
  <c r="FC266" i="2"/>
  <c r="FC264" i="2" a="1"/>
  <c r="FC264" i="2" s="1"/>
  <c r="FC258" i="2"/>
  <c r="FC256" i="2"/>
  <c r="FC253" i="2"/>
  <c r="FC257" i="2"/>
  <c r="FC254" i="2"/>
  <c r="FC241" i="2"/>
  <c r="FC252" i="2"/>
  <c r="FC248" i="2" a="1"/>
  <c r="FC248" i="2" s="1"/>
  <c r="FC242" i="2"/>
  <c r="FC240" i="2"/>
  <c r="FC250" i="2"/>
  <c r="FC238" i="2"/>
  <c r="FC236" i="2"/>
  <c r="FC251" i="2"/>
  <c r="FC237" i="2"/>
  <c r="FC234" i="2"/>
  <c r="FC226" i="2"/>
  <c r="FC224" i="2"/>
  <c r="FC235" i="2"/>
  <c r="FC232" i="2" a="1"/>
  <c r="FC232" i="2" s="1"/>
  <c r="FC225" i="2"/>
  <c r="FC222" i="2"/>
  <c r="FC220" i="2"/>
  <c r="FC216" i="2" a="1"/>
  <c r="FC216" i="2" s="1"/>
  <c r="FC210" i="2"/>
  <c r="FC208" i="2"/>
  <c r="FC221" i="2"/>
  <c r="FC219" i="2"/>
  <c r="FC218" i="2"/>
  <c r="FC205" i="2"/>
  <c r="FC203" i="2"/>
  <c r="FC202" i="2"/>
  <c r="FC209" i="2"/>
  <c r="FC206" i="2"/>
  <c r="FC204" i="2"/>
  <c r="FC200" i="2" a="1"/>
  <c r="FC200" i="2" s="1"/>
  <c r="FC194" i="2"/>
  <c r="FC192" i="2"/>
  <c r="FC193" i="2"/>
  <c r="FC190" i="2"/>
  <c r="FC188" i="2"/>
  <c r="FC186" i="2"/>
  <c r="FA19" i="3"/>
  <c r="FC189" i="2"/>
  <c r="FC187" i="2"/>
  <c r="FC184" i="2" a="1"/>
  <c r="FC184" i="2" s="1"/>
  <c r="FD165" i="2"/>
  <c r="FC217" i="2"/>
  <c r="FC201" i="2"/>
  <c r="FC297" i="2"/>
  <c r="FC233" i="2"/>
  <c r="FC265" i="2"/>
  <c r="FC185" i="2"/>
  <c r="FC313" i="2"/>
  <c r="FC249" i="2"/>
  <c r="FC172" i="2"/>
  <c r="FC169" i="2"/>
  <c r="FC168" i="2" a="1"/>
  <c r="FC168" i="2" s="1"/>
  <c r="FC171" i="2"/>
  <c r="FC179" i="2"/>
  <c r="FC170" i="2"/>
  <c r="FC177" i="2"/>
  <c r="FC178" i="2"/>
  <c r="FC173" i="2"/>
  <c r="FC176" i="2"/>
  <c r="FC174" i="2"/>
  <c r="FB207" i="2"/>
  <c r="FB212" i="2" s="1"/>
  <c r="FC287" i="2" l="1"/>
  <c r="FC292" i="2" s="1"/>
  <c r="FC191" i="2"/>
  <c r="FC271" i="2"/>
  <c r="FC239" i="2"/>
  <c r="FC303" i="2"/>
  <c r="FC175" i="2"/>
  <c r="FC180" i="2" s="1"/>
  <c r="FC207" i="2"/>
  <c r="FC255" i="2"/>
  <c r="FC319" i="2"/>
  <c r="FD323" i="2"/>
  <c r="FD322" i="2"/>
  <c r="FD321" i="2"/>
  <c r="FD320" i="2"/>
  <c r="FD318" i="2"/>
  <c r="FD316" i="2"/>
  <c r="FD317" i="2"/>
  <c r="FD315" i="2"/>
  <c r="FD314" i="2"/>
  <c r="FD306" i="2"/>
  <c r="FD312" i="2" a="1"/>
  <c r="FD312" i="2" s="1"/>
  <c r="FD305" i="2"/>
  <c r="FD300" i="2"/>
  <c r="FD307" i="2"/>
  <c r="FD302" i="2"/>
  <c r="FD301" i="2"/>
  <c r="FD304" i="2"/>
  <c r="FD299" i="2"/>
  <c r="FD298" i="2"/>
  <c r="FD296" i="2" a="1"/>
  <c r="FD296" i="2" s="1"/>
  <c r="FD291" i="2"/>
  <c r="FD290" i="2"/>
  <c r="FD286" i="2"/>
  <c r="FD289" i="2"/>
  <c r="FD288" i="2"/>
  <c r="FD283" i="2"/>
  <c r="FD281" i="2"/>
  <c r="FD280" i="2" a="1"/>
  <c r="FD280" i="2" s="1"/>
  <c r="FD285" i="2"/>
  <c r="FD284" i="2"/>
  <c r="FD282" i="2"/>
  <c r="FD274" i="2"/>
  <c r="FD272" i="2"/>
  <c r="FD269" i="2"/>
  <c r="FD273" i="2"/>
  <c r="FD275" i="2"/>
  <c r="FD268" i="2"/>
  <c r="FD266" i="2"/>
  <c r="FD258" i="2"/>
  <c r="FD270" i="2"/>
  <c r="FD267" i="2"/>
  <c r="FD259" i="2"/>
  <c r="FD264" i="2" a="1"/>
  <c r="FD264" i="2" s="1"/>
  <c r="FD243" i="2"/>
  <c r="FD241" i="2"/>
  <c r="FD254" i="2"/>
  <c r="FD252" i="2"/>
  <c r="FD256" i="2"/>
  <c r="FD253" i="2"/>
  <c r="FD248" i="2" a="1"/>
  <c r="FD248" i="2" s="1"/>
  <c r="FD257" i="2"/>
  <c r="FD242" i="2"/>
  <c r="FD251" i="2"/>
  <c r="FD250" i="2"/>
  <c r="FD238" i="2"/>
  <c r="FD236" i="2"/>
  <c r="FD240" i="2"/>
  <c r="FD237" i="2"/>
  <c r="FD235" i="2"/>
  <c r="FD226" i="2"/>
  <c r="FD227" i="2"/>
  <c r="FD225" i="2"/>
  <c r="FD222" i="2"/>
  <c r="FD234" i="2"/>
  <c r="FD232" i="2" a="1"/>
  <c r="FD232" i="2" s="1"/>
  <c r="FD220" i="2"/>
  <c r="FD216" i="2" a="1"/>
  <c r="FD216" i="2" s="1"/>
  <c r="FD224" i="2"/>
  <c r="FD211" i="2"/>
  <c r="FD209" i="2"/>
  <c r="FD221" i="2"/>
  <c r="FD210" i="2"/>
  <c r="FD193" i="2"/>
  <c r="FD206" i="2"/>
  <c r="FD204" i="2"/>
  <c r="FD218" i="2"/>
  <c r="FD200" i="2" a="1"/>
  <c r="FD200" i="2" s="1"/>
  <c r="FD205" i="2"/>
  <c r="FD203" i="2"/>
  <c r="FD202" i="2"/>
  <c r="FD195" i="2"/>
  <c r="FE165" i="2"/>
  <c r="FD208" i="2"/>
  <c r="FD192" i="2"/>
  <c r="FD189" i="2"/>
  <c r="FD187" i="2"/>
  <c r="FD185" i="2"/>
  <c r="FD219" i="2"/>
  <c r="FD184" i="2" a="1"/>
  <c r="FD184" i="2" s="1"/>
  <c r="FD194" i="2"/>
  <c r="FD188" i="2"/>
  <c r="FD186" i="2"/>
  <c r="FB19" i="3"/>
  <c r="FD217" i="2"/>
  <c r="FD297" i="2"/>
  <c r="FD201" i="2"/>
  <c r="FD233" i="2"/>
  <c r="FD265" i="2"/>
  <c r="FD190" i="2"/>
  <c r="FD249" i="2"/>
  <c r="FD313" i="2"/>
  <c r="FD179" i="2"/>
  <c r="FD170" i="2"/>
  <c r="FD172" i="2"/>
  <c r="FD169" i="2"/>
  <c r="FD171" i="2"/>
  <c r="FD177" i="2"/>
  <c r="FD176" i="2"/>
  <c r="FD174" i="2"/>
  <c r="FD178" i="2"/>
  <c r="FD168" i="2" a="1"/>
  <c r="FD168" i="2" s="1"/>
  <c r="FD173" i="2"/>
  <c r="FC223" i="2"/>
  <c r="FD319" i="2" l="1"/>
  <c r="FD324" i="2" s="1"/>
  <c r="FD175" i="2"/>
  <c r="FD180" i="2" s="1"/>
  <c r="FD255" i="2"/>
  <c r="FD260" i="2" s="1"/>
  <c r="FD287" i="2"/>
  <c r="FD292" i="2" s="1"/>
  <c r="FD207" i="2"/>
  <c r="FD212" i="2" s="1"/>
  <c r="FD303" i="2"/>
  <c r="FD308" i="2" s="1"/>
  <c r="FD223" i="2"/>
  <c r="FD228" i="2" s="1"/>
  <c r="FD271" i="2"/>
  <c r="FD276" i="2" s="1"/>
  <c r="FE323" i="2"/>
  <c r="FE322" i="2"/>
  <c r="FE321" i="2"/>
  <c r="FE320" i="2"/>
  <c r="FE317" i="2"/>
  <c r="FE316" i="2"/>
  <c r="FE318" i="2"/>
  <c r="FE315" i="2"/>
  <c r="FE312" i="2" a="1"/>
  <c r="FE312" i="2" s="1"/>
  <c r="FE314" i="2"/>
  <c r="FE307" i="2"/>
  <c r="FE302" i="2"/>
  <c r="FE306" i="2"/>
  <c r="FE300" i="2"/>
  <c r="FE305" i="2"/>
  <c r="FE301" i="2"/>
  <c r="FE304" i="2"/>
  <c r="FE298" i="2"/>
  <c r="FE296" i="2" a="1"/>
  <c r="FE296" i="2" s="1"/>
  <c r="FE286" i="2"/>
  <c r="FE299" i="2"/>
  <c r="FE291" i="2"/>
  <c r="FE288" i="2"/>
  <c r="FE280" i="2" a="1"/>
  <c r="FE280" i="2" s="1"/>
  <c r="FE290" i="2"/>
  <c r="FE285" i="2"/>
  <c r="FE284" i="2"/>
  <c r="FE282" i="2"/>
  <c r="FE289" i="2"/>
  <c r="FE283" i="2"/>
  <c r="FE281" i="2"/>
  <c r="FE272" i="2"/>
  <c r="FE274" i="2"/>
  <c r="FE267" i="2"/>
  <c r="FE266" i="2"/>
  <c r="FE264" i="2" a="1"/>
  <c r="FE264" i="2" s="1"/>
  <c r="FE275" i="2"/>
  <c r="FE269" i="2"/>
  <c r="FE268" i="2"/>
  <c r="FE259" i="2"/>
  <c r="FE270" i="2"/>
  <c r="FE257" i="2"/>
  <c r="FE273" i="2"/>
  <c r="FE254" i="2"/>
  <c r="FE252" i="2"/>
  <c r="FE256" i="2"/>
  <c r="FE253" i="2"/>
  <c r="FE248" i="2" a="1"/>
  <c r="FE248" i="2" s="1"/>
  <c r="FE258" i="2"/>
  <c r="FE251" i="2"/>
  <c r="FE250" i="2"/>
  <c r="FE238" i="2"/>
  <c r="FE236" i="2"/>
  <c r="FE243" i="2"/>
  <c r="FE242" i="2"/>
  <c r="FE241" i="2"/>
  <c r="FE226" i="2"/>
  <c r="FE240" i="2"/>
  <c r="FE235" i="2"/>
  <c r="FE232" i="2" a="1"/>
  <c r="FE232" i="2" s="1"/>
  <c r="FE227" i="2"/>
  <c r="FE225" i="2"/>
  <c r="FE222" i="2"/>
  <c r="FE237" i="2"/>
  <c r="FE216" i="2" a="1"/>
  <c r="FE216" i="2" s="1"/>
  <c r="FE220" i="2"/>
  <c r="FE224" i="2"/>
  <c r="FE210" i="2"/>
  <c r="FE208" i="2"/>
  <c r="FE221" i="2"/>
  <c r="FE219" i="2"/>
  <c r="FE218" i="2"/>
  <c r="FE234" i="2"/>
  <c r="FE206" i="2"/>
  <c r="FE204" i="2"/>
  <c r="FE195" i="2"/>
  <c r="FE209" i="2"/>
  <c r="FE200" i="2" a="1"/>
  <c r="FE200" i="2" s="1"/>
  <c r="FE194" i="2"/>
  <c r="FE192" i="2"/>
  <c r="FE211" i="2"/>
  <c r="FE205" i="2"/>
  <c r="FF165" i="2"/>
  <c r="FE189" i="2"/>
  <c r="FE187" i="2"/>
  <c r="FE185" i="2"/>
  <c r="FE184" i="2" a="1"/>
  <c r="FE184" i="2" s="1"/>
  <c r="FE202" i="2"/>
  <c r="FE203" i="2"/>
  <c r="FE193" i="2"/>
  <c r="FE186" i="2"/>
  <c r="FC19" i="3"/>
  <c r="FE188" i="2"/>
  <c r="FE265" i="2"/>
  <c r="FE217" i="2"/>
  <c r="FE201" i="2"/>
  <c r="FE233" i="2"/>
  <c r="FE297" i="2"/>
  <c r="FE313" i="2"/>
  <c r="FE190" i="2"/>
  <c r="FE249" i="2"/>
  <c r="FE168" i="2" a="1"/>
  <c r="FE168" i="2" s="1"/>
  <c r="FE177" i="2"/>
  <c r="FE176" i="2"/>
  <c r="FE179" i="2"/>
  <c r="FE170" i="2"/>
  <c r="FE169" i="2"/>
  <c r="FE178" i="2"/>
  <c r="FE171" i="2"/>
  <c r="FE173" i="2"/>
  <c r="FE174" i="2"/>
  <c r="FE172" i="2"/>
  <c r="FD239" i="2"/>
  <c r="FD244" i="2" s="1"/>
  <c r="FD191" i="2"/>
  <c r="FD196" i="2" s="1"/>
  <c r="FE175" i="2" l="1"/>
  <c r="FE180" i="2" s="1"/>
  <c r="FE207" i="2"/>
  <c r="FE212" i="2" s="1"/>
  <c r="FE255" i="2"/>
  <c r="FE260" i="2" s="1"/>
  <c r="FE191" i="2"/>
  <c r="FE196" i="2" s="1"/>
  <c r="FE239" i="2"/>
  <c r="FE244" i="2" s="1"/>
  <c r="FE271" i="2"/>
  <c r="FE276" i="2" s="1"/>
  <c r="FE319" i="2"/>
  <c r="FE324" i="2" s="1"/>
  <c r="FF323" i="2"/>
  <c r="FF322" i="2"/>
  <c r="FF318" i="2"/>
  <c r="FF320" i="2"/>
  <c r="FF321" i="2"/>
  <c r="FF316" i="2"/>
  <c r="FF317" i="2"/>
  <c r="FF315" i="2"/>
  <c r="FF314" i="2"/>
  <c r="FF312" i="2" a="1"/>
  <c r="FF312" i="2" s="1"/>
  <c r="FF307" i="2"/>
  <c r="FF302" i="2"/>
  <c r="FF305" i="2"/>
  <c r="FF306" i="2"/>
  <c r="FF304" i="2"/>
  <c r="FF301" i="2"/>
  <c r="FF296" i="2" a="1"/>
  <c r="FF296" i="2" s="1"/>
  <c r="FF300" i="2"/>
  <c r="FF299" i="2"/>
  <c r="FF298" i="2"/>
  <c r="FF290" i="2"/>
  <c r="FF291" i="2"/>
  <c r="FF289" i="2"/>
  <c r="FF288" i="2"/>
  <c r="FF285" i="2"/>
  <c r="FF284" i="2"/>
  <c r="FF282" i="2"/>
  <c r="FF286" i="2"/>
  <c r="FF283" i="2"/>
  <c r="FF281" i="2"/>
  <c r="FF280" i="2" a="1"/>
  <c r="FF280" i="2" s="1"/>
  <c r="FF274" i="2"/>
  <c r="FF272" i="2"/>
  <c r="FF269" i="2"/>
  <c r="FF275" i="2"/>
  <c r="FF273" i="2"/>
  <c r="FF270" i="2"/>
  <c r="FF267" i="2"/>
  <c r="FF266" i="2"/>
  <c r="FF268" i="2"/>
  <c r="FF257" i="2"/>
  <c r="FF254" i="2"/>
  <c r="FF259" i="2"/>
  <c r="FF264" i="2" a="1"/>
  <c r="FF264" i="2" s="1"/>
  <c r="FF258" i="2"/>
  <c r="FF256" i="2"/>
  <c r="FF253" i="2"/>
  <c r="FF252" i="2"/>
  <c r="FF248" i="2" a="1"/>
  <c r="FF248" i="2" s="1"/>
  <c r="FF251" i="2"/>
  <c r="FF250" i="2"/>
  <c r="FF243" i="2"/>
  <c r="FF242" i="2"/>
  <c r="FF240" i="2"/>
  <c r="FF237" i="2"/>
  <c r="FF235" i="2"/>
  <c r="FF234" i="2"/>
  <c r="FF236" i="2"/>
  <c r="FF232" i="2" a="1"/>
  <c r="FF232" i="2" s="1"/>
  <c r="FF227" i="2"/>
  <c r="FF225" i="2"/>
  <c r="FF238" i="2"/>
  <c r="FF241" i="2"/>
  <c r="FF226" i="2"/>
  <c r="FF224" i="2"/>
  <c r="FF222" i="2"/>
  <c r="FF220" i="2"/>
  <c r="FF221" i="2"/>
  <c r="FF219" i="2"/>
  <c r="FF218" i="2"/>
  <c r="FF211" i="2"/>
  <c r="FF209" i="2"/>
  <c r="FF216" i="2" a="1"/>
  <c r="FF216" i="2" s="1"/>
  <c r="FF210" i="2"/>
  <c r="FF206" i="2"/>
  <c r="FF204" i="2"/>
  <c r="FF195" i="2"/>
  <c r="FF200" i="2" a="1"/>
  <c r="FF200" i="2" s="1"/>
  <c r="FF194" i="2"/>
  <c r="FF192" i="2"/>
  <c r="FF208" i="2"/>
  <c r="FF205" i="2"/>
  <c r="FF203" i="2"/>
  <c r="FF202" i="2"/>
  <c r="FF189" i="2"/>
  <c r="FF187" i="2"/>
  <c r="FF185" i="2"/>
  <c r="FF184" i="2" a="1"/>
  <c r="FF184" i="2" s="1"/>
  <c r="FF193" i="2"/>
  <c r="FG165" i="2"/>
  <c r="FD19" i="3"/>
  <c r="FF188" i="2"/>
  <c r="FF186" i="2"/>
  <c r="FF265" i="2"/>
  <c r="FF217" i="2"/>
  <c r="FF233" i="2"/>
  <c r="FF201" i="2"/>
  <c r="FF297" i="2"/>
  <c r="FF190" i="2"/>
  <c r="FF313" i="2"/>
  <c r="FF249" i="2"/>
  <c r="FF170" i="2"/>
  <c r="FF168" i="2" a="1"/>
  <c r="FF168" i="2" s="1"/>
  <c r="FF174" i="2"/>
  <c r="FF169" i="2"/>
  <c r="FF177" i="2"/>
  <c r="FF179" i="2"/>
  <c r="FF178" i="2"/>
  <c r="FF176" i="2"/>
  <c r="FF173" i="2"/>
  <c r="FF172" i="2"/>
  <c r="FF171" i="2"/>
  <c r="FE303" i="2"/>
  <c r="FE308" i="2" s="1"/>
  <c r="FE223" i="2"/>
  <c r="FE228" i="2" s="1"/>
  <c r="FE287" i="2"/>
  <c r="FE292" i="2" s="1"/>
  <c r="FF287" i="2" l="1"/>
  <c r="FF292" i="2" s="1"/>
  <c r="FF175" i="2"/>
  <c r="FF180" i="2" s="1"/>
  <c r="FG323" i="2"/>
  <c r="FG321" i="2"/>
  <c r="FG322" i="2"/>
  <c r="FG320" i="2"/>
  <c r="FG317" i="2"/>
  <c r="FG318" i="2"/>
  <c r="FG315" i="2"/>
  <c r="FG314" i="2"/>
  <c r="FG316" i="2"/>
  <c r="FG312" i="2" a="1"/>
  <c r="FG312" i="2" s="1"/>
  <c r="FG306" i="2"/>
  <c r="FG307" i="2"/>
  <c r="FG305" i="2"/>
  <c r="FG304" i="2"/>
  <c r="FG301" i="2"/>
  <c r="FG302" i="2"/>
  <c r="FG300" i="2"/>
  <c r="FG296" i="2" a="1"/>
  <c r="FG296" i="2" s="1"/>
  <c r="FG290" i="2"/>
  <c r="FG298" i="2"/>
  <c r="FG291" i="2"/>
  <c r="FG299" i="2"/>
  <c r="FG289" i="2"/>
  <c r="FG288" i="2"/>
  <c r="FG286" i="2"/>
  <c r="FG284" i="2"/>
  <c r="FG282" i="2"/>
  <c r="FG285" i="2"/>
  <c r="FG283" i="2"/>
  <c r="FG281" i="2"/>
  <c r="FG280" i="2" a="1"/>
  <c r="FG280" i="2" s="1"/>
  <c r="FG274" i="2"/>
  <c r="FG272" i="2"/>
  <c r="FG269" i="2"/>
  <c r="FG275" i="2"/>
  <c r="FG273" i="2"/>
  <c r="FG270" i="2"/>
  <c r="FG268" i="2"/>
  <c r="FG267" i="2"/>
  <c r="FG266" i="2"/>
  <c r="FG264" i="2" a="1"/>
  <c r="FG264" i="2" s="1"/>
  <c r="FG257" i="2"/>
  <c r="FG254" i="2"/>
  <c r="FG259" i="2"/>
  <c r="FG258" i="2"/>
  <c r="FG256" i="2"/>
  <c r="FG253" i="2"/>
  <c r="FG242" i="2"/>
  <c r="FG251" i="2"/>
  <c r="FG250" i="2"/>
  <c r="FG243" i="2"/>
  <c r="FG241" i="2"/>
  <c r="FG248" i="2" a="1"/>
  <c r="FG248" i="2" s="1"/>
  <c r="FG240" i="2"/>
  <c r="FG237" i="2"/>
  <c r="FG235" i="2"/>
  <c r="FG236" i="2"/>
  <c r="FG232" i="2" a="1"/>
  <c r="FG232" i="2" s="1"/>
  <c r="FG227" i="2"/>
  <c r="FG225" i="2"/>
  <c r="FG222" i="2"/>
  <c r="FG252" i="2"/>
  <c r="FG238" i="2"/>
  <c r="FG234" i="2"/>
  <c r="FG224" i="2"/>
  <c r="FG226" i="2"/>
  <c r="FG221" i="2"/>
  <c r="FG219" i="2"/>
  <c r="FG218" i="2"/>
  <c r="FG211" i="2"/>
  <c r="FG209" i="2"/>
  <c r="FG220" i="2"/>
  <c r="FG210" i="2"/>
  <c r="FG206" i="2"/>
  <c r="FG204" i="2"/>
  <c r="FG195" i="2"/>
  <c r="FG216" i="2" a="1"/>
  <c r="FG216" i="2" s="1"/>
  <c r="FG200" i="2" a="1"/>
  <c r="FG200" i="2" s="1"/>
  <c r="FG208" i="2"/>
  <c r="FG205" i="2"/>
  <c r="FG203" i="2"/>
  <c r="FG202" i="2"/>
  <c r="FG193" i="2"/>
  <c r="FG192" i="2"/>
  <c r="FG189" i="2"/>
  <c r="FG187" i="2"/>
  <c r="FG185" i="2"/>
  <c r="FG184" i="2" a="1"/>
  <c r="FG184" i="2" s="1"/>
  <c r="FE19" i="3"/>
  <c r="FH165" i="2"/>
  <c r="FG194" i="2"/>
  <c r="FG188" i="2"/>
  <c r="FG186" i="2"/>
  <c r="FG201" i="2"/>
  <c r="FG297" i="2"/>
  <c r="FG217" i="2"/>
  <c r="FG233" i="2"/>
  <c r="FG265" i="2"/>
  <c r="FG190" i="2"/>
  <c r="FG249" i="2"/>
  <c r="FG313" i="2"/>
  <c r="FG177" i="2"/>
  <c r="FG176" i="2"/>
  <c r="FG173" i="2"/>
  <c r="FG174" i="2"/>
  <c r="FG168" i="2" a="1"/>
  <c r="FG168" i="2" s="1"/>
  <c r="FG172" i="2"/>
  <c r="FG170" i="2"/>
  <c r="FG179" i="2"/>
  <c r="FG169" i="2"/>
  <c r="FG178" i="2"/>
  <c r="FG171" i="2"/>
  <c r="FF207" i="2"/>
  <c r="FF212" i="2" s="1"/>
  <c r="FF255" i="2"/>
  <c r="FF260" i="2" s="1"/>
  <c r="FF319" i="2"/>
  <c r="FF324" i="2" s="1"/>
  <c r="FF271" i="2"/>
  <c r="FF276" i="2" s="1"/>
  <c r="FF191" i="2"/>
  <c r="FF196" i="2" s="1"/>
  <c r="FF239" i="2"/>
  <c r="FF244" i="2" s="1"/>
  <c r="FF223" i="2"/>
  <c r="FF228" i="2" s="1"/>
  <c r="FF303" i="2"/>
  <c r="FF308" i="2" s="1"/>
  <c r="FG319" i="2" l="1"/>
  <c r="FG324" i="2" s="1"/>
  <c r="FG175" i="2"/>
  <c r="FG180" i="2" s="1"/>
  <c r="FG223" i="2"/>
  <c r="FG228" i="2" s="1"/>
  <c r="FG271" i="2"/>
  <c r="FG276" i="2" s="1"/>
  <c r="FG287" i="2"/>
  <c r="FG292" i="2" s="1"/>
  <c r="FG207" i="2"/>
  <c r="FG212" i="2" s="1"/>
  <c r="FG255" i="2"/>
  <c r="FG260" i="2" s="1"/>
  <c r="FG191" i="2"/>
  <c r="FG196" i="2" s="1"/>
  <c r="FH322" i="2"/>
  <c r="FH323" i="2"/>
  <c r="FH321" i="2"/>
  <c r="FH317" i="2"/>
  <c r="FH318" i="2"/>
  <c r="FH316" i="2"/>
  <c r="FH320" i="2"/>
  <c r="FH315" i="2"/>
  <c r="FH314" i="2"/>
  <c r="FH312" i="2" a="1"/>
  <c r="FH312" i="2" s="1"/>
  <c r="FH307" i="2"/>
  <c r="FH305" i="2"/>
  <c r="FH306" i="2"/>
  <c r="FH301" i="2"/>
  <c r="FH302" i="2"/>
  <c r="FH304" i="2"/>
  <c r="FH300" i="2"/>
  <c r="FH299" i="2"/>
  <c r="FH298" i="2"/>
  <c r="FH291" i="2"/>
  <c r="FH296" i="2" a="1"/>
  <c r="FH296" i="2" s="1"/>
  <c r="FH289" i="2"/>
  <c r="FH288" i="2"/>
  <c r="FH285" i="2"/>
  <c r="FH290" i="2"/>
  <c r="FH284" i="2"/>
  <c r="FH282" i="2"/>
  <c r="FH286" i="2"/>
  <c r="FH280" i="2" a="1"/>
  <c r="FH280" i="2" s="1"/>
  <c r="FH283" i="2"/>
  <c r="FH281" i="2"/>
  <c r="FH275" i="2"/>
  <c r="FH273" i="2"/>
  <c r="FH270" i="2"/>
  <c r="FH274" i="2"/>
  <c r="FH267" i="2"/>
  <c r="FH266" i="2"/>
  <c r="FH268" i="2"/>
  <c r="FH272" i="2"/>
  <c r="FH259" i="2"/>
  <c r="FH269" i="2"/>
  <c r="FH264" i="2" a="1"/>
  <c r="FH264" i="2" s="1"/>
  <c r="FH258" i="2"/>
  <c r="FH242" i="2"/>
  <c r="FH256" i="2"/>
  <c r="FH253" i="2"/>
  <c r="FH251" i="2"/>
  <c r="FH250" i="2"/>
  <c r="FH257" i="2"/>
  <c r="FH243" i="2"/>
  <c r="FH241" i="2"/>
  <c r="FH248" i="2" a="1"/>
  <c r="FH248" i="2" s="1"/>
  <c r="FH252" i="2"/>
  <c r="FH254" i="2"/>
  <c r="FH240" i="2"/>
  <c r="FH237" i="2"/>
  <c r="FH238" i="2"/>
  <c r="FH236" i="2"/>
  <c r="FH232" i="2" a="1"/>
  <c r="FH232" i="2" s="1"/>
  <c r="FH227" i="2"/>
  <c r="FH225" i="2"/>
  <c r="FH235" i="2"/>
  <c r="FH234" i="2"/>
  <c r="FH226" i="2"/>
  <c r="FH224" i="2"/>
  <c r="FH221" i="2"/>
  <c r="FH219" i="2"/>
  <c r="FH218" i="2"/>
  <c r="FH216" i="2" a="1"/>
  <c r="FH216" i="2" s="1"/>
  <c r="FH222" i="2"/>
  <c r="FH210" i="2"/>
  <c r="FH208" i="2"/>
  <c r="FH200" i="2" a="1"/>
  <c r="FH200" i="2" s="1"/>
  <c r="FH209" i="2"/>
  <c r="FH194" i="2"/>
  <c r="FH192" i="2"/>
  <c r="FH205" i="2"/>
  <c r="FH203" i="2"/>
  <c r="FH202" i="2"/>
  <c r="FH220" i="2"/>
  <c r="FH206" i="2"/>
  <c r="FH204" i="2"/>
  <c r="FH195" i="2"/>
  <c r="FF19" i="3"/>
  <c r="FH211" i="2"/>
  <c r="FH188" i="2"/>
  <c r="FH186" i="2"/>
  <c r="FI165" i="2"/>
  <c r="FH193" i="2"/>
  <c r="FH189" i="2"/>
  <c r="FH187" i="2"/>
  <c r="FH185" i="2"/>
  <c r="FH184" i="2" a="1"/>
  <c r="FH184" i="2" s="1"/>
  <c r="FH265" i="2"/>
  <c r="FH233" i="2"/>
  <c r="FH201" i="2"/>
  <c r="FH297" i="2"/>
  <c r="FH217" i="2"/>
  <c r="FH313" i="2"/>
  <c r="FH190" i="2"/>
  <c r="FH249" i="2"/>
  <c r="FH168" i="2" a="1"/>
  <c r="FH168" i="2" s="1"/>
  <c r="FH171" i="2"/>
  <c r="FH169" i="2"/>
  <c r="FH174" i="2"/>
  <c r="FH170" i="2"/>
  <c r="FH179" i="2"/>
  <c r="FH172" i="2"/>
  <c r="FH178" i="2"/>
  <c r="FH177" i="2"/>
  <c r="FH176" i="2"/>
  <c r="FH173" i="2"/>
  <c r="FG239" i="2"/>
  <c r="FG244" i="2" s="1"/>
  <c r="FG303" i="2"/>
  <c r="FG308" i="2" s="1"/>
  <c r="FH255" i="2" l="1"/>
  <c r="FH260" i="2" s="1"/>
  <c r="FH319" i="2"/>
  <c r="FH324" i="2" s="1"/>
  <c r="FH223" i="2"/>
  <c r="FH228" i="2" s="1"/>
  <c r="FH175" i="2"/>
  <c r="FH180" i="2" s="1"/>
  <c r="FH287" i="2"/>
  <c r="FH292" i="2" s="1"/>
  <c r="FH239" i="2"/>
  <c r="FH244" i="2" s="1"/>
  <c r="FH271" i="2"/>
  <c r="FH276" i="2" s="1"/>
  <c r="FH207" i="2"/>
  <c r="FH212" i="2" s="1"/>
  <c r="FI323" i="2"/>
  <c r="FI322" i="2"/>
  <c r="FI321" i="2"/>
  <c r="FI318" i="2"/>
  <c r="FI320" i="2"/>
  <c r="FI317" i="2"/>
  <c r="FI315" i="2"/>
  <c r="FI316" i="2"/>
  <c r="FI314" i="2"/>
  <c r="FI312" i="2" a="1"/>
  <c r="FI312" i="2" s="1"/>
  <c r="FI307" i="2"/>
  <c r="FI306" i="2"/>
  <c r="FI304" i="2"/>
  <c r="FI305" i="2"/>
  <c r="FI301" i="2"/>
  <c r="FI302" i="2"/>
  <c r="FI300" i="2"/>
  <c r="FI299" i="2"/>
  <c r="FI298" i="2"/>
  <c r="FI296" i="2" a="1"/>
  <c r="FI296" i="2" s="1"/>
  <c r="FI291" i="2"/>
  <c r="FI290" i="2"/>
  <c r="FI289" i="2"/>
  <c r="FI288" i="2"/>
  <c r="FI285" i="2"/>
  <c r="FI286" i="2"/>
  <c r="FI280" i="2" a="1"/>
  <c r="FI280" i="2" s="1"/>
  <c r="FI283" i="2"/>
  <c r="FI281" i="2"/>
  <c r="FI284" i="2"/>
  <c r="FI268" i="2"/>
  <c r="FI282" i="2"/>
  <c r="FI273" i="2"/>
  <c r="FI269" i="2"/>
  <c r="FI270" i="2"/>
  <c r="FI272" i="2"/>
  <c r="FI264" i="2" a="1"/>
  <c r="FI264" i="2" s="1"/>
  <c r="FI275" i="2"/>
  <c r="FI259" i="2"/>
  <c r="FI274" i="2"/>
  <c r="FI267" i="2"/>
  <c r="FI258" i="2"/>
  <c r="FI266" i="2"/>
  <c r="FI256" i="2"/>
  <c r="FI253" i="2"/>
  <c r="FI251" i="2"/>
  <c r="FI250" i="2"/>
  <c r="FI257" i="2"/>
  <c r="FI248" i="2" a="1"/>
  <c r="FI248" i="2" s="1"/>
  <c r="FI252" i="2"/>
  <c r="FI254" i="2"/>
  <c r="FI243" i="2"/>
  <c r="FI240" i="2"/>
  <c r="FI237" i="2"/>
  <c r="FI235" i="2"/>
  <c r="FI234" i="2"/>
  <c r="FI242" i="2"/>
  <c r="FI241" i="2"/>
  <c r="FI232" i="2" a="1"/>
  <c r="FI232" i="2" s="1"/>
  <c r="FI227" i="2"/>
  <c r="FI225" i="2"/>
  <c r="FI236" i="2"/>
  <c r="FI238" i="2"/>
  <c r="FI226" i="2"/>
  <c r="FI224" i="2"/>
  <c r="FI221" i="2"/>
  <c r="FI219" i="2"/>
  <c r="FI218" i="2"/>
  <c r="FI211" i="2"/>
  <c r="FI209" i="2"/>
  <c r="FI216" i="2" a="1"/>
  <c r="FI216" i="2" s="1"/>
  <c r="FI220" i="2"/>
  <c r="FI205" i="2"/>
  <c r="FI203" i="2"/>
  <c r="FI202" i="2"/>
  <c r="FI208" i="2"/>
  <c r="FI193" i="2"/>
  <c r="FI222" i="2"/>
  <c r="FI210" i="2"/>
  <c r="FG19" i="3"/>
  <c r="FI206" i="2"/>
  <c r="FI188" i="2"/>
  <c r="FI186" i="2"/>
  <c r="FI194" i="2"/>
  <c r="FI184" i="2" a="1"/>
  <c r="FI184" i="2" s="1"/>
  <c r="FJ165" i="2"/>
  <c r="FI204" i="2"/>
  <c r="FI195" i="2"/>
  <c r="FI192" i="2"/>
  <c r="FI200" i="2" a="1"/>
  <c r="FI200" i="2" s="1"/>
  <c r="FI189" i="2"/>
  <c r="FI185" i="2"/>
  <c r="FI187" i="2"/>
  <c r="FI201" i="2"/>
  <c r="FI297" i="2"/>
  <c r="FI265" i="2"/>
  <c r="FI217" i="2"/>
  <c r="FI233" i="2"/>
  <c r="FI249" i="2"/>
  <c r="FI313" i="2"/>
  <c r="FI190" i="2"/>
  <c r="FI171" i="2"/>
  <c r="FI174" i="2"/>
  <c r="FI178" i="2"/>
  <c r="FI169" i="2"/>
  <c r="FI170" i="2"/>
  <c r="FI177" i="2"/>
  <c r="FI172" i="2"/>
  <c r="FI168" i="2" a="1"/>
  <c r="FI168" i="2" s="1"/>
  <c r="FI179" i="2"/>
  <c r="FI173" i="2"/>
  <c r="FI176" i="2"/>
  <c r="FH303" i="2"/>
  <c r="FH308" i="2" s="1"/>
  <c r="FH191" i="2"/>
  <c r="FH196" i="2" s="1"/>
  <c r="FI319" i="2" l="1"/>
  <c r="FI324" i="2" s="1"/>
  <c r="FI255" i="2"/>
  <c r="FI260" i="2" s="1"/>
  <c r="FI175" i="2"/>
  <c r="FI180" i="2" s="1"/>
  <c r="FI207" i="2"/>
  <c r="FI212" i="2" s="1"/>
  <c r="FI191" i="2"/>
  <c r="FI196" i="2" s="1"/>
  <c r="FI271" i="2"/>
  <c r="FI276" i="2" s="1"/>
  <c r="FI303" i="2"/>
  <c r="FI308" i="2" s="1"/>
  <c r="FI239" i="2"/>
  <c r="FI244" i="2" s="1"/>
  <c r="FI287" i="2"/>
  <c r="FI292" i="2" s="1"/>
  <c r="FI223" i="2"/>
  <c r="FI228" i="2" s="1"/>
  <c r="FJ322" i="2"/>
  <c r="FJ323" i="2"/>
  <c r="FJ321" i="2"/>
  <c r="FJ320" i="2"/>
  <c r="FJ318" i="2"/>
  <c r="FJ317" i="2"/>
  <c r="FJ316" i="2"/>
  <c r="FJ315" i="2"/>
  <c r="FJ314" i="2"/>
  <c r="FJ312" i="2" a="1"/>
  <c r="FJ312" i="2" s="1"/>
  <c r="FJ307" i="2"/>
  <c r="FJ306" i="2"/>
  <c r="FJ304" i="2"/>
  <c r="FJ305" i="2"/>
  <c r="FJ302" i="2"/>
  <c r="FJ301" i="2"/>
  <c r="FJ300" i="2"/>
  <c r="FJ299" i="2"/>
  <c r="FJ296" i="2" a="1"/>
  <c r="FJ296" i="2" s="1"/>
  <c r="FJ298" i="2"/>
  <c r="FJ291" i="2"/>
  <c r="FJ290" i="2"/>
  <c r="FJ286" i="2"/>
  <c r="FJ280" i="2" a="1"/>
  <c r="FJ280" i="2" s="1"/>
  <c r="FJ285" i="2"/>
  <c r="FJ283" i="2"/>
  <c r="FJ281" i="2"/>
  <c r="FJ289" i="2"/>
  <c r="FJ284" i="2"/>
  <c r="FJ282" i="2"/>
  <c r="FJ275" i="2"/>
  <c r="FJ273" i="2"/>
  <c r="FJ270" i="2"/>
  <c r="FJ268" i="2"/>
  <c r="FJ288" i="2"/>
  <c r="FJ274" i="2"/>
  <c r="FJ272" i="2"/>
  <c r="FJ269" i="2"/>
  <c r="FJ264" i="2" a="1"/>
  <c r="FJ264" i="2" s="1"/>
  <c r="FJ267" i="2"/>
  <c r="FJ266" i="2"/>
  <c r="FJ258" i="2"/>
  <c r="FJ256" i="2"/>
  <c r="FJ253" i="2"/>
  <c r="FJ257" i="2"/>
  <c r="FJ254" i="2"/>
  <c r="FJ251" i="2"/>
  <c r="FJ250" i="2"/>
  <c r="FJ248" i="2" a="1"/>
  <c r="FJ248" i="2" s="1"/>
  <c r="FJ259" i="2"/>
  <c r="FJ252" i="2"/>
  <c r="FJ243" i="2"/>
  <c r="FJ240" i="2"/>
  <c r="FJ242" i="2"/>
  <c r="FJ241" i="2"/>
  <c r="FJ238" i="2"/>
  <c r="FJ236" i="2"/>
  <c r="FJ235" i="2"/>
  <c r="FJ234" i="2"/>
  <c r="FJ226" i="2"/>
  <c r="FJ232" i="2" a="1"/>
  <c r="FJ232" i="2" s="1"/>
  <c r="FJ227" i="2"/>
  <c r="FJ225" i="2"/>
  <c r="FJ222" i="2"/>
  <c r="FJ224" i="2"/>
  <c r="FJ221" i="2"/>
  <c r="FJ219" i="2"/>
  <c r="FJ218" i="2"/>
  <c r="FJ216" i="2" a="1"/>
  <c r="FJ216" i="2" s="1"/>
  <c r="FJ237" i="2"/>
  <c r="FJ220" i="2"/>
  <c r="FJ210" i="2"/>
  <c r="FJ208" i="2"/>
  <c r="FJ209" i="2"/>
  <c r="FJ205" i="2"/>
  <c r="FJ203" i="2"/>
  <c r="FJ202" i="2"/>
  <c r="FJ193" i="2"/>
  <c r="FJ211" i="2"/>
  <c r="FJ206" i="2"/>
  <c r="FJ204" i="2"/>
  <c r="FJ200" i="2" a="1"/>
  <c r="FJ200" i="2" s="1"/>
  <c r="FJ195" i="2"/>
  <c r="FJ188" i="2"/>
  <c r="FJ186" i="2"/>
  <c r="FJ194" i="2"/>
  <c r="FJ184" i="2" a="1"/>
  <c r="FJ184" i="2" s="1"/>
  <c r="FH19" i="3"/>
  <c r="FJ189" i="2"/>
  <c r="FJ187" i="2"/>
  <c r="FJ185" i="2"/>
  <c r="FJ192" i="2"/>
  <c r="FK165" i="2"/>
  <c r="FJ265" i="2"/>
  <c r="FJ217" i="2"/>
  <c r="FJ201" i="2"/>
  <c r="FJ233" i="2"/>
  <c r="FJ297" i="2"/>
  <c r="FJ249" i="2"/>
  <c r="FJ190" i="2"/>
  <c r="FJ313" i="2"/>
  <c r="FJ171" i="2"/>
  <c r="FJ179" i="2"/>
  <c r="FJ174" i="2"/>
  <c r="FJ173" i="2"/>
  <c r="FJ169" i="2"/>
  <c r="FJ176" i="2"/>
  <c r="FJ172" i="2"/>
  <c r="FJ177" i="2"/>
  <c r="FJ170" i="2"/>
  <c r="FJ168" i="2" a="1"/>
  <c r="FJ168" i="2" s="1"/>
  <c r="FJ178" i="2"/>
  <c r="FJ319" i="2" l="1"/>
  <c r="FJ324" i="2" s="1"/>
  <c r="FJ255" i="2"/>
  <c r="FJ260" i="2" s="1"/>
  <c r="FJ175" i="2"/>
  <c r="FJ180" i="2" s="1"/>
  <c r="FJ207" i="2"/>
  <c r="FJ212" i="2" s="1"/>
  <c r="FJ271" i="2"/>
  <c r="FJ276" i="2" s="1"/>
  <c r="FJ303" i="2"/>
  <c r="FJ308" i="2" s="1"/>
  <c r="FJ287" i="2"/>
  <c r="FJ292" i="2" s="1"/>
  <c r="FJ223" i="2"/>
  <c r="FJ228" i="2" s="1"/>
  <c r="FJ239" i="2"/>
  <c r="FJ244" i="2" s="1"/>
  <c r="FK323" i="2"/>
  <c r="FK322" i="2"/>
  <c r="FK321" i="2"/>
  <c r="FK320" i="2"/>
  <c r="FK318" i="2"/>
  <c r="FK317" i="2"/>
  <c r="FK316" i="2"/>
  <c r="FK315" i="2"/>
  <c r="FK314" i="2"/>
  <c r="FK312" i="2" a="1"/>
  <c r="FK312" i="2" s="1"/>
  <c r="FK307" i="2"/>
  <c r="FK305" i="2"/>
  <c r="FK306" i="2"/>
  <c r="FK304" i="2"/>
  <c r="FK302" i="2"/>
  <c r="FK300" i="2"/>
  <c r="FK299" i="2"/>
  <c r="FK296" i="2" a="1"/>
  <c r="FK296" i="2" s="1"/>
  <c r="FK301" i="2"/>
  <c r="FK298" i="2"/>
  <c r="FK289" i="2"/>
  <c r="FK291" i="2"/>
  <c r="FK290" i="2"/>
  <c r="FK288" i="2"/>
  <c r="FK286" i="2"/>
  <c r="FK285" i="2"/>
  <c r="FK283" i="2"/>
  <c r="FK281" i="2"/>
  <c r="FK284" i="2"/>
  <c r="FK282" i="2"/>
  <c r="FK275" i="2"/>
  <c r="FK273" i="2"/>
  <c r="FK270" i="2"/>
  <c r="FK268" i="2"/>
  <c r="FK274" i="2"/>
  <c r="FK272" i="2"/>
  <c r="FK269" i="2"/>
  <c r="FK280" i="2" a="1"/>
  <c r="FK280" i="2" s="1"/>
  <c r="FK267" i="2"/>
  <c r="FK266" i="2"/>
  <c r="FK258" i="2"/>
  <c r="FK256" i="2"/>
  <c r="FK253" i="2"/>
  <c r="FK264" i="2" a="1"/>
  <c r="FK264" i="2" s="1"/>
  <c r="FK257" i="2"/>
  <c r="FK254" i="2"/>
  <c r="FK259" i="2"/>
  <c r="FK248" i="2" a="1"/>
  <c r="FK248" i="2" s="1"/>
  <c r="FK243" i="2"/>
  <c r="FK241" i="2"/>
  <c r="FK252" i="2"/>
  <c r="FK242" i="2"/>
  <c r="FK240" i="2"/>
  <c r="FK250" i="2"/>
  <c r="FK251" i="2"/>
  <c r="FK238" i="2"/>
  <c r="FK236" i="2"/>
  <c r="FK235" i="2"/>
  <c r="FK234" i="2"/>
  <c r="FK226" i="2"/>
  <c r="FK224" i="2"/>
  <c r="FK237" i="2"/>
  <c r="FK232" i="2" a="1"/>
  <c r="FK232" i="2" s="1"/>
  <c r="FK225" i="2"/>
  <c r="FK216" i="2" a="1"/>
  <c r="FK216" i="2" s="1"/>
  <c r="FK227" i="2"/>
  <c r="FK220" i="2"/>
  <c r="FK210" i="2"/>
  <c r="FK208" i="2"/>
  <c r="FK222" i="2"/>
  <c r="FK221" i="2"/>
  <c r="FK219" i="2"/>
  <c r="FK218" i="2"/>
  <c r="FK209" i="2"/>
  <c r="FK205" i="2"/>
  <c r="FK203" i="2"/>
  <c r="FK202" i="2"/>
  <c r="FK211" i="2"/>
  <c r="FK206" i="2"/>
  <c r="FK204" i="2"/>
  <c r="FK200" i="2" a="1"/>
  <c r="FK200" i="2" s="1"/>
  <c r="FK195" i="2"/>
  <c r="FK194" i="2"/>
  <c r="FK192" i="2"/>
  <c r="FK188" i="2"/>
  <c r="FK186" i="2"/>
  <c r="FI19" i="3"/>
  <c r="FK184" i="2" a="1"/>
  <c r="FK184" i="2" s="1"/>
  <c r="FK193" i="2"/>
  <c r="FK189" i="2"/>
  <c r="FK187" i="2"/>
  <c r="FK185" i="2"/>
  <c r="FL165" i="2"/>
  <c r="FK201" i="2"/>
  <c r="FK217" i="2"/>
  <c r="FK233" i="2"/>
  <c r="FK265" i="2"/>
  <c r="FK297" i="2"/>
  <c r="FK168" i="2" a="1"/>
  <c r="FK168" i="2" s="1"/>
  <c r="FK313" i="2"/>
  <c r="FK190" i="2"/>
  <c r="FK249" i="2"/>
  <c r="FK171" i="2"/>
  <c r="FK172" i="2"/>
  <c r="FK170" i="2"/>
  <c r="FK173" i="2"/>
  <c r="FK176" i="2"/>
  <c r="FK179" i="2"/>
  <c r="FK178" i="2"/>
  <c r="FK174" i="2"/>
  <c r="FK177" i="2"/>
  <c r="FK169" i="2"/>
  <c r="FJ191" i="2"/>
  <c r="FJ196" i="2" s="1"/>
  <c r="FK319" i="2" l="1"/>
  <c r="FK324" i="2" s="1"/>
  <c r="FK175" i="2"/>
  <c r="FK180" i="2" s="1"/>
  <c r="FK271" i="2"/>
  <c r="FK276" i="2" s="1"/>
  <c r="FK303" i="2"/>
  <c r="FK308" i="2" s="1"/>
  <c r="FK207" i="2"/>
  <c r="FK212" i="2" s="1"/>
  <c r="FK223" i="2"/>
  <c r="FK228" i="2" s="1"/>
  <c r="FK239" i="2"/>
  <c r="FK244" i="2" s="1"/>
  <c r="FK287" i="2"/>
  <c r="FK292" i="2" s="1"/>
  <c r="FK255" i="2"/>
  <c r="FK260" i="2" s="1"/>
  <c r="FK191" i="2"/>
  <c r="FK196" i="2" s="1"/>
  <c r="FL323" i="2"/>
  <c r="FL322" i="2"/>
  <c r="FL321" i="2"/>
  <c r="FL320" i="2"/>
  <c r="FL317" i="2"/>
  <c r="FL316" i="2"/>
  <c r="FL318" i="2"/>
  <c r="FL315" i="2"/>
  <c r="FL314" i="2"/>
  <c r="FL306" i="2"/>
  <c r="FL307" i="2"/>
  <c r="FL312" i="2" a="1"/>
  <c r="FL312" i="2" s="1"/>
  <c r="FL305" i="2"/>
  <c r="FL300" i="2"/>
  <c r="FL304" i="2"/>
  <c r="FL301" i="2"/>
  <c r="FL302" i="2"/>
  <c r="FL299" i="2"/>
  <c r="FL296" i="2" a="1"/>
  <c r="FL296" i="2" s="1"/>
  <c r="FL298" i="2"/>
  <c r="FL291" i="2"/>
  <c r="FL290" i="2"/>
  <c r="FL286" i="2"/>
  <c r="FL288" i="2"/>
  <c r="FL289" i="2"/>
  <c r="FL283" i="2"/>
  <c r="FL281" i="2"/>
  <c r="FL284" i="2"/>
  <c r="FL282" i="2"/>
  <c r="FL280" i="2" a="1"/>
  <c r="FL280" i="2" s="1"/>
  <c r="FL274" i="2"/>
  <c r="FL272" i="2"/>
  <c r="FL269" i="2"/>
  <c r="FL268" i="2"/>
  <c r="FL285" i="2"/>
  <c r="FL273" i="2"/>
  <c r="FL275" i="2"/>
  <c r="FL259" i="2"/>
  <c r="FL270" i="2"/>
  <c r="FL258" i="2"/>
  <c r="FL264" i="2" a="1"/>
  <c r="FL264" i="2" s="1"/>
  <c r="FL267" i="2"/>
  <c r="FL266" i="2"/>
  <c r="FL243" i="2"/>
  <c r="FL241" i="2"/>
  <c r="FL257" i="2"/>
  <c r="FL252" i="2"/>
  <c r="FL242" i="2"/>
  <c r="FL254" i="2"/>
  <c r="FL251" i="2"/>
  <c r="FL250" i="2"/>
  <c r="FL256" i="2"/>
  <c r="FL248" i="2" a="1"/>
  <c r="FL248" i="2" s="1"/>
  <c r="FL238" i="2"/>
  <c r="FL236" i="2"/>
  <c r="FL253" i="2"/>
  <c r="FL240" i="2"/>
  <c r="FL237" i="2"/>
  <c r="FL235" i="2"/>
  <c r="FL234" i="2"/>
  <c r="FL226" i="2"/>
  <c r="FL232" i="2" a="1"/>
  <c r="FL232" i="2" s="1"/>
  <c r="FL227" i="2"/>
  <c r="FL225" i="2"/>
  <c r="FL222" i="2"/>
  <c r="FL220" i="2"/>
  <c r="FL224" i="2"/>
  <c r="FL216" i="2" a="1"/>
  <c r="FL216" i="2" s="1"/>
  <c r="FL211" i="2"/>
  <c r="FL209" i="2"/>
  <c r="FL221" i="2"/>
  <c r="FL208" i="2"/>
  <c r="FL200" i="2" a="1"/>
  <c r="FL200" i="2" s="1"/>
  <c r="FL193" i="2"/>
  <c r="FL218" i="2"/>
  <c r="FL206" i="2"/>
  <c r="FL204" i="2"/>
  <c r="FL219" i="2"/>
  <c r="FL205" i="2"/>
  <c r="FL203" i="2"/>
  <c r="FL202" i="2"/>
  <c r="FM165" i="2"/>
  <c r="FL194" i="2"/>
  <c r="FL195" i="2"/>
  <c r="FL210" i="2"/>
  <c r="FL184" i="2" a="1"/>
  <c r="FL184" i="2" s="1"/>
  <c r="FJ19" i="3"/>
  <c r="FL189" i="2"/>
  <c r="FL187" i="2"/>
  <c r="FL185" i="2"/>
  <c r="FL192" i="2"/>
  <c r="FL188" i="2"/>
  <c r="FL186" i="2"/>
  <c r="FL201" i="2"/>
  <c r="FL265" i="2"/>
  <c r="FL233" i="2"/>
  <c r="FL297" i="2"/>
  <c r="FL217" i="2"/>
  <c r="FL249" i="2"/>
  <c r="FL313" i="2"/>
  <c r="FL190" i="2"/>
  <c r="FL171" i="2"/>
  <c r="FL176" i="2"/>
  <c r="FL172" i="2"/>
  <c r="FL168" i="2" a="1"/>
  <c r="FL168" i="2" s="1"/>
  <c r="FL173" i="2"/>
  <c r="FL169" i="2"/>
  <c r="FL177" i="2"/>
  <c r="FL174" i="2"/>
  <c r="FL179" i="2"/>
  <c r="FL170" i="2"/>
  <c r="FL178" i="2"/>
  <c r="FL319" i="2" l="1"/>
  <c r="FL324" i="2" s="1"/>
  <c r="FL239" i="2"/>
  <c r="FL244" i="2" s="1"/>
  <c r="FL287" i="2"/>
  <c r="FL292" i="2" s="1"/>
  <c r="FL255" i="2"/>
  <c r="FL260" i="2" s="1"/>
  <c r="FL191" i="2"/>
  <c r="FL196" i="2" s="1"/>
  <c r="FL223" i="2"/>
  <c r="FL228" i="2" s="1"/>
  <c r="FL303" i="2"/>
  <c r="FL308" i="2" s="1"/>
  <c r="FM323" i="2"/>
  <c r="FM322" i="2"/>
  <c r="FM321" i="2"/>
  <c r="FM317" i="2"/>
  <c r="FM316" i="2"/>
  <c r="FM320" i="2"/>
  <c r="FM318" i="2"/>
  <c r="FM315" i="2"/>
  <c r="FM314" i="2"/>
  <c r="FM307" i="2"/>
  <c r="FM306" i="2"/>
  <c r="FM312" i="2" a="1"/>
  <c r="FM312" i="2" s="1"/>
  <c r="FM302" i="2"/>
  <c r="FM304" i="2"/>
  <c r="FM300" i="2"/>
  <c r="FM301" i="2"/>
  <c r="FM305" i="2"/>
  <c r="FM296" i="2" a="1"/>
  <c r="FM296" i="2" s="1"/>
  <c r="FM299" i="2"/>
  <c r="FM298" i="2"/>
  <c r="FM286" i="2"/>
  <c r="FM290" i="2"/>
  <c r="FM289" i="2"/>
  <c r="FM284" i="2"/>
  <c r="FM282" i="2"/>
  <c r="FM291" i="2"/>
  <c r="FM280" i="2" a="1"/>
  <c r="FM280" i="2" s="1"/>
  <c r="FM288" i="2"/>
  <c r="FM285" i="2"/>
  <c r="FM283" i="2"/>
  <c r="FM281" i="2"/>
  <c r="FM268" i="2"/>
  <c r="FM273" i="2"/>
  <c r="FM269" i="2"/>
  <c r="FM264" i="2" a="1"/>
  <c r="FM264" i="2" s="1"/>
  <c r="FM275" i="2"/>
  <c r="FM270" i="2"/>
  <c r="FM267" i="2"/>
  <c r="FM266" i="2"/>
  <c r="FM272" i="2"/>
  <c r="FM259" i="2"/>
  <c r="FM274" i="2"/>
  <c r="FM257" i="2"/>
  <c r="FM252" i="2"/>
  <c r="FM258" i="2"/>
  <c r="FM254" i="2"/>
  <c r="FM251" i="2"/>
  <c r="FM250" i="2"/>
  <c r="FM248" i="2" a="1"/>
  <c r="FM248" i="2" s="1"/>
  <c r="FM256" i="2"/>
  <c r="FM253" i="2"/>
  <c r="FM242" i="2"/>
  <c r="FM238" i="2"/>
  <c r="FM236" i="2"/>
  <c r="FM241" i="2"/>
  <c r="FM243" i="2"/>
  <c r="FM240" i="2"/>
  <c r="FM235" i="2"/>
  <c r="FM234" i="2"/>
  <c r="FM226" i="2"/>
  <c r="FM237" i="2"/>
  <c r="FM232" i="2" a="1"/>
  <c r="FM232" i="2" s="1"/>
  <c r="FM227" i="2"/>
  <c r="FM225" i="2"/>
  <c r="FM222" i="2"/>
  <c r="FM220" i="2"/>
  <c r="FM210" i="2"/>
  <c r="FM208" i="2"/>
  <c r="FM221" i="2"/>
  <c r="FM219" i="2"/>
  <c r="FM218" i="2"/>
  <c r="FM216" i="2" a="1"/>
  <c r="FM216" i="2" s="1"/>
  <c r="FM200" i="2" a="1"/>
  <c r="FM200" i="2" s="1"/>
  <c r="FM206" i="2"/>
  <c r="FM204" i="2"/>
  <c r="FM195" i="2"/>
  <c r="FM211" i="2"/>
  <c r="FM194" i="2"/>
  <c r="FM192" i="2"/>
  <c r="FM224" i="2"/>
  <c r="FM209" i="2"/>
  <c r="FM205" i="2"/>
  <c r="FM184" i="2" a="1"/>
  <c r="FM184" i="2" s="1"/>
  <c r="FN165" i="2"/>
  <c r="FM189" i="2"/>
  <c r="FM187" i="2"/>
  <c r="FM185" i="2"/>
  <c r="FM202" i="2"/>
  <c r="FM193" i="2"/>
  <c r="FM203" i="2"/>
  <c r="FM186" i="2"/>
  <c r="FM188" i="2"/>
  <c r="FK19" i="3"/>
  <c r="FM265" i="2"/>
  <c r="FM201" i="2"/>
  <c r="FM217" i="2"/>
  <c r="FM233" i="2"/>
  <c r="FM297" i="2"/>
  <c r="FM190" i="2"/>
  <c r="FM249" i="2"/>
  <c r="FM313" i="2"/>
  <c r="FM172" i="2"/>
  <c r="FM169" i="2"/>
  <c r="FM176" i="2"/>
  <c r="FM178" i="2"/>
  <c r="FM171" i="2"/>
  <c r="FM173" i="2"/>
  <c r="FM168" i="2" a="1"/>
  <c r="FM168" i="2" s="1"/>
  <c r="FM174" i="2"/>
  <c r="FM177" i="2"/>
  <c r="FM179" i="2"/>
  <c r="FM170" i="2"/>
  <c r="FL175" i="2"/>
  <c r="FL180" i="2" s="1"/>
  <c r="FL271" i="2"/>
  <c r="FL276" i="2" s="1"/>
  <c r="FL207" i="2"/>
  <c r="FL212" i="2" s="1"/>
  <c r="FM319" i="2" l="1"/>
  <c r="FM324" i="2" s="1"/>
  <c r="FM175" i="2"/>
  <c r="FM180" i="2" s="1"/>
  <c r="FM255" i="2"/>
  <c r="FM260" i="2" s="1"/>
  <c r="FN323" i="2"/>
  <c r="FN322" i="2"/>
  <c r="FN321" i="2"/>
  <c r="FN318" i="2"/>
  <c r="FN320" i="2"/>
  <c r="FN317" i="2"/>
  <c r="FN316" i="2"/>
  <c r="FN315" i="2"/>
  <c r="FN314" i="2"/>
  <c r="FN312" i="2" a="1"/>
  <c r="FN312" i="2" s="1"/>
  <c r="FN307" i="2"/>
  <c r="FN302" i="2"/>
  <c r="FN305" i="2"/>
  <c r="FN306" i="2"/>
  <c r="FN304" i="2"/>
  <c r="FN300" i="2"/>
  <c r="FN301" i="2"/>
  <c r="FN299" i="2"/>
  <c r="FN298" i="2"/>
  <c r="FN290" i="2"/>
  <c r="FN296" i="2" a="1"/>
  <c r="FN296" i="2" s="1"/>
  <c r="FN291" i="2"/>
  <c r="FN288" i="2"/>
  <c r="FN285" i="2"/>
  <c r="FN284" i="2"/>
  <c r="FN282" i="2"/>
  <c r="FN280" i="2" a="1"/>
  <c r="FN280" i="2" s="1"/>
  <c r="FN289" i="2"/>
  <c r="FN283" i="2"/>
  <c r="FN281" i="2"/>
  <c r="FN274" i="2"/>
  <c r="FN272" i="2"/>
  <c r="FN269" i="2"/>
  <c r="FN275" i="2"/>
  <c r="FN273" i="2"/>
  <c r="FN270" i="2"/>
  <c r="FN286" i="2"/>
  <c r="FN264" i="2" a="1"/>
  <c r="FN264" i="2" s="1"/>
  <c r="FN267" i="2"/>
  <c r="FN266" i="2"/>
  <c r="FN268" i="2"/>
  <c r="FN257" i="2"/>
  <c r="FN254" i="2"/>
  <c r="FN259" i="2"/>
  <c r="FN258" i="2"/>
  <c r="FN256" i="2"/>
  <c r="FN253" i="2"/>
  <c r="FN252" i="2"/>
  <c r="FN251" i="2"/>
  <c r="FN250" i="2"/>
  <c r="FN248" i="2" a="1"/>
  <c r="FN248" i="2" s="1"/>
  <c r="FN242" i="2"/>
  <c r="FN241" i="2"/>
  <c r="FN240" i="2"/>
  <c r="FN237" i="2"/>
  <c r="FN235" i="2"/>
  <c r="FN234" i="2"/>
  <c r="FN236" i="2"/>
  <c r="FN238" i="2"/>
  <c r="FN232" i="2" a="1"/>
  <c r="FN232" i="2" s="1"/>
  <c r="FN227" i="2"/>
  <c r="FN225" i="2"/>
  <c r="FN226" i="2"/>
  <c r="FN224" i="2"/>
  <c r="FN220" i="2"/>
  <c r="FN243" i="2"/>
  <c r="FN222" i="2"/>
  <c r="FN221" i="2"/>
  <c r="FN219" i="2"/>
  <c r="FN218" i="2"/>
  <c r="FN216" i="2" a="1"/>
  <c r="FN216" i="2" s="1"/>
  <c r="FN211" i="2"/>
  <c r="FN209" i="2"/>
  <c r="FN208" i="2"/>
  <c r="FN206" i="2"/>
  <c r="FN204" i="2"/>
  <c r="FN195" i="2"/>
  <c r="FN194" i="2"/>
  <c r="FN192" i="2"/>
  <c r="FN210" i="2"/>
  <c r="FN205" i="2"/>
  <c r="FN203" i="2"/>
  <c r="FN202" i="2"/>
  <c r="FN200" i="2" a="1"/>
  <c r="FN200" i="2" s="1"/>
  <c r="FN189" i="2"/>
  <c r="FN187" i="2"/>
  <c r="FN185" i="2"/>
  <c r="FN193" i="2"/>
  <c r="FO165" i="2"/>
  <c r="FL19" i="3"/>
  <c r="FN188" i="2"/>
  <c r="FN186" i="2"/>
  <c r="FN184" i="2" a="1"/>
  <c r="FN184" i="2" s="1"/>
  <c r="FN217" i="2"/>
  <c r="FN265" i="2"/>
  <c r="FN233" i="2"/>
  <c r="FN297" i="2"/>
  <c r="FN201" i="2"/>
  <c r="FN190" i="2"/>
  <c r="FN313" i="2"/>
  <c r="FN249" i="2"/>
  <c r="FN171" i="2"/>
  <c r="FN174" i="2"/>
  <c r="FN169" i="2"/>
  <c r="FN168" i="2" a="1"/>
  <c r="FN168" i="2" s="1"/>
  <c r="FN177" i="2"/>
  <c r="FN179" i="2"/>
  <c r="FN176" i="2"/>
  <c r="FN173" i="2"/>
  <c r="FN178" i="2"/>
  <c r="FN172" i="2"/>
  <c r="FN170" i="2"/>
  <c r="FM271" i="2"/>
  <c r="FM276" i="2" s="1"/>
  <c r="FM287" i="2"/>
  <c r="FM292" i="2" s="1"/>
  <c r="FM303" i="2"/>
  <c r="FM308" i="2" s="1"/>
  <c r="FM207" i="2"/>
  <c r="FM212" i="2" s="1"/>
  <c r="FM223" i="2"/>
  <c r="FM228" i="2" s="1"/>
  <c r="FM191" i="2"/>
  <c r="FM196" i="2" s="1"/>
  <c r="FM239" i="2"/>
  <c r="FM244" i="2" s="1"/>
  <c r="FN319" i="2" l="1"/>
  <c r="FN324" i="2" s="1"/>
  <c r="FN255" i="2"/>
  <c r="FN260" i="2" s="1"/>
  <c r="FN207" i="2"/>
  <c r="FN212" i="2" s="1"/>
  <c r="FN223" i="2"/>
  <c r="FN228" i="2" s="1"/>
  <c r="FN271" i="2"/>
  <c r="FN276" i="2" s="1"/>
  <c r="FN303" i="2"/>
  <c r="FN308" i="2" s="1"/>
  <c r="FN239" i="2"/>
  <c r="FN244" i="2" s="1"/>
  <c r="FN191" i="2"/>
  <c r="FN196" i="2" s="1"/>
  <c r="FN287" i="2"/>
  <c r="FN292" i="2" s="1"/>
  <c r="FN175" i="2"/>
  <c r="FN180" i="2" s="1"/>
  <c r="FO323" i="2"/>
  <c r="FO321" i="2"/>
  <c r="FO322" i="2"/>
  <c r="FO320" i="2"/>
  <c r="FO317" i="2"/>
  <c r="FO318" i="2"/>
  <c r="FO316" i="2"/>
  <c r="FO315" i="2"/>
  <c r="FO314" i="2"/>
  <c r="FO312" i="2" a="1"/>
  <c r="FO312" i="2" s="1"/>
  <c r="FO306" i="2"/>
  <c r="FO307" i="2"/>
  <c r="FO302" i="2"/>
  <c r="FO304" i="2"/>
  <c r="FO305" i="2"/>
  <c r="FO301" i="2"/>
  <c r="FO300" i="2"/>
  <c r="FO296" i="2" a="1"/>
  <c r="FO296" i="2" s="1"/>
  <c r="FO299" i="2"/>
  <c r="FO298" i="2"/>
  <c r="FO290" i="2"/>
  <c r="FO291" i="2"/>
  <c r="FO288" i="2"/>
  <c r="FO289" i="2"/>
  <c r="FO286" i="2"/>
  <c r="FO284" i="2"/>
  <c r="FO282" i="2"/>
  <c r="FO280" i="2" a="1"/>
  <c r="FO280" i="2" s="1"/>
  <c r="FO285" i="2"/>
  <c r="FO283" i="2"/>
  <c r="FO281" i="2"/>
  <c r="FO274" i="2"/>
  <c r="FO272" i="2"/>
  <c r="FO269" i="2"/>
  <c r="FO275" i="2"/>
  <c r="FO273" i="2"/>
  <c r="FO270" i="2"/>
  <c r="FO268" i="2"/>
  <c r="FO267" i="2"/>
  <c r="FO266" i="2"/>
  <c r="FO264" i="2" a="1"/>
  <c r="FO264" i="2" s="1"/>
  <c r="FO257" i="2"/>
  <c r="FO254" i="2"/>
  <c r="FO259" i="2"/>
  <c r="FO258" i="2"/>
  <c r="FO256" i="2"/>
  <c r="FO253" i="2"/>
  <c r="FO242" i="2"/>
  <c r="FO251" i="2"/>
  <c r="FO250" i="2"/>
  <c r="FO248" i="2" a="1"/>
  <c r="FO248" i="2" s="1"/>
  <c r="FO243" i="2"/>
  <c r="FO241" i="2"/>
  <c r="FO240" i="2"/>
  <c r="FO237" i="2"/>
  <c r="FO235" i="2"/>
  <c r="FO252" i="2"/>
  <c r="FO238" i="2"/>
  <c r="FO232" i="2" a="1"/>
  <c r="FO232" i="2" s="1"/>
  <c r="FO227" i="2"/>
  <c r="FO225" i="2"/>
  <c r="FO222" i="2"/>
  <c r="FO236" i="2"/>
  <c r="FO234" i="2"/>
  <c r="FO226" i="2"/>
  <c r="FO216" i="2" a="1"/>
  <c r="FO216" i="2" s="1"/>
  <c r="FO221" i="2"/>
  <c r="FO219" i="2"/>
  <c r="FO218" i="2"/>
  <c r="FO211" i="2"/>
  <c r="FO209" i="2"/>
  <c r="FO224" i="2"/>
  <c r="FO220" i="2"/>
  <c r="FO208" i="2"/>
  <c r="FO206" i="2"/>
  <c r="FO204" i="2"/>
  <c r="FO195" i="2"/>
  <c r="FO210" i="2"/>
  <c r="FO205" i="2"/>
  <c r="FO203" i="2"/>
  <c r="FO202" i="2"/>
  <c r="FO200" i="2" a="1"/>
  <c r="FO200" i="2" s="1"/>
  <c r="FO193" i="2"/>
  <c r="FO194" i="2"/>
  <c r="FO189" i="2"/>
  <c r="FO187" i="2"/>
  <c r="FO185" i="2"/>
  <c r="FP165" i="2"/>
  <c r="FO192" i="2"/>
  <c r="FO188" i="2"/>
  <c r="FO186" i="2"/>
  <c r="FM19" i="3"/>
  <c r="FO184" i="2" a="1"/>
  <c r="FO184" i="2" s="1"/>
  <c r="FO217" i="2"/>
  <c r="FO201" i="2"/>
  <c r="FO297" i="2"/>
  <c r="FO265" i="2"/>
  <c r="FO233" i="2"/>
  <c r="FO313" i="2"/>
  <c r="FO249" i="2"/>
  <c r="FO190" i="2"/>
  <c r="FO171" i="2"/>
  <c r="FO176" i="2"/>
  <c r="FO170" i="2"/>
  <c r="FO178" i="2"/>
  <c r="FO179" i="2"/>
  <c r="FO169" i="2"/>
  <c r="FO174" i="2"/>
  <c r="FO172" i="2"/>
  <c r="FO168" i="2" a="1"/>
  <c r="FO168" i="2" s="1"/>
  <c r="FO177" i="2"/>
  <c r="FO173" i="2"/>
  <c r="FO319" i="2" l="1"/>
  <c r="FO324" i="2" s="1"/>
  <c r="FO207" i="2"/>
  <c r="FO212" i="2" s="1"/>
  <c r="FO223" i="2"/>
  <c r="FO228" i="2" s="1"/>
  <c r="FO271" i="2"/>
  <c r="FO276" i="2" s="1"/>
  <c r="FP322" i="2"/>
  <c r="FP323" i="2"/>
  <c r="FP321" i="2"/>
  <c r="FP317" i="2"/>
  <c r="FP318" i="2"/>
  <c r="FP316" i="2"/>
  <c r="FP320" i="2"/>
  <c r="FP315" i="2"/>
  <c r="FP314" i="2"/>
  <c r="FP312" i="2" a="1"/>
  <c r="FP312" i="2" s="1"/>
  <c r="FP307" i="2"/>
  <c r="FP305" i="2"/>
  <c r="FP306" i="2"/>
  <c r="FP304" i="2"/>
  <c r="FP301" i="2"/>
  <c r="FP302" i="2"/>
  <c r="FP300" i="2"/>
  <c r="FP299" i="2"/>
  <c r="FP298" i="2"/>
  <c r="FP296" i="2" a="1"/>
  <c r="FP296" i="2" s="1"/>
  <c r="FP291" i="2"/>
  <c r="FP290" i="2"/>
  <c r="FP288" i="2"/>
  <c r="FP285" i="2"/>
  <c r="FP289" i="2"/>
  <c r="FP284" i="2"/>
  <c r="FP282" i="2"/>
  <c r="FP283" i="2"/>
  <c r="FP281" i="2"/>
  <c r="FP286" i="2"/>
  <c r="FP275" i="2"/>
  <c r="FP273" i="2"/>
  <c r="FP270" i="2"/>
  <c r="FP269" i="2"/>
  <c r="FP267" i="2"/>
  <c r="FP266" i="2"/>
  <c r="FP280" i="2" a="1"/>
  <c r="FP280" i="2" s="1"/>
  <c r="FP274" i="2"/>
  <c r="FP264" i="2" a="1"/>
  <c r="FP264" i="2" s="1"/>
  <c r="FP268" i="2"/>
  <c r="FP272" i="2"/>
  <c r="FP259" i="2"/>
  <c r="FP258" i="2"/>
  <c r="FP257" i="2"/>
  <c r="FP242" i="2"/>
  <c r="FP251" i="2"/>
  <c r="FP250" i="2"/>
  <c r="FP248" i="2" a="1"/>
  <c r="FP248" i="2" s="1"/>
  <c r="FP254" i="2"/>
  <c r="FP243" i="2"/>
  <c r="FP241" i="2"/>
  <c r="FP256" i="2"/>
  <c r="FP253" i="2"/>
  <c r="FP252" i="2"/>
  <c r="FP240" i="2"/>
  <c r="FP237" i="2"/>
  <c r="FP238" i="2"/>
  <c r="FP236" i="2"/>
  <c r="FP232" i="2" a="1"/>
  <c r="FP232" i="2" s="1"/>
  <c r="FP227" i="2"/>
  <c r="FP225" i="2"/>
  <c r="FP226" i="2"/>
  <c r="FP224" i="2"/>
  <c r="FP235" i="2"/>
  <c r="FP216" i="2" a="1"/>
  <c r="FP216" i="2" s="1"/>
  <c r="FP221" i="2"/>
  <c r="FP219" i="2"/>
  <c r="FP218" i="2"/>
  <c r="FP222" i="2"/>
  <c r="FP234" i="2"/>
  <c r="FP210" i="2"/>
  <c r="FP208" i="2"/>
  <c r="FP211" i="2"/>
  <c r="FP194" i="2"/>
  <c r="FP192" i="2"/>
  <c r="FP205" i="2"/>
  <c r="FP203" i="2"/>
  <c r="FP202" i="2"/>
  <c r="FP200" i="2" a="1"/>
  <c r="FP200" i="2" s="1"/>
  <c r="FP206" i="2"/>
  <c r="FP204" i="2"/>
  <c r="FP195" i="2"/>
  <c r="FN19" i="3"/>
  <c r="FP209" i="2"/>
  <c r="FP193" i="2"/>
  <c r="FP188" i="2"/>
  <c r="FP186" i="2"/>
  <c r="FQ165" i="2"/>
  <c r="FP184" i="2" a="1"/>
  <c r="FP184" i="2" s="1"/>
  <c r="FP189" i="2"/>
  <c r="FP187" i="2"/>
  <c r="FP185" i="2"/>
  <c r="FP220" i="2"/>
  <c r="FP233" i="2"/>
  <c r="FP201" i="2"/>
  <c r="FP297" i="2"/>
  <c r="FP217" i="2"/>
  <c r="FP265" i="2"/>
  <c r="FP190" i="2"/>
  <c r="FP249" i="2"/>
  <c r="FP313" i="2"/>
  <c r="FP169" i="2"/>
  <c r="FP173" i="2"/>
  <c r="FP177" i="2"/>
  <c r="FP176" i="2"/>
  <c r="FP179" i="2"/>
  <c r="FP171" i="2"/>
  <c r="FP170" i="2"/>
  <c r="FP172" i="2"/>
  <c r="FP174" i="2"/>
  <c r="FP178" i="2"/>
  <c r="FP168" i="2" a="1"/>
  <c r="FP168" i="2" s="1"/>
  <c r="FO175" i="2"/>
  <c r="FO180" i="2" s="1"/>
  <c r="FO191" i="2"/>
  <c r="FO196" i="2" s="1"/>
  <c r="FO255" i="2"/>
  <c r="FO260" i="2" s="1"/>
  <c r="FO287" i="2"/>
  <c r="FO292" i="2" s="1"/>
  <c r="FO239" i="2"/>
  <c r="FO244" i="2" s="1"/>
  <c r="FO303" i="2"/>
  <c r="FO308" i="2" s="1"/>
  <c r="FP319" i="2" l="1"/>
  <c r="FP324" i="2" s="1"/>
  <c r="FP255" i="2"/>
  <c r="FP260" i="2" s="1"/>
  <c r="FP287" i="2"/>
  <c r="FP292" i="2" s="1"/>
  <c r="FP175" i="2"/>
  <c r="FP180" i="2" s="1"/>
  <c r="FP207" i="2"/>
  <c r="FP212" i="2" s="1"/>
  <c r="FP271" i="2"/>
  <c r="FP276" i="2" s="1"/>
  <c r="FP303" i="2"/>
  <c r="FP308" i="2" s="1"/>
  <c r="FP191" i="2"/>
  <c r="FP196" i="2" s="1"/>
  <c r="FP239" i="2"/>
  <c r="FP244" i="2" s="1"/>
  <c r="FP223" i="2"/>
  <c r="FP228" i="2" s="1"/>
  <c r="FQ323" i="2"/>
  <c r="FQ322" i="2"/>
  <c r="FQ321" i="2"/>
  <c r="FQ318" i="2"/>
  <c r="FQ320" i="2"/>
  <c r="FQ316" i="2"/>
  <c r="FQ315" i="2"/>
  <c r="FQ317" i="2"/>
  <c r="FQ314" i="2"/>
  <c r="FQ307" i="2"/>
  <c r="FQ312" i="2" a="1"/>
  <c r="FQ312" i="2" s="1"/>
  <c r="FQ305" i="2"/>
  <c r="FQ304" i="2"/>
  <c r="FQ301" i="2"/>
  <c r="FQ306" i="2"/>
  <c r="FQ302" i="2"/>
  <c r="FQ300" i="2"/>
  <c r="FQ296" i="2" a="1"/>
  <c r="FQ296" i="2" s="1"/>
  <c r="FQ298" i="2"/>
  <c r="FQ291" i="2"/>
  <c r="FQ299" i="2"/>
  <c r="FQ290" i="2"/>
  <c r="FQ288" i="2"/>
  <c r="FQ285" i="2"/>
  <c r="FQ289" i="2"/>
  <c r="FQ283" i="2"/>
  <c r="FQ281" i="2"/>
  <c r="FQ286" i="2"/>
  <c r="FQ280" i="2" a="1"/>
  <c r="FQ280" i="2" s="1"/>
  <c r="FQ284" i="2"/>
  <c r="FQ282" i="2"/>
  <c r="FQ273" i="2"/>
  <c r="FQ275" i="2"/>
  <c r="FQ270" i="2"/>
  <c r="FQ272" i="2"/>
  <c r="FQ268" i="2"/>
  <c r="FQ269" i="2"/>
  <c r="FQ267" i="2"/>
  <c r="FQ274" i="2"/>
  <c r="FQ259" i="2"/>
  <c r="FQ258" i="2"/>
  <c r="FQ266" i="2"/>
  <c r="FQ248" i="2" a="1"/>
  <c r="FQ248" i="2" s="1"/>
  <c r="FQ251" i="2"/>
  <c r="FQ250" i="2"/>
  <c r="FQ254" i="2"/>
  <c r="FQ256" i="2"/>
  <c r="FQ253" i="2"/>
  <c r="FQ264" i="2" a="1"/>
  <c r="FQ264" i="2" s="1"/>
  <c r="FQ252" i="2"/>
  <c r="FQ241" i="2"/>
  <c r="FQ240" i="2"/>
  <c r="FQ237" i="2"/>
  <c r="FQ235" i="2"/>
  <c r="FQ234" i="2"/>
  <c r="FQ257" i="2"/>
  <c r="FQ243" i="2"/>
  <c r="FQ242" i="2"/>
  <c r="FQ227" i="2"/>
  <c r="FQ225" i="2"/>
  <c r="FQ226" i="2"/>
  <c r="FQ224" i="2"/>
  <c r="FQ238" i="2"/>
  <c r="FQ216" i="2" a="1"/>
  <c r="FQ216" i="2" s="1"/>
  <c r="FQ221" i="2"/>
  <c r="FQ219" i="2"/>
  <c r="FQ218" i="2"/>
  <c r="FQ222" i="2"/>
  <c r="FQ211" i="2"/>
  <c r="FQ209" i="2"/>
  <c r="FQ236" i="2"/>
  <c r="FQ220" i="2"/>
  <c r="FQ232" i="2" a="1"/>
  <c r="FQ232" i="2" s="1"/>
  <c r="FQ205" i="2"/>
  <c r="FQ203" i="2"/>
  <c r="FQ202" i="2"/>
  <c r="FQ200" i="2" a="1"/>
  <c r="FQ200" i="2" s="1"/>
  <c r="FQ210" i="2"/>
  <c r="FQ193" i="2"/>
  <c r="FQ208" i="2"/>
  <c r="FQ206" i="2"/>
  <c r="FQ188" i="2"/>
  <c r="FQ186" i="2"/>
  <c r="FQ192" i="2"/>
  <c r="FQ184" i="2" a="1"/>
  <c r="FQ184" i="2" s="1"/>
  <c r="FQ195" i="2"/>
  <c r="FR165" i="2"/>
  <c r="FQ204" i="2"/>
  <c r="FQ189" i="2"/>
  <c r="FQ194" i="2"/>
  <c r="FQ187" i="2"/>
  <c r="FO19" i="3"/>
  <c r="FQ185" i="2"/>
  <c r="FQ265" i="2"/>
  <c r="FQ217" i="2"/>
  <c r="FQ233" i="2"/>
  <c r="FQ201" i="2"/>
  <c r="FQ297" i="2"/>
  <c r="FQ313" i="2"/>
  <c r="FQ190" i="2"/>
  <c r="FQ249" i="2"/>
  <c r="FQ170" i="2"/>
  <c r="FQ178" i="2"/>
  <c r="FQ177" i="2"/>
  <c r="FQ172" i="2"/>
  <c r="FQ168" i="2" a="1"/>
  <c r="FQ168" i="2" s="1"/>
  <c r="FQ171" i="2"/>
  <c r="FQ173" i="2"/>
  <c r="FQ179" i="2"/>
  <c r="FQ176" i="2"/>
  <c r="FQ174" i="2"/>
  <c r="FQ169" i="2"/>
  <c r="FQ319" i="2" l="1"/>
  <c r="FQ324" i="2" s="1"/>
  <c r="FQ255" i="2"/>
  <c r="FQ260" i="2" s="1"/>
  <c r="FQ175" i="2"/>
  <c r="FQ180" i="2" s="1"/>
  <c r="FQ239" i="2"/>
  <c r="FQ244" i="2" s="1"/>
  <c r="FQ303" i="2"/>
  <c r="FQ308" i="2" s="1"/>
  <c r="FQ271" i="2"/>
  <c r="FQ276" i="2" s="1"/>
  <c r="FQ223" i="2"/>
  <c r="FQ228" i="2" s="1"/>
  <c r="FR322" i="2"/>
  <c r="FR323" i="2"/>
  <c r="FR321" i="2"/>
  <c r="FR320" i="2"/>
  <c r="FR318" i="2"/>
  <c r="FR316" i="2"/>
  <c r="FR315" i="2"/>
  <c r="FR314" i="2"/>
  <c r="FR317" i="2"/>
  <c r="FR312" i="2" a="1"/>
  <c r="FR312" i="2" s="1"/>
  <c r="FR305" i="2"/>
  <c r="FR304" i="2"/>
  <c r="FR306" i="2"/>
  <c r="FR307" i="2"/>
  <c r="FR301" i="2"/>
  <c r="FR300" i="2"/>
  <c r="FR296" i="2" a="1"/>
  <c r="FR296" i="2" s="1"/>
  <c r="FR302" i="2"/>
  <c r="FR299" i="2"/>
  <c r="FR298" i="2"/>
  <c r="FR291" i="2"/>
  <c r="FR290" i="2"/>
  <c r="FR289" i="2"/>
  <c r="FR286" i="2"/>
  <c r="FR283" i="2"/>
  <c r="FR281" i="2"/>
  <c r="FR285" i="2"/>
  <c r="FR280" i="2" a="1"/>
  <c r="FR280" i="2" s="1"/>
  <c r="FR288" i="2"/>
  <c r="FR284" i="2"/>
  <c r="FR282" i="2"/>
  <c r="FR275" i="2"/>
  <c r="FR273" i="2"/>
  <c r="FR270" i="2"/>
  <c r="FR268" i="2"/>
  <c r="FR274" i="2"/>
  <c r="FR272" i="2"/>
  <c r="FR264" i="2" a="1"/>
  <c r="FR264" i="2" s="1"/>
  <c r="FR269" i="2"/>
  <c r="FR267" i="2"/>
  <c r="FR266" i="2"/>
  <c r="FR259" i="2"/>
  <c r="FR258" i="2"/>
  <c r="FR256" i="2"/>
  <c r="FR253" i="2"/>
  <c r="FR257" i="2"/>
  <c r="FR254" i="2"/>
  <c r="FR251" i="2"/>
  <c r="FR250" i="2"/>
  <c r="FR252" i="2"/>
  <c r="FR248" i="2" a="1"/>
  <c r="FR248" i="2" s="1"/>
  <c r="FR241" i="2"/>
  <c r="FR240" i="2"/>
  <c r="FR243" i="2"/>
  <c r="FR238" i="2"/>
  <c r="FR236" i="2"/>
  <c r="FR237" i="2"/>
  <c r="FR226" i="2"/>
  <c r="FR242" i="2"/>
  <c r="FR234" i="2"/>
  <c r="FR232" i="2" a="1"/>
  <c r="FR232" i="2" s="1"/>
  <c r="FR227" i="2"/>
  <c r="FR225" i="2"/>
  <c r="FR222" i="2"/>
  <c r="FR221" i="2"/>
  <c r="FR219" i="2"/>
  <c r="FR218" i="2"/>
  <c r="FR235" i="2"/>
  <c r="FR224" i="2"/>
  <c r="FR220" i="2"/>
  <c r="FR210" i="2"/>
  <c r="FR208" i="2"/>
  <c r="FR216" i="2" a="1"/>
  <c r="FR216" i="2" s="1"/>
  <c r="FR211" i="2"/>
  <c r="FR205" i="2"/>
  <c r="FR203" i="2"/>
  <c r="FR202" i="2"/>
  <c r="FR200" i="2" a="1"/>
  <c r="FR200" i="2" s="1"/>
  <c r="FR193" i="2"/>
  <c r="FR209" i="2"/>
  <c r="FR206" i="2"/>
  <c r="FR204" i="2"/>
  <c r="FR195" i="2"/>
  <c r="FR188" i="2"/>
  <c r="FR186" i="2"/>
  <c r="FR192" i="2"/>
  <c r="FR184" i="2" a="1"/>
  <c r="FR184" i="2" s="1"/>
  <c r="FR189" i="2"/>
  <c r="FR187" i="2"/>
  <c r="FR185" i="2"/>
  <c r="FP19" i="3"/>
  <c r="FR194" i="2"/>
  <c r="FS165" i="2"/>
  <c r="FR201" i="2"/>
  <c r="FR233" i="2"/>
  <c r="FR217" i="2"/>
  <c r="FR297" i="2"/>
  <c r="FR265" i="2"/>
  <c r="FR168" i="2" a="1"/>
  <c r="FR168" i="2" s="1"/>
  <c r="FR190" i="2"/>
  <c r="FR249" i="2"/>
  <c r="FR313" i="2"/>
  <c r="FR173" i="2"/>
  <c r="FR178" i="2"/>
  <c r="FR171" i="2"/>
  <c r="FR174" i="2"/>
  <c r="FR169" i="2"/>
  <c r="FR177" i="2"/>
  <c r="FR176" i="2"/>
  <c r="FR172" i="2"/>
  <c r="FR179" i="2"/>
  <c r="FR170" i="2"/>
  <c r="FQ207" i="2"/>
  <c r="FQ212" i="2" s="1"/>
  <c r="FQ287" i="2"/>
  <c r="FQ292" i="2" s="1"/>
  <c r="FQ191" i="2"/>
  <c r="FQ196" i="2" s="1"/>
  <c r="FR319" i="2" l="1"/>
  <c r="FR324" i="2" s="1"/>
  <c r="FR255" i="2"/>
  <c r="FR260" i="2" s="1"/>
  <c r="FR223" i="2"/>
  <c r="FR228" i="2" s="1"/>
  <c r="FS323" i="2"/>
  <c r="FS322" i="2"/>
  <c r="FS321" i="2"/>
  <c r="FS320" i="2"/>
  <c r="FS318" i="2"/>
  <c r="FS317" i="2"/>
  <c r="FS316" i="2"/>
  <c r="FS312" i="2" a="1"/>
  <c r="FS312" i="2" s="1"/>
  <c r="FS315" i="2"/>
  <c r="FS314" i="2"/>
  <c r="FS307" i="2"/>
  <c r="FS305" i="2"/>
  <c r="FS306" i="2"/>
  <c r="FS304" i="2"/>
  <c r="FS302" i="2"/>
  <c r="FS300" i="2"/>
  <c r="FS299" i="2"/>
  <c r="FS296" i="2" a="1"/>
  <c r="FS296" i="2" s="1"/>
  <c r="FS301" i="2"/>
  <c r="FS298" i="2"/>
  <c r="FS289" i="2"/>
  <c r="FS291" i="2"/>
  <c r="FS290" i="2"/>
  <c r="FS288" i="2"/>
  <c r="FS283" i="2"/>
  <c r="FS281" i="2"/>
  <c r="FS285" i="2"/>
  <c r="FS280" i="2" a="1"/>
  <c r="FS280" i="2" s="1"/>
  <c r="FS286" i="2"/>
  <c r="FS284" i="2"/>
  <c r="FS282" i="2"/>
  <c r="FS275" i="2"/>
  <c r="FS273" i="2"/>
  <c r="FS270" i="2"/>
  <c r="FS268" i="2"/>
  <c r="FS274" i="2"/>
  <c r="FS272" i="2"/>
  <c r="FS269" i="2"/>
  <c r="FS267" i="2"/>
  <c r="FS266" i="2"/>
  <c r="FS259" i="2"/>
  <c r="FS258" i="2"/>
  <c r="FS256" i="2"/>
  <c r="FS253" i="2"/>
  <c r="FS257" i="2"/>
  <c r="FS254" i="2"/>
  <c r="FS264" i="2" a="1"/>
  <c r="FS264" i="2" s="1"/>
  <c r="FS243" i="2"/>
  <c r="FS241" i="2"/>
  <c r="FS252" i="2"/>
  <c r="FS248" i="2" a="1"/>
  <c r="FS248" i="2" s="1"/>
  <c r="FS242" i="2"/>
  <c r="FS240" i="2"/>
  <c r="FS250" i="2"/>
  <c r="FS251" i="2"/>
  <c r="FS238" i="2"/>
  <c r="FS236" i="2"/>
  <c r="FS237" i="2"/>
  <c r="FS226" i="2"/>
  <c r="FS224" i="2"/>
  <c r="FS234" i="2"/>
  <c r="FS232" i="2" a="1"/>
  <c r="FS232" i="2" s="1"/>
  <c r="FS235" i="2"/>
  <c r="FS222" i="2"/>
  <c r="FS227" i="2"/>
  <c r="FS220" i="2"/>
  <c r="FS210" i="2"/>
  <c r="FS208" i="2"/>
  <c r="FS216" i="2" a="1"/>
  <c r="FS216" i="2" s="1"/>
  <c r="FS225" i="2"/>
  <c r="FS221" i="2"/>
  <c r="FS219" i="2"/>
  <c r="FS218" i="2"/>
  <c r="FS211" i="2"/>
  <c r="FS205" i="2"/>
  <c r="FS203" i="2"/>
  <c r="FS202" i="2"/>
  <c r="FS200" i="2" a="1"/>
  <c r="FS200" i="2" s="1"/>
  <c r="FS209" i="2"/>
  <c r="FS206" i="2"/>
  <c r="FS204" i="2"/>
  <c r="FS195" i="2"/>
  <c r="FS194" i="2"/>
  <c r="FS192" i="2"/>
  <c r="FS193" i="2"/>
  <c r="FS188" i="2"/>
  <c r="FS186" i="2"/>
  <c r="FS184" i="2" a="1"/>
  <c r="FS184" i="2" s="1"/>
  <c r="FS189" i="2"/>
  <c r="FS187" i="2"/>
  <c r="FS185" i="2"/>
  <c r="FQ19" i="3"/>
  <c r="FT165" i="2"/>
  <c r="FS297" i="2"/>
  <c r="FS217" i="2"/>
  <c r="FS233" i="2"/>
  <c r="FS201" i="2"/>
  <c r="FS265" i="2"/>
  <c r="FS313" i="2"/>
  <c r="FS190" i="2"/>
  <c r="FS249" i="2"/>
  <c r="FS173" i="2"/>
  <c r="FS176" i="2"/>
  <c r="FS172" i="2"/>
  <c r="FS179" i="2"/>
  <c r="FS170" i="2"/>
  <c r="FS177" i="2"/>
  <c r="FS171" i="2"/>
  <c r="FS174" i="2"/>
  <c r="FS178" i="2"/>
  <c r="FS169" i="2"/>
  <c r="FS168" i="2" a="1"/>
  <c r="FS168" i="2" s="1"/>
  <c r="FR239" i="2"/>
  <c r="FR244" i="2" s="1"/>
  <c r="FR191" i="2"/>
  <c r="FR196" i="2" s="1"/>
  <c r="FR287" i="2"/>
  <c r="FR292" i="2" s="1"/>
  <c r="FR175" i="2"/>
  <c r="FR180" i="2" s="1"/>
  <c r="FR303" i="2"/>
  <c r="FR308" i="2" s="1"/>
  <c r="FR207" i="2"/>
  <c r="FR212" i="2" s="1"/>
  <c r="FR271" i="2"/>
  <c r="FR276" i="2" s="1"/>
  <c r="FS319" i="2" l="1"/>
  <c r="FS324" i="2" s="1"/>
  <c r="FS207" i="2"/>
  <c r="FS212" i="2" s="1"/>
  <c r="FS255" i="2"/>
  <c r="FS260" i="2" s="1"/>
  <c r="FS175" i="2"/>
  <c r="FS180" i="2" s="1"/>
  <c r="FS271" i="2"/>
  <c r="FS276" i="2" s="1"/>
  <c r="FS239" i="2"/>
  <c r="FS244" i="2" s="1"/>
  <c r="FT323" i="2"/>
  <c r="FT322" i="2"/>
  <c r="FT321" i="2"/>
  <c r="FT320" i="2"/>
  <c r="FT318" i="2"/>
  <c r="FT316" i="2"/>
  <c r="FT317" i="2"/>
  <c r="FT315" i="2"/>
  <c r="FT314" i="2"/>
  <c r="FT312" i="2" a="1"/>
  <c r="FT312" i="2" s="1"/>
  <c r="FT306" i="2"/>
  <c r="FT307" i="2"/>
  <c r="FT305" i="2"/>
  <c r="FT302" i="2"/>
  <c r="FT300" i="2"/>
  <c r="FT301" i="2"/>
  <c r="FT304" i="2"/>
  <c r="FT299" i="2"/>
  <c r="FT298" i="2"/>
  <c r="FT296" i="2" a="1"/>
  <c r="FT296" i="2" s="1"/>
  <c r="FT291" i="2"/>
  <c r="FT290" i="2"/>
  <c r="FT286" i="2"/>
  <c r="FT288" i="2"/>
  <c r="FT283" i="2"/>
  <c r="FT281" i="2"/>
  <c r="FT280" i="2" a="1"/>
  <c r="FT280" i="2" s="1"/>
  <c r="FT285" i="2"/>
  <c r="FT289" i="2"/>
  <c r="FT284" i="2"/>
  <c r="FT282" i="2"/>
  <c r="FT274" i="2"/>
  <c r="FT272" i="2"/>
  <c r="FT269" i="2"/>
  <c r="FT275" i="2"/>
  <c r="FT264" i="2" a="1"/>
  <c r="FT264" i="2" s="1"/>
  <c r="FT270" i="2"/>
  <c r="FT259" i="2"/>
  <c r="FT268" i="2"/>
  <c r="FT267" i="2"/>
  <c r="FT258" i="2"/>
  <c r="FT266" i="2"/>
  <c r="FT273" i="2"/>
  <c r="FT243" i="2"/>
  <c r="FT241" i="2"/>
  <c r="FT254" i="2"/>
  <c r="FT252" i="2"/>
  <c r="FT256" i="2"/>
  <c r="FT253" i="2"/>
  <c r="FT248" i="2" a="1"/>
  <c r="FT248" i="2" s="1"/>
  <c r="FT242" i="2"/>
  <c r="FT257" i="2"/>
  <c r="FT251" i="2"/>
  <c r="FT250" i="2"/>
  <c r="FT238" i="2"/>
  <c r="FT236" i="2"/>
  <c r="FT240" i="2"/>
  <c r="FT237" i="2"/>
  <c r="FT235" i="2"/>
  <c r="FT226" i="2"/>
  <c r="FT234" i="2"/>
  <c r="FT232" i="2" a="1"/>
  <c r="FT232" i="2" s="1"/>
  <c r="FT227" i="2"/>
  <c r="FT225" i="2"/>
  <c r="FT222" i="2"/>
  <c r="FT220" i="2"/>
  <c r="FT224" i="2"/>
  <c r="FT216" i="2" a="1"/>
  <c r="FT216" i="2" s="1"/>
  <c r="FT211" i="2"/>
  <c r="FT209" i="2"/>
  <c r="FT218" i="2"/>
  <c r="FT210" i="2"/>
  <c r="FT193" i="2"/>
  <c r="FT206" i="2"/>
  <c r="FT204" i="2"/>
  <c r="FT219" i="2"/>
  <c r="FT221" i="2"/>
  <c r="FT205" i="2"/>
  <c r="FT203" i="2"/>
  <c r="FT202" i="2"/>
  <c r="FT200" i="2" a="1"/>
  <c r="FT200" i="2" s="1"/>
  <c r="FT208" i="2"/>
  <c r="FT184" i="2" a="1"/>
  <c r="FT184" i="2" s="1"/>
  <c r="FU165" i="2"/>
  <c r="FT192" i="2"/>
  <c r="FT189" i="2"/>
  <c r="FT187" i="2"/>
  <c r="FT185" i="2"/>
  <c r="FT195" i="2"/>
  <c r="FT194" i="2"/>
  <c r="FT188" i="2"/>
  <c r="FT186" i="2"/>
  <c r="FR19" i="3"/>
  <c r="FT265" i="2"/>
  <c r="FT201" i="2"/>
  <c r="FT233" i="2"/>
  <c r="FT217" i="2"/>
  <c r="FT297" i="2"/>
  <c r="FT313" i="2"/>
  <c r="FT249" i="2"/>
  <c r="FT190" i="2"/>
  <c r="FT168" i="2" a="1"/>
  <c r="FT168" i="2" s="1"/>
  <c r="FT169" i="2"/>
  <c r="FT170" i="2"/>
  <c r="FT171" i="2"/>
  <c r="FT176" i="2"/>
  <c r="FT172" i="2"/>
  <c r="FT173" i="2"/>
  <c r="FT177" i="2"/>
  <c r="FT174" i="2"/>
  <c r="FT179" i="2"/>
  <c r="FT178" i="2"/>
  <c r="FS223" i="2"/>
  <c r="FS228" i="2" s="1"/>
  <c r="FS191" i="2"/>
  <c r="FS196" i="2" s="1"/>
  <c r="FS287" i="2"/>
  <c r="FS292" i="2" s="1"/>
  <c r="FS303" i="2"/>
  <c r="FS308" i="2" s="1"/>
  <c r="FT175" i="2" l="1"/>
  <c r="FT180" i="2" s="1"/>
  <c r="FT255" i="2"/>
  <c r="FT260" i="2" s="1"/>
  <c r="FT319" i="2"/>
  <c r="FT324" i="2" s="1"/>
  <c r="FT239" i="2"/>
  <c r="FT244" i="2" s="1"/>
  <c r="FT191" i="2"/>
  <c r="FT196" i="2" s="1"/>
  <c r="FT223" i="2"/>
  <c r="FT228" i="2" s="1"/>
  <c r="FT271" i="2"/>
  <c r="FT276" i="2" s="1"/>
  <c r="FT303" i="2"/>
  <c r="FT308" i="2" s="1"/>
  <c r="FT287" i="2"/>
  <c r="FT292" i="2" s="1"/>
  <c r="FT207" i="2"/>
  <c r="FT212" i="2" s="1"/>
  <c r="FU323" i="2"/>
  <c r="FU322" i="2"/>
  <c r="FU318" i="2"/>
  <c r="FU321" i="2"/>
  <c r="FU320" i="2"/>
  <c r="FU317" i="2"/>
  <c r="FU316" i="2"/>
  <c r="FU315" i="2"/>
  <c r="FU312" i="2" a="1"/>
  <c r="FU312" i="2" s="1"/>
  <c r="FU314" i="2"/>
  <c r="FU306" i="2"/>
  <c r="FU307" i="2"/>
  <c r="FU302" i="2"/>
  <c r="FU305" i="2"/>
  <c r="FU300" i="2"/>
  <c r="FU301" i="2"/>
  <c r="FU298" i="2"/>
  <c r="FU304" i="2"/>
  <c r="FU296" i="2" a="1"/>
  <c r="FU296" i="2" s="1"/>
  <c r="FU299" i="2"/>
  <c r="FU290" i="2"/>
  <c r="FU286" i="2"/>
  <c r="FU291" i="2"/>
  <c r="FU289" i="2"/>
  <c r="FU280" i="2" a="1"/>
  <c r="FU280" i="2" s="1"/>
  <c r="FU285" i="2"/>
  <c r="FU284" i="2"/>
  <c r="FU282" i="2"/>
  <c r="FU288" i="2"/>
  <c r="FU281" i="2"/>
  <c r="FU270" i="2"/>
  <c r="FU272" i="2"/>
  <c r="FU274" i="2"/>
  <c r="FU268" i="2"/>
  <c r="FU267" i="2"/>
  <c r="FU266" i="2"/>
  <c r="FU269" i="2"/>
  <c r="FU259" i="2"/>
  <c r="FU273" i="2"/>
  <c r="FU283" i="2"/>
  <c r="FU257" i="2"/>
  <c r="FU264" i="2" a="1"/>
  <c r="FU264" i="2" s="1"/>
  <c r="FU254" i="2"/>
  <c r="FU258" i="2"/>
  <c r="FU252" i="2"/>
  <c r="FU256" i="2"/>
  <c r="FU253" i="2"/>
  <c r="FU248" i="2" a="1"/>
  <c r="FU248" i="2" s="1"/>
  <c r="FU251" i="2"/>
  <c r="FU250" i="2"/>
  <c r="FU238" i="2"/>
  <c r="FU236" i="2"/>
  <c r="FU243" i="2"/>
  <c r="FU275" i="2"/>
  <c r="FU242" i="2"/>
  <c r="FU241" i="2"/>
  <c r="FU226" i="2"/>
  <c r="FU237" i="2"/>
  <c r="FU232" i="2" a="1"/>
  <c r="FU232" i="2" s="1"/>
  <c r="FU234" i="2"/>
  <c r="FU235" i="2"/>
  <c r="FU227" i="2"/>
  <c r="FU225" i="2"/>
  <c r="FU222" i="2"/>
  <c r="FU240" i="2"/>
  <c r="FU220" i="2"/>
  <c r="FU216" i="2" a="1"/>
  <c r="FU216" i="2" s="1"/>
  <c r="FU224" i="2"/>
  <c r="FU210" i="2"/>
  <c r="FU208" i="2"/>
  <c r="FU221" i="2"/>
  <c r="FU219" i="2"/>
  <c r="FU218" i="2"/>
  <c r="FU206" i="2"/>
  <c r="FU204" i="2"/>
  <c r="FU195" i="2"/>
  <c r="FU209" i="2"/>
  <c r="FU200" i="2" a="1"/>
  <c r="FU200" i="2" s="1"/>
  <c r="FU194" i="2"/>
  <c r="FU192" i="2"/>
  <c r="FU211" i="2"/>
  <c r="FV165" i="2"/>
  <c r="FS19" i="3"/>
  <c r="FU202" i="2"/>
  <c r="FU189" i="2"/>
  <c r="FU187" i="2"/>
  <c r="FU185" i="2"/>
  <c r="FU203" i="2"/>
  <c r="FU205" i="2"/>
  <c r="FU193" i="2"/>
  <c r="FU186" i="2"/>
  <c r="FU184" i="2" a="1"/>
  <c r="FU184" i="2" s="1"/>
  <c r="FU188" i="2"/>
  <c r="FU201" i="2"/>
  <c r="FU297" i="2"/>
  <c r="FU233" i="2"/>
  <c r="FU217" i="2"/>
  <c r="FU265" i="2"/>
  <c r="FU190" i="2"/>
  <c r="FU249" i="2"/>
  <c r="FU313" i="2"/>
  <c r="FU171" i="2"/>
  <c r="FU172" i="2"/>
  <c r="FU178" i="2"/>
  <c r="FU174" i="2"/>
  <c r="FU173" i="2"/>
  <c r="FU177" i="2"/>
  <c r="FU176" i="2"/>
  <c r="FU179" i="2"/>
  <c r="FU170" i="2"/>
  <c r="FU168" i="2" a="1"/>
  <c r="FU168" i="2" s="1"/>
  <c r="FU169" i="2"/>
  <c r="FU223" i="2" l="1"/>
  <c r="FU228" i="2" s="1"/>
  <c r="FU191" i="2"/>
  <c r="FU196" i="2" s="1"/>
  <c r="FU319" i="2"/>
  <c r="FU324" i="2" s="1"/>
  <c r="FU175" i="2"/>
  <c r="FU180" i="2" s="1"/>
  <c r="FU255" i="2"/>
  <c r="FU260" i="2" s="1"/>
  <c r="FU287" i="2"/>
  <c r="FU292" i="2" s="1"/>
  <c r="FU271" i="2"/>
  <c r="FU276" i="2" s="1"/>
  <c r="FU207" i="2"/>
  <c r="FU212" i="2" s="1"/>
  <c r="FV323" i="2"/>
  <c r="FV322" i="2"/>
  <c r="FV318" i="2"/>
  <c r="FV321" i="2"/>
  <c r="FV320" i="2"/>
  <c r="FV317" i="2"/>
  <c r="FV314" i="2"/>
  <c r="FV315" i="2"/>
  <c r="FV316" i="2"/>
  <c r="FV307" i="2"/>
  <c r="FV312" i="2" a="1"/>
  <c r="FV312" i="2" s="1"/>
  <c r="FV306" i="2"/>
  <c r="FV302" i="2"/>
  <c r="FV305" i="2"/>
  <c r="FV304" i="2"/>
  <c r="FV301" i="2"/>
  <c r="FV300" i="2"/>
  <c r="FV298" i="2"/>
  <c r="FV299" i="2"/>
  <c r="FV296" i="2" a="1"/>
  <c r="FV296" i="2" s="1"/>
  <c r="FV290" i="2"/>
  <c r="FV291" i="2"/>
  <c r="FV288" i="2"/>
  <c r="FV285" i="2"/>
  <c r="FV289" i="2"/>
  <c r="FV284" i="2"/>
  <c r="FV282" i="2"/>
  <c r="FV286" i="2"/>
  <c r="FV283" i="2"/>
  <c r="FV281" i="2"/>
  <c r="FV280" i="2" a="1"/>
  <c r="FV280" i="2" s="1"/>
  <c r="FV274" i="2"/>
  <c r="FV272" i="2"/>
  <c r="FV269" i="2"/>
  <c r="FV275" i="2"/>
  <c r="FV273" i="2"/>
  <c r="FV270" i="2"/>
  <c r="FV268" i="2"/>
  <c r="FV267" i="2"/>
  <c r="FV266" i="2"/>
  <c r="FV264" i="2" a="1"/>
  <c r="FV264" i="2" s="1"/>
  <c r="FV257" i="2"/>
  <c r="FV254" i="2"/>
  <c r="FV258" i="2"/>
  <c r="FV256" i="2"/>
  <c r="FV253" i="2"/>
  <c r="FV252" i="2"/>
  <c r="FV248" i="2" a="1"/>
  <c r="FV248" i="2" s="1"/>
  <c r="FV259" i="2"/>
  <c r="FV251" i="2"/>
  <c r="FV250" i="2"/>
  <c r="FV243" i="2"/>
  <c r="FV242" i="2"/>
  <c r="FV240" i="2"/>
  <c r="FV237" i="2"/>
  <c r="FV235" i="2"/>
  <c r="FV234" i="2"/>
  <c r="FV232" i="2" a="1"/>
  <c r="FV232" i="2" s="1"/>
  <c r="FV227" i="2"/>
  <c r="FV225" i="2"/>
  <c r="FV241" i="2"/>
  <c r="FV236" i="2"/>
  <c r="FV226" i="2"/>
  <c r="FV224" i="2"/>
  <c r="FV222" i="2"/>
  <c r="FV220" i="2"/>
  <c r="FV216" i="2" a="1"/>
  <c r="FV216" i="2" s="1"/>
  <c r="FV238" i="2"/>
  <c r="FV221" i="2"/>
  <c r="FV219" i="2"/>
  <c r="FV218" i="2"/>
  <c r="FV211" i="2"/>
  <c r="FV209" i="2"/>
  <c r="FV210" i="2"/>
  <c r="FV206" i="2"/>
  <c r="FV204" i="2"/>
  <c r="FV195" i="2"/>
  <c r="FV200" i="2" a="1"/>
  <c r="FV200" i="2" s="1"/>
  <c r="FV194" i="2"/>
  <c r="FV192" i="2"/>
  <c r="FV208" i="2"/>
  <c r="FV205" i="2"/>
  <c r="FV203" i="2"/>
  <c r="FV202" i="2"/>
  <c r="FV189" i="2"/>
  <c r="FV187" i="2"/>
  <c r="FV185" i="2"/>
  <c r="FW165" i="2"/>
  <c r="FV193" i="2"/>
  <c r="FV188" i="2"/>
  <c r="FV186" i="2"/>
  <c r="FV184" i="2" a="1"/>
  <c r="FV184" i="2" s="1"/>
  <c r="FT19" i="3"/>
  <c r="FV217" i="2"/>
  <c r="FV233" i="2"/>
  <c r="FV201" i="2"/>
  <c r="FV297" i="2"/>
  <c r="FV265" i="2"/>
  <c r="FV190" i="2"/>
  <c r="FV313" i="2"/>
  <c r="FV168" i="2" a="1"/>
  <c r="FV168" i="2" s="1"/>
  <c r="FV249" i="2"/>
  <c r="FV177" i="2"/>
  <c r="FV179" i="2"/>
  <c r="FV172" i="2"/>
  <c r="FV176" i="2"/>
  <c r="FV173" i="2"/>
  <c r="FV170" i="2"/>
  <c r="FV171" i="2"/>
  <c r="FV174" i="2"/>
  <c r="FV169" i="2"/>
  <c r="FV178" i="2"/>
  <c r="FU239" i="2"/>
  <c r="FU244" i="2" s="1"/>
  <c r="FU303" i="2"/>
  <c r="FU308" i="2" s="1"/>
  <c r="FV255" i="2" l="1"/>
  <c r="FV260" i="2" s="1"/>
  <c r="FV207" i="2"/>
  <c r="FV212" i="2" s="1"/>
  <c r="FV303" i="2"/>
  <c r="FV308" i="2" s="1"/>
  <c r="FV223" i="2"/>
  <c r="FV228" i="2" s="1"/>
  <c r="FV175" i="2"/>
  <c r="FV180" i="2" s="1"/>
  <c r="FV239" i="2"/>
  <c r="FV244" i="2" s="1"/>
  <c r="FV319" i="2"/>
  <c r="FV324" i="2" s="1"/>
  <c r="FV271" i="2"/>
  <c r="FV276" i="2" s="1"/>
  <c r="FW323" i="2"/>
  <c r="FW321" i="2"/>
  <c r="FW322" i="2"/>
  <c r="FW320" i="2"/>
  <c r="FW317" i="2"/>
  <c r="FW318" i="2"/>
  <c r="FW315" i="2"/>
  <c r="FW314" i="2"/>
  <c r="FW316" i="2"/>
  <c r="FW312" i="2" a="1"/>
  <c r="FW312" i="2" s="1"/>
  <c r="FW306" i="2"/>
  <c r="FW307" i="2"/>
  <c r="FW305" i="2"/>
  <c r="FW304" i="2"/>
  <c r="FW302" i="2"/>
  <c r="FW301" i="2"/>
  <c r="FW300" i="2"/>
  <c r="FW298" i="2"/>
  <c r="FW299" i="2"/>
  <c r="FW296" i="2" a="1"/>
  <c r="FW296" i="2" s="1"/>
  <c r="FW290" i="2"/>
  <c r="FW291" i="2"/>
  <c r="FW288" i="2"/>
  <c r="FW286" i="2"/>
  <c r="FW285" i="2"/>
  <c r="FW284" i="2"/>
  <c r="FW282" i="2"/>
  <c r="FW289" i="2"/>
  <c r="FW283" i="2"/>
  <c r="FW281" i="2"/>
  <c r="FW280" i="2" a="1"/>
  <c r="FW280" i="2" s="1"/>
  <c r="FW274" i="2"/>
  <c r="FW272" i="2"/>
  <c r="FW269" i="2"/>
  <c r="FW275" i="2"/>
  <c r="FW273" i="2"/>
  <c r="FW270" i="2"/>
  <c r="FW268" i="2"/>
  <c r="FW267" i="2"/>
  <c r="FW266" i="2"/>
  <c r="FW264" i="2" a="1"/>
  <c r="FW264" i="2" s="1"/>
  <c r="FW257" i="2"/>
  <c r="FW254" i="2"/>
  <c r="FW258" i="2"/>
  <c r="FW256" i="2"/>
  <c r="FW253" i="2"/>
  <c r="FW259" i="2"/>
  <c r="FW242" i="2"/>
  <c r="FW251" i="2"/>
  <c r="FW250" i="2"/>
  <c r="FW243" i="2"/>
  <c r="FW241" i="2"/>
  <c r="FW248" i="2" a="1"/>
  <c r="FW248" i="2" s="1"/>
  <c r="FW252" i="2"/>
  <c r="FW240" i="2"/>
  <c r="FW237" i="2"/>
  <c r="FW235" i="2"/>
  <c r="FW234" i="2"/>
  <c r="FW227" i="2"/>
  <c r="FW225" i="2"/>
  <c r="FW222" i="2"/>
  <c r="FW236" i="2"/>
  <c r="FW238" i="2"/>
  <c r="FW232" i="2" a="1"/>
  <c r="FW232" i="2" s="1"/>
  <c r="FW226" i="2"/>
  <c r="FW224" i="2"/>
  <c r="FW221" i="2"/>
  <c r="FW219" i="2"/>
  <c r="FW218" i="2"/>
  <c r="FW211" i="2"/>
  <c r="FW209" i="2"/>
  <c r="FW220" i="2"/>
  <c r="FW216" i="2" a="1"/>
  <c r="FW216" i="2" s="1"/>
  <c r="FW210" i="2"/>
  <c r="FW206" i="2"/>
  <c r="FW204" i="2"/>
  <c r="FW195" i="2"/>
  <c r="FW200" i="2" a="1"/>
  <c r="FW200" i="2" s="1"/>
  <c r="FW208" i="2"/>
  <c r="FW205" i="2"/>
  <c r="FW203" i="2"/>
  <c r="FW202" i="2"/>
  <c r="FW193" i="2"/>
  <c r="FW192" i="2"/>
  <c r="FW189" i="2"/>
  <c r="FW187" i="2"/>
  <c r="FW185" i="2"/>
  <c r="FX165" i="2"/>
  <c r="FW194" i="2"/>
  <c r="FW188" i="2"/>
  <c r="FW186" i="2"/>
  <c r="FW184" i="2" a="1"/>
  <c r="FW184" i="2" s="1"/>
  <c r="FU19" i="3"/>
  <c r="FW217" i="2"/>
  <c r="FW201" i="2"/>
  <c r="FW297" i="2"/>
  <c r="FW265" i="2"/>
  <c r="FW233" i="2"/>
  <c r="FW313" i="2"/>
  <c r="FW249" i="2"/>
  <c r="FW190" i="2"/>
  <c r="FW174" i="2"/>
  <c r="FW177" i="2"/>
  <c r="FW170" i="2"/>
  <c r="FW178" i="2"/>
  <c r="FW171" i="2"/>
  <c r="FW179" i="2"/>
  <c r="FW169" i="2"/>
  <c r="FW173" i="2"/>
  <c r="FW176" i="2"/>
  <c r="FW172" i="2"/>
  <c r="FW168" i="2" a="1"/>
  <c r="FW168" i="2" s="1"/>
  <c r="FV191" i="2"/>
  <c r="FV196" i="2" s="1"/>
  <c r="FV287" i="2"/>
  <c r="FV292" i="2" s="1"/>
  <c r="FW175" i="2" l="1"/>
  <c r="FW180" i="2" s="1"/>
  <c r="FW319" i="2"/>
  <c r="FW324" i="2" s="1"/>
  <c r="FW223" i="2"/>
  <c r="FW228" i="2" s="1"/>
  <c r="FW271" i="2"/>
  <c r="FW276" i="2" s="1"/>
  <c r="FX322" i="2"/>
  <c r="FX323" i="2"/>
  <c r="FX318" i="2"/>
  <c r="FX321" i="2"/>
  <c r="FX317" i="2"/>
  <c r="FX320" i="2"/>
  <c r="FX316" i="2"/>
  <c r="FX315" i="2"/>
  <c r="FX314" i="2"/>
  <c r="FX307" i="2"/>
  <c r="FX305" i="2"/>
  <c r="FX312" i="2" a="1"/>
  <c r="FX312" i="2" s="1"/>
  <c r="FX306" i="2"/>
  <c r="FX301" i="2"/>
  <c r="FX304" i="2"/>
  <c r="FX300" i="2"/>
  <c r="FX299" i="2"/>
  <c r="FX298" i="2"/>
  <c r="FX302" i="2"/>
  <c r="FX296" i="2" a="1"/>
  <c r="FX296" i="2" s="1"/>
  <c r="FX291" i="2"/>
  <c r="FX288" i="2"/>
  <c r="FX285" i="2"/>
  <c r="FX289" i="2"/>
  <c r="FX286" i="2"/>
  <c r="FX284" i="2"/>
  <c r="FX282" i="2"/>
  <c r="FX290" i="2"/>
  <c r="FX280" i="2" a="1"/>
  <c r="FX280" i="2" s="1"/>
  <c r="FX283" i="2"/>
  <c r="FX281" i="2"/>
  <c r="FX275" i="2"/>
  <c r="FX273" i="2"/>
  <c r="FX270" i="2"/>
  <c r="FX267" i="2"/>
  <c r="FX266" i="2"/>
  <c r="FX272" i="2"/>
  <c r="FX268" i="2"/>
  <c r="FX274" i="2"/>
  <c r="FX264" i="2" a="1"/>
  <c r="FX264" i="2" s="1"/>
  <c r="FX269" i="2"/>
  <c r="FX258" i="2"/>
  <c r="FX259" i="2"/>
  <c r="FX242" i="2"/>
  <c r="FX256" i="2"/>
  <c r="FX253" i="2"/>
  <c r="FX251" i="2"/>
  <c r="FX250" i="2"/>
  <c r="FX243" i="2"/>
  <c r="FX241" i="2"/>
  <c r="FX257" i="2"/>
  <c r="FX248" i="2" a="1"/>
  <c r="FX248" i="2" s="1"/>
  <c r="FX252" i="2"/>
  <c r="FX240" i="2"/>
  <c r="FX237" i="2"/>
  <c r="FX254" i="2"/>
  <c r="FX238" i="2"/>
  <c r="FX236" i="2"/>
  <c r="FX234" i="2"/>
  <c r="FX227" i="2"/>
  <c r="FX225" i="2"/>
  <c r="FX235" i="2"/>
  <c r="FX226" i="2"/>
  <c r="FX224" i="2"/>
  <c r="FX221" i="2"/>
  <c r="FX219" i="2"/>
  <c r="FX218" i="2"/>
  <c r="FX216" i="2" a="1"/>
  <c r="FX216" i="2" s="1"/>
  <c r="FX222" i="2"/>
  <c r="FX210" i="2"/>
  <c r="FX208" i="2"/>
  <c r="FX200" i="2" a="1"/>
  <c r="FX200" i="2" s="1"/>
  <c r="FX232" i="2" a="1"/>
  <c r="FX232" i="2" s="1"/>
  <c r="FX209" i="2"/>
  <c r="FX194" i="2"/>
  <c r="FX192" i="2"/>
  <c r="FX205" i="2"/>
  <c r="FX203" i="2"/>
  <c r="FX202" i="2"/>
  <c r="FX220" i="2"/>
  <c r="FX206" i="2"/>
  <c r="FX204" i="2"/>
  <c r="FX195" i="2"/>
  <c r="FV19" i="3"/>
  <c r="FX211" i="2"/>
  <c r="FX188" i="2"/>
  <c r="FX186" i="2"/>
  <c r="FX184" i="2" a="1"/>
  <c r="FX184" i="2" s="1"/>
  <c r="FY165" i="2"/>
  <c r="FX193" i="2"/>
  <c r="FX189" i="2"/>
  <c r="FX187" i="2"/>
  <c r="FX185" i="2"/>
  <c r="FX217" i="2"/>
  <c r="FX201" i="2"/>
  <c r="FX297" i="2"/>
  <c r="FX265" i="2"/>
  <c r="FX233" i="2"/>
  <c r="FX190" i="2"/>
  <c r="FX249" i="2"/>
  <c r="FX313" i="2"/>
  <c r="FX172" i="2"/>
  <c r="FX169" i="2"/>
  <c r="FX173" i="2"/>
  <c r="FX176" i="2"/>
  <c r="FX179" i="2"/>
  <c r="FX177" i="2"/>
  <c r="FX168" i="2" a="1"/>
  <c r="FX168" i="2" s="1"/>
  <c r="FX171" i="2"/>
  <c r="FX170" i="2"/>
  <c r="FX178" i="2"/>
  <c r="FX174" i="2"/>
  <c r="FW239" i="2"/>
  <c r="FW244" i="2" s="1"/>
  <c r="FW287" i="2"/>
  <c r="FW292" i="2" s="1"/>
  <c r="FW207" i="2"/>
  <c r="FW212" i="2" s="1"/>
  <c r="FW191" i="2"/>
  <c r="FW196" i="2" s="1"/>
  <c r="FW303" i="2"/>
  <c r="FW308" i="2" s="1"/>
  <c r="FW255" i="2"/>
  <c r="FW260" i="2" s="1"/>
  <c r="FX255" i="2" l="1"/>
  <c r="FX260" i="2" s="1"/>
  <c r="FX175" i="2"/>
  <c r="FX180" i="2" s="1"/>
  <c r="FX319" i="2"/>
  <c r="FX324" i="2" s="1"/>
  <c r="FX287" i="2"/>
  <c r="FX292" i="2" s="1"/>
  <c r="FX223" i="2"/>
  <c r="FX228" i="2" s="1"/>
  <c r="FX303" i="2"/>
  <c r="FX308" i="2" s="1"/>
  <c r="FX191" i="2"/>
  <c r="FX196" i="2" s="1"/>
  <c r="FY323" i="2"/>
  <c r="FY322" i="2"/>
  <c r="FY321" i="2"/>
  <c r="FY318" i="2"/>
  <c r="FY320" i="2"/>
  <c r="FY317" i="2"/>
  <c r="FY315" i="2"/>
  <c r="FY316" i="2"/>
  <c r="FY314" i="2"/>
  <c r="FY307" i="2"/>
  <c r="FY312" i="2" a="1"/>
  <c r="FY312" i="2" s="1"/>
  <c r="FY304" i="2"/>
  <c r="FY305" i="2"/>
  <c r="FY302" i="2"/>
  <c r="FY301" i="2"/>
  <c r="FY306" i="2"/>
  <c r="FY300" i="2"/>
  <c r="FY296" i="2" a="1"/>
  <c r="FY296" i="2" s="1"/>
  <c r="FY299" i="2"/>
  <c r="FY298" i="2"/>
  <c r="FY291" i="2"/>
  <c r="FY290" i="2"/>
  <c r="FY288" i="2"/>
  <c r="FY285" i="2"/>
  <c r="FY289" i="2"/>
  <c r="FY286" i="2"/>
  <c r="FY280" i="2" a="1"/>
  <c r="FY280" i="2" s="1"/>
  <c r="FY283" i="2"/>
  <c r="FY281" i="2"/>
  <c r="FY284" i="2"/>
  <c r="FY282" i="2"/>
  <c r="FY272" i="2"/>
  <c r="FY268" i="2"/>
  <c r="FY274" i="2"/>
  <c r="FY269" i="2"/>
  <c r="FY273" i="2"/>
  <c r="FY275" i="2"/>
  <c r="FY266" i="2"/>
  <c r="FY264" i="2" a="1"/>
  <c r="FY264" i="2" s="1"/>
  <c r="FY258" i="2"/>
  <c r="FY259" i="2"/>
  <c r="FY256" i="2"/>
  <c r="FY253" i="2"/>
  <c r="FY251" i="2"/>
  <c r="FY250" i="2"/>
  <c r="FY267" i="2"/>
  <c r="FY257" i="2"/>
  <c r="FY248" i="2" a="1"/>
  <c r="FY248" i="2" s="1"/>
  <c r="FY252" i="2"/>
  <c r="FY254" i="2"/>
  <c r="FY243" i="2"/>
  <c r="FY240" i="2"/>
  <c r="FY237" i="2"/>
  <c r="FY235" i="2"/>
  <c r="FY234" i="2"/>
  <c r="FY242" i="2"/>
  <c r="FY241" i="2"/>
  <c r="FY227" i="2"/>
  <c r="FY225" i="2"/>
  <c r="FY236" i="2"/>
  <c r="FY270" i="2"/>
  <c r="FY238" i="2"/>
  <c r="FY226" i="2"/>
  <c r="FY224" i="2"/>
  <c r="FY232" i="2" a="1"/>
  <c r="FY232" i="2" s="1"/>
  <c r="FY221" i="2"/>
  <c r="FY219" i="2"/>
  <c r="FY218" i="2"/>
  <c r="FY211" i="2"/>
  <c r="FY209" i="2"/>
  <c r="FY216" i="2" a="1"/>
  <c r="FY216" i="2" s="1"/>
  <c r="FY220" i="2"/>
  <c r="FY205" i="2"/>
  <c r="FY203" i="2"/>
  <c r="FY202" i="2"/>
  <c r="FY208" i="2"/>
  <c r="FY193" i="2"/>
  <c r="FY210" i="2"/>
  <c r="FY200" i="2" a="1"/>
  <c r="FY200" i="2" s="1"/>
  <c r="FY206" i="2"/>
  <c r="FY184" i="2" a="1"/>
  <c r="FY184" i="2" s="1"/>
  <c r="FY188" i="2"/>
  <c r="FY186" i="2"/>
  <c r="FY195" i="2"/>
  <c r="FY194" i="2"/>
  <c r="FY189" i="2"/>
  <c r="FY222" i="2"/>
  <c r="FY204" i="2"/>
  <c r="FZ165" i="2"/>
  <c r="FY192" i="2"/>
  <c r="FY187" i="2"/>
  <c r="FW19" i="3"/>
  <c r="FY185" i="2"/>
  <c r="FY233" i="2"/>
  <c r="FY265" i="2"/>
  <c r="FY217" i="2"/>
  <c r="FY201" i="2"/>
  <c r="FY297" i="2"/>
  <c r="FY313" i="2"/>
  <c r="FY190" i="2"/>
  <c r="FY168" i="2" a="1"/>
  <c r="FY168" i="2" s="1"/>
  <c r="FY249" i="2"/>
  <c r="FY171" i="2"/>
  <c r="FY172" i="2"/>
  <c r="FY173" i="2"/>
  <c r="FY178" i="2"/>
  <c r="FY170" i="2"/>
  <c r="FY177" i="2"/>
  <c r="FY179" i="2"/>
  <c r="FY174" i="2"/>
  <c r="FY169" i="2"/>
  <c r="FY176" i="2"/>
  <c r="FX239" i="2"/>
  <c r="FX244" i="2" s="1"/>
  <c r="FX207" i="2"/>
  <c r="FX212" i="2" s="1"/>
  <c r="FX271" i="2"/>
  <c r="FX276" i="2" s="1"/>
  <c r="FY319" i="2" l="1"/>
  <c r="FY324" i="2" s="1"/>
  <c r="FY287" i="2"/>
  <c r="FY292" i="2" s="1"/>
  <c r="FY239" i="2"/>
  <c r="FY244" i="2" s="1"/>
  <c r="FY207" i="2"/>
  <c r="FY212" i="2" s="1"/>
  <c r="FZ322" i="2"/>
  <c r="FZ321" i="2"/>
  <c r="FZ320" i="2"/>
  <c r="FZ318" i="2"/>
  <c r="FZ317" i="2"/>
  <c r="FZ316" i="2"/>
  <c r="FZ315" i="2"/>
  <c r="FZ314" i="2"/>
  <c r="FZ312" i="2" a="1"/>
  <c r="FZ312" i="2" s="1"/>
  <c r="FZ304" i="2"/>
  <c r="FZ306" i="2"/>
  <c r="FZ305" i="2"/>
  <c r="FZ301" i="2"/>
  <c r="FZ300" i="2"/>
  <c r="FZ302" i="2"/>
  <c r="FZ299" i="2"/>
  <c r="FZ291" i="2"/>
  <c r="FZ290" i="2"/>
  <c r="FZ298" i="2"/>
  <c r="FZ289" i="2"/>
  <c r="FZ286" i="2"/>
  <c r="FZ296" i="2" a="1"/>
  <c r="FZ296" i="2" s="1"/>
  <c r="FZ280" i="2" a="1"/>
  <c r="FZ280" i="2" s="1"/>
  <c r="FZ283" i="2"/>
  <c r="FZ281" i="2"/>
  <c r="FZ288" i="2"/>
  <c r="FZ284" i="2"/>
  <c r="FZ282" i="2"/>
  <c r="FZ273" i="2"/>
  <c r="FZ270" i="2"/>
  <c r="FZ268" i="2"/>
  <c r="FZ285" i="2"/>
  <c r="FZ274" i="2"/>
  <c r="FZ272" i="2"/>
  <c r="FZ264" i="2" a="1"/>
  <c r="FZ264" i="2" s="1"/>
  <c r="FZ269" i="2"/>
  <c r="FZ267" i="2"/>
  <c r="FZ266" i="2"/>
  <c r="FZ258" i="2"/>
  <c r="FZ256" i="2"/>
  <c r="FZ253" i="2"/>
  <c r="FZ257" i="2"/>
  <c r="FZ254" i="2"/>
  <c r="FZ251" i="2"/>
  <c r="FZ250" i="2"/>
  <c r="FZ248" i="2" a="1"/>
  <c r="FZ248" i="2" s="1"/>
  <c r="FZ252" i="2"/>
  <c r="FZ240" i="2"/>
  <c r="FZ242" i="2"/>
  <c r="FZ241" i="2"/>
  <c r="FZ238" i="2"/>
  <c r="FZ236" i="2"/>
  <c r="FZ237" i="2"/>
  <c r="FZ235" i="2"/>
  <c r="FZ226" i="2"/>
  <c r="FZ232" i="2" a="1"/>
  <c r="FZ232" i="2" s="1"/>
  <c r="FZ234" i="2"/>
  <c r="FZ225" i="2"/>
  <c r="FZ222" i="2"/>
  <c r="FZ224" i="2"/>
  <c r="FZ221" i="2"/>
  <c r="FZ219" i="2"/>
  <c r="FZ218" i="2"/>
  <c r="FZ216" i="2" a="1"/>
  <c r="FZ216" i="2" s="1"/>
  <c r="FZ220" i="2"/>
  <c r="FZ210" i="2"/>
  <c r="FZ208" i="2"/>
  <c r="FZ209" i="2"/>
  <c r="FZ205" i="2"/>
  <c r="FZ203" i="2"/>
  <c r="FZ202" i="2"/>
  <c r="FZ193" i="2"/>
  <c r="FZ206" i="2"/>
  <c r="FZ204" i="2"/>
  <c r="FZ195" i="2"/>
  <c r="FZ184" i="2" a="1"/>
  <c r="FZ184" i="2" s="1"/>
  <c r="FZ188" i="2"/>
  <c r="FZ186" i="2"/>
  <c r="FX19" i="3"/>
  <c r="FZ194" i="2"/>
  <c r="FZ192" i="2"/>
  <c r="FZ200" i="2" a="1"/>
  <c r="FZ200" i="2" s="1"/>
  <c r="FZ189" i="2"/>
  <c r="FZ187" i="2"/>
  <c r="FZ185" i="2"/>
  <c r="GA165" i="2"/>
  <c r="FZ201" i="2"/>
  <c r="FZ233" i="2"/>
  <c r="FZ297" i="2"/>
  <c r="FZ217" i="2"/>
  <c r="FZ265" i="2"/>
  <c r="FZ249" i="2"/>
  <c r="FZ313" i="2"/>
  <c r="FZ190" i="2"/>
  <c r="FZ168" i="2" a="1"/>
  <c r="FZ168" i="2" s="1"/>
  <c r="FZ174" i="2"/>
  <c r="FZ178" i="2"/>
  <c r="FZ177" i="2"/>
  <c r="FZ171" i="2"/>
  <c r="FZ176" i="2"/>
  <c r="FZ169" i="2"/>
  <c r="FZ170" i="2"/>
  <c r="FZ179" i="2"/>
  <c r="FZ172" i="2"/>
  <c r="FZ173" i="2"/>
  <c r="FY175" i="2"/>
  <c r="FY180" i="2" s="1"/>
  <c r="FY191" i="2"/>
  <c r="FY196" i="2" s="1"/>
  <c r="FY303" i="2"/>
  <c r="FY308" i="2" s="1"/>
  <c r="FY223" i="2"/>
  <c r="FY228" i="2" s="1"/>
  <c r="FY271" i="2"/>
  <c r="FY276" i="2" s="1"/>
  <c r="FY255" i="2"/>
  <c r="FY260" i="2" s="1"/>
  <c r="FZ223" i="2" l="1"/>
  <c r="FZ239" i="2"/>
  <c r="FZ287" i="2"/>
  <c r="FZ292" i="2" s="1"/>
  <c r="FZ303" i="2"/>
  <c r="FZ175" i="2"/>
  <c r="FZ180" i="2" s="1"/>
  <c r="FZ191" i="2"/>
  <c r="FZ196" i="2" s="1"/>
  <c r="GA323" i="2"/>
  <c r="GA322" i="2"/>
  <c r="GA321" i="2"/>
  <c r="GA320" i="2"/>
  <c r="GA317" i="2"/>
  <c r="GA316" i="2"/>
  <c r="GA313" i="2"/>
  <c r="GA315" i="2"/>
  <c r="GA314" i="2"/>
  <c r="GA305" i="2"/>
  <c r="GA312" i="2" a="1"/>
  <c r="GA312" i="2" s="1"/>
  <c r="GA307" i="2"/>
  <c r="GA306" i="2"/>
  <c r="GA301" i="2"/>
  <c r="GA300" i="2"/>
  <c r="GA304" i="2"/>
  <c r="GA299" i="2"/>
  <c r="GA297" i="2"/>
  <c r="GA298" i="2"/>
  <c r="GA289" i="2"/>
  <c r="GA291" i="2"/>
  <c r="GA290" i="2"/>
  <c r="GA296" i="2" a="1"/>
  <c r="GA296" i="2" s="1"/>
  <c r="GA288" i="2"/>
  <c r="GA285" i="2"/>
  <c r="GA286" i="2"/>
  <c r="GA283" i="2"/>
  <c r="GA281" i="2"/>
  <c r="GA284" i="2"/>
  <c r="GA282" i="2"/>
  <c r="GA273" i="2"/>
  <c r="GA268" i="2"/>
  <c r="GA275" i="2"/>
  <c r="GA280" i="2" a="1"/>
  <c r="GA280" i="2" s="1"/>
  <c r="GA274" i="2"/>
  <c r="GA272" i="2"/>
  <c r="GA269" i="2"/>
  <c r="GA264" i="2" a="1"/>
  <c r="GA264" i="2" s="1"/>
  <c r="GA265" i="2"/>
  <c r="GA267" i="2"/>
  <c r="GA266" i="2"/>
  <c r="GA258" i="2"/>
  <c r="GA256" i="2"/>
  <c r="GA253" i="2"/>
  <c r="GA259" i="2"/>
  <c r="GA257" i="2"/>
  <c r="GA248" i="2" a="1"/>
  <c r="GA248" i="2" s="1"/>
  <c r="GA241" i="2"/>
  <c r="GA252" i="2"/>
  <c r="GA249" i="2"/>
  <c r="GA242" i="2"/>
  <c r="GA250" i="2"/>
  <c r="GA243" i="2"/>
  <c r="GA240" i="2"/>
  <c r="GA251" i="2"/>
  <c r="GA236" i="2"/>
  <c r="GA235" i="2"/>
  <c r="GA226" i="2"/>
  <c r="GA224" i="2"/>
  <c r="GA233" i="2"/>
  <c r="GA232" i="2" a="1"/>
  <c r="GA232" i="2" s="1"/>
  <c r="GA237" i="2"/>
  <c r="GA227" i="2"/>
  <c r="GA216" i="2" a="1"/>
  <c r="GA216" i="2" s="1"/>
  <c r="GA220" i="2"/>
  <c r="GA217" i="2"/>
  <c r="GA234" i="2"/>
  <c r="GA210" i="2"/>
  <c r="GA208" i="2"/>
  <c r="GA221" i="2"/>
  <c r="GA219" i="2"/>
  <c r="GA218" i="2"/>
  <c r="GA209" i="2"/>
  <c r="GA205" i="2"/>
  <c r="GA203" i="2"/>
  <c r="GA202" i="2"/>
  <c r="GA225" i="2"/>
  <c r="GA204" i="2"/>
  <c r="GA201" i="2"/>
  <c r="GA200" i="2" a="1"/>
  <c r="GA200" i="2" s="1"/>
  <c r="GA195" i="2"/>
  <c r="GA211" i="2"/>
  <c r="GA194" i="2"/>
  <c r="GA192" i="2"/>
  <c r="GA188" i="2"/>
  <c r="GA186" i="2"/>
  <c r="FY19" i="3"/>
  <c r="GA193" i="2"/>
  <c r="GA189" i="2"/>
  <c r="GA187" i="2"/>
  <c r="GA185" i="2"/>
  <c r="GA184" i="2" a="1"/>
  <c r="GA184" i="2" s="1"/>
  <c r="GB165" i="2"/>
  <c r="GA222" i="2"/>
  <c r="GA302" i="2"/>
  <c r="GA238" i="2"/>
  <c r="GA270" i="2"/>
  <c r="GA206" i="2"/>
  <c r="GA190" i="2"/>
  <c r="GA254" i="2"/>
  <c r="GA318" i="2"/>
  <c r="GA177" i="2"/>
  <c r="GA168" i="2" a="1"/>
  <c r="GA168" i="2" s="1"/>
  <c r="GA173" i="2"/>
  <c r="GA172" i="2"/>
  <c r="GA171" i="2"/>
  <c r="GA170" i="2"/>
  <c r="GA179" i="2"/>
  <c r="GA178" i="2"/>
  <c r="GA176" i="2"/>
  <c r="GA174" i="2"/>
  <c r="GA169" i="2"/>
  <c r="FZ271" i="2"/>
  <c r="FZ319" i="2"/>
  <c r="FZ255" i="2"/>
  <c r="FZ207" i="2"/>
  <c r="GA319" i="2" l="1"/>
  <c r="GA324" i="2" s="1"/>
  <c r="GA207" i="2"/>
  <c r="GA212" i="2" s="1"/>
  <c r="GA223" i="2"/>
  <c r="GA228" i="2" s="1"/>
  <c r="GA303" i="2"/>
  <c r="GA308" i="2" s="1"/>
  <c r="GA271" i="2"/>
  <c r="GA276" i="2" s="1"/>
  <c r="GB323" i="2"/>
  <c r="GB322" i="2"/>
  <c r="GB321" i="2"/>
  <c r="GB320" i="2"/>
  <c r="GB317" i="2"/>
  <c r="GB316" i="2"/>
  <c r="GB313" i="2"/>
  <c r="GB315" i="2"/>
  <c r="GB314" i="2"/>
  <c r="GB307" i="2"/>
  <c r="GB312" i="2" a="1"/>
  <c r="GB312" i="2" s="1"/>
  <c r="GB306" i="2"/>
  <c r="GB305" i="2"/>
  <c r="GB304" i="2"/>
  <c r="GB300" i="2"/>
  <c r="GB301" i="2"/>
  <c r="GB299" i="2"/>
  <c r="GB296" i="2" a="1"/>
  <c r="GB296" i="2" s="1"/>
  <c r="GB297" i="2"/>
  <c r="GB291" i="2"/>
  <c r="GB290" i="2"/>
  <c r="GB298" i="2"/>
  <c r="GB289" i="2"/>
  <c r="GB286" i="2"/>
  <c r="GB288" i="2"/>
  <c r="GB283" i="2"/>
  <c r="GB281" i="2"/>
  <c r="GB284" i="2"/>
  <c r="GB282" i="2"/>
  <c r="GB280" i="2" a="1"/>
  <c r="GB280" i="2" s="1"/>
  <c r="GB285" i="2"/>
  <c r="GB275" i="2"/>
  <c r="GB274" i="2"/>
  <c r="GB272" i="2"/>
  <c r="GB269" i="2"/>
  <c r="GB265" i="2"/>
  <c r="GB264" i="2" a="1"/>
  <c r="GB264" i="2" s="1"/>
  <c r="GB258" i="2"/>
  <c r="GB266" i="2"/>
  <c r="GB259" i="2"/>
  <c r="GB273" i="2"/>
  <c r="GB267" i="2"/>
  <c r="GB248" i="2" a="1"/>
  <c r="GB248" i="2" s="1"/>
  <c r="GB241" i="2"/>
  <c r="GB243" i="2"/>
  <c r="GB268" i="2"/>
  <c r="GB252" i="2"/>
  <c r="GB249" i="2"/>
  <c r="GB257" i="2"/>
  <c r="GB242" i="2"/>
  <c r="GB251" i="2"/>
  <c r="GB250" i="2"/>
  <c r="GB236" i="2"/>
  <c r="GB256" i="2"/>
  <c r="GB240" i="2"/>
  <c r="GB237" i="2"/>
  <c r="GB235" i="2"/>
  <c r="GB226" i="2"/>
  <c r="GB233" i="2"/>
  <c r="GB232" i="2" a="1"/>
  <c r="GB232" i="2" s="1"/>
  <c r="GB234" i="2"/>
  <c r="GB225" i="2"/>
  <c r="GB227" i="2"/>
  <c r="GB220" i="2"/>
  <c r="GB217" i="2"/>
  <c r="GB253" i="2"/>
  <c r="GB224" i="2"/>
  <c r="GB216" i="2" a="1"/>
  <c r="GB216" i="2" s="1"/>
  <c r="GB209" i="2"/>
  <c r="GB218" i="2"/>
  <c r="GB208" i="2"/>
  <c r="GB193" i="2"/>
  <c r="GB219" i="2"/>
  <c r="GB204" i="2"/>
  <c r="GB201" i="2"/>
  <c r="GB200" i="2" a="1"/>
  <c r="GB200" i="2" s="1"/>
  <c r="GB211" i="2"/>
  <c r="GB205" i="2"/>
  <c r="GB203" i="2"/>
  <c r="GB202" i="2"/>
  <c r="GB221" i="2"/>
  <c r="GC165" i="2"/>
  <c r="FZ19" i="3"/>
  <c r="GB210" i="2"/>
  <c r="GB194" i="2"/>
  <c r="GB195" i="2"/>
  <c r="GB189" i="2"/>
  <c r="GB187" i="2"/>
  <c r="GB185" i="2"/>
  <c r="GB192" i="2"/>
  <c r="GB188" i="2"/>
  <c r="GB186" i="2"/>
  <c r="GB184" i="2" a="1"/>
  <c r="GB184" i="2" s="1"/>
  <c r="GB302" i="2"/>
  <c r="GB270" i="2"/>
  <c r="GB206" i="2"/>
  <c r="GB238" i="2"/>
  <c r="GB222" i="2"/>
  <c r="GB318" i="2"/>
  <c r="GB190" i="2"/>
  <c r="GB254" i="2"/>
  <c r="GB170" i="2"/>
  <c r="GB179" i="2"/>
  <c r="GB168" i="2" a="1"/>
  <c r="GB168" i="2" s="1"/>
  <c r="GB177" i="2"/>
  <c r="GB174" i="2"/>
  <c r="GB173" i="2"/>
  <c r="GB176" i="2"/>
  <c r="GB172" i="2"/>
  <c r="GB171" i="2"/>
  <c r="GB169" i="2"/>
  <c r="GB178" i="2"/>
  <c r="GA239" i="2"/>
  <c r="GA244" i="2" s="1"/>
  <c r="GA255" i="2"/>
  <c r="GA260" i="2" s="1"/>
  <c r="GA175" i="2"/>
  <c r="GA180" i="2" s="1"/>
  <c r="GA191" i="2"/>
  <c r="GA196" i="2" s="1"/>
  <c r="GA287" i="2"/>
  <c r="GA292" i="2" s="1"/>
  <c r="GB319" i="2" l="1"/>
  <c r="GB324" i="2" s="1"/>
  <c r="GB191" i="2"/>
  <c r="GB196" i="2" s="1"/>
  <c r="GB303" i="2"/>
  <c r="GB308" i="2" s="1"/>
  <c r="GC323" i="2"/>
  <c r="GC322" i="2"/>
  <c r="GC320" i="2"/>
  <c r="GC317" i="2"/>
  <c r="GC316" i="2"/>
  <c r="GC321" i="2"/>
  <c r="GC315" i="2"/>
  <c r="GC314" i="2"/>
  <c r="GC313" i="2"/>
  <c r="GC312" i="2" a="1"/>
  <c r="GC312" i="2" s="1"/>
  <c r="GC307" i="2"/>
  <c r="GC305" i="2"/>
  <c r="GC306" i="2"/>
  <c r="GC304" i="2"/>
  <c r="GC300" i="2"/>
  <c r="GC301" i="2"/>
  <c r="GC296" i="2" a="1"/>
  <c r="GC296" i="2" s="1"/>
  <c r="GC298" i="2"/>
  <c r="GC299" i="2"/>
  <c r="GC286" i="2"/>
  <c r="GC291" i="2"/>
  <c r="GC290" i="2"/>
  <c r="GC289" i="2"/>
  <c r="GC297" i="2"/>
  <c r="GC288" i="2"/>
  <c r="GC284" i="2"/>
  <c r="GC282" i="2"/>
  <c r="GC280" i="2" a="1"/>
  <c r="GC280" i="2" s="1"/>
  <c r="GC285" i="2"/>
  <c r="GC283" i="2"/>
  <c r="GC274" i="2"/>
  <c r="GC269" i="2"/>
  <c r="GC273" i="2"/>
  <c r="GC267" i="2"/>
  <c r="GC266" i="2"/>
  <c r="GC275" i="2"/>
  <c r="GC264" i="2" a="1"/>
  <c r="GC264" i="2" s="1"/>
  <c r="GC268" i="2"/>
  <c r="GC259" i="2"/>
  <c r="GC281" i="2"/>
  <c r="GC257" i="2"/>
  <c r="GC258" i="2"/>
  <c r="GC243" i="2"/>
  <c r="GC252" i="2"/>
  <c r="GC249" i="2"/>
  <c r="GC265" i="2"/>
  <c r="GC272" i="2"/>
  <c r="GC251" i="2"/>
  <c r="GC250" i="2"/>
  <c r="GC256" i="2"/>
  <c r="GC253" i="2"/>
  <c r="GC248" i="2" a="1"/>
  <c r="GC248" i="2" s="1"/>
  <c r="GC242" i="2"/>
  <c r="GC236" i="2"/>
  <c r="GC241" i="2"/>
  <c r="GC235" i="2"/>
  <c r="GC226" i="2"/>
  <c r="GC233" i="2"/>
  <c r="GC232" i="2" a="1"/>
  <c r="GC232" i="2" s="1"/>
  <c r="GC234" i="2"/>
  <c r="GC225" i="2"/>
  <c r="GC227" i="2"/>
  <c r="GC220" i="2"/>
  <c r="GC217" i="2"/>
  <c r="GC210" i="2"/>
  <c r="GC208" i="2"/>
  <c r="GC237" i="2"/>
  <c r="GC240" i="2"/>
  <c r="GC221" i="2"/>
  <c r="GC219" i="2"/>
  <c r="GC218" i="2"/>
  <c r="GC216" i="2" a="1"/>
  <c r="GC216" i="2" s="1"/>
  <c r="GC211" i="2"/>
  <c r="GC204" i="2"/>
  <c r="GC201" i="2"/>
  <c r="GC200" i="2" a="1"/>
  <c r="GC200" i="2" s="1"/>
  <c r="GC195" i="2"/>
  <c r="GC194" i="2"/>
  <c r="GC192" i="2"/>
  <c r="GC209" i="2"/>
  <c r="GC202" i="2"/>
  <c r="GD165" i="2"/>
  <c r="GC189" i="2"/>
  <c r="GC187" i="2"/>
  <c r="GC185" i="2"/>
  <c r="GC205" i="2"/>
  <c r="GC224" i="2"/>
  <c r="GC203" i="2"/>
  <c r="GC193" i="2"/>
  <c r="GA19" i="3"/>
  <c r="GC184" i="2" a="1"/>
  <c r="GC184" i="2" s="1"/>
  <c r="GC188" i="2"/>
  <c r="GC186" i="2"/>
  <c r="GC206" i="2"/>
  <c r="GC302" i="2"/>
  <c r="GC270" i="2"/>
  <c r="GC222" i="2"/>
  <c r="GC238" i="2"/>
  <c r="GC190" i="2"/>
  <c r="GC254" i="2"/>
  <c r="GC318" i="2"/>
  <c r="GC172" i="2"/>
  <c r="GC173" i="2"/>
  <c r="GC171" i="2"/>
  <c r="GC174" i="2"/>
  <c r="GC178" i="2"/>
  <c r="GC168" i="2" a="1"/>
  <c r="GC168" i="2" s="1"/>
  <c r="GC177" i="2"/>
  <c r="GC179" i="2"/>
  <c r="GC170" i="2"/>
  <c r="GC169" i="2"/>
  <c r="GC176" i="2"/>
  <c r="GB175" i="2"/>
  <c r="GB180" i="2" s="1"/>
  <c r="GB287" i="2"/>
  <c r="GB292" i="2" s="1"/>
  <c r="GB255" i="2"/>
  <c r="GB260" i="2" s="1"/>
  <c r="GB271" i="2"/>
  <c r="GB276" i="2" s="1"/>
  <c r="GB207" i="2"/>
  <c r="GB212" i="2" s="1"/>
  <c r="GB223" i="2"/>
  <c r="GB228" i="2" s="1"/>
  <c r="GB239" i="2"/>
  <c r="GB244" i="2" s="1"/>
  <c r="GC207" i="2" l="1"/>
  <c r="GC212" i="2" s="1"/>
  <c r="GC223" i="2"/>
  <c r="GC228" i="2" s="1"/>
  <c r="GC319" i="2"/>
  <c r="GC324" i="2" s="1"/>
  <c r="GC271" i="2"/>
  <c r="GC276" i="2" s="1"/>
  <c r="GC287" i="2"/>
  <c r="GC292" i="2" s="1"/>
  <c r="GC175" i="2"/>
  <c r="GC180" i="2" s="1"/>
  <c r="GC239" i="2"/>
  <c r="GC244" i="2" s="1"/>
  <c r="GD323" i="2"/>
  <c r="GD322" i="2"/>
  <c r="GD321" i="2"/>
  <c r="GD317" i="2"/>
  <c r="GD320" i="2"/>
  <c r="GD315" i="2"/>
  <c r="GD316" i="2"/>
  <c r="GD314" i="2"/>
  <c r="GD313" i="2"/>
  <c r="GD312" i="2" a="1"/>
  <c r="GD312" i="2" s="1"/>
  <c r="GD307" i="2"/>
  <c r="GD306" i="2"/>
  <c r="GD305" i="2"/>
  <c r="GD304" i="2"/>
  <c r="GD301" i="2"/>
  <c r="GD300" i="2"/>
  <c r="GD296" i="2" a="1"/>
  <c r="GD296" i="2" s="1"/>
  <c r="GD298" i="2"/>
  <c r="GD297" i="2"/>
  <c r="GD290" i="2"/>
  <c r="GD299" i="2"/>
  <c r="GD291" i="2"/>
  <c r="GD288" i="2"/>
  <c r="GD285" i="2"/>
  <c r="GD289" i="2"/>
  <c r="GD286" i="2"/>
  <c r="GD284" i="2"/>
  <c r="GD282" i="2"/>
  <c r="GD280" i="2" a="1"/>
  <c r="GD280" i="2" s="1"/>
  <c r="GD283" i="2"/>
  <c r="GD281" i="2"/>
  <c r="GD274" i="2"/>
  <c r="GD272" i="2"/>
  <c r="GD269" i="2"/>
  <c r="GD273" i="2"/>
  <c r="GD267" i="2"/>
  <c r="GD266" i="2"/>
  <c r="GD268" i="2"/>
  <c r="GD259" i="2"/>
  <c r="GD265" i="2"/>
  <c r="GD264" i="2" a="1"/>
  <c r="GD264" i="2" s="1"/>
  <c r="GD257" i="2"/>
  <c r="GD275" i="2"/>
  <c r="GD258" i="2"/>
  <c r="GD256" i="2"/>
  <c r="GD253" i="2"/>
  <c r="GD252" i="2"/>
  <c r="GD249" i="2"/>
  <c r="GD251" i="2"/>
  <c r="GD250" i="2"/>
  <c r="GD248" i="2" a="1"/>
  <c r="GD248" i="2" s="1"/>
  <c r="GD242" i="2"/>
  <c r="GD241" i="2"/>
  <c r="GD240" i="2"/>
  <c r="GD237" i="2"/>
  <c r="GD235" i="2"/>
  <c r="GD234" i="2"/>
  <c r="GD243" i="2"/>
  <c r="GD233" i="2"/>
  <c r="GD232" i="2" a="1"/>
  <c r="GD232" i="2" s="1"/>
  <c r="GD236" i="2"/>
  <c r="GD225" i="2"/>
  <c r="GD227" i="2"/>
  <c r="GD226" i="2"/>
  <c r="GD224" i="2"/>
  <c r="GD220" i="2"/>
  <c r="GD217" i="2"/>
  <c r="GD221" i="2"/>
  <c r="GD219" i="2"/>
  <c r="GD218" i="2"/>
  <c r="GD216" i="2" a="1"/>
  <c r="GD216" i="2" s="1"/>
  <c r="GD209" i="2"/>
  <c r="GD208" i="2"/>
  <c r="GD204" i="2"/>
  <c r="GD201" i="2"/>
  <c r="GD200" i="2" a="1"/>
  <c r="GD200" i="2" s="1"/>
  <c r="GD195" i="2"/>
  <c r="GD211" i="2"/>
  <c r="GD194" i="2"/>
  <c r="GD192" i="2"/>
  <c r="GD210" i="2"/>
  <c r="GD205" i="2"/>
  <c r="GD203" i="2"/>
  <c r="GD202" i="2"/>
  <c r="GD189" i="2"/>
  <c r="GD187" i="2"/>
  <c r="GD185" i="2"/>
  <c r="GD193" i="2"/>
  <c r="GE165" i="2"/>
  <c r="GD184" i="2" a="1"/>
  <c r="GD184" i="2" s="1"/>
  <c r="GD188" i="2"/>
  <c r="GD186" i="2"/>
  <c r="GB19" i="3"/>
  <c r="GD222" i="2"/>
  <c r="GD238" i="2"/>
  <c r="GD206" i="2"/>
  <c r="GD302" i="2"/>
  <c r="GD270" i="2"/>
  <c r="GD318" i="2"/>
  <c r="GD254" i="2"/>
  <c r="GD190" i="2"/>
  <c r="GD171" i="2"/>
  <c r="GD172" i="2"/>
  <c r="GD178" i="2"/>
  <c r="GD173" i="2"/>
  <c r="GD170" i="2"/>
  <c r="GD176" i="2"/>
  <c r="GD174" i="2"/>
  <c r="GD169" i="2"/>
  <c r="GD177" i="2"/>
  <c r="GD179" i="2"/>
  <c r="GD168" i="2" a="1"/>
  <c r="GD168" i="2" s="1"/>
  <c r="GC255" i="2"/>
  <c r="GC260" i="2" s="1"/>
  <c r="GC191" i="2"/>
  <c r="GC196" i="2" s="1"/>
  <c r="GC303" i="2"/>
  <c r="GC308" i="2" s="1"/>
  <c r="GD319" i="2" l="1"/>
  <c r="GD324" i="2" s="1"/>
  <c r="GE323" i="2"/>
  <c r="GE321" i="2"/>
  <c r="GE322" i="2"/>
  <c r="GE320" i="2"/>
  <c r="GE317" i="2"/>
  <c r="GE316" i="2"/>
  <c r="GE315" i="2"/>
  <c r="GE314" i="2"/>
  <c r="GE312" i="2" a="1"/>
  <c r="GE312" i="2" s="1"/>
  <c r="GE313" i="2"/>
  <c r="GE306" i="2"/>
  <c r="GE307" i="2"/>
  <c r="GE305" i="2"/>
  <c r="GE304" i="2"/>
  <c r="GE301" i="2"/>
  <c r="GE298" i="2"/>
  <c r="GE299" i="2"/>
  <c r="GE300" i="2"/>
  <c r="GE290" i="2"/>
  <c r="GE296" i="2" a="1"/>
  <c r="GE296" i="2" s="1"/>
  <c r="GE291" i="2"/>
  <c r="GE297" i="2"/>
  <c r="GE288" i="2"/>
  <c r="GE289" i="2"/>
  <c r="GE286" i="2"/>
  <c r="GE284" i="2"/>
  <c r="GE282" i="2"/>
  <c r="GE280" i="2" a="1"/>
  <c r="GE280" i="2" s="1"/>
  <c r="GE285" i="2"/>
  <c r="GE283" i="2"/>
  <c r="GE281" i="2"/>
  <c r="GE274" i="2"/>
  <c r="GE272" i="2"/>
  <c r="GE269" i="2"/>
  <c r="GE273" i="2"/>
  <c r="GE268" i="2"/>
  <c r="GE275" i="2"/>
  <c r="GE267" i="2"/>
  <c r="GE266" i="2"/>
  <c r="GE264" i="2" a="1"/>
  <c r="GE264" i="2" s="1"/>
  <c r="GE265" i="2"/>
  <c r="GE259" i="2"/>
  <c r="GE257" i="2"/>
  <c r="GE258" i="2"/>
  <c r="GE256" i="2"/>
  <c r="GE253" i="2"/>
  <c r="GE242" i="2"/>
  <c r="GE251" i="2"/>
  <c r="GE250" i="2"/>
  <c r="GE248" i="2" a="1"/>
  <c r="GE248" i="2" s="1"/>
  <c r="GE241" i="2"/>
  <c r="GE252" i="2"/>
  <c r="GE240" i="2"/>
  <c r="GE237" i="2"/>
  <c r="GE235" i="2"/>
  <c r="GE236" i="2"/>
  <c r="GE225" i="2"/>
  <c r="GE234" i="2"/>
  <c r="GE227" i="2"/>
  <c r="GE249" i="2"/>
  <c r="GE243" i="2"/>
  <c r="GE233" i="2"/>
  <c r="GE221" i="2"/>
  <c r="GE219" i="2"/>
  <c r="GE218" i="2"/>
  <c r="GE216" i="2" a="1"/>
  <c r="GE216" i="2" s="1"/>
  <c r="GE209" i="2"/>
  <c r="GE232" i="2" a="1"/>
  <c r="GE232" i="2" s="1"/>
  <c r="GE224" i="2"/>
  <c r="GE211" i="2"/>
  <c r="GE226" i="2"/>
  <c r="GE220" i="2"/>
  <c r="GE217" i="2"/>
  <c r="GE208" i="2"/>
  <c r="GE204" i="2"/>
  <c r="GE201" i="2"/>
  <c r="GE195" i="2"/>
  <c r="GE210" i="2"/>
  <c r="GE205" i="2"/>
  <c r="GE203" i="2"/>
  <c r="GE202" i="2"/>
  <c r="GE200" i="2" a="1"/>
  <c r="GE200" i="2" s="1"/>
  <c r="GE193" i="2"/>
  <c r="GE194" i="2"/>
  <c r="GE189" i="2"/>
  <c r="GE187" i="2"/>
  <c r="GE185" i="2"/>
  <c r="GC19" i="3"/>
  <c r="GE184" i="2" a="1"/>
  <c r="GE184" i="2" s="1"/>
  <c r="GF165" i="2"/>
  <c r="GE192" i="2"/>
  <c r="GE188" i="2"/>
  <c r="GE186" i="2"/>
  <c r="GE222" i="2"/>
  <c r="GE270" i="2"/>
  <c r="GE238" i="2"/>
  <c r="GE206" i="2"/>
  <c r="GE302" i="2"/>
  <c r="GE190" i="2"/>
  <c r="GE318" i="2"/>
  <c r="GE254" i="2"/>
  <c r="GE168" i="2" a="1"/>
  <c r="GE168" i="2" s="1"/>
  <c r="GE170" i="2"/>
  <c r="GE179" i="2"/>
  <c r="GE169" i="2"/>
  <c r="GE178" i="2"/>
  <c r="GE177" i="2"/>
  <c r="GE174" i="2"/>
  <c r="GE176" i="2"/>
  <c r="GE172" i="2"/>
  <c r="GE171" i="2"/>
  <c r="GE173" i="2"/>
  <c r="GD271" i="2"/>
  <c r="GD276" i="2" s="1"/>
  <c r="GD303" i="2"/>
  <c r="GD308" i="2" s="1"/>
  <c r="GD175" i="2"/>
  <c r="GD180" i="2" s="1"/>
  <c r="GD223" i="2"/>
  <c r="GD228" i="2" s="1"/>
  <c r="GD191" i="2"/>
  <c r="GD196" i="2" s="1"/>
  <c r="GD287" i="2"/>
  <c r="GD292" i="2" s="1"/>
  <c r="GD255" i="2"/>
  <c r="GD260" i="2" s="1"/>
  <c r="GD207" i="2"/>
  <c r="GD212" i="2" s="1"/>
  <c r="GD239" i="2"/>
  <c r="GD244" i="2" s="1"/>
  <c r="GE319" i="2" l="1"/>
  <c r="GE324" i="2" s="1"/>
  <c r="GE287" i="2"/>
  <c r="GE271" i="2"/>
  <c r="GE276" i="2" s="1"/>
  <c r="GE175" i="2"/>
  <c r="GE180" i="2" s="1"/>
  <c r="GE255" i="2"/>
  <c r="GE260" i="2" s="1"/>
  <c r="GE292" i="2"/>
  <c r="GE303" i="2"/>
  <c r="GE308" i="2" s="1"/>
  <c r="GE239" i="2"/>
  <c r="GE244" i="2" s="1"/>
  <c r="GE191" i="2"/>
  <c r="GE196" i="2" s="1"/>
  <c r="GF322" i="2"/>
  <c r="GF323" i="2"/>
  <c r="GF321" i="2"/>
  <c r="GF317" i="2"/>
  <c r="GF320" i="2"/>
  <c r="GF316" i="2"/>
  <c r="GF315" i="2"/>
  <c r="GF314" i="2"/>
  <c r="GF313" i="2"/>
  <c r="GF312" i="2" a="1"/>
  <c r="GF312" i="2" s="1"/>
  <c r="GF305" i="2"/>
  <c r="GF307" i="2"/>
  <c r="GF306" i="2"/>
  <c r="GF304" i="2"/>
  <c r="GF301" i="2"/>
  <c r="GF300" i="2"/>
  <c r="GF299" i="2"/>
  <c r="GF298" i="2"/>
  <c r="GF297" i="2"/>
  <c r="GF296" i="2" a="1"/>
  <c r="GF296" i="2" s="1"/>
  <c r="GF291" i="2"/>
  <c r="GF288" i="2"/>
  <c r="GF285" i="2"/>
  <c r="GF290" i="2"/>
  <c r="GF286" i="2"/>
  <c r="GF289" i="2"/>
  <c r="GF284" i="2"/>
  <c r="GF282" i="2"/>
  <c r="GF283" i="2"/>
  <c r="GF281" i="2"/>
  <c r="GF280" i="2" a="1"/>
  <c r="GF280" i="2" s="1"/>
  <c r="GF273" i="2"/>
  <c r="GF275" i="2"/>
  <c r="GF269" i="2"/>
  <c r="GF267" i="2"/>
  <c r="GF266" i="2"/>
  <c r="GF264" i="2" a="1"/>
  <c r="GF264" i="2" s="1"/>
  <c r="GF272" i="2"/>
  <c r="GF259" i="2"/>
  <c r="GF274" i="2"/>
  <c r="GF258" i="2"/>
  <c r="GF268" i="2"/>
  <c r="GF265" i="2"/>
  <c r="GF242" i="2"/>
  <c r="GF257" i="2"/>
  <c r="GF251" i="2"/>
  <c r="GF250" i="2"/>
  <c r="GF248" i="2" a="1"/>
  <c r="GF248" i="2" s="1"/>
  <c r="GF241" i="2"/>
  <c r="GF256" i="2"/>
  <c r="GF253" i="2"/>
  <c r="GF243" i="2"/>
  <c r="GF252" i="2"/>
  <c r="GF249" i="2"/>
  <c r="GF240" i="2"/>
  <c r="GF237" i="2"/>
  <c r="GF236" i="2"/>
  <c r="GF225" i="2"/>
  <c r="GF234" i="2"/>
  <c r="GF227" i="2"/>
  <c r="GF232" i="2" a="1"/>
  <c r="GF232" i="2" s="1"/>
  <c r="GF226" i="2"/>
  <c r="GF224" i="2"/>
  <c r="GF235" i="2"/>
  <c r="GF221" i="2"/>
  <c r="GF219" i="2"/>
  <c r="GF218" i="2"/>
  <c r="GF216" i="2" a="1"/>
  <c r="GF216" i="2" s="1"/>
  <c r="GF211" i="2"/>
  <c r="GF233" i="2"/>
  <c r="GF210" i="2"/>
  <c r="GF208" i="2"/>
  <c r="GF194" i="2"/>
  <c r="GF192" i="2"/>
  <c r="GF205" i="2"/>
  <c r="GF203" i="2"/>
  <c r="GF202" i="2"/>
  <c r="GF220" i="2"/>
  <c r="GF200" i="2" a="1"/>
  <c r="GF200" i="2" s="1"/>
  <c r="GF217" i="2"/>
  <c r="GF204" i="2"/>
  <c r="GF201" i="2"/>
  <c r="GF195" i="2"/>
  <c r="GF209" i="2"/>
  <c r="GF193" i="2"/>
  <c r="GF184" i="2" a="1"/>
  <c r="GF184" i="2" s="1"/>
  <c r="GF188" i="2"/>
  <c r="GF186" i="2"/>
  <c r="GG165" i="2"/>
  <c r="GD19" i="3"/>
  <c r="GF189" i="2"/>
  <c r="GF187" i="2"/>
  <c r="GF185" i="2"/>
  <c r="GF206" i="2"/>
  <c r="GF302" i="2"/>
  <c r="GF222" i="2"/>
  <c r="GF238" i="2"/>
  <c r="GF270" i="2"/>
  <c r="GF168" i="2" a="1"/>
  <c r="GF168" i="2" s="1"/>
  <c r="GF190" i="2"/>
  <c r="GF254" i="2"/>
  <c r="GF318" i="2"/>
  <c r="GF171" i="2"/>
  <c r="GF174" i="2"/>
  <c r="GF179" i="2"/>
  <c r="GF178" i="2"/>
  <c r="GF176" i="2"/>
  <c r="GF173" i="2"/>
  <c r="GF177" i="2"/>
  <c r="GF172" i="2"/>
  <c r="GF170" i="2"/>
  <c r="GF169" i="2"/>
  <c r="GE207" i="2"/>
  <c r="GE212" i="2" s="1"/>
  <c r="GE223" i="2"/>
  <c r="GE228" i="2" s="1"/>
  <c r="GF319" i="2" l="1"/>
  <c r="GF324" i="2" s="1"/>
  <c r="GF255" i="2"/>
  <c r="GF260" i="2" s="1"/>
  <c r="GF287" i="2"/>
  <c r="GF292" i="2" s="1"/>
  <c r="GG323" i="2"/>
  <c r="GG321" i="2"/>
  <c r="GG322" i="2"/>
  <c r="GG320" i="2"/>
  <c r="GG315" i="2"/>
  <c r="GG317" i="2"/>
  <c r="GG316" i="2"/>
  <c r="GG314" i="2"/>
  <c r="GG313" i="2"/>
  <c r="GG312" i="2" a="1"/>
  <c r="GG312" i="2" s="1"/>
  <c r="GG307" i="2"/>
  <c r="GG306" i="2"/>
  <c r="GG304" i="2"/>
  <c r="GG301" i="2"/>
  <c r="GG305" i="2"/>
  <c r="GG300" i="2"/>
  <c r="GG298" i="2"/>
  <c r="GG297" i="2"/>
  <c r="GG299" i="2"/>
  <c r="GG291" i="2"/>
  <c r="GG296" i="2" a="1"/>
  <c r="GG296" i="2" s="1"/>
  <c r="GG290" i="2"/>
  <c r="GG288" i="2"/>
  <c r="GG285" i="2"/>
  <c r="GG289" i="2"/>
  <c r="GG283" i="2"/>
  <c r="GG281" i="2"/>
  <c r="GG280" i="2" a="1"/>
  <c r="GG280" i="2" s="1"/>
  <c r="GG282" i="2"/>
  <c r="GG275" i="2"/>
  <c r="GG286" i="2"/>
  <c r="GG264" i="2" a="1"/>
  <c r="GG264" i="2" s="1"/>
  <c r="GG273" i="2"/>
  <c r="GG268" i="2"/>
  <c r="GG265" i="2"/>
  <c r="GG272" i="2"/>
  <c r="GG274" i="2"/>
  <c r="GG266" i="2"/>
  <c r="GG258" i="2"/>
  <c r="GG267" i="2"/>
  <c r="GG248" i="2" a="1"/>
  <c r="GG248" i="2" s="1"/>
  <c r="GG257" i="2"/>
  <c r="GG251" i="2"/>
  <c r="GG250" i="2"/>
  <c r="GG259" i="2"/>
  <c r="GG284" i="2"/>
  <c r="GG269" i="2"/>
  <c r="GG256" i="2"/>
  <c r="GG253" i="2"/>
  <c r="GG243" i="2"/>
  <c r="GG252" i="2"/>
  <c r="GG249" i="2"/>
  <c r="GG241" i="2"/>
  <c r="GG240" i="2"/>
  <c r="GG237" i="2"/>
  <c r="GG235" i="2"/>
  <c r="GG234" i="2"/>
  <c r="GG242" i="2"/>
  <c r="GG236" i="2"/>
  <c r="GG225" i="2"/>
  <c r="GG227" i="2"/>
  <c r="GG232" i="2" a="1"/>
  <c r="GG232" i="2" s="1"/>
  <c r="GG226" i="2"/>
  <c r="GG224" i="2"/>
  <c r="GG233" i="2"/>
  <c r="GG216" i="2" a="1"/>
  <c r="GG216" i="2" s="1"/>
  <c r="GG221" i="2"/>
  <c r="GG219" i="2"/>
  <c r="GG218" i="2"/>
  <c r="GG209" i="2"/>
  <c r="GG220" i="2"/>
  <c r="GG217" i="2"/>
  <c r="GG211" i="2"/>
  <c r="GG205" i="2"/>
  <c r="GG203" i="2"/>
  <c r="GG202" i="2"/>
  <c r="GG210" i="2"/>
  <c r="GG200" i="2" a="1"/>
  <c r="GG200" i="2" s="1"/>
  <c r="GG193" i="2"/>
  <c r="GG208" i="2"/>
  <c r="GG195" i="2"/>
  <c r="GE19" i="3"/>
  <c r="GG188" i="2"/>
  <c r="GG186" i="2"/>
  <c r="GG189" i="2"/>
  <c r="GG192" i="2"/>
  <c r="GG204" i="2"/>
  <c r="GH165" i="2"/>
  <c r="GG201" i="2"/>
  <c r="GG194" i="2"/>
  <c r="GG184" i="2" a="1"/>
  <c r="GG184" i="2" s="1"/>
  <c r="GG187" i="2"/>
  <c r="GG185" i="2"/>
  <c r="GG270" i="2"/>
  <c r="GG222" i="2"/>
  <c r="GG238" i="2"/>
  <c r="GG206" i="2"/>
  <c r="GG302" i="2"/>
  <c r="GG318" i="2"/>
  <c r="GG190" i="2"/>
  <c r="GG254" i="2"/>
  <c r="GG177" i="2"/>
  <c r="GG168" i="2" a="1"/>
  <c r="GG168" i="2" s="1"/>
  <c r="GG170" i="2"/>
  <c r="GG174" i="2"/>
  <c r="GG179" i="2"/>
  <c r="GG173" i="2"/>
  <c r="GG176" i="2"/>
  <c r="GG178" i="2"/>
  <c r="GG171" i="2"/>
  <c r="GG172" i="2"/>
  <c r="GG169" i="2"/>
  <c r="GF207" i="2"/>
  <c r="GF212" i="2" s="1"/>
  <c r="GF239" i="2"/>
  <c r="GF244" i="2" s="1"/>
  <c r="GF271" i="2"/>
  <c r="GF276" i="2" s="1"/>
  <c r="GF191" i="2"/>
  <c r="GF196" i="2" s="1"/>
  <c r="GF223" i="2"/>
  <c r="GF228" i="2" s="1"/>
  <c r="GF303" i="2"/>
  <c r="GF308" i="2" s="1"/>
  <c r="GF175" i="2"/>
  <c r="GF180" i="2" s="1"/>
  <c r="GG319" i="2" l="1"/>
  <c r="GG324" i="2" s="1"/>
  <c r="GG255" i="2"/>
  <c r="GG175" i="2"/>
  <c r="GG180" i="2" s="1"/>
  <c r="GG271" i="2"/>
  <c r="GG276" i="2" s="1"/>
  <c r="GG207" i="2"/>
  <c r="GG212" i="2" s="1"/>
  <c r="GG239" i="2"/>
  <c r="GG244" i="2" s="1"/>
  <c r="GG260" i="2"/>
  <c r="GG303" i="2"/>
  <c r="GG308" i="2" s="1"/>
  <c r="GG191" i="2"/>
  <c r="GG196" i="2" s="1"/>
  <c r="GG287" i="2"/>
  <c r="GG292" i="2" s="1"/>
  <c r="GH322" i="2"/>
  <c r="GH323" i="2"/>
  <c r="GH321" i="2"/>
  <c r="GH320" i="2"/>
  <c r="GH316" i="2"/>
  <c r="GH315" i="2"/>
  <c r="GH314" i="2"/>
  <c r="GH317" i="2"/>
  <c r="GH313" i="2"/>
  <c r="GH312" i="2" a="1"/>
  <c r="GH312" i="2" s="1"/>
  <c r="GH307" i="2"/>
  <c r="GH306" i="2"/>
  <c r="GH304" i="2"/>
  <c r="GH305" i="2"/>
  <c r="GH300" i="2"/>
  <c r="GH301" i="2"/>
  <c r="GH297" i="2"/>
  <c r="GH296" i="2" a="1"/>
  <c r="GH296" i="2" s="1"/>
  <c r="GH299" i="2"/>
  <c r="GH298" i="2"/>
  <c r="GH291" i="2"/>
  <c r="GH290" i="2"/>
  <c r="GH289" i="2"/>
  <c r="GH286" i="2"/>
  <c r="GH288" i="2"/>
  <c r="GH283" i="2"/>
  <c r="GH281" i="2"/>
  <c r="GH285" i="2"/>
  <c r="GH280" i="2" a="1"/>
  <c r="GH280" i="2" s="1"/>
  <c r="GH284" i="2"/>
  <c r="GH282" i="2"/>
  <c r="GH273" i="2"/>
  <c r="GH268" i="2"/>
  <c r="GH274" i="2"/>
  <c r="GH272" i="2"/>
  <c r="GH265" i="2"/>
  <c r="GH275" i="2"/>
  <c r="GH269" i="2"/>
  <c r="GH267" i="2"/>
  <c r="GH266" i="2"/>
  <c r="GH258" i="2"/>
  <c r="GH256" i="2"/>
  <c r="GH253" i="2"/>
  <c r="GH259" i="2"/>
  <c r="GH257" i="2"/>
  <c r="GH251" i="2"/>
  <c r="GH250" i="2"/>
  <c r="GH264" i="2" a="1"/>
  <c r="GH264" i="2" s="1"/>
  <c r="GH252" i="2"/>
  <c r="GH249" i="2"/>
  <c r="GH241" i="2"/>
  <c r="GH240" i="2"/>
  <c r="GH243" i="2"/>
  <c r="GH236" i="2"/>
  <c r="GH248" i="2" a="1"/>
  <c r="GH248" i="2" s="1"/>
  <c r="GH227" i="2"/>
  <c r="GH234" i="2"/>
  <c r="GH232" i="2" a="1"/>
  <c r="GH232" i="2" s="1"/>
  <c r="GH226" i="2"/>
  <c r="GH242" i="2"/>
  <c r="GH233" i="2"/>
  <c r="GH237" i="2"/>
  <c r="GH225" i="2"/>
  <c r="GH221" i="2"/>
  <c r="GH219" i="2"/>
  <c r="GH218" i="2"/>
  <c r="GH211" i="2"/>
  <c r="GH235" i="2"/>
  <c r="GH224" i="2"/>
  <c r="GH220" i="2"/>
  <c r="GH217" i="2"/>
  <c r="GH210" i="2"/>
  <c r="GH208" i="2"/>
  <c r="GH216" i="2" a="1"/>
  <c r="GH216" i="2" s="1"/>
  <c r="GH205" i="2"/>
  <c r="GH203" i="2"/>
  <c r="GH202" i="2"/>
  <c r="GH200" i="2" a="1"/>
  <c r="GH200" i="2" s="1"/>
  <c r="GH193" i="2"/>
  <c r="GH209" i="2"/>
  <c r="GH204" i="2"/>
  <c r="GH201" i="2"/>
  <c r="GH195" i="2"/>
  <c r="GH188" i="2"/>
  <c r="GH186" i="2"/>
  <c r="GH192" i="2"/>
  <c r="GF19" i="3"/>
  <c r="GH194" i="2"/>
  <c r="GH189" i="2"/>
  <c r="GH187" i="2"/>
  <c r="GH185" i="2"/>
  <c r="GI165" i="2"/>
  <c r="GH184" i="2" a="1"/>
  <c r="GH184" i="2" s="1"/>
  <c r="GH206" i="2"/>
  <c r="GH302" i="2"/>
  <c r="GH270" i="2"/>
  <c r="GH222" i="2"/>
  <c r="GH238" i="2"/>
  <c r="GH254" i="2"/>
  <c r="GH190" i="2"/>
  <c r="GH318" i="2"/>
  <c r="GH169" i="2"/>
  <c r="GH170" i="2"/>
  <c r="GH177" i="2"/>
  <c r="GH178" i="2"/>
  <c r="GH171" i="2"/>
  <c r="GH176" i="2"/>
  <c r="GH179" i="2"/>
  <c r="GH173" i="2"/>
  <c r="GH168" i="2" a="1"/>
  <c r="GH168" i="2" s="1"/>
  <c r="GH172" i="2"/>
  <c r="GH174" i="2"/>
  <c r="GG223" i="2"/>
  <c r="GG228" i="2" s="1"/>
  <c r="GH223" i="2" l="1"/>
  <c r="GH228" i="2" s="1"/>
  <c r="GH239" i="2"/>
  <c r="GH244" i="2" s="1"/>
  <c r="GH303" i="2"/>
  <c r="GH308" i="2" s="1"/>
  <c r="GH271" i="2"/>
  <c r="GH276" i="2" s="1"/>
  <c r="GH207" i="2"/>
  <c r="GH212" i="2" s="1"/>
  <c r="GH175" i="2"/>
  <c r="GH180" i="2" s="1"/>
  <c r="GH287" i="2"/>
  <c r="GH292" i="2" s="1"/>
  <c r="GH191" i="2"/>
  <c r="GH196" i="2" s="1"/>
  <c r="GH319" i="2"/>
  <c r="GH324" i="2" s="1"/>
  <c r="GI323" i="2"/>
  <c r="GI322" i="2"/>
  <c r="GI321" i="2"/>
  <c r="GI320" i="2"/>
  <c r="GI317" i="2"/>
  <c r="GI316" i="2"/>
  <c r="GI314" i="2"/>
  <c r="GI315" i="2"/>
  <c r="GI313" i="2"/>
  <c r="GI305" i="2"/>
  <c r="GI312" i="2" a="1"/>
  <c r="GI312" i="2" s="1"/>
  <c r="GI307" i="2"/>
  <c r="GI306" i="2"/>
  <c r="GI304" i="2"/>
  <c r="GI301" i="2"/>
  <c r="GI299" i="2"/>
  <c r="GI297" i="2"/>
  <c r="GI296" i="2" a="1"/>
  <c r="GI296" i="2" s="1"/>
  <c r="GI289" i="2"/>
  <c r="GI291" i="2"/>
  <c r="GI290" i="2"/>
  <c r="GI298" i="2"/>
  <c r="GI300" i="2"/>
  <c r="GI288" i="2"/>
  <c r="GI285" i="2"/>
  <c r="GI283" i="2"/>
  <c r="GI281" i="2"/>
  <c r="GI280" i="2" a="1"/>
  <c r="GI280" i="2" s="1"/>
  <c r="GI284" i="2"/>
  <c r="GI282" i="2"/>
  <c r="GI286" i="2"/>
  <c r="GI273" i="2"/>
  <c r="GI268" i="2"/>
  <c r="GI275" i="2"/>
  <c r="GI274" i="2"/>
  <c r="GI272" i="2"/>
  <c r="GI269" i="2"/>
  <c r="GI265" i="2"/>
  <c r="GI267" i="2"/>
  <c r="GI266" i="2"/>
  <c r="GI264" i="2" a="1"/>
  <c r="GI264" i="2" s="1"/>
  <c r="GI258" i="2"/>
  <c r="GI256" i="2"/>
  <c r="GI253" i="2"/>
  <c r="GI259" i="2"/>
  <c r="GI257" i="2"/>
  <c r="GI241" i="2"/>
  <c r="GI252" i="2"/>
  <c r="GI249" i="2"/>
  <c r="GI242" i="2"/>
  <c r="GI248" i="2" a="1"/>
  <c r="GI248" i="2" s="1"/>
  <c r="GI240" i="2"/>
  <c r="GI251" i="2"/>
  <c r="GI243" i="2"/>
  <c r="GI236" i="2"/>
  <c r="GI250" i="2"/>
  <c r="GI234" i="2"/>
  <c r="GI232" i="2" a="1"/>
  <c r="GI232" i="2" s="1"/>
  <c r="GI226" i="2"/>
  <c r="GI224" i="2"/>
  <c r="GI233" i="2"/>
  <c r="GI237" i="2"/>
  <c r="GI235" i="2"/>
  <c r="GI227" i="2"/>
  <c r="GI220" i="2"/>
  <c r="GI217" i="2"/>
  <c r="GI210" i="2"/>
  <c r="GI208" i="2"/>
  <c r="GI225" i="2"/>
  <c r="GI216" i="2" a="1"/>
  <c r="GI216" i="2" s="1"/>
  <c r="GI221" i="2"/>
  <c r="GI219" i="2"/>
  <c r="GI218" i="2"/>
  <c r="GI205" i="2"/>
  <c r="GI203" i="2"/>
  <c r="GI202" i="2"/>
  <c r="GI200" i="2" a="1"/>
  <c r="GI200" i="2" s="1"/>
  <c r="GI211" i="2"/>
  <c r="GI209" i="2"/>
  <c r="GI204" i="2"/>
  <c r="GI201" i="2"/>
  <c r="GI195" i="2"/>
  <c r="GI194" i="2"/>
  <c r="GI192" i="2"/>
  <c r="GI193" i="2"/>
  <c r="GI188" i="2"/>
  <c r="GI186" i="2"/>
  <c r="GG19" i="3"/>
  <c r="GI189" i="2"/>
  <c r="GI187" i="2"/>
  <c r="GI185" i="2"/>
  <c r="GI184" i="2" a="1"/>
  <c r="GI184" i="2" s="1"/>
  <c r="GJ165" i="2"/>
  <c r="GI302" i="2"/>
  <c r="GI222" i="2"/>
  <c r="GI238" i="2"/>
  <c r="GI270" i="2"/>
  <c r="GI206" i="2"/>
  <c r="GI254" i="2"/>
  <c r="GI318" i="2"/>
  <c r="GI190" i="2"/>
  <c r="GI179" i="2"/>
  <c r="GI171" i="2"/>
  <c r="GI168" i="2" a="1"/>
  <c r="GI168" i="2" s="1"/>
  <c r="GI173" i="2"/>
  <c r="GI177" i="2"/>
  <c r="GI176" i="2"/>
  <c r="GI172" i="2"/>
  <c r="GI178" i="2"/>
  <c r="GI170" i="2"/>
  <c r="GI174" i="2"/>
  <c r="GI169" i="2"/>
  <c r="GH255" i="2"/>
  <c r="GH260" i="2" s="1"/>
  <c r="GI175" i="2" l="1"/>
  <c r="GI180" i="2" s="1"/>
  <c r="GI287" i="2"/>
  <c r="GI223" i="2"/>
  <c r="GI228" i="2" s="1"/>
  <c r="GI191" i="2"/>
  <c r="GI196" i="2" s="1"/>
  <c r="GJ323" i="2"/>
  <c r="GJ322" i="2"/>
  <c r="GJ321" i="2"/>
  <c r="GJ320" i="2"/>
  <c r="GJ316" i="2"/>
  <c r="GJ317" i="2"/>
  <c r="GJ315" i="2"/>
  <c r="GJ313" i="2"/>
  <c r="GJ312" i="2" a="1"/>
  <c r="GJ312" i="2" s="1"/>
  <c r="GJ314" i="2"/>
  <c r="GJ307" i="2"/>
  <c r="GJ306" i="2"/>
  <c r="GJ305" i="2"/>
  <c r="GJ300" i="2"/>
  <c r="GJ301" i="2"/>
  <c r="GJ304" i="2"/>
  <c r="GJ299" i="2"/>
  <c r="GJ298" i="2"/>
  <c r="GJ297" i="2"/>
  <c r="GJ296" i="2" a="1"/>
  <c r="GJ296" i="2" s="1"/>
  <c r="GJ291" i="2"/>
  <c r="GJ290" i="2"/>
  <c r="GJ289" i="2"/>
  <c r="GJ286" i="2"/>
  <c r="GJ288" i="2"/>
  <c r="GJ283" i="2"/>
  <c r="GJ281" i="2"/>
  <c r="GJ280" i="2" a="1"/>
  <c r="GJ280" i="2" s="1"/>
  <c r="GJ285" i="2"/>
  <c r="GJ284" i="2"/>
  <c r="GJ282" i="2"/>
  <c r="GJ275" i="2"/>
  <c r="GJ274" i="2"/>
  <c r="GJ272" i="2"/>
  <c r="GJ269" i="2"/>
  <c r="GJ265" i="2"/>
  <c r="GJ273" i="2"/>
  <c r="GJ268" i="2"/>
  <c r="GJ266" i="2"/>
  <c r="GJ258" i="2"/>
  <c r="GJ267" i="2"/>
  <c r="GJ259" i="2"/>
  <c r="GJ257" i="2"/>
  <c r="GJ264" i="2" a="1"/>
  <c r="GJ264" i="2" s="1"/>
  <c r="GJ241" i="2"/>
  <c r="GJ243" i="2"/>
  <c r="GJ252" i="2"/>
  <c r="GJ249" i="2"/>
  <c r="GJ256" i="2"/>
  <c r="GJ253" i="2"/>
  <c r="GJ248" i="2" a="1"/>
  <c r="GJ248" i="2" s="1"/>
  <c r="GJ242" i="2"/>
  <c r="GJ251" i="2"/>
  <c r="GJ250" i="2"/>
  <c r="GJ236" i="2"/>
  <c r="GJ240" i="2"/>
  <c r="GJ237" i="2"/>
  <c r="GJ235" i="2"/>
  <c r="GJ232" i="2" a="1"/>
  <c r="GJ232" i="2" s="1"/>
  <c r="GJ226" i="2"/>
  <c r="GJ233" i="2"/>
  <c r="GJ225" i="2"/>
  <c r="GJ234" i="2"/>
  <c r="GJ227" i="2"/>
  <c r="GJ220" i="2"/>
  <c r="GJ217" i="2"/>
  <c r="GJ224" i="2"/>
  <c r="GJ216" i="2" a="1"/>
  <c r="GJ216" i="2" s="1"/>
  <c r="GJ209" i="2"/>
  <c r="GJ218" i="2"/>
  <c r="GJ211" i="2"/>
  <c r="GJ219" i="2"/>
  <c r="GJ210" i="2"/>
  <c r="GJ193" i="2"/>
  <c r="GJ204" i="2"/>
  <c r="GJ201" i="2"/>
  <c r="GJ221" i="2"/>
  <c r="GJ205" i="2"/>
  <c r="GJ203" i="2"/>
  <c r="GJ202" i="2"/>
  <c r="GJ195" i="2"/>
  <c r="GK165" i="2"/>
  <c r="GJ200" i="2" a="1"/>
  <c r="GJ200" i="2" s="1"/>
  <c r="GJ192" i="2"/>
  <c r="GJ189" i="2"/>
  <c r="GJ187" i="2"/>
  <c r="GJ185" i="2"/>
  <c r="GJ184" i="2" a="1"/>
  <c r="GJ184" i="2" s="1"/>
  <c r="GJ194" i="2"/>
  <c r="GH19" i="3"/>
  <c r="GJ208" i="2"/>
  <c r="GJ188" i="2"/>
  <c r="GJ186" i="2"/>
  <c r="GJ238" i="2"/>
  <c r="GJ222" i="2"/>
  <c r="GJ206" i="2"/>
  <c r="GJ302" i="2"/>
  <c r="GJ270" i="2"/>
  <c r="GJ318" i="2"/>
  <c r="GJ190" i="2"/>
  <c r="GJ254" i="2"/>
  <c r="GJ177" i="2"/>
  <c r="GJ174" i="2"/>
  <c r="GJ176" i="2"/>
  <c r="GJ179" i="2"/>
  <c r="GJ169" i="2"/>
  <c r="GJ173" i="2"/>
  <c r="GJ178" i="2"/>
  <c r="GJ171" i="2"/>
  <c r="GJ172" i="2"/>
  <c r="GJ168" i="2" a="1"/>
  <c r="GJ168" i="2" s="1"/>
  <c r="GJ170" i="2"/>
  <c r="GI207" i="2"/>
  <c r="GI212" i="2" s="1"/>
  <c r="GI292" i="2"/>
  <c r="GI319" i="2"/>
  <c r="GI324" i="2" s="1"/>
  <c r="GI255" i="2"/>
  <c r="GI260" i="2" s="1"/>
  <c r="GI239" i="2"/>
  <c r="GI244" i="2" s="1"/>
  <c r="GI303" i="2"/>
  <c r="GI308" i="2" s="1"/>
  <c r="GI271" i="2"/>
  <c r="GI276" i="2" s="1"/>
  <c r="GJ255" i="2" l="1"/>
  <c r="GJ260" i="2" s="1"/>
  <c r="GJ223" i="2"/>
  <c r="GJ228" i="2" s="1"/>
  <c r="GJ271" i="2"/>
  <c r="GJ276" i="2" s="1"/>
  <c r="GJ287" i="2"/>
  <c r="GJ292" i="2" s="1"/>
  <c r="GJ303" i="2"/>
  <c r="GJ308" i="2" s="1"/>
  <c r="GJ191" i="2"/>
  <c r="GJ196" i="2" s="1"/>
  <c r="GK323" i="2"/>
  <c r="GK322" i="2"/>
  <c r="GK321" i="2"/>
  <c r="GK317" i="2"/>
  <c r="GK320" i="2"/>
  <c r="GK316" i="2"/>
  <c r="GK315" i="2"/>
  <c r="GK314" i="2"/>
  <c r="GK313" i="2"/>
  <c r="GK312" i="2" a="1"/>
  <c r="GK312" i="2" s="1"/>
  <c r="GK306" i="2"/>
  <c r="GK307" i="2"/>
  <c r="GK305" i="2"/>
  <c r="GK300" i="2"/>
  <c r="GK301" i="2"/>
  <c r="GK304" i="2"/>
  <c r="GK299" i="2"/>
  <c r="GK296" i="2" a="1"/>
  <c r="GK296" i="2" s="1"/>
  <c r="GK298" i="2"/>
  <c r="GK297" i="2"/>
  <c r="GK289" i="2"/>
  <c r="GK286" i="2"/>
  <c r="GK291" i="2"/>
  <c r="GK290" i="2"/>
  <c r="GK288" i="2"/>
  <c r="GK280" i="2" a="1"/>
  <c r="GK280" i="2" s="1"/>
  <c r="GK285" i="2"/>
  <c r="GK284" i="2"/>
  <c r="GK282" i="2"/>
  <c r="GK281" i="2"/>
  <c r="GK283" i="2"/>
  <c r="GK273" i="2"/>
  <c r="GK268" i="2"/>
  <c r="GK275" i="2"/>
  <c r="GK267" i="2"/>
  <c r="GK266" i="2"/>
  <c r="GK264" i="2" a="1"/>
  <c r="GK264" i="2" s="1"/>
  <c r="GK274" i="2"/>
  <c r="GK269" i="2"/>
  <c r="GK259" i="2"/>
  <c r="GK257" i="2"/>
  <c r="GK265" i="2"/>
  <c r="GK272" i="2"/>
  <c r="GK243" i="2"/>
  <c r="GK252" i="2"/>
  <c r="GK249" i="2"/>
  <c r="GK256" i="2"/>
  <c r="GK253" i="2"/>
  <c r="GK248" i="2" a="1"/>
  <c r="GK248" i="2" s="1"/>
  <c r="GK251" i="2"/>
  <c r="GK250" i="2"/>
  <c r="GK236" i="2"/>
  <c r="GK242" i="2"/>
  <c r="GK241" i="2"/>
  <c r="GK226" i="2"/>
  <c r="GK233" i="2"/>
  <c r="GK237" i="2"/>
  <c r="GK235" i="2"/>
  <c r="GK225" i="2"/>
  <c r="GK240" i="2"/>
  <c r="GK227" i="2"/>
  <c r="GK220" i="2"/>
  <c r="GK217" i="2"/>
  <c r="GK216" i="2" a="1"/>
  <c r="GK216" i="2" s="1"/>
  <c r="GK224" i="2"/>
  <c r="GK210" i="2"/>
  <c r="GK208" i="2"/>
  <c r="GK234" i="2"/>
  <c r="GK258" i="2"/>
  <c r="GK232" i="2" a="1"/>
  <c r="GK232" i="2" s="1"/>
  <c r="GK221" i="2"/>
  <c r="GK219" i="2"/>
  <c r="GK218" i="2"/>
  <c r="GK211" i="2"/>
  <c r="GK204" i="2"/>
  <c r="GK201" i="2"/>
  <c r="GK195" i="2"/>
  <c r="GK209" i="2"/>
  <c r="GK200" i="2" a="1"/>
  <c r="GK200" i="2" s="1"/>
  <c r="GK194" i="2"/>
  <c r="GK192" i="2"/>
  <c r="GK202" i="2"/>
  <c r="GL165" i="2"/>
  <c r="GI19" i="3"/>
  <c r="GK203" i="2"/>
  <c r="GK189" i="2"/>
  <c r="GK187" i="2"/>
  <c r="GK185" i="2"/>
  <c r="GK184" i="2" a="1"/>
  <c r="GK184" i="2" s="1"/>
  <c r="GK205" i="2"/>
  <c r="GK193" i="2"/>
  <c r="GK188" i="2"/>
  <c r="GK186" i="2"/>
  <c r="GK206" i="2"/>
  <c r="GK302" i="2"/>
  <c r="GK222" i="2"/>
  <c r="GK270" i="2"/>
  <c r="GK238" i="2"/>
  <c r="GK318" i="2"/>
  <c r="GK254" i="2"/>
  <c r="GK190" i="2"/>
  <c r="GK174" i="2"/>
  <c r="GK172" i="2"/>
  <c r="GK177" i="2"/>
  <c r="GK171" i="2"/>
  <c r="GK179" i="2"/>
  <c r="GK170" i="2"/>
  <c r="GK178" i="2"/>
  <c r="GK168" i="2" a="1"/>
  <c r="GK168" i="2" s="1"/>
  <c r="GK169" i="2"/>
  <c r="GK176" i="2"/>
  <c r="GK173" i="2"/>
  <c r="GJ207" i="2"/>
  <c r="GJ212" i="2" s="1"/>
  <c r="GJ239" i="2"/>
  <c r="GJ244" i="2" s="1"/>
  <c r="GJ319" i="2"/>
  <c r="GJ324" i="2" s="1"/>
  <c r="GJ175" i="2"/>
  <c r="GJ180" i="2" s="1"/>
  <c r="GK287" i="2" l="1"/>
  <c r="GK292" i="2" s="1"/>
  <c r="GK319" i="2"/>
  <c r="GK324" i="2" s="1"/>
  <c r="GK303" i="2"/>
  <c r="GK308" i="2" s="1"/>
  <c r="GK223" i="2"/>
  <c r="GK228" i="2" s="1"/>
  <c r="GK207" i="2"/>
  <c r="GK212" i="2" s="1"/>
  <c r="GK239" i="2"/>
  <c r="GK244" i="2" s="1"/>
  <c r="GK175" i="2"/>
  <c r="GK180" i="2" s="1"/>
  <c r="GK271" i="2"/>
  <c r="GK276" i="2" s="1"/>
  <c r="GK255" i="2"/>
  <c r="GK260" i="2" s="1"/>
  <c r="GK191" i="2"/>
  <c r="GK196" i="2" s="1"/>
  <c r="GL323" i="2"/>
  <c r="GL322" i="2"/>
  <c r="GL321" i="2"/>
  <c r="GL320" i="2"/>
  <c r="GL317" i="2"/>
  <c r="GL316" i="2"/>
  <c r="GL314" i="2"/>
  <c r="GL315" i="2"/>
  <c r="GL312" i="2" a="1"/>
  <c r="GL312" i="2" s="1"/>
  <c r="GL313" i="2"/>
  <c r="GL307" i="2"/>
  <c r="GL305" i="2"/>
  <c r="GL304" i="2"/>
  <c r="GL306" i="2"/>
  <c r="GL300" i="2"/>
  <c r="GL301" i="2"/>
  <c r="GL299" i="2"/>
  <c r="GL298" i="2"/>
  <c r="GL297" i="2"/>
  <c r="GL290" i="2"/>
  <c r="GL296" i="2" a="1"/>
  <c r="GL296" i="2" s="1"/>
  <c r="GL291" i="2"/>
  <c r="GL288" i="2"/>
  <c r="GL285" i="2"/>
  <c r="GL284" i="2"/>
  <c r="GL282" i="2"/>
  <c r="GL286" i="2"/>
  <c r="GL283" i="2"/>
  <c r="GL281" i="2"/>
  <c r="GL280" i="2" a="1"/>
  <c r="GL280" i="2" s="1"/>
  <c r="GL274" i="2"/>
  <c r="GL272" i="2"/>
  <c r="GL269" i="2"/>
  <c r="GL273" i="2"/>
  <c r="GL268" i="2"/>
  <c r="GL275" i="2"/>
  <c r="GL267" i="2"/>
  <c r="GL266" i="2"/>
  <c r="GL289" i="2"/>
  <c r="GL259" i="2"/>
  <c r="GL265" i="2"/>
  <c r="GL257" i="2"/>
  <c r="GL264" i="2" a="1"/>
  <c r="GL264" i="2" s="1"/>
  <c r="GL258" i="2"/>
  <c r="GL256" i="2"/>
  <c r="GL253" i="2"/>
  <c r="GL252" i="2"/>
  <c r="GL249" i="2"/>
  <c r="GL248" i="2" a="1"/>
  <c r="GL248" i="2" s="1"/>
  <c r="GL251" i="2"/>
  <c r="GL250" i="2"/>
  <c r="GL243" i="2"/>
  <c r="GL242" i="2"/>
  <c r="GL240" i="2"/>
  <c r="GL237" i="2"/>
  <c r="GL235" i="2"/>
  <c r="GL234" i="2"/>
  <c r="GL233" i="2"/>
  <c r="GL241" i="2"/>
  <c r="GL225" i="2"/>
  <c r="GL227" i="2"/>
  <c r="GL232" i="2" a="1"/>
  <c r="GL232" i="2" s="1"/>
  <c r="GL236" i="2"/>
  <c r="GL226" i="2"/>
  <c r="GL224" i="2"/>
  <c r="GL220" i="2"/>
  <c r="GL217" i="2"/>
  <c r="GL216" i="2" a="1"/>
  <c r="GL216" i="2" s="1"/>
  <c r="GL221" i="2"/>
  <c r="GL219" i="2"/>
  <c r="GL218" i="2"/>
  <c r="GL209" i="2"/>
  <c r="GL210" i="2"/>
  <c r="GL204" i="2"/>
  <c r="GL201" i="2"/>
  <c r="GL195" i="2"/>
  <c r="GL200" i="2" a="1"/>
  <c r="GL200" i="2" s="1"/>
  <c r="GL194" i="2"/>
  <c r="GL192" i="2"/>
  <c r="GL208" i="2"/>
  <c r="GL205" i="2"/>
  <c r="GL203" i="2"/>
  <c r="GL202" i="2"/>
  <c r="GL211" i="2"/>
  <c r="GL189" i="2"/>
  <c r="GL187" i="2"/>
  <c r="GL185" i="2"/>
  <c r="GL184" i="2" a="1"/>
  <c r="GL184" i="2" s="1"/>
  <c r="GM165" i="2"/>
  <c r="GL188" i="2"/>
  <c r="GL186" i="2"/>
  <c r="GL193" i="2"/>
  <c r="GJ19" i="3"/>
  <c r="GL222" i="2"/>
  <c r="GL238" i="2"/>
  <c r="GL206" i="2"/>
  <c r="GL302" i="2"/>
  <c r="GL270" i="2"/>
  <c r="GL254" i="2"/>
  <c r="GL255" i="2" s="1"/>
  <c r="GL260" i="2" s="1"/>
  <c r="GL190" i="2"/>
  <c r="GL318" i="2"/>
  <c r="GL172" i="2"/>
  <c r="GL170" i="2"/>
  <c r="GL176" i="2"/>
  <c r="GL174" i="2"/>
  <c r="GL169" i="2"/>
  <c r="GL173" i="2"/>
  <c r="GL178" i="2"/>
  <c r="GL177" i="2"/>
  <c r="GL179" i="2"/>
  <c r="GL168" i="2" a="1"/>
  <c r="GL168" i="2" s="1"/>
  <c r="GL171" i="2"/>
  <c r="GL319" i="2" l="1"/>
  <c r="GL324" i="2" s="1"/>
  <c r="GL175" i="2"/>
  <c r="GL180" i="2" s="1"/>
  <c r="GL287" i="2"/>
  <c r="GL292" i="2" s="1"/>
  <c r="GL239" i="2"/>
  <c r="GL244" i="2" s="1"/>
  <c r="GL207" i="2"/>
  <c r="GL212" i="2" s="1"/>
  <c r="GL303" i="2"/>
  <c r="GL308" i="2" s="1"/>
  <c r="GL191" i="2"/>
  <c r="GL196" i="2" s="1"/>
  <c r="GL223" i="2"/>
  <c r="GL228" i="2" s="1"/>
  <c r="GL271" i="2"/>
  <c r="GL276" i="2" s="1"/>
  <c r="GM323" i="2"/>
  <c r="GM321" i="2"/>
  <c r="GM320" i="2"/>
  <c r="GM317" i="2"/>
  <c r="GM316" i="2"/>
  <c r="GM322" i="2"/>
  <c r="GM315" i="2"/>
  <c r="GM314" i="2"/>
  <c r="GM312" i="2" a="1"/>
  <c r="GM312" i="2" s="1"/>
  <c r="GM313" i="2"/>
  <c r="GM306" i="2"/>
  <c r="GM307" i="2"/>
  <c r="GM305" i="2"/>
  <c r="GM304" i="2"/>
  <c r="GM301" i="2"/>
  <c r="GM300" i="2"/>
  <c r="GM299" i="2"/>
  <c r="GM298" i="2"/>
  <c r="GM296" i="2" a="1"/>
  <c r="GM296" i="2" s="1"/>
  <c r="GM290" i="2"/>
  <c r="GM297" i="2"/>
  <c r="GM291" i="2"/>
  <c r="GM288" i="2"/>
  <c r="GM289" i="2"/>
  <c r="GM286" i="2"/>
  <c r="GM285" i="2"/>
  <c r="GM284" i="2"/>
  <c r="GM282" i="2"/>
  <c r="GM283" i="2"/>
  <c r="GM281" i="2"/>
  <c r="GM280" i="2" a="1"/>
  <c r="GM280" i="2" s="1"/>
  <c r="GM274" i="2"/>
  <c r="GM272" i="2"/>
  <c r="GM269" i="2"/>
  <c r="GM273" i="2"/>
  <c r="GM268" i="2"/>
  <c r="GM275" i="2"/>
  <c r="GM267" i="2"/>
  <c r="GM266" i="2"/>
  <c r="GM264" i="2" a="1"/>
  <c r="GM264" i="2" s="1"/>
  <c r="GM265" i="2"/>
  <c r="GM257" i="2"/>
  <c r="GM259" i="2"/>
  <c r="GM258" i="2"/>
  <c r="GM256" i="2"/>
  <c r="GM253" i="2"/>
  <c r="GM248" i="2" a="1"/>
  <c r="GM248" i="2" s="1"/>
  <c r="GM242" i="2"/>
  <c r="GM251" i="2"/>
  <c r="GM250" i="2"/>
  <c r="GM241" i="2"/>
  <c r="GM252" i="2"/>
  <c r="GM243" i="2"/>
  <c r="GM240" i="2"/>
  <c r="GM237" i="2"/>
  <c r="GM235" i="2"/>
  <c r="GM249" i="2"/>
  <c r="GM225" i="2"/>
  <c r="GM227" i="2"/>
  <c r="GM232" i="2" a="1"/>
  <c r="GM232" i="2" s="1"/>
  <c r="GM234" i="2"/>
  <c r="GM233" i="2"/>
  <c r="GM224" i="2"/>
  <c r="GM221" i="2"/>
  <c r="GM219" i="2"/>
  <c r="GM218" i="2"/>
  <c r="GM236" i="2"/>
  <c r="GM209" i="2"/>
  <c r="GM211" i="2"/>
  <c r="GM220" i="2"/>
  <c r="GM217" i="2"/>
  <c r="GM216" i="2" a="1"/>
  <c r="GM216" i="2" s="1"/>
  <c r="GM210" i="2"/>
  <c r="GM204" i="2"/>
  <c r="GM201" i="2"/>
  <c r="GM195" i="2"/>
  <c r="GM200" i="2" a="1"/>
  <c r="GM200" i="2" s="1"/>
  <c r="GM208" i="2"/>
  <c r="GM205" i="2"/>
  <c r="GM203" i="2"/>
  <c r="GM202" i="2"/>
  <c r="GM193" i="2"/>
  <c r="GM226" i="2"/>
  <c r="GM192" i="2"/>
  <c r="GM189" i="2"/>
  <c r="GM187" i="2"/>
  <c r="GM185" i="2"/>
  <c r="GM184" i="2" a="1"/>
  <c r="GM184" i="2" s="1"/>
  <c r="GN165" i="2"/>
  <c r="GM194" i="2"/>
  <c r="GM188" i="2"/>
  <c r="GM186" i="2"/>
  <c r="GK19" i="3"/>
  <c r="GM222" i="2"/>
  <c r="GM270" i="2"/>
  <c r="GM238" i="2"/>
  <c r="GM302" i="2"/>
  <c r="GM206" i="2"/>
  <c r="GM168" i="2" a="1"/>
  <c r="GM168" i="2" s="1"/>
  <c r="GM190" i="2"/>
  <c r="GM254" i="2"/>
  <c r="GM318" i="2"/>
  <c r="GM179" i="2"/>
  <c r="GM169" i="2"/>
  <c r="GM177" i="2"/>
  <c r="GM174" i="2"/>
  <c r="GM178" i="2"/>
  <c r="GM171" i="2"/>
  <c r="GM173" i="2"/>
  <c r="GM176" i="2"/>
  <c r="GM172" i="2"/>
  <c r="GM170" i="2"/>
  <c r="GM175" i="2" l="1"/>
  <c r="GM223" i="2"/>
  <c r="GM228" i="2" s="1"/>
  <c r="GM271" i="2"/>
  <c r="GM276" i="2" s="1"/>
  <c r="GM287" i="2"/>
  <c r="GM292" i="2" s="1"/>
  <c r="GN322" i="2"/>
  <c r="GN323" i="2"/>
  <c r="GN317" i="2"/>
  <c r="GN320" i="2"/>
  <c r="GN321" i="2"/>
  <c r="GN316" i="2"/>
  <c r="GN315" i="2"/>
  <c r="GN314" i="2"/>
  <c r="GN312" i="2" a="1"/>
  <c r="GN312" i="2" s="1"/>
  <c r="GN305" i="2"/>
  <c r="GN307" i="2"/>
  <c r="GN313" i="2"/>
  <c r="GN306" i="2"/>
  <c r="GN304" i="2"/>
  <c r="GN301" i="2"/>
  <c r="GN300" i="2"/>
  <c r="GN299" i="2"/>
  <c r="GN298" i="2"/>
  <c r="GN296" i="2" a="1"/>
  <c r="GN296" i="2" s="1"/>
  <c r="GN297" i="2"/>
  <c r="GN291" i="2"/>
  <c r="GN288" i="2"/>
  <c r="GN285" i="2"/>
  <c r="GN290" i="2"/>
  <c r="GN289" i="2"/>
  <c r="GN286" i="2"/>
  <c r="GN284" i="2"/>
  <c r="GN282" i="2"/>
  <c r="GN280" i="2" a="1"/>
  <c r="GN280" i="2" s="1"/>
  <c r="GN283" i="2"/>
  <c r="GN281" i="2"/>
  <c r="GN273" i="2"/>
  <c r="GN275" i="2"/>
  <c r="GN267" i="2"/>
  <c r="GN266" i="2"/>
  <c r="GN272" i="2"/>
  <c r="GN274" i="2"/>
  <c r="GN259" i="2"/>
  <c r="GN265" i="2"/>
  <c r="GN264" i="2" a="1"/>
  <c r="GN264" i="2" s="1"/>
  <c r="GN258" i="2"/>
  <c r="GN268" i="2"/>
  <c r="GN269" i="2"/>
  <c r="GN257" i="2"/>
  <c r="GN242" i="2"/>
  <c r="GN256" i="2"/>
  <c r="GN253" i="2"/>
  <c r="GN251" i="2"/>
  <c r="GN250" i="2"/>
  <c r="GN241" i="2"/>
  <c r="GN243" i="2"/>
  <c r="GN252" i="2"/>
  <c r="GN249" i="2"/>
  <c r="GN248" i="2" a="1"/>
  <c r="GN248" i="2" s="1"/>
  <c r="GN240" i="2"/>
  <c r="GN237" i="2"/>
  <c r="GN236" i="2"/>
  <c r="GN225" i="2"/>
  <c r="GN227" i="2"/>
  <c r="GN235" i="2"/>
  <c r="GN232" i="2" a="1"/>
  <c r="GN232" i="2" s="1"/>
  <c r="GN234" i="2"/>
  <c r="GN226" i="2"/>
  <c r="GN224" i="2"/>
  <c r="GN221" i="2"/>
  <c r="GN219" i="2"/>
  <c r="GN218" i="2"/>
  <c r="GN211" i="2"/>
  <c r="GN210" i="2"/>
  <c r="GN208" i="2"/>
  <c r="GN200" i="2" a="1"/>
  <c r="GN200" i="2" s="1"/>
  <c r="GN209" i="2"/>
  <c r="GN194" i="2"/>
  <c r="GN192" i="2"/>
  <c r="GN220" i="2"/>
  <c r="GN205" i="2"/>
  <c r="GN203" i="2"/>
  <c r="GN202" i="2"/>
  <c r="GN216" i="2" a="1"/>
  <c r="GN216" i="2" s="1"/>
  <c r="GN204" i="2"/>
  <c r="GN201" i="2"/>
  <c r="GN195" i="2"/>
  <c r="GN233" i="2"/>
  <c r="GN188" i="2"/>
  <c r="GN186" i="2"/>
  <c r="GO165" i="2"/>
  <c r="GN193" i="2"/>
  <c r="GN217" i="2"/>
  <c r="GN189" i="2"/>
  <c r="GN187" i="2"/>
  <c r="GN185" i="2"/>
  <c r="GN184" i="2" a="1"/>
  <c r="GN184" i="2" s="1"/>
  <c r="GL19" i="3"/>
  <c r="GN206" i="2"/>
  <c r="GN302" i="2"/>
  <c r="GN222" i="2"/>
  <c r="GN270" i="2"/>
  <c r="GN238" i="2"/>
  <c r="GN254" i="2"/>
  <c r="GN318" i="2"/>
  <c r="GN190" i="2"/>
  <c r="GN168" i="2" a="1"/>
  <c r="GN168" i="2" s="1"/>
  <c r="GN176" i="2"/>
  <c r="GN179" i="2"/>
  <c r="GN174" i="2"/>
  <c r="GN169" i="2"/>
  <c r="GN177" i="2"/>
  <c r="GN170" i="2"/>
  <c r="GN172" i="2"/>
  <c r="GN173" i="2"/>
  <c r="GN171" i="2"/>
  <c r="GN178" i="2"/>
  <c r="GM319" i="2"/>
  <c r="GM324" i="2" s="1"/>
  <c r="GM255" i="2"/>
  <c r="GM260" i="2" s="1"/>
  <c r="GM207" i="2"/>
  <c r="GM212" i="2" s="1"/>
  <c r="GM191" i="2"/>
  <c r="GM196" i="2" s="1"/>
  <c r="GM239" i="2"/>
  <c r="GM244" i="2" s="1"/>
  <c r="GM180" i="2"/>
  <c r="GM303" i="2"/>
  <c r="GM308" i="2" s="1"/>
  <c r="GN319" i="2" l="1"/>
  <c r="GN324" i="2" s="1"/>
  <c r="GN191" i="2"/>
  <c r="GN196" i="2" s="1"/>
  <c r="GN239" i="2"/>
  <c r="GN244" i="2" s="1"/>
  <c r="GN287" i="2"/>
  <c r="GN292" i="2" s="1"/>
  <c r="GN255" i="2"/>
  <c r="GN260" i="2" s="1"/>
  <c r="GN303" i="2"/>
  <c r="GN308" i="2" s="1"/>
  <c r="GN175" i="2"/>
  <c r="GN180" i="2" s="1"/>
  <c r="GN271" i="2"/>
  <c r="GN276" i="2" s="1"/>
  <c r="GN223" i="2"/>
  <c r="GN228" i="2" s="1"/>
  <c r="GN207" i="2"/>
  <c r="GN212" i="2" s="1"/>
  <c r="GO323" i="2"/>
  <c r="GO322" i="2"/>
  <c r="GO321" i="2"/>
  <c r="GO320" i="2"/>
  <c r="GO317" i="2"/>
  <c r="GO315" i="2"/>
  <c r="GO314" i="2"/>
  <c r="GO316" i="2"/>
  <c r="GO313" i="2"/>
  <c r="GO312" i="2" a="1"/>
  <c r="GO312" i="2" s="1"/>
  <c r="GO307" i="2"/>
  <c r="GO306" i="2"/>
  <c r="GO304" i="2"/>
  <c r="GO301" i="2"/>
  <c r="GO305" i="2"/>
  <c r="GO300" i="2"/>
  <c r="GO296" i="2" a="1"/>
  <c r="GO296" i="2" s="1"/>
  <c r="GO298" i="2"/>
  <c r="GO297" i="2"/>
  <c r="GO299" i="2"/>
  <c r="GO291" i="2"/>
  <c r="GO290" i="2"/>
  <c r="GO288" i="2"/>
  <c r="GO285" i="2"/>
  <c r="GO280" i="2" a="1"/>
  <c r="GO280" i="2" s="1"/>
  <c r="GO283" i="2"/>
  <c r="GO281" i="2"/>
  <c r="GO286" i="2"/>
  <c r="GO289" i="2"/>
  <c r="GO275" i="2"/>
  <c r="GO284" i="2"/>
  <c r="GO282" i="2"/>
  <c r="GO272" i="2"/>
  <c r="GO274" i="2"/>
  <c r="GO269" i="2"/>
  <c r="GO265" i="2"/>
  <c r="GO268" i="2"/>
  <c r="GO264" i="2" a="1"/>
  <c r="GO264" i="2" s="1"/>
  <c r="GO259" i="2"/>
  <c r="GO273" i="2"/>
  <c r="GO267" i="2"/>
  <c r="GO258" i="2"/>
  <c r="GO256" i="2"/>
  <c r="GO253" i="2"/>
  <c r="GO251" i="2"/>
  <c r="GO250" i="2"/>
  <c r="GO248" i="2" a="1"/>
  <c r="GO248" i="2" s="1"/>
  <c r="GO243" i="2"/>
  <c r="GO252" i="2"/>
  <c r="GO249" i="2"/>
  <c r="GO266" i="2"/>
  <c r="GO240" i="2"/>
  <c r="GO237" i="2"/>
  <c r="GO235" i="2"/>
  <c r="GO234" i="2"/>
  <c r="GO242" i="2"/>
  <c r="GO257" i="2"/>
  <c r="GO241" i="2"/>
  <c r="GO225" i="2"/>
  <c r="GO227" i="2"/>
  <c r="GO232" i="2" a="1"/>
  <c r="GO232" i="2" s="1"/>
  <c r="GO226" i="2"/>
  <c r="GO224" i="2"/>
  <c r="GO236" i="2"/>
  <c r="GO233" i="2"/>
  <c r="GO221" i="2"/>
  <c r="GO219" i="2"/>
  <c r="GO218" i="2"/>
  <c r="GO209" i="2"/>
  <c r="GO220" i="2"/>
  <c r="GO217" i="2"/>
  <c r="GO216" i="2" a="1"/>
  <c r="GO216" i="2" s="1"/>
  <c r="GO205" i="2"/>
  <c r="GO203" i="2"/>
  <c r="GO202" i="2"/>
  <c r="GO208" i="2"/>
  <c r="GO193" i="2"/>
  <c r="GO210" i="2"/>
  <c r="GO200" i="2" a="1"/>
  <c r="GO200" i="2" s="1"/>
  <c r="GO211" i="2"/>
  <c r="GO188" i="2"/>
  <c r="GO186" i="2"/>
  <c r="GO201" i="2"/>
  <c r="GO204" i="2"/>
  <c r="GO194" i="2"/>
  <c r="GO184" i="2" a="1"/>
  <c r="GO184" i="2" s="1"/>
  <c r="GP165" i="2"/>
  <c r="GO195" i="2"/>
  <c r="GO192" i="2"/>
  <c r="GO189" i="2"/>
  <c r="GO185" i="2"/>
  <c r="GM19" i="3"/>
  <c r="GO187" i="2"/>
  <c r="GO222" i="2"/>
  <c r="GO238" i="2"/>
  <c r="GO206" i="2"/>
  <c r="GO302" i="2"/>
  <c r="GO270" i="2"/>
  <c r="GO190" i="2"/>
  <c r="GO254" i="2"/>
  <c r="GO168" i="2" a="1"/>
  <c r="GO168" i="2" s="1"/>
  <c r="GO318" i="2"/>
  <c r="GO177" i="2"/>
  <c r="GO179" i="2"/>
  <c r="GO170" i="2"/>
  <c r="GO174" i="2"/>
  <c r="GO173" i="2"/>
  <c r="GO171" i="2"/>
  <c r="GO172" i="2"/>
  <c r="GO169" i="2"/>
  <c r="GO178" i="2"/>
  <c r="GO176" i="2"/>
  <c r="GO319" i="2" l="1"/>
  <c r="GO324" i="2" s="1"/>
  <c r="GO207" i="2"/>
  <c r="GO212" i="2" s="1"/>
  <c r="GO271" i="2"/>
  <c r="GO276" i="2" s="1"/>
  <c r="GO175" i="2"/>
  <c r="GO180" i="2" s="1"/>
  <c r="GO239" i="2"/>
  <c r="GO244" i="2" s="1"/>
  <c r="GO255" i="2"/>
  <c r="GO260" i="2" s="1"/>
  <c r="GO191" i="2"/>
  <c r="GO196" i="2" s="1"/>
  <c r="GO287" i="2"/>
  <c r="GO292" i="2" s="1"/>
  <c r="GO303" i="2"/>
  <c r="GO308" i="2" s="1"/>
  <c r="GP322" i="2"/>
  <c r="GP323" i="2"/>
  <c r="GP321" i="2"/>
  <c r="GP320" i="2"/>
  <c r="GP317" i="2"/>
  <c r="GP316" i="2"/>
  <c r="GP315" i="2"/>
  <c r="GP314" i="2"/>
  <c r="GP313" i="2"/>
  <c r="GP312" i="2" a="1"/>
  <c r="GP312" i="2" s="1"/>
  <c r="GP307" i="2"/>
  <c r="GP306" i="2"/>
  <c r="GP304" i="2"/>
  <c r="GP305" i="2"/>
  <c r="GP300" i="2"/>
  <c r="GP301" i="2"/>
  <c r="GP298" i="2"/>
  <c r="GP297" i="2"/>
  <c r="GP299" i="2"/>
  <c r="GP296" i="2" a="1"/>
  <c r="GP296" i="2" s="1"/>
  <c r="GP291" i="2"/>
  <c r="GP290" i="2"/>
  <c r="GP289" i="2"/>
  <c r="GP286" i="2"/>
  <c r="GP280" i="2" a="1"/>
  <c r="GP280" i="2" s="1"/>
  <c r="GP283" i="2"/>
  <c r="GP281" i="2"/>
  <c r="GP284" i="2"/>
  <c r="GP282" i="2"/>
  <c r="GP288" i="2"/>
  <c r="GP273" i="2"/>
  <c r="GP268" i="2"/>
  <c r="GP285" i="2"/>
  <c r="GP274" i="2"/>
  <c r="GP272" i="2"/>
  <c r="GP275" i="2"/>
  <c r="GP269" i="2"/>
  <c r="GP265" i="2"/>
  <c r="GP264" i="2" a="1"/>
  <c r="GP264" i="2" s="1"/>
  <c r="GP267" i="2"/>
  <c r="GP266" i="2"/>
  <c r="GP259" i="2"/>
  <c r="GP258" i="2"/>
  <c r="GP256" i="2"/>
  <c r="GP253" i="2"/>
  <c r="GP257" i="2"/>
  <c r="GP251" i="2"/>
  <c r="GP250" i="2"/>
  <c r="GP248" i="2" a="1"/>
  <c r="GP248" i="2" s="1"/>
  <c r="GP252" i="2"/>
  <c r="GP249" i="2"/>
  <c r="GP243" i="2"/>
  <c r="GP240" i="2"/>
  <c r="GP242" i="2"/>
  <c r="GP241" i="2"/>
  <c r="GP236" i="2"/>
  <c r="GP227" i="2"/>
  <c r="GP232" i="2" a="1"/>
  <c r="GP232" i="2" s="1"/>
  <c r="GP237" i="2"/>
  <c r="GP235" i="2"/>
  <c r="GP234" i="2"/>
  <c r="GP226" i="2"/>
  <c r="GP233" i="2"/>
  <c r="GP225" i="2"/>
  <c r="GP224" i="2"/>
  <c r="GP221" i="2"/>
  <c r="GP219" i="2"/>
  <c r="GP218" i="2"/>
  <c r="GP211" i="2"/>
  <c r="GP220" i="2"/>
  <c r="GP217" i="2"/>
  <c r="GP216" i="2" a="1"/>
  <c r="GP216" i="2" s="1"/>
  <c r="GP210" i="2"/>
  <c r="GP208" i="2"/>
  <c r="GP209" i="2"/>
  <c r="GP205" i="2"/>
  <c r="GP203" i="2"/>
  <c r="GP202" i="2"/>
  <c r="GP193" i="2"/>
  <c r="GP204" i="2"/>
  <c r="GP201" i="2"/>
  <c r="GP195" i="2"/>
  <c r="GP200" i="2" a="1"/>
  <c r="GP200" i="2" s="1"/>
  <c r="GP188" i="2"/>
  <c r="GP186" i="2"/>
  <c r="GP194" i="2"/>
  <c r="GP184" i="2" a="1"/>
  <c r="GP184" i="2" s="1"/>
  <c r="GP189" i="2"/>
  <c r="GP187" i="2"/>
  <c r="GP185" i="2"/>
  <c r="GP192" i="2"/>
  <c r="GN19" i="3"/>
  <c r="GQ165" i="2"/>
  <c r="GP270" i="2"/>
  <c r="GP222" i="2"/>
  <c r="GP238" i="2"/>
  <c r="GP206" i="2"/>
  <c r="GP302" i="2"/>
  <c r="GP318" i="2"/>
  <c r="GP190" i="2"/>
  <c r="GP254" i="2"/>
  <c r="GP172" i="2"/>
  <c r="GP177" i="2"/>
  <c r="GP176" i="2"/>
  <c r="GP179" i="2"/>
  <c r="GP174" i="2"/>
  <c r="GP169" i="2"/>
  <c r="GP168" i="2" a="1"/>
  <c r="GP168" i="2" s="1"/>
  <c r="GP178" i="2"/>
  <c r="GP173" i="2"/>
  <c r="GP171" i="2"/>
  <c r="GP170" i="2"/>
  <c r="GO223" i="2"/>
  <c r="GO228" i="2" s="1"/>
  <c r="GP319" i="2" l="1"/>
  <c r="GP324" i="2" s="1"/>
  <c r="GP239" i="2"/>
  <c r="GP244" i="2" s="1"/>
  <c r="GP287" i="2"/>
  <c r="GP292" i="2" s="1"/>
  <c r="GP223" i="2"/>
  <c r="GP228" i="2" s="1"/>
  <c r="GP271" i="2"/>
  <c r="GP276" i="2" s="1"/>
  <c r="GP255" i="2"/>
  <c r="GP260" i="2" s="1"/>
  <c r="GQ323" i="2"/>
  <c r="GQ322" i="2"/>
  <c r="GQ321" i="2"/>
  <c r="GQ320" i="2"/>
  <c r="GQ317" i="2"/>
  <c r="GQ316" i="2"/>
  <c r="GQ314" i="2"/>
  <c r="GQ313" i="2"/>
  <c r="GQ315" i="2"/>
  <c r="GQ305" i="2"/>
  <c r="GQ306" i="2"/>
  <c r="GQ312" i="2" a="1"/>
  <c r="GQ312" i="2" s="1"/>
  <c r="GQ307" i="2"/>
  <c r="GQ304" i="2"/>
  <c r="GQ301" i="2"/>
  <c r="GQ299" i="2"/>
  <c r="GQ297" i="2"/>
  <c r="GQ300" i="2"/>
  <c r="GQ298" i="2"/>
  <c r="GQ296" i="2" a="1"/>
  <c r="GQ296" i="2" s="1"/>
  <c r="GQ289" i="2"/>
  <c r="GQ291" i="2"/>
  <c r="GQ290" i="2"/>
  <c r="GQ286" i="2"/>
  <c r="GQ288" i="2"/>
  <c r="GQ285" i="2"/>
  <c r="GQ283" i="2"/>
  <c r="GQ281" i="2"/>
  <c r="GQ284" i="2"/>
  <c r="GQ282" i="2"/>
  <c r="GQ273" i="2"/>
  <c r="GQ268" i="2"/>
  <c r="GQ280" i="2" a="1"/>
  <c r="GQ280" i="2" s="1"/>
  <c r="GQ275" i="2"/>
  <c r="GQ274" i="2"/>
  <c r="GQ272" i="2"/>
  <c r="GQ269" i="2"/>
  <c r="GQ265" i="2"/>
  <c r="GQ267" i="2"/>
  <c r="GQ266" i="2"/>
  <c r="GQ258" i="2"/>
  <c r="GQ256" i="2"/>
  <c r="GQ253" i="2"/>
  <c r="GQ264" i="2" a="1"/>
  <c r="GQ264" i="2" s="1"/>
  <c r="GQ257" i="2"/>
  <c r="GQ259" i="2"/>
  <c r="GQ248" i="2" a="1"/>
  <c r="GQ248" i="2" s="1"/>
  <c r="GQ241" i="2"/>
  <c r="GQ252" i="2"/>
  <c r="GQ249" i="2"/>
  <c r="GQ242" i="2"/>
  <c r="GQ251" i="2"/>
  <c r="GQ243" i="2"/>
  <c r="GQ240" i="2"/>
  <c r="GQ236" i="2"/>
  <c r="GQ232" i="2" a="1"/>
  <c r="GQ232" i="2" s="1"/>
  <c r="GQ237" i="2"/>
  <c r="GQ235" i="2"/>
  <c r="GQ234" i="2"/>
  <c r="GQ226" i="2"/>
  <c r="GQ224" i="2"/>
  <c r="GQ221" i="2"/>
  <c r="GQ233" i="2"/>
  <c r="GQ227" i="2"/>
  <c r="GQ216" i="2" a="1"/>
  <c r="GQ216" i="2" s="1"/>
  <c r="GQ220" i="2"/>
  <c r="GQ217" i="2"/>
  <c r="GQ225" i="2"/>
  <c r="GQ210" i="2"/>
  <c r="GQ208" i="2"/>
  <c r="GQ250" i="2"/>
  <c r="GQ219" i="2"/>
  <c r="GQ218" i="2"/>
  <c r="GQ209" i="2"/>
  <c r="GQ205" i="2"/>
  <c r="GQ203" i="2"/>
  <c r="GQ202" i="2"/>
  <c r="GQ204" i="2"/>
  <c r="GQ201" i="2"/>
  <c r="GQ195" i="2"/>
  <c r="GQ211" i="2"/>
  <c r="GQ200" i="2" a="1"/>
  <c r="GQ200" i="2" s="1"/>
  <c r="GQ194" i="2"/>
  <c r="GQ192" i="2"/>
  <c r="GQ188" i="2"/>
  <c r="GQ186" i="2"/>
  <c r="GO19" i="3"/>
  <c r="GQ184" i="2" a="1"/>
  <c r="GQ184" i="2" s="1"/>
  <c r="GQ193" i="2"/>
  <c r="GQ189" i="2"/>
  <c r="GQ187" i="2"/>
  <c r="GQ185" i="2"/>
  <c r="GR165" i="2"/>
  <c r="GQ222" i="2"/>
  <c r="GQ270" i="2"/>
  <c r="GQ238" i="2"/>
  <c r="GQ206" i="2"/>
  <c r="GQ302" i="2"/>
  <c r="GQ318" i="2"/>
  <c r="GQ190" i="2"/>
  <c r="GQ254" i="2"/>
  <c r="GQ177" i="2"/>
  <c r="GQ171" i="2"/>
  <c r="GQ179" i="2"/>
  <c r="GQ178" i="2"/>
  <c r="GQ168" i="2" a="1"/>
  <c r="GQ168" i="2" s="1"/>
  <c r="GQ169" i="2"/>
  <c r="GQ174" i="2"/>
  <c r="GQ172" i="2"/>
  <c r="GQ170" i="2"/>
  <c r="GQ176" i="2"/>
  <c r="GQ173" i="2"/>
  <c r="GP191" i="2"/>
  <c r="GP196" i="2" s="1"/>
  <c r="GP303" i="2"/>
  <c r="GP308" i="2" s="1"/>
  <c r="GP175" i="2"/>
  <c r="GP180" i="2" s="1"/>
  <c r="GP207" i="2"/>
  <c r="GP212" i="2" s="1"/>
  <c r="GQ319" i="2" l="1"/>
  <c r="GQ175" i="2"/>
  <c r="GQ180" i="2" s="1"/>
  <c r="GQ207" i="2"/>
  <c r="GQ212" i="2" s="1"/>
  <c r="GQ191" i="2"/>
  <c r="GQ196" i="2" s="1"/>
  <c r="GQ324" i="2"/>
  <c r="GQ223" i="2"/>
  <c r="GQ228" i="2" s="1"/>
  <c r="GQ287" i="2"/>
  <c r="GQ292" i="2" s="1"/>
  <c r="GQ239" i="2"/>
  <c r="GQ244" i="2" s="1"/>
  <c r="GQ255" i="2"/>
  <c r="GQ260" i="2" s="1"/>
  <c r="GR323" i="2"/>
  <c r="GR322" i="2"/>
  <c r="GR321" i="2"/>
  <c r="GR320" i="2"/>
  <c r="GR317" i="2"/>
  <c r="GR316" i="2"/>
  <c r="GR314" i="2"/>
  <c r="GR313" i="2"/>
  <c r="GR312" i="2" a="1"/>
  <c r="GR312" i="2" s="1"/>
  <c r="GR315" i="2"/>
  <c r="GR307" i="2"/>
  <c r="GR306" i="2"/>
  <c r="GR305" i="2"/>
  <c r="GR300" i="2"/>
  <c r="GR304" i="2"/>
  <c r="GR301" i="2"/>
  <c r="GR299" i="2"/>
  <c r="GR296" i="2" a="1"/>
  <c r="GR296" i="2" s="1"/>
  <c r="GR297" i="2"/>
  <c r="GR291" i="2"/>
  <c r="GR298" i="2"/>
  <c r="GR290" i="2"/>
  <c r="GR286" i="2"/>
  <c r="GR289" i="2"/>
  <c r="GR288" i="2"/>
  <c r="GR283" i="2"/>
  <c r="GR281" i="2"/>
  <c r="GR284" i="2"/>
  <c r="GR282" i="2"/>
  <c r="GR280" i="2" a="1"/>
  <c r="GR280" i="2" s="1"/>
  <c r="GR285" i="2"/>
  <c r="GR275" i="2"/>
  <c r="GR274" i="2"/>
  <c r="GR272" i="2"/>
  <c r="GR269" i="2"/>
  <c r="GR265" i="2"/>
  <c r="GR268" i="2"/>
  <c r="GR273" i="2"/>
  <c r="GR258" i="2"/>
  <c r="GR267" i="2"/>
  <c r="GR264" i="2" a="1"/>
  <c r="GR264" i="2" s="1"/>
  <c r="GR257" i="2"/>
  <c r="GR266" i="2"/>
  <c r="GR259" i="2"/>
  <c r="GR248" i="2" a="1"/>
  <c r="GR248" i="2" s="1"/>
  <c r="GR241" i="2"/>
  <c r="GR243" i="2"/>
  <c r="GR252" i="2"/>
  <c r="GR249" i="2"/>
  <c r="GR242" i="2"/>
  <c r="GR251" i="2"/>
  <c r="GR250" i="2"/>
  <c r="GR236" i="2"/>
  <c r="GR253" i="2"/>
  <c r="GR240" i="2"/>
  <c r="GR237" i="2"/>
  <c r="GR235" i="2"/>
  <c r="GR256" i="2"/>
  <c r="GR234" i="2"/>
  <c r="GR226" i="2"/>
  <c r="GR233" i="2"/>
  <c r="GR225" i="2"/>
  <c r="GR232" i="2" a="1"/>
  <c r="GR232" i="2" s="1"/>
  <c r="GR216" i="2" a="1"/>
  <c r="GR216" i="2" s="1"/>
  <c r="GR220" i="2"/>
  <c r="GR217" i="2"/>
  <c r="GR227" i="2"/>
  <c r="GR224" i="2"/>
  <c r="GR221" i="2"/>
  <c r="GR209" i="2"/>
  <c r="GR219" i="2"/>
  <c r="GR208" i="2"/>
  <c r="GR193" i="2"/>
  <c r="GR204" i="2"/>
  <c r="GR201" i="2"/>
  <c r="GR200" i="2" a="1"/>
  <c r="GR200" i="2" s="1"/>
  <c r="GR211" i="2"/>
  <c r="GR218" i="2"/>
  <c r="GR205" i="2"/>
  <c r="GR203" i="2"/>
  <c r="GR202" i="2"/>
  <c r="GR210" i="2"/>
  <c r="GS165" i="2"/>
  <c r="GR194" i="2"/>
  <c r="GR184" i="2" a="1"/>
  <c r="GR184" i="2" s="1"/>
  <c r="GR189" i="2"/>
  <c r="GR187" i="2"/>
  <c r="GR185" i="2"/>
  <c r="GR195" i="2"/>
  <c r="GR192" i="2"/>
  <c r="GR188" i="2"/>
  <c r="GR186" i="2"/>
  <c r="GP19" i="3"/>
  <c r="GR238" i="2"/>
  <c r="GR222" i="2"/>
  <c r="GR206" i="2"/>
  <c r="GR270" i="2"/>
  <c r="GR302" i="2"/>
  <c r="GR318" i="2"/>
  <c r="GR190" i="2"/>
  <c r="GR254" i="2"/>
  <c r="GR168" i="2" a="1"/>
  <c r="GR168" i="2" s="1"/>
  <c r="GR171" i="2"/>
  <c r="GR177" i="2"/>
  <c r="GR176" i="2"/>
  <c r="GR174" i="2"/>
  <c r="GR170" i="2"/>
  <c r="GR173" i="2"/>
  <c r="GR169" i="2"/>
  <c r="GR179" i="2"/>
  <c r="GR172" i="2"/>
  <c r="GR178" i="2"/>
  <c r="GQ271" i="2"/>
  <c r="GQ276" i="2" s="1"/>
  <c r="GQ303" i="2"/>
  <c r="GQ308" i="2" s="1"/>
  <c r="GR255" i="2" l="1"/>
  <c r="GR260" i="2" s="1"/>
  <c r="GR319" i="2"/>
  <c r="GR324" i="2" s="1"/>
  <c r="GR287" i="2"/>
  <c r="GR292" i="2" s="1"/>
  <c r="GR303" i="2"/>
  <c r="GR308" i="2" s="1"/>
  <c r="GR271" i="2"/>
  <c r="GR276" i="2" s="1"/>
  <c r="GR223" i="2"/>
  <c r="GR228" i="2" s="1"/>
  <c r="GR239" i="2"/>
  <c r="GR244" i="2" s="1"/>
  <c r="GR175" i="2"/>
  <c r="GR180" i="2" s="1"/>
  <c r="GR191" i="2"/>
  <c r="GR196" i="2" s="1"/>
  <c r="GR207" i="2"/>
  <c r="GR212" i="2" s="1"/>
  <c r="GS323" i="2"/>
  <c r="GS322" i="2"/>
  <c r="GS320" i="2"/>
  <c r="GS317" i="2"/>
  <c r="GS321" i="2"/>
  <c r="GS316" i="2"/>
  <c r="GS315" i="2"/>
  <c r="GS312" i="2" a="1"/>
  <c r="GS312" i="2" s="1"/>
  <c r="GS314" i="2"/>
  <c r="GS313" i="2"/>
  <c r="GS306" i="2"/>
  <c r="GS307" i="2"/>
  <c r="GS305" i="2"/>
  <c r="GS300" i="2"/>
  <c r="GS301" i="2"/>
  <c r="GS304" i="2"/>
  <c r="GS296" i="2" a="1"/>
  <c r="GS296" i="2" s="1"/>
  <c r="GS299" i="2"/>
  <c r="GS298" i="2"/>
  <c r="GS297" i="2"/>
  <c r="GS291" i="2"/>
  <c r="GS286" i="2"/>
  <c r="GS289" i="2"/>
  <c r="GS290" i="2"/>
  <c r="GS284" i="2"/>
  <c r="GS282" i="2"/>
  <c r="GS280" i="2" a="1"/>
  <c r="GS280" i="2" s="1"/>
  <c r="GS285" i="2"/>
  <c r="GS288" i="2"/>
  <c r="GS281" i="2"/>
  <c r="GS283" i="2"/>
  <c r="GS272" i="2"/>
  <c r="GS269" i="2"/>
  <c r="GS264" i="2" a="1"/>
  <c r="GS264" i="2" s="1"/>
  <c r="GS274" i="2"/>
  <c r="GS267" i="2"/>
  <c r="GS266" i="2"/>
  <c r="GS273" i="2"/>
  <c r="GS259" i="2"/>
  <c r="GS265" i="2"/>
  <c r="GS257" i="2"/>
  <c r="GS268" i="2"/>
  <c r="GS275" i="2"/>
  <c r="GS243" i="2"/>
  <c r="GS252" i="2"/>
  <c r="GS249" i="2"/>
  <c r="GS251" i="2"/>
  <c r="GS250" i="2"/>
  <c r="GS258" i="2"/>
  <c r="GS256" i="2"/>
  <c r="GS253" i="2"/>
  <c r="GS248" i="2" a="1"/>
  <c r="GS248" i="2" s="1"/>
  <c r="GS242" i="2"/>
  <c r="GS236" i="2"/>
  <c r="GS241" i="2"/>
  <c r="GS237" i="2"/>
  <c r="GS235" i="2"/>
  <c r="GS234" i="2"/>
  <c r="GS226" i="2"/>
  <c r="GS233" i="2"/>
  <c r="GS240" i="2"/>
  <c r="GS225" i="2"/>
  <c r="GS227" i="2"/>
  <c r="GS220" i="2"/>
  <c r="GS217" i="2"/>
  <c r="GS210" i="2"/>
  <c r="GS208" i="2"/>
  <c r="GS232" i="2" a="1"/>
  <c r="GS232" i="2" s="1"/>
  <c r="GS219" i="2"/>
  <c r="GS218" i="2"/>
  <c r="GS211" i="2"/>
  <c r="GS200" i="2" a="1"/>
  <c r="GS200" i="2" s="1"/>
  <c r="GS204" i="2"/>
  <c r="GS201" i="2"/>
  <c r="GS195" i="2"/>
  <c r="GS216" i="2" a="1"/>
  <c r="GS216" i="2" s="1"/>
  <c r="GS221" i="2"/>
  <c r="GS224" i="2"/>
  <c r="GS194" i="2"/>
  <c r="GS192" i="2"/>
  <c r="GS209" i="2"/>
  <c r="GS184" i="2" a="1"/>
  <c r="GS184" i="2" s="1"/>
  <c r="GS203" i="2"/>
  <c r="GT165" i="2"/>
  <c r="GS189" i="2"/>
  <c r="GS187" i="2"/>
  <c r="GS185" i="2"/>
  <c r="GS193" i="2"/>
  <c r="GS205" i="2"/>
  <c r="GS202" i="2"/>
  <c r="GS188" i="2"/>
  <c r="GQ19" i="3"/>
  <c r="GS186" i="2"/>
  <c r="GS222" i="2"/>
  <c r="GS270" i="2"/>
  <c r="GS238" i="2"/>
  <c r="GS206" i="2"/>
  <c r="GS302" i="2"/>
  <c r="GS318" i="2"/>
  <c r="GS190" i="2"/>
  <c r="GS254" i="2"/>
  <c r="GS176" i="2"/>
  <c r="GS178" i="2"/>
  <c r="GS168" i="2" a="1"/>
  <c r="GS168" i="2" s="1"/>
  <c r="GS171" i="2"/>
  <c r="GS174" i="2"/>
  <c r="GS177" i="2"/>
  <c r="GS179" i="2"/>
  <c r="GS170" i="2"/>
  <c r="GS172" i="2"/>
  <c r="GS169" i="2"/>
  <c r="GS173" i="2"/>
  <c r="GS191" i="2" l="1"/>
  <c r="GS196" i="2" s="1"/>
  <c r="GS175" i="2"/>
  <c r="GS180" i="2" s="1"/>
  <c r="GS207" i="2"/>
  <c r="GS212" i="2" s="1"/>
  <c r="GS303" i="2"/>
  <c r="GS308" i="2" s="1"/>
  <c r="GS255" i="2"/>
  <c r="GS260" i="2" s="1"/>
  <c r="GS223" i="2"/>
  <c r="GS228" i="2" s="1"/>
  <c r="GS239" i="2"/>
  <c r="GS244" i="2" s="1"/>
  <c r="GT323" i="2"/>
  <c r="GT322" i="2"/>
  <c r="GT320" i="2"/>
  <c r="GT321" i="2"/>
  <c r="GT317" i="2"/>
  <c r="GT316" i="2"/>
  <c r="GT315" i="2"/>
  <c r="GT313" i="2"/>
  <c r="GT314" i="2"/>
  <c r="GT307" i="2"/>
  <c r="GT312" i="2" a="1"/>
  <c r="GT312" i="2" s="1"/>
  <c r="GT305" i="2"/>
  <c r="GT306" i="2"/>
  <c r="GT304" i="2"/>
  <c r="GT301" i="2"/>
  <c r="GT300" i="2"/>
  <c r="GT296" i="2" a="1"/>
  <c r="GT296" i="2" s="1"/>
  <c r="GT297" i="2"/>
  <c r="GT299" i="2"/>
  <c r="GT290" i="2"/>
  <c r="GT298" i="2"/>
  <c r="GT291" i="2"/>
  <c r="GT289" i="2"/>
  <c r="GT288" i="2"/>
  <c r="GT285" i="2"/>
  <c r="GT284" i="2"/>
  <c r="GT282" i="2"/>
  <c r="GT280" i="2" a="1"/>
  <c r="GT280" i="2" s="1"/>
  <c r="GT286" i="2"/>
  <c r="GT283" i="2"/>
  <c r="GT281" i="2"/>
  <c r="GT274" i="2"/>
  <c r="GT272" i="2"/>
  <c r="GT269" i="2"/>
  <c r="GT273" i="2"/>
  <c r="GT264" i="2" a="1"/>
  <c r="GT264" i="2" s="1"/>
  <c r="GT267" i="2"/>
  <c r="GT266" i="2"/>
  <c r="GT268" i="2"/>
  <c r="GT259" i="2"/>
  <c r="GT275" i="2"/>
  <c r="GT265" i="2"/>
  <c r="GT257" i="2"/>
  <c r="GT258" i="2"/>
  <c r="GT256" i="2"/>
  <c r="GT253" i="2"/>
  <c r="GT252" i="2"/>
  <c r="GT249" i="2"/>
  <c r="GT251" i="2"/>
  <c r="GT250" i="2"/>
  <c r="GT248" i="2" a="1"/>
  <c r="GT248" i="2" s="1"/>
  <c r="GT242" i="2"/>
  <c r="GT241" i="2"/>
  <c r="GT240" i="2"/>
  <c r="GT237" i="2"/>
  <c r="GT235" i="2"/>
  <c r="GT234" i="2"/>
  <c r="GT243" i="2"/>
  <c r="GT233" i="2"/>
  <c r="GT225" i="2"/>
  <c r="GT236" i="2"/>
  <c r="GT227" i="2"/>
  <c r="GT232" i="2" a="1"/>
  <c r="GT232" i="2" s="1"/>
  <c r="GT226" i="2"/>
  <c r="GT224" i="2"/>
  <c r="GT221" i="2"/>
  <c r="GT220" i="2"/>
  <c r="GT217" i="2"/>
  <c r="GT219" i="2"/>
  <c r="GT218" i="2"/>
  <c r="GT216" i="2" a="1"/>
  <c r="GT216" i="2" s="1"/>
  <c r="GT209" i="2"/>
  <c r="GT200" i="2" a="1"/>
  <c r="GT200" i="2" s="1"/>
  <c r="GT208" i="2"/>
  <c r="GT204" i="2"/>
  <c r="GT201" i="2"/>
  <c r="GT195" i="2"/>
  <c r="GT211" i="2"/>
  <c r="GT194" i="2"/>
  <c r="GT192" i="2"/>
  <c r="GT210" i="2"/>
  <c r="GT205" i="2"/>
  <c r="GT203" i="2"/>
  <c r="GT202" i="2"/>
  <c r="GT189" i="2"/>
  <c r="GT187" i="2"/>
  <c r="GT185" i="2"/>
  <c r="GT193" i="2"/>
  <c r="GU165" i="2"/>
  <c r="GT188" i="2"/>
  <c r="GT186" i="2"/>
  <c r="GT184" i="2" a="1"/>
  <c r="GT184" i="2" s="1"/>
  <c r="GR19" i="3"/>
  <c r="GT238" i="2"/>
  <c r="GT206" i="2"/>
  <c r="GT302" i="2"/>
  <c r="GT270" i="2"/>
  <c r="GT222" i="2"/>
  <c r="GT254" i="2"/>
  <c r="GT190" i="2"/>
  <c r="GT318" i="2"/>
  <c r="GT171" i="2"/>
  <c r="GT178" i="2"/>
  <c r="GT176" i="2"/>
  <c r="GT172" i="2"/>
  <c r="GT170" i="2"/>
  <c r="GT174" i="2"/>
  <c r="GT169" i="2"/>
  <c r="GT177" i="2"/>
  <c r="GT179" i="2"/>
  <c r="GT168" i="2" a="1"/>
  <c r="GT168" i="2" s="1"/>
  <c r="GT173" i="2"/>
  <c r="GS319" i="2"/>
  <c r="GS324" i="2" s="1"/>
  <c r="GS287" i="2"/>
  <c r="GS292" i="2" s="1"/>
  <c r="GS271" i="2"/>
  <c r="GS276" i="2" s="1"/>
  <c r="GT319" i="2" l="1"/>
  <c r="GT324" i="2" s="1"/>
  <c r="GT255" i="2"/>
  <c r="GT260" i="2" s="1"/>
  <c r="GT175" i="2"/>
  <c r="GT180" i="2" s="1"/>
  <c r="GT223" i="2"/>
  <c r="GT228" i="2" s="1"/>
  <c r="GT239" i="2"/>
  <c r="GT244" i="2" s="1"/>
  <c r="GT191" i="2"/>
  <c r="GT196" i="2" s="1"/>
  <c r="GT271" i="2"/>
  <c r="GT276" i="2" s="1"/>
  <c r="GT287" i="2"/>
  <c r="GT292" i="2" s="1"/>
  <c r="GT207" i="2"/>
  <c r="GT212" i="2" s="1"/>
  <c r="GT303" i="2"/>
  <c r="GT308" i="2" s="1"/>
  <c r="GU323" i="2"/>
  <c r="GU321" i="2"/>
  <c r="GU320" i="2"/>
  <c r="GU317" i="2"/>
  <c r="GU322" i="2"/>
  <c r="GU315" i="2"/>
  <c r="GU316" i="2"/>
  <c r="GU314" i="2"/>
  <c r="GU313" i="2"/>
  <c r="GU312" i="2" a="1"/>
  <c r="GU312" i="2" s="1"/>
  <c r="GU306" i="2"/>
  <c r="GU307" i="2"/>
  <c r="GU304" i="2"/>
  <c r="GU301" i="2"/>
  <c r="GU305" i="2"/>
  <c r="GU300" i="2"/>
  <c r="GU299" i="2"/>
  <c r="GU298" i="2"/>
  <c r="GU290" i="2"/>
  <c r="GU297" i="2"/>
  <c r="GU291" i="2"/>
  <c r="GU288" i="2"/>
  <c r="GU286" i="2"/>
  <c r="GU284" i="2"/>
  <c r="GU282" i="2"/>
  <c r="GU280" i="2" a="1"/>
  <c r="GU280" i="2" s="1"/>
  <c r="GU296" i="2" a="1"/>
  <c r="GU296" i="2" s="1"/>
  <c r="GU285" i="2"/>
  <c r="GU289" i="2"/>
  <c r="GU283" i="2"/>
  <c r="GU281" i="2"/>
  <c r="GU274" i="2"/>
  <c r="GU272" i="2"/>
  <c r="GU269" i="2"/>
  <c r="GU273" i="2"/>
  <c r="GU268" i="2"/>
  <c r="GU275" i="2"/>
  <c r="GU267" i="2"/>
  <c r="GU266" i="2"/>
  <c r="GU265" i="2"/>
  <c r="GU264" i="2" a="1"/>
  <c r="GU264" i="2" s="1"/>
  <c r="GU257" i="2"/>
  <c r="GU259" i="2"/>
  <c r="GU258" i="2"/>
  <c r="GU256" i="2"/>
  <c r="GU253" i="2"/>
  <c r="GU242" i="2"/>
  <c r="GU251" i="2"/>
  <c r="GU250" i="2"/>
  <c r="GU248" i="2" a="1"/>
  <c r="GU248" i="2" s="1"/>
  <c r="GU241" i="2"/>
  <c r="GU252" i="2"/>
  <c r="GU249" i="2"/>
  <c r="GU240" i="2"/>
  <c r="GU237" i="2"/>
  <c r="GU235" i="2"/>
  <c r="GU225" i="2"/>
  <c r="GU236" i="2"/>
  <c r="GU232" i="2" a="1"/>
  <c r="GU232" i="2" s="1"/>
  <c r="GU227" i="2"/>
  <c r="GU243" i="2"/>
  <c r="GU234" i="2"/>
  <c r="GU233" i="2"/>
  <c r="GU219" i="2"/>
  <c r="GU218" i="2"/>
  <c r="GU216" i="2" a="1"/>
  <c r="GU216" i="2" s="1"/>
  <c r="GU209" i="2"/>
  <c r="GU226" i="2"/>
  <c r="GU224" i="2"/>
  <c r="GU221" i="2"/>
  <c r="GU211" i="2"/>
  <c r="GU220" i="2"/>
  <c r="GU217" i="2"/>
  <c r="GU208" i="2"/>
  <c r="GU204" i="2"/>
  <c r="GU201" i="2"/>
  <c r="GU195" i="2"/>
  <c r="GU210" i="2"/>
  <c r="GU205" i="2"/>
  <c r="GU203" i="2"/>
  <c r="GU202" i="2"/>
  <c r="GU193" i="2"/>
  <c r="GU194" i="2"/>
  <c r="GU189" i="2"/>
  <c r="GU187" i="2"/>
  <c r="GU185" i="2"/>
  <c r="GV165" i="2"/>
  <c r="GU192" i="2"/>
  <c r="GU188" i="2"/>
  <c r="GU186" i="2"/>
  <c r="GU200" i="2" a="1"/>
  <c r="GU200" i="2" s="1"/>
  <c r="GS19" i="3"/>
  <c r="GU184" i="2" a="1"/>
  <c r="GU184" i="2" s="1"/>
  <c r="GU222" i="2"/>
  <c r="GU270" i="2"/>
  <c r="GU238" i="2"/>
  <c r="GU206" i="2"/>
  <c r="GU302" i="2"/>
  <c r="GU190" i="2"/>
  <c r="GU318" i="2"/>
  <c r="GU254" i="2"/>
  <c r="GU177" i="2"/>
  <c r="GU172" i="2"/>
  <c r="GU168" i="2" a="1"/>
  <c r="GU168" i="2" s="1"/>
  <c r="GU176" i="2"/>
  <c r="GU173" i="2"/>
  <c r="GU174" i="2"/>
  <c r="GU170" i="2"/>
  <c r="GU171" i="2"/>
  <c r="GU179" i="2"/>
  <c r="GU169" i="2"/>
  <c r="GU178" i="2"/>
  <c r="GU319" i="2" l="1"/>
  <c r="GU324" i="2" s="1"/>
  <c r="GU191" i="2"/>
  <c r="GU196" i="2" s="1"/>
  <c r="GU207" i="2"/>
  <c r="GU212" i="2" s="1"/>
  <c r="GU223" i="2"/>
  <c r="GU228" i="2" s="1"/>
  <c r="GU287" i="2"/>
  <c r="GU292" i="2" s="1"/>
  <c r="GU239" i="2"/>
  <c r="GU244" i="2" s="1"/>
  <c r="GU303" i="2"/>
  <c r="GU308" i="2" s="1"/>
  <c r="GU271" i="2"/>
  <c r="GU276" i="2" s="1"/>
  <c r="GV322" i="2"/>
  <c r="GV323" i="2"/>
  <c r="GV320" i="2"/>
  <c r="GV317" i="2"/>
  <c r="GV321" i="2"/>
  <c r="GV316" i="2"/>
  <c r="GV315" i="2"/>
  <c r="GV314" i="2"/>
  <c r="GV312" i="2" a="1"/>
  <c r="GV312" i="2" s="1"/>
  <c r="GV313" i="2"/>
  <c r="GV305" i="2"/>
  <c r="GV307" i="2"/>
  <c r="GV306" i="2"/>
  <c r="GV301" i="2"/>
  <c r="GV304" i="2"/>
  <c r="GV300" i="2"/>
  <c r="GV299" i="2"/>
  <c r="GV298" i="2"/>
  <c r="GV297" i="2"/>
  <c r="GV296" i="2" a="1"/>
  <c r="GV296" i="2" s="1"/>
  <c r="GV291" i="2"/>
  <c r="GV290" i="2"/>
  <c r="GV288" i="2"/>
  <c r="GV285" i="2"/>
  <c r="GV286" i="2"/>
  <c r="GV289" i="2"/>
  <c r="GV284" i="2"/>
  <c r="GV282" i="2"/>
  <c r="GV283" i="2"/>
  <c r="GV281" i="2"/>
  <c r="GV280" i="2" a="1"/>
  <c r="GV280" i="2" s="1"/>
  <c r="GV273" i="2"/>
  <c r="GV275" i="2"/>
  <c r="GV272" i="2"/>
  <c r="GV269" i="2"/>
  <c r="GV267" i="2"/>
  <c r="GV266" i="2"/>
  <c r="GV274" i="2"/>
  <c r="GV268" i="2"/>
  <c r="GV264" i="2" a="1"/>
  <c r="GV264" i="2" s="1"/>
  <c r="GV265" i="2"/>
  <c r="GV259" i="2"/>
  <c r="GV258" i="2"/>
  <c r="GV242" i="2"/>
  <c r="GV251" i="2"/>
  <c r="GV250" i="2"/>
  <c r="GV248" i="2" a="1"/>
  <c r="GV248" i="2" s="1"/>
  <c r="GV241" i="2"/>
  <c r="GV256" i="2"/>
  <c r="GV253" i="2"/>
  <c r="GV243" i="2"/>
  <c r="GV257" i="2"/>
  <c r="GV252" i="2"/>
  <c r="GV249" i="2"/>
  <c r="GV240" i="2"/>
  <c r="GV237" i="2"/>
  <c r="GV236" i="2"/>
  <c r="GV225" i="2"/>
  <c r="GV232" i="2" a="1"/>
  <c r="GV232" i="2" s="1"/>
  <c r="GV227" i="2"/>
  <c r="GV226" i="2"/>
  <c r="GV224" i="2"/>
  <c r="GV221" i="2"/>
  <c r="GV235" i="2"/>
  <c r="GV234" i="2"/>
  <c r="GV219" i="2"/>
  <c r="GV218" i="2"/>
  <c r="GV216" i="2" a="1"/>
  <c r="GV216" i="2" s="1"/>
  <c r="GV211" i="2"/>
  <c r="GV233" i="2"/>
  <c r="GV210" i="2"/>
  <c r="GV208" i="2"/>
  <c r="GV220" i="2"/>
  <c r="GV194" i="2"/>
  <c r="GV192" i="2"/>
  <c r="GV205" i="2"/>
  <c r="GV203" i="2"/>
  <c r="GV202" i="2"/>
  <c r="GV217" i="2"/>
  <c r="GV200" i="2" a="1"/>
  <c r="GV200" i="2" s="1"/>
  <c r="GV204" i="2"/>
  <c r="GV201" i="2"/>
  <c r="GV195" i="2"/>
  <c r="GT19" i="3"/>
  <c r="GV193" i="2"/>
  <c r="GV188" i="2"/>
  <c r="GV186" i="2"/>
  <c r="GW165" i="2"/>
  <c r="GV184" i="2" a="1"/>
  <c r="GV184" i="2" s="1"/>
  <c r="GV209" i="2"/>
  <c r="GV189" i="2"/>
  <c r="GV187" i="2"/>
  <c r="GV185" i="2"/>
  <c r="GV206" i="2"/>
  <c r="GV302" i="2"/>
  <c r="GV222" i="2"/>
  <c r="GV270" i="2"/>
  <c r="GV238" i="2"/>
  <c r="GV190" i="2"/>
  <c r="GV318" i="2"/>
  <c r="GV254" i="2"/>
  <c r="GV179" i="2"/>
  <c r="GV172" i="2"/>
  <c r="GV170" i="2"/>
  <c r="GV177" i="2"/>
  <c r="GV168" i="2" a="1"/>
  <c r="GV168" i="2" s="1"/>
  <c r="GV176" i="2"/>
  <c r="GV173" i="2"/>
  <c r="GV174" i="2"/>
  <c r="GV171" i="2"/>
  <c r="GV169" i="2"/>
  <c r="GV178" i="2"/>
  <c r="GU175" i="2"/>
  <c r="GU180" i="2" s="1"/>
  <c r="GU255" i="2"/>
  <c r="GU260" i="2" s="1"/>
  <c r="GV255" i="2" l="1"/>
  <c r="GV260" i="2" s="1"/>
  <c r="GV319" i="2"/>
  <c r="GV324" i="2" s="1"/>
  <c r="GW323" i="2"/>
  <c r="GW322" i="2"/>
  <c r="GW321" i="2"/>
  <c r="GW320" i="2"/>
  <c r="GW315" i="2"/>
  <c r="GW314" i="2"/>
  <c r="GW317" i="2"/>
  <c r="GW316" i="2"/>
  <c r="GW312" i="2" a="1"/>
  <c r="GW312" i="2" s="1"/>
  <c r="GW313" i="2"/>
  <c r="GW307" i="2"/>
  <c r="GW305" i="2"/>
  <c r="GW304" i="2"/>
  <c r="GW306" i="2"/>
  <c r="GW301" i="2"/>
  <c r="GW299" i="2"/>
  <c r="GW298" i="2"/>
  <c r="GW297" i="2"/>
  <c r="GW300" i="2"/>
  <c r="GW291" i="2"/>
  <c r="GW296" i="2" a="1"/>
  <c r="GW296" i="2" s="1"/>
  <c r="GW290" i="2"/>
  <c r="GW288" i="2"/>
  <c r="GW285" i="2"/>
  <c r="GW289" i="2"/>
  <c r="GW286" i="2"/>
  <c r="GW283" i="2"/>
  <c r="GW281" i="2"/>
  <c r="GW280" i="2" a="1"/>
  <c r="GW280" i="2" s="1"/>
  <c r="GW282" i="2"/>
  <c r="GW275" i="2"/>
  <c r="GW284" i="2"/>
  <c r="GW274" i="2"/>
  <c r="GW268" i="2"/>
  <c r="GW265" i="2"/>
  <c r="GW264" i="2" a="1"/>
  <c r="GW264" i="2" s="1"/>
  <c r="GW267" i="2"/>
  <c r="GW273" i="2"/>
  <c r="GW259" i="2"/>
  <c r="GW258" i="2"/>
  <c r="GW272" i="2"/>
  <c r="GW269" i="2"/>
  <c r="GW266" i="2"/>
  <c r="GW251" i="2"/>
  <c r="GW250" i="2"/>
  <c r="GW248" i="2" a="1"/>
  <c r="GW248" i="2" s="1"/>
  <c r="GW256" i="2"/>
  <c r="GW253" i="2"/>
  <c r="GW243" i="2"/>
  <c r="GW257" i="2"/>
  <c r="GW252" i="2"/>
  <c r="GW249" i="2"/>
  <c r="GW241" i="2"/>
  <c r="GW240" i="2"/>
  <c r="GW237" i="2"/>
  <c r="GW235" i="2"/>
  <c r="GW234" i="2"/>
  <c r="GW242" i="2"/>
  <c r="GW232" i="2" a="1"/>
  <c r="GW232" i="2" s="1"/>
  <c r="GW225" i="2"/>
  <c r="GW227" i="2"/>
  <c r="GW236" i="2"/>
  <c r="GW226" i="2"/>
  <c r="GW224" i="2"/>
  <c r="GW221" i="2"/>
  <c r="GW233" i="2"/>
  <c r="GW219" i="2"/>
  <c r="GW218" i="2"/>
  <c r="GW216" i="2" a="1"/>
  <c r="GW216" i="2" s="1"/>
  <c r="GW209" i="2"/>
  <c r="GW220" i="2"/>
  <c r="GW217" i="2"/>
  <c r="GW211" i="2"/>
  <c r="GW205" i="2"/>
  <c r="GW203" i="2"/>
  <c r="GW202" i="2"/>
  <c r="GW210" i="2"/>
  <c r="GW200" i="2" a="1"/>
  <c r="GW200" i="2" s="1"/>
  <c r="GW193" i="2"/>
  <c r="GW208" i="2"/>
  <c r="GU19" i="3"/>
  <c r="GW204" i="2"/>
  <c r="GW188" i="2"/>
  <c r="GW186" i="2"/>
  <c r="GW192" i="2"/>
  <c r="GW184" i="2" a="1"/>
  <c r="GW184" i="2" s="1"/>
  <c r="GW201" i="2"/>
  <c r="GW195" i="2"/>
  <c r="GX165" i="2"/>
  <c r="GW189" i="2"/>
  <c r="GW194" i="2"/>
  <c r="GW185" i="2"/>
  <c r="GW187" i="2"/>
  <c r="GW302" i="2"/>
  <c r="GW238" i="2"/>
  <c r="GW206" i="2"/>
  <c r="GW270" i="2"/>
  <c r="GW222" i="2"/>
  <c r="GW254" i="2"/>
  <c r="GW318" i="2"/>
  <c r="GW190" i="2"/>
  <c r="GW179" i="2"/>
  <c r="GW173" i="2"/>
  <c r="GW172" i="2"/>
  <c r="GW171" i="2"/>
  <c r="GW174" i="2"/>
  <c r="GW178" i="2"/>
  <c r="GW170" i="2"/>
  <c r="GW168" i="2" a="1"/>
  <c r="GW168" i="2" s="1"/>
  <c r="GW169" i="2"/>
  <c r="GW177" i="2"/>
  <c r="GW176" i="2"/>
  <c r="GV223" i="2"/>
  <c r="GV228" i="2" s="1"/>
  <c r="GV303" i="2"/>
  <c r="GV308" i="2" s="1"/>
  <c r="GV191" i="2"/>
  <c r="GV196" i="2" s="1"/>
  <c r="GV239" i="2"/>
  <c r="GV244" i="2" s="1"/>
  <c r="GV175" i="2"/>
  <c r="GV180" i="2" s="1"/>
  <c r="GV207" i="2"/>
  <c r="GV212" i="2" s="1"/>
  <c r="GV271" i="2"/>
  <c r="GV276" i="2" s="1"/>
  <c r="GV287" i="2"/>
  <c r="GV292" i="2" s="1"/>
  <c r="GW319" i="2" l="1"/>
  <c r="GW324" i="2" s="1"/>
  <c r="GW255" i="2"/>
  <c r="GW260" i="2" s="1"/>
  <c r="GW175" i="2"/>
  <c r="GW180" i="2" s="1"/>
  <c r="GW223" i="2"/>
  <c r="GW228" i="2" s="1"/>
  <c r="GW287" i="2"/>
  <c r="GW292" i="2" s="1"/>
  <c r="GW207" i="2"/>
  <c r="GW212" i="2" s="1"/>
  <c r="GW191" i="2"/>
  <c r="GW196" i="2" s="1"/>
  <c r="GW303" i="2"/>
  <c r="GW308" i="2" s="1"/>
  <c r="GW271" i="2"/>
  <c r="GW276" i="2" s="1"/>
  <c r="GW239" i="2"/>
  <c r="GW244" i="2" s="1"/>
  <c r="GX322" i="2"/>
  <c r="GX323" i="2"/>
  <c r="GX321" i="2"/>
  <c r="GX320" i="2"/>
  <c r="GX316" i="2"/>
  <c r="GX315" i="2"/>
  <c r="GX314" i="2"/>
  <c r="GX317" i="2"/>
  <c r="GX313" i="2"/>
  <c r="GX312" i="2" a="1"/>
  <c r="GX312" i="2" s="1"/>
  <c r="GX307" i="2"/>
  <c r="GX305" i="2"/>
  <c r="GX304" i="2"/>
  <c r="GX306" i="2"/>
  <c r="GX301" i="2"/>
  <c r="GX300" i="2"/>
  <c r="GX299" i="2"/>
  <c r="GX298" i="2"/>
  <c r="GX297" i="2"/>
  <c r="GX296" i="2" a="1"/>
  <c r="GX296" i="2" s="1"/>
  <c r="GX291" i="2"/>
  <c r="GX290" i="2"/>
  <c r="GX286" i="2"/>
  <c r="GX283" i="2"/>
  <c r="GX281" i="2"/>
  <c r="GX285" i="2"/>
  <c r="GX289" i="2"/>
  <c r="GX280" i="2" a="1"/>
  <c r="GX280" i="2" s="1"/>
  <c r="GX288" i="2"/>
  <c r="GX284" i="2"/>
  <c r="GX282" i="2"/>
  <c r="GX273" i="2"/>
  <c r="GX268" i="2"/>
  <c r="GX274" i="2"/>
  <c r="GX272" i="2"/>
  <c r="GX265" i="2"/>
  <c r="GX264" i="2" a="1"/>
  <c r="GX264" i="2" s="1"/>
  <c r="GX275" i="2"/>
  <c r="GX269" i="2"/>
  <c r="GX267" i="2"/>
  <c r="GX266" i="2"/>
  <c r="GX259" i="2"/>
  <c r="GX258" i="2"/>
  <c r="GX256" i="2"/>
  <c r="GX253" i="2"/>
  <c r="GX257" i="2"/>
  <c r="GX251" i="2"/>
  <c r="GX250" i="2"/>
  <c r="GX252" i="2"/>
  <c r="GX249" i="2"/>
  <c r="GX241" i="2"/>
  <c r="GX240" i="2"/>
  <c r="GX248" i="2" a="1"/>
  <c r="GX248" i="2" s="1"/>
  <c r="GX243" i="2"/>
  <c r="GX236" i="2"/>
  <c r="GX227" i="2"/>
  <c r="GX242" i="2"/>
  <c r="GX226" i="2"/>
  <c r="GX233" i="2"/>
  <c r="GX234" i="2"/>
  <c r="GX237" i="2"/>
  <c r="GX232" i="2" a="1"/>
  <c r="GX232" i="2" s="1"/>
  <c r="GX225" i="2"/>
  <c r="GX219" i="2"/>
  <c r="GX218" i="2"/>
  <c r="GX216" i="2" a="1"/>
  <c r="GX216" i="2" s="1"/>
  <c r="GX235" i="2"/>
  <c r="GX211" i="2"/>
  <c r="GX224" i="2"/>
  <c r="GX221" i="2"/>
  <c r="GX220" i="2"/>
  <c r="GX217" i="2"/>
  <c r="GX210" i="2"/>
  <c r="GX208" i="2"/>
  <c r="GX205" i="2"/>
  <c r="GX203" i="2"/>
  <c r="GX202" i="2"/>
  <c r="GX200" i="2" a="1"/>
  <c r="GX200" i="2" s="1"/>
  <c r="GX193" i="2"/>
  <c r="GX209" i="2"/>
  <c r="GX204" i="2"/>
  <c r="GX201" i="2"/>
  <c r="GX195" i="2"/>
  <c r="GX188" i="2"/>
  <c r="GX186" i="2"/>
  <c r="GX192" i="2"/>
  <c r="GX184" i="2" a="1"/>
  <c r="GX184" i="2" s="1"/>
  <c r="GX189" i="2"/>
  <c r="GX187" i="2"/>
  <c r="GX185" i="2"/>
  <c r="GX194" i="2"/>
  <c r="GV19" i="3"/>
  <c r="GY165" i="2"/>
  <c r="GX222" i="2"/>
  <c r="GX270" i="2"/>
  <c r="GX206" i="2"/>
  <c r="GX302" i="2"/>
  <c r="GX238" i="2"/>
  <c r="GX318" i="2"/>
  <c r="GX190" i="2"/>
  <c r="GX254" i="2"/>
  <c r="GX177" i="2"/>
  <c r="GX171" i="2"/>
  <c r="GX172" i="2"/>
  <c r="GX174" i="2"/>
  <c r="GX176" i="2"/>
  <c r="GX179" i="2"/>
  <c r="GX169" i="2"/>
  <c r="GX178" i="2"/>
  <c r="GX170" i="2"/>
  <c r="GX168" i="2" a="1"/>
  <c r="GX168" i="2" s="1"/>
  <c r="GX173" i="2"/>
  <c r="GX255" i="2" l="1"/>
  <c r="GX260" i="2" s="1"/>
  <c r="GX319" i="2"/>
  <c r="GX324" i="2" s="1"/>
  <c r="GX175" i="2"/>
  <c r="GX180" i="2" s="1"/>
  <c r="GX287" i="2"/>
  <c r="GX292" i="2" s="1"/>
  <c r="GX191" i="2"/>
  <c r="GX196" i="2" s="1"/>
  <c r="GX303" i="2"/>
  <c r="GX308" i="2" s="1"/>
  <c r="GX223" i="2"/>
  <c r="GX228" i="2" s="1"/>
  <c r="GX207" i="2"/>
  <c r="GX212" i="2" s="1"/>
  <c r="GX239" i="2"/>
  <c r="GX244" i="2" s="1"/>
  <c r="GY323" i="2"/>
  <c r="GY322" i="2"/>
  <c r="GY321" i="2"/>
  <c r="GY320" i="2"/>
  <c r="GY317" i="2"/>
  <c r="GY316" i="2"/>
  <c r="GY315" i="2"/>
  <c r="GY314" i="2"/>
  <c r="GY313" i="2"/>
  <c r="GY305" i="2"/>
  <c r="GY312" i="2" a="1"/>
  <c r="GY312" i="2" s="1"/>
  <c r="GY306" i="2"/>
  <c r="GY307" i="2"/>
  <c r="GY304" i="2"/>
  <c r="GY301" i="2"/>
  <c r="GY300" i="2"/>
  <c r="GY299" i="2"/>
  <c r="GY298" i="2"/>
  <c r="GY297" i="2"/>
  <c r="GY296" i="2" a="1"/>
  <c r="GY296" i="2" s="1"/>
  <c r="GY289" i="2"/>
  <c r="GY291" i="2"/>
  <c r="GY290" i="2"/>
  <c r="GY286" i="2"/>
  <c r="GY288" i="2"/>
  <c r="GY285" i="2"/>
  <c r="GY283" i="2"/>
  <c r="GY281" i="2"/>
  <c r="GY280" i="2" a="1"/>
  <c r="GY280" i="2" s="1"/>
  <c r="GY284" i="2"/>
  <c r="GY282" i="2"/>
  <c r="GY273" i="2"/>
  <c r="GY268" i="2"/>
  <c r="GY275" i="2"/>
  <c r="GY274" i="2"/>
  <c r="GY272" i="2"/>
  <c r="GY269" i="2"/>
  <c r="GY265" i="2"/>
  <c r="GY267" i="2"/>
  <c r="GY266" i="2"/>
  <c r="GY259" i="2"/>
  <c r="GY258" i="2"/>
  <c r="GY256" i="2"/>
  <c r="GY253" i="2"/>
  <c r="GY257" i="2"/>
  <c r="GY241" i="2"/>
  <c r="GY264" i="2" a="1"/>
  <c r="GY264" i="2" s="1"/>
  <c r="GY252" i="2"/>
  <c r="GY249" i="2"/>
  <c r="GY242" i="2"/>
  <c r="GY248" i="2" a="1"/>
  <c r="GY248" i="2" s="1"/>
  <c r="GY240" i="2"/>
  <c r="GY243" i="2"/>
  <c r="GY236" i="2"/>
  <c r="GY250" i="2"/>
  <c r="GY251" i="2"/>
  <c r="GY226" i="2"/>
  <c r="GY224" i="2"/>
  <c r="GY221" i="2"/>
  <c r="GY233" i="2"/>
  <c r="GY234" i="2"/>
  <c r="GY235" i="2"/>
  <c r="GY227" i="2"/>
  <c r="GY237" i="2"/>
  <c r="GY232" i="2" a="1"/>
  <c r="GY232" i="2" s="1"/>
  <c r="GY225" i="2"/>
  <c r="GY220" i="2"/>
  <c r="GY217" i="2"/>
  <c r="GY210" i="2"/>
  <c r="GY208" i="2"/>
  <c r="GY219" i="2"/>
  <c r="GY218" i="2"/>
  <c r="GY205" i="2"/>
  <c r="GY203" i="2"/>
  <c r="GY202" i="2"/>
  <c r="GY211" i="2"/>
  <c r="GY200" i="2" a="1"/>
  <c r="GY200" i="2" s="1"/>
  <c r="GY216" i="2" a="1"/>
  <c r="GY216" i="2" s="1"/>
  <c r="GY209" i="2"/>
  <c r="GY204" i="2"/>
  <c r="GY201" i="2"/>
  <c r="GY195" i="2"/>
  <c r="GY194" i="2"/>
  <c r="GY192" i="2"/>
  <c r="GY193" i="2"/>
  <c r="GY188" i="2"/>
  <c r="GY186" i="2"/>
  <c r="GY184" i="2" a="1"/>
  <c r="GY184" i="2" s="1"/>
  <c r="GY189" i="2"/>
  <c r="GY187" i="2"/>
  <c r="GY185" i="2"/>
  <c r="GW19" i="3"/>
  <c r="GZ165" i="2"/>
  <c r="GY302" i="2"/>
  <c r="GY270" i="2"/>
  <c r="GY238" i="2"/>
  <c r="GY206" i="2"/>
  <c r="GY222" i="2"/>
  <c r="GY254" i="2"/>
  <c r="GY318" i="2"/>
  <c r="GY190" i="2"/>
  <c r="GY174" i="2"/>
  <c r="GY179" i="2"/>
  <c r="GY169" i="2"/>
  <c r="GY173" i="2"/>
  <c r="GY168" i="2" a="1"/>
  <c r="GY168" i="2" s="1"/>
  <c r="GY171" i="2"/>
  <c r="GY170" i="2"/>
  <c r="GY177" i="2"/>
  <c r="GY172" i="2"/>
  <c r="GY178" i="2"/>
  <c r="GY176" i="2"/>
  <c r="GX271" i="2"/>
  <c r="GX276" i="2" s="1"/>
  <c r="GY319" i="2" l="1"/>
  <c r="GY324" i="2" s="1"/>
  <c r="GY255" i="2"/>
  <c r="GY260" i="2" s="1"/>
  <c r="GY175" i="2"/>
  <c r="GY180" i="2" s="1"/>
  <c r="GY239" i="2"/>
  <c r="GY244" i="2" s="1"/>
  <c r="GY271" i="2"/>
  <c r="GY276" i="2" s="1"/>
  <c r="GY223" i="2"/>
  <c r="GY228" i="2" s="1"/>
  <c r="GZ323" i="2"/>
  <c r="GZ322" i="2"/>
  <c r="GZ321" i="2"/>
  <c r="GZ320" i="2"/>
  <c r="GZ316" i="2"/>
  <c r="GZ317" i="2"/>
  <c r="GZ315" i="2"/>
  <c r="GZ314" i="2"/>
  <c r="GZ313" i="2"/>
  <c r="GZ312" i="2" a="1"/>
  <c r="GZ312" i="2" s="1"/>
  <c r="GZ307" i="2"/>
  <c r="GZ306" i="2"/>
  <c r="GZ304" i="2"/>
  <c r="GZ300" i="2"/>
  <c r="GZ305" i="2"/>
  <c r="GZ301" i="2"/>
  <c r="GZ299" i="2"/>
  <c r="GZ298" i="2"/>
  <c r="GZ297" i="2"/>
  <c r="GZ296" i="2" a="1"/>
  <c r="GZ296" i="2" s="1"/>
  <c r="GZ291" i="2"/>
  <c r="GZ290" i="2"/>
  <c r="GZ286" i="2"/>
  <c r="GZ289" i="2"/>
  <c r="GZ288" i="2"/>
  <c r="GZ283" i="2"/>
  <c r="GZ281" i="2"/>
  <c r="GZ280" i="2" a="1"/>
  <c r="GZ280" i="2" s="1"/>
  <c r="GZ285" i="2"/>
  <c r="GZ284" i="2"/>
  <c r="GZ282" i="2"/>
  <c r="GZ275" i="2"/>
  <c r="GZ274" i="2"/>
  <c r="GZ272" i="2"/>
  <c r="GZ269" i="2"/>
  <c r="GZ268" i="2"/>
  <c r="GZ265" i="2"/>
  <c r="GZ264" i="2" a="1"/>
  <c r="GZ264" i="2" s="1"/>
  <c r="GZ273" i="2"/>
  <c r="GZ267" i="2"/>
  <c r="GZ259" i="2"/>
  <c r="GZ258" i="2"/>
  <c r="GZ266" i="2"/>
  <c r="GZ257" i="2"/>
  <c r="GZ241" i="2"/>
  <c r="GZ243" i="2"/>
  <c r="GZ252" i="2"/>
  <c r="GZ249" i="2"/>
  <c r="GZ256" i="2"/>
  <c r="GZ253" i="2"/>
  <c r="GZ248" i="2" a="1"/>
  <c r="GZ248" i="2" s="1"/>
  <c r="GZ242" i="2"/>
  <c r="GZ251" i="2"/>
  <c r="GZ250" i="2"/>
  <c r="GZ236" i="2"/>
  <c r="GZ240" i="2"/>
  <c r="GZ237" i="2"/>
  <c r="GZ235" i="2"/>
  <c r="GZ226" i="2"/>
  <c r="GZ233" i="2"/>
  <c r="GZ234" i="2"/>
  <c r="GZ232" i="2" a="1"/>
  <c r="GZ232" i="2" s="1"/>
  <c r="GZ225" i="2"/>
  <c r="GZ220" i="2"/>
  <c r="GZ217" i="2"/>
  <c r="GZ224" i="2"/>
  <c r="GZ221" i="2"/>
  <c r="GZ216" i="2" a="1"/>
  <c r="GZ216" i="2" s="1"/>
  <c r="GZ209" i="2"/>
  <c r="GZ227" i="2"/>
  <c r="GZ219" i="2"/>
  <c r="GZ211" i="2"/>
  <c r="GZ200" i="2" a="1"/>
  <c r="GZ200" i="2" s="1"/>
  <c r="GZ210" i="2"/>
  <c r="GZ193" i="2"/>
  <c r="GZ204" i="2"/>
  <c r="GZ201" i="2"/>
  <c r="GZ205" i="2"/>
  <c r="GZ203" i="2"/>
  <c r="GZ202" i="2"/>
  <c r="GZ184" i="2" a="1"/>
  <c r="GZ184" i="2" s="1"/>
  <c r="HA165" i="2"/>
  <c r="GX19" i="3"/>
  <c r="GZ218" i="2"/>
  <c r="GZ192" i="2"/>
  <c r="GZ189" i="2"/>
  <c r="GZ187" i="2"/>
  <c r="GZ185" i="2"/>
  <c r="GZ195" i="2"/>
  <c r="GZ194" i="2"/>
  <c r="GZ208" i="2"/>
  <c r="GZ188" i="2"/>
  <c r="GZ186" i="2"/>
  <c r="GZ222" i="2"/>
  <c r="GZ238" i="2"/>
  <c r="GZ302" i="2"/>
  <c r="GZ270" i="2"/>
  <c r="GZ206" i="2"/>
  <c r="GZ168" i="2" a="1"/>
  <c r="GZ168" i="2" s="1"/>
  <c r="GZ190" i="2"/>
  <c r="GZ254" i="2"/>
  <c r="GZ318" i="2"/>
  <c r="GZ177" i="2"/>
  <c r="GZ174" i="2"/>
  <c r="GZ178" i="2"/>
  <c r="GZ173" i="2"/>
  <c r="GZ170" i="2"/>
  <c r="GZ171" i="2"/>
  <c r="GZ169" i="2"/>
  <c r="GZ179" i="2"/>
  <c r="GZ176" i="2"/>
  <c r="GZ172" i="2"/>
  <c r="GY207" i="2"/>
  <c r="GY212" i="2" s="1"/>
  <c r="GY287" i="2"/>
  <c r="GY292" i="2" s="1"/>
  <c r="GY191" i="2"/>
  <c r="GY196" i="2" s="1"/>
  <c r="GY303" i="2"/>
  <c r="GY308" i="2" s="1"/>
  <c r="GZ319" i="2" l="1"/>
  <c r="GZ324" i="2" s="1"/>
  <c r="GZ239" i="2"/>
  <c r="GZ244" i="2" s="1"/>
  <c r="GZ223" i="2"/>
  <c r="GZ228" i="2" s="1"/>
  <c r="GZ287" i="2"/>
  <c r="GZ292" i="2" s="1"/>
  <c r="GZ303" i="2"/>
  <c r="GZ308" i="2" s="1"/>
  <c r="GZ191" i="2"/>
  <c r="GZ196" i="2" s="1"/>
  <c r="HA323" i="2"/>
  <c r="HA322" i="2"/>
  <c r="HA320" i="2"/>
  <c r="HA321" i="2"/>
  <c r="HA317" i="2"/>
  <c r="HA316" i="2"/>
  <c r="HA315" i="2"/>
  <c r="HA314" i="2"/>
  <c r="HA312" i="2" a="1"/>
  <c r="HA312" i="2" s="1"/>
  <c r="HA313" i="2"/>
  <c r="HA306" i="2"/>
  <c r="HA307" i="2"/>
  <c r="HA304" i="2"/>
  <c r="HA305" i="2"/>
  <c r="HA300" i="2"/>
  <c r="HA301" i="2"/>
  <c r="HA299" i="2"/>
  <c r="HA298" i="2"/>
  <c r="HA297" i="2"/>
  <c r="HA296" i="2" a="1"/>
  <c r="HA296" i="2" s="1"/>
  <c r="HA290" i="2"/>
  <c r="HA286" i="2"/>
  <c r="HA289" i="2"/>
  <c r="HA280" i="2" a="1"/>
  <c r="HA280" i="2" s="1"/>
  <c r="HA285" i="2"/>
  <c r="HA291" i="2"/>
  <c r="HA284" i="2"/>
  <c r="HA282" i="2"/>
  <c r="HA288" i="2"/>
  <c r="HA273" i="2"/>
  <c r="HA281" i="2"/>
  <c r="HA267" i="2"/>
  <c r="HA266" i="2"/>
  <c r="HA269" i="2"/>
  <c r="HA283" i="2"/>
  <c r="HA272" i="2"/>
  <c r="HA259" i="2"/>
  <c r="HA265" i="2"/>
  <c r="HA268" i="2"/>
  <c r="HA257" i="2"/>
  <c r="HA275" i="2"/>
  <c r="HA264" i="2" a="1"/>
  <c r="HA264" i="2" s="1"/>
  <c r="HA243" i="2"/>
  <c r="HA252" i="2"/>
  <c r="HA249" i="2"/>
  <c r="HA256" i="2"/>
  <c r="HA253" i="2"/>
  <c r="HA274" i="2"/>
  <c r="HA248" i="2" a="1"/>
  <c r="HA248" i="2" s="1"/>
  <c r="HA258" i="2"/>
  <c r="HA251" i="2"/>
  <c r="HA250" i="2"/>
  <c r="HA236" i="2"/>
  <c r="HA242" i="2"/>
  <c r="HA241" i="2"/>
  <c r="HA226" i="2"/>
  <c r="HA233" i="2"/>
  <c r="HA234" i="2"/>
  <c r="HA240" i="2"/>
  <c r="HA232" i="2" a="1"/>
  <c r="HA232" i="2" s="1"/>
  <c r="HA235" i="2"/>
  <c r="HA225" i="2"/>
  <c r="HA237" i="2"/>
  <c r="HA227" i="2"/>
  <c r="HA220" i="2"/>
  <c r="HA217" i="2"/>
  <c r="HA224" i="2"/>
  <c r="HA221" i="2"/>
  <c r="HA216" i="2" a="1"/>
  <c r="HA216" i="2" s="1"/>
  <c r="HA210" i="2"/>
  <c r="HA208" i="2"/>
  <c r="HA219" i="2"/>
  <c r="HA218" i="2"/>
  <c r="HA211" i="2"/>
  <c r="HA204" i="2"/>
  <c r="HA201" i="2"/>
  <c r="HA195" i="2"/>
  <c r="HA209" i="2"/>
  <c r="HA194" i="2"/>
  <c r="HA192" i="2"/>
  <c r="HA203" i="2"/>
  <c r="HB165" i="2"/>
  <c r="GY19" i="3"/>
  <c r="HA189" i="2"/>
  <c r="HA187" i="2"/>
  <c r="HA185" i="2"/>
  <c r="HA202" i="2"/>
  <c r="HA200" i="2" a="1"/>
  <c r="HA200" i="2" s="1"/>
  <c r="HA205" i="2"/>
  <c r="HA193" i="2"/>
  <c r="HA186" i="2"/>
  <c r="HA184" i="2" a="1"/>
  <c r="HA184" i="2" s="1"/>
  <c r="HA188" i="2"/>
  <c r="HA270" i="2"/>
  <c r="HA222" i="2"/>
  <c r="HA238" i="2"/>
  <c r="HA302" i="2"/>
  <c r="HA206" i="2"/>
  <c r="HA318" i="2"/>
  <c r="HA190" i="2"/>
  <c r="HA254" i="2"/>
  <c r="HA174" i="2"/>
  <c r="HA171" i="2"/>
  <c r="HA177" i="2"/>
  <c r="HA179" i="2"/>
  <c r="HA170" i="2"/>
  <c r="HA169" i="2"/>
  <c r="HA178" i="2"/>
  <c r="HA168" i="2" a="1"/>
  <c r="HA168" i="2" s="1"/>
  <c r="HA176" i="2"/>
  <c r="HA172" i="2"/>
  <c r="HA173" i="2"/>
  <c r="GZ207" i="2"/>
  <c r="GZ212" i="2" s="1"/>
  <c r="GZ271" i="2"/>
  <c r="GZ276" i="2" s="1"/>
  <c r="GZ175" i="2"/>
  <c r="GZ180" i="2" s="1"/>
  <c r="GZ255" i="2"/>
  <c r="GZ260" i="2" s="1"/>
  <c r="HA255" i="2" l="1"/>
  <c r="HA260" i="2" s="1"/>
  <c r="HA319" i="2"/>
  <c r="HA324" i="2" s="1"/>
  <c r="HA175" i="2"/>
  <c r="HA180" i="2" s="1"/>
  <c r="HA239" i="2"/>
  <c r="HA244" i="2" s="1"/>
  <c r="HA303" i="2"/>
  <c r="HA308" i="2" s="1"/>
  <c r="HA191" i="2"/>
  <c r="HA196" i="2" s="1"/>
  <c r="HB323" i="2"/>
  <c r="HB322" i="2"/>
  <c r="HB320" i="2"/>
  <c r="HB321" i="2"/>
  <c r="HB316" i="2"/>
  <c r="HB317" i="2"/>
  <c r="HB314" i="2"/>
  <c r="HB315" i="2"/>
  <c r="HB312" i="2" a="1"/>
  <c r="HB312" i="2" s="1"/>
  <c r="HB313" i="2"/>
  <c r="HB306" i="2"/>
  <c r="HB307" i="2"/>
  <c r="HB305" i="2"/>
  <c r="HB304" i="2"/>
  <c r="HB300" i="2"/>
  <c r="HB298" i="2"/>
  <c r="HB297" i="2"/>
  <c r="HB301" i="2"/>
  <c r="HB299" i="2"/>
  <c r="HB290" i="2"/>
  <c r="HB296" i="2" a="1"/>
  <c r="HB296" i="2" s="1"/>
  <c r="HB291" i="2"/>
  <c r="HB289" i="2"/>
  <c r="HB288" i="2"/>
  <c r="HB285" i="2"/>
  <c r="HB286" i="2"/>
  <c r="HB284" i="2"/>
  <c r="HB282" i="2"/>
  <c r="HB283" i="2"/>
  <c r="HB281" i="2"/>
  <c r="HB280" i="2" a="1"/>
  <c r="HB280" i="2" s="1"/>
  <c r="HB274" i="2"/>
  <c r="HB272" i="2"/>
  <c r="HB269" i="2"/>
  <c r="HB273" i="2"/>
  <c r="HB267" i="2"/>
  <c r="HB266" i="2"/>
  <c r="HB275" i="2"/>
  <c r="HB259" i="2"/>
  <c r="HB268" i="2"/>
  <c r="HB265" i="2"/>
  <c r="HB264" i="2" a="1"/>
  <c r="HB264" i="2" s="1"/>
  <c r="HB257" i="2"/>
  <c r="HB258" i="2"/>
  <c r="HB256" i="2"/>
  <c r="HB253" i="2"/>
  <c r="HB252" i="2"/>
  <c r="HB249" i="2"/>
  <c r="HB248" i="2" a="1"/>
  <c r="HB248" i="2" s="1"/>
  <c r="HB251" i="2"/>
  <c r="HB250" i="2"/>
  <c r="HB243" i="2"/>
  <c r="HB242" i="2"/>
  <c r="HB240" i="2"/>
  <c r="HB237" i="2"/>
  <c r="HB235" i="2"/>
  <c r="HB234" i="2"/>
  <c r="HB233" i="2"/>
  <c r="HB236" i="2"/>
  <c r="HB241" i="2"/>
  <c r="HB232" i="2" a="1"/>
  <c r="HB232" i="2" s="1"/>
  <c r="HB225" i="2"/>
  <c r="HB227" i="2"/>
  <c r="HB226" i="2"/>
  <c r="HB224" i="2"/>
  <c r="HB221" i="2"/>
  <c r="HB220" i="2"/>
  <c r="HB217" i="2"/>
  <c r="HB216" i="2" a="1"/>
  <c r="HB216" i="2" s="1"/>
  <c r="HB219" i="2"/>
  <c r="HB218" i="2"/>
  <c r="HB209" i="2"/>
  <c r="HB210" i="2"/>
  <c r="HB204" i="2"/>
  <c r="HB201" i="2"/>
  <c r="HB195" i="2"/>
  <c r="HB194" i="2"/>
  <c r="HB192" i="2"/>
  <c r="HB208" i="2"/>
  <c r="HB205" i="2"/>
  <c r="HB203" i="2"/>
  <c r="HB202" i="2"/>
  <c r="HB200" i="2" a="1"/>
  <c r="HB200" i="2" s="1"/>
  <c r="HB211" i="2"/>
  <c r="HB189" i="2"/>
  <c r="HB187" i="2"/>
  <c r="HB185" i="2"/>
  <c r="HC165" i="2"/>
  <c r="GZ19" i="3"/>
  <c r="HB188" i="2"/>
  <c r="HB186" i="2"/>
  <c r="HB184" i="2" a="1"/>
  <c r="HB184" i="2" s="1"/>
  <c r="HB193" i="2"/>
  <c r="HB206" i="2"/>
  <c r="HB302" i="2"/>
  <c r="HB270" i="2"/>
  <c r="HB222" i="2"/>
  <c r="HB238" i="2"/>
  <c r="HB254" i="2"/>
  <c r="HB190" i="2"/>
  <c r="HB318" i="2"/>
  <c r="HB178" i="2"/>
  <c r="HB170" i="2"/>
  <c r="HB174" i="2"/>
  <c r="HB169" i="2"/>
  <c r="HB168" i="2" a="1"/>
  <c r="HB168" i="2" s="1"/>
  <c r="HB177" i="2"/>
  <c r="HB179" i="2"/>
  <c r="HB172" i="2"/>
  <c r="HB173" i="2"/>
  <c r="HB171" i="2"/>
  <c r="HB176" i="2"/>
  <c r="HA271" i="2"/>
  <c r="HA276" i="2" s="1"/>
  <c r="HA207" i="2"/>
  <c r="HA212" i="2" s="1"/>
  <c r="HA287" i="2"/>
  <c r="HA292" i="2" s="1"/>
  <c r="HA223" i="2"/>
  <c r="HA228" i="2" s="1"/>
  <c r="HB255" i="2" l="1"/>
  <c r="HB260" i="2" s="1"/>
  <c r="HB319" i="2"/>
  <c r="HB324" i="2" s="1"/>
  <c r="HB223" i="2"/>
  <c r="HB228" i="2" s="1"/>
  <c r="HB239" i="2"/>
  <c r="HB244" i="2" s="1"/>
  <c r="HB303" i="2"/>
  <c r="HB308" i="2" s="1"/>
  <c r="HB207" i="2"/>
  <c r="HB212" i="2" s="1"/>
  <c r="HB191" i="2"/>
  <c r="HB196" i="2" s="1"/>
  <c r="HB175" i="2"/>
  <c r="HB180" i="2" s="1"/>
  <c r="HB271" i="2"/>
  <c r="HB276" i="2" s="1"/>
  <c r="HC323" i="2"/>
  <c r="HC321" i="2"/>
  <c r="HC322" i="2"/>
  <c r="HC320" i="2"/>
  <c r="HC317" i="2"/>
  <c r="HC316" i="2"/>
  <c r="HC315" i="2"/>
  <c r="HC314" i="2"/>
  <c r="HC313" i="2"/>
  <c r="HC306" i="2"/>
  <c r="HC307" i="2"/>
  <c r="HC312" i="2" a="1"/>
  <c r="HC312" i="2" s="1"/>
  <c r="HC304" i="2"/>
  <c r="HC301" i="2"/>
  <c r="HC300" i="2"/>
  <c r="HC296" i="2" a="1"/>
  <c r="HC296" i="2" s="1"/>
  <c r="HC305" i="2"/>
  <c r="HC298" i="2"/>
  <c r="HC297" i="2"/>
  <c r="HC290" i="2"/>
  <c r="HC291" i="2"/>
  <c r="HC299" i="2"/>
  <c r="HC289" i="2"/>
  <c r="HC288" i="2"/>
  <c r="HC286" i="2"/>
  <c r="HC285" i="2"/>
  <c r="HC284" i="2"/>
  <c r="HC282" i="2"/>
  <c r="HC283" i="2"/>
  <c r="HC281" i="2"/>
  <c r="HC280" i="2" a="1"/>
  <c r="HC280" i="2" s="1"/>
  <c r="HC274" i="2"/>
  <c r="HC272" i="2"/>
  <c r="HC269" i="2"/>
  <c r="HC273" i="2"/>
  <c r="HC268" i="2"/>
  <c r="HC275" i="2"/>
  <c r="HC267" i="2"/>
  <c r="HC266" i="2"/>
  <c r="HC265" i="2"/>
  <c r="HC264" i="2" a="1"/>
  <c r="HC264" i="2" s="1"/>
  <c r="HC257" i="2"/>
  <c r="HC258" i="2"/>
  <c r="HC256" i="2"/>
  <c r="HC253" i="2"/>
  <c r="HC259" i="2"/>
  <c r="HC248" i="2" a="1"/>
  <c r="HC248" i="2" s="1"/>
  <c r="HC242" i="2"/>
  <c r="HC251" i="2"/>
  <c r="HC250" i="2"/>
  <c r="HC241" i="2"/>
  <c r="HC252" i="2"/>
  <c r="HC243" i="2"/>
  <c r="HC249" i="2"/>
  <c r="HC240" i="2"/>
  <c r="HC237" i="2"/>
  <c r="HC235" i="2"/>
  <c r="HC236" i="2"/>
  <c r="HC234" i="2"/>
  <c r="HC232" i="2" a="1"/>
  <c r="HC232" i="2" s="1"/>
  <c r="HC225" i="2"/>
  <c r="HC227" i="2"/>
  <c r="HC233" i="2"/>
  <c r="HC216" i="2" a="1"/>
  <c r="HC216" i="2" s="1"/>
  <c r="HC224" i="2"/>
  <c r="HC221" i="2"/>
  <c r="HC219" i="2"/>
  <c r="HC218" i="2"/>
  <c r="HC226" i="2"/>
  <c r="HC209" i="2"/>
  <c r="HC211" i="2"/>
  <c r="HC220" i="2"/>
  <c r="HC217" i="2"/>
  <c r="HC210" i="2"/>
  <c r="HC204" i="2"/>
  <c r="HC201" i="2"/>
  <c r="HC195" i="2"/>
  <c r="HC200" i="2" a="1"/>
  <c r="HC200" i="2" s="1"/>
  <c r="HC208" i="2"/>
  <c r="HC205" i="2"/>
  <c r="HC203" i="2"/>
  <c r="HC202" i="2"/>
  <c r="HC193" i="2"/>
  <c r="HC192" i="2"/>
  <c r="HC189" i="2"/>
  <c r="HC187" i="2"/>
  <c r="HC185" i="2"/>
  <c r="HD165" i="2"/>
  <c r="HC194" i="2"/>
  <c r="HC188" i="2"/>
  <c r="HC186" i="2"/>
  <c r="HC184" i="2" a="1"/>
  <c r="HC184" i="2" s="1"/>
  <c r="HA19" i="3"/>
  <c r="HC238" i="2"/>
  <c r="HC206" i="2"/>
  <c r="HC302" i="2"/>
  <c r="HC222" i="2"/>
  <c r="HC270" i="2"/>
  <c r="HC318" i="2"/>
  <c r="HC190" i="2"/>
  <c r="HC254" i="2"/>
  <c r="HC168" i="2" a="1"/>
  <c r="HC168" i="2" s="1"/>
  <c r="HC172" i="2"/>
  <c r="HC178" i="2"/>
  <c r="HC173" i="2"/>
  <c r="HC176" i="2"/>
  <c r="HC177" i="2"/>
  <c r="HC174" i="2"/>
  <c r="HC170" i="2"/>
  <c r="HC171" i="2"/>
  <c r="HC179" i="2"/>
  <c r="HC169" i="2"/>
  <c r="HB287" i="2"/>
  <c r="HB292" i="2" s="1"/>
  <c r="HC319" i="2" l="1"/>
  <c r="HC324" i="2" s="1"/>
  <c r="HC287" i="2"/>
  <c r="HC292" i="2" s="1"/>
  <c r="HC239" i="2"/>
  <c r="HC244" i="2" s="1"/>
  <c r="HC191" i="2"/>
  <c r="HC196" i="2" s="1"/>
  <c r="HC271" i="2"/>
  <c r="HC276" i="2" s="1"/>
  <c r="HD322" i="2"/>
  <c r="HD323" i="2"/>
  <c r="HD321" i="2"/>
  <c r="HD317" i="2"/>
  <c r="HD320" i="2"/>
  <c r="HD316" i="2"/>
  <c r="HD315" i="2"/>
  <c r="HD313" i="2"/>
  <c r="HD305" i="2"/>
  <c r="HD312" i="2" a="1"/>
  <c r="HD312" i="2" s="1"/>
  <c r="HD314" i="2"/>
  <c r="HD306" i="2"/>
  <c r="HD307" i="2"/>
  <c r="HD301" i="2"/>
  <c r="HD300" i="2"/>
  <c r="HD299" i="2"/>
  <c r="HD298" i="2"/>
  <c r="HD304" i="2"/>
  <c r="HD296" i="2" a="1"/>
  <c r="HD296" i="2" s="1"/>
  <c r="HD297" i="2"/>
  <c r="HD291" i="2"/>
  <c r="HD288" i="2"/>
  <c r="HD285" i="2"/>
  <c r="HD286" i="2"/>
  <c r="HD284" i="2"/>
  <c r="HD282" i="2"/>
  <c r="HD289" i="2"/>
  <c r="HD280" i="2" a="1"/>
  <c r="HD280" i="2" s="1"/>
  <c r="HD283" i="2"/>
  <c r="HD281" i="2"/>
  <c r="HD273" i="2"/>
  <c r="HD268" i="2"/>
  <c r="HD275" i="2"/>
  <c r="HD267" i="2"/>
  <c r="HD266" i="2"/>
  <c r="HD272" i="2"/>
  <c r="HD274" i="2"/>
  <c r="HD265" i="2"/>
  <c r="HD290" i="2"/>
  <c r="HD269" i="2"/>
  <c r="HD258" i="2"/>
  <c r="HD264" i="2" a="1"/>
  <c r="HD264" i="2" s="1"/>
  <c r="HD259" i="2"/>
  <c r="HD242" i="2"/>
  <c r="HD256" i="2"/>
  <c r="HD253" i="2"/>
  <c r="HD251" i="2"/>
  <c r="HD250" i="2"/>
  <c r="HD257" i="2"/>
  <c r="HD241" i="2"/>
  <c r="HD243" i="2"/>
  <c r="HD252" i="2"/>
  <c r="HD249" i="2"/>
  <c r="HD248" i="2" a="1"/>
  <c r="HD248" i="2" s="1"/>
  <c r="HD240" i="2"/>
  <c r="HD237" i="2"/>
  <c r="HD236" i="2"/>
  <c r="HD234" i="2"/>
  <c r="HD232" i="2" a="1"/>
  <c r="HD232" i="2" s="1"/>
  <c r="HD225" i="2"/>
  <c r="HD227" i="2"/>
  <c r="HD235" i="2"/>
  <c r="HD226" i="2"/>
  <c r="HD224" i="2"/>
  <c r="HD221" i="2"/>
  <c r="HD219" i="2"/>
  <c r="HD218" i="2"/>
  <c r="HD233" i="2"/>
  <c r="HD211" i="2"/>
  <c r="HD210" i="2"/>
  <c r="HD208" i="2"/>
  <c r="HD220" i="2"/>
  <c r="HD216" i="2" a="1"/>
  <c r="HD216" i="2" s="1"/>
  <c r="HD200" i="2" a="1"/>
  <c r="HD200" i="2" s="1"/>
  <c r="HD209" i="2"/>
  <c r="HD194" i="2"/>
  <c r="HD192" i="2"/>
  <c r="HD205" i="2"/>
  <c r="HD203" i="2"/>
  <c r="HD202" i="2"/>
  <c r="HD217" i="2"/>
  <c r="HD204" i="2"/>
  <c r="HD201" i="2"/>
  <c r="HD195" i="2"/>
  <c r="HB19" i="3"/>
  <c r="HD188" i="2"/>
  <c r="HD186" i="2"/>
  <c r="HD184" i="2" a="1"/>
  <c r="HD184" i="2" s="1"/>
  <c r="HE165" i="2"/>
  <c r="HD193" i="2"/>
  <c r="HD189" i="2"/>
  <c r="HD187" i="2"/>
  <c r="HD185" i="2"/>
  <c r="HD222" i="2"/>
  <c r="HD270" i="2"/>
  <c r="HD238" i="2"/>
  <c r="HD206" i="2"/>
  <c r="HD302" i="2"/>
  <c r="HD318" i="2"/>
  <c r="HD190" i="2"/>
  <c r="HD254" i="2"/>
  <c r="HD172" i="2"/>
  <c r="HD177" i="2"/>
  <c r="HD171" i="2"/>
  <c r="HD176" i="2"/>
  <c r="HD174" i="2"/>
  <c r="HD169" i="2"/>
  <c r="HD173" i="2"/>
  <c r="HD170" i="2"/>
  <c r="HD168" i="2" a="1"/>
  <c r="HD168" i="2" s="1"/>
  <c r="HD179" i="2"/>
  <c r="HD178" i="2"/>
  <c r="HC223" i="2"/>
  <c r="HC228" i="2" s="1"/>
  <c r="HC303" i="2"/>
  <c r="HC308" i="2" s="1"/>
  <c r="HC175" i="2"/>
  <c r="HC180" i="2" s="1"/>
  <c r="HC207" i="2"/>
  <c r="HC212" i="2" s="1"/>
  <c r="HC255" i="2"/>
  <c r="HC260" i="2" s="1"/>
  <c r="HD319" i="2" l="1"/>
  <c r="HD324" i="2" s="1"/>
  <c r="HD287" i="2"/>
  <c r="HD292" i="2" s="1"/>
  <c r="HD175" i="2"/>
  <c r="HD180" i="2" s="1"/>
  <c r="HD191" i="2"/>
  <c r="HD196" i="2" s="1"/>
  <c r="HD255" i="2"/>
  <c r="HD260" i="2" s="1"/>
  <c r="HD239" i="2"/>
  <c r="HD244" i="2" s="1"/>
  <c r="HD303" i="2"/>
  <c r="HD308" i="2" s="1"/>
  <c r="HD207" i="2"/>
  <c r="HD212" i="2" s="1"/>
  <c r="HD271" i="2"/>
  <c r="HD276" i="2" s="1"/>
  <c r="HE323" i="2"/>
  <c r="HE322" i="2"/>
  <c r="HE321" i="2"/>
  <c r="HE317" i="2"/>
  <c r="HE320" i="2"/>
  <c r="HE316" i="2"/>
  <c r="HE315" i="2"/>
  <c r="HE314" i="2"/>
  <c r="HE313" i="2"/>
  <c r="HE307" i="2"/>
  <c r="HE312" i="2" a="1"/>
  <c r="HE312" i="2" s="1"/>
  <c r="HE304" i="2"/>
  <c r="HE305" i="2"/>
  <c r="HE306" i="2"/>
  <c r="HE301" i="2"/>
  <c r="HE296" i="2" a="1"/>
  <c r="HE296" i="2" s="1"/>
  <c r="HE297" i="2"/>
  <c r="HE300" i="2"/>
  <c r="HE298" i="2"/>
  <c r="HE299" i="2"/>
  <c r="HE291" i="2"/>
  <c r="HE290" i="2"/>
  <c r="HE288" i="2"/>
  <c r="HE285" i="2"/>
  <c r="HE289" i="2"/>
  <c r="HE286" i="2"/>
  <c r="HE280" i="2" a="1"/>
  <c r="HE280" i="2" s="1"/>
  <c r="HE283" i="2"/>
  <c r="HE281" i="2"/>
  <c r="HE282" i="2"/>
  <c r="HE284" i="2"/>
  <c r="HE275" i="2"/>
  <c r="HE273" i="2"/>
  <c r="HE269" i="2"/>
  <c r="HE265" i="2"/>
  <c r="HE264" i="2" a="1"/>
  <c r="HE264" i="2" s="1"/>
  <c r="HE274" i="2"/>
  <c r="HE268" i="2"/>
  <c r="HE266" i="2"/>
  <c r="HE258" i="2"/>
  <c r="HE272" i="2"/>
  <c r="HE259" i="2"/>
  <c r="HE256" i="2"/>
  <c r="HE253" i="2"/>
  <c r="HE251" i="2"/>
  <c r="HE250" i="2"/>
  <c r="HE267" i="2"/>
  <c r="HE257" i="2"/>
  <c r="HE243" i="2"/>
  <c r="HE252" i="2"/>
  <c r="HE249" i="2"/>
  <c r="HE248" i="2" a="1"/>
  <c r="HE248" i="2" s="1"/>
  <c r="HE240" i="2"/>
  <c r="HE237" i="2"/>
  <c r="HE235" i="2"/>
  <c r="HE234" i="2"/>
  <c r="HE242" i="2"/>
  <c r="HE241" i="2"/>
  <c r="HE225" i="2"/>
  <c r="HE227" i="2"/>
  <c r="HE226" i="2"/>
  <c r="HE224" i="2"/>
  <c r="HE221" i="2"/>
  <c r="HE233" i="2"/>
  <c r="HE236" i="2"/>
  <c r="HE232" i="2" a="1"/>
  <c r="HE232" i="2" s="1"/>
  <c r="HE219" i="2"/>
  <c r="HE218" i="2"/>
  <c r="HE209" i="2"/>
  <c r="HE220" i="2"/>
  <c r="HE217" i="2"/>
  <c r="HE216" i="2" a="1"/>
  <c r="HE216" i="2" s="1"/>
  <c r="HE200" i="2" a="1"/>
  <c r="HE200" i="2" s="1"/>
  <c r="HE205" i="2"/>
  <c r="HE203" i="2"/>
  <c r="HE202" i="2"/>
  <c r="HE208" i="2"/>
  <c r="HE193" i="2"/>
  <c r="HE210" i="2"/>
  <c r="HE211" i="2"/>
  <c r="HE204" i="2"/>
  <c r="HE184" i="2" a="1"/>
  <c r="HE184" i="2" s="1"/>
  <c r="HE189" i="2"/>
  <c r="HE188" i="2"/>
  <c r="HE186" i="2"/>
  <c r="HE195" i="2"/>
  <c r="HE194" i="2"/>
  <c r="HE201" i="2"/>
  <c r="HF165" i="2"/>
  <c r="HE192" i="2"/>
  <c r="HC19" i="3"/>
  <c r="HE185" i="2"/>
  <c r="HE187" i="2"/>
  <c r="HE206" i="2"/>
  <c r="HE238" i="2"/>
  <c r="HE302" i="2"/>
  <c r="HE270" i="2"/>
  <c r="HE222" i="2"/>
  <c r="HE254" i="2"/>
  <c r="HE318" i="2"/>
  <c r="HE190" i="2"/>
  <c r="HE179" i="2"/>
  <c r="HE169" i="2"/>
  <c r="HE178" i="2"/>
  <c r="HE168" i="2" a="1"/>
  <c r="HE168" i="2" s="1"/>
  <c r="HE176" i="2"/>
  <c r="HE171" i="2"/>
  <c r="HE172" i="2"/>
  <c r="HE174" i="2"/>
  <c r="HE170" i="2"/>
  <c r="HE177" i="2"/>
  <c r="HE173" i="2"/>
  <c r="HD223" i="2"/>
  <c r="HD228" i="2" s="1"/>
  <c r="HE319" i="2" l="1"/>
  <c r="HE324" i="2" s="1"/>
  <c r="HE255" i="2"/>
  <c r="HE260" i="2" s="1"/>
  <c r="HE175" i="2"/>
  <c r="HE180" i="2" s="1"/>
  <c r="HE239" i="2"/>
  <c r="HE244" i="2" s="1"/>
  <c r="HF322" i="2"/>
  <c r="HF323" i="2"/>
  <c r="HF321" i="2"/>
  <c r="HF320" i="2"/>
  <c r="HF317" i="2"/>
  <c r="HF316" i="2"/>
  <c r="HF315" i="2"/>
  <c r="HF314" i="2"/>
  <c r="HF313" i="2"/>
  <c r="HF312" i="2" a="1"/>
  <c r="HF312" i="2" s="1"/>
  <c r="HF307" i="2"/>
  <c r="HF304" i="2"/>
  <c r="HF306" i="2"/>
  <c r="HF305" i="2"/>
  <c r="HF301" i="2"/>
  <c r="HF300" i="2"/>
  <c r="HF297" i="2"/>
  <c r="HF298" i="2"/>
  <c r="HF291" i="2"/>
  <c r="HF296" i="2" a="1"/>
  <c r="HF296" i="2" s="1"/>
  <c r="HF290" i="2"/>
  <c r="HF299" i="2"/>
  <c r="HF286" i="2"/>
  <c r="HF289" i="2"/>
  <c r="HF280" i="2" a="1"/>
  <c r="HF280" i="2" s="1"/>
  <c r="HF283" i="2"/>
  <c r="HF281" i="2"/>
  <c r="HF288" i="2"/>
  <c r="HF284" i="2"/>
  <c r="HF282" i="2"/>
  <c r="HF273" i="2"/>
  <c r="HF268" i="2"/>
  <c r="HF285" i="2"/>
  <c r="HF274" i="2"/>
  <c r="HF272" i="2"/>
  <c r="HF264" i="2" a="1"/>
  <c r="HF264" i="2" s="1"/>
  <c r="HF275" i="2"/>
  <c r="HF269" i="2"/>
  <c r="HF265" i="2"/>
  <c r="HF267" i="2"/>
  <c r="HF266" i="2"/>
  <c r="HF258" i="2"/>
  <c r="HF256" i="2"/>
  <c r="HF253" i="2"/>
  <c r="HF259" i="2"/>
  <c r="HF257" i="2"/>
  <c r="HF251" i="2"/>
  <c r="HF250" i="2"/>
  <c r="HF248" i="2" a="1"/>
  <c r="HF248" i="2" s="1"/>
  <c r="HF252" i="2"/>
  <c r="HF249" i="2"/>
  <c r="HF243" i="2"/>
  <c r="HF240" i="2"/>
  <c r="HF242" i="2"/>
  <c r="HF241" i="2"/>
  <c r="HF236" i="2"/>
  <c r="HF227" i="2"/>
  <c r="HF235" i="2"/>
  <c r="HF226" i="2"/>
  <c r="HF237" i="2"/>
  <c r="HF233" i="2"/>
  <c r="HF234" i="2"/>
  <c r="HF225" i="2"/>
  <c r="HF224" i="2"/>
  <c r="HF221" i="2"/>
  <c r="HF219" i="2"/>
  <c r="HF218" i="2"/>
  <c r="HF232" i="2" a="1"/>
  <c r="HF232" i="2" s="1"/>
  <c r="HF211" i="2"/>
  <c r="HF220" i="2"/>
  <c r="HF217" i="2"/>
  <c r="HF216" i="2" a="1"/>
  <c r="HF216" i="2" s="1"/>
  <c r="HF210" i="2"/>
  <c r="HF208" i="2"/>
  <c r="HF209" i="2"/>
  <c r="HF205" i="2"/>
  <c r="HF203" i="2"/>
  <c r="HF202" i="2"/>
  <c r="HF193" i="2"/>
  <c r="HF204" i="2"/>
  <c r="HF201" i="2"/>
  <c r="HF195" i="2"/>
  <c r="HF200" i="2" a="1"/>
  <c r="HF200" i="2" s="1"/>
  <c r="HF184" i="2" a="1"/>
  <c r="HF184" i="2" s="1"/>
  <c r="HF188" i="2"/>
  <c r="HF186" i="2"/>
  <c r="HF194" i="2"/>
  <c r="HD19" i="3"/>
  <c r="HF192" i="2"/>
  <c r="HF189" i="2"/>
  <c r="HF187" i="2"/>
  <c r="HF185" i="2"/>
  <c r="HG165" i="2"/>
  <c r="HF270" i="2"/>
  <c r="HF222" i="2"/>
  <c r="HF238" i="2"/>
  <c r="HF206" i="2"/>
  <c r="HF302" i="2"/>
  <c r="HF318" i="2"/>
  <c r="HF190" i="2"/>
  <c r="HF254" i="2"/>
  <c r="HF170" i="2"/>
  <c r="HF173" i="2"/>
  <c r="HF169" i="2"/>
  <c r="HF179" i="2"/>
  <c r="HF172" i="2"/>
  <c r="HF174" i="2"/>
  <c r="HF178" i="2"/>
  <c r="HF171" i="2"/>
  <c r="HF176" i="2"/>
  <c r="HF168" i="2" a="1"/>
  <c r="HF168" i="2" s="1"/>
  <c r="HF177" i="2"/>
  <c r="HE207" i="2"/>
  <c r="HE212" i="2" s="1"/>
  <c r="HE223" i="2"/>
  <c r="HE228" i="2" s="1"/>
  <c r="HE303" i="2"/>
  <c r="HE308" i="2" s="1"/>
  <c r="HE191" i="2"/>
  <c r="HE196" i="2" s="1"/>
  <c r="HE271" i="2"/>
  <c r="HE276" i="2" s="1"/>
  <c r="HE287" i="2"/>
  <c r="HE292" i="2" s="1"/>
  <c r="HF255" i="2" l="1"/>
  <c r="HF260" i="2" s="1"/>
  <c r="HF319" i="2"/>
  <c r="HF324" i="2" s="1"/>
  <c r="HF223" i="2"/>
  <c r="HF228" i="2" s="1"/>
  <c r="HF175" i="2"/>
  <c r="HF180" i="2" s="1"/>
  <c r="HG323" i="2"/>
  <c r="HG322" i="2"/>
  <c r="HG321" i="2"/>
  <c r="HG320" i="2"/>
  <c r="HG317" i="2"/>
  <c r="HG316" i="2"/>
  <c r="HG315" i="2"/>
  <c r="HG313" i="2"/>
  <c r="HG312" i="2" a="1"/>
  <c r="HG312" i="2" s="1"/>
  <c r="HG314" i="2"/>
  <c r="HG305" i="2"/>
  <c r="HG307" i="2"/>
  <c r="HG304" i="2"/>
  <c r="HG306" i="2"/>
  <c r="HG301" i="2"/>
  <c r="HG300" i="2"/>
  <c r="HG299" i="2"/>
  <c r="HG297" i="2"/>
  <c r="HG298" i="2"/>
  <c r="HG296" i="2" a="1"/>
  <c r="HG296" i="2" s="1"/>
  <c r="HG289" i="2"/>
  <c r="HG291" i="2"/>
  <c r="HG290" i="2"/>
  <c r="HG286" i="2"/>
  <c r="HG288" i="2"/>
  <c r="HG285" i="2"/>
  <c r="HG283" i="2"/>
  <c r="HG281" i="2"/>
  <c r="HG284" i="2"/>
  <c r="HG282" i="2"/>
  <c r="HG273" i="2"/>
  <c r="HG268" i="2"/>
  <c r="HG275" i="2"/>
  <c r="HG274" i="2"/>
  <c r="HG272" i="2"/>
  <c r="HG269" i="2"/>
  <c r="HG264" i="2" a="1"/>
  <c r="HG264" i="2" s="1"/>
  <c r="HG259" i="2"/>
  <c r="HG265" i="2"/>
  <c r="HG267" i="2"/>
  <c r="HG266" i="2"/>
  <c r="HG258" i="2"/>
  <c r="HG256" i="2"/>
  <c r="HG253" i="2"/>
  <c r="HG280" i="2" a="1"/>
  <c r="HG280" i="2" s="1"/>
  <c r="HG257" i="2"/>
  <c r="HG241" i="2"/>
  <c r="HG248" i="2" a="1"/>
  <c r="HG248" i="2" s="1"/>
  <c r="HG252" i="2"/>
  <c r="HG249" i="2"/>
  <c r="HG242" i="2"/>
  <c r="HG243" i="2"/>
  <c r="HG240" i="2"/>
  <c r="HG250" i="2"/>
  <c r="HG236" i="2"/>
  <c r="HG251" i="2"/>
  <c r="HG235" i="2"/>
  <c r="HG226" i="2"/>
  <c r="HG224" i="2"/>
  <c r="HG221" i="2"/>
  <c r="HG237" i="2"/>
  <c r="HG233" i="2"/>
  <c r="HG232" i="2" a="1"/>
  <c r="HG232" i="2" s="1"/>
  <c r="HG227" i="2"/>
  <c r="HG234" i="2"/>
  <c r="HG225" i="2"/>
  <c r="HG216" i="2" a="1"/>
  <c r="HG216" i="2" s="1"/>
  <c r="HG220" i="2"/>
  <c r="HG217" i="2"/>
  <c r="HG210" i="2"/>
  <c r="HG208" i="2"/>
  <c r="HG219" i="2"/>
  <c r="HG218" i="2"/>
  <c r="HG209" i="2"/>
  <c r="HG205" i="2"/>
  <c r="HG203" i="2"/>
  <c r="HG202" i="2"/>
  <c r="HG204" i="2"/>
  <c r="HG201" i="2"/>
  <c r="HG195" i="2"/>
  <c r="HG211" i="2"/>
  <c r="HG200" i="2" a="1"/>
  <c r="HG200" i="2" s="1"/>
  <c r="HG194" i="2"/>
  <c r="HG192" i="2"/>
  <c r="HG188" i="2"/>
  <c r="HG186" i="2"/>
  <c r="HG193" i="2"/>
  <c r="HG189" i="2"/>
  <c r="HG187" i="2"/>
  <c r="HG185" i="2"/>
  <c r="HE19" i="3"/>
  <c r="HH165" i="2"/>
  <c r="HG184" i="2" a="1"/>
  <c r="HG184" i="2" s="1"/>
  <c r="HG206" i="2"/>
  <c r="HG238" i="2"/>
  <c r="HG270" i="2"/>
  <c r="HG302" i="2"/>
  <c r="HG222" i="2"/>
  <c r="HG318" i="2"/>
  <c r="HG168" i="2" a="1"/>
  <c r="HG168" i="2" s="1"/>
  <c r="HG190" i="2"/>
  <c r="HG254" i="2"/>
  <c r="HG177" i="2"/>
  <c r="HG173" i="2"/>
  <c r="HG178" i="2"/>
  <c r="HG179" i="2"/>
  <c r="HG171" i="2"/>
  <c r="HG174" i="2"/>
  <c r="HG169" i="2"/>
  <c r="HG176" i="2"/>
  <c r="HG172" i="2"/>
  <c r="HG170" i="2"/>
  <c r="HF239" i="2"/>
  <c r="HF244" i="2" s="1"/>
  <c r="HF271" i="2"/>
  <c r="HF276" i="2" s="1"/>
  <c r="HF303" i="2"/>
  <c r="HF308" i="2" s="1"/>
  <c r="HF191" i="2"/>
  <c r="HF196" i="2" s="1"/>
  <c r="HF207" i="2"/>
  <c r="HF212" i="2" s="1"/>
  <c r="HF287" i="2"/>
  <c r="HF292" i="2" s="1"/>
  <c r="HG255" i="2" l="1"/>
  <c r="HG260" i="2" s="1"/>
  <c r="HG319" i="2"/>
  <c r="HG324" i="2" s="1"/>
  <c r="HG287" i="2"/>
  <c r="HG292" i="2" s="1"/>
  <c r="HG239" i="2"/>
  <c r="HG244" i="2" s="1"/>
  <c r="HG271" i="2"/>
  <c r="HG276" i="2" s="1"/>
  <c r="HG175" i="2"/>
  <c r="HG180" i="2" s="1"/>
  <c r="HG303" i="2"/>
  <c r="HG308" i="2" s="1"/>
  <c r="HH323" i="2"/>
  <c r="HH322" i="2"/>
  <c r="HH321" i="2"/>
  <c r="HH320" i="2"/>
  <c r="HH317" i="2"/>
  <c r="HH316" i="2"/>
  <c r="HH313" i="2"/>
  <c r="HH312" i="2" a="1"/>
  <c r="HH312" i="2" s="1"/>
  <c r="HH314" i="2"/>
  <c r="HH315" i="2"/>
  <c r="HH307" i="2"/>
  <c r="HH306" i="2"/>
  <c r="HH305" i="2"/>
  <c r="HH304" i="2"/>
  <c r="HH300" i="2"/>
  <c r="HH301" i="2"/>
  <c r="HH299" i="2"/>
  <c r="HH298" i="2"/>
  <c r="HH296" i="2" a="1"/>
  <c r="HH296" i="2" s="1"/>
  <c r="HH297" i="2"/>
  <c r="HH291" i="2"/>
  <c r="HH290" i="2"/>
  <c r="HH286" i="2"/>
  <c r="HH288" i="2"/>
  <c r="HH283" i="2"/>
  <c r="HH281" i="2"/>
  <c r="HH289" i="2"/>
  <c r="HH284" i="2"/>
  <c r="HH282" i="2"/>
  <c r="HH285" i="2"/>
  <c r="HH280" i="2" a="1"/>
  <c r="HH280" i="2" s="1"/>
  <c r="HH275" i="2"/>
  <c r="HH274" i="2"/>
  <c r="HH272" i="2"/>
  <c r="HH269" i="2"/>
  <c r="HH273" i="2"/>
  <c r="HH265" i="2"/>
  <c r="HH258" i="2"/>
  <c r="HH268" i="2"/>
  <c r="HH266" i="2"/>
  <c r="HH264" i="2" a="1"/>
  <c r="HH264" i="2" s="1"/>
  <c r="HH259" i="2"/>
  <c r="HH257" i="2"/>
  <c r="HH267" i="2"/>
  <c r="HH241" i="2"/>
  <c r="HH248" i="2" a="1"/>
  <c r="HH248" i="2" s="1"/>
  <c r="HH243" i="2"/>
  <c r="HH252" i="2"/>
  <c r="HH249" i="2"/>
  <c r="HH242" i="2"/>
  <c r="HH251" i="2"/>
  <c r="HH250" i="2"/>
  <c r="HH236" i="2"/>
  <c r="HH253" i="2"/>
  <c r="HH256" i="2"/>
  <c r="HH240" i="2"/>
  <c r="HH237" i="2"/>
  <c r="HH235" i="2"/>
  <c r="HH226" i="2"/>
  <c r="HH233" i="2"/>
  <c r="HH232" i="2" a="1"/>
  <c r="HH232" i="2" s="1"/>
  <c r="HH234" i="2"/>
  <c r="HH225" i="2"/>
  <c r="HH216" i="2" a="1"/>
  <c r="HH216" i="2" s="1"/>
  <c r="HH220" i="2"/>
  <c r="HH217" i="2"/>
  <c r="HH227" i="2"/>
  <c r="HH224" i="2"/>
  <c r="HH221" i="2"/>
  <c r="HH209" i="2"/>
  <c r="HH208" i="2"/>
  <c r="HH193" i="2"/>
  <c r="HH204" i="2"/>
  <c r="HH201" i="2"/>
  <c r="HH211" i="2"/>
  <c r="HH200" i="2" a="1"/>
  <c r="HH200" i="2" s="1"/>
  <c r="HH218" i="2"/>
  <c r="HH219" i="2"/>
  <c r="HH205" i="2"/>
  <c r="HH203" i="2"/>
  <c r="HH202" i="2"/>
  <c r="HI165" i="2"/>
  <c r="HF19" i="3"/>
  <c r="HH194" i="2"/>
  <c r="HH195" i="2"/>
  <c r="HH189" i="2"/>
  <c r="HH187" i="2"/>
  <c r="HH185" i="2"/>
  <c r="HH192" i="2"/>
  <c r="HH184" i="2" a="1"/>
  <c r="HH184" i="2" s="1"/>
  <c r="HH210" i="2"/>
  <c r="HH188" i="2"/>
  <c r="HH186" i="2"/>
  <c r="HH270" i="2"/>
  <c r="HH222" i="2"/>
  <c r="HH238" i="2"/>
  <c r="HH206" i="2"/>
  <c r="HH302" i="2"/>
  <c r="HH190" i="2"/>
  <c r="HH254" i="2"/>
  <c r="HH318" i="2"/>
  <c r="HH179" i="2"/>
  <c r="HH172" i="2"/>
  <c r="HH168" i="2" a="1"/>
  <c r="HH168" i="2" s="1"/>
  <c r="HH178" i="2"/>
  <c r="HH176" i="2"/>
  <c r="HH170" i="2"/>
  <c r="HH169" i="2"/>
  <c r="HH173" i="2"/>
  <c r="HH171" i="2"/>
  <c r="HH177" i="2"/>
  <c r="HH174" i="2"/>
  <c r="HG223" i="2"/>
  <c r="HG228" i="2" s="1"/>
  <c r="HG207" i="2"/>
  <c r="HG212" i="2" s="1"/>
  <c r="HG191" i="2"/>
  <c r="HG196" i="2" s="1"/>
  <c r="HH319" i="2" l="1"/>
  <c r="HH324" i="2" s="1"/>
  <c r="HH255" i="2"/>
  <c r="HH260" i="2" s="1"/>
  <c r="HH287" i="2"/>
  <c r="HH292" i="2" s="1"/>
  <c r="HH175" i="2"/>
  <c r="HH180" i="2" s="1"/>
  <c r="HH207" i="2"/>
  <c r="HH212" i="2" s="1"/>
  <c r="HH191" i="2"/>
  <c r="HH196" i="2" s="1"/>
  <c r="HH303" i="2"/>
  <c r="HH308" i="2" s="1"/>
  <c r="HI323" i="2"/>
  <c r="HI322" i="2"/>
  <c r="HI320" i="2"/>
  <c r="HI321" i="2"/>
  <c r="HI317" i="2"/>
  <c r="HI316" i="2"/>
  <c r="HI315" i="2"/>
  <c r="HI312" i="2" a="1"/>
  <c r="HI312" i="2" s="1"/>
  <c r="HI314" i="2"/>
  <c r="HI313" i="2"/>
  <c r="HI307" i="2"/>
  <c r="HI305" i="2"/>
  <c r="HI306" i="2"/>
  <c r="HI300" i="2"/>
  <c r="HI301" i="2"/>
  <c r="HI304" i="2"/>
  <c r="HI296" i="2" a="1"/>
  <c r="HI296" i="2" s="1"/>
  <c r="HI299" i="2"/>
  <c r="HI298" i="2"/>
  <c r="HI286" i="2"/>
  <c r="HI297" i="2"/>
  <c r="HI289" i="2"/>
  <c r="HI291" i="2"/>
  <c r="HI290" i="2"/>
  <c r="HI288" i="2"/>
  <c r="HI284" i="2"/>
  <c r="HI282" i="2"/>
  <c r="HI280" i="2" a="1"/>
  <c r="HI280" i="2" s="1"/>
  <c r="HI285" i="2"/>
  <c r="HI283" i="2"/>
  <c r="HI275" i="2"/>
  <c r="HI269" i="2"/>
  <c r="HI281" i="2"/>
  <c r="HI272" i="2"/>
  <c r="HI268" i="2"/>
  <c r="HI267" i="2"/>
  <c r="HI266" i="2"/>
  <c r="HI264" i="2" a="1"/>
  <c r="HI264" i="2" s="1"/>
  <c r="HI259" i="2"/>
  <c r="HI273" i="2"/>
  <c r="HI257" i="2"/>
  <c r="HI274" i="2"/>
  <c r="HI243" i="2"/>
  <c r="HI252" i="2"/>
  <c r="HI249" i="2"/>
  <c r="HI265" i="2"/>
  <c r="HI258" i="2"/>
  <c r="HI251" i="2"/>
  <c r="HI250" i="2"/>
  <c r="HI256" i="2"/>
  <c r="HI253" i="2"/>
  <c r="HI242" i="2"/>
  <c r="HI248" i="2" a="1"/>
  <c r="HI248" i="2" s="1"/>
  <c r="HI236" i="2"/>
  <c r="HI241" i="2"/>
  <c r="HI235" i="2"/>
  <c r="HI226" i="2"/>
  <c r="HI233" i="2"/>
  <c r="HI240" i="2"/>
  <c r="HI237" i="2"/>
  <c r="HI232" i="2" a="1"/>
  <c r="HI232" i="2" s="1"/>
  <c r="HI234" i="2"/>
  <c r="HI225" i="2"/>
  <c r="HI227" i="2"/>
  <c r="HI220" i="2"/>
  <c r="HI217" i="2"/>
  <c r="HI210" i="2"/>
  <c r="HI208" i="2"/>
  <c r="HI219" i="2"/>
  <c r="HI218" i="2"/>
  <c r="HI211" i="2"/>
  <c r="HI216" i="2" a="1"/>
  <c r="HI216" i="2" s="1"/>
  <c r="HI204" i="2"/>
  <c r="HI201" i="2"/>
  <c r="HI195" i="2"/>
  <c r="HI221" i="2"/>
  <c r="HI200" i="2" a="1"/>
  <c r="HI200" i="2" s="1"/>
  <c r="HI224" i="2"/>
  <c r="HI194" i="2"/>
  <c r="HI192" i="2"/>
  <c r="HI209" i="2"/>
  <c r="HJ165" i="2"/>
  <c r="HI205" i="2"/>
  <c r="HI189" i="2"/>
  <c r="HI187" i="2"/>
  <c r="HI185" i="2"/>
  <c r="HG19" i="3"/>
  <c r="HI193" i="2"/>
  <c r="HI184" i="2" a="1"/>
  <c r="HI184" i="2" s="1"/>
  <c r="HI202" i="2"/>
  <c r="HI203" i="2"/>
  <c r="HI186" i="2"/>
  <c r="HI188" i="2"/>
  <c r="HI222" i="2"/>
  <c r="HI270" i="2"/>
  <c r="HI238" i="2"/>
  <c r="HI206" i="2"/>
  <c r="HI302" i="2"/>
  <c r="HI318" i="2"/>
  <c r="HI190" i="2"/>
  <c r="HI254" i="2"/>
  <c r="HI177" i="2"/>
  <c r="HI179" i="2"/>
  <c r="HI170" i="2"/>
  <c r="HI173" i="2"/>
  <c r="HI169" i="2"/>
  <c r="HI178" i="2"/>
  <c r="HI176" i="2"/>
  <c r="HI172" i="2"/>
  <c r="HI168" i="2" a="1"/>
  <c r="HI168" i="2" s="1"/>
  <c r="HI171" i="2"/>
  <c r="HI174" i="2"/>
  <c r="HH271" i="2"/>
  <c r="HH276" i="2" s="1"/>
  <c r="HH223" i="2"/>
  <c r="HH228" i="2" s="1"/>
  <c r="HH239" i="2"/>
  <c r="HH244" i="2" s="1"/>
  <c r="HI319" i="2" l="1"/>
  <c r="HI324" i="2" s="1"/>
  <c r="HI255" i="2"/>
  <c r="HI260" i="2" s="1"/>
  <c r="HI287" i="2"/>
  <c r="HI292" i="2" s="1"/>
  <c r="HI175" i="2"/>
  <c r="HI180" i="2" s="1"/>
  <c r="HI207" i="2"/>
  <c r="HI212" i="2" s="1"/>
  <c r="HI239" i="2"/>
  <c r="HI244" i="2" s="1"/>
  <c r="HI191" i="2"/>
  <c r="HI196" i="2" s="1"/>
  <c r="HJ323" i="2"/>
  <c r="HJ322" i="2"/>
  <c r="HJ320" i="2"/>
  <c r="HJ321" i="2"/>
  <c r="HJ317" i="2"/>
  <c r="HJ316" i="2"/>
  <c r="HJ314" i="2"/>
  <c r="HJ315" i="2"/>
  <c r="HJ312" i="2" a="1"/>
  <c r="HJ312" i="2" s="1"/>
  <c r="HJ307" i="2"/>
  <c r="HJ313" i="2"/>
  <c r="HJ306" i="2"/>
  <c r="HJ305" i="2"/>
  <c r="HJ304" i="2"/>
  <c r="HJ299" i="2"/>
  <c r="HJ300" i="2"/>
  <c r="HJ297" i="2"/>
  <c r="HJ296" i="2" a="1"/>
  <c r="HJ296" i="2" s="1"/>
  <c r="HJ301" i="2"/>
  <c r="HJ290" i="2"/>
  <c r="HJ291" i="2"/>
  <c r="HJ298" i="2"/>
  <c r="HJ289" i="2"/>
  <c r="HJ288" i="2"/>
  <c r="HJ285" i="2"/>
  <c r="HJ284" i="2"/>
  <c r="HJ282" i="2"/>
  <c r="HJ280" i="2" a="1"/>
  <c r="HJ280" i="2" s="1"/>
  <c r="HJ283" i="2"/>
  <c r="HJ281" i="2"/>
  <c r="HJ274" i="2"/>
  <c r="HJ272" i="2"/>
  <c r="HJ269" i="2"/>
  <c r="HJ286" i="2"/>
  <c r="HJ273" i="2"/>
  <c r="HJ275" i="2"/>
  <c r="HJ268" i="2"/>
  <c r="HJ267" i="2"/>
  <c r="HJ266" i="2"/>
  <c r="HJ259" i="2"/>
  <c r="HJ265" i="2"/>
  <c r="HJ264" i="2" a="1"/>
  <c r="HJ264" i="2" s="1"/>
  <c r="HJ257" i="2"/>
  <c r="HJ258" i="2"/>
  <c r="HJ256" i="2"/>
  <c r="HJ253" i="2"/>
  <c r="HJ252" i="2"/>
  <c r="HJ249" i="2"/>
  <c r="HJ251" i="2"/>
  <c r="HJ250" i="2"/>
  <c r="HJ248" i="2" a="1"/>
  <c r="HJ248" i="2" s="1"/>
  <c r="HJ242" i="2"/>
  <c r="HJ241" i="2"/>
  <c r="HJ240" i="2"/>
  <c r="HJ237" i="2"/>
  <c r="HJ235" i="2"/>
  <c r="HJ234" i="2"/>
  <c r="HJ243" i="2"/>
  <c r="HJ233" i="2"/>
  <c r="HJ232" i="2" a="1"/>
  <c r="HJ232" i="2" s="1"/>
  <c r="HJ225" i="2"/>
  <c r="HJ227" i="2"/>
  <c r="HJ226" i="2"/>
  <c r="HJ224" i="2"/>
  <c r="HJ221" i="2"/>
  <c r="HJ220" i="2"/>
  <c r="HJ217" i="2"/>
  <c r="HJ236" i="2"/>
  <c r="HJ219" i="2"/>
  <c r="HJ218" i="2"/>
  <c r="HJ216" i="2" a="1"/>
  <c r="HJ216" i="2" s="1"/>
  <c r="HJ209" i="2"/>
  <c r="HJ208" i="2"/>
  <c r="HJ204" i="2"/>
  <c r="HJ201" i="2"/>
  <c r="HJ195" i="2"/>
  <c r="HJ200" i="2" a="1"/>
  <c r="HJ200" i="2" s="1"/>
  <c r="HJ211" i="2"/>
  <c r="HJ194" i="2"/>
  <c r="HJ192" i="2"/>
  <c r="HJ210" i="2"/>
  <c r="HJ205" i="2"/>
  <c r="HJ203" i="2"/>
  <c r="HJ202" i="2"/>
  <c r="HJ189" i="2"/>
  <c r="HJ187" i="2"/>
  <c r="HJ185" i="2"/>
  <c r="HH19" i="3"/>
  <c r="HJ193" i="2"/>
  <c r="HJ184" i="2" a="1"/>
  <c r="HJ184" i="2" s="1"/>
  <c r="HK165" i="2"/>
  <c r="HJ188" i="2"/>
  <c r="HJ186" i="2"/>
  <c r="HJ206" i="2"/>
  <c r="HJ302" i="2"/>
  <c r="HJ270" i="2"/>
  <c r="HJ222" i="2"/>
  <c r="HJ238" i="2"/>
  <c r="HJ190" i="2"/>
  <c r="HJ318" i="2"/>
  <c r="HJ254" i="2"/>
  <c r="HJ170" i="2"/>
  <c r="HJ176" i="2"/>
  <c r="HJ174" i="2"/>
  <c r="HJ169" i="2"/>
  <c r="HJ178" i="2"/>
  <c r="HJ177" i="2"/>
  <c r="HJ179" i="2"/>
  <c r="HJ172" i="2"/>
  <c r="HJ168" i="2" a="1"/>
  <c r="HJ168" i="2" s="1"/>
  <c r="HJ171" i="2"/>
  <c r="HJ173" i="2"/>
  <c r="HI303" i="2"/>
  <c r="HI308" i="2" s="1"/>
  <c r="HI223" i="2"/>
  <c r="HI228" i="2" s="1"/>
  <c r="HI271" i="2"/>
  <c r="HI276" i="2" s="1"/>
  <c r="HJ255" i="2" l="1"/>
  <c r="HJ260" i="2" s="1"/>
  <c r="HJ319" i="2"/>
  <c r="HJ324" i="2" s="1"/>
  <c r="HJ271" i="2"/>
  <c r="HJ276" i="2" s="1"/>
  <c r="HJ175" i="2"/>
  <c r="HJ180" i="2" s="1"/>
  <c r="HJ207" i="2"/>
  <c r="HJ212" i="2" s="1"/>
  <c r="HJ239" i="2"/>
  <c r="HJ244" i="2" s="1"/>
  <c r="HJ287" i="2"/>
  <c r="HJ292" i="2" s="1"/>
  <c r="HJ191" i="2"/>
  <c r="HJ196" i="2" s="1"/>
  <c r="HK323" i="2"/>
  <c r="HK321" i="2"/>
  <c r="HK322" i="2"/>
  <c r="HK320" i="2"/>
  <c r="HK317" i="2"/>
  <c r="HK315" i="2"/>
  <c r="HK316" i="2"/>
  <c r="HK314" i="2"/>
  <c r="HK313" i="2"/>
  <c r="HK312" i="2" a="1"/>
  <c r="HK312" i="2" s="1"/>
  <c r="HK306" i="2"/>
  <c r="HK307" i="2"/>
  <c r="HK304" i="2"/>
  <c r="HK305" i="2"/>
  <c r="HK301" i="2"/>
  <c r="HK300" i="2"/>
  <c r="HK299" i="2"/>
  <c r="HK298" i="2"/>
  <c r="HK290" i="2"/>
  <c r="HK296" i="2" a="1"/>
  <c r="HK296" i="2" s="1"/>
  <c r="HK291" i="2"/>
  <c r="HK297" i="2"/>
  <c r="HK289" i="2"/>
  <c r="HK288" i="2"/>
  <c r="HK286" i="2"/>
  <c r="HK284" i="2"/>
  <c r="HK282" i="2"/>
  <c r="HK280" i="2" a="1"/>
  <c r="HK280" i="2" s="1"/>
  <c r="HK285" i="2"/>
  <c r="HK283" i="2"/>
  <c r="HK281" i="2"/>
  <c r="HK274" i="2"/>
  <c r="HK272" i="2"/>
  <c r="HK269" i="2"/>
  <c r="HK273" i="2"/>
  <c r="HK268" i="2"/>
  <c r="HK275" i="2"/>
  <c r="HK267" i="2"/>
  <c r="HK266" i="2"/>
  <c r="HK264" i="2" a="1"/>
  <c r="HK264" i="2" s="1"/>
  <c r="HK265" i="2"/>
  <c r="HK257" i="2"/>
  <c r="HK259" i="2"/>
  <c r="HK258" i="2"/>
  <c r="HK256" i="2"/>
  <c r="HK253" i="2"/>
  <c r="HK242" i="2"/>
  <c r="HK251" i="2"/>
  <c r="HK250" i="2"/>
  <c r="HK248" i="2" a="1"/>
  <c r="HK248" i="2" s="1"/>
  <c r="HK241" i="2"/>
  <c r="HK249" i="2"/>
  <c r="HK240" i="2"/>
  <c r="HK237" i="2"/>
  <c r="HK235" i="2"/>
  <c r="HK252" i="2"/>
  <c r="HK232" i="2" a="1"/>
  <c r="HK232" i="2" s="1"/>
  <c r="HK225" i="2"/>
  <c r="HK243" i="2"/>
  <c r="HK234" i="2"/>
  <c r="HK227" i="2"/>
  <c r="HK236" i="2"/>
  <c r="HK233" i="2"/>
  <c r="HK226" i="2"/>
  <c r="HK219" i="2"/>
  <c r="HK218" i="2"/>
  <c r="HK216" i="2" a="1"/>
  <c r="HK216" i="2" s="1"/>
  <c r="HK209" i="2"/>
  <c r="HK224" i="2"/>
  <c r="HK221" i="2"/>
  <c r="HK211" i="2"/>
  <c r="HK220" i="2"/>
  <c r="HK217" i="2"/>
  <c r="HK208" i="2"/>
  <c r="HK204" i="2"/>
  <c r="HK201" i="2"/>
  <c r="HK200" i="2" a="1"/>
  <c r="HK200" i="2" s="1"/>
  <c r="HK195" i="2"/>
  <c r="HK210" i="2"/>
  <c r="HK205" i="2"/>
  <c r="HK203" i="2"/>
  <c r="HK202" i="2"/>
  <c r="HK193" i="2"/>
  <c r="HK194" i="2"/>
  <c r="HK189" i="2"/>
  <c r="HK187" i="2"/>
  <c r="HK185" i="2"/>
  <c r="HK184" i="2" a="1"/>
  <c r="HK184" i="2" s="1"/>
  <c r="HI19" i="3"/>
  <c r="HL165" i="2"/>
  <c r="HK192" i="2"/>
  <c r="HK188" i="2"/>
  <c r="HK186" i="2"/>
  <c r="HK206" i="2"/>
  <c r="HK302" i="2"/>
  <c r="HK222" i="2"/>
  <c r="HK270" i="2"/>
  <c r="HK238" i="2"/>
  <c r="HK190" i="2"/>
  <c r="HK254" i="2"/>
  <c r="HK318" i="2"/>
  <c r="HK177" i="2"/>
  <c r="HK176" i="2"/>
  <c r="HK172" i="2"/>
  <c r="HK168" i="2" a="1"/>
  <c r="HK168" i="2" s="1"/>
  <c r="HK178" i="2"/>
  <c r="HK170" i="2"/>
  <c r="HK174" i="2"/>
  <c r="HK171" i="2"/>
  <c r="HK179" i="2"/>
  <c r="HK169" i="2"/>
  <c r="HK173" i="2"/>
  <c r="HJ303" i="2"/>
  <c r="HJ308" i="2" s="1"/>
  <c r="HJ223" i="2"/>
  <c r="HJ228" i="2" s="1"/>
  <c r="HK255" i="2" l="1"/>
  <c r="HK260" i="2" s="1"/>
  <c r="HK319" i="2"/>
  <c r="HK324" i="2" s="1"/>
  <c r="HK175" i="2"/>
  <c r="HK180" i="2" s="1"/>
  <c r="HK191" i="2"/>
  <c r="HK196" i="2" s="1"/>
  <c r="HK223" i="2"/>
  <c r="HK228" i="2" s="1"/>
  <c r="HL322" i="2"/>
  <c r="HL323" i="2"/>
  <c r="HL320" i="2"/>
  <c r="HL317" i="2"/>
  <c r="HL321" i="2"/>
  <c r="HL316" i="2"/>
  <c r="HL315" i="2"/>
  <c r="HL314" i="2"/>
  <c r="HL312" i="2" a="1"/>
  <c r="HL312" i="2" s="1"/>
  <c r="HL313" i="2"/>
  <c r="HL305" i="2"/>
  <c r="HL307" i="2"/>
  <c r="HL306" i="2"/>
  <c r="HL304" i="2"/>
  <c r="HL301" i="2"/>
  <c r="HL300" i="2"/>
  <c r="HL299" i="2"/>
  <c r="HL298" i="2"/>
  <c r="HL297" i="2"/>
  <c r="HL296" i="2" a="1"/>
  <c r="HL296" i="2" s="1"/>
  <c r="HL291" i="2"/>
  <c r="HL289" i="2"/>
  <c r="HL288" i="2"/>
  <c r="HL285" i="2"/>
  <c r="HL290" i="2"/>
  <c r="HL286" i="2"/>
  <c r="HL284" i="2"/>
  <c r="HL282" i="2"/>
  <c r="HL280" i="2" a="1"/>
  <c r="HL280" i="2" s="1"/>
  <c r="HL283" i="2"/>
  <c r="HL281" i="2"/>
  <c r="HL273" i="2"/>
  <c r="HL268" i="2"/>
  <c r="HL275" i="2"/>
  <c r="HL269" i="2"/>
  <c r="HL267" i="2"/>
  <c r="HL266" i="2"/>
  <c r="HL272" i="2"/>
  <c r="HL274" i="2"/>
  <c r="HL257" i="2"/>
  <c r="HL264" i="2" a="1"/>
  <c r="HL264" i="2" s="1"/>
  <c r="HL259" i="2"/>
  <c r="HL258" i="2"/>
  <c r="HL265" i="2"/>
  <c r="HL242" i="2"/>
  <c r="HL251" i="2"/>
  <c r="HL250" i="2"/>
  <c r="HL248" i="2" a="1"/>
  <c r="HL248" i="2" s="1"/>
  <c r="HL241" i="2"/>
  <c r="HL256" i="2"/>
  <c r="HL253" i="2"/>
  <c r="HL243" i="2"/>
  <c r="HL252" i="2"/>
  <c r="HL249" i="2"/>
  <c r="HL240" i="2"/>
  <c r="HL237" i="2"/>
  <c r="HL236" i="2"/>
  <c r="HL225" i="2"/>
  <c r="HL234" i="2"/>
  <c r="HL227" i="2"/>
  <c r="HL226" i="2"/>
  <c r="HL224" i="2"/>
  <c r="HL221" i="2"/>
  <c r="HL235" i="2"/>
  <c r="HL232" i="2" a="1"/>
  <c r="HL232" i="2" s="1"/>
  <c r="HL219" i="2"/>
  <c r="HL218" i="2"/>
  <c r="HL233" i="2"/>
  <c r="HL216" i="2" a="1"/>
  <c r="HL216" i="2" s="1"/>
  <c r="HL211" i="2"/>
  <c r="HL210" i="2"/>
  <c r="HL208" i="2"/>
  <c r="HL220" i="2"/>
  <c r="HL194" i="2"/>
  <c r="HL192" i="2"/>
  <c r="HL217" i="2"/>
  <c r="HL205" i="2"/>
  <c r="HL203" i="2"/>
  <c r="HL202" i="2"/>
  <c r="HL204" i="2"/>
  <c r="HL201" i="2"/>
  <c r="HL195" i="2"/>
  <c r="HL193" i="2"/>
  <c r="HL188" i="2"/>
  <c r="HL186" i="2"/>
  <c r="HL200" i="2" a="1"/>
  <c r="HL200" i="2" s="1"/>
  <c r="HM165" i="2"/>
  <c r="HJ19" i="3"/>
  <c r="HL189" i="2"/>
  <c r="HL187" i="2"/>
  <c r="HL185" i="2"/>
  <c r="HL184" i="2" a="1"/>
  <c r="HL184" i="2" s="1"/>
  <c r="HL209" i="2"/>
  <c r="HL270" i="2"/>
  <c r="HL238" i="2"/>
  <c r="HL302" i="2"/>
  <c r="HL206" i="2"/>
  <c r="HL222" i="2"/>
  <c r="HL318" i="2"/>
  <c r="HL254" i="2"/>
  <c r="HL190" i="2"/>
  <c r="HL173" i="2"/>
  <c r="HL174" i="2"/>
  <c r="HL169" i="2"/>
  <c r="HL176" i="2"/>
  <c r="HL178" i="2"/>
  <c r="HL170" i="2"/>
  <c r="HL171" i="2"/>
  <c r="HL179" i="2"/>
  <c r="HL177" i="2"/>
  <c r="HL172" i="2"/>
  <c r="HL168" i="2" a="1"/>
  <c r="HL168" i="2" s="1"/>
  <c r="HK239" i="2"/>
  <c r="HK244" i="2" s="1"/>
  <c r="HK271" i="2"/>
  <c r="HK276" i="2" s="1"/>
  <c r="HK207" i="2"/>
  <c r="HK212" i="2" s="1"/>
  <c r="HK287" i="2"/>
  <c r="HK292" i="2" s="1"/>
  <c r="HK303" i="2"/>
  <c r="HK308" i="2" s="1"/>
  <c r="HL319" i="2" l="1"/>
  <c r="HL324" i="2" s="1"/>
  <c r="HL255" i="2"/>
  <c r="HL260" i="2" s="1"/>
  <c r="HL175" i="2"/>
  <c r="HL239" i="2"/>
  <c r="HL244" i="2" s="1"/>
  <c r="HL207" i="2"/>
  <c r="HL212" i="2" s="1"/>
  <c r="HL223" i="2"/>
  <c r="HL228" i="2" s="1"/>
  <c r="HL287" i="2"/>
  <c r="HL292" i="2" s="1"/>
  <c r="HL303" i="2"/>
  <c r="HL308" i="2" s="1"/>
  <c r="HL191" i="2"/>
  <c r="HL196" i="2" s="1"/>
  <c r="HL271" i="2"/>
  <c r="HL276" i="2" s="1"/>
  <c r="HL180" i="2"/>
  <c r="HM323" i="2"/>
  <c r="HM321" i="2"/>
  <c r="HM320" i="2"/>
  <c r="HM322" i="2"/>
  <c r="HM315" i="2"/>
  <c r="HM314" i="2"/>
  <c r="HM312" i="2" a="1"/>
  <c r="HM312" i="2" s="1"/>
  <c r="HM313" i="2"/>
  <c r="HM317" i="2"/>
  <c r="HM316" i="2"/>
  <c r="HM307" i="2"/>
  <c r="HM306" i="2"/>
  <c r="HM304" i="2"/>
  <c r="HM301" i="2"/>
  <c r="HM305" i="2"/>
  <c r="HM299" i="2"/>
  <c r="HM300" i="2"/>
  <c r="HM297" i="2"/>
  <c r="HM296" i="2" a="1"/>
  <c r="HM296" i="2" s="1"/>
  <c r="HM291" i="2"/>
  <c r="HM298" i="2"/>
  <c r="HM290" i="2"/>
  <c r="HM288" i="2"/>
  <c r="HM285" i="2"/>
  <c r="HM289" i="2"/>
  <c r="HM283" i="2"/>
  <c r="HM281" i="2"/>
  <c r="HM286" i="2"/>
  <c r="HM280" i="2" a="1"/>
  <c r="HM280" i="2" s="1"/>
  <c r="HM282" i="2"/>
  <c r="HM284" i="2"/>
  <c r="HM275" i="2"/>
  <c r="HM272" i="2"/>
  <c r="HM268" i="2"/>
  <c r="HM264" i="2" a="1"/>
  <c r="HM264" i="2" s="1"/>
  <c r="HM274" i="2"/>
  <c r="HM265" i="2"/>
  <c r="HM273" i="2"/>
  <c r="HM259" i="2"/>
  <c r="HM266" i="2"/>
  <c r="HM269" i="2"/>
  <c r="HM258" i="2"/>
  <c r="HM267" i="2"/>
  <c r="HM251" i="2"/>
  <c r="HM250" i="2"/>
  <c r="HM248" i="2" a="1"/>
  <c r="HM248" i="2" s="1"/>
  <c r="HM257" i="2"/>
  <c r="HM256" i="2"/>
  <c r="HM253" i="2"/>
  <c r="HM243" i="2"/>
  <c r="HM252" i="2"/>
  <c r="HM249" i="2"/>
  <c r="HM241" i="2"/>
  <c r="HM240" i="2"/>
  <c r="HM237" i="2"/>
  <c r="HM235" i="2"/>
  <c r="HM234" i="2"/>
  <c r="HM242" i="2"/>
  <c r="HM225" i="2"/>
  <c r="HM227" i="2"/>
  <c r="HM236" i="2"/>
  <c r="HM226" i="2"/>
  <c r="HM224" i="2"/>
  <c r="HM221" i="2"/>
  <c r="HM233" i="2"/>
  <c r="HM232" i="2" a="1"/>
  <c r="HM232" i="2" s="1"/>
  <c r="HM219" i="2"/>
  <c r="HM218" i="2"/>
  <c r="HM216" i="2" a="1"/>
  <c r="HM216" i="2" s="1"/>
  <c r="HM209" i="2"/>
  <c r="HM220" i="2"/>
  <c r="HM217" i="2"/>
  <c r="HM211" i="2"/>
  <c r="HM205" i="2"/>
  <c r="HM203" i="2"/>
  <c r="HM202" i="2"/>
  <c r="HM210" i="2"/>
  <c r="HM200" i="2" a="1"/>
  <c r="HM200" i="2" s="1"/>
  <c r="HM193" i="2"/>
  <c r="HM208" i="2"/>
  <c r="HM204" i="2"/>
  <c r="HM195" i="2"/>
  <c r="HK19" i="3"/>
  <c r="HM188" i="2"/>
  <c r="HM186" i="2"/>
  <c r="HM201" i="2"/>
  <c r="HM192" i="2"/>
  <c r="HM184" i="2" a="1"/>
  <c r="HM184" i="2" s="1"/>
  <c r="HN165" i="2"/>
  <c r="HM189" i="2"/>
  <c r="HM194" i="2"/>
  <c r="HM185" i="2"/>
  <c r="HM187" i="2"/>
  <c r="HM206" i="2"/>
  <c r="HM302" i="2"/>
  <c r="HM238" i="2"/>
  <c r="HM270" i="2"/>
  <c r="HM222" i="2"/>
  <c r="HM254" i="2"/>
  <c r="HM318" i="2"/>
  <c r="HM190" i="2"/>
  <c r="HM169" i="2"/>
  <c r="HM172" i="2"/>
  <c r="HM173" i="2"/>
  <c r="HM168" i="2" a="1"/>
  <c r="HM168" i="2" s="1"/>
  <c r="HM170" i="2"/>
  <c r="HM171" i="2"/>
  <c r="HM178" i="2"/>
  <c r="HM177" i="2"/>
  <c r="HM176" i="2"/>
  <c r="HM179" i="2"/>
  <c r="HM174" i="2"/>
  <c r="HM191" i="2" l="1"/>
  <c r="HM319" i="2"/>
  <c r="HM324" i="2" s="1"/>
  <c r="HM255" i="2"/>
  <c r="HM260" i="2" s="1"/>
  <c r="HM175" i="2"/>
  <c r="HM180" i="2" s="1"/>
  <c r="HN322" i="2"/>
  <c r="HN323" i="2"/>
  <c r="HN321" i="2"/>
  <c r="HN316" i="2"/>
  <c r="HN315" i="2"/>
  <c r="HN314" i="2"/>
  <c r="HN317" i="2"/>
  <c r="HN320" i="2"/>
  <c r="HN312" i="2" a="1"/>
  <c r="HN312" i="2" s="1"/>
  <c r="HN313" i="2"/>
  <c r="HN307" i="2"/>
  <c r="HN306" i="2"/>
  <c r="HN304" i="2"/>
  <c r="HN305" i="2"/>
  <c r="HN300" i="2"/>
  <c r="HN301" i="2"/>
  <c r="HN299" i="2"/>
  <c r="HN297" i="2"/>
  <c r="HN296" i="2" a="1"/>
  <c r="HN296" i="2" s="1"/>
  <c r="HN298" i="2"/>
  <c r="HN291" i="2"/>
  <c r="HN290" i="2"/>
  <c r="HN286" i="2"/>
  <c r="HN289" i="2"/>
  <c r="HN288" i="2"/>
  <c r="HN283" i="2"/>
  <c r="HN281" i="2"/>
  <c r="HN285" i="2"/>
  <c r="HN280" i="2" a="1"/>
  <c r="HN280" i="2" s="1"/>
  <c r="HN284" i="2"/>
  <c r="HN282" i="2"/>
  <c r="HN273" i="2"/>
  <c r="HN268" i="2"/>
  <c r="HN274" i="2"/>
  <c r="HN272" i="2"/>
  <c r="HN264" i="2" a="1"/>
  <c r="HN264" i="2" s="1"/>
  <c r="HN265" i="2"/>
  <c r="HN269" i="2"/>
  <c r="HN267" i="2"/>
  <c r="HN266" i="2"/>
  <c r="HN258" i="2"/>
  <c r="HN256" i="2"/>
  <c r="HN253" i="2"/>
  <c r="HN275" i="2"/>
  <c r="HN257" i="2"/>
  <c r="HN251" i="2"/>
  <c r="HN250" i="2"/>
  <c r="HN248" i="2" a="1"/>
  <c r="HN248" i="2" s="1"/>
  <c r="HN252" i="2"/>
  <c r="HN249" i="2"/>
  <c r="HN259" i="2"/>
  <c r="HN241" i="2"/>
  <c r="HN240" i="2"/>
  <c r="HN243" i="2"/>
  <c r="HN236" i="2"/>
  <c r="HN227" i="2"/>
  <c r="HN237" i="2"/>
  <c r="HN234" i="2"/>
  <c r="HN242" i="2"/>
  <c r="HN226" i="2"/>
  <c r="HN233" i="2"/>
  <c r="HN232" i="2" a="1"/>
  <c r="HN232" i="2" s="1"/>
  <c r="HN225" i="2"/>
  <c r="HN219" i="2"/>
  <c r="HN218" i="2"/>
  <c r="HN216" i="2" a="1"/>
  <c r="HN216" i="2" s="1"/>
  <c r="HN235" i="2"/>
  <c r="HN211" i="2"/>
  <c r="HN224" i="2"/>
  <c r="HN221" i="2"/>
  <c r="HN220" i="2"/>
  <c r="HN217" i="2"/>
  <c r="HN210" i="2"/>
  <c r="HN208" i="2"/>
  <c r="HN205" i="2"/>
  <c r="HN203" i="2"/>
  <c r="HN202" i="2"/>
  <c r="HN200" i="2" a="1"/>
  <c r="HN200" i="2" s="1"/>
  <c r="HN193" i="2"/>
  <c r="HN209" i="2"/>
  <c r="HN204" i="2"/>
  <c r="HN201" i="2"/>
  <c r="HN195" i="2"/>
  <c r="HN188" i="2"/>
  <c r="HN186" i="2"/>
  <c r="HN192" i="2"/>
  <c r="HN194" i="2"/>
  <c r="HN184" i="2" a="1"/>
  <c r="HN184" i="2" s="1"/>
  <c r="HL19" i="3"/>
  <c r="HN189" i="2"/>
  <c r="HN187" i="2"/>
  <c r="HN185" i="2"/>
  <c r="HO165" i="2"/>
  <c r="HN270" i="2"/>
  <c r="HN238" i="2"/>
  <c r="HN206" i="2"/>
  <c r="HN302" i="2"/>
  <c r="HN222" i="2"/>
  <c r="HN190" i="2"/>
  <c r="HN254" i="2"/>
  <c r="HN318" i="2"/>
  <c r="HN171" i="2"/>
  <c r="HN176" i="2"/>
  <c r="HN179" i="2"/>
  <c r="HN170" i="2"/>
  <c r="HN172" i="2"/>
  <c r="HN174" i="2"/>
  <c r="HN168" i="2" a="1"/>
  <c r="HN168" i="2" s="1"/>
  <c r="HN169" i="2"/>
  <c r="HN173" i="2"/>
  <c r="HN178" i="2"/>
  <c r="HN177" i="2"/>
  <c r="HM207" i="2"/>
  <c r="HM212" i="2" s="1"/>
  <c r="HM196" i="2"/>
  <c r="HM223" i="2"/>
  <c r="HM228" i="2" s="1"/>
  <c r="HM287" i="2"/>
  <c r="HM292" i="2" s="1"/>
  <c r="HM271" i="2"/>
  <c r="HM276" i="2" s="1"/>
  <c r="HM303" i="2"/>
  <c r="HM308" i="2" s="1"/>
  <c r="HM239" i="2"/>
  <c r="HM244" i="2" s="1"/>
  <c r="HN255" i="2" l="1"/>
  <c r="HN260" i="2" s="1"/>
  <c r="HN319" i="2"/>
  <c r="HN324" i="2" s="1"/>
  <c r="HN175" i="2"/>
  <c r="HN180" i="2" s="1"/>
  <c r="HN207" i="2"/>
  <c r="HN212" i="2" s="1"/>
  <c r="HN239" i="2"/>
  <c r="HN244" i="2" s="1"/>
  <c r="HO323" i="2"/>
  <c r="HO322" i="2"/>
  <c r="HO321" i="2"/>
  <c r="HO320" i="2"/>
  <c r="HO317" i="2"/>
  <c r="HO316" i="2"/>
  <c r="HO312" i="2" a="1"/>
  <c r="HO312" i="2" s="1"/>
  <c r="HO313" i="2"/>
  <c r="HO315" i="2"/>
  <c r="HO314" i="2"/>
  <c r="HO305" i="2"/>
  <c r="HO307" i="2"/>
  <c r="HO304" i="2"/>
  <c r="HO300" i="2"/>
  <c r="HO301" i="2"/>
  <c r="HO306" i="2"/>
  <c r="HO299" i="2"/>
  <c r="HO297" i="2"/>
  <c r="HO296" i="2" a="1"/>
  <c r="HO296" i="2" s="1"/>
  <c r="HO298" i="2"/>
  <c r="HO289" i="2"/>
  <c r="HO291" i="2"/>
  <c r="HO290" i="2"/>
  <c r="HO286" i="2"/>
  <c r="HO288" i="2"/>
  <c r="HO285" i="2"/>
  <c r="HO283" i="2"/>
  <c r="HO281" i="2"/>
  <c r="HO280" i="2" a="1"/>
  <c r="HO280" i="2" s="1"/>
  <c r="HO284" i="2"/>
  <c r="HO282" i="2"/>
  <c r="HO273" i="2"/>
  <c r="HO268" i="2"/>
  <c r="HO275" i="2"/>
  <c r="HO274" i="2"/>
  <c r="HO272" i="2"/>
  <c r="HO269" i="2"/>
  <c r="HO259" i="2"/>
  <c r="HO265" i="2"/>
  <c r="HO267" i="2"/>
  <c r="HO266" i="2"/>
  <c r="HO264" i="2" a="1"/>
  <c r="HO264" i="2" s="1"/>
  <c r="HO258" i="2"/>
  <c r="HO256" i="2"/>
  <c r="HO253" i="2"/>
  <c r="HO257" i="2"/>
  <c r="HO241" i="2"/>
  <c r="HO252" i="2"/>
  <c r="HO249" i="2"/>
  <c r="HO242" i="2"/>
  <c r="HO240" i="2"/>
  <c r="HO248" i="2" a="1"/>
  <c r="HO248" i="2" s="1"/>
  <c r="HO250" i="2"/>
  <c r="HO243" i="2"/>
  <c r="HO236" i="2"/>
  <c r="HO251" i="2"/>
  <c r="HO237" i="2"/>
  <c r="HO234" i="2"/>
  <c r="HO226" i="2"/>
  <c r="HO224" i="2"/>
  <c r="HO221" i="2"/>
  <c r="HO233" i="2"/>
  <c r="HO232" i="2" a="1"/>
  <c r="HO232" i="2" s="1"/>
  <c r="HO235" i="2"/>
  <c r="HO227" i="2"/>
  <c r="HO225" i="2"/>
  <c r="HO220" i="2"/>
  <c r="HO217" i="2"/>
  <c r="HO210" i="2"/>
  <c r="HO208" i="2"/>
  <c r="HO219" i="2"/>
  <c r="HO218" i="2"/>
  <c r="HO205" i="2"/>
  <c r="HO203" i="2"/>
  <c r="HO202" i="2"/>
  <c r="HO211" i="2"/>
  <c r="HO200" i="2" a="1"/>
  <c r="HO200" i="2" s="1"/>
  <c r="HO209" i="2"/>
  <c r="HO204" i="2"/>
  <c r="HO201" i="2"/>
  <c r="HO195" i="2"/>
  <c r="HO216" i="2" a="1"/>
  <c r="HO216" i="2" s="1"/>
  <c r="HO194" i="2"/>
  <c r="HO192" i="2"/>
  <c r="HO193" i="2"/>
  <c r="HO188" i="2"/>
  <c r="HO186" i="2"/>
  <c r="HO184" i="2" a="1"/>
  <c r="HO184" i="2" s="1"/>
  <c r="HO189" i="2"/>
  <c r="HO187" i="2"/>
  <c r="HO185" i="2"/>
  <c r="HP165" i="2"/>
  <c r="HM19" i="3"/>
  <c r="HO206" i="2"/>
  <c r="HO302" i="2"/>
  <c r="HO270" i="2"/>
  <c r="HO222" i="2"/>
  <c r="HO238" i="2"/>
  <c r="HO318" i="2"/>
  <c r="HO254" i="2"/>
  <c r="HO190" i="2"/>
  <c r="HO179" i="2"/>
  <c r="HO172" i="2"/>
  <c r="HO176" i="2"/>
  <c r="HO178" i="2"/>
  <c r="HO173" i="2"/>
  <c r="HO174" i="2"/>
  <c r="HO169" i="2"/>
  <c r="HO171" i="2"/>
  <c r="HO168" i="2" a="1"/>
  <c r="HO168" i="2" s="1"/>
  <c r="HO177" i="2"/>
  <c r="HO170" i="2"/>
  <c r="HN287" i="2"/>
  <c r="HN292" i="2" s="1"/>
  <c r="HN271" i="2"/>
  <c r="HN276" i="2" s="1"/>
  <c r="HN191" i="2"/>
  <c r="HN196" i="2" s="1"/>
  <c r="HN303" i="2"/>
  <c r="HN308" i="2" s="1"/>
  <c r="HN223" i="2"/>
  <c r="HN228" i="2" s="1"/>
  <c r="HO319" i="2" l="1"/>
  <c r="HO324" i="2" s="1"/>
  <c r="HO255" i="2"/>
  <c r="HO260" i="2" s="1"/>
  <c r="HO175" i="2"/>
  <c r="HO180" i="2" s="1"/>
  <c r="HO223" i="2"/>
  <c r="HO228" i="2" s="1"/>
  <c r="HO207" i="2"/>
  <c r="HO212" i="2" s="1"/>
  <c r="HO287" i="2"/>
  <c r="HO292" i="2" s="1"/>
  <c r="HO191" i="2"/>
  <c r="HO196" i="2" s="1"/>
  <c r="HP323" i="2"/>
  <c r="HP322" i="2"/>
  <c r="HP321" i="2"/>
  <c r="HP320" i="2"/>
  <c r="HP316" i="2"/>
  <c r="HP317" i="2"/>
  <c r="HP313" i="2"/>
  <c r="HP315" i="2"/>
  <c r="HP307" i="2"/>
  <c r="HP312" i="2" a="1"/>
  <c r="HP312" i="2" s="1"/>
  <c r="HP314" i="2"/>
  <c r="HP306" i="2"/>
  <c r="HP305" i="2"/>
  <c r="HP300" i="2"/>
  <c r="HP301" i="2"/>
  <c r="HP304" i="2"/>
  <c r="HP299" i="2"/>
  <c r="HP296" i="2" a="1"/>
  <c r="HP296" i="2" s="1"/>
  <c r="HP298" i="2"/>
  <c r="HP297" i="2"/>
  <c r="HP291" i="2"/>
  <c r="HP290" i="2"/>
  <c r="HP286" i="2"/>
  <c r="HP289" i="2"/>
  <c r="HP288" i="2"/>
  <c r="HP283" i="2"/>
  <c r="HP281" i="2"/>
  <c r="HP280" i="2" a="1"/>
  <c r="HP280" i="2" s="1"/>
  <c r="HP285" i="2"/>
  <c r="HP284" i="2"/>
  <c r="HP282" i="2"/>
  <c r="HP275" i="2"/>
  <c r="HP274" i="2"/>
  <c r="HP272" i="2"/>
  <c r="HP269" i="2"/>
  <c r="HP268" i="2"/>
  <c r="HP265" i="2"/>
  <c r="HP273" i="2"/>
  <c r="HP264" i="2" a="1"/>
  <c r="HP264" i="2" s="1"/>
  <c r="HP266" i="2"/>
  <c r="HP258" i="2"/>
  <c r="HP267" i="2"/>
  <c r="HP257" i="2"/>
  <c r="HP259" i="2"/>
  <c r="HP241" i="2"/>
  <c r="HP243" i="2"/>
  <c r="HP252" i="2"/>
  <c r="HP249" i="2"/>
  <c r="HP256" i="2"/>
  <c r="HP253" i="2"/>
  <c r="HP242" i="2"/>
  <c r="HP248" i="2" a="1"/>
  <c r="HP248" i="2" s="1"/>
  <c r="HP251" i="2"/>
  <c r="HP250" i="2"/>
  <c r="HP236" i="2"/>
  <c r="HP240" i="2"/>
  <c r="HP237" i="2"/>
  <c r="HP235" i="2"/>
  <c r="HP226" i="2"/>
  <c r="HP233" i="2"/>
  <c r="HP232" i="2" a="1"/>
  <c r="HP232" i="2" s="1"/>
  <c r="HP225" i="2"/>
  <c r="HP234" i="2"/>
  <c r="HP220" i="2"/>
  <c r="HP217" i="2"/>
  <c r="HP224" i="2"/>
  <c r="HP221" i="2"/>
  <c r="HP227" i="2"/>
  <c r="HP216" i="2" a="1"/>
  <c r="HP216" i="2" s="1"/>
  <c r="HP209" i="2"/>
  <c r="HP211" i="2"/>
  <c r="HP210" i="2"/>
  <c r="HP193" i="2"/>
  <c r="HP204" i="2"/>
  <c r="HP201" i="2"/>
  <c r="HP218" i="2"/>
  <c r="HP205" i="2"/>
  <c r="HP203" i="2"/>
  <c r="HP202" i="2"/>
  <c r="HP200" i="2" a="1"/>
  <c r="HP200" i="2" s="1"/>
  <c r="HP195" i="2"/>
  <c r="HQ165" i="2"/>
  <c r="HN19" i="3"/>
  <c r="HP192" i="2"/>
  <c r="HP184" i="2" a="1"/>
  <c r="HP184" i="2" s="1"/>
  <c r="HP219" i="2"/>
  <c r="HP189" i="2"/>
  <c r="HP187" i="2"/>
  <c r="HP185" i="2"/>
  <c r="HP208" i="2"/>
  <c r="HP194" i="2"/>
  <c r="HP188" i="2"/>
  <c r="HP186" i="2"/>
  <c r="HP222" i="2"/>
  <c r="HP238" i="2"/>
  <c r="HP302" i="2"/>
  <c r="HP270" i="2"/>
  <c r="HP206" i="2"/>
  <c r="HP190" i="2"/>
  <c r="HP254" i="2"/>
  <c r="HP318" i="2"/>
  <c r="HP171" i="2"/>
  <c r="HP172" i="2"/>
  <c r="HP168" i="2" a="1"/>
  <c r="HP168" i="2" s="1"/>
  <c r="HP170" i="2"/>
  <c r="HP178" i="2"/>
  <c r="HP179" i="2"/>
  <c r="HP169" i="2"/>
  <c r="HP177" i="2"/>
  <c r="HP176" i="2"/>
  <c r="HP174" i="2"/>
  <c r="HP173" i="2"/>
  <c r="HO303" i="2"/>
  <c r="HO308" i="2" s="1"/>
  <c r="HO271" i="2"/>
  <c r="HO276" i="2" s="1"/>
  <c r="HO239" i="2"/>
  <c r="HO244" i="2" s="1"/>
  <c r="HP319" i="2" l="1"/>
  <c r="HP324" i="2" s="1"/>
  <c r="HP175" i="2"/>
  <c r="HP223" i="2"/>
  <c r="HP228" i="2" s="1"/>
  <c r="HP239" i="2"/>
  <c r="HP244" i="2" s="1"/>
  <c r="HP287" i="2"/>
  <c r="HP292" i="2" s="1"/>
  <c r="HP255" i="2"/>
  <c r="HP260" i="2" s="1"/>
  <c r="HP191" i="2"/>
  <c r="HP196" i="2" s="1"/>
  <c r="HP303" i="2"/>
  <c r="HP308" i="2" s="1"/>
  <c r="HQ323" i="2"/>
  <c r="HQ322" i="2"/>
  <c r="HQ320" i="2"/>
  <c r="HQ321" i="2"/>
  <c r="HQ317" i="2"/>
  <c r="HQ316" i="2"/>
  <c r="HQ315" i="2"/>
  <c r="HQ314" i="2"/>
  <c r="HQ312" i="2" a="1"/>
  <c r="HQ312" i="2" s="1"/>
  <c r="HQ313" i="2"/>
  <c r="HQ306" i="2"/>
  <c r="HQ305" i="2"/>
  <c r="HQ300" i="2"/>
  <c r="HQ304" i="2"/>
  <c r="HQ301" i="2"/>
  <c r="HQ299" i="2"/>
  <c r="HQ298" i="2"/>
  <c r="HQ307" i="2"/>
  <c r="HQ297" i="2"/>
  <c r="HQ286" i="2"/>
  <c r="HQ296" i="2" a="1"/>
  <c r="HQ296" i="2" s="1"/>
  <c r="HQ291" i="2"/>
  <c r="HQ289" i="2"/>
  <c r="HQ288" i="2"/>
  <c r="HQ280" i="2" a="1"/>
  <c r="HQ280" i="2" s="1"/>
  <c r="HQ285" i="2"/>
  <c r="HQ284" i="2"/>
  <c r="HQ282" i="2"/>
  <c r="HQ290" i="2"/>
  <c r="HQ283" i="2"/>
  <c r="HQ281" i="2"/>
  <c r="HQ272" i="2"/>
  <c r="HQ274" i="2"/>
  <c r="HQ267" i="2"/>
  <c r="HQ266" i="2"/>
  <c r="HQ269" i="2"/>
  <c r="HQ264" i="2" a="1"/>
  <c r="HQ264" i="2" s="1"/>
  <c r="HQ275" i="2"/>
  <c r="HQ259" i="2"/>
  <c r="HQ273" i="2"/>
  <c r="HQ268" i="2"/>
  <c r="HQ257" i="2"/>
  <c r="HQ265" i="2"/>
  <c r="HQ243" i="2"/>
  <c r="HQ252" i="2"/>
  <c r="HQ249" i="2"/>
  <c r="HQ256" i="2"/>
  <c r="HQ253" i="2"/>
  <c r="HQ258" i="2"/>
  <c r="HQ248" i="2" a="1"/>
  <c r="HQ248" i="2" s="1"/>
  <c r="HQ251" i="2"/>
  <c r="HQ250" i="2"/>
  <c r="HQ236" i="2"/>
  <c r="HQ242" i="2"/>
  <c r="HQ241" i="2"/>
  <c r="HQ232" i="2" a="1"/>
  <c r="HQ232" i="2" s="1"/>
  <c r="HQ226" i="2"/>
  <c r="HQ240" i="2"/>
  <c r="HQ233" i="2"/>
  <c r="HQ235" i="2"/>
  <c r="HQ225" i="2"/>
  <c r="HQ227" i="2"/>
  <c r="HQ237" i="2"/>
  <c r="HQ234" i="2"/>
  <c r="HQ220" i="2"/>
  <c r="HQ217" i="2"/>
  <c r="HQ224" i="2"/>
  <c r="HQ221" i="2"/>
  <c r="HQ216" i="2" a="1"/>
  <c r="HQ216" i="2" s="1"/>
  <c r="HQ210" i="2"/>
  <c r="HQ208" i="2"/>
  <c r="HQ219" i="2"/>
  <c r="HQ218" i="2"/>
  <c r="HQ211" i="2"/>
  <c r="HQ204" i="2"/>
  <c r="HQ201" i="2"/>
  <c r="HQ195" i="2"/>
  <c r="HQ209" i="2"/>
  <c r="HQ194" i="2"/>
  <c r="HQ192" i="2"/>
  <c r="HQ205" i="2"/>
  <c r="HR165" i="2"/>
  <c r="HQ189" i="2"/>
  <c r="HQ187" i="2"/>
  <c r="HQ185" i="2"/>
  <c r="HQ200" i="2" a="1"/>
  <c r="HQ200" i="2" s="1"/>
  <c r="HQ202" i="2"/>
  <c r="HQ193" i="2"/>
  <c r="HQ184" i="2" a="1"/>
  <c r="HQ184" i="2" s="1"/>
  <c r="HQ203" i="2"/>
  <c r="HQ186" i="2"/>
  <c r="HQ188" i="2"/>
  <c r="HO19" i="3"/>
  <c r="HQ222" i="2"/>
  <c r="HQ270" i="2"/>
  <c r="HQ238" i="2"/>
  <c r="HQ206" i="2"/>
  <c r="HQ302" i="2"/>
  <c r="HQ318" i="2"/>
  <c r="HQ190" i="2"/>
  <c r="HQ254" i="2"/>
  <c r="HQ255" i="2" s="1"/>
  <c r="HQ260" i="2" s="1"/>
  <c r="HQ177" i="2"/>
  <c r="HQ179" i="2"/>
  <c r="HQ170" i="2"/>
  <c r="HQ169" i="2"/>
  <c r="HQ168" i="2" a="1"/>
  <c r="HQ168" i="2" s="1"/>
  <c r="HQ173" i="2"/>
  <c r="HQ176" i="2"/>
  <c r="HQ174" i="2"/>
  <c r="HQ171" i="2"/>
  <c r="HQ172" i="2"/>
  <c r="HQ178" i="2"/>
  <c r="HP180" i="2"/>
  <c r="HP207" i="2"/>
  <c r="HP212" i="2" s="1"/>
  <c r="HP271" i="2"/>
  <c r="HP276" i="2" s="1"/>
  <c r="HQ319" i="2" l="1"/>
  <c r="HQ324" i="2" s="1"/>
  <c r="HQ175" i="2"/>
  <c r="HQ180" i="2" s="1"/>
  <c r="HQ287" i="2"/>
  <c r="HQ292" i="2" s="1"/>
  <c r="HQ223" i="2"/>
  <c r="HQ228" i="2" s="1"/>
  <c r="HQ191" i="2"/>
  <c r="HQ196" i="2" s="1"/>
  <c r="HR323" i="2"/>
  <c r="HR322" i="2"/>
  <c r="HR320" i="2"/>
  <c r="HR321" i="2"/>
  <c r="HR317" i="2"/>
  <c r="HR316" i="2"/>
  <c r="HR315" i="2"/>
  <c r="HR314" i="2"/>
  <c r="HR312" i="2" a="1"/>
  <c r="HR312" i="2" s="1"/>
  <c r="HR313" i="2"/>
  <c r="HR307" i="2"/>
  <c r="HR305" i="2"/>
  <c r="HR306" i="2"/>
  <c r="HR304" i="2"/>
  <c r="HR300" i="2"/>
  <c r="HR301" i="2"/>
  <c r="HR299" i="2"/>
  <c r="HR297" i="2"/>
  <c r="HR298" i="2"/>
  <c r="HR290" i="2"/>
  <c r="HR296" i="2" a="1"/>
  <c r="HR296" i="2" s="1"/>
  <c r="HR291" i="2"/>
  <c r="HR289" i="2"/>
  <c r="HR288" i="2"/>
  <c r="HR285" i="2"/>
  <c r="HR284" i="2"/>
  <c r="HR282" i="2"/>
  <c r="HR286" i="2"/>
  <c r="HR283" i="2"/>
  <c r="HR281" i="2"/>
  <c r="HR274" i="2"/>
  <c r="HR272" i="2"/>
  <c r="HR269" i="2"/>
  <c r="HR280" i="2" a="1"/>
  <c r="HR280" i="2" s="1"/>
  <c r="HR273" i="2"/>
  <c r="HR267" i="2"/>
  <c r="HR266" i="2"/>
  <c r="HR264" i="2" a="1"/>
  <c r="HR264" i="2" s="1"/>
  <c r="HR275" i="2"/>
  <c r="HR259" i="2"/>
  <c r="HR268" i="2"/>
  <c r="HR265" i="2"/>
  <c r="HR257" i="2"/>
  <c r="HR258" i="2"/>
  <c r="HR256" i="2"/>
  <c r="HR253" i="2"/>
  <c r="HR252" i="2"/>
  <c r="HR249" i="2"/>
  <c r="HR248" i="2" a="1"/>
  <c r="HR248" i="2" s="1"/>
  <c r="HR251" i="2"/>
  <c r="HR250" i="2"/>
  <c r="HR243" i="2"/>
  <c r="HR242" i="2"/>
  <c r="HR240" i="2"/>
  <c r="HR237" i="2"/>
  <c r="HR235" i="2"/>
  <c r="HR234" i="2"/>
  <c r="HR233" i="2"/>
  <c r="HR241" i="2"/>
  <c r="HR236" i="2"/>
  <c r="HR225" i="2"/>
  <c r="HR227" i="2"/>
  <c r="HR232" i="2" a="1"/>
  <c r="HR232" i="2" s="1"/>
  <c r="HR226" i="2"/>
  <c r="HR224" i="2"/>
  <c r="HR221" i="2"/>
  <c r="HR220" i="2"/>
  <c r="HR217" i="2"/>
  <c r="HR216" i="2" a="1"/>
  <c r="HR216" i="2" s="1"/>
  <c r="HR219" i="2"/>
  <c r="HR218" i="2"/>
  <c r="HR209" i="2"/>
  <c r="HR210" i="2"/>
  <c r="HR204" i="2"/>
  <c r="HR201" i="2"/>
  <c r="HR195" i="2"/>
  <c r="HR194" i="2"/>
  <c r="HR192" i="2"/>
  <c r="HR208" i="2"/>
  <c r="HR205" i="2"/>
  <c r="HR203" i="2"/>
  <c r="HR202" i="2"/>
  <c r="HR200" i="2" a="1"/>
  <c r="HR200" i="2" s="1"/>
  <c r="HR211" i="2"/>
  <c r="HR189" i="2"/>
  <c r="HR187" i="2"/>
  <c r="HR185" i="2"/>
  <c r="HS165" i="2"/>
  <c r="HP19" i="3"/>
  <c r="HR193" i="2"/>
  <c r="HR188" i="2"/>
  <c r="HR186" i="2"/>
  <c r="HR184" i="2" a="1"/>
  <c r="HR184" i="2" s="1"/>
  <c r="HR270" i="2"/>
  <c r="HR222" i="2"/>
  <c r="HR238" i="2"/>
  <c r="HR206" i="2"/>
  <c r="HR302" i="2"/>
  <c r="HR190" i="2"/>
  <c r="HR318" i="2"/>
  <c r="HR254" i="2"/>
  <c r="HR176" i="2"/>
  <c r="HR170" i="2"/>
  <c r="HR174" i="2"/>
  <c r="HR169" i="2"/>
  <c r="HR177" i="2"/>
  <c r="HR179" i="2"/>
  <c r="HR178" i="2"/>
  <c r="HR173" i="2"/>
  <c r="HR171" i="2"/>
  <c r="HR172" i="2"/>
  <c r="HR168" i="2" a="1"/>
  <c r="HR168" i="2" s="1"/>
  <c r="HQ239" i="2"/>
  <c r="HQ244" i="2" s="1"/>
  <c r="HQ207" i="2"/>
  <c r="HQ212" i="2" s="1"/>
  <c r="HQ271" i="2"/>
  <c r="HQ276" i="2" s="1"/>
  <c r="HQ303" i="2"/>
  <c r="HQ308" i="2" s="1"/>
  <c r="HR319" i="2" l="1"/>
  <c r="HR324" i="2" s="1"/>
  <c r="HR255" i="2"/>
  <c r="HR260" i="2" s="1"/>
  <c r="HR239" i="2"/>
  <c r="HR244" i="2" s="1"/>
  <c r="HR271" i="2"/>
  <c r="HR276" i="2" s="1"/>
  <c r="HR223" i="2"/>
  <c r="HR228" i="2" s="1"/>
  <c r="HR303" i="2"/>
  <c r="HR308" i="2" s="1"/>
  <c r="HR191" i="2"/>
  <c r="HR196" i="2" s="1"/>
  <c r="HR207" i="2"/>
  <c r="HR212" i="2" s="1"/>
  <c r="HR287" i="2"/>
  <c r="HR292" i="2" s="1"/>
  <c r="HR175" i="2"/>
  <c r="HR180" i="2" s="1"/>
  <c r="HS323" i="2"/>
  <c r="HS321" i="2"/>
  <c r="HS317" i="2"/>
  <c r="HS320" i="2"/>
  <c r="HS322" i="2"/>
  <c r="HS315" i="2"/>
  <c r="HS314" i="2"/>
  <c r="HS312" i="2" a="1"/>
  <c r="HS312" i="2" s="1"/>
  <c r="HS313" i="2"/>
  <c r="HS306" i="2"/>
  <c r="HS316" i="2"/>
  <c r="HS307" i="2"/>
  <c r="HS305" i="2"/>
  <c r="HS304" i="2"/>
  <c r="HS301" i="2"/>
  <c r="HS300" i="2"/>
  <c r="HS296" i="2" a="1"/>
  <c r="HS296" i="2" s="1"/>
  <c r="HS299" i="2"/>
  <c r="HS290" i="2"/>
  <c r="HS297" i="2"/>
  <c r="HS298" i="2"/>
  <c r="HS291" i="2"/>
  <c r="HS289" i="2"/>
  <c r="HS288" i="2"/>
  <c r="HS286" i="2"/>
  <c r="HS285" i="2"/>
  <c r="HS284" i="2"/>
  <c r="HS282" i="2"/>
  <c r="HS283" i="2"/>
  <c r="HS281" i="2"/>
  <c r="HS280" i="2" a="1"/>
  <c r="HS280" i="2" s="1"/>
  <c r="HS274" i="2"/>
  <c r="HS272" i="2"/>
  <c r="HS269" i="2"/>
  <c r="HS273" i="2"/>
  <c r="HS268" i="2"/>
  <c r="HS275" i="2"/>
  <c r="HS267" i="2"/>
  <c r="HS266" i="2"/>
  <c r="HS265" i="2"/>
  <c r="HS257" i="2"/>
  <c r="HS259" i="2"/>
  <c r="HS258" i="2"/>
  <c r="HS256" i="2"/>
  <c r="HS253" i="2"/>
  <c r="HS264" i="2" a="1"/>
  <c r="HS264" i="2" s="1"/>
  <c r="HS248" i="2" a="1"/>
  <c r="HS248" i="2" s="1"/>
  <c r="HS242" i="2"/>
  <c r="HS251" i="2"/>
  <c r="HS250" i="2"/>
  <c r="HS241" i="2"/>
  <c r="HS249" i="2"/>
  <c r="HS243" i="2"/>
  <c r="HS240" i="2"/>
  <c r="HS237" i="2"/>
  <c r="HS235" i="2"/>
  <c r="HS252" i="2"/>
  <c r="HS236" i="2"/>
  <c r="HS225" i="2"/>
  <c r="HS227" i="2"/>
  <c r="HS234" i="2"/>
  <c r="HS233" i="2"/>
  <c r="HS216" i="2" a="1"/>
  <c r="HS216" i="2" s="1"/>
  <c r="HS224" i="2"/>
  <c r="HS221" i="2"/>
  <c r="HS226" i="2"/>
  <c r="HS219" i="2"/>
  <c r="HS218" i="2"/>
  <c r="HS209" i="2"/>
  <c r="HS211" i="2"/>
  <c r="HS232" i="2" a="1"/>
  <c r="HS232" i="2" s="1"/>
  <c r="HS220" i="2"/>
  <c r="HS217" i="2"/>
  <c r="HS210" i="2"/>
  <c r="HS204" i="2"/>
  <c r="HS201" i="2"/>
  <c r="HS195" i="2"/>
  <c r="HS208" i="2"/>
  <c r="HS205" i="2"/>
  <c r="HS203" i="2"/>
  <c r="HS202" i="2"/>
  <c r="HS200" i="2" a="1"/>
  <c r="HS200" i="2" s="1"/>
  <c r="HS193" i="2"/>
  <c r="HS192" i="2"/>
  <c r="HS189" i="2"/>
  <c r="HS187" i="2"/>
  <c r="HS185" i="2"/>
  <c r="HQ19" i="3"/>
  <c r="HT165" i="2"/>
  <c r="HS194" i="2"/>
  <c r="HS188" i="2"/>
  <c r="HS186" i="2"/>
  <c r="HS184" i="2" a="1"/>
  <c r="HS184" i="2" s="1"/>
  <c r="HS206" i="2"/>
  <c r="HS302" i="2"/>
  <c r="HS222" i="2"/>
  <c r="HS270" i="2"/>
  <c r="HS238" i="2"/>
  <c r="HS190" i="2"/>
  <c r="HS318" i="2"/>
  <c r="HS254" i="2"/>
  <c r="HS176" i="2"/>
  <c r="HS173" i="2"/>
  <c r="HS168" i="2" a="1"/>
  <c r="HS168" i="2" s="1"/>
  <c r="HS171" i="2"/>
  <c r="HS174" i="2"/>
  <c r="HS177" i="2"/>
  <c r="HS172" i="2"/>
  <c r="HS170" i="2"/>
  <c r="HS178" i="2"/>
  <c r="HS179" i="2"/>
  <c r="HS169" i="2"/>
  <c r="HS319" i="2" l="1"/>
  <c r="HS324" i="2" s="1"/>
  <c r="HS255" i="2"/>
  <c r="HS260" i="2" s="1"/>
  <c r="HS175" i="2"/>
  <c r="HS180" i="2" s="1"/>
  <c r="HS239" i="2"/>
  <c r="HS244" i="2" s="1"/>
  <c r="HS287" i="2"/>
  <c r="HS292" i="2" s="1"/>
  <c r="HS223" i="2"/>
  <c r="HS228" i="2" s="1"/>
  <c r="HS271" i="2"/>
  <c r="HS276" i="2" s="1"/>
  <c r="HS191" i="2"/>
  <c r="HS196" i="2" s="1"/>
  <c r="HS207" i="2"/>
  <c r="HS212" i="2" s="1"/>
  <c r="HT322" i="2"/>
  <c r="HT323" i="2"/>
  <c r="HT321" i="2"/>
  <c r="HT320" i="2"/>
  <c r="HT317" i="2"/>
  <c r="HT316" i="2"/>
  <c r="HT315" i="2"/>
  <c r="HT314" i="2"/>
  <c r="HT312" i="2" a="1"/>
  <c r="HT312" i="2" s="1"/>
  <c r="HT313" i="2"/>
  <c r="HT305" i="2"/>
  <c r="HT307" i="2"/>
  <c r="HT306" i="2"/>
  <c r="HT304" i="2"/>
  <c r="HT301" i="2"/>
  <c r="HT300" i="2"/>
  <c r="HT299" i="2"/>
  <c r="HT298" i="2"/>
  <c r="HT296" i="2" a="1"/>
  <c r="HT296" i="2" s="1"/>
  <c r="HT297" i="2"/>
  <c r="HT291" i="2"/>
  <c r="HT289" i="2"/>
  <c r="HT288" i="2"/>
  <c r="HT285" i="2"/>
  <c r="HT290" i="2"/>
  <c r="HT286" i="2"/>
  <c r="HT284" i="2"/>
  <c r="HT282" i="2"/>
  <c r="HT283" i="2"/>
  <c r="HT281" i="2"/>
  <c r="HT280" i="2" a="1"/>
  <c r="HT280" i="2" s="1"/>
  <c r="HT273" i="2"/>
  <c r="HT268" i="2"/>
  <c r="HT275" i="2"/>
  <c r="HT274" i="2"/>
  <c r="HT267" i="2"/>
  <c r="HT266" i="2"/>
  <c r="HT264" i="2" a="1"/>
  <c r="HT264" i="2" s="1"/>
  <c r="HT257" i="2"/>
  <c r="HT269" i="2"/>
  <c r="HT272" i="2"/>
  <c r="HT265" i="2"/>
  <c r="HT259" i="2"/>
  <c r="HT258" i="2"/>
  <c r="HT242" i="2"/>
  <c r="HT256" i="2"/>
  <c r="HT253" i="2"/>
  <c r="HT251" i="2"/>
  <c r="HT250" i="2"/>
  <c r="HT241" i="2"/>
  <c r="HT243" i="2"/>
  <c r="HT252" i="2"/>
  <c r="HT249" i="2"/>
  <c r="HT248" i="2" a="1"/>
  <c r="HT248" i="2" s="1"/>
  <c r="HT240" i="2"/>
  <c r="HT237" i="2"/>
  <c r="HT236" i="2"/>
  <c r="HT225" i="2"/>
  <c r="HT227" i="2"/>
  <c r="HT235" i="2"/>
  <c r="HT234" i="2"/>
  <c r="HT232" i="2" a="1"/>
  <c r="HT232" i="2" s="1"/>
  <c r="HT226" i="2"/>
  <c r="HT224" i="2"/>
  <c r="HT221" i="2"/>
  <c r="HT233" i="2"/>
  <c r="HT219" i="2"/>
  <c r="HT218" i="2"/>
  <c r="HT211" i="2"/>
  <c r="HT216" i="2" a="1"/>
  <c r="HT216" i="2" s="1"/>
  <c r="HT210" i="2"/>
  <c r="HT208" i="2"/>
  <c r="HT217" i="2"/>
  <c r="HT209" i="2"/>
  <c r="HT200" i="2" a="1"/>
  <c r="HT200" i="2" s="1"/>
  <c r="HT194" i="2"/>
  <c r="HT192" i="2"/>
  <c r="HT205" i="2"/>
  <c r="HT203" i="2"/>
  <c r="HT202" i="2"/>
  <c r="HT220" i="2"/>
  <c r="HT204" i="2"/>
  <c r="HT201" i="2"/>
  <c r="HT195" i="2"/>
  <c r="HT188" i="2"/>
  <c r="HT186" i="2"/>
  <c r="HT184" i="2" a="1"/>
  <c r="HT184" i="2" s="1"/>
  <c r="HU165" i="2"/>
  <c r="HT193" i="2"/>
  <c r="HT189" i="2"/>
  <c r="HT187" i="2"/>
  <c r="HT185" i="2"/>
  <c r="HR19" i="3"/>
  <c r="HT270" i="2"/>
  <c r="HT238" i="2"/>
  <c r="HT206" i="2"/>
  <c r="HT302" i="2"/>
  <c r="HT222" i="2"/>
  <c r="HT318" i="2"/>
  <c r="HT190" i="2"/>
  <c r="HT254" i="2"/>
  <c r="HT168" i="2" a="1"/>
  <c r="HT168" i="2" s="1"/>
  <c r="HT171" i="2"/>
  <c r="HT172" i="2"/>
  <c r="HT174" i="2"/>
  <c r="HT177" i="2"/>
  <c r="HT179" i="2"/>
  <c r="HT176" i="2"/>
  <c r="HT169" i="2"/>
  <c r="HT173" i="2"/>
  <c r="HT170" i="2"/>
  <c r="HT178" i="2"/>
  <c r="HS303" i="2"/>
  <c r="HS308" i="2" s="1"/>
  <c r="HT319" i="2" l="1"/>
  <c r="HT324" i="2" s="1"/>
  <c r="HT175" i="2"/>
  <c r="HT180" i="2" s="1"/>
  <c r="HT207" i="2"/>
  <c r="HT212" i="2" s="1"/>
  <c r="HT303" i="2"/>
  <c r="HT308" i="2" s="1"/>
  <c r="HT239" i="2"/>
  <c r="HU323" i="2"/>
  <c r="HU322" i="2"/>
  <c r="HU321" i="2"/>
  <c r="HU320" i="2"/>
  <c r="HU317" i="2"/>
  <c r="HU315" i="2"/>
  <c r="HU314" i="2"/>
  <c r="HU316" i="2"/>
  <c r="HU312" i="2" a="1"/>
  <c r="HU312" i="2" s="1"/>
  <c r="HU313" i="2"/>
  <c r="HU307" i="2"/>
  <c r="HU306" i="2"/>
  <c r="HU304" i="2"/>
  <c r="HU305" i="2"/>
  <c r="HU301" i="2"/>
  <c r="HU299" i="2"/>
  <c r="HU300" i="2"/>
  <c r="HU297" i="2"/>
  <c r="HU298" i="2"/>
  <c r="HU296" i="2" a="1"/>
  <c r="HU296" i="2" s="1"/>
  <c r="HU291" i="2"/>
  <c r="HU290" i="2"/>
  <c r="HU289" i="2"/>
  <c r="HU288" i="2"/>
  <c r="HU285" i="2"/>
  <c r="HU283" i="2"/>
  <c r="HU281" i="2"/>
  <c r="HU280" i="2" a="1"/>
  <c r="HU280" i="2" s="1"/>
  <c r="HU286" i="2"/>
  <c r="HU284" i="2"/>
  <c r="HU275" i="2"/>
  <c r="HU282" i="2"/>
  <c r="HU273" i="2"/>
  <c r="HU269" i="2"/>
  <c r="HU265" i="2"/>
  <c r="HU268" i="2"/>
  <c r="HU272" i="2"/>
  <c r="HU267" i="2"/>
  <c r="HU259" i="2"/>
  <c r="HU258" i="2"/>
  <c r="HU274" i="2"/>
  <c r="HU264" i="2" a="1"/>
  <c r="HU264" i="2" s="1"/>
  <c r="HU256" i="2"/>
  <c r="HU253" i="2"/>
  <c r="HU257" i="2"/>
  <c r="HU251" i="2"/>
  <c r="HU250" i="2"/>
  <c r="HU243" i="2"/>
  <c r="HU252" i="2"/>
  <c r="HU249" i="2"/>
  <c r="HU248" i="2" a="1"/>
  <c r="HU248" i="2" s="1"/>
  <c r="HU266" i="2"/>
  <c r="HU240" i="2"/>
  <c r="HU237" i="2"/>
  <c r="HU235" i="2"/>
  <c r="HU234" i="2"/>
  <c r="HU242" i="2"/>
  <c r="HU241" i="2"/>
  <c r="HU225" i="2"/>
  <c r="HU236" i="2"/>
  <c r="HU227" i="2"/>
  <c r="HU232" i="2" a="1"/>
  <c r="HU232" i="2" s="1"/>
  <c r="HU226" i="2"/>
  <c r="HU224" i="2"/>
  <c r="HU221" i="2"/>
  <c r="HU233" i="2"/>
  <c r="HU219" i="2"/>
  <c r="HU218" i="2"/>
  <c r="HU209" i="2"/>
  <c r="HU220" i="2"/>
  <c r="HU217" i="2"/>
  <c r="HU200" i="2" a="1"/>
  <c r="HU200" i="2" s="1"/>
  <c r="HU205" i="2"/>
  <c r="HU203" i="2"/>
  <c r="HU202" i="2"/>
  <c r="HU208" i="2"/>
  <c r="HU193" i="2"/>
  <c r="HU210" i="2"/>
  <c r="HU184" i="2" a="1"/>
  <c r="HU184" i="2" s="1"/>
  <c r="HU216" i="2" a="1"/>
  <c r="HU216" i="2" s="1"/>
  <c r="HU201" i="2"/>
  <c r="HU188" i="2"/>
  <c r="HU186" i="2"/>
  <c r="HU194" i="2"/>
  <c r="HU189" i="2"/>
  <c r="HV165" i="2"/>
  <c r="HU211" i="2"/>
  <c r="HU204" i="2"/>
  <c r="HU195" i="2"/>
  <c r="HU192" i="2"/>
  <c r="HU185" i="2"/>
  <c r="HS19" i="3"/>
  <c r="HU187" i="2"/>
  <c r="HU206" i="2"/>
  <c r="HU302" i="2"/>
  <c r="HU270" i="2"/>
  <c r="HU222" i="2"/>
  <c r="HU238" i="2"/>
  <c r="HU318" i="2"/>
  <c r="HU190" i="2"/>
  <c r="HU168" i="2" a="1"/>
  <c r="HU168" i="2" s="1"/>
  <c r="HU254" i="2"/>
  <c r="HU173" i="2"/>
  <c r="HU178" i="2"/>
  <c r="HU177" i="2"/>
  <c r="HU174" i="2"/>
  <c r="HU169" i="2"/>
  <c r="HU179" i="2"/>
  <c r="HU170" i="2"/>
  <c r="HU176" i="2"/>
  <c r="HU171" i="2"/>
  <c r="HU172" i="2"/>
  <c r="HT287" i="2"/>
  <c r="HT292" i="2" s="1"/>
  <c r="HT271" i="2"/>
  <c r="HT276" i="2" s="1"/>
  <c r="HT223" i="2"/>
  <c r="HT228" i="2" s="1"/>
  <c r="HT255" i="2"/>
  <c r="HT260" i="2" s="1"/>
  <c r="HT244" i="2"/>
  <c r="HT191" i="2"/>
  <c r="HT196" i="2" s="1"/>
  <c r="HU319" i="2" l="1"/>
  <c r="HU324" i="2" s="1"/>
  <c r="HU255" i="2"/>
  <c r="HU260" i="2" s="1"/>
  <c r="HU191" i="2"/>
  <c r="HU196" i="2" s="1"/>
  <c r="HU287" i="2"/>
  <c r="HU292" i="2" s="1"/>
  <c r="HU223" i="2"/>
  <c r="HU228" i="2" s="1"/>
  <c r="HU207" i="2"/>
  <c r="HU212" i="2" s="1"/>
  <c r="HV322" i="2"/>
  <c r="HV323" i="2"/>
  <c r="HV321" i="2"/>
  <c r="HV320" i="2"/>
  <c r="HV317" i="2"/>
  <c r="HV316" i="2"/>
  <c r="HV315" i="2"/>
  <c r="HV314" i="2"/>
  <c r="HV313" i="2"/>
  <c r="HV312" i="2" a="1"/>
  <c r="HV312" i="2" s="1"/>
  <c r="HV307" i="2"/>
  <c r="HV306" i="2"/>
  <c r="HV304" i="2"/>
  <c r="HV305" i="2"/>
  <c r="HV301" i="2"/>
  <c r="HV300" i="2"/>
  <c r="HV297" i="2"/>
  <c r="HV291" i="2"/>
  <c r="HV298" i="2"/>
  <c r="HV299" i="2"/>
  <c r="HV296" i="2" a="1"/>
  <c r="HV296" i="2" s="1"/>
  <c r="HV290" i="2"/>
  <c r="HV286" i="2"/>
  <c r="HV283" i="2"/>
  <c r="HV281" i="2"/>
  <c r="HV280" i="2" a="1"/>
  <c r="HV280" i="2" s="1"/>
  <c r="HV284" i="2"/>
  <c r="HV282" i="2"/>
  <c r="HV288" i="2"/>
  <c r="HV273" i="2"/>
  <c r="HV268" i="2"/>
  <c r="HV285" i="2"/>
  <c r="HV289" i="2"/>
  <c r="HV274" i="2"/>
  <c r="HV272" i="2"/>
  <c r="HV269" i="2"/>
  <c r="HV265" i="2"/>
  <c r="HV267" i="2"/>
  <c r="HV266" i="2"/>
  <c r="HV264" i="2" a="1"/>
  <c r="HV264" i="2" s="1"/>
  <c r="HV275" i="2"/>
  <c r="HV259" i="2"/>
  <c r="HV258" i="2"/>
  <c r="HV256" i="2"/>
  <c r="HV253" i="2"/>
  <c r="HV257" i="2"/>
  <c r="HV251" i="2"/>
  <c r="HV250" i="2"/>
  <c r="HV248" i="2" a="1"/>
  <c r="HV248" i="2" s="1"/>
  <c r="HV252" i="2"/>
  <c r="HV249" i="2"/>
  <c r="HV243" i="2"/>
  <c r="HV240" i="2"/>
  <c r="HV242" i="2"/>
  <c r="HV241" i="2"/>
  <c r="HV236" i="2"/>
  <c r="HV227" i="2"/>
  <c r="HV235" i="2"/>
  <c r="HV234" i="2"/>
  <c r="HV232" i="2" a="1"/>
  <c r="HV232" i="2" s="1"/>
  <c r="HV226" i="2"/>
  <c r="HV233" i="2"/>
  <c r="HV225" i="2"/>
  <c r="HV224" i="2"/>
  <c r="HV221" i="2"/>
  <c r="HV219" i="2"/>
  <c r="HV218" i="2"/>
  <c r="HV237" i="2"/>
  <c r="HV211" i="2"/>
  <c r="HV220" i="2"/>
  <c r="HV217" i="2"/>
  <c r="HV216" i="2" a="1"/>
  <c r="HV216" i="2" s="1"/>
  <c r="HV210" i="2"/>
  <c r="HV208" i="2"/>
  <c r="HV209" i="2"/>
  <c r="HV205" i="2"/>
  <c r="HV203" i="2"/>
  <c r="HV202" i="2"/>
  <c r="HV193" i="2"/>
  <c r="HV204" i="2"/>
  <c r="HV201" i="2"/>
  <c r="HV195" i="2"/>
  <c r="HV200" i="2" a="1"/>
  <c r="HV200" i="2" s="1"/>
  <c r="HV184" i="2" a="1"/>
  <c r="HV184" i="2" s="1"/>
  <c r="HV188" i="2"/>
  <c r="HV186" i="2"/>
  <c r="HV194" i="2"/>
  <c r="HT19" i="3"/>
  <c r="HV189" i="2"/>
  <c r="HV187" i="2"/>
  <c r="HV185" i="2"/>
  <c r="HV192" i="2"/>
  <c r="HW165" i="2"/>
  <c r="HV270" i="2"/>
  <c r="HV302" i="2"/>
  <c r="HV238" i="2"/>
  <c r="HV206" i="2"/>
  <c r="HV222" i="2"/>
  <c r="HV254" i="2"/>
  <c r="HV190" i="2"/>
  <c r="HV318" i="2"/>
  <c r="HV176" i="2"/>
  <c r="HV179" i="2"/>
  <c r="HV170" i="2"/>
  <c r="HV174" i="2"/>
  <c r="HV172" i="2"/>
  <c r="HV169" i="2"/>
  <c r="HV177" i="2"/>
  <c r="HV178" i="2"/>
  <c r="HV173" i="2"/>
  <c r="HV171" i="2"/>
  <c r="HV168" i="2" a="1"/>
  <c r="HV168" i="2" s="1"/>
  <c r="HU239" i="2"/>
  <c r="HU244" i="2" s="1"/>
  <c r="HU175" i="2"/>
  <c r="HU180" i="2" s="1"/>
  <c r="HU303" i="2"/>
  <c r="HU308" i="2" s="1"/>
  <c r="HU271" i="2"/>
  <c r="HU276" i="2" s="1"/>
  <c r="HV255" i="2" l="1"/>
  <c r="HV260" i="2" s="1"/>
  <c r="HV319" i="2"/>
  <c r="HV324" i="2" s="1"/>
  <c r="HV175" i="2"/>
  <c r="HV180" i="2" s="1"/>
  <c r="HV287" i="2"/>
  <c r="HV191" i="2"/>
  <c r="HV196" i="2" s="1"/>
  <c r="HW323" i="2"/>
  <c r="HW322" i="2"/>
  <c r="HW321" i="2"/>
  <c r="HW320" i="2"/>
  <c r="HW317" i="2"/>
  <c r="HW316" i="2"/>
  <c r="HW314" i="2"/>
  <c r="HW315" i="2"/>
  <c r="HW313" i="2"/>
  <c r="HW305" i="2"/>
  <c r="HW312" i="2" a="1"/>
  <c r="HW312" i="2" s="1"/>
  <c r="HW306" i="2"/>
  <c r="HW307" i="2"/>
  <c r="HW304" i="2"/>
  <c r="HW300" i="2"/>
  <c r="HW299" i="2"/>
  <c r="HW297" i="2"/>
  <c r="HW298" i="2"/>
  <c r="HW301" i="2"/>
  <c r="HW296" i="2" a="1"/>
  <c r="HW296" i="2" s="1"/>
  <c r="HW289" i="2"/>
  <c r="HW291" i="2"/>
  <c r="HW290" i="2"/>
  <c r="HW286" i="2"/>
  <c r="HW288" i="2"/>
  <c r="HW285" i="2"/>
  <c r="HW280" i="2" a="1"/>
  <c r="HW280" i="2" s="1"/>
  <c r="HW283" i="2"/>
  <c r="HW281" i="2"/>
  <c r="HW275" i="2"/>
  <c r="HW284" i="2"/>
  <c r="HW282" i="2"/>
  <c r="HW273" i="2"/>
  <c r="HW268" i="2"/>
  <c r="HW274" i="2"/>
  <c r="HW272" i="2"/>
  <c r="HW269" i="2"/>
  <c r="HW259" i="2"/>
  <c r="HW265" i="2"/>
  <c r="HW267" i="2"/>
  <c r="HW266" i="2"/>
  <c r="HW264" i="2" a="1"/>
  <c r="HW264" i="2" s="1"/>
  <c r="HW258" i="2"/>
  <c r="HW256" i="2"/>
  <c r="HW253" i="2"/>
  <c r="HW257" i="2"/>
  <c r="HW241" i="2"/>
  <c r="HW248" i="2" a="1"/>
  <c r="HW248" i="2" s="1"/>
  <c r="HW252" i="2"/>
  <c r="HW249" i="2"/>
  <c r="HW242" i="2"/>
  <c r="HW243" i="2"/>
  <c r="HW240" i="2"/>
  <c r="HW250" i="2"/>
  <c r="HW251" i="2"/>
  <c r="HW236" i="2"/>
  <c r="HW235" i="2"/>
  <c r="HW234" i="2"/>
  <c r="HW232" i="2" a="1"/>
  <c r="HW232" i="2" s="1"/>
  <c r="HW226" i="2"/>
  <c r="HW224" i="2"/>
  <c r="HW221" i="2"/>
  <c r="HW233" i="2"/>
  <c r="HW237" i="2"/>
  <c r="HW227" i="2"/>
  <c r="HW225" i="2"/>
  <c r="HW220" i="2"/>
  <c r="HW217" i="2"/>
  <c r="HW216" i="2" a="1"/>
  <c r="HW216" i="2" s="1"/>
  <c r="HW210" i="2"/>
  <c r="HW208" i="2"/>
  <c r="HW219" i="2"/>
  <c r="HW218" i="2"/>
  <c r="HW209" i="2"/>
  <c r="HW205" i="2"/>
  <c r="HW203" i="2"/>
  <c r="HW202" i="2"/>
  <c r="HW204" i="2"/>
  <c r="HW201" i="2"/>
  <c r="HW195" i="2"/>
  <c r="HW211" i="2"/>
  <c r="HW194" i="2"/>
  <c r="HW192" i="2"/>
  <c r="HW188" i="2"/>
  <c r="HW186" i="2"/>
  <c r="HW200" i="2" a="1"/>
  <c r="HW200" i="2" s="1"/>
  <c r="HU19" i="3"/>
  <c r="HW193" i="2"/>
  <c r="HW189" i="2"/>
  <c r="HW187" i="2"/>
  <c r="HW185" i="2"/>
  <c r="HX165" i="2"/>
  <c r="HW184" i="2" a="1"/>
  <c r="HW184" i="2" s="1"/>
  <c r="HW206" i="2"/>
  <c r="HW238" i="2"/>
  <c r="HW222" i="2"/>
  <c r="HW270" i="2"/>
  <c r="HW302" i="2"/>
  <c r="HW318" i="2"/>
  <c r="HW190" i="2"/>
  <c r="HW254" i="2"/>
  <c r="HW174" i="2"/>
  <c r="HW172" i="2"/>
  <c r="HW179" i="2"/>
  <c r="HW169" i="2"/>
  <c r="HW173" i="2"/>
  <c r="HW177" i="2"/>
  <c r="HW176" i="2"/>
  <c r="HW178" i="2"/>
  <c r="HW168" i="2" a="1"/>
  <c r="HW168" i="2" s="1"/>
  <c r="HW170" i="2"/>
  <c r="HW171" i="2"/>
  <c r="HV303" i="2"/>
  <c r="HV308" i="2" s="1"/>
  <c r="HV239" i="2"/>
  <c r="HV244" i="2" s="1"/>
  <c r="HV207" i="2"/>
  <c r="HV212" i="2" s="1"/>
  <c r="HV292" i="2"/>
  <c r="HV223" i="2"/>
  <c r="HV228" i="2" s="1"/>
  <c r="HV271" i="2"/>
  <c r="HV276" i="2" s="1"/>
  <c r="HW319" i="2" l="1"/>
  <c r="HW324" i="2" s="1"/>
  <c r="HW255" i="2"/>
  <c r="HW260" i="2" s="1"/>
  <c r="HW175" i="2"/>
  <c r="HW180" i="2" s="1"/>
  <c r="HW287" i="2"/>
  <c r="HW292" i="2" s="1"/>
  <c r="HW207" i="2"/>
  <c r="HW212" i="2" s="1"/>
  <c r="HW223" i="2"/>
  <c r="HW228" i="2" s="1"/>
  <c r="HW191" i="2"/>
  <c r="HW196" i="2" s="1"/>
  <c r="HX323" i="2"/>
  <c r="HX322" i="2"/>
  <c r="HX321" i="2"/>
  <c r="HX320" i="2"/>
  <c r="HX317" i="2"/>
  <c r="HX316" i="2"/>
  <c r="HX314" i="2"/>
  <c r="HX315" i="2"/>
  <c r="HX313" i="2"/>
  <c r="HX312" i="2" a="1"/>
  <c r="HX312" i="2" s="1"/>
  <c r="HX307" i="2"/>
  <c r="HX306" i="2"/>
  <c r="HX305" i="2"/>
  <c r="HX300" i="2"/>
  <c r="HX301" i="2"/>
  <c r="HX299" i="2"/>
  <c r="HX298" i="2"/>
  <c r="HX304" i="2"/>
  <c r="HX296" i="2" a="1"/>
  <c r="HX296" i="2" s="1"/>
  <c r="HX297" i="2"/>
  <c r="HX291" i="2"/>
  <c r="HX290" i="2"/>
  <c r="HX286" i="2"/>
  <c r="HX288" i="2"/>
  <c r="HX289" i="2"/>
  <c r="HX283" i="2"/>
  <c r="HX281" i="2"/>
  <c r="HX284" i="2"/>
  <c r="HX282" i="2"/>
  <c r="HX285" i="2"/>
  <c r="HX280" i="2" a="1"/>
  <c r="HX280" i="2" s="1"/>
  <c r="HX275" i="2"/>
  <c r="HX274" i="2"/>
  <c r="HX272" i="2"/>
  <c r="HX269" i="2"/>
  <c r="HX265" i="2"/>
  <c r="HX273" i="2"/>
  <c r="HX268" i="2"/>
  <c r="HX258" i="2"/>
  <c r="HX259" i="2"/>
  <c r="HX267" i="2"/>
  <c r="HX264" i="2" a="1"/>
  <c r="HX264" i="2" s="1"/>
  <c r="HX257" i="2"/>
  <c r="HX266" i="2"/>
  <c r="HX241" i="2"/>
  <c r="HX248" i="2" a="1"/>
  <c r="HX248" i="2" s="1"/>
  <c r="HX243" i="2"/>
  <c r="HX252" i="2"/>
  <c r="HX249" i="2"/>
  <c r="HX242" i="2"/>
  <c r="HX251" i="2"/>
  <c r="HX250" i="2"/>
  <c r="HX253" i="2"/>
  <c r="HX236" i="2"/>
  <c r="HX256" i="2"/>
  <c r="HX240" i="2"/>
  <c r="HX237" i="2"/>
  <c r="HX235" i="2"/>
  <c r="HX234" i="2"/>
  <c r="HX232" i="2" a="1"/>
  <c r="HX232" i="2" s="1"/>
  <c r="HX226" i="2"/>
  <c r="HX233" i="2"/>
  <c r="HX225" i="2"/>
  <c r="HX220" i="2"/>
  <c r="HX217" i="2"/>
  <c r="HX227" i="2"/>
  <c r="HX216" i="2" a="1"/>
  <c r="HX216" i="2" s="1"/>
  <c r="HX224" i="2"/>
  <c r="HX221" i="2"/>
  <c r="HX209" i="2"/>
  <c r="HX208" i="2"/>
  <c r="HX193" i="2"/>
  <c r="HX218" i="2"/>
  <c r="HX204" i="2"/>
  <c r="HX201" i="2"/>
  <c r="HX211" i="2"/>
  <c r="HX200" i="2" a="1"/>
  <c r="HX200" i="2" s="1"/>
  <c r="HX219" i="2"/>
  <c r="HX205" i="2"/>
  <c r="HX203" i="2"/>
  <c r="HX202" i="2"/>
  <c r="HY165" i="2"/>
  <c r="HX194" i="2"/>
  <c r="HX210" i="2"/>
  <c r="HX189" i="2"/>
  <c r="HX187" i="2"/>
  <c r="HX185" i="2"/>
  <c r="HX192" i="2"/>
  <c r="HX184" i="2" a="1"/>
  <c r="HX184" i="2" s="1"/>
  <c r="HV19" i="3"/>
  <c r="HX188" i="2"/>
  <c r="HX186" i="2"/>
  <c r="HX195" i="2"/>
  <c r="HX238" i="2"/>
  <c r="HX302" i="2"/>
  <c r="HX206" i="2"/>
  <c r="HX270" i="2"/>
  <c r="HX222" i="2"/>
  <c r="HX318" i="2"/>
  <c r="HX254" i="2"/>
  <c r="HX190" i="2"/>
  <c r="HX171" i="2"/>
  <c r="HX176" i="2"/>
  <c r="HX170" i="2"/>
  <c r="HX168" i="2" a="1"/>
  <c r="HX168" i="2" s="1"/>
  <c r="HX172" i="2"/>
  <c r="HX178" i="2"/>
  <c r="HX179" i="2"/>
  <c r="HX177" i="2"/>
  <c r="HX174" i="2"/>
  <c r="HX173" i="2"/>
  <c r="HX169" i="2"/>
  <c r="HW303" i="2"/>
  <c r="HW308" i="2" s="1"/>
  <c r="HW239" i="2"/>
  <c r="HW244" i="2" s="1"/>
  <c r="HW271" i="2"/>
  <c r="HW276" i="2" s="1"/>
  <c r="HX319" i="2" l="1"/>
  <c r="HX324" i="2" s="1"/>
  <c r="HX255" i="2"/>
  <c r="HX260" i="2" s="1"/>
  <c r="HX191" i="2"/>
  <c r="HX196" i="2" s="1"/>
  <c r="HX207" i="2"/>
  <c r="HX212" i="2" s="1"/>
  <c r="HX239" i="2"/>
  <c r="HX244" i="2" s="1"/>
  <c r="HX223" i="2"/>
  <c r="HX228" i="2" s="1"/>
  <c r="HX303" i="2"/>
  <c r="HX308" i="2" s="1"/>
  <c r="HX271" i="2"/>
  <c r="HX276" i="2" s="1"/>
  <c r="HX175" i="2"/>
  <c r="HX180" i="2" s="1"/>
  <c r="HY323" i="2"/>
  <c r="HY322" i="2"/>
  <c r="HY320" i="2"/>
  <c r="HY321" i="2"/>
  <c r="HY317" i="2"/>
  <c r="HY316" i="2"/>
  <c r="HY315" i="2"/>
  <c r="HY314" i="2"/>
  <c r="HY313" i="2"/>
  <c r="HY306" i="2"/>
  <c r="HY307" i="2"/>
  <c r="HY305" i="2"/>
  <c r="HY304" i="2"/>
  <c r="HY300" i="2"/>
  <c r="HY312" i="2" a="1"/>
  <c r="HY312" i="2" s="1"/>
  <c r="HY301" i="2"/>
  <c r="HY298" i="2"/>
  <c r="HY296" i="2" a="1"/>
  <c r="HY296" i="2" s="1"/>
  <c r="HY299" i="2"/>
  <c r="HY290" i="2"/>
  <c r="HY297" i="2"/>
  <c r="HY286" i="2"/>
  <c r="HY289" i="2"/>
  <c r="HY291" i="2"/>
  <c r="HY284" i="2"/>
  <c r="HY282" i="2"/>
  <c r="HY280" i="2" a="1"/>
  <c r="HY280" i="2" s="1"/>
  <c r="HY285" i="2"/>
  <c r="HY288" i="2"/>
  <c r="HY283" i="2"/>
  <c r="HY275" i="2"/>
  <c r="HY281" i="2"/>
  <c r="HY273" i="2"/>
  <c r="HY269" i="2"/>
  <c r="HY268" i="2"/>
  <c r="HY267" i="2"/>
  <c r="HY266" i="2"/>
  <c r="HY264" i="2" a="1"/>
  <c r="HY264" i="2" s="1"/>
  <c r="HY272" i="2"/>
  <c r="HY274" i="2"/>
  <c r="HY259" i="2"/>
  <c r="HY265" i="2"/>
  <c r="HY257" i="2"/>
  <c r="HY243" i="2"/>
  <c r="HY252" i="2"/>
  <c r="HY249" i="2"/>
  <c r="HY258" i="2"/>
  <c r="HY251" i="2"/>
  <c r="HY250" i="2"/>
  <c r="HY256" i="2"/>
  <c r="HY253" i="2"/>
  <c r="HY242" i="2"/>
  <c r="HY236" i="2"/>
  <c r="HY241" i="2"/>
  <c r="HY248" i="2" a="1"/>
  <c r="HY248" i="2" s="1"/>
  <c r="HY240" i="2"/>
  <c r="HY235" i="2"/>
  <c r="HY232" i="2" a="1"/>
  <c r="HY232" i="2" s="1"/>
  <c r="HY226" i="2"/>
  <c r="HY234" i="2"/>
  <c r="HY233" i="2"/>
  <c r="HY237" i="2"/>
  <c r="HY225" i="2"/>
  <c r="HY227" i="2"/>
  <c r="HY220" i="2"/>
  <c r="HY217" i="2"/>
  <c r="HY216" i="2" a="1"/>
  <c r="HY216" i="2" s="1"/>
  <c r="HY210" i="2"/>
  <c r="HY208" i="2"/>
  <c r="HY219" i="2"/>
  <c r="HY218" i="2"/>
  <c r="HY211" i="2"/>
  <c r="HY221" i="2"/>
  <c r="HY204" i="2"/>
  <c r="HY201" i="2"/>
  <c r="HY200" i="2" a="1"/>
  <c r="HY200" i="2" s="1"/>
  <c r="HY195" i="2"/>
  <c r="HY224" i="2"/>
  <c r="HY194" i="2"/>
  <c r="HY192" i="2"/>
  <c r="HY209" i="2"/>
  <c r="HY205" i="2"/>
  <c r="HZ165" i="2"/>
  <c r="HY189" i="2"/>
  <c r="HY187" i="2"/>
  <c r="HY185" i="2"/>
  <c r="HY202" i="2"/>
  <c r="HY193" i="2"/>
  <c r="HY184" i="2" a="1"/>
  <c r="HY184" i="2" s="1"/>
  <c r="HY203" i="2"/>
  <c r="HY186" i="2"/>
  <c r="HY188" i="2"/>
  <c r="HW19" i="3"/>
  <c r="HY222" i="2"/>
  <c r="HY270" i="2"/>
  <c r="HY238" i="2"/>
  <c r="HY206" i="2"/>
  <c r="HY302" i="2"/>
  <c r="HY190" i="2"/>
  <c r="HY254" i="2"/>
  <c r="HY318" i="2"/>
  <c r="HY168" i="2" a="1"/>
  <c r="HY168" i="2" s="1"/>
  <c r="HY171" i="2"/>
  <c r="HY172" i="2"/>
  <c r="HY169" i="2"/>
  <c r="HY173" i="2"/>
  <c r="HY176" i="2"/>
  <c r="HY174" i="2"/>
  <c r="HY178" i="2"/>
  <c r="HY177" i="2"/>
  <c r="HY179" i="2"/>
  <c r="HY170" i="2"/>
  <c r="HX287" i="2"/>
  <c r="HX292" i="2" s="1"/>
  <c r="HY319" i="2" l="1"/>
  <c r="HY324" i="2" s="1"/>
  <c r="HY255" i="2"/>
  <c r="HY260" i="2" s="1"/>
  <c r="HY175" i="2"/>
  <c r="HY180" i="2" s="1"/>
  <c r="HY191" i="2"/>
  <c r="HY196" i="2" s="1"/>
  <c r="HY271" i="2"/>
  <c r="HY276" i="2" s="1"/>
  <c r="HY207" i="2"/>
  <c r="HY212" i="2" s="1"/>
  <c r="HZ323" i="2"/>
  <c r="HZ322" i="2"/>
  <c r="HZ320" i="2"/>
  <c r="HZ321" i="2"/>
  <c r="HZ317" i="2"/>
  <c r="HZ316" i="2"/>
  <c r="HZ315" i="2"/>
  <c r="HZ312" i="2" a="1"/>
  <c r="HZ312" i="2" s="1"/>
  <c r="HZ313" i="2"/>
  <c r="HZ314" i="2"/>
  <c r="HZ307" i="2"/>
  <c r="HZ305" i="2"/>
  <c r="HZ304" i="2"/>
  <c r="HZ306" i="2"/>
  <c r="HZ299" i="2"/>
  <c r="HZ301" i="2"/>
  <c r="HZ300" i="2"/>
  <c r="HZ298" i="2"/>
  <c r="HZ296" i="2" a="1"/>
  <c r="HZ296" i="2" s="1"/>
  <c r="HZ297" i="2"/>
  <c r="HZ290" i="2"/>
  <c r="HZ291" i="2"/>
  <c r="HZ288" i="2"/>
  <c r="HZ285" i="2"/>
  <c r="HZ284" i="2"/>
  <c r="HZ282" i="2"/>
  <c r="HZ286" i="2"/>
  <c r="HZ280" i="2" a="1"/>
  <c r="HZ280" i="2" s="1"/>
  <c r="HZ289" i="2"/>
  <c r="HZ283" i="2"/>
  <c r="HZ281" i="2"/>
  <c r="HZ274" i="2"/>
  <c r="HZ272" i="2"/>
  <c r="HZ269" i="2"/>
  <c r="HZ273" i="2"/>
  <c r="HZ268" i="2"/>
  <c r="HZ267" i="2"/>
  <c r="HZ266" i="2"/>
  <c r="HZ275" i="2"/>
  <c r="HZ259" i="2"/>
  <c r="HZ265" i="2"/>
  <c r="HZ257" i="2"/>
  <c r="HZ264" i="2" a="1"/>
  <c r="HZ264" i="2" s="1"/>
  <c r="HZ258" i="2"/>
  <c r="HZ256" i="2"/>
  <c r="HZ253" i="2"/>
  <c r="HZ252" i="2"/>
  <c r="HZ249" i="2"/>
  <c r="HZ251" i="2"/>
  <c r="HZ250" i="2"/>
  <c r="HZ248" i="2" a="1"/>
  <c r="HZ248" i="2" s="1"/>
  <c r="HZ242" i="2"/>
  <c r="HZ241" i="2"/>
  <c r="HZ240" i="2"/>
  <c r="HZ237" i="2"/>
  <c r="HZ235" i="2"/>
  <c r="HZ234" i="2"/>
  <c r="HZ243" i="2"/>
  <c r="HZ236" i="2"/>
  <c r="HZ233" i="2"/>
  <c r="HZ225" i="2"/>
  <c r="HZ227" i="2"/>
  <c r="HZ232" i="2" a="1"/>
  <c r="HZ232" i="2" s="1"/>
  <c r="HZ226" i="2"/>
  <c r="HZ224" i="2"/>
  <c r="HZ221" i="2"/>
  <c r="HZ220" i="2"/>
  <c r="HZ217" i="2"/>
  <c r="HZ216" i="2" a="1"/>
  <c r="HZ216" i="2" s="1"/>
  <c r="HZ219" i="2"/>
  <c r="HZ218" i="2"/>
  <c r="HZ209" i="2"/>
  <c r="HZ208" i="2"/>
  <c r="HZ204" i="2"/>
  <c r="HZ201" i="2"/>
  <c r="HZ200" i="2" a="1"/>
  <c r="HZ200" i="2" s="1"/>
  <c r="HZ195" i="2"/>
  <c r="HZ211" i="2"/>
  <c r="HZ194" i="2"/>
  <c r="HZ192" i="2"/>
  <c r="HZ210" i="2"/>
  <c r="HZ205" i="2"/>
  <c r="HZ203" i="2"/>
  <c r="HZ202" i="2"/>
  <c r="HZ189" i="2"/>
  <c r="HZ187" i="2"/>
  <c r="HZ185" i="2"/>
  <c r="HX19" i="3"/>
  <c r="HZ193" i="2"/>
  <c r="HZ184" i="2" a="1"/>
  <c r="HZ184" i="2" s="1"/>
  <c r="IA165" i="2"/>
  <c r="HZ188" i="2"/>
  <c r="HZ186" i="2"/>
  <c r="HZ270" i="2"/>
  <c r="HZ222" i="2"/>
  <c r="HZ238" i="2"/>
  <c r="HZ206" i="2"/>
  <c r="HZ302" i="2"/>
  <c r="HZ190" i="2"/>
  <c r="HZ318" i="2"/>
  <c r="HZ254" i="2"/>
  <c r="HZ174" i="2"/>
  <c r="HZ169" i="2"/>
  <c r="HZ177" i="2"/>
  <c r="HZ171" i="2"/>
  <c r="HZ179" i="2"/>
  <c r="HZ176" i="2"/>
  <c r="HZ173" i="2"/>
  <c r="HZ168" i="2" a="1"/>
  <c r="HZ168" i="2" s="1"/>
  <c r="HZ172" i="2"/>
  <c r="HZ170" i="2"/>
  <c r="HZ178" i="2"/>
  <c r="HY223" i="2"/>
  <c r="HY228" i="2" s="1"/>
  <c r="HY287" i="2"/>
  <c r="HY292" i="2" s="1"/>
  <c r="HY239" i="2"/>
  <c r="HY244" i="2" s="1"/>
  <c r="HY303" i="2"/>
  <c r="HY308" i="2" s="1"/>
  <c r="HZ191" i="2" l="1"/>
  <c r="HZ196" i="2" s="1"/>
  <c r="HZ319" i="2"/>
  <c r="HZ324" i="2" s="1"/>
  <c r="HZ175" i="2"/>
  <c r="HZ180" i="2" s="1"/>
  <c r="HZ255" i="2"/>
  <c r="HZ260" i="2" s="1"/>
  <c r="HZ223" i="2"/>
  <c r="HZ228" i="2" s="1"/>
  <c r="HZ207" i="2"/>
  <c r="HZ212" i="2" s="1"/>
  <c r="HZ287" i="2"/>
  <c r="HZ292" i="2" s="1"/>
  <c r="HZ271" i="2"/>
  <c r="HZ276" i="2" s="1"/>
  <c r="HZ303" i="2"/>
  <c r="HZ308" i="2" s="1"/>
  <c r="IA323" i="2"/>
  <c r="IA321" i="2"/>
  <c r="IA322" i="2"/>
  <c r="IA320" i="2"/>
  <c r="IA317" i="2"/>
  <c r="IA316" i="2"/>
  <c r="IA315" i="2"/>
  <c r="IA312" i="2" a="1"/>
  <c r="IA312" i="2" s="1"/>
  <c r="IA314" i="2"/>
  <c r="IA313" i="2"/>
  <c r="IA306" i="2"/>
  <c r="IA307" i="2"/>
  <c r="IA304" i="2"/>
  <c r="IA305" i="2"/>
  <c r="IA301" i="2"/>
  <c r="IA300" i="2"/>
  <c r="IA298" i="2"/>
  <c r="IA296" i="2" a="1"/>
  <c r="IA296" i="2" s="1"/>
  <c r="IA290" i="2"/>
  <c r="IA297" i="2"/>
  <c r="IA299" i="2"/>
  <c r="IA291" i="2"/>
  <c r="IA288" i="2"/>
  <c r="IA289" i="2"/>
  <c r="IA286" i="2"/>
  <c r="IA284" i="2"/>
  <c r="IA282" i="2"/>
  <c r="IA280" i="2" a="1"/>
  <c r="IA280" i="2" s="1"/>
  <c r="IA285" i="2"/>
  <c r="IA283" i="2"/>
  <c r="IA281" i="2"/>
  <c r="IA274" i="2"/>
  <c r="IA272" i="2"/>
  <c r="IA269" i="2"/>
  <c r="IA273" i="2"/>
  <c r="IA268" i="2"/>
  <c r="IA267" i="2"/>
  <c r="IA266" i="2"/>
  <c r="IA264" i="2" a="1"/>
  <c r="IA264" i="2" s="1"/>
  <c r="IA275" i="2"/>
  <c r="IA265" i="2"/>
  <c r="IA259" i="2"/>
  <c r="IA257" i="2"/>
  <c r="IA258" i="2"/>
  <c r="IA256" i="2"/>
  <c r="IA253" i="2"/>
  <c r="IA242" i="2"/>
  <c r="IA251" i="2"/>
  <c r="IA250" i="2"/>
  <c r="IA248" i="2" a="1"/>
  <c r="IA248" i="2" s="1"/>
  <c r="IA241" i="2"/>
  <c r="IA249" i="2"/>
  <c r="IA240" i="2"/>
  <c r="IA237" i="2"/>
  <c r="IA235" i="2"/>
  <c r="IA252" i="2"/>
  <c r="IA234" i="2"/>
  <c r="IA243" i="2"/>
  <c r="IA225" i="2"/>
  <c r="IA227" i="2"/>
  <c r="IA232" i="2" a="1"/>
  <c r="IA232" i="2" s="1"/>
  <c r="IA236" i="2"/>
  <c r="IA233" i="2"/>
  <c r="IA216" i="2" a="1"/>
  <c r="IA216" i="2" s="1"/>
  <c r="IA226" i="2"/>
  <c r="IA219" i="2"/>
  <c r="IA218" i="2"/>
  <c r="IA209" i="2"/>
  <c r="IA224" i="2"/>
  <c r="IA221" i="2"/>
  <c r="IA211" i="2"/>
  <c r="IA220" i="2"/>
  <c r="IA217" i="2"/>
  <c r="IA208" i="2"/>
  <c r="IA204" i="2"/>
  <c r="IA201" i="2"/>
  <c r="IA195" i="2"/>
  <c r="IA210" i="2"/>
  <c r="IA205" i="2"/>
  <c r="IA203" i="2"/>
  <c r="IA202" i="2"/>
  <c r="IA200" i="2" a="1"/>
  <c r="IA200" i="2" s="1"/>
  <c r="IA193" i="2"/>
  <c r="IA194" i="2"/>
  <c r="IA189" i="2"/>
  <c r="IA187" i="2"/>
  <c r="IA185" i="2"/>
  <c r="IA184" i="2" a="1"/>
  <c r="IA184" i="2" s="1"/>
  <c r="IB165" i="2"/>
  <c r="IA192" i="2"/>
  <c r="IA188" i="2"/>
  <c r="IA186" i="2"/>
  <c r="HY19" i="3"/>
  <c r="IA206" i="2"/>
  <c r="IA302" i="2"/>
  <c r="IA222" i="2"/>
  <c r="IA270" i="2"/>
  <c r="IA238" i="2"/>
  <c r="IA254" i="2"/>
  <c r="IA190" i="2"/>
  <c r="IA318" i="2"/>
  <c r="IA319" i="2" s="1"/>
  <c r="IA324" i="2" s="1"/>
  <c r="IA171" i="2"/>
  <c r="IA177" i="2"/>
  <c r="IA170" i="2"/>
  <c r="IA179" i="2"/>
  <c r="IA169" i="2"/>
  <c r="IA178" i="2"/>
  <c r="IA172" i="2"/>
  <c r="IA168" i="2" a="1"/>
  <c r="IA168" i="2" s="1"/>
  <c r="IA176" i="2"/>
  <c r="IA174" i="2"/>
  <c r="IA173" i="2"/>
  <c r="HZ239" i="2"/>
  <c r="HZ244" i="2" s="1"/>
  <c r="IB322" i="2" l="1"/>
  <c r="IB323" i="2"/>
  <c r="IB321" i="2"/>
  <c r="IB320" i="2"/>
  <c r="IB317" i="2"/>
  <c r="IB316" i="2"/>
  <c r="IB315" i="2"/>
  <c r="IB312" i="2" a="1"/>
  <c r="IB312" i="2" s="1"/>
  <c r="IB314" i="2"/>
  <c r="IB305" i="2"/>
  <c r="IB313" i="2"/>
  <c r="IB307" i="2"/>
  <c r="IB306" i="2"/>
  <c r="IB301" i="2"/>
  <c r="IB300" i="2"/>
  <c r="IB299" i="2"/>
  <c r="IB298" i="2"/>
  <c r="IB304" i="2"/>
  <c r="IB297" i="2"/>
  <c r="IB296" i="2" a="1"/>
  <c r="IB296" i="2" s="1"/>
  <c r="IB291" i="2"/>
  <c r="IB288" i="2"/>
  <c r="IB285" i="2"/>
  <c r="IB290" i="2"/>
  <c r="IB289" i="2"/>
  <c r="IB286" i="2"/>
  <c r="IB284" i="2"/>
  <c r="IB282" i="2"/>
  <c r="IB280" i="2" a="1"/>
  <c r="IB280" i="2" s="1"/>
  <c r="IB283" i="2"/>
  <c r="IB281" i="2"/>
  <c r="IB273" i="2"/>
  <c r="IB268" i="2"/>
  <c r="IB275" i="2"/>
  <c r="IB269" i="2"/>
  <c r="IB267" i="2"/>
  <c r="IB266" i="2"/>
  <c r="IB264" i="2" a="1"/>
  <c r="IB264" i="2" s="1"/>
  <c r="IB274" i="2"/>
  <c r="IB257" i="2"/>
  <c r="IB272" i="2"/>
  <c r="IB265" i="2"/>
  <c r="IB258" i="2"/>
  <c r="IB242" i="2"/>
  <c r="IB251" i="2"/>
  <c r="IB250" i="2"/>
  <c r="IB248" i="2" a="1"/>
  <c r="IB248" i="2" s="1"/>
  <c r="IB241" i="2"/>
  <c r="IB256" i="2"/>
  <c r="IB253" i="2"/>
  <c r="IB243" i="2"/>
  <c r="IB259" i="2"/>
  <c r="IB252" i="2"/>
  <c r="IB249" i="2"/>
  <c r="IB240" i="2"/>
  <c r="IB237" i="2"/>
  <c r="IB236" i="2"/>
  <c r="IB225" i="2"/>
  <c r="IB227" i="2"/>
  <c r="IB232" i="2" a="1"/>
  <c r="IB232" i="2" s="1"/>
  <c r="IB226" i="2"/>
  <c r="IB224" i="2"/>
  <c r="IB221" i="2"/>
  <c r="IB235" i="2"/>
  <c r="IB234" i="2"/>
  <c r="IB233" i="2"/>
  <c r="IB219" i="2"/>
  <c r="IB218" i="2"/>
  <c r="IB211" i="2"/>
  <c r="IB210" i="2"/>
  <c r="IB208" i="2"/>
  <c r="IB217" i="2"/>
  <c r="IB194" i="2"/>
  <c r="IB192" i="2"/>
  <c r="IB205" i="2"/>
  <c r="IB203" i="2"/>
  <c r="IB202" i="2"/>
  <c r="IB216" i="2" a="1"/>
  <c r="IB216" i="2" s="1"/>
  <c r="IB204" i="2"/>
  <c r="IB201" i="2"/>
  <c r="IB195" i="2"/>
  <c r="IB200" i="2" a="1"/>
  <c r="IB200" i="2" s="1"/>
  <c r="IB193" i="2"/>
  <c r="HZ19" i="3"/>
  <c r="IB188" i="2"/>
  <c r="IB186" i="2"/>
  <c r="IC165" i="2"/>
  <c r="IB220" i="2"/>
  <c r="IB209" i="2"/>
  <c r="IB189" i="2"/>
  <c r="IB187" i="2"/>
  <c r="IB185" i="2"/>
  <c r="IB184" i="2" a="1"/>
  <c r="IB184" i="2" s="1"/>
  <c r="IB238" i="2"/>
  <c r="IB206" i="2"/>
  <c r="IB302" i="2"/>
  <c r="IB222" i="2"/>
  <c r="IB270" i="2"/>
  <c r="IB190" i="2"/>
  <c r="IB254" i="2"/>
  <c r="IB318" i="2"/>
  <c r="IB177" i="2"/>
  <c r="IB170" i="2"/>
  <c r="IB172" i="2"/>
  <c r="IB176" i="2"/>
  <c r="IB171" i="2"/>
  <c r="IB174" i="2"/>
  <c r="IB169" i="2"/>
  <c r="IB178" i="2"/>
  <c r="IB179" i="2"/>
  <c r="IB168" i="2" a="1"/>
  <c r="IB168" i="2" s="1"/>
  <c r="IB173" i="2"/>
  <c r="IA223" i="2"/>
  <c r="IA228" i="2" s="1"/>
  <c r="IA271" i="2"/>
  <c r="IA276" i="2" s="1"/>
  <c r="IA239" i="2"/>
  <c r="IA244" i="2" s="1"/>
  <c r="IA191" i="2"/>
  <c r="IA196" i="2" s="1"/>
  <c r="IA287" i="2"/>
  <c r="IA292" i="2" s="1"/>
  <c r="IA175" i="2"/>
  <c r="IA180" i="2" s="1"/>
  <c r="IA255" i="2"/>
  <c r="IA260" i="2" s="1"/>
  <c r="IA207" i="2"/>
  <c r="IA212" i="2" s="1"/>
  <c r="IA303" i="2"/>
  <c r="IA308" i="2" s="1"/>
  <c r="IB255" i="2" l="1"/>
  <c r="IB223" i="2"/>
  <c r="IB228" i="2" s="1"/>
  <c r="IB271" i="2"/>
  <c r="IB276" i="2" s="1"/>
  <c r="IB287" i="2"/>
  <c r="IB292" i="2" s="1"/>
  <c r="IB239" i="2"/>
  <c r="IB244" i="2" s="1"/>
  <c r="IB303" i="2"/>
  <c r="IB308" i="2" s="1"/>
  <c r="IC323" i="2"/>
  <c r="IC322" i="2"/>
  <c r="IC321" i="2"/>
  <c r="IC320" i="2"/>
  <c r="IC316" i="2"/>
  <c r="IC317" i="2"/>
  <c r="IC315" i="2"/>
  <c r="IC314" i="2"/>
  <c r="IC313" i="2"/>
  <c r="IC312" i="2" a="1"/>
  <c r="IC312" i="2" s="1"/>
  <c r="IC307" i="2"/>
  <c r="IC305" i="2"/>
  <c r="IC304" i="2"/>
  <c r="IC301" i="2"/>
  <c r="IC306" i="2"/>
  <c r="IC299" i="2"/>
  <c r="IC300" i="2"/>
  <c r="IC297" i="2"/>
  <c r="IC296" i="2" a="1"/>
  <c r="IC296" i="2" s="1"/>
  <c r="IC298" i="2"/>
  <c r="IC291" i="2"/>
  <c r="IC290" i="2"/>
  <c r="IC288" i="2"/>
  <c r="IC285" i="2"/>
  <c r="IC289" i="2"/>
  <c r="IC286" i="2"/>
  <c r="IC283" i="2"/>
  <c r="IC281" i="2"/>
  <c r="IC280" i="2" a="1"/>
  <c r="IC280" i="2" s="1"/>
  <c r="IC284" i="2"/>
  <c r="IC275" i="2"/>
  <c r="IC282" i="2"/>
  <c r="IC273" i="2"/>
  <c r="IC268" i="2"/>
  <c r="IC272" i="2"/>
  <c r="IC265" i="2"/>
  <c r="IC264" i="2" a="1"/>
  <c r="IC264" i="2" s="1"/>
  <c r="IC269" i="2"/>
  <c r="IC267" i="2"/>
  <c r="IC258" i="2"/>
  <c r="IC274" i="2"/>
  <c r="IC266" i="2"/>
  <c r="IC259" i="2"/>
  <c r="IC257" i="2"/>
  <c r="IC251" i="2"/>
  <c r="IC250" i="2"/>
  <c r="IC248" i="2" a="1"/>
  <c r="IC248" i="2" s="1"/>
  <c r="IC256" i="2"/>
  <c r="IC253" i="2"/>
  <c r="IC243" i="2"/>
  <c r="IC252" i="2"/>
  <c r="IC249" i="2"/>
  <c r="IC241" i="2"/>
  <c r="IC240" i="2"/>
  <c r="IC237" i="2"/>
  <c r="IC235" i="2"/>
  <c r="IC234" i="2"/>
  <c r="IC242" i="2"/>
  <c r="IC225" i="2"/>
  <c r="IC227" i="2"/>
  <c r="IC232" i="2" a="1"/>
  <c r="IC232" i="2" s="1"/>
  <c r="IC226" i="2"/>
  <c r="IC224" i="2"/>
  <c r="IC221" i="2"/>
  <c r="IC233" i="2"/>
  <c r="IC219" i="2"/>
  <c r="IC218" i="2"/>
  <c r="IC236" i="2"/>
  <c r="IC209" i="2"/>
  <c r="IC220" i="2"/>
  <c r="IC217" i="2"/>
  <c r="IC216" i="2" a="1"/>
  <c r="IC216" i="2" s="1"/>
  <c r="IC211" i="2"/>
  <c r="IC205" i="2"/>
  <c r="IC203" i="2"/>
  <c r="IC202" i="2"/>
  <c r="IC210" i="2"/>
  <c r="IC200" i="2" a="1"/>
  <c r="IC200" i="2" s="1"/>
  <c r="IC193" i="2"/>
  <c r="IC208" i="2"/>
  <c r="IC201" i="2"/>
  <c r="IA19" i="3"/>
  <c r="IC188" i="2"/>
  <c r="IC186" i="2"/>
  <c r="IC204" i="2"/>
  <c r="IC192" i="2"/>
  <c r="IC195" i="2"/>
  <c r="IC184" i="2" a="1"/>
  <c r="IC184" i="2" s="1"/>
  <c r="ID165" i="2"/>
  <c r="IC194" i="2"/>
  <c r="IC189" i="2"/>
  <c r="IC187" i="2"/>
  <c r="IC185" i="2"/>
  <c r="IC270" i="2"/>
  <c r="IC222" i="2"/>
  <c r="IC238" i="2"/>
  <c r="IC206" i="2"/>
  <c r="IC302" i="2"/>
  <c r="IC318" i="2"/>
  <c r="IC190" i="2"/>
  <c r="IC254" i="2"/>
  <c r="IC168" i="2" a="1"/>
  <c r="IC168" i="2" s="1"/>
  <c r="IC174" i="2"/>
  <c r="IC171" i="2"/>
  <c r="IC169" i="2"/>
  <c r="IC177" i="2"/>
  <c r="IC170" i="2"/>
  <c r="IC178" i="2"/>
  <c r="IC179" i="2"/>
  <c r="IC172" i="2"/>
  <c r="IC173" i="2"/>
  <c r="IC176" i="2"/>
  <c r="IB191" i="2"/>
  <c r="IB196" i="2" s="1"/>
  <c r="IB175" i="2"/>
  <c r="IB180" i="2" s="1"/>
  <c r="IB260" i="2"/>
  <c r="IB207" i="2"/>
  <c r="IB212" i="2" s="1"/>
  <c r="IB319" i="2"/>
  <c r="IB324" i="2" s="1"/>
  <c r="IC255" i="2" l="1"/>
  <c r="IC260" i="2" s="1"/>
  <c r="IC319" i="2"/>
  <c r="IC324" i="2" s="1"/>
  <c r="IC175" i="2"/>
  <c r="IC180" i="2" s="1"/>
  <c r="IC303" i="2"/>
  <c r="IC308" i="2" s="1"/>
  <c r="ID322" i="2"/>
  <c r="ID323" i="2"/>
  <c r="ID321" i="2"/>
  <c r="ID320" i="2"/>
  <c r="ID316" i="2"/>
  <c r="ID317" i="2"/>
  <c r="ID315" i="2"/>
  <c r="ID314" i="2"/>
  <c r="ID313" i="2"/>
  <c r="ID312" i="2" a="1"/>
  <c r="ID312" i="2" s="1"/>
  <c r="ID307" i="2"/>
  <c r="ID305" i="2"/>
  <c r="ID304" i="2"/>
  <c r="ID306" i="2"/>
  <c r="ID300" i="2"/>
  <c r="ID301" i="2"/>
  <c r="ID297" i="2"/>
  <c r="ID296" i="2" a="1"/>
  <c r="ID296" i="2" s="1"/>
  <c r="ID299" i="2"/>
  <c r="ID298" i="2"/>
  <c r="ID291" i="2"/>
  <c r="ID290" i="2"/>
  <c r="ID289" i="2"/>
  <c r="ID286" i="2"/>
  <c r="ID283" i="2"/>
  <c r="ID281" i="2"/>
  <c r="ID285" i="2"/>
  <c r="ID288" i="2"/>
  <c r="ID280" i="2" a="1"/>
  <c r="ID280" i="2" s="1"/>
  <c r="ID284" i="2"/>
  <c r="ID282" i="2"/>
  <c r="ID273" i="2"/>
  <c r="ID268" i="2"/>
  <c r="ID275" i="2"/>
  <c r="ID274" i="2"/>
  <c r="ID272" i="2"/>
  <c r="ID265" i="2"/>
  <c r="ID264" i="2" a="1"/>
  <c r="ID264" i="2" s="1"/>
  <c r="ID269" i="2"/>
  <c r="ID267" i="2"/>
  <c r="ID266" i="2"/>
  <c r="ID258" i="2"/>
  <c r="ID256" i="2"/>
  <c r="ID253" i="2"/>
  <c r="ID259" i="2"/>
  <c r="ID257" i="2"/>
  <c r="ID251" i="2"/>
  <c r="ID250" i="2"/>
  <c r="ID248" i="2" a="1"/>
  <c r="ID248" i="2" s="1"/>
  <c r="ID252" i="2"/>
  <c r="ID249" i="2"/>
  <c r="ID241" i="2"/>
  <c r="ID240" i="2"/>
  <c r="ID243" i="2"/>
  <c r="ID236" i="2"/>
  <c r="ID227" i="2"/>
  <c r="ID242" i="2"/>
  <c r="ID232" i="2" a="1"/>
  <c r="ID232" i="2" s="1"/>
  <c r="ID237" i="2"/>
  <c r="ID226" i="2"/>
  <c r="ID233" i="2"/>
  <c r="ID225" i="2"/>
  <c r="ID235" i="2"/>
  <c r="ID219" i="2"/>
  <c r="ID218" i="2"/>
  <c r="ID211" i="2"/>
  <c r="ID224" i="2"/>
  <c r="ID221" i="2"/>
  <c r="ID220" i="2"/>
  <c r="ID217" i="2"/>
  <c r="ID216" i="2" a="1"/>
  <c r="ID216" i="2" s="1"/>
  <c r="ID210" i="2"/>
  <c r="ID208" i="2"/>
  <c r="ID234" i="2"/>
  <c r="ID205" i="2"/>
  <c r="ID203" i="2"/>
  <c r="ID202" i="2"/>
  <c r="ID200" i="2" a="1"/>
  <c r="ID200" i="2" s="1"/>
  <c r="ID193" i="2"/>
  <c r="ID209" i="2"/>
  <c r="ID204" i="2"/>
  <c r="ID201" i="2"/>
  <c r="ID195" i="2"/>
  <c r="ID188" i="2"/>
  <c r="ID186" i="2"/>
  <c r="ID194" i="2"/>
  <c r="ID192" i="2"/>
  <c r="ID184" i="2" a="1"/>
  <c r="ID184" i="2" s="1"/>
  <c r="ID189" i="2"/>
  <c r="ID187" i="2"/>
  <c r="ID185" i="2"/>
  <c r="IB19" i="3"/>
  <c r="IE165" i="2"/>
  <c r="ID222" i="2"/>
  <c r="ID238" i="2"/>
  <c r="ID206" i="2"/>
  <c r="ID302" i="2"/>
  <c r="ID270" i="2"/>
  <c r="ID254" i="2"/>
  <c r="ID190" i="2"/>
  <c r="ID318" i="2"/>
  <c r="ID178" i="2"/>
  <c r="ID176" i="2"/>
  <c r="ID170" i="2"/>
  <c r="ID174" i="2"/>
  <c r="ID171" i="2"/>
  <c r="ID173" i="2"/>
  <c r="ID177" i="2"/>
  <c r="ID172" i="2"/>
  <c r="ID169" i="2"/>
  <c r="ID179" i="2"/>
  <c r="ID168" i="2" a="1"/>
  <c r="ID168" i="2" s="1"/>
  <c r="IC223" i="2"/>
  <c r="IC228" i="2" s="1"/>
  <c r="IC207" i="2"/>
  <c r="IC212" i="2" s="1"/>
  <c r="IC239" i="2"/>
  <c r="IC244" i="2" s="1"/>
  <c r="IC271" i="2"/>
  <c r="IC276" i="2" s="1"/>
  <c r="IC287" i="2"/>
  <c r="IC292" i="2" s="1"/>
  <c r="IC191" i="2"/>
  <c r="IC196" i="2" s="1"/>
  <c r="ID207" i="2" l="1"/>
  <c r="ID212" i="2" s="1"/>
  <c r="ID271" i="2"/>
  <c r="ID276" i="2" s="1"/>
  <c r="ID223" i="2"/>
  <c r="ID228" i="2" s="1"/>
  <c r="ID319" i="2"/>
  <c r="ID324" i="2" s="1"/>
  <c r="ID287" i="2"/>
  <c r="ID292" i="2" s="1"/>
  <c r="ID191" i="2"/>
  <c r="ID196" i="2" s="1"/>
  <c r="IE323" i="2"/>
  <c r="IE322" i="2"/>
  <c r="IE321" i="2"/>
  <c r="IE320" i="2"/>
  <c r="IE317" i="2"/>
  <c r="IE316" i="2"/>
  <c r="IE314" i="2"/>
  <c r="IE313" i="2"/>
  <c r="IE315" i="2"/>
  <c r="IE305" i="2"/>
  <c r="IE312" i="2" a="1"/>
  <c r="IE312" i="2" s="1"/>
  <c r="IE306" i="2"/>
  <c r="IE307" i="2"/>
  <c r="IE300" i="2"/>
  <c r="IE304" i="2"/>
  <c r="IE299" i="2"/>
  <c r="IE297" i="2"/>
  <c r="IE296" i="2" a="1"/>
  <c r="IE296" i="2" s="1"/>
  <c r="IE301" i="2"/>
  <c r="IE289" i="2"/>
  <c r="IE291" i="2"/>
  <c r="IE298" i="2"/>
  <c r="IE290" i="2"/>
  <c r="IE286" i="2"/>
  <c r="IE288" i="2"/>
  <c r="IE285" i="2"/>
  <c r="IE283" i="2"/>
  <c r="IE281" i="2"/>
  <c r="IE275" i="2"/>
  <c r="IE280" i="2" a="1"/>
  <c r="IE280" i="2" s="1"/>
  <c r="IE284" i="2"/>
  <c r="IE282" i="2"/>
  <c r="IE273" i="2"/>
  <c r="IE268" i="2"/>
  <c r="IE274" i="2"/>
  <c r="IE272" i="2"/>
  <c r="IE269" i="2"/>
  <c r="IE259" i="2"/>
  <c r="IE265" i="2"/>
  <c r="IE267" i="2"/>
  <c r="IE266" i="2"/>
  <c r="IE264" i="2" a="1"/>
  <c r="IE264" i="2" s="1"/>
  <c r="IE258" i="2"/>
  <c r="IE256" i="2"/>
  <c r="IE253" i="2"/>
  <c r="IE257" i="2"/>
  <c r="IE241" i="2"/>
  <c r="IE252" i="2"/>
  <c r="IE249" i="2"/>
  <c r="IE242" i="2"/>
  <c r="IE240" i="2"/>
  <c r="IE250" i="2"/>
  <c r="IE251" i="2"/>
  <c r="IE243" i="2"/>
  <c r="IE236" i="2"/>
  <c r="IE232" i="2" a="1"/>
  <c r="IE232" i="2" s="1"/>
  <c r="IE237" i="2"/>
  <c r="IE226" i="2"/>
  <c r="IE224" i="2"/>
  <c r="IE221" i="2"/>
  <c r="IE233" i="2"/>
  <c r="IE235" i="2"/>
  <c r="IE234" i="2"/>
  <c r="IE248" i="2" a="1"/>
  <c r="IE248" i="2" s="1"/>
  <c r="IE227" i="2"/>
  <c r="IE211" i="2"/>
  <c r="IE220" i="2"/>
  <c r="IE217" i="2"/>
  <c r="IE216" i="2" a="1"/>
  <c r="IE216" i="2" s="1"/>
  <c r="IE210" i="2"/>
  <c r="IE208" i="2"/>
  <c r="IE225" i="2"/>
  <c r="IE219" i="2"/>
  <c r="IE218" i="2"/>
  <c r="IE205" i="2"/>
  <c r="IE203" i="2"/>
  <c r="IE202" i="2"/>
  <c r="IE200" i="2" a="1"/>
  <c r="IE200" i="2" s="1"/>
  <c r="IE209" i="2"/>
  <c r="IE204" i="2"/>
  <c r="IE201" i="2"/>
  <c r="IE195" i="2"/>
  <c r="IE194" i="2"/>
  <c r="IE192" i="2"/>
  <c r="IE193" i="2"/>
  <c r="IE188" i="2"/>
  <c r="IE186" i="2"/>
  <c r="IE184" i="2" a="1"/>
  <c r="IE184" i="2" s="1"/>
  <c r="IE189" i="2"/>
  <c r="IE187" i="2"/>
  <c r="IE185" i="2"/>
  <c r="IF165" i="2"/>
  <c r="IC19" i="3"/>
  <c r="IE238" i="2"/>
  <c r="IE302" i="2"/>
  <c r="IE270" i="2"/>
  <c r="IE222" i="2"/>
  <c r="IE206" i="2"/>
  <c r="IE318" i="2"/>
  <c r="IE190" i="2"/>
  <c r="IE254" i="2"/>
  <c r="IE171" i="2"/>
  <c r="IE179" i="2"/>
  <c r="IE177" i="2"/>
  <c r="IE172" i="2"/>
  <c r="IE168" i="2" a="1"/>
  <c r="IE168" i="2" s="1"/>
  <c r="IE174" i="2"/>
  <c r="IE169" i="2"/>
  <c r="IE176" i="2"/>
  <c r="IE178" i="2"/>
  <c r="IE170" i="2"/>
  <c r="IE173" i="2"/>
  <c r="ID255" i="2"/>
  <c r="ID260" i="2" s="1"/>
  <c r="ID239" i="2"/>
  <c r="ID244" i="2" s="1"/>
  <c r="ID303" i="2"/>
  <c r="ID308" i="2" s="1"/>
  <c r="ID175" i="2"/>
  <c r="ID180" i="2" s="1"/>
  <c r="IE175" i="2" l="1"/>
  <c r="IE180" i="2" s="1"/>
  <c r="IE319" i="2"/>
  <c r="IE324" i="2" s="1"/>
  <c r="IE191" i="2"/>
  <c r="IE196" i="2" s="1"/>
  <c r="IF323" i="2"/>
  <c r="IF322" i="2"/>
  <c r="IF321" i="2"/>
  <c r="IF320" i="2"/>
  <c r="IF316" i="2"/>
  <c r="IF317" i="2"/>
  <c r="IF314" i="2"/>
  <c r="IF313" i="2"/>
  <c r="IF312" i="2" a="1"/>
  <c r="IF312" i="2" s="1"/>
  <c r="IF307" i="2"/>
  <c r="IF306" i="2"/>
  <c r="IF315" i="2"/>
  <c r="IF300" i="2"/>
  <c r="IF304" i="2"/>
  <c r="IF301" i="2"/>
  <c r="IF299" i="2"/>
  <c r="IF305" i="2"/>
  <c r="IF298" i="2"/>
  <c r="IF297" i="2"/>
  <c r="IF296" i="2" a="1"/>
  <c r="IF296" i="2" s="1"/>
  <c r="IF291" i="2"/>
  <c r="IF290" i="2"/>
  <c r="IF286" i="2"/>
  <c r="IF288" i="2"/>
  <c r="IF283" i="2"/>
  <c r="IF281" i="2"/>
  <c r="IF285" i="2"/>
  <c r="IF280" i="2" a="1"/>
  <c r="IF280" i="2" s="1"/>
  <c r="IF284" i="2"/>
  <c r="IF282" i="2"/>
  <c r="IF289" i="2"/>
  <c r="IF274" i="2"/>
  <c r="IF272" i="2"/>
  <c r="IF269" i="2"/>
  <c r="IF268" i="2"/>
  <c r="IF265" i="2"/>
  <c r="IF275" i="2"/>
  <c r="IF267" i="2"/>
  <c r="IF264" i="2" a="1"/>
  <c r="IF264" i="2" s="1"/>
  <c r="IF258" i="2"/>
  <c r="IF266" i="2"/>
  <c r="IF259" i="2"/>
  <c r="IF257" i="2"/>
  <c r="IF241" i="2"/>
  <c r="IF243" i="2"/>
  <c r="IF252" i="2"/>
  <c r="IF249" i="2"/>
  <c r="IF256" i="2"/>
  <c r="IF253" i="2"/>
  <c r="IF242" i="2"/>
  <c r="IF240" i="2"/>
  <c r="IF248" i="2" a="1"/>
  <c r="IF248" i="2" s="1"/>
  <c r="IF251" i="2"/>
  <c r="IF250" i="2"/>
  <c r="IF236" i="2"/>
  <c r="IF273" i="2"/>
  <c r="IF237" i="2"/>
  <c r="IF235" i="2"/>
  <c r="IF234" i="2"/>
  <c r="IF226" i="2"/>
  <c r="IF233" i="2"/>
  <c r="IF225" i="2"/>
  <c r="IF232" i="2" a="1"/>
  <c r="IF232" i="2" s="1"/>
  <c r="IF227" i="2"/>
  <c r="IF220" i="2"/>
  <c r="IF217" i="2"/>
  <c r="IF216" i="2" a="1"/>
  <c r="IF216" i="2" s="1"/>
  <c r="IF224" i="2"/>
  <c r="IF221" i="2"/>
  <c r="IF209" i="2"/>
  <c r="IF211" i="2"/>
  <c r="IF200" i="2" a="1"/>
  <c r="IF200" i="2" s="1"/>
  <c r="IF218" i="2"/>
  <c r="IF210" i="2"/>
  <c r="IF193" i="2"/>
  <c r="IF204" i="2"/>
  <c r="IF201" i="2"/>
  <c r="IF219" i="2"/>
  <c r="IF205" i="2"/>
  <c r="IF203" i="2"/>
  <c r="IF202" i="2"/>
  <c r="IG165" i="2"/>
  <c r="IF192" i="2"/>
  <c r="IF184" i="2" a="1"/>
  <c r="IF184" i="2" s="1"/>
  <c r="IF189" i="2"/>
  <c r="IF187" i="2"/>
  <c r="IF185" i="2"/>
  <c r="IF208" i="2"/>
  <c r="IF195" i="2"/>
  <c r="IF194" i="2"/>
  <c r="IF188" i="2"/>
  <c r="IF186" i="2"/>
  <c r="ID19" i="3"/>
  <c r="IF238" i="2"/>
  <c r="IF302" i="2"/>
  <c r="IF270" i="2"/>
  <c r="IF222" i="2"/>
  <c r="IF206" i="2"/>
  <c r="IF318" i="2"/>
  <c r="IF190" i="2"/>
  <c r="IF254" i="2"/>
  <c r="IF173" i="2"/>
  <c r="IF171" i="2"/>
  <c r="IF176" i="2"/>
  <c r="IF172" i="2"/>
  <c r="IF178" i="2"/>
  <c r="IF177" i="2"/>
  <c r="IF174" i="2"/>
  <c r="IF169" i="2"/>
  <c r="IF168" i="2" a="1"/>
  <c r="IF168" i="2" s="1"/>
  <c r="IF179" i="2"/>
  <c r="IF170" i="2"/>
  <c r="IE271" i="2"/>
  <c r="IE276" i="2" s="1"/>
  <c r="IE303" i="2"/>
  <c r="IE308" i="2" s="1"/>
  <c r="IE239" i="2"/>
  <c r="IE244" i="2" s="1"/>
  <c r="IE207" i="2"/>
  <c r="IE212" i="2" s="1"/>
  <c r="IE287" i="2"/>
  <c r="IE292" i="2" s="1"/>
  <c r="IE255" i="2"/>
  <c r="IE260" i="2" s="1"/>
  <c r="IE223" i="2"/>
  <c r="IE228" i="2" s="1"/>
  <c r="IF239" i="2" l="1"/>
  <c r="IF244" i="2" s="1"/>
  <c r="IF255" i="2"/>
  <c r="IF260" i="2" s="1"/>
  <c r="IF319" i="2"/>
  <c r="IF324" i="2" s="1"/>
  <c r="IF271" i="2"/>
  <c r="IF276" i="2" s="1"/>
  <c r="IF175" i="2"/>
  <c r="IF180" i="2" s="1"/>
  <c r="IF191" i="2"/>
  <c r="IF196" i="2" s="1"/>
  <c r="IF303" i="2"/>
  <c r="IF308" i="2" s="1"/>
  <c r="IF223" i="2"/>
  <c r="IF228" i="2" s="1"/>
  <c r="IG323" i="2"/>
  <c r="IG322" i="2"/>
  <c r="IG320" i="2"/>
  <c r="IG321" i="2"/>
  <c r="IG317" i="2"/>
  <c r="IG316" i="2"/>
  <c r="IG315" i="2"/>
  <c r="IG314" i="2"/>
  <c r="IG312" i="2" a="1"/>
  <c r="IG312" i="2" s="1"/>
  <c r="IG313" i="2"/>
  <c r="IG306" i="2"/>
  <c r="IG304" i="2"/>
  <c r="IG300" i="2"/>
  <c r="IG307" i="2"/>
  <c r="IG301" i="2"/>
  <c r="IG305" i="2"/>
  <c r="IG299" i="2"/>
  <c r="IG298" i="2"/>
  <c r="IG296" i="2" a="1"/>
  <c r="IG296" i="2" s="1"/>
  <c r="IG297" i="2"/>
  <c r="IG290" i="2"/>
  <c r="IG286" i="2"/>
  <c r="IG291" i="2"/>
  <c r="IG289" i="2"/>
  <c r="IG280" i="2" a="1"/>
  <c r="IG280" i="2" s="1"/>
  <c r="IG285" i="2"/>
  <c r="IG284" i="2"/>
  <c r="IG282" i="2"/>
  <c r="IG288" i="2"/>
  <c r="IG275" i="2"/>
  <c r="IG281" i="2"/>
  <c r="IG264" i="2" a="1"/>
  <c r="IG264" i="2" s="1"/>
  <c r="IG272" i="2"/>
  <c r="IG274" i="2"/>
  <c r="IG267" i="2"/>
  <c r="IG266" i="2"/>
  <c r="IG283" i="2"/>
  <c r="IG269" i="2"/>
  <c r="IG273" i="2"/>
  <c r="IG259" i="2"/>
  <c r="IG265" i="2"/>
  <c r="IG257" i="2"/>
  <c r="IG243" i="2"/>
  <c r="IG268" i="2"/>
  <c r="IG258" i="2"/>
  <c r="IG252" i="2"/>
  <c r="IG249" i="2"/>
  <c r="IG256" i="2"/>
  <c r="IG253" i="2"/>
  <c r="IG248" i="2" a="1"/>
  <c r="IG248" i="2" s="1"/>
  <c r="IG251" i="2"/>
  <c r="IG250" i="2"/>
  <c r="IG236" i="2"/>
  <c r="IG242" i="2"/>
  <c r="IG241" i="2"/>
  <c r="IG240" i="2"/>
  <c r="IG226" i="2"/>
  <c r="IG237" i="2"/>
  <c r="IG233" i="2"/>
  <c r="IG235" i="2"/>
  <c r="IG234" i="2"/>
  <c r="IG225" i="2"/>
  <c r="IG232" i="2" a="1"/>
  <c r="IG232" i="2" s="1"/>
  <c r="IG227" i="2"/>
  <c r="IG216" i="2" a="1"/>
  <c r="IG216" i="2" s="1"/>
  <c r="IG220" i="2"/>
  <c r="IG217" i="2"/>
  <c r="IG224" i="2"/>
  <c r="IG221" i="2"/>
  <c r="IG210" i="2"/>
  <c r="IG208" i="2"/>
  <c r="IG219" i="2"/>
  <c r="IG218" i="2"/>
  <c r="IG211" i="2"/>
  <c r="IG204" i="2"/>
  <c r="IG201" i="2"/>
  <c r="IG195" i="2"/>
  <c r="IG209" i="2"/>
  <c r="IG194" i="2"/>
  <c r="IG192" i="2"/>
  <c r="IG200" i="2" a="1"/>
  <c r="IG200" i="2" s="1"/>
  <c r="IE19" i="3"/>
  <c r="IH165" i="2"/>
  <c r="IG202" i="2"/>
  <c r="IG189" i="2"/>
  <c r="IG187" i="2"/>
  <c r="IG185" i="2"/>
  <c r="IG203" i="2"/>
  <c r="IG205" i="2"/>
  <c r="IG193" i="2"/>
  <c r="IG184" i="2" a="1"/>
  <c r="IG184" i="2" s="1"/>
  <c r="IG188" i="2"/>
  <c r="IG186" i="2"/>
  <c r="IG238" i="2"/>
  <c r="IG206" i="2"/>
  <c r="IG302" i="2"/>
  <c r="IG222" i="2"/>
  <c r="IG270" i="2"/>
  <c r="IG190" i="2"/>
  <c r="IG254" i="2"/>
  <c r="IG318" i="2"/>
  <c r="IG172" i="2"/>
  <c r="IG176" i="2"/>
  <c r="IG171" i="2"/>
  <c r="IG174" i="2"/>
  <c r="IG173" i="2"/>
  <c r="IG177" i="2"/>
  <c r="IG179" i="2"/>
  <c r="IG170" i="2"/>
  <c r="IG168" i="2" a="1"/>
  <c r="IG168" i="2" s="1"/>
  <c r="IG169" i="2"/>
  <c r="IG178" i="2"/>
  <c r="IF287" i="2"/>
  <c r="IF292" i="2" s="1"/>
  <c r="IF207" i="2"/>
  <c r="IF212" i="2" s="1"/>
  <c r="IG255" i="2" l="1"/>
  <c r="IG175" i="2"/>
  <c r="IG180" i="2" s="1"/>
  <c r="IG319" i="2"/>
  <c r="IG324" i="2" s="1"/>
  <c r="IG260" i="2"/>
  <c r="IG207" i="2"/>
  <c r="IG212" i="2" s="1"/>
  <c r="IG287" i="2"/>
  <c r="IG292" i="2" s="1"/>
  <c r="IH323" i="2"/>
  <c r="IH322" i="2"/>
  <c r="IH320" i="2"/>
  <c r="IH321" i="2"/>
  <c r="IH314" i="2"/>
  <c r="IH312" i="2" a="1"/>
  <c r="IH312" i="2" s="1"/>
  <c r="IH316" i="2"/>
  <c r="IH315" i="2"/>
  <c r="IH313" i="2"/>
  <c r="IH317" i="2"/>
  <c r="IH306" i="2"/>
  <c r="IH307" i="2"/>
  <c r="IH305" i="2"/>
  <c r="IH300" i="2"/>
  <c r="IH301" i="2"/>
  <c r="IH299" i="2"/>
  <c r="IH304" i="2"/>
  <c r="IH298" i="2"/>
  <c r="IH297" i="2"/>
  <c r="IH296" i="2" a="1"/>
  <c r="IH296" i="2" s="1"/>
  <c r="IH290" i="2"/>
  <c r="IH291" i="2"/>
  <c r="IH288" i="2"/>
  <c r="IH285" i="2"/>
  <c r="IH289" i="2"/>
  <c r="IH286" i="2"/>
  <c r="IH284" i="2"/>
  <c r="IH282" i="2"/>
  <c r="IH283" i="2"/>
  <c r="IH281" i="2"/>
  <c r="IH275" i="2"/>
  <c r="IH280" i="2" a="1"/>
  <c r="IH280" i="2" s="1"/>
  <c r="IH274" i="2"/>
  <c r="IH272" i="2"/>
  <c r="IH269" i="2"/>
  <c r="IH273" i="2"/>
  <c r="IH264" i="2" a="1"/>
  <c r="IH264" i="2" s="1"/>
  <c r="IH267" i="2"/>
  <c r="IH266" i="2"/>
  <c r="IH259" i="2"/>
  <c r="IH268" i="2"/>
  <c r="IH265" i="2"/>
  <c r="IH257" i="2"/>
  <c r="IH258" i="2"/>
  <c r="IH256" i="2"/>
  <c r="IH253" i="2"/>
  <c r="IH252" i="2"/>
  <c r="IH249" i="2"/>
  <c r="IH248" i="2" a="1"/>
  <c r="IH248" i="2" s="1"/>
  <c r="IH251" i="2"/>
  <c r="IH250" i="2"/>
  <c r="IH243" i="2"/>
  <c r="IH242" i="2"/>
  <c r="IH237" i="2"/>
  <c r="IH235" i="2"/>
  <c r="IH234" i="2"/>
  <c r="IH241" i="2"/>
  <c r="IH233" i="2"/>
  <c r="IH225" i="2"/>
  <c r="IH232" i="2" a="1"/>
  <c r="IH232" i="2" s="1"/>
  <c r="IH227" i="2"/>
  <c r="IH236" i="2"/>
  <c r="IH240" i="2"/>
  <c r="IH226" i="2"/>
  <c r="IH224" i="2"/>
  <c r="IH221" i="2"/>
  <c r="IH220" i="2"/>
  <c r="IH217" i="2"/>
  <c r="IH219" i="2"/>
  <c r="IH218" i="2"/>
  <c r="IH209" i="2"/>
  <c r="IH216" i="2" a="1"/>
  <c r="IH216" i="2" s="1"/>
  <c r="IH211" i="2"/>
  <c r="IH210" i="2"/>
  <c r="IH204" i="2"/>
  <c r="IH201" i="2"/>
  <c r="IH195" i="2"/>
  <c r="IH194" i="2"/>
  <c r="IH192" i="2"/>
  <c r="IH208" i="2"/>
  <c r="IH205" i="2"/>
  <c r="IH203" i="2"/>
  <c r="IH202" i="2"/>
  <c r="IH200" i="2" a="1"/>
  <c r="IH200" i="2" s="1"/>
  <c r="IH189" i="2"/>
  <c r="IH187" i="2"/>
  <c r="IH185" i="2"/>
  <c r="II165" i="2"/>
  <c r="IH193" i="2"/>
  <c r="IF19" i="3"/>
  <c r="IH188" i="2"/>
  <c r="IH186" i="2"/>
  <c r="IH184" i="2" a="1"/>
  <c r="IH184" i="2" s="1"/>
  <c r="IH270" i="2"/>
  <c r="IH222" i="2"/>
  <c r="IH238" i="2"/>
  <c r="IH206" i="2"/>
  <c r="IH302" i="2"/>
  <c r="IH190" i="2"/>
  <c r="IH318" i="2"/>
  <c r="IH168" i="2" a="1"/>
  <c r="IH168" i="2" s="1"/>
  <c r="IH254" i="2"/>
  <c r="IH177" i="2"/>
  <c r="IH179" i="2"/>
  <c r="IH172" i="2"/>
  <c r="IH178" i="2"/>
  <c r="IH171" i="2"/>
  <c r="IH176" i="2"/>
  <c r="IH173" i="2"/>
  <c r="IH170" i="2"/>
  <c r="IH174" i="2"/>
  <c r="IH169" i="2"/>
  <c r="IG303" i="2"/>
  <c r="IG308" i="2" s="1"/>
  <c r="IG223" i="2"/>
  <c r="IG228" i="2" s="1"/>
  <c r="IG271" i="2"/>
  <c r="IG276" i="2" s="1"/>
  <c r="IG239" i="2"/>
  <c r="IG244" i="2" s="1"/>
  <c r="IG191" i="2"/>
  <c r="IG196" i="2" s="1"/>
  <c r="IH319" i="2" l="1"/>
  <c r="IH324" i="2" s="1"/>
  <c r="IH255" i="2"/>
  <c r="IH260" i="2" s="1"/>
  <c r="IH207" i="2"/>
  <c r="IH212" i="2" s="1"/>
  <c r="IH223" i="2"/>
  <c r="IH228" i="2" s="1"/>
  <c r="IH287" i="2"/>
  <c r="IH292" i="2" s="1"/>
  <c r="II323" i="2"/>
  <c r="II321" i="2"/>
  <c r="II322" i="2"/>
  <c r="II320" i="2"/>
  <c r="II317" i="2"/>
  <c r="II315" i="2"/>
  <c r="II316" i="2"/>
  <c r="II314" i="2"/>
  <c r="II313" i="2"/>
  <c r="II312" i="2" a="1"/>
  <c r="II312" i="2" s="1"/>
  <c r="II306" i="2"/>
  <c r="II307" i="2"/>
  <c r="II304" i="2"/>
  <c r="II305" i="2"/>
  <c r="II301" i="2"/>
  <c r="II298" i="2"/>
  <c r="II299" i="2"/>
  <c r="II296" i="2" a="1"/>
  <c r="II296" i="2" s="1"/>
  <c r="II300" i="2"/>
  <c r="II297" i="2"/>
  <c r="II290" i="2"/>
  <c r="II291" i="2"/>
  <c r="II288" i="2"/>
  <c r="II286" i="2"/>
  <c r="II285" i="2"/>
  <c r="II284" i="2"/>
  <c r="II282" i="2"/>
  <c r="II289" i="2"/>
  <c r="II283" i="2"/>
  <c r="II281" i="2"/>
  <c r="II280" i="2" a="1"/>
  <c r="II280" i="2" s="1"/>
  <c r="II274" i="2"/>
  <c r="II272" i="2"/>
  <c r="II269" i="2"/>
  <c r="II273" i="2"/>
  <c r="II268" i="2"/>
  <c r="II275" i="2"/>
  <c r="II267" i="2"/>
  <c r="II266" i="2"/>
  <c r="II265" i="2"/>
  <c r="II257" i="2"/>
  <c r="II259" i="2"/>
  <c r="II258" i="2"/>
  <c r="II256" i="2"/>
  <c r="II253" i="2"/>
  <c r="II264" i="2" a="1"/>
  <c r="II264" i="2" s="1"/>
  <c r="II248" i="2" a="1"/>
  <c r="II248" i="2" s="1"/>
  <c r="II242" i="2"/>
  <c r="II251" i="2"/>
  <c r="II250" i="2"/>
  <c r="II241" i="2"/>
  <c r="II243" i="2"/>
  <c r="II252" i="2"/>
  <c r="II237" i="2"/>
  <c r="II235" i="2"/>
  <c r="II234" i="2"/>
  <c r="II240" i="2"/>
  <c r="II249" i="2"/>
  <c r="II225" i="2"/>
  <c r="II232" i="2" a="1"/>
  <c r="II232" i="2" s="1"/>
  <c r="II227" i="2"/>
  <c r="II236" i="2"/>
  <c r="II233" i="2"/>
  <c r="II226" i="2"/>
  <c r="II224" i="2"/>
  <c r="II221" i="2"/>
  <c r="II219" i="2"/>
  <c r="II218" i="2"/>
  <c r="II209" i="2"/>
  <c r="II211" i="2"/>
  <c r="II220" i="2"/>
  <c r="II217" i="2"/>
  <c r="II210" i="2"/>
  <c r="II204" i="2"/>
  <c r="II201" i="2"/>
  <c r="II195" i="2"/>
  <c r="II216" i="2" a="1"/>
  <c r="II216" i="2" s="1"/>
  <c r="II208" i="2"/>
  <c r="II205" i="2"/>
  <c r="II203" i="2"/>
  <c r="II202" i="2"/>
  <c r="II200" i="2" a="1"/>
  <c r="II200" i="2" s="1"/>
  <c r="II193" i="2"/>
  <c r="II192" i="2"/>
  <c r="II189" i="2"/>
  <c r="II187" i="2"/>
  <c r="II185" i="2"/>
  <c r="IJ165" i="2"/>
  <c r="II194" i="2"/>
  <c r="II188" i="2"/>
  <c r="II186" i="2"/>
  <c r="II184" i="2" a="1"/>
  <c r="II184" i="2" s="1"/>
  <c r="IG19" i="3"/>
  <c r="II206" i="2"/>
  <c r="II302" i="2"/>
  <c r="II270" i="2"/>
  <c r="II222" i="2"/>
  <c r="II238" i="2"/>
  <c r="II254" i="2"/>
  <c r="II318" i="2"/>
  <c r="II190" i="2"/>
  <c r="II170" i="2"/>
  <c r="II173" i="2"/>
  <c r="II176" i="2"/>
  <c r="II179" i="2"/>
  <c r="II169" i="2"/>
  <c r="II171" i="2"/>
  <c r="II174" i="2"/>
  <c r="II178" i="2"/>
  <c r="II172" i="2"/>
  <c r="II168" i="2" a="1"/>
  <c r="II168" i="2" s="1"/>
  <c r="II177" i="2"/>
  <c r="IH271" i="2"/>
  <c r="IH276" i="2" s="1"/>
  <c r="IH239" i="2"/>
  <c r="IH244" i="2" s="1"/>
  <c r="IH303" i="2"/>
  <c r="IH308" i="2" s="1"/>
  <c r="IH191" i="2"/>
  <c r="IH196" i="2" s="1"/>
  <c r="IH175" i="2"/>
  <c r="IH180" i="2" s="1"/>
  <c r="II319" i="2" l="1"/>
  <c r="II324" i="2" s="1"/>
  <c r="II175" i="2"/>
  <c r="II180" i="2" s="1"/>
  <c r="II191" i="2"/>
  <c r="II196" i="2" s="1"/>
  <c r="II271" i="2"/>
  <c r="II276" i="2" s="1"/>
  <c r="II223" i="2"/>
  <c r="II228" i="2" s="1"/>
  <c r="II239" i="2"/>
  <c r="II244" i="2" s="1"/>
  <c r="II255" i="2"/>
  <c r="II260" i="2" s="1"/>
  <c r="II207" i="2"/>
  <c r="II212" i="2" s="1"/>
  <c r="II303" i="2"/>
  <c r="II308" i="2" s="1"/>
  <c r="IJ322" i="2"/>
  <c r="IJ323" i="2"/>
  <c r="IJ321" i="2"/>
  <c r="IJ317" i="2"/>
  <c r="IJ316" i="2"/>
  <c r="IJ315" i="2"/>
  <c r="IJ320" i="2"/>
  <c r="IJ312" i="2" a="1"/>
  <c r="IJ312" i="2" s="1"/>
  <c r="IJ314" i="2"/>
  <c r="IJ313" i="2"/>
  <c r="IJ305" i="2"/>
  <c r="IJ306" i="2"/>
  <c r="IJ307" i="2"/>
  <c r="IJ301" i="2"/>
  <c r="IJ304" i="2"/>
  <c r="IJ300" i="2"/>
  <c r="IJ299" i="2"/>
  <c r="IJ298" i="2"/>
  <c r="IJ296" i="2" a="1"/>
  <c r="IJ296" i="2" s="1"/>
  <c r="IJ297" i="2"/>
  <c r="IJ291" i="2"/>
  <c r="IJ290" i="2"/>
  <c r="IJ288" i="2"/>
  <c r="IJ285" i="2"/>
  <c r="IJ289" i="2"/>
  <c r="IJ286" i="2"/>
  <c r="IJ284" i="2"/>
  <c r="IJ282" i="2"/>
  <c r="IJ283" i="2"/>
  <c r="IJ281" i="2"/>
  <c r="IJ280" i="2" a="1"/>
  <c r="IJ280" i="2" s="1"/>
  <c r="IJ273" i="2"/>
  <c r="IJ268" i="2"/>
  <c r="IJ267" i="2"/>
  <c r="IJ266" i="2"/>
  <c r="IJ272" i="2"/>
  <c r="IJ274" i="2"/>
  <c r="IJ264" i="2" a="1"/>
  <c r="IJ264" i="2" s="1"/>
  <c r="IJ269" i="2"/>
  <c r="IJ265" i="2"/>
  <c r="IJ257" i="2"/>
  <c r="IJ275" i="2"/>
  <c r="IJ259" i="2"/>
  <c r="IJ258" i="2"/>
  <c r="IJ242" i="2"/>
  <c r="IJ240" i="2"/>
  <c r="IJ256" i="2"/>
  <c r="IJ253" i="2"/>
  <c r="IJ251" i="2"/>
  <c r="IJ250" i="2"/>
  <c r="IJ241" i="2"/>
  <c r="IJ243" i="2"/>
  <c r="IJ252" i="2"/>
  <c r="IJ249" i="2"/>
  <c r="IJ237" i="2"/>
  <c r="IJ248" i="2" a="1"/>
  <c r="IJ248" i="2" s="1"/>
  <c r="IJ236" i="2"/>
  <c r="IJ225" i="2"/>
  <c r="IJ232" i="2" a="1"/>
  <c r="IJ232" i="2" s="1"/>
  <c r="IJ227" i="2"/>
  <c r="IJ235" i="2"/>
  <c r="IJ234" i="2"/>
  <c r="IJ226" i="2"/>
  <c r="IJ224" i="2"/>
  <c r="IJ221" i="2"/>
  <c r="IJ233" i="2"/>
  <c r="IJ219" i="2"/>
  <c r="IJ218" i="2"/>
  <c r="IJ211" i="2"/>
  <c r="IJ216" i="2" a="1"/>
  <c r="IJ216" i="2" s="1"/>
  <c r="IJ210" i="2"/>
  <c r="IJ208" i="2"/>
  <c r="IJ217" i="2"/>
  <c r="IJ209" i="2"/>
  <c r="IJ200" i="2" a="1"/>
  <c r="IJ200" i="2" s="1"/>
  <c r="IJ194" i="2"/>
  <c r="IJ192" i="2"/>
  <c r="IJ189" i="2"/>
  <c r="IJ205" i="2"/>
  <c r="IJ203" i="2"/>
  <c r="IJ202" i="2"/>
  <c r="IJ220" i="2"/>
  <c r="IJ204" i="2"/>
  <c r="IJ201" i="2"/>
  <c r="IJ195" i="2"/>
  <c r="IH19" i="3"/>
  <c r="IJ188" i="2"/>
  <c r="IJ186" i="2"/>
  <c r="IJ184" i="2" a="1"/>
  <c r="IJ184" i="2" s="1"/>
  <c r="IK165" i="2"/>
  <c r="IJ193" i="2"/>
  <c r="IJ187" i="2"/>
  <c r="IJ185" i="2"/>
  <c r="IJ206" i="2"/>
  <c r="IJ222" i="2"/>
  <c r="IJ270" i="2"/>
  <c r="IJ238" i="2"/>
  <c r="IJ302" i="2"/>
  <c r="IJ190" i="2"/>
  <c r="IJ254" i="2"/>
  <c r="IJ318" i="2"/>
  <c r="IJ173" i="2"/>
  <c r="IJ172" i="2"/>
  <c r="IJ174" i="2"/>
  <c r="IJ179" i="2"/>
  <c r="IJ169" i="2"/>
  <c r="IJ176" i="2"/>
  <c r="IJ170" i="2"/>
  <c r="IJ171" i="2"/>
  <c r="IJ178" i="2"/>
  <c r="IJ168" i="2" a="1"/>
  <c r="IJ168" i="2" s="1"/>
  <c r="IJ177" i="2"/>
  <c r="II287" i="2"/>
  <c r="II292" i="2" s="1"/>
  <c r="IJ319" i="2" l="1"/>
  <c r="IJ324" i="2" s="1"/>
  <c r="IJ175" i="2"/>
  <c r="IJ180" i="2" s="1"/>
  <c r="IJ191" i="2"/>
  <c r="IJ196" i="2" s="1"/>
  <c r="IK323" i="2"/>
  <c r="IK322" i="2"/>
  <c r="IK321" i="2"/>
  <c r="IK320" i="2"/>
  <c r="IK317" i="2"/>
  <c r="IK315" i="2"/>
  <c r="IK314" i="2"/>
  <c r="IK316" i="2"/>
  <c r="IK313" i="2"/>
  <c r="IK312" i="2" a="1"/>
  <c r="IK312" i="2" s="1"/>
  <c r="IK307" i="2"/>
  <c r="IK306" i="2"/>
  <c r="IK304" i="2"/>
  <c r="IK305" i="2"/>
  <c r="IK301" i="2"/>
  <c r="IK299" i="2"/>
  <c r="IK300" i="2"/>
  <c r="IK296" i="2" a="1"/>
  <c r="IK296" i="2" s="1"/>
  <c r="IK297" i="2"/>
  <c r="IK298" i="2"/>
  <c r="IK291" i="2"/>
  <c r="IK290" i="2"/>
  <c r="IK288" i="2"/>
  <c r="IK285" i="2"/>
  <c r="IK289" i="2"/>
  <c r="IK286" i="2"/>
  <c r="IK283" i="2"/>
  <c r="IK281" i="2"/>
  <c r="IK280" i="2" a="1"/>
  <c r="IK280" i="2" s="1"/>
  <c r="IK284" i="2"/>
  <c r="IK282" i="2"/>
  <c r="IK275" i="2"/>
  <c r="IK272" i="2"/>
  <c r="IK274" i="2"/>
  <c r="IK269" i="2"/>
  <c r="IK265" i="2"/>
  <c r="IK273" i="2"/>
  <c r="IK268" i="2"/>
  <c r="IK264" i="2" a="1"/>
  <c r="IK264" i="2" s="1"/>
  <c r="IK259" i="2"/>
  <c r="IK266" i="2"/>
  <c r="IK258" i="2"/>
  <c r="IK256" i="2"/>
  <c r="IK253" i="2"/>
  <c r="IK251" i="2"/>
  <c r="IK250" i="2"/>
  <c r="IK267" i="2"/>
  <c r="IK243" i="2"/>
  <c r="IK252" i="2"/>
  <c r="IK249" i="2"/>
  <c r="IK248" i="2" a="1"/>
  <c r="IK248" i="2" s="1"/>
  <c r="IK237" i="2"/>
  <c r="IK235" i="2"/>
  <c r="IK234" i="2"/>
  <c r="IK257" i="2"/>
  <c r="IK242" i="2"/>
  <c r="IK240" i="2"/>
  <c r="IK241" i="2"/>
  <c r="IK225" i="2"/>
  <c r="IK232" i="2" a="1"/>
  <c r="IK232" i="2" s="1"/>
  <c r="IK227" i="2"/>
  <c r="IK236" i="2"/>
  <c r="IK226" i="2"/>
  <c r="IK224" i="2"/>
  <c r="IK221" i="2"/>
  <c r="IK233" i="2"/>
  <c r="IK219" i="2"/>
  <c r="IK218" i="2"/>
  <c r="IK209" i="2"/>
  <c r="IK216" i="2" a="1"/>
  <c r="IK216" i="2" s="1"/>
  <c r="IK220" i="2"/>
  <c r="IK217" i="2"/>
  <c r="IK200" i="2" a="1"/>
  <c r="IK200" i="2" s="1"/>
  <c r="IK205" i="2"/>
  <c r="IK203" i="2"/>
  <c r="IK202" i="2"/>
  <c r="IK208" i="2"/>
  <c r="IK193" i="2"/>
  <c r="IK211" i="2"/>
  <c r="IK210" i="2"/>
  <c r="IK201" i="2"/>
  <c r="IK184" i="2" a="1"/>
  <c r="IK184" i="2" s="1"/>
  <c r="II19" i="3"/>
  <c r="IK188" i="2"/>
  <c r="IK186" i="2"/>
  <c r="IK195" i="2"/>
  <c r="IK194" i="2"/>
  <c r="IK204" i="2"/>
  <c r="IL165" i="2"/>
  <c r="IK192" i="2"/>
  <c r="IK189" i="2"/>
  <c r="IK187" i="2"/>
  <c r="IK185" i="2"/>
  <c r="IK270" i="2"/>
  <c r="IK222" i="2"/>
  <c r="IK238" i="2"/>
  <c r="IK206" i="2"/>
  <c r="IK302" i="2"/>
  <c r="IK318" i="2"/>
  <c r="IK190" i="2"/>
  <c r="IK254" i="2"/>
  <c r="IK169" i="2"/>
  <c r="IK177" i="2"/>
  <c r="IK172" i="2"/>
  <c r="IK178" i="2"/>
  <c r="IK176" i="2"/>
  <c r="IK179" i="2"/>
  <c r="IK170" i="2"/>
  <c r="IK173" i="2"/>
  <c r="IK171" i="2"/>
  <c r="IK168" i="2" a="1"/>
  <c r="IK168" i="2" s="1"/>
  <c r="IK174" i="2"/>
  <c r="IJ287" i="2"/>
  <c r="IJ292" i="2" s="1"/>
  <c r="IJ223" i="2"/>
  <c r="IJ228" i="2" s="1"/>
  <c r="IJ271" i="2"/>
  <c r="IJ276" i="2" s="1"/>
  <c r="IJ255" i="2"/>
  <c r="IJ260" i="2" s="1"/>
  <c r="IJ207" i="2"/>
  <c r="IJ212" i="2" s="1"/>
  <c r="IJ239" i="2"/>
  <c r="IJ244" i="2" s="1"/>
  <c r="IJ303" i="2"/>
  <c r="IJ308" i="2" s="1"/>
  <c r="IK255" i="2" l="1"/>
  <c r="IK191" i="2"/>
  <c r="IK196" i="2" s="1"/>
  <c r="IK175" i="2"/>
  <c r="IK180" i="2" s="1"/>
  <c r="IK271" i="2"/>
  <c r="IK276" i="2" s="1"/>
  <c r="IK223" i="2"/>
  <c r="IK228" i="2" s="1"/>
  <c r="IK260" i="2"/>
  <c r="IK287" i="2"/>
  <c r="IK292" i="2" s="1"/>
  <c r="IK239" i="2"/>
  <c r="IK244" i="2" s="1"/>
  <c r="IK319" i="2"/>
  <c r="IK324" i="2" s="1"/>
  <c r="IK303" i="2"/>
  <c r="IK308" i="2" s="1"/>
  <c r="IL322" i="2"/>
  <c r="IL323" i="2"/>
  <c r="IL321" i="2"/>
  <c r="IL320" i="2"/>
  <c r="IL317" i="2"/>
  <c r="IL316" i="2"/>
  <c r="IL315" i="2"/>
  <c r="IL314" i="2"/>
  <c r="IL313" i="2"/>
  <c r="IL312" i="2" a="1"/>
  <c r="IL312" i="2" s="1"/>
  <c r="IL307" i="2"/>
  <c r="IL304" i="2"/>
  <c r="IL306" i="2"/>
  <c r="IL305" i="2"/>
  <c r="IL299" i="2"/>
  <c r="IL301" i="2"/>
  <c r="IL300" i="2"/>
  <c r="IL297" i="2"/>
  <c r="IL296" i="2" a="1"/>
  <c r="IL296" i="2" s="1"/>
  <c r="IL298" i="2"/>
  <c r="IL291" i="2"/>
  <c r="IL290" i="2"/>
  <c r="IL289" i="2"/>
  <c r="IL286" i="2"/>
  <c r="IL283" i="2"/>
  <c r="IL281" i="2"/>
  <c r="IL280" i="2" a="1"/>
  <c r="IL280" i="2" s="1"/>
  <c r="IL288" i="2"/>
  <c r="IL284" i="2"/>
  <c r="IL282" i="2"/>
  <c r="IL285" i="2"/>
  <c r="IL273" i="2"/>
  <c r="IL268" i="2"/>
  <c r="IL275" i="2"/>
  <c r="IL274" i="2"/>
  <c r="IL272" i="2"/>
  <c r="IL269" i="2"/>
  <c r="IL265" i="2"/>
  <c r="IL264" i="2" a="1"/>
  <c r="IL264" i="2" s="1"/>
  <c r="IL267" i="2"/>
  <c r="IL266" i="2"/>
  <c r="IL259" i="2"/>
  <c r="IL258" i="2"/>
  <c r="IL256" i="2"/>
  <c r="IL253" i="2"/>
  <c r="IL257" i="2"/>
  <c r="IL251" i="2"/>
  <c r="IL250" i="2"/>
  <c r="IL252" i="2"/>
  <c r="IL249" i="2"/>
  <c r="IL248" i="2" a="1"/>
  <c r="IL248" i="2" s="1"/>
  <c r="IL243" i="2"/>
  <c r="IL242" i="2"/>
  <c r="IL240" i="2"/>
  <c r="IL241" i="2"/>
  <c r="IL236" i="2"/>
  <c r="IL237" i="2"/>
  <c r="IL232" i="2" a="1"/>
  <c r="IL232" i="2" s="1"/>
  <c r="IL227" i="2"/>
  <c r="IL235" i="2"/>
  <c r="IL234" i="2"/>
  <c r="IL226" i="2"/>
  <c r="IL233" i="2"/>
  <c r="IL225" i="2"/>
  <c r="IL224" i="2"/>
  <c r="IL221" i="2"/>
  <c r="IL219" i="2"/>
  <c r="IL218" i="2"/>
  <c r="IL211" i="2"/>
  <c r="IL216" i="2" a="1"/>
  <c r="IL216" i="2" s="1"/>
  <c r="IL220" i="2"/>
  <c r="IL217" i="2"/>
  <c r="IL210" i="2"/>
  <c r="IL208" i="2"/>
  <c r="IL200" i="2" a="1"/>
  <c r="IL200" i="2" s="1"/>
  <c r="IL209" i="2"/>
  <c r="IL205" i="2"/>
  <c r="IL203" i="2"/>
  <c r="IL202" i="2"/>
  <c r="IL193" i="2"/>
  <c r="IL204" i="2"/>
  <c r="IL201" i="2"/>
  <c r="IL195" i="2"/>
  <c r="IL184" i="2" a="1"/>
  <c r="IL184" i="2" s="1"/>
  <c r="IL188" i="2"/>
  <c r="IL186" i="2"/>
  <c r="IL192" i="2"/>
  <c r="IL194" i="2"/>
  <c r="IL189" i="2"/>
  <c r="IJ19" i="3"/>
  <c r="IL187" i="2"/>
  <c r="IL185" i="2"/>
  <c r="IM165" i="2"/>
  <c r="IL238" i="2"/>
  <c r="IL206" i="2"/>
  <c r="IL302" i="2"/>
  <c r="IL222" i="2"/>
  <c r="IL270" i="2"/>
  <c r="IL254" i="2"/>
  <c r="IL190" i="2"/>
  <c r="IL318" i="2"/>
  <c r="IL170" i="2"/>
  <c r="IL173" i="2"/>
  <c r="IL178" i="2"/>
  <c r="IL168" i="2" a="1"/>
  <c r="IL168" i="2" s="1"/>
  <c r="IL177" i="2"/>
  <c r="IL176" i="2"/>
  <c r="IL171" i="2"/>
  <c r="IL174" i="2"/>
  <c r="IL179" i="2"/>
  <c r="IL172" i="2"/>
  <c r="IL169" i="2"/>
  <c r="IK207" i="2"/>
  <c r="IK212" i="2" s="1"/>
  <c r="IL319" i="2" l="1"/>
  <c r="IL324" i="2" s="1"/>
  <c r="IL207" i="2"/>
  <c r="IL212" i="2" s="1"/>
  <c r="IL287" i="2"/>
  <c r="IL292" i="2" s="1"/>
  <c r="IL255" i="2"/>
  <c r="IL260" i="2" s="1"/>
  <c r="IL175" i="2"/>
  <c r="IL180" i="2" s="1"/>
  <c r="IL271" i="2"/>
  <c r="IL276" i="2" s="1"/>
  <c r="IL223" i="2"/>
  <c r="IL228" i="2" s="1"/>
  <c r="IM323" i="2"/>
  <c r="IM322" i="2"/>
  <c r="IM321" i="2"/>
  <c r="IM317" i="2"/>
  <c r="IM316" i="2"/>
  <c r="IM320" i="2"/>
  <c r="IM313" i="2"/>
  <c r="IM315" i="2"/>
  <c r="IM312" i="2" a="1"/>
  <c r="IM312" i="2" s="1"/>
  <c r="IM314" i="2"/>
  <c r="IM305" i="2"/>
  <c r="IM307" i="2"/>
  <c r="IM304" i="2"/>
  <c r="IM306" i="2"/>
  <c r="IM300" i="2"/>
  <c r="IM301" i="2"/>
  <c r="IM299" i="2"/>
  <c r="IM297" i="2"/>
  <c r="IM298" i="2"/>
  <c r="IM289" i="2"/>
  <c r="IM291" i="2"/>
  <c r="IM290" i="2"/>
  <c r="IM296" i="2" a="1"/>
  <c r="IM296" i="2" s="1"/>
  <c r="IM286" i="2"/>
  <c r="IM288" i="2"/>
  <c r="IM285" i="2"/>
  <c r="IM280" i="2" a="1"/>
  <c r="IM280" i="2" s="1"/>
  <c r="IM283" i="2"/>
  <c r="IM281" i="2"/>
  <c r="IM275" i="2"/>
  <c r="IM284" i="2"/>
  <c r="IM282" i="2"/>
  <c r="IM273" i="2"/>
  <c r="IM268" i="2"/>
  <c r="IM274" i="2"/>
  <c r="IM272" i="2"/>
  <c r="IM269" i="2"/>
  <c r="IM259" i="2"/>
  <c r="IM265" i="2"/>
  <c r="IM267" i="2"/>
  <c r="IM266" i="2"/>
  <c r="IM258" i="2"/>
  <c r="IM256" i="2"/>
  <c r="IM253" i="2"/>
  <c r="IM264" i="2" a="1"/>
  <c r="IM264" i="2" s="1"/>
  <c r="IM257" i="2"/>
  <c r="IM241" i="2"/>
  <c r="IM252" i="2"/>
  <c r="IM249" i="2"/>
  <c r="IM248" i="2" a="1"/>
  <c r="IM248" i="2" s="1"/>
  <c r="IM242" i="2"/>
  <c r="IM250" i="2"/>
  <c r="IM243" i="2"/>
  <c r="IM251" i="2"/>
  <c r="IM240" i="2"/>
  <c r="IM236" i="2"/>
  <c r="IM235" i="2"/>
  <c r="IM234" i="2"/>
  <c r="IM226" i="2"/>
  <c r="IM224" i="2"/>
  <c r="IM221" i="2"/>
  <c r="IM233" i="2"/>
  <c r="IM237" i="2"/>
  <c r="IM232" i="2" a="1"/>
  <c r="IM232" i="2" s="1"/>
  <c r="IM227" i="2"/>
  <c r="IM211" i="2"/>
  <c r="IM216" i="2" a="1"/>
  <c r="IM216" i="2" s="1"/>
  <c r="IM220" i="2"/>
  <c r="IM217" i="2"/>
  <c r="IM210" i="2"/>
  <c r="IM208" i="2"/>
  <c r="IM219" i="2"/>
  <c r="IM218" i="2"/>
  <c r="IM209" i="2"/>
  <c r="IM205" i="2"/>
  <c r="IM203" i="2"/>
  <c r="IM202" i="2"/>
  <c r="IM225" i="2"/>
  <c r="IM204" i="2"/>
  <c r="IM201" i="2"/>
  <c r="IM195" i="2"/>
  <c r="IM194" i="2"/>
  <c r="IM192" i="2"/>
  <c r="IM189" i="2"/>
  <c r="IM188" i="2"/>
  <c r="IM186" i="2"/>
  <c r="IK19" i="3"/>
  <c r="IM193" i="2"/>
  <c r="IM187" i="2"/>
  <c r="IM185" i="2"/>
  <c r="IM200" i="2" a="1"/>
  <c r="IM200" i="2" s="1"/>
  <c r="IN165" i="2"/>
  <c r="IM184" i="2" a="1"/>
  <c r="IM184" i="2" s="1"/>
  <c r="IM238" i="2"/>
  <c r="IM302" i="2"/>
  <c r="IM222" i="2"/>
  <c r="IM270" i="2"/>
  <c r="IM206" i="2"/>
  <c r="IM190" i="2"/>
  <c r="IM318" i="2"/>
  <c r="IM254" i="2"/>
  <c r="IM168" i="2" a="1"/>
  <c r="IM168" i="2" s="1"/>
  <c r="IM174" i="2"/>
  <c r="IM169" i="2"/>
  <c r="IM178" i="2"/>
  <c r="IM172" i="2"/>
  <c r="IM179" i="2"/>
  <c r="IM176" i="2"/>
  <c r="IM171" i="2"/>
  <c r="IM173" i="2"/>
  <c r="IM177" i="2"/>
  <c r="IM170" i="2"/>
  <c r="IL191" i="2"/>
  <c r="IL196" i="2" s="1"/>
  <c r="IL303" i="2"/>
  <c r="IL308" i="2" s="1"/>
  <c r="IL239" i="2"/>
  <c r="IL244" i="2" s="1"/>
  <c r="IM239" i="2" l="1"/>
  <c r="IM244" i="2" s="1"/>
  <c r="IM255" i="2"/>
  <c r="IM260" i="2" s="1"/>
  <c r="IM319" i="2"/>
  <c r="IM324" i="2" s="1"/>
  <c r="IM207" i="2"/>
  <c r="IM212" i="2" s="1"/>
  <c r="IM175" i="2"/>
  <c r="IM180" i="2" s="1"/>
  <c r="IM271" i="2"/>
  <c r="IM276" i="2" s="1"/>
  <c r="IN323" i="2"/>
  <c r="IN322" i="2"/>
  <c r="IN321" i="2"/>
  <c r="IN320" i="2"/>
  <c r="IN317" i="2"/>
  <c r="IN316" i="2"/>
  <c r="IN313" i="2"/>
  <c r="IN315" i="2"/>
  <c r="IN312" i="2" a="1"/>
  <c r="IN312" i="2" s="1"/>
  <c r="IN314" i="2"/>
  <c r="IN307" i="2"/>
  <c r="IN306" i="2"/>
  <c r="IN305" i="2"/>
  <c r="IN304" i="2"/>
  <c r="IN300" i="2"/>
  <c r="IN301" i="2"/>
  <c r="IN299" i="2"/>
  <c r="IN297" i="2"/>
  <c r="IN298" i="2"/>
  <c r="IN291" i="2"/>
  <c r="IN290" i="2"/>
  <c r="IN296" i="2" a="1"/>
  <c r="IN296" i="2" s="1"/>
  <c r="IN289" i="2"/>
  <c r="IN286" i="2"/>
  <c r="IN288" i="2"/>
  <c r="IN283" i="2"/>
  <c r="IN281" i="2"/>
  <c r="IN284" i="2"/>
  <c r="IN282" i="2"/>
  <c r="IN285" i="2"/>
  <c r="IN280" i="2" a="1"/>
  <c r="IN280" i="2" s="1"/>
  <c r="IN275" i="2"/>
  <c r="IN274" i="2"/>
  <c r="IN272" i="2"/>
  <c r="IN269" i="2"/>
  <c r="IN265" i="2"/>
  <c r="IN264" i="2" a="1"/>
  <c r="IN264" i="2" s="1"/>
  <c r="IN258" i="2"/>
  <c r="IN266" i="2"/>
  <c r="IN257" i="2"/>
  <c r="IN273" i="2"/>
  <c r="IN268" i="2"/>
  <c r="IN267" i="2"/>
  <c r="IN241" i="2"/>
  <c r="IN243" i="2"/>
  <c r="IN252" i="2"/>
  <c r="IN249" i="2"/>
  <c r="IN248" i="2" a="1"/>
  <c r="IN248" i="2" s="1"/>
  <c r="IN242" i="2"/>
  <c r="IN240" i="2"/>
  <c r="IN259" i="2"/>
  <c r="IN251" i="2"/>
  <c r="IN250" i="2"/>
  <c r="IN253" i="2"/>
  <c r="IN256" i="2"/>
  <c r="IN236" i="2"/>
  <c r="IN237" i="2"/>
  <c r="IN235" i="2"/>
  <c r="IN234" i="2"/>
  <c r="IN226" i="2"/>
  <c r="IN233" i="2"/>
  <c r="IN225" i="2"/>
  <c r="IN227" i="2"/>
  <c r="IN216" i="2" a="1"/>
  <c r="IN216" i="2" s="1"/>
  <c r="IN220" i="2"/>
  <c r="IN217" i="2"/>
  <c r="IN232" i="2" a="1"/>
  <c r="IN232" i="2" s="1"/>
  <c r="IN224" i="2"/>
  <c r="IN221" i="2"/>
  <c r="IN209" i="2"/>
  <c r="IN218" i="2"/>
  <c r="IN208" i="2"/>
  <c r="IN193" i="2"/>
  <c r="IN219" i="2"/>
  <c r="IN204" i="2"/>
  <c r="IN201" i="2"/>
  <c r="IN200" i="2" a="1"/>
  <c r="IN200" i="2" s="1"/>
  <c r="IN205" i="2"/>
  <c r="IN203" i="2"/>
  <c r="IN202" i="2"/>
  <c r="IO165" i="2"/>
  <c r="IN194" i="2"/>
  <c r="IN195" i="2"/>
  <c r="IN187" i="2"/>
  <c r="IN185" i="2"/>
  <c r="IN210" i="2"/>
  <c r="IN192" i="2"/>
  <c r="IN189" i="2"/>
  <c r="IN184" i="2" a="1"/>
  <c r="IN184" i="2" s="1"/>
  <c r="IN211" i="2"/>
  <c r="IN188" i="2"/>
  <c r="IN186" i="2"/>
  <c r="IL19" i="3"/>
  <c r="IN302" i="2"/>
  <c r="IN238" i="2"/>
  <c r="IN270" i="2"/>
  <c r="IN206" i="2"/>
  <c r="IN222" i="2"/>
  <c r="IN318" i="2"/>
  <c r="IN190" i="2"/>
  <c r="IN254" i="2"/>
  <c r="IN176" i="2"/>
  <c r="IN178" i="2"/>
  <c r="IN168" i="2" a="1"/>
  <c r="IN168" i="2" s="1"/>
  <c r="IN169" i="2"/>
  <c r="IN177" i="2"/>
  <c r="IN174" i="2"/>
  <c r="IN170" i="2"/>
  <c r="IN171" i="2"/>
  <c r="IN172" i="2"/>
  <c r="IN173" i="2"/>
  <c r="IN179" i="2"/>
  <c r="IM223" i="2"/>
  <c r="IM228" i="2" s="1"/>
  <c r="IM287" i="2"/>
  <c r="IM292" i="2" s="1"/>
  <c r="IM191" i="2"/>
  <c r="IM196" i="2" s="1"/>
  <c r="IM303" i="2"/>
  <c r="IM308" i="2" s="1"/>
  <c r="IN223" i="2" l="1"/>
  <c r="IN303" i="2"/>
  <c r="IN308" i="2" s="1"/>
  <c r="IN207" i="2"/>
  <c r="IN212" i="2" s="1"/>
  <c r="IN271" i="2"/>
  <c r="IN276" i="2" s="1"/>
  <c r="IN255" i="2"/>
  <c r="IN260" i="2" s="1"/>
  <c r="IN191" i="2"/>
  <c r="IN196" i="2" s="1"/>
  <c r="IN239" i="2"/>
  <c r="IN244" i="2" s="1"/>
  <c r="IN319" i="2"/>
  <c r="IN324" i="2" s="1"/>
  <c r="IO323" i="2"/>
  <c r="IO322" i="2"/>
  <c r="IO320" i="2"/>
  <c r="IO317" i="2"/>
  <c r="IO316" i="2"/>
  <c r="IO315" i="2"/>
  <c r="IO312" i="2" a="1"/>
  <c r="IO312" i="2" s="1"/>
  <c r="IO314" i="2"/>
  <c r="IO313" i="2"/>
  <c r="IO321" i="2"/>
  <c r="IO307" i="2"/>
  <c r="IO305" i="2"/>
  <c r="IO306" i="2"/>
  <c r="IO300" i="2"/>
  <c r="IO304" i="2"/>
  <c r="IO301" i="2"/>
  <c r="IO299" i="2"/>
  <c r="IO296" i="2" a="1"/>
  <c r="IO296" i="2" s="1"/>
  <c r="IO298" i="2"/>
  <c r="IO290" i="2"/>
  <c r="IO286" i="2"/>
  <c r="IO297" i="2"/>
  <c r="IO291" i="2"/>
  <c r="IO288" i="2"/>
  <c r="IO289" i="2"/>
  <c r="IO284" i="2"/>
  <c r="IO282" i="2"/>
  <c r="IO285" i="2"/>
  <c r="IO280" i="2" a="1"/>
  <c r="IO280" i="2" s="1"/>
  <c r="IO283" i="2"/>
  <c r="IO274" i="2"/>
  <c r="IO281" i="2"/>
  <c r="IO269" i="2"/>
  <c r="IO273" i="2"/>
  <c r="IO268" i="2"/>
  <c r="IO267" i="2"/>
  <c r="IO266" i="2"/>
  <c r="IO275" i="2"/>
  <c r="IO259" i="2"/>
  <c r="IO272" i="2"/>
  <c r="IO257" i="2"/>
  <c r="IO264" i="2" a="1"/>
  <c r="IO264" i="2" s="1"/>
  <c r="IO258" i="2"/>
  <c r="IO248" i="2" a="1"/>
  <c r="IO248" i="2" s="1"/>
  <c r="IO243" i="2"/>
  <c r="IO265" i="2"/>
  <c r="IO252" i="2"/>
  <c r="IO249" i="2"/>
  <c r="IO251" i="2"/>
  <c r="IO250" i="2"/>
  <c r="IO256" i="2"/>
  <c r="IO253" i="2"/>
  <c r="IO242" i="2"/>
  <c r="IO240" i="2"/>
  <c r="IO236" i="2"/>
  <c r="IO241" i="2"/>
  <c r="IO235" i="2"/>
  <c r="IO234" i="2"/>
  <c r="IO226" i="2"/>
  <c r="IO233" i="2"/>
  <c r="IO225" i="2"/>
  <c r="IO232" i="2" a="1"/>
  <c r="IO232" i="2" s="1"/>
  <c r="IO227" i="2"/>
  <c r="IO237" i="2"/>
  <c r="IO216" i="2" a="1"/>
  <c r="IO216" i="2" s="1"/>
  <c r="IO220" i="2"/>
  <c r="IO217" i="2"/>
  <c r="IO210" i="2"/>
  <c r="IO208" i="2"/>
  <c r="IO219" i="2"/>
  <c r="IO218" i="2"/>
  <c r="IO211" i="2"/>
  <c r="IO221" i="2"/>
  <c r="IO224" i="2"/>
  <c r="IO204" i="2"/>
  <c r="IO201" i="2"/>
  <c r="IO195" i="2"/>
  <c r="IO200" i="2" a="1"/>
  <c r="IO200" i="2" s="1"/>
  <c r="IO194" i="2"/>
  <c r="IO192" i="2"/>
  <c r="IO189" i="2"/>
  <c r="IO209" i="2"/>
  <c r="IO202" i="2"/>
  <c r="IP165" i="2"/>
  <c r="IM19" i="3"/>
  <c r="IO187" i="2"/>
  <c r="IO185" i="2"/>
  <c r="IO188" i="2"/>
  <c r="IO203" i="2"/>
  <c r="IO193" i="2"/>
  <c r="IO184" i="2" a="1"/>
  <c r="IO184" i="2" s="1"/>
  <c r="IO205" i="2"/>
  <c r="IO186" i="2"/>
  <c r="IO206" i="2"/>
  <c r="IO302" i="2"/>
  <c r="IO222" i="2"/>
  <c r="IO270" i="2"/>
  <c r="IO238" i="2"/>
  <c r="IO190" i="2"/>
  <c r="IO254" i="2"/>
  <c r="IO318" i="2"/>
  <c r="IO173" i="2"/>
  <c r="IO168" i="2" a="1"/>
  <c r="IO168" i="2" s="1"/>
  <c r="IO172" i="2"/>
  <c r="IO174" i="2"/>
  <c r="IO178" i="2"/>
  <c r="IO171" i="2"/>
  <c r="IO177" i="2"/>
  <c r="IO176" i="2"/>
  <c r="IO179" i="2"/>
  <c r="IO170" i="2"/>
  <c r="IO169" i="2"/>
  <c r="IN175" i="2"/>
  <c r="IN180" i="2" s="1"/>
  <c r="IN228" i="2"/>
  <c r="IN287" i="2"/>
  <c r="IN292" i="2" s="1"/>
  <c r="IO175" i="2" l="1"/>
  <c r="IO180" i="2" s="1"/>
  <c r="IO319" i="2"/>
  <c r="IO324" i="2" s="1"/>
  <c r="IO287" i="2"/>
  <c r="IO292" i="2" s="1"/>
  <c r="IO255" i="2"/>
  <c r="IO260" i="2" s="1"/>
  <c r="IO223" i="2"/>
  <c r="IO228" i="2" s="1"/>
  <c r="IO207" i="2"/>
  <c r="IO212" i="2" s="1"/>
  <c r="IO239" i="2"/>
  <c r="IO244" i="2" s="1"/>
  <c r="IP323" i="2"/>
  <c r="IP322" i="2"/>
  <c r="IP320" i="2"/>
  <c r="IP321" i="2"/>
  <c r="IP317" i="2"/>
  <c r="IP315" i="2"/>
  <c r="IP314" i="2"/>
  <c r="IP316" i="2"/>
  <c r="IP313" i="2"/>
  <c r="IP307" i="2"/>
  <c r="IP306" i="2"/>
  <c r="IP312" i="2" a="1"/>
  <c r="IP312" i="2" s="1"/>
  <c r="IP305" i="2"/>
  <c r="IP304" i="2"/>
  <c r="IP301" i="2"/>
  <c r="IP296" i="2" a="1"/>
  <c r="IP296" i="2" s="1"/>
  <c r="IP298" i="2"/>
  <c r="IP297" i="2"/>
  <c r="IP299" i="2"/>
  <c r="IP290" i="2"/>
  <c r="IP300" i="2"/>
  <c r="IP291" i="2"/>
  <c r="IP288" i="2"/>
  <c r="IP285" i="2"/>
  <c r="IP289" i="2"/>
  <c r="IP284" i="2"/>
  <c r="IP282" i="2"/>
  <c r="IP280" i="2" a="1"/>
  <c r="IP280" i="2" s="1"/>
  <c r="IP283" i="2"/>
  <c r="IP281" i="2"/>
  <c r="IP275" i="2"/>
  <c r="IP274" i="2"/>
  <c r="IP272" i="2"/>
  <c r="IP269" i="2"/>
  <c r="IP286" i="2"/>
  <c r="IP273" i="2"/>
  <c r="IP268" i="2"/>
  <c r="IP267" i="2"/>
  <c r="IP266" i="2"/>
  <c r="IP259" i="2"/>
  <c r="IP265" i="2"/>
  <c r="IP264" i="2" a="1"/>
  <c r="IP264" i="2" s="1"/>
  <c r="IP257" i="2"/>
  <c r="IP258" i="2"/>
  <c r="IP256" i="2"/>
  <c r="IP253" i="2"/>
  <c r="IP252" i="2"/>
  <c r="IP249" i="2"/>
  <c r="IP251" i="2"/>
  <c r="IP250" i="2"/>
  <c r="IP242" i="2"/>
  <c r="IP240" i="2"/>
  <c r="IP241" i="2"/>
  <c r="IP248" i="2" a="1"/>
  <c r="IP248" i="2" s="1"/>
  <c r="IP237" i="2"/>
  <c r="IP235" i="2"/>
  <c r="IP234" i="2"/>
  <c r="IP243" i="2"/>
  <c r="IP233" i="2"/>
  <c r="IP236" i="2"/>
  <c r="IP225" i="2"/>
  <c r="IP232" i="2" a="1"/>
  <c r="IP232" i="2" s="1"/>
  <c r="IP227" i="2"/>
  <c r="IP226" i="2"/>
  <c r="IP224" i="2"/>
  <c r="IP221" i="2"/>
  <c r="IP220" i="2"/>
  <c r="IP217" i="2"/>
  <c r="IP219" i="2"/>
  <c r="IP218" i="2"/>
  <c r="IP209" i="2"/>
  <c r="IP216" i="2" a="1"/>
  <c r="IP216" i="2" s="1"/>
  <c r="IP208" i="2"/>
  <c r="IP204" i="2"/>
  <c r="IP201" i="2"/>
  <c r="IP195" i="2"/>
  <c r="IP200" i="2" a="1"/>
  <c r="IP200" i="2" s="1"/>
  <c r="IP194" i="2"/>
  <c r="IP192" i="2"/>
  <c r="IP189" i="2"/>
  <c r="IP211" i="2"/>
  <c r="IP210" i="2"/>
  <c r="IP205" i="2"/>
  <c r="IP203" i="2"/>
  <c r="IP202" i="2"/>
  <c r="IP187" i="2"/>
  <c r="IP185" i="2"/>
  <c r="IP193" i="2"/>
  <c r="IP184" i="2" a="1"/>
  <c r="IP184" i="2" s="1"/>
  <c r="IQ165" i="2"/>
  <c r="IN19" i="3"/>
  <c r="IP188" i="2"/>
  <c r="IP186" i="2"/>
  <c r="IP222" i="2"/>
  <c r="IP238" i="2"/>
  <c r="IP206" i="2"/>
  <c r="IP302" i="2"/>
  <c r="IP270" i="2"/>
  <c r="IP318" i="2"/>
  <c r="IP254" i="2"/>
  <c r="IP190" i="2"/>
  <c r="IP171" i="2"/>
  <c r="IP172" i="2"/>
  <c r="IP178" i="2"/>
  <c r="IP168" i="2" a="1"/>
  <c r="IP168" i="2" s="1"/>
  <c r="IP176" i="2"/>
  <c r="IP170" i="2"/>
  <c r="IP174" i="2"/>
  <c r="IP169" i="2"/>
  <c r="IP173" i="2"/>
  <c r="IP177" i="2"/>
  <c r="IP179" i="2"/>
  <c r="IO191" i="2"/>
  <c r="IO196" i="2" s="1"/>
  <c r="IO271" i="2"/>
  <c r="IO276" i="2" s="1"/>
  <c r="IO303" i="2"/>
  <c r="IO308" i="2" s="1"/>
  <c r="IP319" i="2" l="1"/>
  <c r="IP191" i="2"/>
  <c r="IP196" i="2" s="1"/>
  <c r="IP287" i="2"/>
  <c r="IP292" i="2" s="1"/>
  <c r="IP255" i="2"/>
  <c r="IP260" i="2" s="1"/>
  <c r="IP324" i="2"/>
  <c r="IP207" i="2"/>
  <c r="IP212" i="2" s="1"/>
  <c r="IQ323" i="2"/>
  <c r="IQ321" i="2"/>
  <c r="IQ322" i="2"/>
  <c r="IQ320" i="2"/>
  <c r="IQ317" i="2"/>
  <c r="IQ316" i="2"/>
  <c r="IQ315" i="2"/>
  <c r="IQ314" i="2"/>
  <c r="IQ313" i="2"/>
  <c r="IQ312" i="2" a="1"/>
  <c r="IQ312" i="2" s="1"/>
  <c r="IQ306" i="2"/>
  <c r="IQ307" i="2"/>
  <c r="IQ304" i="2"/>
  <c r="IQ305" i="2"/>
  <c r="IQ301" i="2"/>
  <c r="IQ300" i="2"/>
  <c r="IQ299" i="2"/>
  <c r="IQ298" i="2"/>
  <c r="IQ296" i="2" a="1"/>
  <c r="IQ296" i="2" s="1"/>
  <c r="IQ290" i="2"/>
  <c r="IQ291" i="2"/>
  <c r="IQ297" i="2"/>
  <c r="IQ288" i="2"/>
  <c r="IQ289" i="2"/>
  <c r="IQ286" i="2"/>
  <c r="IQ284" i="2"/>
  <c r="IQ282" i="2"/>
  <c r="IQ280" i="2" a="1"/>
  <c r="IQ280" i="2" s="1"/>
  <c r="IQ285" i="2"/>
  <c r="IQ283" i="2"/>
  <c r="IQ281" i="2"/>
  <c r="IQ275" i="2"/>
  <c r="IQ274" i="2"/>
  <c r="IQ272" i="2"/>
  <c r="IQ269" i="2"/>
  <c r="IQ273" i="2"/>
  <c r="IQ268" i="2"/>
  <c r="IQ267" i="2"/>
  <c r="IQ266" i="2"/>
  <c r="IQ265" i="2"/>
  <c r="IQ264" i="2" a="1"/>
  <c r="IQ264" i="2" s="1"/>
  <c r="IQ257" i="2"/>
  <c r="IQ258" i="2"/>
  <c r="IQ256" i="2"/>
  <c r="IQ253" i="2"/>
  <c r="IQ259" i="2"/>
  <c r="IQ242" i="2"/>
  <c r="IQ251" i="2"/>
  <c r="IQ250" i="2"/>
  <c r="IQ241" i="2"/>
  <c r="IQ248" i="2" a="1"/>
  <c r="IQ248" i="2" s="1"/>
  <c r="IQ252" i="2"/>
  <c r="IQ237" i="2"/>
  <c r="IQ235" i="2"/>
  <c r="IQ234" i="2"/>
  <c r="IQ240" i="2"/>
  <c r="IQ243" i="2"/>
  <c r="IQ236" i="2"/>
  <c r="IQ232" i="2" a="1"/>
  <c r="IQ232" i="2" s="1"/>
  <c r="IQ225" i="2"/>
  <c r="IQ249" i="2"/>
  <c r="IQ227" i="2"/>
  <c r="IQ233" i="2"/>
  <c r="IQ219" i="2"/>
  <c r="IQ218" i="2"/>
  <c r="IQ209" i="2"/>
  <c r="IQ224" i="2"/>
  <c r="IQ221" i="2"/>
  <c r="IQ211" i="2"/>
  <c r="IQ226" i="2"/>
  <c r="IQ220" i="2"/>
  <c r="IQ217" i="2"/>
  <c r="IQ208" i="2"/>
  <c r="IQ204" i="2"/>
  <c r="IQ201" i="2"/>
  <c r="IQ195" i="2"/>
  <c r="IQ200" i="2" a="1"/>
  <c r="IQ200" i="2" s="1"/>
  <c r="IQ216" i="2" a="1"/>
  <c r="IQ216" i="2" s="1"/>
  <c r="IQ210" i="2"/>
  <c r="IQ205" i="2"/>
  <c r="IQ203" i="2"/>
  <c r="IQ202" i="2"/>
  <c r="IQ193" i="2"/>
  <c r="IQ194" i="2"/>
  <c r="IQ187" i="2"/>
  <c r="IQ185" i="2"/>
  <c r="IQ184" i="2" a="1"/>
  <c r="IQ184" i="2" s="1"/>
  <c r="IO19" i="3"/>
  <c r="IR165" i="2"/>
  <c r="IQ192" i="2"/>
  <c r="IQ189" i="2"/>
  <c r="IQ188" i="2"/>
  <c r="IQ186" i="2"/>
  <c r="IQ222" i="2"/>
  <c r="IQ270" i="2"/>
  <c r="IQ238" i="2"/>
  <c r="IQ206" i="2"/>
  <c r="IQ302" i="2"/>
  <c r="IQ190" i="2"/>
  <c r="IQ318" i="2"/>
  <c r="IQ254" i="2"/>
  <c r="IQ170" i="2"/>
  <c r="IQ174" i="2"/>
  <c r="IQ176" i="2"/>
  <c r="IQ179" i="2"/>
  <c r="IQ169" i="2"/>
  <c r="IQ177" i="2"/>
  <c r="IQ173" i="2"/>
  <c r="IQ178" i="2"/>
  <c r="IQ172" i="2"/>
  <c r="IQ168" i="2" a="1"/>
  <c r="IQ168" i="2" s="1"/>
  <c r="IQ171" i="2"/>
  <c r="IP271" i="2"/>
  <c r="IP276" i="2" s="1"/>
  <c r="IP175" i="2"/>
  <c r="IP180" i="2" s="1"/>
  <c r="IP223" i="2"/>
  <c r="IP228" i="2" s="1"/>
  <c r="IP303" i="2"/>
  <c r="IP308" i="2" s="1"/>
  <c r="IP239" i="2"/>
  <c r="IP244" i="2" s="1"/>
  <c r="IQ255" i="2" l="1"/>
  <c r="IQ260" i="2" s="1"/>
  <c r="IQ191" i="2"/>
  <c r="IQ196" i="2" s="1"/>
  <c r="IQ239" i="2"/>
  <c r="IQ244" i="2" s="1"/>
  <c r="IQ175" i="2"/>
  <c r="IQ180" i="2" s="1"/>
  <c r="IQ319" i="2"/>
  <c r="IQ324" i="2" s="1"/>
  <c r="IQ223" i="2"/>
  <c r="IQ228" i="2" s="1"/>
  <c r="IQ207" i="2"/>
  <c r="IQ212" i="2" s="1"/>
  <c r="IQ287" i="2"/>
  <c r="IQ292" i="2" s="1"/>
  <c r="IQ303" i="2"/>
  <c r="IQ308" i="2" s="1"/>
  <c r="IR322" i="2"/>
  <c r="IR323" i="2"/>
  <c r="IR321" i="2"/>
  <c r="IR320" i="2"/>
  <c r="IR317" i="2"/>
  <c r="IR316" i="2"/>
  <c r="IR315" i="2"/>
  <c r="IR314" i="2"/>
  <c r="IR313" i="2"/>
  <c r="IR312" i="2" a="1"/>
  <c r="IR312" i="2" s="1"/>
  <c r="IR305" i="2"/>
  <c r="IR307" i="2"/>
  <c r="IR306" i="2"/>
  <c r="IR301" i="2"/>
  <c r="IR300" i="2"/>
  <c r="IR298" i="2"/>
  <c r="IR304" i="2"/>
  <c r="IR297" i="2"/>
  <c r="IR296" i="2" a="1"/>
  <c r="IR296" i="2" s="1"/>
  <c r="IR299" i="2"/>
  <c r="IR291" i="2"/>
  <c r="IR290" i="2"/>
  <c r="IR288" i="2"/>
  <c r="IR285" i="2"/>
  <c r="IR286" i="2"/>
  <c r="IR284" i="2"/>
  <c r="IR282" i="2"/>
  <c r="IR280" i="2" a="1"/>
  <c r="IR280" i="2" s="1"/>
  <c r="IR289" i="2"/>
  <c r="IR283" i="2"/>
  <c r="IR281" i="2"/>
  <c r="IR273" i="2"/>
  <c r="IR268" i="2"/>
  <c r="IR269" i="2"/>
  <c r="IR267" i="2"/>
  <c r="IR266" i="2"/>
  <c r="IR275" i="2"/>
  <c r="IR272" i="2"/>
  <c r="IR257" i="2"/>
  <c r="IR274" i="2"/>
  <c r="IR264" i="2" a="1"/>
  <c r="IR264" i="2" s="1"/>
  <c r="IR258" i="2"/>
  <c r="IR259" i="2"/>
  <c r="IR265" i="2"/>
  <c r="IR242" i="2"/>
  <c r="IR240" i="2"/>
  <c r="IR251" i="2"/>
  <c r="IR250" i="2"/>
  <c r="IR241" i="2"/>
  <c r="IR256" i="2"/>
  <c r="IR253" i="2"/>
  <c r="IR248" i="2" a="1"/>
  <c r="IR248" i="2" s="1"/>
  <c r="IR243" i="2"/>
  <c r="IR252" i="2"/>
  <c r="IR249" i="2"/>
  <c r="IR237" i="2"/>
  <c r="IR236" i="2"/>
  <c r="IR232" i="2" a="1"/>
  <c r="IR232" i="2" s="1"/>
  <c r="IR225" i="2"/>
  <c r="IR227" i="2"/>
  <c r="IR226" i="2"/>
  <c r="IR224" i="2"/>
  <c r="IR221" i="2"/>
  <c r="IR235" i="2"/>
  <c r="IR234" i="2"/>
  <c r="IR219" i="2"/>
  <c r="IR218" i="2"/>
  <c r="IR216" i="2" a="1"/>
  <c r="IR216" i="2" s="1"/>
  <c r="IR211" i="2"/>
  <c r="IR233" i="2"/>
  <c r="IR210" i="2"/>
  <c r="IR208" i="2"/>
  <c r="IR194" i="2"/>
  <c r="IR192" i="2"/>
  <c r="IR189" i="2"/>
  <c r="IR205" i="2"/>
  <c r="IR203" i="2"/>
  <c r="IR202" i="2"/>
  <c r="IR220" i="2"/>
  <c r="IR217" i="2"/>
  <c r="IR204" i="2"/>
  <c r="IR201" i="2"/>
  <c r="IR200" i="2" a="1"/>
  <c r="IR200" i="2" s="1"/>
  <c r="IR195" i="2"/>
  <c r="IR193" i="2"/>
  <c r="IP19" i="3"/>
  <c r="IR188" i="2"/>
  <c r="IR186" i="2"/>
  <c r="IR209" i="2"/>
  <c r="IS165" i="2"/>
  <c r="IR187" i="2"/>
  <c r="IR185" i="2"/>
  <c r="IR184" i="2" a="1"/>
  <c r="IR184" i="2" s="1"/>
  <c r="IR206" i="2"/>
  <c r="IR302" i="2"/>
  <c r="IR222" i="2"/>
  <c r="IR270" i="2"/>
  <c r="IR238" i="2"/>
  <c r="IR254" i="2"/>
  <c r="IR318" i="2"/>
  <c r="IR190" i="2"/>
  <c r="IR172" i="2"/>
  <c r="IR176" i="2"/>
  <c r="IR171" i="2"/>
  <c r="IR170" i="2"/>
  <c r="IR177" i="2"/>
  <c r="IR179" i="2"/>
  <c r="IR173" i="2"/>
  <c r="IR174" i="2"/>
  <c r="IR169" i="2"/>
  <c r="IR168" i="2" a="1"/>
  <c r="IR168" i="2" s="1"/>
  <c r="IR178" i="2"/>
  <c r="IQ271" i="2"/>
  <c r="IQ276" i="2" s="1"/>
  <c r="IR319" i="2" l="1"/>
  <c r="IR324" i="2" s="1"/>
  <c r="IR223" i="2"/>
  <c r="IR228" i="2" s="1"/>
  <c r="IR255" i="2"/>
  <c r="IR260" i="2" s="1"/>
  <c r="IR287" i="2"/>
  <c r="IR292" i="2" s="1"/>
  <c r="IR207" i="2"/>
  <c r="IR212" i="2" s="1"/>
  <c r="IR303" i="2"/>
  <c r="IR308" i="2" s="1"/>
  <c r="IR239" i="2"/>
  <c r="IR244" i="2" s="1"/>
  <c r="IR271" i="2"/>
  <c r="IR276" i="2" s="1"/>
  <c r="IR175" i="2"/>
  <c r="IR180" i="2" s="1"/>
  <c r="IS323" i="2"/>
  <c r="IS321" i="2"/>
  <c r="IS320" i="2"/>
  <c r="IS322" i="2"/>
  <c r="IS315" i="2"/>
  <c r="IS314" i="2"/>
  <c r="IS316" i="2"/>
  <c r="IS312" i="2" a="1"/>
  <c r="IS312" i="2" s="1"/>
  <c r="IS317" i="2"/>
  <c r="IS313" i="2"/>
  <c r="IS307" i="2"/>
  <c r="IS306" i="2"/>
  <c r="IS304" i="2"/>
  <c r="IS305" i="2"/>
  <c r="IS301" i="2"/>
  <c r="IS299" i="2"/>
  <c r="IS300" i="2"/>
  <c r="IS298" i="2"/>
  <c r="IS297" i="2"/>
  <c r="IS291" i="2"/>
  <c r="IS296" i="2" a="1"/>
  <c r="IS296" i="2" s="1"/>
  <c r="IS290" i="2"/>
  <c r="IS288" i="2"/>
  <c r="IS285" i="2"/>
  <c r="IS289" i="2"/>
  <c r="IS283" i="2"/>
  <c r="IS281" i="2"/>
  <c r="IS286" i="2"/>
  <c r="IS282" i="2"/>
  <c r="IS268" i="2"/>
  <c r="IS273" i="2"/>
  <c r="IS265" i="2"/>
  <c r="IS264" i="2" a="1"/>
  <c r="IS264" i="2" s="1"/>
  <c r="IS280" i="2" a="1"/>
  <c r="IS280" i="2" s="1"/>
  <c r="IS272" i="2"/>
  <c r="IS284" i="2"/>
  <c r="IS274" i="2"/>
  <c r="IS275" i="2"/>
  <c r="IS266" i="2"/>
  <c r="IS258" i="2"/>
  <c r="IS256" i="2"/>
  <c r="IS259" i="2"/>
  <c r="IS267" i="2"/>
  <c r="IS251" i="2"/>
  <c r="IS250" i="2"/>
  <c r="IS269" i="2"/>
  <c r="IS248" i="2" a="1"/>
  <c r="IS248" i="2" s="1"/>
  <c r="IS253" i="2"/>
  <c r="IS243" i="2"/>
  <c r="IS252" i="2"/>
  <c r="IS249" i="2"/>
  <c r="IS257" i="2"/>
  <c r="IS241" i="2"/>
  <c r="IS237" i="2"/>
  <c r="IS235" i="2"/>
  <c r="IS234" i="2"/>
  <c r="IS242" i="2"/>
  <c r="IS236" i="2"/>
  <c r="IS225" i="2"/>
  <c r="IS227" i="2"/>
  <c r="IS226" i="2"/>
  <c r="IS224" i="2"/>
  <c r="IS221" i="2"/>
  <c r="IS233" i="2"/>
  <c r="IS232" i="2" a="1"/>
  <c r="IS232" i="2" s="1"/>
  <c r="IS219" i="2"/>
  <c r="IS218" i="2"/>
  <c r="IS209" i="2"/>
  <c r="IS240" i="2"/>
  <c r="IS216" i="2" a="1"/>
  <c r="IS216" i="2" s="1"/>
  <c r="IS220" i="2"/>
  <c r="IS217" i="2"/>
  <c r="IS205" i="2"/>
  <c r="IS203" i="2"/>
  <c r="IS202" i="2"/>
  <c r="IS210" i="2"/>
  <c r="IS211" i="2"/>
  <c r="IS200" i="2" a="1"/>
  <c r="IS200" i="2" s="1"/>
  <c r="IS193" i="2"/>
  <c r="IS208" i="2"/>
  <c r="IS195" i="2"/>
  <c r="IS188" i="2"/>
  <c r="IS186" i="2"/>
  <c r="IS192" i="2"/>
  <c r="IS189" i="2"/>
  <c r="IS204" i="2"/>
  <c r="IS184" i="2" a="1"/>
  <c r="IS184" i="2" s="1"/>
  <c r="IT165" i="2"/>
  <c r="IS201" i="2"/>
  <c r="IS194" i="2"/>
  <c r="IS187" i="2"/>
  <c r="IS185" i="2"/>
  <c r="IQ19" i="3"/>
  <c r="IS270" i="2"/>
  <c r="IS222" i="2"/>
  <c r="IS238" i="2"/>
  <c r="IS206" i="2"/>
  <c r="IS302" i="2"/>
  <c r="IS318" i="2"/>
  <c r="IS190" i="2"/>
  <c r="IS254" i="2"/>
  <c r="IS177" i="2"/>
  <c r="IS178" i="2"/>
  <c r="IS179" i="2"/>
  <c r="IS174" i="2"/>
  <c r="IS172" i="2"/>
  <c r="IS170" i="2"/>
  <c r="IS169" i="2"/>
  <c r="IS168" i="2" a="1"/>
  <c r="IS168" i="2" s="1"/>
  <c r="IS171" i="2"/>
  <c r="IS176" i="2"/>
  <c r="IS173" i="2"/>
  <c r="IR191" i="2"/>
  <c r="IR196" i="2" s="1"/>
  <c r="IS287" i="2" l="1"/>
  <c r="IS292" i="2" s="1"/>
  <c r="IS239" i="2"/>
  <c r="IS244" i="2" s="1"/>
  <c r="IS271" i="2"/>
  <c r="IS276" i="2" s="1"/>
  <c r="IT322" i="2"/>
  <c r="IT323" i="2"/>
  <c r="IT321" i="2"/>
  <c r="IT320" i="2"/>
  <c r="IT316" i="2"/>
  <c r="IT315" i="2"/>
  <c r="IT314" i="2"/>
  <c r="IT317" i="2"/>
  <c r="IT312" i="2" a="1"/>
  <c r="IT312" i="2" s="1"/>
  <c r="IT313" i="2"/>
  <c r="IT307" i="2"/>
  <c r="IT306" i="2"/>
  <c r="IT304" i="2"/>
  <c r="IT305" i="2"/>
  <c r="IT299" i="2"/>
  <c r="IT300" i="2"/>
  <c r="IT297" i="2"/>
  <c r="IT301" i="2"/>
  <c r="IT296" i="2" a="1"/>
  <c r="IT296" i="2" s="1"/>
  <c r="IT298" i="2"/>
  <c r="IT291" i="2"/>
  <c r="IT290" i="2"/>
  <c r="IT289" i="2"/>
  <c r="IT286" i="2"/>
  <c r="IT288" i="2"/>
  <c r="IT283" i="2"/>
  <c r="IT281" i="2"/>
  <c r="IT275" i="2"/>
  <c r="IT285" i="2"/>
  <c r="IT284" i="2"/>
  <c r="IT282" i="2"/>
  <c r="IT280" i="2" a="1"/>
  <c r="IT280" i="2" s="1"/>
  <c r="IT273" i="2"/>
  <c r="IT268" i="2"/>
  <c r="IT274" i="2"/>
  <c r="IT272" i="2"/>
  <c r="IT265" i="2"/>
  <c r="IT269" i="2"/>
  <c r="IT267" i="2"/>
  <c r="IT266" i="2"/>
  <c r="IT264" i="2" a="1"/>
  <c r="IT264" i="2" s="1"/>
  <c r="IT258" i="2"/>
  <c r="IT256" i="2"/>
  <c r="IT253" i="2"/>
  <c r="IT259" i="2"/>
  <c r="IT257" i="2"/>
  <c r="IT251" i="2"/>
  <c r="IT250" i="2"/>
  <c r="IT248" i="2" a="1"/>
  <c r="IT248" i="2" s="1"/>
  <c r="IT252" i="2"/>
  <c r="IT249" i="2"/>
  <c r="IT241" i="2"/>
  <c r="IT243" i="2"/>
  <c r="IT240" i="2"/>
  <c r="IT236" i="2"/>
  <c r="IT242" i="2"/>
  <c r="IT227" i="2"/>
  <c r="IT226" i="2"/>
  <c r="IT233" i="2"/>
  <c r="IT237" i="2"/>
  <c r="IT225" i="2"/>
  <c r="IT219" i="2"/>
  <c r="IT218" i="2"/>
  <c r="IT216" i="2" a="1"/>
  <c r="IT216" i="2" s="1"/>
  <c r="IT211" i="2"/>
  <c r="IT232" i="2" a="1"/>
  <c r="IT232" i="2" s="1"/>
  <c r="IT224" i="2"/>
  <c r="IT221" i="2"/>
  <c r="IT220" i="2"/>
  <c r="IT217" i="2"/>
  <c r="IT210" i="2"/>
  <c r="IT208" i="2"/>
  <c r="IT235" i="2"/>
  <c r="IT234" i="2"/>
  <c r="IT205" i="2"/>
  <c r="IT203" i="2"/>
  <c r="IT202" i="2"/>
  <c r="IT200" i="2" a="1"/>
  <c r="IT200" i="2" s="1"/>
  <c r="IT193" i="2"/>
  <c r="IT209" i="2"/>
  <c r="IT204" i="2"/>
  <c r="IT201" i="2"/>
  <c r="IT195" i="2"/>
  <c r="IT188" i="2"/>
  <c r="IT186" i="2"/>
  <c r="IT192" i="2"/>
  <c r="IT189" i="2"/>
  <c r="IT184" i="2" a="1"/>
  <c r="IT184" i="2" s="1"/>
  <c r="IR19" i="3"/>
  <c r="IT194" i="2"/>
  <c r="IT187" i="2"/>
  <c r="IT185" i="2"/>
  <c r="IU165" i="2"/>
  <c r="IT206" i="2"/>
  <c r="IT302" i="2"/>
  <c r="IT222" i="2"/>
  <c r="IT270" i="2"/>
  <c r="IT238" i="2"/>
  <c r="IT254" i="2"/>
  <c r="IT190" i="2"/>
  <c r="IT318" i="2"/>
  <c r="IT171" i="2"/>
  <c r="IT173" i="2"/>
  <c r="IT177" i="2"/>
  <c r="IT174" i="2"/>
  <c r="IT169" i="2"/>
  <c r="IT170" i="2"/>
  <c r="IT179" i="2"/>
  <c r="IT168" i="2" a="1"/>
  <c r="IT168" i="2" s="1"/>
  <c r="IT176" i="2"/>
  <c r="IT172" i="2"/>
  <c r="IT178" i="2"/>
  <c r="IS223" i="2"/>
  <c r="IS228" i="2" s="1"/>
  <c r="IS207" i="2"/>
  <c r="IS212" i="2" s="1"/>
  <c r="IS303" i="2"/>
  <c r="IS308" i="2" s="1"/>
  <c r="IS175" i="2"/>
  <c r="IS180" i="2" s="1"/>
  <c r="IS191" i="2"/>
  <c r="IS196" i="2" s="1"/>
  <c r="IS255" i="2"/>
  <c r="IS260" i="2" s="1"/>
  <c r="IS319" i="2"/>
  <c r="IS324" i="2" s="1"/>
  <c r="IT207" i="2" l="1"/>
  <c r="IT212" i="2" s="1"/>
  <c r="IT255" i="2"/>
  <c r="IT175" i="2"/>
  <c r="IT180" i="2" s="1"/>
  <c r="IT319" i="2"/>
  <c r="IT324" i="2" s="1"/>
  <c r="IU323" i="2"/>
  <c r="IU322" i="2"/>
  <c r="IU320" i="2"/>
  <c r="IU321" i="2"/>
  <c r="IU317" i="2"/>
  <c r="IU316" i="2"/>
  <c r="IU315" i="2"/>
  <c r="IU312" i="2" a="1"/>
  <c r="IU312" i="2" s="1"/>
  <c r="IU313" i="2"/>
  <c r="IU314" i="2"/>
  <c r="IU305" i="2"/>
  <c r="IU306" i="2"/>
  <c r="IU307" i="2"/>
  <c r="IU304" i="2"/>
  <c r="IU300" i="2"/>
  <c r="IU299" i="2"/>
  <c r="IU301" i="2"/>
  <c r="IU297" i="2"/>
  <c r="IU296" i="2" a="1"/>
  <c r="IU296" i="2" s="1"/>
  <c r="IU289" i="2"/>
  <c r="IU291" i="2"/>
  <c r="IU290" i="2"/>
  <c r="IU286" i="2"/>
  <c r="IU288" i="2"/>
  <c r="IU285" i="2"/>
  <c r="IU283" i="2"/>
  <c r="IU281" i="2"/>
  <c r="IU275" i="2"/>
  <c r="IU280" i="2" a="1"/>
  <c r="IU280" i="2" s="1"/>
  <c r="IU284" i="2"/>
  <c r="IU282" i="2"/>
  <c r="IU273" i="2"/>
  <c r="IU268" i="2"/>
  <c r="IU298" i="2"/>
  <c r="IU274" i="2"/>
  <c r="IU272" i="2"/>
  <c r="IU269" i="2"/>
  <c r="IU259" i="2"/>
  <c r="IU265" i="2"/>
  <c r="IU264" i="2" a="1"/>
  <c r="IU264" i="2" s="1"/>
  <c r="IU267" i="2"/>
  <c r="IU266" i="2"/>
  <c r="IU258" i="2"/>
  <c r="IU256" i="2"/>
  <c r="IU253" i="2"/>
  <c r="IU257" i="2"/>
  <c r="IU248" i="2" a="1"/>
  <c r="IU248" i="2" s="1"/>
  <c r="IU241" i="2"/>
  <c r="IU252" i="2"/>
  <c r="IU249" i="2"/>
  <c r="IU242" i="2"/>
  <c r="IU251" i="2"/>
  <c r="IU243" i="2"/>
  <c r="IU240" i="2"/>
  <c r="IU236" i="2"/>
  <c r="IU250" i="2"/>
  <c r="IU226" i="2"/>
  <c r="IU224" i="2"/>
  <c r="IU221" i="2"/>
  <c r="IU233" i="2"/>
  <c r="IU237" i="2"/>
  <c r="IU235" i="2"/>
  <c r="IU234" i="2"/>
  <c r="IU232" i="2" a="1"/>
  <c r="IU232" i="2" s="1"/>
  <c r="IU227" i="2"/>
  <c r="IU216" i="2" a="1"/>
  <c r="IU216" i="2" s="1"/>
  <c r="IU211" i="2"/>
  <c r="IU220" i="2"/>
  <c r="IU217" i="2"/>
  <c r="IU210" i="2"/>
  <c r="IU208" i="2"/>
  <c r="IU225" i="2"/>
  <c r="IU219" i="2"/>
  <c r="IU218" i="2"/>
  <c r="IU205" i="2"/>
  <c r="IU203" i="2"/>
  <c r="IU202" i="2"/>
  <c r="IU200" i="2" a="1"/>
  <c r="IU200" i="2" s="1"/>
  <c r="IU209" i="2"/>
  <c r="IU204" i="2"/>
  <c r="IU201" i="2"/>
  <c r="IU195" i="2"/>
  <c r="IU194" i="2"/>
  <c r="IU192" i="2"/>
  <c r="IU189" i="2"/>
  <c r="IU193" i="2"/>
  <c r="IU188" i="2"/>
  <c r="IU186" i="2"/>
  <c r="IU184" i="2" a="1"/>
  <c r="IU184" i="2" s="1"/>
  <c r="IS19" i="3"/>
  <c r="IU187" i="2"/>
  <c r="IU185" i="2"/>
  <c r="IV165" i="2"/>
  <c r="IU222" i="2"/>
  <c r="IU270" i="2"/>
  <c r="IU206" i="2"/>
  <c r="IU238" i="2"/>
  <c r="IU302" i="2"/>
  <c r="IU254" i="2"/>
  <c r="IU318" i="2"/>
  <c r="IU190" i="2"/>
  <c r="IU176" i="2"/>
  <c r="IU177" i="2"/>
  <c r="IU174" i="2"/>
  <c r="IU173" i="2"/>
  <c r="IU169" i="2"/>
  <c r="IU178" i="2"/>
  <c r="IU172" i="2"/>
  <c r="IU171" i="2"/>
  <c r="IU168" i="2" a="1"/>
  <c r="IU168" i="2" s="1"/>
  <c r="IU179" i="2"/>
  <c r="IU170" i="2"/>
  <c r="IT191" i="2"/>
  <c r="IT196" i="2" s="1"/>
  <c r="IT260" i="2"/>
  <c r="IT303" i="2"/>
  <c r="IT308" i="2" s="1"/>
  <c r="IT239" i="2"/>
  <c r="IT244" i="2" s="1"/>
  <c r="IT271" i="2"/>
  <c r="IT276" i="2" s="1"/>
  <c r="IT223" i="2"/>
  <c r="IT228" i="2" s="1"/>
  <c r="IT287" i="2"/>
  <c r="IT292" i="2" s="1"/>
  <c r="IU319" i="2" l="1"/>
  <c r="IU324" i="2" s="1"/>
  <c r="IU255" i="2"/>
  <c r="IU260" i="2" s="1"/>
  <c r="IU287" i="2"/>
  <c r="IU292" i="2" s="1"/>
  <c r="IU175" i="2"/>
  <c r="IU180" i="2" s="1"/>
  <c r="IU207" i="2"/>
  <c r="IU212" i="2" s="1"/>
  <c r="IU191" i="2"/>
  <c r="IU196" i="2" s="1"/>
  <c r="IV323" i="2"/>
  <c r="IV322" i="2"/>
  <c r="IV321" i="2"/>
  <c r="IV320" i="2"/>
  <c r="IV316" i="2"/>
  <c r="IV317" i="2"/>
  <c r="IV315" i="2"/>
  <c r="IV313" i="2"/>
  <c r="IV314" i="2"/>
  <c r="IV307" i="2"/>
  <c r="IV312" i="2" a="1"/>
  <c r="IV312" i="2" s="1"/>
  <c r="IV306" i="2"/>
  <c r="IV305" i="2"/>
  <c r="IV300" i="2"/>
  <c r="IV301" i="2"/>
  <c r="IV304" i="2"/>
  <c r="IV296" i="2" a="1"/>
  <c r="IV296" i="2" s="1"/>
  <c r="IV299" i="2"/>
  <c r="IV298" i="2"/>
  <c r="IV297" i="2"/>
  <c r="IV291" i="2"/>
  <c r="IV290" i="2"/>
  <c r="IV289" i="2"/>
  <c r="IV286" i="2"/>
  <c r="IV288" i="2"/>
  <c r="IV283" i="2"/>
  <c r="IV281" i="2"/>
  <c r="IV285" i="2"/>
  <c r="IV280" i="2" a="1"/>
  <c r="IV280" i="2" s="1"/>
  <c r="IV284" i="2"/>
  <c r="IV282" i="2"/>
  <c r="IV274" i="2"/>
  <c r="IV272" i="2"/>
  <c r="IV269" i="2"/>
  <c r="IV275" i="2"/>
  <c r="IV268" i="2"/>
  <c r="IV265" i="2"/>
  <c r="IV264" i="2" a="1"/>
  <c r="IV264" i="2" s="1"/>
  <c r="IV273" i="2"/>
  <c r="IV266" i="2"/>
  <c r="IV258" i="2"/>
  <c r="IV259" i="2"/>
  <c r="IV267" i="2"/>
  <c r="IV257" i="2"/>
  <c r="IV241" i="2"/>
  <c r="IV243" i="2"/>
  <c r="IV252" i="2"/>
  <c r="IV249" i="2"/>
  <c r="IV253" i="2"/>
  <c r="IV256" i="2"/>
  <c r="IV242" i="2"/>
  <c r="IV240" i="2"/>
  <c r="IV251" i="2"/>
  <c r="IV250" i="2"/>
  <c r="IV248" i="2" a="1"/>
  <c r="IV248" i="2" s="1"/>
  <c r="IV236" i="2"/>
  <c r="IV237" i="2"/>
  <c r="IV235" i="2"/>
  <c r="IV234" i="2"/>
  <c r="IV226" i="2"/>
  <c r="IV233" i="2"/>
  <c r="IV232" i="2" a="1"/>
  <c r="IV232" i="2" s="1"/>
  <c r="IV225" i="2"/>
  <c r="IV227" i="2"/>
  <c r="IV216" i="2" a="1"/>
  <c r="IV216" i="2" s="1"/>
  <c r="IV220" i="2"/>
  <c r="IV217" i="2"/>
  <c r="IV224" i="2"/>
  <c r="IV221" i="2"/>
  <c r="IV209" i="2"/>
  <c r="IV218" i="2"/>
  <c r="IV200" i="2" a="1"/>
  <c r="IV200" i="2" s="1"/>
  <c r="IV219" i="2"/>
  <c r="IV210" i="2"/>
  <c r="IV193" i="2"/>
  <c r="IV211" i="2"/>
  <c r="IV204" i="2"/>
  <c r="IV201" i="2"/>
  <c r="IV205" i="2"/>
  <c r="IV203" i="2"/>
  <c r="IV202" i="2"/>
  <c r="IV195" i="2"/>
  <c r="IW165" i="2"/>
  <c r="IT19" i="3"/>
  <c r="IV192" i="2"/>
  <c r="IV189" i="2"/>
  <c r="IV184" i="2" a="1"/>
  <c r="IV184" i="2" s="1"/>
  <c r="IV208" i="2"/>
  <c r="IV187" i="2"/>
  <c r="IV185" i="2"/>
  <c r="IV194" i="2"/>
  <c r="IV188" i="2"/>
  <c r="IV186" i="2"/>
  <c r="IV238" i="2"/>
  <c r="IV270" i="2"/>
  <c r="IV222" i="2"/>
  <c r="IV206" i="2"/>
  <c r="IV302" i="2"/>
  <c r="IV318" i="2"/>
  <c r="IV190" i="2"/>
  <c r="IV254" i="2"/>
  <c r="IV179" i="2"/>
  <c r="IV168" i="2" a="1"/>
  <c r="IV168" i="2" s="1"/>
  <c r="IV177" i="2"/>
  <c r="IV171" i="2"/>
  <c r="IV176" i="2"/>
  <c r="IV174" i="2"/>
  <c r="IV170" i="2"/>
  <c r="IV173" i="2"/>
  <c r="IV172" i="2"/>
  <c r="IV178" i="2"/>
  <c r="IV169" i="2"/>
  <c r="IU303" i="2"/>
  <c r="IU308" i="2" s="1"/>
  <c r="IU223" i="2"/>
  <c r="IU228" i="2" s="1"/>
  <c r="IU239" i="2"/>
  <c r="IU244" i="2" s="1"/>
  <c r="IU271" i="2"/>
  <c r="IU276" i="2" s="1"/>
  <c r="IV239" i="2" l="1"/>
  <c r="IV244" i="2" s="1"/>
  <c r="IV271" i="2"/>
  <c r="IV276" i="2" s="1"/>
  <c r="IV287" i="2"/>
  <c r="IV292" i="2" s="1"/>
  <c r="IV255" i="2"/>
  <c r="IV260" i="2" s="1"/>
  <c r="IV191" i="2"/>
  <c r="IV196" i="2" s="1"/>
  <c r="IV319" i="2"/>
  <c r="IV324" i="2" s="1"/>
  <c r="IW323" i="2"/>
  <c r="IW322" i="2"/>
  <c r="IW320" i="2"/>
  <c r="IW321" i="2"/>
  <c r="IW317" i="2"/>
  <c r="IW316" i="2"/>
  <c r="IW315" i="2"/>
  <c r="IW314" i="2"/>
  <c r="IW313" i="2"/>
  <c r="IW312" i="2" a="1"/>
  <c r="IW312" i="2" s="1"/>
  <c r="IW306" i="2"/>
  <c r="IW307" i="2"/>
  <c r="IW300" i="2"/>
  <c r="IW301" i="2"/>
  <c r="IW304" i="2"/>
  <c r="IW305" i="2"/>
  <c r="IW299" i="2"/>
  <c r="IW296" i="2" a="1"/>
  <c r="IW296" i="2" s="1"/>
  <c r="IW290" i="2"/>
  <c r="IW297" i="2"/>
  <c r="IW298" i="2"/>
  <c r="IW289" i="2"/>
  <c r="IW286" i="2"/>
  <c r="IW291" i="2"/>
  <c r="IW288" i="2"/>
  <c r="IW285" i="2"/>
  <c r="IW280" i="2" a="1"/>
  <c r="IW280" i="2" s="1"/>
  <c r="IW284" i="2"/>
  <c r="IW282" i="2"/>
  <c r="IW281" i="2"/>
  <c r="IW283" i="2"/>
  <c r="IW275" i="2"/>
  <c r="IW273" i="2"/>
  <c r="IW267" i="2"/>
  <c r="IW266" i="2"/>
  <c r="IW274" i="2"/>
  <c r="IW269" i="2"/>
  <c r="IW259" i="2"/>
  <c r="IW272" i="2"/>
  <c r="IW264" i="2" a="1"/>
  <c r="IW264" i="2" s="1"/>
  <c r="IW257" i="2"/>
  <c r="IW268" i="2"/>
  <c r="IW265" i="2"/>
  <c r="IW243" i="2"/>
  <c r="IW252" i="2"/>
  <c r="IW249" i="2"/>
  <c r="IW253" i="2"/>
  <c r="IW256" i="2"/>
  <c r="IW251" i="2"/>
  <c r="IW250" i="2"/>
  <c r="IW248" i="2" a="1"/>
  <c r="IW248" i="2" s="1"/>
  <c r="IW236" i="2"/>
  <c r="IW240" i="2"/>
  <c r="IW258" i="2"/>
  <c r="IW242" i="2"/>
  <c r="IW241" i="2"/>
  <c r="IW226" i="2"/>
  <c r="IW233" i="2"/>
  <c r="IW232" i="2" a="1"/>
  <c r="IW232" i="2" s="1"/>
  <c r="IW237" i="2"/>
  <c r="IW235" i="2"/>
  <c r="IW234" i="2"/>
  <c r="IW225" i="2"/>
  <c r="IW227" i="2"/>
  <c r="IW220" i="2"/>
  <c r="IW217" i="2"/>
  <c r="IW224" i="2"/>
  <c r="IW221" i="2"/>
  <c r="IW210" i="2"/>
  <c r="IW208" i="2"/>
  <c r="IW219" i="2"/>
  <c r="IW218" i="2"/>
  <c r="IW211" i="2"/>
  <c r="IW216" i="2" a="1"/>
  <c r="IW216" i="2" s="1"/>
  <c r="IW204" i="2"/>
  <c r="IW201" i="2"/>
  <c r="IW195" i="2"/>
  <c r="IW209" i="2"/>
  <c r="IW194" i="2"/>
  <c r="IW192" i="2"/>
  <c r="IW189" i="2"/>
  <c r="IW200" i="2" a="1"/>
  <c r="IW200" i="2" s="1"/>
  <c r="IW202" i="2"/>
  <c r="IX165" i="2"/>
  <c r="IW203" i="2"/>
  <c r="IW187" i="2"/>
  <c r="IW185" i="2"/>
  <c r="IW205" i="2"/>
  <c r="IW188" i="2"/>
  <c r="IW193" i="2"/>
  <c r="IW184" i="2" a="1"/>
  <c r="IW184" i="2" s="1"/>
  <c r="IU19" i="3"/>
  <c r="IW186" i="2"/>
  <c r="IW206" i="2"/>
  <c r="IW302" i="2"/>
  <c r="IW238" i="2"/>
  <c r="IW222" i="2"/>
  <c r="IW270" i="2"/>
  <c r="IW254" i="2"/>
  <c r="IW318" i="2"/>
  <c r="IW190" i="2"/>
  <c r="IW174" i="2"/>
  <c r="IW176" i="2"/>
  <c r="IW172" i="2"/>
  <c r="IW178" i="2"/>
  <c r="IW177" i="2"/>
  <c r="IW179" i="2"/>
  <c r="IW170" i="2"/>
  <c r="IW173" i="2"/>
  <c r="IW169" i="2"/>
  <c r="IW168" i="2" a="1"/>
  <c r="IW168" i="2" s="1"/>
  <c r="IW171" i="2"/>
  <c r="IV223" i="2"/>
  <c r="IV228" i="2" s="1"/>
  <c r="IV303" i="2"/>
  <c r="IV308" i="2" s="1"/>
  <c r="IV207" i="2"/>
  <c r="IV212" i="2" s="1"/>
  <c r="IV175" i="2"/>
  <c r="IV180" i="2" s="1"/>
  <c r="IW255" i="2" l="1"/>
  <c r="IW260" i="2" s="1"/>
  <c r="IW207" i="2"/>
  <c r="IW212" i="2" s="1"/>
  <c r="IW223" i="2"/>
  <c r="IW228" i="2" s="1"/>
  <c r="IW319" i="2"/>
  <c r="IW324" i="2" s="1"/>
  <c r="IW303" i="2"/>
  <c r="IW308" i="2" s="1"/>
  <c r="IX323" i="2"/>
  <c r="IX322" i="2"/>
  <c r="IX320" i="2"/>
  <c r="IX321" i="2"/>
  <c r="IX316" i="2"/>
  <c r="IX317" i="2"/>
  <c r="IX314" i="2"/>
  <c r="IX315" i="2"/>
  <c r="IX312" i="2" a="1"/>
  <c r="IX312" i="2" s="1"/>
  <c r="IX313" i="2"/>
  <c r="IX307" i="2"/>
  <c r="IX305" i="2"/>
  <c r="IX306" i="2"/>
  <c r="IX304" i="2"/>
  <c r="IX300" i="2"/>
  <c r="IX301" i="2"/>
  <c r="IX299" i="2"/>
  <c r="IX298" i="2"/>
  <c r="IX297" i="2"/>
  <c r="IX296" i="2" a="1"/>
  <c r="IX296" i="2" s="1"/>
  <c r="IX290" i="2"/>
  <c r="IX291" i="2"/>
  <c r="IX288" i="2"/>
  <c r="IX285" i="2"/>
  <c r="IX280" i="2" a="1"/>
  <c r="IX280" i="2" s="1"/>
  <c r="IX289" i="2"/>
  <c r="IX284" i="2"/>
  <c r="IX282" i="2"/>
  <c r="IX286" i="2"/>
  <c r="IX283" i="2"/>
  <c r="IX281" i="2"/>
  <c r="IX275" i="2"/>
  <c r="IX274" i="2"/>
  <c r="IX272" i="2"/>
  <c r="IX269" i="2"/>
  <c r="IX273" i="2"/>
  <c r="IX267" i="2"/>
  <c r="IX266" i="2"/>
  <c r="IX264" i="2" a="1"/>
  <c r="IX264" i="2" s="1"/>
  <c r="IX259" i="2"/>
  <c r="IX268" i="2"/>
  <c r="IX265" i="2"/>
  <c r="IX257" i="2"/>
  <c r="IX258" i="2"/>
  <c r="IX256" i="2"/>
  <c r="IX253" i="2"/>
  <c r="IX252" i="2"/>
  <c r="IX249" i="2"/>
  <c r="IX251" i="2"/>
  <c r="IX250" i="2"/>
  <c r="IX248" i="2" a="1"/>
  <c r="IX248" i="2" s="1"/>
  <c r="IX240" i="2"/>
  <c r="IX243" i="2"/>
  <c r="IX242" i="2"/>
  <c r="IX237" i="2"/>
  <c r="IX235" i="2"/>
  <c r="IX234" i="2"/>
  <c r="IX233" i="2"/>
  <c r="IX232" i="2" a="1"/>
  <c r="IX232" i="2" s="1"/>
  <c r="IX225" i="2"/>
  <c r="IX227" i="2"/>
  <c r="IX241" i="2"/>
  <c r="IX236" i="2"/>
  <c r="IX226" i="2"/>
  <c r="IX224" i="2"/>
  <c r="IX221" i="2"/>
  <c r="IX220" i="2"/>
  <c r="IX217" i="2"/>
  <c r="IX219" i="2"/>
  <c r="IX218" i="2"/>
  <c r="IX216" i="2" a="1"/>
  <c r="IX216" i="2" s="1"/>
  <c r="IX209" i="2"/>
  <c r="IX210" i="2"/>
  <c r="IX204" i="2"/>
  <c r="IX201" i="2"/>
  <c r="IX195" i="2"/>
  <c r="IX211" i="2"/>
  <c r="IX194" i="2"/>
  <c r="IX192" i="2"/>
  <c r="IX189" i="2"/>
  <c r="IX208" i="2"/>
  <c r="IX205" i="2"/>
  <c r="IX203" i="2"/>
  <c r="IX202" i="2"/>
  <c r="IX187" i="2"/>
  <c r="IX185" i="2"/>
  <c r="IY165" i="2"/>
  <c r="IV19" i="3"/>
  <c r="IX200" i="2" a="1"/>
  <c r="IX200" i="2" s="1"/>
  <c r="IX188" i="2"/>
  <c r="IX186" i="2"/>
  <c r="IX184" i="2" a="1"/>
  <c r="IX184" i="2" s="1"/>
  <c r="IX193" i="2"/>
  <c r="IX222" i="2"/>
  <c r="IX238" i="2"/>
  <c r="IX302" i="2"/>
  <c r="IX206" i="2"/>
  <c r="IX270" i="2"/>
  <c r="IX168" i="2" a="1"/>
  <c r="IX168" i="2" s="1"/>
  <c r="IX254" i="2"/>
  <c r="IX190" i="2"/>
  <c r="IX318" i="2"/>
  <c r="IX176" i="2"/>
  <c r="IX171" i="2"/>
  <c r="IX172" i="2"/>
  <c r="IX170" i="2"/>
  <c r="IX178" i="2"/>
  <c r="IX174" i="2"/>
  <c r="IX169" i="2"/>
  <c r="IX177" i="2"/>
  <c r="IX179" i="2"/>
  <c r="IX173" i="2"/>
  <c r="IW239" i="2"/>
  <c r="IW244" i="2" s="1"/>
  <c r="IW287" i="2"/>
  <c r="IW292" i="2" s="1"/>
  <c r="IW271" i="2"/>
  <c r="IW276" i="2" s="1"/>
  <c r="IW175" i="2"/>
  <c r="IW180" i="2" s="1"/>
  <c r="IW191" i="2"/>
  <c r="IW196" i="2" s="1"/>
  <c r="IX223" i="2" l="1"/>
  <c r="IX228" i="2" s="1"/>
  <c r="IX271" i="2"/>
  <c r="IX276" i="2" s="1"/>
  <c r="IX319" i="2"/>
  <c r="IX324" i="2" s="1"/>
  <c r="IY323" i="2"/>
  <c r="IY321" i="2"/>
  <c r="IY320" i="2"/>
  <c r="IY322" i="2"/>
  <c r="IY317" i="2"/>
  <c r="IY316" i="2"/>
  <c r="IY315" i="2"/>
  <c r="IY314" i="2"/>
  <c r="IY312" i="2" a="1"/>
  <c r="IY312" i="2" s="1"/>
  <c r="IY313" i="2"/>
  <c r="IY306" i="2"/>
  <c r="IY307" i="2"/>
  <c r="IY305" i="2"/>
  <c r="IY304" i="2"/>
  <c r="IY301" i="2"/>
  <c r="IY300" i="2"/>
  <c r="IY298" i="2"/>
  <c r="IY290" i="2"/>
  <c r="IY299" i="2"/>
  <c r="IY296" i="2" a="1"/>
  <c r="IY296" i="2" s="1"/>
  <c r="IY297" i="2"/>
  <c r="IY291" i="2"/>
  <c r="IY288" i="2"/>
  <c r="IY289" i="2"/>
  <c r="IY286" i="2"/>
  <c r="IY285" i="2"/>
  <c r="IY284" i="2"/>
  <c r="IY282" i="2"/>
  <c r="IY283" i="2"/>
  <c r="IY281" i="2"/>
  <c r="IY275" i="2"/>
  <c r="IY274" i="2"/>
  <c r="IY272" i="2"/>
  <c r="IY269" i="2"/>
  <c r="IY273" i="2"/>
  <c r="IY268" i="2"/>
  <c r="IY267" i="2"/>
  <c r="IY266" i="2"/>
  <c r="IY265" i="2"/>
  <c r="IY264" i="2" a="1"/>
  <c r="IY264" i="2" s="1"/>
  <c r="IY259" i="2"/>
  <c r="IY257" i="2"/>
  <c r="IY280" i="2" a="1"/>
  <c r="IY280" i="2" s="1"/>
  <c r="IY258" i="2"/>
  <c r="IY256" i="2"/>
  <c r="IY253" i="2"/>
  <c r="IY242" i="2"/>
  <c r="IY251" i="2"/>
  <c r="IY250" i="2"/>
  <c r="IY248" i="2" a="1"/>
  <c r="IY248" i="2" s="1"/>
  <c r="IY241" i="2"/>
  <c r="IY243" i="2"/>
  <c r="IY240" i="2"/>
  <c r="IY252" i="2"/>
  <c r="IY237" i="2"/>
  <c r="IY235" i="2"/>
  <c r="IY234" i="2"/>
  <c r="IY249" i="2"/>
  <c r="IY232" i="2" a="1"/>
  <c r="IY232" i="2" s="1"/>
  <c r="IY225" i="2"/>
  <c r="IY227" i="2"/>
  <c r="IY233" i="2"/>
  <c r="IY236" i="2"/>
  <c r="IY224" i="2"/>
  <c r="IY221" i="2"/>
  <c r="IY219" i="2"/>
  <c r="IY218" i="2"/>
  <c r="IY216" i="2" a="1"/>
  <c r="IY216" i="2" s="1"/>
  <c r="IY209" i="2"/>
  <c r="IY211" i="2"/>
  <c r="IY220" i="2"/>
  <c r="IY217" i="2"/>
  <c r="IY210" i="2"/>
  <c r="IY204" i="2"/>
  <c r="IY201" i="2"/>
  <c r="IY195" i="2"/>
  <c r="IY208" i="2"/>
  <c r="IY205" i="2"/>
  <c r="IY203" i="2"/>
  <c r="IY202" i="2"/>
  <c r="IY226" i="2"/>
  <c r="IY200" i="2" a="1"/>
  <c r="IY200" i="2" s="1"/>
  <c r="IY193" i="2"/>
  <c r="IY192" i="2"/>
  <c r="IY189" i="2"/>
  <c r="IY187" i="2"/>
  <c r="IY185" i="2"/>
  <c r="IY184" i="2" a="1"/>
  <c r="IY184" i="2" s="1"/>
  <c r="IZ165" i="2"/>
  <c r="IY194" i="2"/>
  <c r="IY188" i="2"/>
  <c r="IY186" i="2"/>
  <c r="IW19" i="3"/>
  <c r="IY222" i="2"/>
  <c r="IY270" i="2"/>
  <c r="IY238" i="2"/>
  <c r="IY206" i="2"/>
  <c r="IY302" i="2"/>
  <c r="IY190" i="2"/>
  <c r="IY254" i="2"/>
  <c r="IY318" i="2"/>
  <c r="IY179" i="2"/>
  <c r="IY169" i="2"/>
  <c r="IY173" i="2"/>
  <c r="IY176" i="2"/>
  <c r="IY178" i="2"/>
  <c r="IY168" i="2" a="1"/>
  <c r="IY168" i="2" s="1"/>
  <c r="IY171" i="2"/>
  <c r="IY174" i="2"/>
  <c r="IY177" i="2"/>
  <c r="IY172" i="2"/>
  <c r="IY170" i="2"/>
  <c r="IX191" i="2"/>
  <c r="IX196" i="2" s="1"/>
  <c r="IX255" i="2"/>
  <c r="IX260" i="2" s="1"/>
  <c r="IX303" i="2"/>
  <c r="IX308" i="2" s="1"/>
  <c r="IX175" i="2"/>
  <c r="IX180" i="2" s="1"/>
  <c r="IX239" i="2"/>
  <c r="IX244" i="2" s="1"/>
  <c r="IX207" i="2"/>
  <c r="IX212" i="2" s="1"/>
  <c r="IX287" i="2"/>
  <c r="IX292" i="2" s="1"/>
  <c r="IY319" i="2" l="1"/>
  <c r="IY324" i="2" s="1"/>
  <c r="IY207" i="2"/>
  <c r="IY255" i="2"/>
  <c r="IY260" i="2" s="1"/>
  <c r="IY223" i="2"/>
  <c r="IY228" i="2" s="1"/>
  <c r="IY303" i="2"/>
  <c r="IY308" i="2" s="1"/>
  <c r="IY175" i="2"/>
  <c r="IY180" i="2" s="1"/>
  <c r="IY191" i="2"/>
  <c r="IY196" i="2" s="1"/>
  <c r="IY239" i="2"/>
  <c r="IY244" i="2" s="1"/>
  <c r="IY287" i="2"/>
  <c r="IY292" i="2" s="1"/>
  <c r="IZ322" i="2"/>
  <c r="IZ323" i="2"/>
  <c r="IZ317" i="2"/>
  <c r="IZ320" i="2"/>
  <c r="IZ321" i="2"/>
  <c r="IZ316" i="2"/>
  <c r="IZ315" i="2"/>
  <c r="IZ314" i="2"/>
  <c r="IZ312" i="2" a="1"/>
  <c r="IZ312" i="2" s="1"/>
  <c r="IZ305" i="2"/>
  <c r="IZ313" i="2"/>
  <c r="IZ307" i="2"/>
  <c r="IZ306" i="2"/>
  <c r="IZ304" i="2"/>
  <c r="IZ301" i="2"/>
  <c r="IZ300" i="2"/>
  <c r="IZ298" i="2"/>
  <c r="IZ299" i="2"/>
  <c r="IZ296" i="2" a="1"/>
  <c r="IZ296" i="2" s="1"/>
  <c r="IZ297" i="2"/>
  <c r="IZ291" i="2"/>
  <c r="IZ288" i="2"/>
  <c r="IZ285" i="2"/>
  <c r="IZ289" i="2"/>
  <c r="IZ286" i="2"/>
  <c r="IZ284" i="2"/>
  <c r="IZ282" i="2"/>
  <c r="IZ283" i="2"/>
  <c r="IZ281" i="2"/>
  <c r="IZ290" i="2"/>
  <c r="IZ280" i="2" a="1"/>
  <c r="IZ280" i="2" s="1"/>
  <c r="IZ275" i="2"/>
  <c r="IZ273" i="2"/>
  <c r="IZ268" i="2"/>
  <c r="IZ267" i="2"/>
  <c r="IZ266" i="2"/>
  <c r="IZ272" i="2"/>
  <c r="IZ259" i="2"/>
  <c r="IZ257" i="2"/>
  <c r="IZ274" i="2"/>
  <c r="IZ265" i="2"/>
  <c r="IZ258" i="2"/>
  <c r="IZ269" i="2"/>
  <c r="IZ264" i="2" a="1"/>
  <c r="IZ264" i="2" s="1"/>
  <c r="IZ242" i="2"/>
  <c r="IZ240" i="2"/>
  <c r="IZ253" i="2"/>
  <c r="IZ248" i="2" a="1"/>
  <c r="IZ248" i="2" s="1"/>
  <c r="IZ256" i="2"/>
  <c r="IZ251" i="2"/>
  <c r="IZ250" i="2"/>
  <c r="IZ241" i="2"/>
  <c r="IZ243" i="2"/>
  <c r="IZ252" i="2"/>
  <c r="IZ249" i="2"/>
  <c r="IZ237" i="2"/>
  <c r="IZ236" i="2"/>
  <c r="IZ225" i="2"/>
  <c r="IZ227" i="2"/>
  <c r="IZ235" i="2"/>
  <c r="IZ234" i="2"/>
  <c r="IZ226" i="2"/>
  <c r="IZ224" i="2"/>
  <c r="IZ221" i="2"/>
  <c r="IZ232" i="2" a="1"/>
  <c r="IZ232" i="2" s="1"/>
  <c r="IZ219" i="2"/>
  <c r="IZ218" i="2"/>
  <c r="IZ216" i="2" a="1"/>
  <c r="IZ216" i="2" s="1"/>
  <c r="IZ211" i="2"/>
  <c r="IZ210" i="2"/>
  <c r="IZ208" i="2"/>
  <c r="IZ209" i="2"/>
  <c r="IZ194" i="2"/>
  <c r="IZ192" i="2"/>
  <c r="IZ189" i="2"/>
  <c r="IZ220" i="2"/>
  <c r="IZ205" i="2"/>
  <c r="IZ203" i="2"/>
  <c r="IZ202" i="2"/>
  <c r="IZ200" i="2" a="1"/>
  <c r="IZ200" i="2" s="1"/>
  <c r="IZ233" i="2"/>
  <c r="IZ204" i="2"/>
  <c r="IZ201" i="2"/>
  <c r="IZ195" i="2"/>
  <c r="IX19" i="3"/>
  <c r="IZ184" i="2" a="1"/>
  <c r="IZ184" i="2" s="1"/>
  <c r="IZ188" i="2"/>
  <c r="IZ186" i="2"/>
  <c r="JA165" i="2"/>
  <c r="IZ193" i="2"/>
  <c r="IZ217" i="2"/>
  <c r="IZ187" i="2"/>
  <c r="IZ185" i="2"/>
  <c r="IZ206" i="2"/>
  <c r="IZ302" i="2"/>
  <c r="IZ222" i="2"/>
  <c r="IZ270" i="2"/>
  <c r="IZ238" i="2"/>
  <c r="IZ254" i="2"/>
  <c r="IZ190" i="2"/>
  <c r="IZ318" i="2"/>
  <c r="IZ177" i="2"/>
  <c r="IZ176" i="2"/>
  <c r="IZ179" i="2"/>
  <c r="IZ173" i="2"/>
  <c r="IZ168" i="2" a="1"/>
  <c r="IZ168" i="2" s="1"/>
  <c r="IZ171" i="2"/>
  <c r="IZ174" i="2"/>
  <c r="IZ172" i="2"/>
  <c r="IZ169" i="2"/>
  <c r="IZ178" i="2"/>
  <c r="IZ170" i="2"/>
  <c r="IY212" i="2"/>
  <c r="IY271" i="2"/>
  <c r="IY276" i="2" s="1"/>
  <c r="IZ319" i="2" l="1"/>
  <c r="IZ324" i="2" s="1"/>
  <c r="IZ255" i="2"/>
  <c r="IZ260" i="2" s="1"/>
  <c r="IZ207" i="2"/>
  <c r="IZ212" i="2" s="1"/>
  <c r="IZ191" i="2"/>
  <c r="IZ196" i="2" s="1"/>
  <c r="IZ287" i="2"/>
  <c r="IZ292" i="2" s="1"/>
  <c r="IZ239" i="2"/>
  <c r="IZ244" i="2" s="1"/>
  <c r="JA323" i="2"/>
  <c r="JA322" i="2"/>
  <c r="JA321" i="2"/>
  <c r="JA320" i="2"/>
  <c r="JA317" i="2"/>
  <c r="JA315" i="2"/>
  <c r="JA314" i="2"/>
  <c r="JA316" i="2"/>
  <c r="JA312" i="2" a="1"/>
  <c r="JA312" i="2" s="1"/>
  <c r="JA313" i="2"/>
  <c r="JA307" i="2"/>
  <c r="JA306" i="2"/>
  <c r="JA304" i="2"/>
  <c r="JA305" i="2"/>
  <c r="JA301" i="2"/>
  <c r="JA299" i="2"/>
  <c r="JA300" i="2"/>
  <c r="JA296" i="2" a="1"/>
  <c r="JA296" i="2" s="1"/>
  <c r="JA298" i="2"/>
  <c r="JA297" i="2"/>
  <c r="JA291" i="2"/>
  <c r="JA290" i="2"/>
  <c r="JA288" i="2"/>
  <c r="JA285" i="2"/>
  <c r="JA289" i="2"/>
  <c r="JA283" i="2"/>
  <c r="JA281" i="2"/>
  <c r="JA286" i="2"/>
  <c r="JA280" i="2" a="1"/>
  <c r="JA280" i="2" s="1"/>
  <c r="JA284" i="2"/>
  <c r="JA282" i="2"/>
  <c r="JA264" i="2" a="1"/>
  <c r="JA264" i="2" s="1"/>
  <c r="JA272" i="2"/>
  <c r="JA275" i="2"/>
  <c r="JA274" i="2"/>
  <c r="JA269" i="2"/>
  <c r="JA265" i="2"/>
  <c r="JA268" i="2"/>
  <c r="JA267" i="2"/>
  <c r="JA258" i="2"/>
  <c r="JA256" i="2"/>
  <c r="JA273" i="2"/>
  <c r="JA253" i="2"/>
  <c r="JA248" i="2" a="1"/>
  <c r="JA248" i="2" s="1"/>
  <c r="JA251" i="2"/>
  <c r="JA250" i="2"/>
  <c r="JA259" i="2"/>
  <c r="JA243" i="2"/>
  <c r="JA266" i="2"/>
  <c r="JA257" i="2"/>
  <c r="JA252" i="2"/>
  <c r="JA249" i="2"/>
  <c r="JA240" i="2"/>
  <c r="JA237" i="2"/>
  <c r="JA235" i="2"/>
  <c r="JA234" i="2"/>
  <c r="JA242" i="2"/>
  <c r="JA241" i="2"/>
  <c r="JA225" i="2"/>
  <c r="JA227" i="2"/>
  <c r="JA226" i="2"/>
  <c r="JA224" i="2"/>
  <c r="JA221" i="2"/>
  <c r="JA236" i="2"/>
  <c r="JA233" i="2"/>
  <c r="JA219" i="2"/>
  <c r="JA218" i="2"/>
  <c r="JA232" i="2" a="1"/>
  <c r="JA232" i="2" s="1"/>
  <c r="JA216" i="2" a="1"/>
  <c r="JA216" i="2" s="1"/>
  <c r="JA209" i="2"/>
  <c r="JA220" i="2"/>
  <c r="JA217" i="2"/>
  <c r="JA211" i="2"/>
  <c r="JA200" i="2" a="1"/>
  <c r="JA200" i="2" s="1"/>
  <c r="JA205" i="2"/>
  <c r="JA203" i="2"/>
  <c r="JA202" i="2"/>
  <c r="JA208" i="2"/>
  <c r="JA193" i="2"/>
  <c r="JA210" i="2"/>
  <c r="JA188" i="2"/>
  <c r="JA186" i="2"/>
  <c r="JA204" i="2"/>
  <c r="JA194" i="2"/>
  <c r="JB165" i="2"/>
  <c r="JA201" i="2"/>
  <c r="JA195" i="2"/>
  <c r="JA192" i="2"/>
  <c r="JA189" i="2"/>
  <c r="JA184" i="2" a="1"/>
  <c r="JA184" i="2" s="1"/>
  <c r="IY19" i="3"/>
  <c r="JA185" i="2"/>
  <c r="JA187" i="2"/>
  <c r="JA222" i="2"/>
  <c r="JA238" i="2"/>
  <c r="JA206" i="2"/>
  <c r="JA302" i="2"/>
  <c r="JA270" i="2"/>
  <c r="JA190" i="2"/>
  <c r="JA168" i="2" a="1"/>
  <c r="JA168" i="2" s="1"/>
  <c r="JA254" i="2"/>
  <c r="JA318" i="2"/>
  <c r="JA177" i="2"/>
  <c r="JA172" i="2"/>
  <c r="JA174" i="2"/>
  <c r="JA169" i="2"/>
  <c r="JA179" i="2"/>
  <c r="JA173" i="2"/>
  <c r="JA171" i="2"/>
  <c r="JA178" i="2"/>
  <c r="JA170" i="2"/>
  <c r="JA176" i="2"/>
  <c r="IZ223" i="2"/>
  <c r="IZ228" i="2" s="1"/>
  <c r="IZ271" i="2"/>
  <c r="IZ276" i="2" s="1"/>
  <c r="IZ303" i="2"/>
  <c r="IZ308" i="2" s="1"/>
  <c r="IZ175" i="2"/>
  <c r="IZ180" i="2" s="1"/>
  <c r="JA319" i="2" l="1"/>
  <c r="JA324" i="2" s="1"/>
  <c r="JA239" i="2"/>
  <c r="JA244" i="2" s="1"/>
  <c r="JA255" i="2"/>
  <c r="JA260" i="2" s="1"/>
  <c r="JA223" i="2"/>
  <c r="JA228" i="2" s="1"/>
  <c r="JA287" i="2"/>
  <c r="JA292" i="2" s="1"/>
  <c r="JB322" i="2"/>
  <c r="JB323" i="2"/>
  <c r="JB321" i="2"/>
  <c r="JB320" i="2"/>
  <c r="JB317" i="2"/>
  <c r="JB316" i="2"/>
  <c r="JB315" i="2"/>
  <c r="JB314" i="2"/>
  <c r="JB313" i="2"/>
  <c r="JB312" i="2" a="1"/>
  <c r="JB312" i="2" s="1"/>
  <c r="JB307" i="2"/>
  <c r="JB306" i="2"/>
  <c r="JB304" i="2"/>
  <c r="JB305" i="2"/>
  <c r="JB298" i="2"/>
  <c r="JB297" i="2"/>
  <c r="JB301" i="2"/>
  <c r="JB299" i="2"/>
  <c r="JB300" i="2"/>
  <c r="JB296" i="2" a="1"/>
  <c r="JB296" i="2" s="1"/>
  <c r="JB291" i="2"/>
  <c r="JB290" i="2"/>
  <c r="JB289" i="2"/>
  <c r="JB286" i="2"/>
  <c r="JB283" i="2"/>
  <c r="JB281" i="2"/>
  <c r="JB275" i="2"/>
  <c r="JB280" i="2" a="1"/>
  <c r="JB280" i="2" s="1"/>
  <c r="JB284" i="2"/>
  <c r="JB282" i="2"/>
  <c r="JB288" i="2"/>
  <c r="JB285" i="2"/>
  <c r="JB273" i="2"/>
  <c r="JB268" i="2"/>
  <c r="JB274" i="2"/>
  <c r="JB272" i="2"/>
  <c r="JB264" i="2" a="1"/>
  <c r="JB264" i="2" s="1"/>
  <c r="JB269" i="2"/>
  <c r="JB265" i="2"/>
  <c r="JB267" i="2"/>
  <c r="JB266" i="2"/>
  <c r="JB258" i="2"/>
  <c r="JB256" i="2"/>
  <c r="JB253" i="2"/>
  <c r="JB259" i="2"/>
  <c r="JB257" i="2"/>
  <c r="JB251" i="2"/>
  <c r="JB250" i="2"/>
  <c r="JB252" i="2"/>
  <c r="JB249" i="2"/>
  <c r="JB248" i="2" a="1"/>
  <c r="JB248" i="2" s="1"/>
  <c r="JB243" i="2"/>
  <c r="JB242" i="2"/>
  <c r="JB241" i="2"/>
  <c r="JB236" i="2"/>
  <c r="JB240" i="2"/>
  <c r="JB227" i="2"/>
  <c r="JB237" i="2"/>
  <c r="JB235" i="2"/>
  <c r="JB234" i="2"/>
  <c r="JB226" i="2"/>
  <c r="JB233" i="2"/>
  <c r="JB232" i="2" a="1"/>
  <c r="JB232" i="2" s="1"/>
  <c r="JB225" i="2"/>
  <c r="JB224" i="2"/>
  <c r="JB221" i="2"/>
  <c r="JB219" i="2"/>
  <c r="JB218" i="2"/>
  <c r="JB216" i="2" a="1"/>
  <c r="JB216" i="2" s="1"/>
  <c r="JB211" i="2"/>
  <c r="JB220" i="2"/>
  <c r="JB217" i="2"/>
  <c r="JB210" i="2"/>
  <c r="JB208" i="2"/>
  <c r="JB200" i="2" a="1"/>
  <c r="JB200" i="2" s="1"/>
  <c r="JB209" i="2"/>
  <c r="JB205" i="2"/>
  <c r="JB203" i="2"/>
  <c r="JB202" i="2"/>
  <c r="JB193" i="2"/>
  <c r="JB204" i="2"/>
  <c r="JB201" i="2"/>
  <c r="JB195" i="2"/>
  <c r="JB188" i="2"/>
  <c r="JB186" i="2"/>
  <c r="IZ19" i="3"/>
  <c r="JB194" i="2"/>
  <c r="JB192" i="2"/>
  <c r="JB187" i="2"/>
  <c r="JB185" i="2"/>
  <c r="JB184" i="2" a="1"/>
  <c r="JB184" i="2" s="1"/>
  <c r="JB189" i="2"/>
  <c r="JC165" i="2"/>
  <c r="JB270" i="2"/>
  <c r="JB222" i="2"/>
  <c r="JB238" i="2"/>
  <c r="JB206" i="2"/>
  <c r="JB302" i="2"/>
  <c r="JB318" i="2"/>
  <c r="JB190" i="2"/>
  <c r="JB254" i="2"/>
  <c r="JB176" i="2"/>
  <c r="JB172" i="2"/>
  <c r="JB169" i="2"/>
  <c r="JB177" i="2"/>
  <c r="JB170" i="2"/>
  <c r="JB171" i="2"/>
  <c r="JB179" i="2"/>
  <c r="JB173" i="2"/>
  <c r="JB178" i="2"/>
  <c r="JB168" i="2" a="1"/>
  <c r="JB168" i="2" s="1"/>
  <c r="JB174" i="2"/>
  <c r="JA191" i="2"/>
  <c r="JA196" i="2" s="1"/>
  <c r="JA207" i="2"/>
  <c r="JA212" i="2" s="1"/>
  <c r="JA303" i="2"/>
  <c r="JA308" i="2" s="1"/>
  <c r="JA175" i="2"/>
  <c r="JA180" i="2" s="1"/>
  <c r="JA271" i="2"/>
  <c r="JA276" i="2" s="1"/>
  <c r="JB207" i="2" l="1"/>
  <c r="JB212" i="2" s="1"/>
  <c r="JB239" i="2"/>
  <c r="JB244" i="2" s="1"/>
  <c r="JB175" i="2"/>
  <c r="JB180" i="2" s="1"/>
  <c r="JB255" i="2"/>
  <c r="JB260" i="2" s="1"/>
  <c r="JC323" i="2"/>
  <c r="JC322" i="2"/>
  <c r="JC320" i="2"/>
  <c r="JC321" i="2"/>
  <c r="JC317" i="2"/>
  <c r="JC316" i="2"/>
  <c r="JC314" i="2"/>
  <c r="JC313" i="2"/>
  <c r="JC312" i="2" a="1"/>
  <c r="JC312" i="2" s="1"/>
  <c r="JC305" i="2"/>
  <c r="JC306" i="2"/>
  <c r="JC307" i="2"/>
  <c r="JC300" i="2"/>
  <c r="JC304" i="2"/>
  <c r="JC299" i="2"/>
  <c r="JC301" i="2"/>
  <c r="JC315" i="2"/>
  <c r="JC297" i="2"/>
  <c r="JC298" i="2"/>
  <c r="JC289" i="2"/>
  <c r="JC296" i="2" a="1"/>
  <c r="JC296" i="2" s="1"/>
  <c r="JC291" i="2"/>
  <c r="JC290" i="2"/>
  <c r="JC286" i="2"/>
  <c r="JC288" i="2"/>
  <c r="JC285" i="2"/>
  <c r="JC283" i="2"/>
  <c r="JC281" i="2"/>
  <c r="JC280" i="2" a="1"/>
  <c r="JC280" i="2" s="1"/>
  <c r="JC275" i="2"/>
  <c r="JC284" i="2"/>
  <c r="JC282" i="2"/>
  <c r="JC273" i="2"/>
  <c r="JC268" i="2"/>
  <c r="JC274" i="2"/>
  <c r="JC272" i="2"/>
  <c r="JC269" i="2"/>
  <c r="JC259" i="2"/>
  <c r="JC265" i="2"/>
  <c r="JC267" i="2"/>
  <c r="JC266" i="2"/>
  <c r="JC258" i="2"/>
  <c r="JC256" i="2"/>
  <c r="JC253" i="2"/>
  <c r="JC257" i="2"/>
  <c r="JC264" i="2" a="1"/>
  <c r="JC264" i="2" s="1"/>
  <c r="JC241" i="2"/>
  <c r="JC252" i="2"/>
  <c r="JC249" i="2"/>
  <c r="JC248" i="2" a="1"/>
  <c r="JC248" i="2" s="1"/>
  <c r="JC242" i="2"/>
  <c r="JC251" i="2"/>
  <c r="JC243" i="2"/>
  <c r="JC236" i="2"/>
  <c r="JC237" i="2"/>
  <c r="JC235" i="2"/>
  <c r="JC234" i="2"/>
  <c r="JC226" i="2"/>
  <c r="JC224" i="2"/>
  <c r="JC221" i="2"/>
  <c r="JC233" i="2"/>
  <c r="JC232" i="2" a="1"/>
  <c r="JC232" i="2" s="1"/>
  <c r="JC250" i="2"/>
  <c r="JC240" i="2"/>
  <c r="JC227" i="2"/>
  <c r="JC216" i="2" a="1"/>
  <c r="JC216" i="2" s="1"/>
  <c r="JC211" i="2"/>
  <c r="JC220" i="2"/>
  <c r="JC217" i="2"/>
  <c r="JC225" i="2"/>
  <c r="JC210" i="2"/>
  <c r="JC208" i="2"/>
  <c r="JC219" i="2"/>
  <c r="JC218" i="2"/>
  <c r="JC209" i="2"/>
  <c r="JC205" i="2"/>
  <c r="JC203" i="2"/>
  <c r="JC202" i="2"/>
  <c r="JC204" i="2"/>
  <c r="JC201" i="2"/>
  <c r="JC195" i="2"/>
  <c r="JC200" i="2" a="1"/>
  <c r="JC200" i="2" s="1"/>
  <c r="JC194" i="2"/>
  <c r="JC192" i="2"/>
  <c r="JC189" i="2"/>
  <c r="JC188" i="2"/>
  <c r="JC186" i="2"/>
  <c r="JA19" i="3"/>
  <c r="JC184" i="2" a="1"/>
  <c r="JC184" i="2" s="1"/>
  <c r="JC193" i="2"/>
  <c r="JC187" i="2"/>
  <c r="JC185" i="2"/>
  <c r="JD165" i="2"/>
  <c r="JC222" i="2"/>
  <c r="JC238" i="2"/>
  <c r="JC206" i="2"/>
  <c r="JC270" i="2"/>
  <c r="JC302" i="2"/>
  <c r="JC318" i="2"/>
  <c r="JC190" i="2"/>
  <c r="JC254" i="2"/>
  <c r="JC170" i="2"/>
  <c r="JC174" i="2"/>
  <c r="JC171" i="2"/>
  <c r="JC168" i="2" a="1"/>
  <c r="JC168" i="2" s="1"/>
  <c r="JC176" i="2"/>
  <c r="JC179" i="2"/>
  <c r="JC177" i="2"/>
  <c r="JC172" i="2"/>
  <c r="JC173" i="2"/>
  <c r="JC178" i="2"/>
  <c r="JC169" i="2"/>
  <c r="JB223" i="2"/>
  <c r="JB228" i="2" s="1"/>
  <c r="JB271" i="2"/>
  <c r="JB276" i="2" s="1"/>
  <c r="JB191" i="2"/>
  <c r="JB196" i="2" s="1"/>
  <c r="JB287" i="2"/>
  <c r="JB292" i="2" s="1"/>
  <c r="JB303" i="2"/>
  <c r="JB308" i="2" s="1"/>
  <c r="JB319" i="2"/>
  <c r="JB324" i="2" s="1"/>
  <c r="JC319" i="2" l="1"/>
  <c r="JC255" i="2"/>
  <c r="JC260" i="2" s="1"/>
  <c r="JC207" i="2"/>
  <c r="JC212" i="2" s="1"/>
  <c r="JC191" i="2"/>
  <c r="JC196" i="2" s="1"/>
  <c r="JD323" i="2"/>
  <c r="JD322" i="2"/>
  <c r="JD321" i="2"/>
  <c r="JD320" i="2"/>
  <c r="JD317" i="2"/>
  <c r="JD316" i="2"/>
  <c r="JD314" i="2"/>
  <c r="JD313" i="2"/>
  <c r="JD315" i="2"/>
  <c r="JD312" i="2" a="1"/>
  <c r="JD312" i="2" s="1"/>
  <c r="JD307" i="2"/>
  <c r="JD306" i="2"/>
  <c r="JD300" i="2"/>
  <c r="JD305" i="2"/>
  <c r="JD301" i="2"/>
  <c r="JD299" i="2"/>
  <c r="JD304" i="2"/>
  <c r="JD297" i="2"/>
  <c r="JD296" i="2" a="1"/>
  <c r="JD296" i="2" s="1"/>
  <c r="JD291" i="2"/>
  <c r="JD290" i="2"/>
  <c r="JD298" i="2"/>
  <c r="JD286" i="2"/>
  <c r="JD289" i="2"/>
  <c r="JD288" i="2"/>
  <c r="JD283" i="2"/>
  <c r="JD281" i="2"/>
  <c r="JD284" i="2"/>
  <c r="JD282" i="2"/>
  <c r="JD285" i="2"/>
  <c r="JD275" i="2"/>
  <c r="JD274" i="2"/>
  <c r="JD272" i="2"/>
  <c r="JD269" i="2"/>
  <c r="JD280" i="2" a="1"/>
  <c r="JD280" i="2" s="1"/>
  <c r="JD265" i="2"/>
  <c r="JD273" i="2"/>
  <c r="JD264" i="2" a="1"/>
  <c r="JD264" i="2" s="1"/>
  <c r="JD258" i="2"/>
  <c r="JD267" i="2"/>
  <c r="JD268" i="2"/>
  <c r="JD257" i="2"/>
  <c r="JD259" i="2"/>
  <c r="JD266" i="2"/>
  <c r="JD241" i="2"/>
  <c r="JD256" i="2"/>
  <c r="JD243" i="2"/>
  <c r="JD252" i="2"/>
  <c r="JD249" i="2"/>
  <c r="JD248" i="2" a="1"/>
  <c r="JD248" i="2" s="1"/>
  <c r="JD242" i="2"/>
  <c r="JD240" i="2"/>
  <c r="JD251" i="2"/>
  <c r="JD250" i="2"/>
  <c r="JD253" i="2"/>
  <c r="JD236" i="2"/>
  <c r="JD237" i="2"/>
  <c r="JD235" i="2"/>
  <c r="JD234" i="2"/>
  <c r="JD226" i="2"/>
  <c r="JD233" i="2"/>
  <c r="JD232" i="2" a="1"/>
  <c r="JD232" i="2" s="1"/>
  <c r="JD225" i="2"/>
  <c r="JD220" i="2"/>
  <c r="JD217" i="2"/>
  <c r="JD227" i="2"/>
  <c r="JD224" i="2"/>
  <c r="JD221" i="2"/>
  <c r="JD216" i="2" a="1"/>
  <c r="JD216" i="2" s="1"/>
  <c r="JD209" i="2"/>
  <c r="JD211" i="2"/>
  <c r="JD219" i="2"/>
  <c r="JD208" i="2"/>
  <c r="JD193" i="2"/>
  <c r="JD204" i="2"/>
  <c r="JD201" i="2"/>
  <c r="JD200" i="2" a="1"/>
  <c r="JD200" i="2" s="1"/>
  <c r="JD218" i="2"/>
  <c r="JD205" i="2"/>
  <c r="JD203" i="2"/>
  <c r="JD202" i="2"/>
  <c r="JE165" i="2"/>
  <c r="JB19" i="3"/>
  <c r="JD194" i="2"/>
  <c r="JD195" i="2"/>
  <c r="JD184" i="2" a="1"/>
  <c r="JD184" i="2" s="1"/>
  <c r="JD187" i="2"/>
  <c r="JD185" i="2"/>
  <c r="JD210" i="2"/>
  <c r="JD192" i="2"/>
  <c r="JD189" i="2"/>
  <c r="JD188" i="2"/>
  <c r="JD186" i="2"/>
  <c r="JD238" i="2"/>
  <c r="JD270" i="2"/>
  <c r="JD222" i="2"/>
  <c r="JD206" i="2"/>
  <c r="JD302" i="2"/>
  <c r="JD318" i="2"/>
  <c r="JD190" i="2"/>
  <c r="JD254" i="2"/>
  <c r="JD176" i="2"/>
  <c r="JD169" i="2"/>
  <c r="JD177" i="2"/>
  <c r="JD174" i="2"/>
  <c r="JD171" i="2"/>
  <c r="JD179" i="2"/>
  <c r="JD168" i="2" a="1"/>
  <c r="JD168" i="2" s="1"/>
  <c r="JD170" i="2"/>
  <c r="JD178" i="2"/>
  <c r="JD172" i="2"/>
  <c r="JD173" i="2"/>
  <c r="JC287" i="2"/>
  <c r="JC292" i="2" s="1"/>
  <c r="JC303" i="2"/>
  <c r="JC308" i="2" s="1"/>
  <c r="JC324" i="2"/>
  <c r="JC223" i="2"/>
  <c r="JC228" i="2" s="1"/>
  <c r="JC175" i="2"/>
  <c r="JC180" i="2" s="1"/>
  <c r="JC239" i="2"/>
  <c r="JC244" i="2" s="1"/>
  <c r="JC271" i="2"/>
  <c r="JC276" i="2" s="1"/>
  <c r="JD239" i="2" l="1"/>
  <c r="JD244" i="2" s="1"/>
  <c r="JD271" i="2"/>
  <c r="JD276" i="2" s="1"/>
  <c r="JD255" i="2"/>
  <c r="JD260" i="2" s="1"/>
  <c r="JD207" i="2"/>
  <c r="JD212" i="2" s="1"/>
  <c r="JD223" i="2"/>
  <c r="JD228" i="2" s="1"/>
  <c r="JD175" i="2"/>
  <c r="JD180" i="2" s="1"/>
  <c r="JD191" i="2"/>
  <c r="JD196" i="2" s="1"/>
  <c r="JD287" i="2"/>
  <c r="JD292" i="2" s="1"/>
  <c r="JD303" i="2"/>
  <c r="JD308" i="2" s="1"/>
  <c r="JD319" i="2"/>
  <c r="JD324" i="2" s="1"/>
  <c r="JE323" i="2"/>
  <c r="JE322" i="2"/>
  <c r="JE320" i="2"/>
  <c r="JE317" i="2"/>
  <c r="JE316" i="2"/>
  <c r="JE315" i="2"/>
  <c r="JE321" i="2"/>
  <c r="JE314" i="2"/>
  <c r="JE313" i="2"/>
  <c r="JE312" i="2" a="1"/>
  <c r="JE312" i="2" s="1"/>
  <c r="JE306" i="2"/>
  <c r="JE307" i="2"/>
  <c r="JE305" i="2"/>
  <c r="JE300" i="2"/>
  <c r="JE304" i="2"/>
  <c r="JE301" i="2"/>
  <c r="JE299" i="2"/>
  <c r="JE296" i="2" a="1"/>
  <c r="JE296" i="2" s="1"/>
  <c r="JE298" i="2"/>
  <c r="JE290" i="2"/>
  <c r="JE297" i="2"/>
  <c r="JE291" i="2"/>
  <c r="JE286" i="2"/>
  <c r="JE289" i="2"/>
  <c r="JE284" i="2"/>
  <c r="JE282" i="2"/>
  <c r="JE285" i="2"/>
  <c r="JE280" i="2" a="1"/>
  <c r="JE280" i="2" s="1"/>
  <c r="JE288" i="2"/>
  <c r="JE281" i="2"/>
  <c r="JE275" i="2"/>
  <c r="JE283" i="2"/>
  <c r="JE272" i="2"/>
  <c r="JE269" i="2"/>
  <c r="JE274" i="2"/>
  <c r="JE268" i="2"/>
  <c r="JE267" i="2"/>
  <c r="JE266" i="2"/>
  <c r="JE273" i="2"/>
  <c r="JE264" i="2" a="1"/>
  <c r="JE264" i="2" s="1"/>
  <c r="JE259" i="2"/>
  <c r="JE265" i="2"/>
  <c r="JE257" i="2"/>
  <c r="JE256" i="2"/>
  <c r="JE243" i="2"/>
  <c r="JE252" i="2"/>
  <c r="JE249" i="2"/>
  <c r="JE248" i="2" a="1"/>
  <c r="JE248" i="2" s="1"/>
  <c r="JE251" i="2"/>
  <c r="JE250" i="2"/>
  <c r="JE258" i="2"/>
  <c r="JE253" i="2"/>
  <c r="JE242" i="2"/>
  <c r="JE236" i="2"/>
  <c r="JE241" i="2"/>
  <c r="JE240" i="2"/>
  <c r="JE237" i="2"/>
  <c r="JE235" i="2"/>
  <c r="JE234" i="2"/>
  <c r="JE226" i="2"/>
  <c r="JE233" i="2"/>
  <c r="JE232" i="2" a="1"/>
  <c r="JE232" i="2" s="1"/>
  <c r="JE225" i="2"/>
  <c r="JE227" i="2"/>
  <c r="JE220" i="2"/>
  <c r="JE217" i="2"/>
  <c r="JE210" i="2"/>
  <c r="JE208" i="2"/>
  <c r="JE219" i="2"/>
  <c r="JE218" i="2"/>
  <c r="JE211" i="2"/>
  <c r="JE221" i="2"/>
  <c r="JE224" i="2"/>
  <c r="JE216" i="2" a="1"/>
  <c r="JE216" i="2" s="1"/>
  <c r="JE204" i="2"/>
  <c r="JE201" i="2"/>
  <c r="JE195" i="2"/>
  <c r="JE200" i="2" a="1"/>
  <c r="JE200" i="2" s="1"/>
  <c r="JE194" i="2"/>
  <c r="JE192" i="2"/>
  <c r="JE189" i="2"/>
  <c r="JE209" i="2"/>
  <c r="JE203" i="2"/>
  <c r="JE184" i="2" a="1"/>
  <c r="JE184" i="2" s="1"/>
  <c r="JF165" i="2"/>
  <c r="JE187" i="2"/>
  <c r="JE185" i="2"/>
  <c r="JE193" i="2"/>
  <c r="JE205" i="2"/>
  <c r="JE188" i="2"/>
  <c r="JE202" i="2"/>
  <c r="JC19" i="3"/>
  <c r="JE186" i="2"/>
  <c r="JE222" i="2"/>
  <c r="JE270" i="2"/>
  <c r="JE238" i="2"/>
  <c r="JE206" i="2"/>
  <c r="JE302" i="2"/>
  <c r="JE318" i="2"/>
  <c r="JE190" i="2"/>
  <c r="JE254" i="2"/>
  <c r="JE174" i="2"/>
  <c r="JE177" i="2"/>
  <c r="JE171" i="2"/>
  <c r="JE179" i="2"/>
  <c r="JE170" i="2"/>
  <c r="JE176" i="2"/>
  <c r="JE172" i="2"/>
  <c r="JE169" i="2"/>
  <c r="JE173" i="2"/>
  <c r="JE178" i="2"/>
  <c r="JE168" i="2" a="1"/>
  <c r="JE168" i="2" s="1"/>
  <c r="JE207" i="2" l="1"/>
  <c r="JE212" i="2" s="1"/>
  <c r="JE255" i="2"/>
  <c r="JE260" i="2" s="1"/>
  <c r="JE287" i="2"/>
  <c r="JE239" i="2"/>
  <c r="JE244" i="2" s="1"/>
  <c r="JE319" i="2"/>
  <c r="JE324" i="2" s="1"/>
  <c r="JE223" i="2"/>
  <c r="JE228" i="2" s="1"/>
  <c r="JE303" i="2"/>
  <c r="JE308" i="2" s="1"/>
  <c r="JE292" i="2"/>
  <c r="JE175" i="2"/>
  <c r="JE180" i="2" s="1"/>
  <c r="JE271" i="2"/>
  <c r="JE276" i="2" s="1"/>
  <c r="JF323" i="2"/>
  <c r="JF322" i="2"/>
  <c r="JF320" i="2"/>
  <c r="JF321" i="2"/>
  <c r="JF317" i="2"/>
  <c r="JF316" i="2"/>
  <c r="JF315" i="2"/>
  <c r="JF312" i="2" a="1"/>
  <c r="JF312" i="2" s="1"/>
  <c r="JF314" i="2"/>
  <c r="JF313" i="2"/>
  <c r="JF306" i="2"/>
  <c r="JF307" i="2"/>
  <c r="JF305" i="2"/>
  <c r="JF304" i="2"/>
  <c r="JF301" i="2"/>
  <c r="JF300" i="2"/>
  <c r="JF299" i="2"/>
  <c r="JF296" i="2" a="1"/>
  <c r="JF296" i="2" s="1"/>
  <c r="JF297" i="2"/>
  <c r="JF290" i="2"/>
  <c r="JF298" i="2"/>
  <c r="JF291" i="2"/>
  <c r="JF289" i="2"/>
  <c r="JF288" i="2"/>
  <c r="JF285" i="2"/>
  <c r="JF284" i="2"/>
  <c r="JF282" i="2"/>
  <c r="JF286" i="2"/>
  <c r="JF280" i="2" a="1"/>
  <c r="JF280" i="2" s="1"/>
  <c r="JF283" i="2"/>
  <c r="JF281" i="2"/>
  <c r="JF275" i="2"/>
  <c r="JF274" i="2"/>
  <c r="JF272" i="2"/>
  <c r="JF269" i="2"/>
  <c r="JF273" i="2"/>
  <c r="JF268" i="2"/>
  <c r="JF267" i="2"/>
  <c r="JF266" i="2"/>
  <c r="JF259" i="2"/>
  <c r="JF265" i="2"/>
  <c r="JF257" i="2"/>
  <c r="JF264" i="2" a="1"/>
  <c r="JF264" i="2" s="1"/>
  <c r="JF258" i="2"/>
  <c r="JF256" i="2"/>
  <c r="JF253" i="2"/>
  <c r="JF252" i="2"/>
  <c r="JF249" i="2"/>
  <c r="JF248" i="2" a="1"/>
  <c r="JF248" i="2" s="1"/>
  <c r="JF251" i="2"/>
  <c r="JF250" i="2"/>
  <c r="JF243" i="2"/>
  <c r="JF242" i="2"/>
  <c r="JF241" i="2"/>
  <c r="JF240" i="2"/>
  <c r="JF237" i="2"/>
  <c r="JF235" i="2"/>
  <c r="JF234" i="2"/>
  <c r="JF233" i="2"/>
  <c r="JF232" i="2" a="1"/>
  <c r="JF232" i="2" s="1"/>
  <c r="JF225" i="2"/>
  <c r="JF236" i="2"/>
  <c r="JF227" i="2"/>
  <c r="JF226" i="2"/>
  <c r="JF224" i="2"/>
  <c r="JF221" i="2"/>
  <c r="JF220" i="2"/>
  <c r="JF217" i="2"/>
  <c r="JF219" i="2"/>
  <c r="JF218" i="2"/>
  <c r="JF216" i="2" a="1"/>
  <c r="JF216" i="2" s="1"/>
  <c r="JF209" i="2"/>
  <c r="JF208" i="2"/>
  <c r="JF204" i="2"/>
  <c r="JF201" i="2"/>
  <c r="JF195" i="2"/>
  <c r="JF200" i="2" a="1"/>
  <c r="JF200" i="2" s="1"/>
  <c r="JF194" i="2"/>
  <c r="JF192" i="2"/>
  <c r="JF189" i="2"/>
  <c r="JF210" i="2"/>
  <c r="JF205" i="2"/>
  <c r="JF203" i="2"/>
  <c r="JF202" i="2"/>
  <c r="JF211" i="2"/>
  <c r="JF184" i="2" a="1"/>
  <c r="JF184" i="2" s="1"/>
  <c r="JF187" i="2"/>
  <c r="JF185" i="2"/>
  <c r="JD19" i="3"/>
  <c r="JF193" i="2"/>
  <c r="JG165" i="2"/>
  <c r="JF188" i="2"/>
  <c r="JF186" i="2"/>
  <c r="JF238" i="2"/>
  <c r="JF206" i="2"/>
  <c r="JF302" i="2"/>
  <c r="JF270" i="2"/>
  <c r="JF222" i="2"/>
  <c r="JF254" i="2"/>
  <c r="JF190" i="2"/>
  <c r="JF318" i="2"/>
  <c r="JF168" i="2" a="1"/>
  <c r="JF168" i="2" s="1"/>
  <c r="JF178" i="2"/>
  <c r="JF171" i="2"/>
  <c r="JF172" i="2"/>
  <c r="JF170" i="2"/>
  <c r="JF176" i="2"/>
  <c r="JF174" i="2"/>
  <c r="JF169" i="2"/>
  <c r="JF177" i="2"/>
  <c r="JF179" i="2"/>
  <c r="JF173" i="2"/>
  <c r="JE191" i="2"/>
  <c r="JE196" i="2" s="1"/>
  <c r="JF223" i="2" l="1"/>
  <c r="JF228" i="2" s="1"/>
  <c r="JF207" i="2"/>
  <c r="JF212" i="2" s="1"/>
  <c r="JF287" i="2"/>
  <c r="JF292" i="2" s="1"/>
  <c r="JF191" i="2"/>
  <c r="JF196" i="2" s="1"/>
  <c r="JF239" i="2"/>
  <c r="JF244" i="2" s="1"/>
  <c r="JF319" i="2"/>
  <c r="JF324" i="2" s="1"/>
  <c r="JF255" i="2"/>
  <c r="JF260" i="2" s="1"/>
  <c r="JG323" i="2"/>
  <c r="JG321" i="2"/>
  <c r="JG320" i="2"/>
  <c r="JG322" i="2"/>
  <c r="JG317" i="2"/>
  <c r="JG315" i="2"/>
  <c r="JG316" i="2"/>
  <c r="JG312" i="2" a="1"/>
  <c r="JG312" i="2" s="1"/>
  <c r="JG314" i="2"/>
  <c r="JG313" i="2"/>
  <c r="JG306" i="2"/>
  <c r="JG307" i="2"/>
  <c r="JG304" i="2"/>
  <c r="JG305" i="2"/>
  <c r="JG301" i="2"/>
  <c r="JG300" i="2"/>
  <c r="JG299" i="2"/>
  <c r="JG296" i="2" a="1"/>
  <c r="JG296" i="2" s="1"/>
  <c r="JG298" i="2"/>
  <c r="JG290" i="2"/>
  <c r="JG297" i="2"/>
  <c r="JG291" i="2"/>
  <c r="JG288" i="2"/>
  <c r="JG286" i="2"/>
  <c r="JG284" i="2"/>
  <c r="JG282" i="2"/>
  <c r="JG280" i="2" a="1"/>
  <c r="JG280" i="2" s="1"/>
  <c r="JG285" i="2"/>
  <c r="JG283" i="2"/>
  <c r="JG281" i="2"/>
  <c r="JG275" i="2"/>
  <c r="JG274" i="2"/>
  <c r="JG272" i="2"/>
  <c r="JG269" i="2"/>
  <c r="JG289" i="2"/>
  <c r="JG273" i="2"/>
  <c r="JG268" i="2"/>
  <c r="JG267" i="2"/>
  <c r="JG266" i="2"/>
  <c r="JG264" i="2" a="1"/>
  <c r="JG264" i="2" s="1"/>
  <c r="JG265" i="2"/>
  <c r="JG257" i="2"/>
  <c r="JG259" i="2"/>
  <c r="JG258" i="2"/>
  <c r="JG256" i="2"/>
  <c r="JG253" i="2"/>
  <c r="JG248" i="2" a="1"/>
  <c r="JG248" i="2" s="1"/>
  <c r="JG242" i="2"/>
  <c r="JG251" i="2"/>
  <c r="JG250" i="2"/>
  <c r="JG241" i="2"/>
  <c r="JG243" i="2"/>
  <c r="JG252" i="2"/>
  <c r="JG240" i="2"/>
  <c r="JG249" i="2"/>
  <c r="JG237" i="2"/>
  <c r="JG235" i="2"/>
  <c r="JG234" i="2"/>
  <c r="JG225" i="2"/>
  <c r="JG236" i="2"/>
  <c r="JG227" i="2"/>
  <c r="JG233" i="2"/>
  <c r="JG232" i="2" a="1"/>
  <c r="JG232" i="2" s="1"/>
  <c r="JG219" i="2"/>
  <c r="JG218" i="2"/>
  <c r="JG216" i="2" a="1"/>
  <c r="JG216" i="2" s="1"/>
  <c r="JG209" i="2"/>
  <c r="JG226" i="2"/>
  <c r="JG224" i="2"/>
  <c r="JG221" i="2"/>
  <c r="JG211" i="2"/>
  <c r="JG220" i="2"/>
  <c r="JG217" i="2"/>
  <c r="JG208" i="2"/>
  <c r="JG204" i="2"/>
  <c r="JG201" i="2"/>
  <c r="JG200" i="2" a="1"/>
  <c r="JG200" i="2" s="1"/>
  <c r="JG195" i="2"/>
  <c r="JG210" i="2"/>
  <c r="JG205" i="2"/>
  <c r="JG203" i="2"/>
  <c r="JG202" i="2"/>
  <c r="JG193" i="2"/>
  <c r="JG194" i="2"/>
  <c r="JG187" i="2"/>
  <c r="JG185" i="2"/>
  <c r="JH165" i="2"/>
  <c r="JG192" i="2"/>
  <c r="JG189" i="2"/>
  <c r="JG188" i="2"/>
  <c r="JG186" i="2"/>
  <c r="JE19" i="3"/>
  <c r="JG184" i="2" a="1"/>
  <c r="JG184" i="2" s="1"/>
  <c r="JG222" i="2"/>
  <c r="JG270" i="2"/>
  <c r="JG238" i="2"/>
  <c r="JG206" i="2"/>
  <c r="JG302" i="2"/>
  <c r="JG318" i="2"/>
  <c r="JG190" i="2"/>
  <c r="JG254" i="2"/>
  <c r="JG172" i="2"/>
  <c r="JG171" i="2"/>
  <c r="JG174" i="2"/>
  <c r="JG178" i="2"/>
  <c r="JG177" i="2"/>
  <c r="JG176" i="2"/>
  <c r="JG173" i="2"/>
  <c r="JG168" i="2" a="1"/>
  <c r="JG168" i="2" s="1"/>
  <c r="JG170" i="2"/>
  <c r="JG179" i="2"/>
  <c r="JG169" i="2"/>
  <c r="JF271" i="2"/>
  <c r="JF276" i="2" s="1"/>
  <c r="JF175" i="2"/>
  <c r="JF180" i="2" s="1"/>
  <c r="JF303" i="2"/>
  <c r="JF308" i="2" s="1"/>
  <c r="JG175" i="2" l="1"/>
  <c r="JG223" i="2"/>
  <c r="JG228" i="2" s="1"/>
  <c r="JG303" i="2"/>
  <c r="JG308" i="2" s="1"/>
  <c r="JG271" i="2"/>
  <c r="JG276" i="2" s="1"/>
  <c r="JG239" i="2"/>
  <c r="JG244" i="2" s="1"/>
  <c r="JH322" i="2"/>
  <c r="JH323" i="2"/>
  <c r="JH320" i="2"/>
  <c r="JH317" i="2"/>
  <c r="JH321" i="2"/>
  <c r="JH316" i="2"/>
  <c r="JH315" i="2"/>
  <c r="JH312" i="2" a="1"/>
  <c r="JH312" i="2" s="1"/>
  <c r="JH314" i="2"/>
  <c r="JH313" i="2"/>
  <c r="JH305" i="2"/>
  <c r="JH307" i="2"/>
  <c r="JH306" i="2"/>
  <c r="JH304" i="2"/>
  <c r="JH301" i="2"/>
  <c r="JH300" i="2"/>
  <c r="JH298" i="2"/>
  <c r="JH299" i="2"/>
  <c r="JH297" i="2"/>
  <c r="JH296" i="2" a="1"/>
  <c r="JH296" i="2" s="1"/>
  <c r="JH291" i="2"/>
  <c r="JH288" i="2"/>
  <c r="JH285" i="2"/>
  <c r="JH286" i="2"/>
  <c r="JH290" i="2"/>
  <c r="JH289" i="2"/>
  <c r="JH284" i="2"/>
  <c r="JH282" i="2"/>
  <c r="JH280" i="2" a="1"/>
  <c r="JH280" i="2" s="1"/>
  <c r="JH283" i="2"/>
  <c r="JH281" i="2"/>
  <c r="JH273" i="2"/>
  <c r="JH268" i="2"/>
  <c r="JH272" i="2"/>
  <c r="JH269" i="2"/>
  <c r="JH267" i="2"/>
  <c r="JH266" i="2"/>
  <c r="JH274" i="2"/>
  <c r="JH275" i="2"/>
  <c r="JH257" i="2"/>
  <c r="JH265" i="2"/>
  <c r="JH259" i="2"/>
  <c r="JH264" i="2" a="1"/>
  <c r="JH264" i="2" s="1"/>
  <c r="JH258" i="2"/>
  <c r="JH242" i="2"/>
  <c r="JH240" i="2"/>
  <c r="JH251" i="2"/>
  <c r="JH250" i="2"/>
  <c r="JH241" i="2"/>
  <c r="JH253" i="2"/>
  <c r="JH243" i="2"/>
  <c r="JH252" i="2"/>
  <c r="JH249" i="2"/>
  <c r="JH248" i="2" a="1"/>
  <c r="JH248" i="2" s="1"/>
  <c r="JH256" i="2"/>
  <c r="JH237" i="2"/>
  <c r="JH236" i="2"/>
  <c r="JH225" i="2"/>
  <c r="JH227" i="2"/>
  <c r="JH226" i="2"/>
  <c r="JH224" i="2"/>
  <c r="JH221" i="2"/>
  <c r="JH235" i="2"/>
  <c r="JH234" i="2"/>
  <c r="JH232" i="2" a="1"/>
  <c r="JH232" i="2" s="1"/>
  <c r="JH219" i="2"/>
  <c r="JH218" i="2"/>
  <c r="JH216" i="2" a="1"/>
  <c r="JH216" i="2" s="1"/>
  <c r="JH211" i="2"/>
  <c r="JH233" i="2"/>
  <c r="JH210" i="2"/>
  <c r="JH208" i="2"/>
  <c r="JH220" i="2"/>
  <c r="JH194" i="2"/>
  <c r="JH192" i="2"/>
  <c r="JH189" i="2"/>
  <c r="JH205" i="2"/>
  <c r="JH203" i="2"/>
  <c r="JH202" i="2"/>
  <c r="JH217" i="2"/>
  <c r="JH204" i="2"/>
  <c r="JH201" i="2"/>
  <c r="JH200" i="2" a="1"/>
  <c r="JH200" i="2" s="1"/>
  <c r="JH195" i="2"/>
  <c r="JH193" i="2"/>
  <c r="JH209" i="2"/>
  <c r="JH188" i="2"/>
  <c r="JH186" i="2"/>
  <c r="JI165" i="2"/>
  <c r="JH187" i="2"/>
  <c r="JH185" i="2"/>
  <c r="JH184" i="2" a="1"/>
  <c r="JH184" i="2" s="1"/>
  <c r="JF19" i="3"/>
  <c r="JH206" i="2"/>
  <c r="JH302" i="2"/>
  <c r="JH222" i="2"/>
  <c r="JH270" i="2"/>
  <c r="JH238" i="2"/>
  <c r="JH190" i="2"/>
  <c r="JH254" i="2"/>
  <c r="JH318" i="2"/>
  <c r="JH179" i="2"/>
  <c r="JH168" i="2" a="1"/>
  <c r="JH168" i="2" s="1"/>
  <c r="JH174" i="2"/>
  <c r="JH172" i="2"/>
  <c r="JH169" i="2"/>
  <c r="JH178" i="2"/>
  <c r="JH170" i="2"/>
  <c r="JH171" i="2"/>
  <c r="JH176" i="2"/>
  <c r="JH173" i="2"/>
  <c r="JH177" i="2"/>
  <c r="JG180" i="2"/>
  <c r="JG207" i="2"/>
  <c r="JG212" i="2" s="1"/>
  <c r="JG191" i="2"/>
  <c r="JG196" i="2" s="1"/>
  <c r="JG255" i="2"/>
  <c r="JG260" i="2" s="1"/>
  <c r="JG319" i="2"/>
  <c r="JG324" i="2" s="1"/>
  <c r="JG287" i="2"/>
  <c r="JG292" i="2" s="1"/>
  <c r="JH255" i="2" l="1"/>
  <c r="JH260" i="2" s="1"/>
  <c r="JH207" i="2"/>
  <c r="JH212" i="2" s="1"/>
  <c r="JH271" i="2"/>
  <c r="JH276" i="2" s="1"/>
  <c r="JH239" i="2"/>
  <c r="JH244" i="2" s="1"/>
  <c r="JH319" i="2"/>
  <c r="JH223" i="2"/>
  <c r="JH228" i="2" s="1"/>
  <c r="JH303" i="2"/>
  <c r="JH308" i="2" s="1"/>
  <c r="JH175" i="2"/>
  <c r="JH180" i="2" s="1"/>
  <c r="JH191" i="2"/>
  <c r="JH196" i="2" s="1"/>
  <c r="JI323" i="2"/>
  <c r="JI322" i="2"/>
  <c r="JI321" i="2"/>
  <c r="JI320" i="2"/>
  <c r="JI315" i="2"/>
  <c r="JI314" i="2"/>
  <c r="JI317" i="2"/>
  <c r="JI316" i="2"/>
  <c r="JI313" i="2"/>
  <c r="JI312" i="2" a="1"/>
  <c r="JI312" i="2" s="1"/>
  <c r="JI307" i="2"/>
  <c r="JI305" i="2"/>
  <c r="JI304" i="2"/>
  <c r="JI306" i="2"/>
  <c r="JI301" i="2"/>
  <c r="JI299" i="2"/>
  <c r="JI300" i="2"/>
  <c r="JI298" i="2"/>
  <c r="JI297" i="2"/>
  <c r="JI296" i="2" a="1"/>
  <c r="JI296" i="2" s="1"/>
  <c r="JI291" i="2"/>
  <c r="JI290" i="2"/>
  <c r="JI288" i="2"/>
  <c r="JI285" i="2"/>
  <c r="JI289" i="2"/>
  <c r="JI286" i="2"/>
  <c r="JI283" i="2"/>
  <c r="JI281" i="2"/>
  <c r="JI282" i="2"/>
  <c r="JI284" i="2"/>
  <c r="JI280" i="2" a="1"/>
  <c r="JI280" i="2" s="1"/>
  <c r="JI274" i="2"/>
  <c r="JI264" i="2" a="1"/>
  <c r="JI264" i="2" s="1"/>
  <c r="JI275" i="2"/>
  <c r="JI268" i="2"/>
  <c r="JI265" i="2"/>
  <c r="JI267" i="2"/>
  <c r="JI259" i="2"/>
  <c r="JI258" i="2"/>
  <c r="JI256" i="2"/>
  <c r="JI273" i="2"/>
  <c r="JI269" i="2"/>
  <c r="JI266" i="2"/>
  <c r="JI251" i="2"/>
  <c r="JI250" i="2"/>
  <c r="JI272" i="2"/>
  <c r="JI257" i="2"/>
  <c r="JI253" i="2"/>
  <c r="JI243" i="2"/>
  <c r="JI252" i="2"/>
  <c r="JI249" i="2"/>
  <c r="JI248" i="2" a="1"/>
  <c r="JI248" i="2" s="1"/>
  <c r="JI241" i="2"/>
  <c r="JI240" i="2"/>
  <c r="JI237" i="2"/>
  <c r="JI235" i="2"/>
  <c r="JI234" i="2"/>
  <c r="JI242" i="2"/>
  <c r="JI225" i="2"/>
  <c r="JI227" i="2"/>
  <c r="JI236" i="2"/>
  <c r="JI232" i="2" a="1"/>
  <c r="JI232" i="2" s="1"/>
  <c r="JI226" i="2"/>
  <c r="JI224" i="2"/>
  <c r="JI221" i="2"/>
  <c r="JI233" i="2"/>
  <c r="JI219" i="2"/>
  <c r="JI218" i="2"/>
  <c r="JI216" i="2" a="1"/>
  <c r="JI216" i="2" s="1"/>
  <c r="JI209" i="2"/>
  <c r="JI220" i="2"/>
  <c r="JI217" i="2"/>
  <c r="JI205" i="2"/>
  <c r="JI203" i="2"/>
  <c r="JI202" i="2"/>
  <c r="JI210" i="2"/>
  <c r="JI200" i="2" a="1"/>
  <c r="JI200" i="2" s="1"/>
  <c r="JI193" i="2"/>
  <c r="JI208" i="2"/>
  <c r="JG19" i="3"/>
  <c r="JI204" i="2"/>
  <c r="JI188" i="2"/>
  <c r="JI186" i="2"/>
  <c r="JI192" i="2"/>
  <c r="JI189" i="2"/>
  <c r="JI184" i="2" a="1"/>
  <c r="JI184" i="2" s="1"/>
  <c r="JI211" i="2"/>
  <c r="JI201" i="2"/>
  <c r="JI195" i="2"/>
  <c r="JJ165" i="2"/>
  <c r="JI194" i="2"/>
  <c r="JI185" i="2"/>
  <c r="JI187" i="2"/>
  <c r="JI238" i="2"/>
  <c r="JI206" i="2"/>
  <c r="JI302" i="2"/>
  <c r="JI270" i="2"/>
  <c r="JI222" i="2"/>
  <c r="JI254" i="2"/>
  <c r="JI318" i="2"/>
  <c r="JI190" i="2"/>
  <c r="JI174" i="2"/>
  <c r="JI178" i="2"/>
  <c r="JI179" i="2"/>
  <c r="JI169" i="2"/>
  <c r="JI168" i="2" a="1"/>
  <c r="JI168" i="2" s="1"/>
  <c r="JI176" i="2"/>
  <c r="JI170" i="2"/>
  <c r="JI173" i="2"/>
  <c r="JI171" i="2"/>
  <c r="JI172" i="2"/>
  <c r="JI177" i="2"/>
  <c r="JH324" i="2"/>
  <c r="JH287" i="2"/>
  <c r="JH292" i="2" s="1"/>
  <c r="JI175" i="2" l="1"/>
  <c r="JI180" i="2" s="1"/>
  <c r="JI319" i="2"/>
  <c r="JI324" i="2" s="1"/>
  <c r="JI255" i="2"/>
  <c r="JI260" i="2" s="1"/>
  <c r="JJ322" i="2"/>
  <c r="JJ323" i="2"/>
  <c r="JJ321" i="2"/>
  <c r="JJ320" i="2"/>
  <c r="JJ316" i="2"/>
  <c r="JJ315" i="2"/>
  <c r="JJ314" i="2"/>
  <c r="JJ317" i="2"/>
  <c r="JJ313" i="2"/>
  <c r="JJ312" i="2" a="1"/>
  <c r="JJ312" i="2" s="1"/>
  <c r="JJ307" i="2"/>
  <c r="JJ305" i="2"/>
  <c r="JJ304" i="2"/>
  <c r="JJ306" i="2"/>
  <c r="JJ301" i="2"/>
  <c r="JJ299" i="2"/>
  <c r="JJ298" i="2"/>
  <c r="JJ297" i="2"/>
  <c r="JJ296" i="2" a="1"/>
  <c r="JJ296" i="2" s="1"/>
  <c r="JJ300" i="2"/>
  <c r="JJ291" i="2"/>
  <c r="JJ290" i="2"/>
  <c r="JJ286" i="2"/>
  <c r="JJ283" i="2"/>
  <c r="JJ281" i="2"/>
  <c r="JJ275" i="2"/>
  <c r="JJ285" i="2"/>
  <c r="JJ288" i="2"/>
  <c r="JJ289" i="2"/>
  <c r="JJ284" i="2"/>
  <c r="JJ282" i="2"/>
  <c r="JJ280" i="2" a="1"/>
  <c r="JJ280" i="2" s="1"/>
  <c r="JJ273" i="2"/>
  <c r="JJ268" i="2"/>
  <c r="JJ274" i="2"/>
  <c r="JJ272" i="2"/>
  <c r="JJ265" i="2"/>
  <c r="JJ269" i="2"/>
  <c r="JJ267" i="2"/>
  <c r="JJ266" i="2"/>
  <c r="JJ259" i="2"/>
  <c r="JJ258" i="2"/>
  <c r="JJ256" i="2"/>
  <c r="JJ253" i="2"/>
  <c r="JJ264" i="2" a="1"/>
  <c r="JJ264" i="2" s="1"/>
  <c r="JJ257" i="2"/>
  <c r="JJ251" i="2"/>
  <c r="JJ250" i="2"/>
  <c r="JJ252" i="2"/>
  <c r="JJ249" i="2"/>
  <c r="JJ248" i="2" a="1"/>
  <c r="JJ248" i="2" s="1"/>
  <c r="JJ241" i="2"/>
  <c r="JJ240" i="2"/>
  <c r="JJ236" i="2"/>
  <c r="JJ243" i="2"/>
  <c r="JJ227" i="2"/>
  <c r="JJ232" i="2" a="1"/>
  <c r="JJ232" i="2" s="1"/>
  <c r="JJ226" i="2"/>
  <c r="JJ233" i="2"/>
  <c r="JJ242" i="2"/>
  <c r="JJ237" i="2"/>
  <c r="JJ225" i="2"/>
  <c r="JJ219" i="2"/>
  <c r="JJ218" i="2"/>
  <c r="JJ216" i="2" a="1"/>
  <c r="JJ216" i="2" s="1"/>
  <c r="JJ211" i="2"/>
  <c r="JJ224" i="2"/>
  <c r="JJ221" i="2"/>
  <c r="JJ220" i="2"/>
  <c r="JJ217" i="2"/>
  <c r="JJ234" i="2"/>
  <c r="JJ210" i="2"/>
  <c r="JJ208" i="2"/>
  <c r="JJ205" i="2"/>
  <c r="JJ203" i="2"/>
  <c r="JJ202" i="2"/>
  <c r="JJ200" i="2" a="1"/>
  <c r="JJ200" i="2" s="1"/>
  <c r="JJ193" i="2"/>
  <c r="JJ235" i="2"/>
  <c r="JJ209" i="2"/>
  <c r="JJ204" i="2"/>
  <c r="JJ201" i="2"/>
  <c r="JJ195" i="2"/>
  <c r="JJ188" i="2"/>
  <c r="JJ186" i="2"/>
  <c r="JJ192" i="2"/>
  <c r="JJ189" i="2"/>
  <c r="JJ184" i="2" a="1"/>
  <c r="JJ184" i="2" s="1"/>
  <c r="JJ187" i="2"/>
  <c r="JJ185" i="2"/>
  <c r="JH19" i="3"/>
  <c r="JJ194" i="2"/>
  <c r="JK165" i="2"/>
  <c r="JJ222" i="2"/>
  <c r="JJ270" i="2"/>
  <c r="JJ238" i="2"/>
  <c r="JJ206" i="2"/>
  <c r="JJ302" i="2"/>
  <c r="JJ190" i="2"/>
  <c r="JJ318" i="2"/>
  <c r="JJ254" i="2"/>
  <c r="JJ177" i="2"/>
  <c r="JJ170" i="2"/>
  <c r="JJ172" i="2"/>
  <c r="JJ176" i="2"/>
  <c r="JJ171" i="2"/>
  <c r="JJ178" i="2"/>
  <c r="JJ179" i="2"/>
  <c r="JJ173" i="2"/>
  <c r="JJ174" i="2"/>
  <c r="JJ169" i="2"/>
  <c r="JJ168" i="2" a="1"/>
  <c r="JJ168" i="2" s="1"/>
  <c r="JI271" i="2"/>
  <c r="JI276" i="2" s="1"/>
  <c r="JI287" i="2"/>
  <c r="JI292" i="2" s="1"/>
  <c r="JI239" i="2"/>
  <c r="JI244" i="2" s="1"/>
  <c r="JI191" i="2"/>
  <c r="JI196" i="2" s="1"/>
  <c r="JI207" i="2"/>
  <c r="JI212" i="2" s="1"/>
  <c r="JI223" i="2"/>
  <c r="JI228" i="2" s="1"/>
  <c r="JI303" i="2"/>
  <c r="JI308" i="2" s="1"/>
  <c r="JJ255" i="2" l="1"/>
  <c r="JJ207" i="2"/>
  <c r="JJ212" i="2" s="1"/>
  <c r="JJ303" i="2"/>
  <c r="JJ271" i="2"/>
  <c r="JJ276" i="2" s="1"/>
  <c r="JJ319" i="2"/>
  <c r="JJ324" i="2" s="1"/>
  <c r="JJ260" i="2"/>
  <c r="JK323" i="2"/>
  <c r="JK322" i="2"/>
  <c r="JK320" i="2"/>
  <c r="JK321" i="2"/>
  <c r="JK317" i="2"/>
  <c r="JK316" i="2"/>
  <c r="JK315" i="2"/>
  <c r="JK314" i="2"/>
  <c r="JK313" i="2"/>
  <c r="JK305" i="2"/>
  <c r="JK312" i="2" a="1"/>
  <c r="JK312" i="2" s="1"/>
  <c r="JK306" i="2"/>
  <c r="JK307" i="2"/>
  <c r="JK304" i="2"/>
  <c r="JK300" i="2"/>
  <c r="JK301" i="2"/>
  <c r="JK299" i="2"/>
  <c r="JK298" i="2"/>
  <c r="JK297" i="2"/>
  <c r="JK296" i="2" a="1"/>
  <c r="JK296" i="2" s="1"/>
  <c r="JK289" i="2"/>
  <c r="JK291" i="2"/>
  <c r="JK290" i="2"/>
  <c r="JK286" i="2"/>
  <c r="JK288" i="2"/>
  <c r="JK285" i="2"/>
  <c r="JK283" i="2"/>
  <c r="JK281" i="2"/>
  <c r="JK275" i="2"/>
  <c r="JK284" i="2"/>
  <c r="JK282" i="2"/>
  <c r="JK280" i="2" a="1"/>
  <c r="JK280" i="2" s="1"/>
  <c r="JK273" i="2"/>
  <c r="JK268" i="2"/>
  <c r="JK274" i="2"/>
  <c r="JK272" i="2"/>
  <c r="JK269" i="2"/>
  <c r="JK259" i="2"/>
  <c r="JK265" i="2"/>
  <c r="JK267" i="2"/>
  <c r="JK266" i="2"/>
  <c r="JK264" i="2" a="1"/>
  <c r="JK264" i="2" s="1"/>
  <c r="JK258" i="2"/>
  <c r="JK256" i="2"/>
  <c r="JK253" i="2"/>
  <c r="JK257" i="2"/>
  <c r="JK241" i="2"/>
  <c r="JK252" i="2"/>
  <c r="JK249" i="2"/>
  <c r="JK248" i="2" a="1"/>
  <c r="JK248" i="2" s="1"/>
  <c r="JK242" i="2"/>
  <c r="JK240" i="2"/>
  <c r="JK236" i="2"/>
  <c r="JK250" i="2"/>
  <c r="JK251" i="2"/>
  <c r="JK243" i="2"/>
  <c r="JK232" i="2" a="1"/>
  <c r="JK232" i="2" s="1"/>
  <c r="JK226" i="2"/>
  <c r="JK224" i="2"/>
  <c r="JK221" i="2"/>
  <c r="JK233" i="2"/>
  <c r="JK235" i="2"/>
  <c r="JK234" i="2"/>
  <c r="JK227" i="2"/>
  <c r="JK211" i="2"/>
  <c r="JK225" i="2"/>
  <c r="JK220" i="2"/>
  <c r="JK217" i="2"/>
  <c r="JK210" i="2"/>
  <c r="JK208" i="2"/>
  <c r="JK237" i="2"/>
  <c r="JK219" i="2"/>
  <c r="JK218" i="2"/>
  <c r="JK216" i="2" a="1"/>
  <c r="JK216" i="2" s="1"/>
  <c r="JK205" i="2"/>
  <c r="JK203" i="2"/>
  <c r="JK202" i="2"/>
  <c r="JK200" i="2" a="1"/>
  <c r="JK200" i="2" s="1"/>
  <c r="JK209" i="2"/>
  <c r="JK204" i="2"/>
  <c r="JK201" i="2"/>
  <c r="JK195" i="2"/>
  <c r="JK194" i="2"/>
  <c r="JK192" i="2"/>
  <c r="JK189" i="2"/>
  <c r="JK193" i="2"/>
  <c r="JK188" i="2"/>
  <c r="JK186" i="2"/>
  <c r="JK184" i="2" a="1"/>
  <c r="JK184" i="2" s="1"/>
  <c r="JI19" i="3"/>
  <c r="JK187" i="2"/>
  <c r="JK185" i="2"/>
  <c r="JL165" i="2"/>
  <c r="JK238" i="2"/>
  <c r="JK270" i="2"/>
  <c r="JK302" i="2"/>
  <c r="JK206" i="2"/>
  <c r="JK222" i="2"/>
  <c r="JK254" i="2"/>
  <c r="JK318" i="2"/>
  <c r="JK190" i="2"/>
  <c r="JK177" i="2"/>
  <c r="JK168" i="2" a="1"/>
  <c r="JK168" i="2" s="1"/>
  <c r="JK176" i="2"/>
  <c r="JK171" i="2"/>
  <c r="JK174" i="2"/>
  <c r="JK169" i="2"/>
  <c r="JK172" i="2"/>
  <c r="JK170" i="2"/>
  <c r="JK179" i="2"/>
  <c r="JK173" i="2"/>
  <c r="JK178" i="2"/>
  <c r="JJ308" i="2"/>
  <c r="JJ223" i="2"/>
  <c r="JJ228" i="2" s="1"/>
  <c r="JJ239" i="2"/>
  <c r="JJ244" i="2" s="1"/>
  <c r="JJ287" i="2"/>
  <c r="JJ292" i="2" s="1"/>
  <c r="JJ191" i="2"/>
  <c r="JJ196" i="2" s="1"/>
  <c r="JJ175" i="2"/>
  <c r="JJ180" i="2" s="1"/>
  <c r="JK303" i="2" l="1"/>
  <c r="JK191" i="2"/>
  <c r="JK196" i="2" s="1"/>
  <c r="JK308" i="2"/>
  <c r="JK239" i="2"/>
  <c r="JK244" i="2" s="1"/>
  <c r="JL323" i="2"/>
  <c r="JL322" i="2"/>
  <c r="JL321" i="2"/>
  <c r="JL320" i="2"/>
  <c r="JL316" i="2"/>
  <c r="JL317" i="2"/>
  <c r="JL315" i="2"/>
  <c r="JL314" i="2"/>
  <c r="JL313" i="2"/>
  <c r="JL312" i="2" a="1"/>
  <c r="JL312" i="2" s="1"/>
  <c r="JL307" i="2"/>
  <c r="JL306" i="2"/>
  <c r="JL305" i="2"/>
  <c r="JL304" i="2"/>
  <c r="JL300" i="2"/>
  <c r="JL301" i="2"/>
  <c r="JL299" i="2"/>
  <c r="JL296" i="2" a="1"/>
  <c r="JL296" i="2" s="1"/>
  <c r="JL298" i="2"/>
  <c r="JL297" i="2"/>
  <c r="JL291" i="2"/>
  <c r="JL290" i="2"/>
  <c r="JL286" i="2"/>
  <c r="JL289" i="2"/>
  <c r="JL288" i="2"/>
  <c r="JL283" i="2"/>
  <c r="JL281" i="2"/>
  <c r="JL285" i="2"/>
  <c r="JL280" i="2" a="1"/>
  <c r="JL280" i="2" s="1"/>
  <c r="JL284" i="2"/>
  <c r="JL282" i="2"/>
  <c r="JL274" i="2"/>
  <c r="JL272" i="2"/>
  <c r="JL269" i="2"/>
  <c r="JL275" i="2"/>
  <c r="JL268" i="2"/>
  <c r="JL265" i="2"/>
  <c r="JL273" i="2"/>
  <c r="JL267" i="2"/>
  <c r="JL259" i="2"/>
  <c r="JL258" i="2"/>
  <c r="JL264" i="2" a="1"/>
  <c r="JL264" i="2" s="1"/>
  <c r="JL266" i="2"/>
  <c r="JL257" i="2"/>
  <c r="JL241" i="2"/>
  <c r="JL248" i="2" a="1"/>
  <c r="JL248" i="2" s="1"/>
  <c r="JL243" i="2"/>
  <c r="JL252" i="2"/>
  <c r="JL249" i="2"/>
  <c r="JL253" i="2"/>
  <c r="JL242" i="2"/>
  <c r="JL240" i="2"/>
  <c r="JL256" i="2"/>
  <c r="JL251" i="2"/>
  <c r="JL250" i="2"/>
  <c r="JL236" i="2"/>
  <c r="JL237" i="2"/>
  <c r="JL235" i="2"/>
  <c r="JL234" i="2"/>
  <c r="JL232" i="2" a="1"/>
  <c r="JL232" i="2" s="1"/>
  <c r="JL226" i="2"/>
  <c r="JL233" i="2"/>
  <c r="JL225" i="2"/>
  <c r="JL220" i="2"/>
  <c r="JL217" i="2"/>
  <c r="JL224" i="2"/>
  <c r="JL221" i="2"/>
  <c r="JL209" i="2"/>
  <c r="JL219" i="2"/>
  <c r="JL216" i="2" a="1"/>
  <c r="JL216" i="2" s="1"/>
  <c r="JL210" i="2"/>
  <c r="JL200" i="2" a="1"/>
  <c r="JL200" i="2" s="1"/>
  <c r="JL193" i="2"/>
  <c r="JL204" i="2"/>
  <c r="JL201" i="2"/>
  <c r="JL211" i="2"/>
  <c r="JL227" i="2"/>
  <c r="JL205" i="2"/>
  <c r="JL203" i="2"/>
  <c r="JL202" i="2"/>
  <c r="JL218" i="2"/>
  <c r="JM165" i="2"/>
  <c r="JL192" i="2"/>
  <c r="JL189" i="2"/>
  <c r="JL184" i="2" a="1"/>
  <c r="JL184" i="2" s="1"/>
  <c r="JL208" i="2"/>
  <c r="JJ19" i="3"/>
  <c r="JL187" i="2"/>
  <c r="JL185" i="2"/>
  <c r="JL195" i="2"/>
  <c r="JL194" i="2"/>
  <c r="JL188" i="2"/>
  <c r="JL186" i="2"/>
  <c r="JL238" i="2"/>
  <c r="JL270" i="2"/>
  <c r="JL222" i="2"/>
  <c r="JL302" i="2"/>
  <c r="JL206" i="2"/>
  <c r="JL190" i="2"/>
  <c r="JL254" i="2"/>
  <c r="JL318" i="2"/>
  <c r="JL177" i="2"/>
  <c r="JL174" i="2"/>
  <c r="JL169" i="2"/>
  <c r="JL173" i="2"/>
  <c r="JL176" i="2"/>
  <c r="JL179" i="2"/>
  <c r="JL171" i="2"/>
  <c r="JL170" i="2"/>
  <c r="JL178" i="2"/>
  <c r="JL168" i="2" a="1"/>
  <c r="JL168" i="2" s="1"/>
  <c r="JL172" i="2"/>
  <c r="JK287" i="2"/>
  <c r="JK292" i="2" s="1"/>
  <c r="JK319" i="2"/>
  <c r="JK324" i="2" s="1"/>
  <c r="JK255" i="2"/>
  <c r="JK260" i="2" s="1"/>
  <c r="JK271" i="2"/>
  <c r="JK276" i="2" s="1"/>
  <c r="JK175" i="2"/>
  <c r="JK180" i="2" s="1"/>
  <c r="JK223" i="2"/>
  <c r="JK228" i="2" s="1"/>
  <c r="JK207" i="2"/>
  <c r="JK212" i="2" s="1"/>
  <c r="JL271" i="2" l="1"/>
  <c r="JL223" i="2"/>
  <c r="JL228" i="2" s="1"/>
  <c r="JL287" i="2"/>
  <c r="JL292" i="2" s="1"/>
  <c r="JL239" i="2"/>
  <c r="JL244" i="2" s="1"/>
  <c r="JL319" i="2"/>
  <c r="JL324" i="2" s="1"/>
  <c r="JL255" i="2"/>
  <c r="JL260" i="2" s="1"/>
  <c r="JL191" i="2"/>
  <c r="JL196" i="2" s="1"/>
  <c r="JM323" i="2"/>
  <c r="JM322" i="2"/>
  <c r="JM320" i="2"/>
  <c r="JM321" i="2"/>
  <c r="JM317" i="2"/>
  <c r="JM316" i="2"/>
  <c r="JM315" i="2"/>
  <c r="JM314" i="2"/>
  <c r="JM312" i="2" a="1"/>
  <c r="JM312" i="2" s="1"/>
  <c r="JM313" i="2"/>
  <c r="JM306" i="2"/>
  <c r="JM304" i="2"/>
  <c r="JM307" i="2"/>
  <c r="JM300" i="2"/>
  <c r="JM305" i="2"/>
  <c r="JM301" i="2"/>
  <c r="JM299" i="2"/>
  <c r="JM297" i="2"/>
  <c r="JM290" i="2"/>
  <c r="JM298" i="2"/>
  <c r="JM296" i="2" a="1"/>
  <c r="JM296" i="2" s="1"/>
  <c r="JM286" i="2"/>
  <c r="JM289" i="2"/>
  <c r="JM291" i="2"/>
  <c r="JM285" i="2"/>
  <c r="JM280" i="2" a="1"/>
  <c r="JM280" i="2" s="1"/>
  <c r="JM284" i="2"/>
  <c r="JM282" i="2"/>
  <c r="JM288" i="2"/>
  <c r="JM275" i="2"/>
  <c r="JM281" i="2"/>
  <c r="JM273" i="2"/>
  <c r="JM267" i="2"/>
  <c r="JM266" i="2"/>
  <c r="JM264" i="2" a="1"/>
  <c r="JM264" i="2" s="1"/>
  <c r="JM269" i="2"/>
  <c r="JM272" i="2"/>
  <c r="JM259" i="2"/>
  <c r="JM283" i="2"/>
  <c r="JM274" i="2"/>
  <c r="JM265" i="2"/>
  <c r="JM268" i="2"/>
  <c r="JM257" i="2"/>
  <c r="JM248" i="2" a="1"/>
  <c r="JM248" i="2" s="1"/>
  <c r="JM243" i="2"/>
  <c r="JM252" i="2"/>
  <c r="JM249" i="2"/>
  <c r="JM253" i="2"/>
  <c r="JM258" i="2"/>
  <c r="JM256" i="2"/>
  <c r="JM251" i="2"/>
  <c r="JM250" i="2"/>
  <c r="JM236" i="2"/>
  <c r="JM242" i="2"/>
  <c r="JM241" i="2"/>
  <c r="JM240" i="2"/>
  <c r="JM226" i="2"/>
  <c r="JM233" i="2"/>
  <c r="JM235" i="2"/>
  <c r="JM234" i="2"/>
  <c r="JM225" i="2"/>
  <c r="JM237" i="2"/>
  <c r="JM227" i="2"/>
  <c r="JM232" i="2" a="1"/>
  <c r="JM232" i="2" s="1"/>
  <c r="JM220" i="2"/>
  <c r="JM217" i="2"/>
  <c r="JM224" i="2"/>
  <c r="JM221" i="2"/>
  <c r="JM210" i="2"/>
  <c r="JM208" i="2"/>
  <c r="JM216" i="2" a="1"/>
  <c r="JM216" i="2" s="1"/>
  <c r="JM219" i="2"/>
  <c r="JM218" i="2"/>
  <c r="JM211" i="2"/>
  <c r="JM200" i="2" a="1"/>
  <c r="JM200" i="2" s="1"/>
  <c r="JM204" i="2"/>
  <c r="JM201" i="2"/>
  <c r="JM195" i="2"/>
  <c r="JM209" i="2"/>
  <c r="JM194" i="2"/>
  <c r="JM192" i="2"/>
  <c r="JM189" i="2"/>
  <c r="JM203" i="2"/>
  <c r="JN165" i="2"/>
  <c r="JM187" i="2"/>
  <c r="JM185" i="2"/>
  <c r="JM205" i="2"/>
  <c r="JM202" i="2"/>
  <c r="JM193" i="2"/>
  <c r="JM184" i="2" a="1"/>
  <c r="JM184" i="2" s="1"/>
  <c r="JM188" i="2"/>
  <c r="JM186" i="2"/>
  <c r="JK19" i="3"/>
  <c r="JM222" i="2"/>
  <c r="JM270" i="2"/>
  <c r="JM238" i="2"/>
  <c r="JM206" i="2"/>
  <c r="JM302" i="2"/>
  <c r="JM168" i="2" a="1"/>
  <c r="JM168" i="2" s="1"/>
  <c r="JM318" i="2"/>
  <c r="JM190" i="2"/>
  <c r="JM254" i="2"/>
  <c r="JM255" i="2" s="1"/>
  <c r="JM174" i="2"/>
  <c r="JM177" i="2"/>
  <c r="JM179" i="2"/>
  <c r="JM170" i="2"/>
  <c r="JM173" i="2"/>
  <c r="JM169" i="2"/>
  <c r="JM176" i="2"/>
  <c r="JM172" i="2"/>
  <c r="JM171" i="2"/>
  <c r="JM178" i="2"/>
  <c r="JL276" i="2"/>
  <c r="JL303" i="2"/>
  <c r="JL308" i="2" s="1"/>
  <c r="JL207" i="2"/>
  <c r="JL212" i="2" s="1"/>
  <c r="JL175" i="2"/>
  <c r="JL180" i="2" s="1"/>
  <c r="JM175" i="2" l="1"/>
  <c r="JM180" i="2" s="1"/>
  <c r="JM287" i="2"/>
  <c r="JM292" i="2" s="1"/>
  <c r="JM207" i="2"/>
  <c r="JM212" i="2" s="1"/>
  <c r="JM271" i="2"/>
  <c r="JM276" i="2" s="1"/>
  <c r="JM239" i="2"/>
  <c r="JM244" i="2" s="1"/>
  <c r="JM223" i="2"/>
  <c r="JM228" i="2" s="1"/>
  <c r="JM260" i="2"/>
  <c r="JM191" i="2"/>
  <c r="JM196" i="2" s="1"/>
  <c r="JM303" i="2"/>
  <c r="JM308" i="2" s="1"/>
  <c r="JM319" i="2"/>
  <c r="JM324" i="2" s="1"/>
  <c r="JN323" i="2"/>
  <c r="JN322" i="2"/>
  <c r="JN320" i="2"/>
  <c r="JN321" i="2"/>
  <c r="JN317" i="2"/>
  <c r="JN316" i="2"/>
  <c r="JN314" i="2"/>
  <c r="JN315" i="2"/>
  <c r="JN312" i="2" a="1"/>
  <c r="JN312" i="2" s="1"/>
  <c r="JN313" i="2"/>
  <c r="JN306" i="2"/>
  <c r="JN307" i="2"/>
  <c r="JN305" i="2"/>
  <c r="JN304" i="2"/>
  <c r="JN300" i="2"/>
  <c r="JN301" i="2"/>
  <c r="JN298" i="2"/>
  <c r="JN297" i="2"/>
  <c r="JN296" i="2" a="1"/>
  <c r="JN296" i="2" s="1"/>
  <c r="JN299" i="2"/>
  <c r="JN290" i="2"/>
  <c r="JN291" i="2"/>
  <c r="JN289" i="2"/>
  <c r="JN288" i="2"/>
  <c r="JN285" i="2"/>
  <c r="JN280" i="2" a="1"/>
  <c r="JN280" i="2" s="1"/>
  <c r="JN286" i="2"/>
  <c r="JN284" i="2"/>
  <c r="JN282" i="2"/>
  <c r="JN283" i="2"/>
  <c r="JN281" i="2"/>
  <c r="JN275" i="2"/>
  <c r="JN274" i="2"/>
  <c r="JN272" i="2"/>
  <c r="JN269" i="2"/>
  <c r="JN273" i="2"/>
  <c r="JN267" i="2"/>
  <c r="JN266" i="2"/>
  <c r="JN259" i="2"/>
  <c r="JN268" i="2"/>
  <c r="JN265" i="2"/>
  <c r="JN264" i="2" a="1"/>
  <c r="JN264" i="2" s="1"/>
  <c r="JN257" i="2"/>
  <c r="JN258" i="2"/>
  <c r="JN256" i="2"/>
  <c r="JN253" i="2"/>
  <c r="JN252" i="2"/>
  <c r="JN249" i="2"/>
  <c r="JN251" i="2"/>
  <c r="JN250" i="2"/>
  <c r="JN248" i="2" a="1"/>
  <c r="JN248" i="2" s="1"/>
  <c r="JN242" i="2"/>
  <c r="JN243" i="2"/>
  <c r="JN237" i="2"/>
  <c r="JN235" i="2"/>
  <c r="JN234" i="2"/>
  <c r="JN233" i="2"/>
  <c r="JN236" i="2"/>
  <c r="JN225" i="2"/>
  <c r="JN240" i="2"/>
  <c r="JN227" i="2"/>
  <c r="JN226" i="2"/>
  <c r="JN224" i="2"/>
  <c r="JN221" i="2"/>
  <c r="JN232" i="2" a="1"/>
  <c r="JN232" i="2" s="1"/>
  <c r="JN220" i="2"/>
  <c r="JN217" i="2"/>
  <c r="JN216" i="2" a="1"/>
  <c r="JN216" i="2" s="1"/>
  <c r="JN219" i="2"/>
  <c r="JN218" i="2"/>
  <c r="JN209" i="2"/>
  <c r="JN241" i="2"/>
  <c r="JN210" i="2"/>
  <c r="JN204" i="2"/>
  <c r="JN201" i="2"/>
  <c r="JN195" i="2"/>
  <c r="JN211" i="2"/>
  <c r="JN194" i="2"/>
  <c r="JN192" i="2"/>
  <c r="JN189" i="2"/>
  <c r="JN208" i="2"/>
  <c r="JN205" i="2"/>
  <c r="JN203" i="2"/>
  <c r="JN202" i="2"/>
  <c r="JN200" i="2" a="1"/>
  <c r="JN200" i="2" s="1"/>
  <c r="JN187" i="2"/>
  <c r="JN185" i="2"/>
  <c r="JO165" i="2"/>
  <c r="JL19" i="3"/>
  <c r="JN193" i="2"/>
  <c r="JN188" i="2"/>
  <c r="JN186" i="2"/>
  <c r="JN184" i="2" a="1"/>
  <c r="JN184" i="2" s="1"/>
  <c r="JN206" i="2"/>
  <c r="JN302" i="2"/>
  <c r="JN270" i="2"/>
  <c r="JN222" i="2"/>
  <c r="JN238" i="2"/>
  <c r="JN254" i="2"/>
  <c r="JN168" i="2" a="1"/>
  <c r="JN168" i="2" s="1"/>
  <c r="JN190" i="2"/>
  <c r="JN318" i="2"/>
  <c r="JN170" i="2"/>
  <c r="JN174" i="2"/>
  <c r="JN169" i="2"/>
  <c r="JN177" i="2"/>
  <c r="JN171" i="2"/>
  <c r="JN179" i="2"/>
  <c r="JN172" i="2"/>
  <c r="JN176" i="2"/>
  <c r="JN178" i="2"/>
  <c r="JN173" i="2"/>
  <c r="JN255" i="2" l="1"/>
  <c r="JN260" i="2" s="1"/>
  <c r="JN319" i="2"/>
  <c r="JN324" i="2" s="1"/>
  <c r="JN207" i="2"/>
  <c r="JN212" i="2" s="1"/>
  <c r="JO323" i="2"/>
  <c r="JO321" i="2"/>
  <c r="JO320" i="2"/>
  <c r="JO322" i="2"/>
  <c r="JO317" i="2"/>
  <c r="JO316" i="2"/>
  <c r="JO315" i="2"/>
  <c r="JO314" i="2"/>
  <c r="JO313" i="2"/>
  <c r="JO306" i="2"/>
  <c r="JO312" i="2" a="1"/>
  <c r="JO312" i="2" s="1"/>
  <c r="JO307" i="2"/>
  <c r="JO304" i="2"/>
  <c r="JO305" i="2"/>
  <c r="JO301" i="2"/>
  <c r="JO300" i="2"/>
  <c r="JO299" i="2"/>
  <c r="JO297" i="2"/>
  <c r="JO290" i="2"/>
  <c r="JO298" i="2"/>
  <c r="JO296" i="2" a="1"/>
  <c r="JO296" i="2" s="1"/>
  <c r="JO291" i="2"/>
  <c r="JO289" i="2"/>
  <c r="JO288" i="2"/>
  <c r="JO286" i="2"/>
  <c r="JO285" i="2"/>
  <c r="JO284" i="2"/>
  <c r="JO282" i="2"/>
  <c r="JO283" i="2"/>
  <c r="JO281" i="2"/>
  <c r="JO275" i="2"/>
  <c r="JO274" i="2"/>
  <c r="JO272" i="2"/>
  <c r="JO269" i="2"/>
  <c r="JO280" i="2" a="1"/>
  <c r="JO280" i="2" s="1"/>
  <c r="JO273" i="2"/>
  <c r="JO268" i="2"/>
  <c r="JO267" i="2"/>
  <c r="JO266" i="2"/>
  <c r="JO264" i="2" a="1"/>
  <c r="JO264" i="2" s="1"/>
  <c r="JO265" i="2"/>
  <c r="JO257" i="2"/>
  <c r="JO258" i="2"/>
  <c r="JO256" i="2"/>
  <c r="JO253" i="2"/>
  <c r="JO242" i="2"/>
  <c r="JO259" i="2"/>
  <c r="JO251" i="2"/>
  <c r="JO250" i="2"/>
  <c r="JO248" i="2" a="1"/>
  <c r="JO248" i="2" s="1"/>
  <c r="JO241" i="2"/>
  <c r="JO243" i="2"/>
  <c r="JO252" i="2"/>
  <c r="JO249" i="2"/>
  <c r="JO237" i="2"/>
  <c r="JO235" i="2"/>
  <c r="JO234" i="2"/>
  <c r="JO240" i="2"/>
  <c r="JO236" i="2"/>
  <c r="JO225" i="2"/>
  <c r="JO227" i="2"/>
  <c r="JO232" i="2" a="1"/>
  <c r="JO232" i="2" s="1"/>
  <c r="JO233" i="2"/>
  <c r="JO224" i="2"/>
  <c r="JO221" i="2"/>
  <c r="JO216" i="2" a="1"/>
  <c r="JO216" i="2" s="1"/>
  <c r="JO219" i="2"/>
  <c r="JO218" i="2"/>
  <c r="JO226" i="2"/>
  <c r="JO209" i="2"/>
  <c r="JO211" i="2"/>
  <c r="JO220" i="2"/>
  <c r="JO217" i="2"/>
  <c r="JO210" i="2"/>
  <c r="JO204" i="2"/>
  <c r="JO201" i="2"/>
  <c r="JO195" i="2"/>
  <c r="JO208" i="2"/>
  <c r="JO205" i="2"/>
  <c r="JO203" i="2"/>
  <c r="JO202" i="2"/>
  <c r="JO200" i="2" a="1"/>
  <c r="JO200" i="2" s="1"/>
  <c r="JO193" i="2"/>
  <c r="JO192" i="2"/>
  <c r="JO189" i="2"/>
  <c r="JO187" i="2"/>
  <c r="JO185" i="2"/>
  <c r="JP165" i="2"/>
  <c r="JO194" i="2"/>
  <c r="JO188" i="2"/>
  <c r="JO186" i="2"/>
  <c r="JO184" i="2" a="1"/>
  <c r="JO184" i="2" s="1"/>
  <c r="JM19" i="3"/>
  <c r="JO238" i="2"/>
  <c r="JO206" i="2"/>
  <c r="JO302" i="2"/>
  <c r="JO222" i="2"/>
  <c r="JO270" i="2"/>
  <c r="JO190" i="2"/>
  <c r="JO254" i="2"/>
  <c r="JO318" i="2"/>
  <c r="JO177" i="2"/>
  <c r="JO172" i="2"/>
  <c r="JO168" i="2" a="1"/>
  <c r="JO168" i="2" s="1"/>
  <c r="JO171" i="2"/>
  <c r="JO173" i="2"/>
  <c r="JO178" i="2"/>
  <c r="JO176" i="2"/>
  <c r="JO170" i="2"/>
  <c r="JO179" i="2"/>
  <c r="JO169" i="2"/>
  <c r="JO174" i="2"/>
  <c r="JN191" i="2"/>
  <c r="JN196" i="2" s="1"/>
  <c r="JN175" i="2"/>
  <c r="JN180" i="2" s="1"/>
  <c r="JN223" i="2"/>
  <c r="JN228" i="2" s="1"/>
  <c r="JN303" i="2"/>
  <c r="JN308" i="2" s="1"/>
  <c r="JN271" i="2"/>
  <c r="JN276" i="2" s="1"/>
  <c r="JN287" i="2"/>
  <c r="JN292" i="2" s="1"/>
  <c r="JN239" i="2"/>
  <c r="JN244" i="2" s="1"/>
  <c r="JO303" i="2" l="1"/>
  <c r="JO308" i="2" s="1"/>
  <c r="JO319" i="2"/>
  <c r="JO324" i="2" s="1"/>
  <c r="JO207" i="2"/>
  <c r="JO212" i="2" s="1"/>
  <c r="JO239" i="2"/>
  <c r="JO244" i="2" s="1"/>
  <c r="JO255" i="2"/>
  <c r="JO260" i="2" s="1"/>
  <c r="JO287" i="2"/>
  <c r="JO292" i="2" s="1"/>
  <c r="JO223" i="2"/>
  <c r="JO228" i="2" s="1"/>
  <c r="JO175" i="2"/>
  <c r="JO180" i="2" s="1"/>
  <c r="JO271" i="2"/>
  <c r="JO276" i="2" s="1"/>
  <c r="JO191" i="2"/>
  <c r="JO196" i="2" s="1"/>
  <c r="JP322" i="2"/>
  <c r="JP323" i="2"/>
  <c r="JP321" i="2"/>
  <c r="JP317" i="2"/>
  <c r="JP320" i="2"/>
  <c r="JP316" i="2"/>
  <c r="JP315" i="2"/>
  <c r="JP314" i="2"/>
  <c r="JP313" i="2"/>
  <c r="JP312" i="2" a="1"/>
  <c r="JP312" i="2" s="1"/>
  <c r="JP305" i="2"/>
  <c r="JP306" i="2"/>
  <c r="JP307" i="2"/>
  <c r="JP301" i="2"/>
  <c r="JP300" i="2"/>
  <c r="JP304" i="2"/>
  <c r="JP298" i="2"/>
  <c r="JP299" i="2"/>
  <c r="JP297" i="2"/>
  <c r="JP296" i="2" a="1"/>
  <c r="JP296" i="2" s="1"/>
  <c r="JP291" i="2"/>
  <c r="JP288" i="2"/>
  <c r="JP285" i="2"/>
  <c r="JP290" i="2"/>
  <c r="JP286" i="2"/>
  <c r="JP284" i="2"/>
  <c r="JP282" i="2"/>
  <c r="JP283" i="2"/>
  <c r="JP281" i="2"/>
  <c r="JP289" i="2"/>
  <c r="JP280" i="2" a="1"/>
  <c r="JP280" i="2" s="1"/>
  <c r="JP275" i="2"/>
  <c r="JP273" i="2"/>
  <c r="JP268" i="2"/>
  <c r="JP267" i="2"/>
  <c r="JP266" i="2"/>
  <c r="JP264" i="2" a="1"/>
  <c r="JP264" i="2" s="1"/>
  <c r="JP272" i="2"/>
  <c r="JP274" i="2"/>
  <c r="JP265" i="2"/>
  <c r="JP257" i="2"/>
  <c r="JP269" i="2"/>
  <c r="JP258" i="2"/>
  <c r="JP259" i="2"/>
  <c r="JP242" i="2"/>
  <c r="JP240" i="2"/>
  <c r="JP253" i="2"/>
  <c r="JP251" i="2"/>
  <c r="JP250" i="2"/>
  <c r="JP256" i="2"/>
  <c r="JP248" i="2" a="1"/>
  <c r="JP248" i="2" s="1"/>
  <c r="JP241" i="2"/>
  <c r="JP243" i="2"/>
  <c r="JP252" i="2"/>
  <c r="JP249" i="2"/>
  <c r="JP237" i="2"/>
  <c r="JP236" i="2"/>
  <c r="JP225" i="2"/>
  <c r="JP227" i="2"/>
  <c r="JP235" i="2"/>
  <c r="JP234" i="2"/>
  <c r="JP232" i="2" a="1"/>
  <c r="JP232" i="2" s="1"/>
  <c r="JP226" i="2"/>
  <c r="JP224" i="2"/>
  <c r="JP221" i="2"/>
  <c r="JP216" i="2" a="1"/>
  <c r="JP216" i="2" s="1"/>
  <c r="JP219" i="2"/>
  <c r="JP218" i="2"/>
  <c r="JP233" i="2"/>
  <c r="JP211" i="2"/>
  <c r="JP210" i="2"/>
  <c r="JP208" i="2"/>
  <c r="JP220" i="2"/>
  <c r="JP209" i="2"/>
  <c r="JP194" i="2"/>
  <c r="JP192" i="2"/>
  <c r="JP189" i="2"/>
  <c r="JP205" i="2"/>
  <c r="JP203" i="2"/>
  <c r="JP202" i="2"/>
  <c r="JP200" i="2" a="1"/>
  <c r="JP200" i="2" s="1"/>
  <c r="JP217" i="2"/>
  <c r="JP204" i="2"/>
  <c r="JP201" i="2"/>
  <c r="JP195" i="2"/>
  <c r="JN19" i="3"/>
  <c r="JP188" i="2"/>
  <c r="JP186" i="2"/>
  <c r="JP184" i="2" a="1"/>
  <c r="JP184" i="2" s="1"/>
  <c r="JQ165" i="2"/>
  <c r="JP193" i="2"/>
  <c r="JP187" i="2"/>
  <c r="JP185" i="2"/>
  <c r="JP222" i="2"/>
  <c r="JP270" i="2"/>
  <c r="JP238" i="2"/>
  <c r="JP206" i="2"/>
  <c r="JP302" i="2"/>
  <c r="JP190" i="2"/>
  <c r="JP318" i="2"/>
  <c r="JP254" i="2"/>
  <c r="JP177" i="2"/>
  <c r="JP168" i="2" a="1"/>
  <c r="JP168" i="2" s="1"/>
  <c r="JP170" i="2"/>
  <c r="JP172" i="2"/>
  <c r="JP178" i="2"/>
  <c r="JP171" i="2"/>
  <c r="JP176" i="2"/>
  <c r="JP174" i="2"/>
  <c r="JP179" i="2"/>
  <c r="JP169" i="2"/>
  <c r="JP173" i="2"/>
  <c r="JP191" i="2" l="1"/>
  <c r="JP196" i="2" s="1"/>
  <c r="JP175" i="2"/>
  <c r="JP180" i="2" s="1"/>
  <c r="JP287" i="2"/>
  <c r="JP292" i="2" s="1"/>
  <c r="JP207" i="2"/>
  <c r="JP212" i="2" s="1"/>
  <c r="JP239" i="2"/>
  <c r="JP244" i="2" s="1"/>
  <c r="JP255" i="2"/>
  <c r="JP260" i="2" s="1"/>
  <c r="JP271" i="2"/>
  <c r="JP276" i="2" s="1"/>
  <c r="JP319" i="2"/>
  <c r="JP324" i="2" s="1"/>
  <c r="JP303" i="2"/>
  <c r="JP308" i="2" s="1"/>
  <c r="JQ323" i="2"/>
  <c r="JQ322" i="2"/>
  <c r="JQ321" i="2"/>
  <c r="JQ320" i="2"/>
  <c r="JQ317" i="2"/>
  <c r="JQ316" i="2"/>
  <c r="JQ315" i="2"/>
  <c r="JQ314" i="2"/>
  <c r="JQ313" i="2"/>
  <c r="JQ312" i="2" a="1"/>
  <c r="JQ312" i="2" s="1"/>
  <c r="JQ307" i="2"/>
  <c r="JQ306" i="2"/>
  <c r="JQ304" i="2"/>
  <c r="JQ305" i="2"/>
  <c r="JQ301" i="2"/>
  <c r="JQ299" i="2"/>
  <c r="JQ300" i="2"/>
  <c r="JQ297" i="2"/>
  <c r="JQ296" i="2" a="1"/>
  <c r="JQ296" i="2" s="1"/>
  <c r="JQ298" i="2"/>
  <c r="JQ291" i="2"/>
  <c r="JQ290" i="2"/>
  <c r="JQ288" i="2"/>
  <c r="JQ285" i="2"/>
  <c r="JQ289" i="2"/>
  <c r="JQ286" i="2"/>
  <c r="JQ283" i="2"/>
  <c r="JQ281" i="2"/>
  <c r="JQ280" i="2" a="1"/>
  <c r="JQ280" i="2" s="1"/>
  <c r="JQ282" i="2"/>
  <c r="JQ284" i="2"/>
  <c r="JQ275" i="2"/>
  <c r="JQ273" i="2"/>
  <c r="JQ269" i="2"/>
  <c r="JQ265" i="2"/>
  <c r="JQ274" i="2"/>
  <c r="JQ268" i="2"/>
  <c r="JQ264" i="2" a="1"/>
  <c r="JQ264" i="2" s="1"/>
  <c r="JQ266" i="2"/>
  <c r="JQ258" i="2"/>
  <c r="JQ256" i="2"/>
  <c r="JQ259" i="2"/>
  <c r="JQ272" i="2"/>
  <c r="JQ253" i="2"/>
  <c r="JQ267" i="2"/>
  <c r="JQ251" i="2"/>
  <c r="JQ250" i="2"/>
  <c r="JQ257" i="2"/>
  <c r="JQ248" i="2" a="1"/>
  <c r="JQ248" i="2" s="1"/>
  <c r="JQ243" i="2"/>
  <c r="JQ252" i="2"/>
  <c r="JQ249" i="2"/>
  <c r="JQ237" i="2"/>
  <c r="JQ235" i="2"/>
  <c r="JQ234" i="2"/>
  <c r="JQ242" i="2"/>
  <c r="JQ240" i="2"/>
  <c r="JQ241" i="2"/>
  <c r="JQ225" i="2"/>
  <c r="JQ227" i="2"/>
  <c r="JQ232" i="2" a="1"/>
  <c r="JQ232" i="2" s="1"/>
  <c r="JQ226" i="2"/>
  <c r="JQ224" i="2"/>
  <c r="JQ221" i="2"/>
  <c r="JQ233" i="2"/>
  <c r="JQ236" i="2"/>
  <c r="JQ216" i="2" a="1"/>
  <c r="JQ216" i="2" s="1"/>
  <c r="JQ219" i="2"/>
  <c r="JQ218" i="2"/>
  <c r="JQ209" i="2"/>
  <c r="JQ220" i="2"/>
  <c r="JQ217" i="2"/>
  <c r="JQ205" i="2"/>
  <c r="JQ203" i="2"/>
  <c r="JQ202" i="2"/>
  <c r="JQ200" i="2" a="1"/>
  <c r="JQ200" i="2" s="1"/>
  <c r="JQ211" i="2"/>
  <c r="JQ208" i="2"/>
  <c r="JQ193" i="2"/>
  <c r="JQ210" i="2"/>
  <c r="JQ204" i="2"/>
  <c r="JQ188" i="2"/>
  <c r="JQ186" i="2"/>
  <c r="JQ184" i="2" a="1"/>
  <c r="JQ184" i="2" s="1"/>
  <c r="JQ195" i="2"/>
  <c r="JQ194" i="2"/>
  <c r="JQ201" i="2"/>
  <c r="JR165" i="2"/>
  <c r="JQ192" i="2"/>
  <c r="JQ189" i="2"/>
  <c r="JQ185" i="2"/>
  <c r="JO19" i="3"/>
  <c r="JQ187" i="2"/>
  <c r="JQ238" i="2"/>
  <c r="JQ206" i="2"/>
  <c r="JQ302" i="2"/>
  <c r="JQ222" i="2"/>
  <c r="JQ270" i="2"/>
  <c r="JQ254" i="2"/>
  <c r="JQ318" i="2"/>
  <c r="JQ190" i="2"/>
  <c r="JQ179" i="2"/>
  <c r="JQ174" i="2"/>
  <c r="JQ169" i="2"/>
  <c r="JQ172" i="2"/>
  <c r="JQ168" i="2" a="1"/>
  <c r="JQ168" i="2" s="1"/>
  <c r="JQ178" i="2"/>
  <c r="JQ177" i="2"/>
  <c r="JQ176" i="2"/>
  <c r="JQ171" i="2"/>
  <c r="JQ170" i="2"/>
  <c r="JQ173" i="2"/>
  <c r="JP223" i="2"/>
  <c r="JP228" i="2" s="1"/>
  <c r="JQ191" i="2" l="1"/>
  <c r="JQ319" i="2"/>
  <c r="JQ324" i="2" s="1"/>
  <c r="JR322" i="2"/>
  <c r="JR323" i="2"/>
  <c r="JR321" i="2"/>
  <c r="JR320" i="2"/>
  <c r="JR317" i="2"/>
  <c r="JR316" i="2"/>
  <c r="JR315" i="2"/>
  <c r="JR314" i="2"/>
  <c r="JR313" i="2"/>
  <c r="JR312" i="2" a="1"/>
  <c r="JR312" i="2" s="1"/>
  <c r="JR307" i="2"/>
  <c r="JR304" i="2"/>
  <c r="JR306" i="2"/>
  <c r="JR305" i="2"/>
  <c r="JR300" i="2"/>
  <c r="JR301" i="2"/>
  <c r="JR296" i="2" a="1"/>
  <c r="JR296" i="2" s="1"/>
  <c r="JR297" i="2"/>
  <c r="JR298" i="2"/>
  <c r="JR299" i="2"/>
  <c r="JR291" i="2"/>
  <c r="JR290" i="2"/>
  <c r="JR286" i="2"/>
  <c r="JR289" i="2"/>
  <c r="JR283" i="2"/>
  <c r="JR281" i="2"/>
  <c r="JR275" i="2"/>
  <c r="JR288" i="2"/>
  <c r="JR280" i="2" a="1"/>
  <c r="JR280" i="2" s="1"/>
  <c r="JR284" i="2"/>
  <c r="JR282" i="2"/>
  <c r="JR285" i="2"/>
  <c r="JR273" i="2"/>
  <c r="JR268" i="2"/>
  <c r="JR274" i="2"/>
  <c r="JR272" i="2"/>
  <c r="JR269" i="2"/>
  <c r="JR265" i="2"/>
  <c r="JR264" i="2" a="1"/>
  <c r="JR264" i="2" s="1"/>
  <c r="JR267" i="2"/>
  <c r="JR266" i="2"/>
  <c r="JR258" i="2"/>
  <c r="JR256" i="2"/>
  <c r="JR253" i="2"/>
  <c r="JR259" i="2"/>
  <c r="JR257" i="2"/>
  <c r="JR251" i="2"/>
  <c r="JR250" i="2"/>
  <c r="JR248" i="2" a="1"/>
  <c r="JR248" i="2" s="1"/>
  <c r="JR252" i="2"/>
  <c r="JR249" i="2"/>
  <c r="JR242" i="2"/>
  <c r="JR240" i="2"/>
  <c r="JR243" i="2"/>
  <c r="JR241" i="2"/>
  <c r="JR236" i="2"/>
  <c r="JR227" i="2"/>
  <c r="JR232" i="2" a="1"/>
  <c r="JR232" i="2" s="1"/>
  <c r="JR235" i="2"/>
  <c r="JR234" i="2"/>
  <c r="JR226" i="2"/>
  <c r="JR237" i="2"/>
  <c r="JR233" i="2"/>
  <c r="JR225" i="2"/>
  <c r="JR224" i="2"/>
  <c r="JR221" i="2"/>
  <c r="JR219" i="2"/>
  <c r="JR218" i="2"/>
  <c r="JR211" i="2"/>
  <c r="JR220" i="2"/>
  <c r="JR217" i="2"/>
  <c r="JR210" i="2"/>
  <c r="JR208" i="2"/>
  <c r="JR216" i="2" a="1"/>
  <c r="JR216" i="2" s="1"/>
  <c r="JR209" i="2"/>
  <c r="JR205" i="2"/>
  <c r="JR203" i="2"/>
  <c r="JR202" i="2"/>
  <c r="JR200" i="2" a="1"/>
  <c r="JR200" i="2" s="1"/>
  <c r="JR193" i="2"/>
  <c r="JR204" i="2"/>
  <c r="JR201" i="2"/>
  <c r="JR195" i="2"/>
  <c r="JR188" i="2"/>
  <c r="JR186" i="2"/>
  <c r="JR184" i="2" a="1"/>
  <c r="JR184" i="2" s="1"/>
  <c r="JR194" i="2"/>
  <c r="JP19" i="3"/>
  <c r="JR189" i="2"/>
  <c r="JR187" i="2"/>
  <c r="JR185" i="2"/>
  <c r="JR192" i="2"/>
  <c r="JS165" i="2"/>
  <c r="JR222" i="2"/>
  <c r="JR270" i="2"/>
  <c r="JR238" i="2"/>
  <c r="JR206" i="2"/>
  <c r="JR302" i="2"/>
  <c r="JR318" i="2"/>
  <c r="JR190" i="2"/>
  <c r="JR254" i="2"/>
  <c r="JR173" i="2"/>
  <c r="JR179" i="2"/>
  <c r="JR172" i="2"/>
  <c r="JR170" i="2"/>
  <c r="JR178" i="2"/>
  <c r="JR174" i="2"/>
  <c r="JR168" i="2" a="1"/>
  <c r="JR168" i="2" s="1"/>
  <c r="JR169" i="2"/>
  <c r="JR177" i="2"/>
  <c r="JR171" i="2"/>
  <c r="JR176" i="2"/>
  <c r="JQ271" i="2"/>
  <c r="JQ276" i="2" s="1"/>
  <c r="JQ239" i="2"/>
  <c r="JQ244" i="2" s="1"/>
  <c r="JQ287" i="2"/>
  <c r="JQ292" i="2" s="1"/>
  <c r="JQ196" i="2"/>
  <c r="JQ207" i="2"/>
  <c r="JQ212" i="2" s="1"/>
  <c r="JQ255" i="2"/>
  <c r="JQ260" i="2" s="1"/>
  <c r="JQ223" i="2"/>
  <c r="JQ228" i="2" s="1"/>
  <c r="JQ303" i="2"/>
  <c r="JQ308" i="2" s="1"/>
  <c r="JQ175" i="2"/>
  <c r="JQ180" i="2" s="1"/>
  <c r="JR223" i="2" l="1"/>
  <c r="JR228" i="2" s="1"/>
  <c r="JR207" i="2"/>
  <c r="JR212" i="2" s="1"/>
  <c r="JR271" i="2"/>
  <c r="JR276" i="2" s="1"/>
  <c r="JR255" i="2"/>
  <c r="JR260" i="2" s="1"/>
  <c r="JS323" i="2"/>
  <c r="JS322" i="2"/>
  <c r="JS320" i="2"/>
  <c r="JS321" i="2"/>
  <c r="JS317" i="2"/>
  <c r="JS316" i="2"/>
  <c r="JS315" i="2"/>
  <c r="JS313" i="2"/>
  <c r="JS312" i="2" a="1"/>
  <c r="JS312" i="2" s="1"/>
  <c r="JS314" i="2"/>
  <c r="JS307" i="2"/>
  <c r="JS305" i="2"/>
  <c r="JS304" i="2"/>
  <c r="JS300" i="2"/>
  <c r="JS306" i="2"/>
  <c r="JS299" i="2"/>
  <c r="JS301" i="2"/>
  <c r="JS297" i="2"/>
  <c r="JS298" i="2"/>
  <c r="JS296" i="2" a="1"/>
  <c r="JS296" i="2" s="1"/>
  <c r="JS289" i="2"/>
  <c r="JS291" i="2"/>
  <c r="JS290" i="2"/>
  <c r="JS286" i="2"/>
  <c r="JS288" i="2"/>
  <c r="JS285" i="2"/>
  <c r="JS283" i="2"/>
  <c r="JS281" i="2"/>
  <c r="JS280" i="2" a="1"/>
  <c r="JS280" i="2" s="1"/>
  <c r="JS275" i="2"/>
  <c r="JS284" i="2"/>
  <c r="JS282" i="2"/>
  <c r="JS273" i="2"/>
  <c r="JS268" i="2"/>
  <c r="JS274" i="2"/>
  <c r="JS272" i="2"/>
  <c r="JS269" i="2"/>
  <c r="JS259" i="2"/>
  <c r="JS265" i="2"/>
  <c r="JS267" i="2"/>
  <c r="JS266" i="2"/>
  <c r="JS258" i="2"/>
  <c r="JS256" i="2"/>
  <c r="JS253" i="2"/>
  <c r="JS257" i="2"/>
  <c r="JS248" i="2" a="1"/>
  <c r="JS248" i="2" s="1"/>
  <c r="JS241" i="2"/>
  <c r="JS252" i="2"/>
  <c r="JS249" i="2"/>
  <c r="JS242" i="2"/>
  <c r="JS240" i="2"/>
  <c r="JS243" i="2"/>
  <c r="JS264" i="2" a="1"/>
  <c r="JS264" i="2" s="1"/>
  <c r="JS250" i="2"/>
  <c r="JS236" i="2"/>
  <c r="JS235" i="2"/>
  <c r="JS234" i="2"/>
  <c r="JS226" i="2"/>
  <c r="JS224" i="2"/>
  <c r="JS221" i="2"/>
  <c r="JS237" i="2"/>
  <c r="JS233" i="2"/>
  <c r="JS251" i="2"/>
  <c r="JS232" i="2" a="1"/>
  <c r="JS232" i="2" s="1"/>
  <c r="JS227" i="2"/>
  <c r="JS211" i="2"/>
  <c r="JS225" i="2"/>
  <c r="JS220" i="2"/>
  <c r="JS217" i="2"/>
  <c r="JS210" i="2"/>
  <c r="JS208" i="2"/>
  <c r="JS219" i="2"/>
  <c r="JS218" i="2"/>
  <c r="JS209" i="2"/>
  <c r="JS205" i="2"/>
  <c r="JS203" i="2"/>
  <c r="JS202" i="2"/>
  <c r="JS204" i="2"/>
  <c r="JS201" i="2"/>
  <c r="JS195" i="2"/>
  <c r="JS216" i="2" a="1"/>
  <c r="JS216" i="2" s="1"/>
  <c r="JS200" i="2" a="1"/>
  <c r="JS200" i="2" s="1"/>
  <c r="JS194" i="2"/>
  <c r="JS192" i="2"/>
  <c r="JS189" i="2"/>
  <c r="JS188" i="2"/>
  <c r="JS186" i="2"/>
  <c r="JS184" i="2" a="1"/>
  <c r="JS184" i="2" s="1"/>
  <c r="JS193" i="2"/>
  <c r="JS187" i="2"/>
  <c r="JS185" i="2"/>
  <c r="JQ19" i="3"/>
  <c r="JT165" i="2"/>
  <c r="JS238" i="2"/>
  <c r="JS206" i="2"/>
  <c r="JS302" i="2"/>
  <c r="JS222" i="2"/>
  <c r="JS270" i="2"/>
  <c r="JS318" i="2"/>
  <c r="JS190" i="2"/>
  <c r="JS254" i="2"/>
  <c r="JS176" i="2"/>
  <c r="JS174" i="2"/>
  <c r="JS169" i="2"/>
  <c r="JS173" i="2"/>
  <c r="JS179" i="2"/>
  <c r="JS170" i="2"/>
  <c r="JS178" i="2"/>
  <c r="JS177" i="2"/>
  <c r="JS171" i="2"/>
  <c r="JS172" i="2"/>
  <c r="JS168" i="2" a="1"/>
  <c r="JS168" i="2" s="1"/>
  <c r="JR287" i="2"/>
  <c r="JR292" i="2" s="1"/>
  <c r="JR175" i="2"/>
  <c r="JR180" i="2" s="1"/>
  <c r="JR191" i="2"/>
  <c r="JR196" i="2" s="1"/>
  <c r="JR319" i="2"/>
  <c r="JR324" i="2" s="1"/>
  <c r="JR239" i="2"/>
  <c r="JR244" i="2" s="1"/>
  <c r="JR303" i="2"/>
  <c r="JR308" i="2" s="1"/>
  <c r="JS319" i="2" l="1"/>
  <c r="JS324" i="2" s="1"/>
  <c r="JS255" i="2"/>
  <c r="JS175" i="2"/>
  <c r="JS180" i="2" s="1"/>
  <c r="JS260" i="2"/>
  <c r="JS287" i="2"/>
  <c r="JS292" i="2" s="1"/>
  <c r="JS271" i="2"/>
  <c r="JS276" i="2" s="1"/>
  <c r="JT323" i="2"/>
  <c r="JT322" i="2"/>
  <c r="JT321" i="2"/>
  <c r="JT320" i="2"/>
  <c r="JT316" i="2"/>
  <c r="JT317" i="2"/>
  <c r="JT313" i="2"/>
  <c r="JT312" i="2" a="1"/>
  <c r="JT312" i="2" s="1"/>
  <c r="JT314" i="2"/>
  <c r="JT315" i="2"/>
  <c r="JT306" i="2"/>
  <c r="JT307" i="2"/>
  <c r="JT305" i="2"/>
  <c r="JT304" i="2"/>
  <c r="JT300" i="2"/>
  <c r="JT301" i="2"/>
  <c r="JT298" i="2"/>
  <c r="JT299" i="2"/>
  <c r="JT296" i="2" a="1"/>
  <c r="JT296" i="2" s="1"/>
  <c r="JT297" i="2"/>
  <c r="JT291" i="2"/>
  <c r="JT290" i="2"/>
  <c r="JT286" i="2"/>
  <c r="JT288" i="2"/>
  <c r="JT283" i="2"/>
  <c r="JT281" i="2"/>
  <c r="JT280" i="2" a="1"/>
  <c r="JT280" i="2" s="1"/>
  <c r="JT289" i="2"/>
  <c r="JT284" i="2"/>
  <c r="JT282" i="2"/>
  <c r="JT285" i="2"/>
  <c r="JT275" i="2"/>
  <c r="JT274" i="2"/>
  <c r="JT272" i="2"/>
  <c r="JT269" i="2"/>
  <c r="JT273" i="2"/>
  <c r="JT265" i="2"/>
  <c r="JT264" i="2" a="1"/>
  <c r="JT264" i="2" s="1"/>
  <c r="JT258" i="2"/>
  <c r="JT268" i="2"/>
  <c r="JT266" i="2"/>
  <c r="JT259" i="2"/>
  <c r="JT257" i="2"/>
  <c r="JT267" i="2"/>
  <c r="JT241" i="2"/>
  <c r="JT243" i="2"/>
  <c r="JT252" i="2"/>
  <c r="JT249" i="2"/>
  <c r="JT256" i="2"/>
  <c r="JT242" i="2"/>
  <c r="JT240" i="2"/>
  <c r="JT251" i="2"/>
  <c r="JT250" i="2"/>
  <c r="JT253" i="2"/>
  <c r="JT236" i="2"/>
  <c r="JT248" i="2" a="1"/>
  <c r="JT248" i="2" s="1"/>
  <c r="JT237" i="2"/>
  <c r="JT235" i="2"/>
  <c r="JT234" i="2"/>
  <c r="JT226" i="2"/>
  <c r="JT233" i="2"/>
  <c r="JT225" i="2"/>
  <c r="JT220" i="2"/>
  <c r="JT217" i="2"/>
  <c r="JT227" i="2"/>
  <c r="JT216" i="2" a="1"/>
  <c r="JT216" i="2" s="1"/>
  <c r="JT232" i="2" a="1"/>
  <c r="JT232" i="2" s="1"/>
  <c r="JT224" i="2"/>
  <c r="JT221" i="2"/>
  <c r="JT209" i="2"/>
  <c r="JT211" i="2"/>
  <c r="JT208" i="2"/>
  <c r="JT193" i="2"/>
  <c r="JT190" i="2"/>
  <c r="JT204" i="2"/>
  <c r="JT201" i="2"/>
  <c r="JT218" i="2"/>
  <c r="JT219" i="2"/>
  <c r="JT205" i="2"/>
  <c r="JT203" i="2"/>
  <c r="JT202" i="2"/>
  <c r="JU165" i="2"/>
  <c r="JT200" i="2" a="1"/>
  <c r="JT200" i="2" s="1"/>
  <c r="JT194" i="2"/>
  <c r="JT195" i="2"/>
  <c r="JT210" i="2"/>
  <c r="JT187" i="2"/>
  <c r="JT185" i="2"/>
  <c r="JT192" i="2"/>
  <c r="JT189" i="2"/>
  <c r="JT188" i="2"/>
  <c r="JT186" i="2"/>
  <c r="JT184" i="2" a="1"/>
  <c r="JT184" i="2" s="1"/>
  <c r="JR19" i="3"/>
  <c r="JT238" i="2"/>
  <c r="JT222" i="2"/>
  <c r="JT206" i="2"/>
  <c r="JT302" i="2"/>
  <c r="JT270" i="2"/>
  <c r="JT254" i="2"/>
  <c r="JT318" i="2"/>
  <c r="JT172" i="2"/>
  <c r="JT169" i="2"/>
  <c r="JT168" i="2" a="1"/>
  <c r="JT168" i="2" s="1"/>
  <c r="JT173" i="2"/>
  <c r="JT171" i="2"/>
  <c r="JT176" i="2"/>
  <c r="JT170" i="2"/>
  <c r="JT179" i="2"/>
  <c r="JT178" i="2"/>
  <c r="JT177" i="2"/>
  <c r="JT174" i="2"/>
  <c r="JS303" i="2"/>
  <c r="JS308" i="2" s="1"/>
  <c r="JS191" i="2"/>
  <c r="JS196" i="2" s="1"/>
  <c r="JS207" i="2"/>
  <c r="JS212" i="2" s="1"/>
  <c r="JS223" i="2"/>
  <c r="JS228" i="2" s="1"/>
  <c r="JS239" i="2"/>
  <c r="JS244" i="2" s="1"/>
  <c r="JT239" i="2" l="1"/>
  <c r="JT244" i="2" s="1"/>
  <c r="JT207" i="2"/>
  <c r="JT271" i="2"/>
  <c r="JT276" i="2" s="1"/>
  <c r="JT175" i="2"/>
  <c r="JT180" i="2" s="1"/>
  <c r="JT191" i="2"/>
  <c r="JT196" i="2" s="1"/>
  <c r="JT319" i="2"/>
  <c r="JT324" i="2" s="1"/>
  <c r="JT255" i="2"/>
  <c r="JT260" i="2" s="1"/>
  <c r="JT287" i="2"/>
  <c r="JT292" i="2" s="1"/>
  <c r="JT303" i="2"/>
  <c r="JT308" i="2" s="1"/>
  <c r="JT212" i="2"/>
  <c r="JT223" i="2"/>
  <c r="JT228" i="2" s="1"/>
  <c r="JU323" i="2"/>
  <c r="JU322" i="2"/>
  <c r="JU320" i="2"/>
  <c r="JU321" i="2"/>
  <c r="JU317" i="2"/>
  <c r="JU316" i="2"/>
  <c r="JU315" i="2"/>
  <c r="JU314" i="2"/>
  <c r="JU312" i="2" a="1"/>
  <c r="JU312" i="2" s="1"/>
  <c r="JU307" i="2"/>
  <c r="JU313" i="2"/>
  <c r="JU305" i="2"/>
  <c r="JU306" i="2"/>
  <c r="JU300" i="2"/>
  <c r="JU301" i="2"/>
  <c r="JU304" i="2"/>
  <c r="JU299" i="2"/>
  <c r="JU296" i="2" a="1"/>
  <c r="JU296" i="2" s="1"/>
  <c r="JU298" i="2"/>
  <c r="JU290" i="2"/>
  <c r="JU286" i="2"/>
  <c r="JU297" i="2"/>
  <c r="JU289" i="2"/>
  <c r="JU291" i="2"/>
  <c r="JU288" i="2"/>
  <c r="JU284" i="2"/>
  <c r="JU282" i="2"/>
  <c r="JU285" i="2"/>
  <c r="JU280" i="2" a="1"/>
  <c r="JU280" i="2" s="1"/>
  <c r="JU275" i="2"/>
  <c r="JU283" i="2"/>
  <c r="JU269" i="2"/>
  <c r="JU264" i="2" a="1"/>
  <c r="JU264" i="2" s="1"/>
  <c r="JU272" i="2"/>
  <c r="JU268" i="2"/>
  <c r="JU267" i="2"/>
  <c r="JU266" i="2"/>
  <c r="JU259" i="2"/>
  <c r="JU274" i="2"/>
  <c r="JU273" i="2"/>
  <c r="JU257" i="2"/>
  <c r="JU265" i="2"/>
  <c r="JU243" i="2"/>
  <c r="JU252" i="2"/>
  <c r="JU249" i="2"/>
  <c r="JU256" i="2"/>
  <c r="JU281" i="2"/>
  <c r="JU258" i="2"/>
  <c r="JU251" i="2"/>
  <c r="JU250" i="2"/>
  <c r="JU253" i="2"/>
  <c r="JU248" i="2" a="1"/>
  <c r="JU248" i="2" s="1"/>
  <c r="JU242" i="2"/>
  <c r="JU240" i="2"/>
  <c r="JU236" i="2"/>
  <c r="JU241" i="2"/>
  <c r="JU235" i="2"/>
  <c r="JU234" i="2"/>
  <c r="JU226" i="2"/>
  <c r="JU233" i="2"/>
  <c r="JU237" i="2"/>
  <c r="JU225" i="2"/>
  <c r="JU232" i="2" a="1"/>
  <c r="JU232" i="2" s="1"/>
  <c r="JU227" i="2"/>
  <c r="JU220" i="2"/>
  <c r="JU217" i="2"/>
  <c r="JU210" i="2"/>
  <c r="JU208" i="2"/>
  <c r="JU216" i="2" a="1"/>
  <c r="JU216" i="2" s="1"/>
  <c r="JU219" i="2"/>
  <c r="JU218" i="2"/>
  <c r="JU211" i="2"/>
  <c r="JU224" i="2"/>
  <c r="JU204" i="2"/>
  <c r="JU201" i="2"/>
  <c r="JU195" i="2"/>
  <c r="JU200" i="2" a="1"/>
  <c r="JU200" i="2" s="1"/>
  <c r="JU194" i="2"/>
  <c r="JU192" i="2"/>
  <c r="JU189" i="2"/>
  <c r="JU221" i="2"/>
  <c r="JU209" i="2"/>
  <c r="JV165" i="2"/>
  <c r="JS19" i="3"/>
  <c r="JU205" i="2"/>
  <c r="JU187" i="2"/>
  <c r="JU185" i="2"/>
  <c r="JU188" i="2"/>
  <c r="JU193" i="2"/>
  <c r="JU202" i="2"/>
  <c r="JU184" i="2" a="1"/>
  <c r="JU184" i="2" s="1"/>
  <c r="JU203" i="2"/>
  <c r="JU190" i="2"/>
  <c r="JU186" i="2"/>
  <c r="JU222" i="2"/>
  <c r="JU270" i="2"/>
  <c r="JU238" i="2"/>
  <c r="JU206" i="2"/>
  <c r="JU302" i="2"/>
  <c r="JU318" i="2"/>
  <c r="JU254" i="2"/>
  <c r="JU168" i="2" a="1"/>
  <c r="JU168" i="2" s="1"/>
  <c r="JU176" i="2"/>
  <c r="JU178" i="2"/>
  <c r="JU173" i="2"/>
  <c r="JU177" i="2"/>
  <c r="JU179" i="2"/>
  <c r="JU170" i="2"/>
  <c r="JU169" i="2"/>
  <c r="JU172" i="2"/>
  <c r="JU171" i="2"/>
  <c r="JU174" i="2"/>
  <c r="JU207" i="2" l="1"/>
  <c r="JU212" i="2" s="1"/>
  <c r="JU255" i="2"/>
  <c r="JU260" i="2" s="1"/>
  <c r="JU239" i="2"/>
  <c r="JU244" i="2" s="1"/>
  <c r="JU175" i="2"/>
  <c r="JU180" i="2" s="1"/>
  <c r="JU223" i="2"/>
  <c r="JU228" i="2" s="1"/>
  <c r="JU287" i="2"/>
  <c r="JU292" i="2" s="1"/>
  <c r="JU319" i="2"/>
  <c r="JU324" i="2" s="1"/>
  <c r="JU191" i="2"/>
  <c r="JU196" i="2" s="1"/>
  <c r="JV323" i="2"/>
  <c r="JV322" i="2"/>
  <c r="JV320" i="2"/>
  <c r="JV321" i="2"/>
  <c r="JV317" i="2"/>
  <c r="JV316" i="2"/>
  <c r="JV314" i="2"/>
  <c r="JV315" i="2"/>
  <c r="JV312" i="2" a="1"/>
  <c r="JV312" i="2" s="1"/>
  <c r="JV313" i="2"/>
  <c r="JV307" i="2"/>
  <c r="JV306" i="2"/>
  <c r="JV304" i="2"/>
  <c r="JV300" i="2"/>
  <c r="JV299" i="2"/>
  <c r="JV305" i="2"/>
  <c r="JV301" i="2"/>
  <c r="JV296" i="2" a="1"/>
  <c r="JV296" i="2" s="1"/>
  <c r="JV297" i="2"/>
  <c r="JV298" i="2"/>
  <c r="JV290" i="2"/>
  <c r="JV291" i="2"/>
  <c r="JV289" i="2"/>
  <c r="JV288" i="2"/>
  <c r="JV285" i="2"/>
  <c r="JV284" i="2"/>
  <c r="JV282" i="2"/>
  <c r="JV280" i="2" a="1"/>
  <c r="JV280" i="2" s="1"/>
  <c r="JV283" i="2"/>
  <c r="JV281" i="2"/>
  <c r="JV275" i="2"/>
  <c r="JV274" i="2"/>
  <c r="JV272" i="2"/>
  <c r="JV269" i="2"/>
  <c r="JV286" i="2"/>
  <c r="JV273" i="2"/>
  <c r="JV264" i="2" a="1"/>
  <c r="JV264" i="2" s="1"/>
  <c r="JV268" i="2"/>
  <c r="JV267" i="2"/>
  <c r="JV266" i="2"/>
  <c r="JV259" i="2"/>
  <c r="JV265" i="2"/>
  <c r="JV257" i="2"/>
  <c r="JV258" i="2"/>
  <c r="JV256" i="2"/>
  <c r="JV253" i="2"/>
  <c r="JV252" i="2"/>
  <c r="JV249" i="2"/>
  <c r="JV251" i="2"/>
  <c r="JV250" i="2"/>
  <c r="JV248" i="2" a="1"/>
  <c r="JV248" i="2" s="1"/>
  <c r="JV242" i="2"/>
  <c r="JV240" i="2"/>
  <c r="JV243" i="2"/>
  <c r="JV241" i="2"/>
  <c r="JV237" i="2"/>
  <c r="JV235" i="2"/>
  <c r="JV234" i="2"/>
  <c r="JV233" i="2"/>
  <c r="JV225" i="2"/>
  <c r="JV232" i="2" a="1"/>
  <c r="JV232" i="2" s="1"/>
  <c r="JV227" i="2"/>
  <c r="JV226" i="2"/>
  <c r="JV224" i="2"/>
  <c r="JV221" i="2"/>
  <c r="JV236" i="2"/>
  <c r="JV220" i="2"/>
  <c r="JV217" i="2"/>
  <c r="JV216" i="2" a="1"/>
  <c r="JV216" i="2" s="1"/>
  <c r="JV219" i="2"/>
  <c r="JV218" i="2"/>
  <c r="JV209" i="2"/>
  <c r="JV211" i="2"/>
  <c r="JV208" i="2"/>
  <c r="JV204" i="2"/>
  <c r="JV201" i="2"/>
  <c r="JV195" i="2"/>
  <c r="JV200" i="2" a="1"/>
  <c r="JV200" i="2" s="1"/>
  <c r="JV194" i="2"/>
  <c r="JV192" i="2"/>
  <c r="JV189" i="2"/>
  <c r="JV210" i="2"/>
  <c r="JV205" i="2"/>
  <c r="JV203" i="2"/>
  <c r="JV202" i="2"/>
  <c r="JV187" i="2"/>
  <c r="JV185" i="2"/>
  <c r="JV193" i="2"/>
  <c r="JW165" i="2"/>
  <c r="JV190" i="2"/>
  <c r="JV184" i="2" a="1"/>
  <c r="JV184" i="2" s="1"/>
  <c r="JV188" i="2"/>
  <c r="JV186" i="2"/>
  <c r="JT19" i="3"/>
  <c r="JV206" i="2"/>
  <c r="JV302" i="2"/>
  <c r="JV270" i="2"/>
  <c r="JV238" i="2"/>
  <c r="JV222" i="2"/>
  <c r="JV254" i="2"/>
  <c r="JV318" i="2"/>
  <c r="JV171" i="2"/>
  <c r="JV170" i="2"/>
  <c r="JV174" i="2"/>
  <c r="JV169" i="2"/>
  <c r="JV177" i="2"/>
  <c r="JV179" i="2"/>
  <c r="JV168" i="2" a="1"/>
  <c r="JV168" i="2" s="1"/>
  <c r="JV178" i="2"/>
  <c r="JV172" i="2"/>
  <c r="JV173" i="2"/>
  <c r="JV176" i="2"/>
  <c r="JU303" i="2"/>
  <c r="JU308" i="2" s="1"/>
  <c r="JU271" i="2"/>
  <c r="JU276" i="2" s="1"/>
  <c r="JV319" i="2" l="1"/>
  <c r="JV324" i="2" s="1"/>
  <c r="JV223" i="2"/>
  <c r="JV228" i="2" s="1"/>
  <c r="JV255" i="2"/>
  <c r="JV260" i="2" s="1"/>
  <c r="JV191" i="2"/>
  <c r="JV196" i="2" s="1"/>
  <c r="JV303" i="2"/>
  <c r="JV308" i="2" s="1"/>
  <c r="JW323" i="2"/>
  <c r="JW321" i="2"/>
  <c r="JW322" i="2"/>
  <c r="JW320" i="2"/>
  <c r="JW317" i="2"/>
  <c r="JW315" i="2"/>
  <c r="JW314" i="2"/>
  <c r="JW307" i="2"/>
  <c r="JW316" i="2"/>
  <c r="JW313" i="2"/>
  <c r="JW312" i="2" a="1"/>
  <c r="JW312" i="2" s="1"/>
  <c r="JW306" i="2"/>
  <c r="JW304" i="2"/>
  <c r="JW305" i="2"/>
  <c r="JW301" i="2"/>
  <c r="JW296" i="2" a="1"/>
  <c r="JW296" i="2" s="1"/>
  <c r="JW300" i="2"/>
  <c r="JW298" i="2"/>
  <c r="JW299" i="2"/>
  <c r="JW290" i="2"/>
  <c r="JW291" i="2"/>
  <c r="JW297" i="2"/>
  <c r="JW289" i="2"/>
  <c r="JW288" i="2"/>
  <c r="JW286" i="2"/>
  <c r="JW284" i="2"/>
  <c r="JW282" i="2"/>
  <c r="JW280" i="2" a="1"/>
  <c r="JW280" i="2" s="1"/>
  <c r="JW285" i="2"/>
  <c r="JW283" i="2"/>
  <c r="JW281" i="2"/>
  <c r="JW275" i="2"/>
  <c r="JW274" i="2"/>
  <c r="JW272" i="2"/>
  <c r="JW269" i="2"/>
  <c r="JW273" i="2"/>
  <c r="JW268" i="2"/>
  <c r="JW267" i="2"/>
  <c r="JW266" i="2"/>
  <c r="JW265" i="2"/>
  <c r="JW257" i="2"/>
  <c r="JW259" i="2"/>
  <c r="JW264" i="2" a="1"/>
  <c r="JW264" i="2" s="1"/>
  <c r="JW258" i="2"/>
  <c r="JW256" i="2"/>
  <c r="JW253" i="2"/>
  <c r="JW242" i="2"/>
  <c r="JW251" i="2"/>
  <c r="JW250" i="2"/>
  <c r="JW248" i="2" a="1"/>
  <c r="JW248" i="2" s="1"/>
  <c r="JW241" i="2"/>
  <c r="JW243" i="2"/>
  <c r="JW249" i="2"/>
  <c r="JW237" i="2"/>
  <c r="JW235" i="2"/>
  <c r="JW234" i="2"/>
  <c r="JW252" i="2"/>
  <c r="JW240" i="2"/>
  <c r="JW232" i="2" a="1"/>
  <c r="JW232" i="2" s="1"/>
  <c r="JW225" i="2"/>
  <c r="JW227" i="2"/>
  <c r="JW236" i="2"/>
  <c r="JW233" i="2"/>
  <c r="JW216" i="2" a="1"/>
  <c r="JW216" i="2" s="1"/>
  <c r="JW226" i="2"/>
  <c r="JW219" i="2"/>
  <c r="JW218" i="2"/>
  <c r="JW209" i="2"/>
  <c r="JW224" i="2"/>
  <c r="JW221" i="2"/>
  <c r="JW211" i="2"/>
  <c r="JW220" i="2"/>
  <c r="JW217" i="2"/>
  <c r="JW208" i="2"/>
  <c r="JW204" i="2"/>
  <c r="JW201" i="2"/>
  <c r="JW195" i="2"/>
  <c r="JW200" i="2" a="1"/>
  <c r="JW200" i="2" s="1"/>
  <c r="JW210" i="2"/>
  <c r="JW205" i="2"/>
  <c r="JW203" i="2"/>
  <c r="JW202" i="2"/>
  <c r="JW193" i="2"/>
  <c r="JW190" i="2"/>
  <c r="JW194" i="2"/>
  <c r="JW187" i="2"/>
  <c r="JW185" i="2"/>
  <c r="JW184" i="2" a="1"/>
  <c r="JW184" i="2" s="1"/>
  <c r="JX165" i="2"/>
  <c r="JW192" i="2"/>
  <c r="JW189" i="2"/>
  <c r="JW188" i="2"/>
  <c r="JW186" i="2"/>
  <c r="JU19" i="3"/>
  <c r="JW206" i="2"/>
  <c r="JW302" i="2"/>
  <c r="JW270" i="2"/>
  <c r="JW222" i="2"/>
  <c r="JW238" i="2"/>
  <c r="JW254" i="2"/>
  <c r="JW318" i="2"/>
  <c r="JW178" i="2"/>
  <c r="JW168" i="2" a="1"/>
  <c r="JW168" i="2" s="1"/>
  <c r="JW172" i="2"/>
  <c r="JW173" i="2"/>
  <c r="JW170" i="2"/>
  <c r="JW171" i="2"/>
  <c r="JW179" i="2"/>
  <c r="JW169" i="2"/>
  <c r="JW176" i="2"/>
  <c r="JW177" i="2"/>
  <c r="JW174" i="2"/>
  <c r="JV207" i="2"/>
  <c r="JV212" i="2" s="1"/>
  <c r="JV239" i="2"/>
  <c r="JV244" i="2" s="1"/>
  <c r="JV271" i="2"/>
  <c r="JV276" i="2" s="1"/>
  <c r="JV175" i="2"/>
  <c r="JV180" i="2" s="1"/>
  <c r="JV287" i="2"/>
  <c r="JV292" i="2" s="1"/>
  <c r="JW271" i="2" l="1"/>
  <c r="JW276" i="2" s="1"/>
  <c r="JW255" i="2"/>
  <c r="JW260" i="2" s="1"/>
  <c r="JW287" i="2"/>
  <c r="JW292" i="2" s="1"/>
  <c r="JW191" i="2"/>
  <c r="JW196" i="2" s="1"/>
  <c r="JW319" i="2"/>
  <c r="JW324" i="2" s="1"/>
  <c r="JW175" i="2"/>
  <c r="JW180" i="2" s="1"/>
  <c r="JW207" i="2"/>
  <c r="JW212" i="2" s="1"/>
  <c r="JW239" i="2"/>
  <c r="JW244" i="2" s="1"/>
  <c r="JX322" i="2"/>
  <c r="JX323" i="2"/>
  <c r="JX320" i="2"/>
  <c r="JX317" i="2"/>
  <c r="JX321" i="2"/>
  <c r="JX316" i="2"/>
  <c r="JX315" i="2"/>
  <c r="JX314" i="2"/>
  <c r="JX313" i="2"/>
  <c r="JX305" i="2"/>
  <c r="JX307" i="2"/>
  <c r="JX312" i="2" a="1"/>
  <c r="JX312" i="2" s="1"/>
  <c r="JX306" i="2"/>
  <c r="JX304" i="2"/>
  <c r="JX301" i="2"/>
  <c r="JX300" i="2"/>
  <c r="JX298" i="2"/>
  <c r="JX299" i="2"/>
  <c r="JX297" i="2"/>
  <c r="JX296" i="2" a="1"/>
  <c r="JX296" i="2" s="1"/>
  <c r="JX291" i="2"/>
  <c r="JX289" i="2"/>
  <c r="JX288" i="2"/>
  <c r="JX285" i="2"/>
  <c r="JX286" i="2"/>
  <c r="JX284" i="2"/>
  <c r="JX282" i="2"/>
  <c r="JX280" i="2" a="1"/>
  <c r="JX280" i="2" s="1"/>
  <c r="JX290" i="2"/>
  <c r="JX283" i="2"/>
  <c r="JX281" i="2"/>
  <c r="JX273" i="2"/>
  <c r="JX268" i="2"/>
  <c r="JX269" i="2"/>
  <c r="JX267" i="2"/>
  <c r="JX266" i="2"/>
  <c r="JX272" i="2"/>
  <c r="JX274" i="2"/>
  <c r="JX264" i="2" a="1"/>
  <c r="JX264" i="2" s="1"/>
  <c r="JX257" i="2"/>
  <c r="JX259" i="2"/>
  <c r="JX258" i="2"/>
  <c r="JX265" i="2"/>
  <c r="JX242" i="2"/>
  <c r="JX240" i="2"/>
  <c r="JX256" i="2"/>
  <c r="JX248" i="2" a="1"/>
  <c r="JX248" i="2" s="1"/>
  <c r="JX251" i="2"/>
  <c r="JX250" i="2"/>
  <c r="JX241" i="2"/>
  <c r="JX253" i="2"/>
  <c r="JX243" i="2"/>
  <c r="JX275" i="2"/>
  <c r="JX252" i="2"/>
  <c r="JX249" i="2"/>
  <c r="JX237" i="2"/>
  <c r="JX236" i="2"/>
  <c r="JX232" i="2" a="1"/>
  <c r="JX232" i="2" s="1"/>
  <c r="JX225" i="2"/>
  <c r="JX227" i="2"/>
  <c r="JX226" i="2"/>
  <c r="JX224" i="2"/>
  <c r="JX221" i="2"/>
  <c r="JX235" i="2"/>
  <c r="JX234" i="2"/>
  <c r="JX216" i="2" a="1"/>
  <c r="JX216" i="2" s="1"/>
  <c r="JX219" i="2"/>
  <c r="JX218" i="2"/>
  <c r="JX233" i="2"/>
  <c r="JX211" i="2"/>
  <c r="JX210" i="2"/>
  <c r="JX208" i="2"/>
  <c r="JX220" i="2"/>
  <c r="JX200" i="2" a="1"/>
  <c r="JX200" i="2" s="1"/>
  <c r="JX194" i="2"/>
  <c r="JX192" i="2"/>
  <c r="JX189" i="2"/>
  <c r="JX217" i="2"/>
  <c r="JX205" i="2"/>
  <c r="JX203" i="2"/>
  <c r="JX202" i="2"/>
  <c r="JX204" i="2"/>
  <c r="JX201" i="2"/>
  <c r="JX195" i="2"/>
  <c r="JV19" i="3"/>
  <c r="JX193" i="2"/>
  <c r="JX209" i="2"/>
  <c r="JX184" i="2" a="1"/>
  <c r="JX184" i="2" s="1"/>
  <c r="JX188" i="2"/>
  <c r="JX186" i="2"/>
  <c r="JY165" i="2"/>
  <c r="JX190" i="2"/>
  <c r="JX187" i="2"/>
  <c r="JX185" i="2"/>
  <c r="JX270" i="2"/>
  <c r="JX238" i="2"/>
  <c r="JX206" i="2"/>
  <c r="JX302" i="2"/>
  <c r="JX222" i="2"/>
  <c r="JX318" i="2"/>
  <c r="JX168" i="2" a="1"/>
  <c r="JX168" i="2" s="1"/>
  <c r="JX254" i="2"/>
  <c r="JX176" i="2"/>
  <c r="JX170" i="2"/>
  <c r="JX172" i="2"/>
  <c r="JX177" i="2"/>
  <c r="JX174" i="2"/>
  <c r="JX173" i="2"/>
  <c r="JX169" i="2"/>
  <c r="JX179" i="2"/>
  <c r="JX171" i="2"/>
  <c r="JX178" i="2"/>
  <c r="JW223" i="2"/>
  <c r="JW228" i="2" s="1"/>
  <c r="JW303" i="2"/>
  <c r="JW308" i="2" s="1"/>
  <c r="JX319" i="2" l="1"/>
  <c r="JX324" i="2" s="1"/>
  <c r="JX287" i="2"/>
  <c r="JX292" i="2" s="1"/>
  <c r="JX207" i="2"/>
  <c r="JX212" i="2" s="1"/>
  <c r="JX175" i="2"/>
  <c r="JX180" i="2" s="1"/>
  <c r="JX303" i="2"/>
  <c r="JX308" i="2" s="1"/>
  <c r="JY323" i="2"/>
  <c r="JY321" i="2"/>
  <c r="JY320" i="2"/>
  <c r="JY317" i="2"/>
  <c r="JY322" i="2"/>
  <c r="JY315" i="2"/>
  <c r="JY314" i="2"/>
  <c r="JY312" i="2" a="1"/>
  <c r="JY312" i="2" s="1"/>
  <c r="JY313" i="2"/>
  <c r="JY316" i="2"/>
  <c r="JY307" i="2"/>
  <c r="JY306" i="2"/>
  <c r="JY304" i="2"/>
  <c r="JY305" i="2"/>
  <c r="JY301" i="2"/>
  <c r="JY299" i="2"/>
  <c r="JY300" i="2"/>
  <c r="JY297" i="2"/>
  <c r="JY296" i="2" a="1"/>
  <c r="JY296" i="2" s="1"/>
  <c r="JY298" i="2"/>
  <c r="JY291" i="2"/>
  <c r="JY290" i="2"/>
  <c r="JY288" i="2"/>
  <c r="JY285" i="2"/>
  <c r="JY280" i="2" a="1"/>
  <c r="JY280" i="2" s="1"/>
  <c r="JY289" i="2"/>
  <c r="JY283" i="2"/>
  <c r="JY281" i="2"/>
  <c r="JY286" i="2"/>
  <c r="JY282" i="2"/>
  <c r="JY284" i="2"/>
  <c r="JY272" i="2"/>
  <c r="JY268" i="2"/>
  <c r="JY274" i="2"/>
  <c r="JY265" i="2"/>
  <c r="JY264" i="2" a="1"/>
  <c r="JY264" i="2" s="1"/>
  <c r="JY275" i="2"/>
  <c r="JY273" i="2"/>
  <c r="JY259" i="2"/>
  <c r="JY266" i="2"/>
  <c r="JY269" i="2"/>
  <c r="JY258" i="2"/>
  <c r="JY256" i="2"/>
  <c r="JY267" i="2"/>
  <c r="JY248" i="2" a="1"/>
  <c r="JY248" i="2" s="1"/>
  <c r="JY251" i="2"/>
  <c r="JY250" i="2"/>
  <c r="JY257" i="2"/>
  <c r="JY253" i="2"/>
  <c r="JY243" i="2"/>
  <c r="JY252" i="2"/>
  <c r="JY249" i="2"/>
  <c r="JY241" i="2"/>
  <c r="JY237" i="2"/>
  <c r="JY235" i="2"/>
  <c r="JY234" i="2"/>
  <c r="JY242" i="2"/>
  <c r="JY225" i="2"/>
  <c r="JY227" i="2"/>
  <c r="JY240" i="2"/>
  <c r="JY236" i="2"/>
  <c r="JY226" i="2"/>
  <c r="JY224" i="2"/>
  <c r="JY221" i="2"/>
  <c r="JY233" i="2"/>
  <c r="JY232" i="2" a="1"/>
  <c r="JY232" i="2" s="1"/>
  <c r="JY219" i="2"/>
  <c r="JY218" i="2"/>
  <c r="JY209" i="2"/>
  <c r="JY220" i="2"/>
  <c r="JY217" i="2"/>
  <c r="JY216" i="2" a="1"/>
  <c r="JY216" i="2" s="1"/>
  <c r="JY211" i="2"/>
  <c r="JY205" i="2"/>
  <c r="JY203" i="2"/>
  <c r="JY202" i="2"/>
  <c r="JY210" i="2"/>
  <c r="JY193" i="2"/>
  <c r="JY190" i="2"/>
  <c r="JY208" i="2"/>
  <c r="JY204" i="2"/>
  <c r="JY200" i="2" a="1"/>
  <c r="JY200" i="2" s="1"/>
  <c r="JY184" i="2" a="1"/>
  <c r="JY184" i="2" s="1"/>
  <c r="JY195" i="2"/>
  <c r="JY188" i="2"/>
  <c r="JY186" i="2"/>
  <c r="JY201" i="2"/>
  <c r="JY192" i="2"/>
  <c r="JY189" i="2"/>
  <c r="JZ165" i="2"/>
  <c r="JY194" i="2"/>
  <c r="JY185" i="2"/>
  <c r="JY187" i="2"/>
  <c r="JW19" i="3"/>
  <c r="JY238" i="2"/>
  <c r="JY206" i="2"/>
  <c r="JY302" i="2"/>
  <c r="JY270" i="2"/>
  <c r="JY222" i="2"/>
  <c r="JY254" i="2"/>
  <c r="JY318" i="2"/>
  <c r="JY172" i="2"/>
  <c r="JY178" i="2"/>
  <c r="JY171" i="2"/>
  <c r="JY176" i="2"/>
  <c r="JY174" i="2"/>
  <c r="JY169" i="2"/>
  <c r="JY173" i="2"/>
  <c r="JY168" i="2" a="1"/>
  <c r="JY168" i="2" s="1"/>
  <c r="JY177" i="2"/>
  <c r="JY170" i="2"/>
  <c r="JY179" i="2"/>
  <c r="JX223" i="2"/>
  <c r="JX228" i="2" s="1"/>
  <c r="JX239" i="2"/>
  <c r="JX244" i="2" s="1"/>
  <c r="JX191" i="2"/>
  <c r="JX196" i="2" s="1"/>
  <c r="JX271" i="2"/>
  <c r="JX276" i="2" s="1"/>
  <c r="JX255" i="2"/>
  <c r="JX260" i="2" s="1"/>
  <c r="JY319" i="2" l="1"/>
  <c r="JY324" i="2" s="1"/>
  <c r="JY255" i="2"/>
  <c r="JY260" i="2" s="1"/>
  <c r="JY191" i="2"/>
  <c r="JY196" i="2" s="1"/>
  <c r="JY175" i="2"/>
  <c r="JY180" i="2" s="1"/>
  <c r="JY207" i="2"/>
  <c r="JY212" i="2" s="1"/>
  <c r="JY271" i="2"/>
  <c r="JY276" i="2" s="1"/>
  <c r="JY303" i="2"/>
  <c r="JY308" i="2" s="1"/>
  <c r="JY239" i="2"/>
  <c r="JY244" i="2" s="1"/>
  <c r="JY287" i="2"/>
  <c r="JY292" i="2" s="1"/>
  <c r="JZ322" i="2"/>
  <c r="JZ323" i="2"/>
  <c r="JZ321" i="2"/>
  <c r="JZ320" i="2"/>
  <c r="JZ317" i="2"/>
  <c r="JZ316" i="2"/>
  <c r="JZ315" i="2"/>
  <c r="JZ314" i="2"/>
  <c r="JZ312" i="2" a="1"/>
  <c r="JZ312" i="2" s="1"/>
  <c r="JZ313" i="2"/>
  <c r="JZ307" i="2"/>
  <c r="JZ306" i="2"/>
  <c r="JZ304" i="2"/>
  <c r="JZ305" i="2"/>
  <c r="JZ301" i="2"/>
  <c r="JZ299" i="2"/>
  <c r="JZ300" i="2"/>
  <c r="JZ297" i="2"/>
  <c r="JZ298" i="2"/>
  <c r="JZ296" i="2" a="1"/>
  <c r="JZ296" i="2" s="1"/>
  <c r="JZ291" i="2"/>
  <c r="JZ290" i="2"/>
  <c r="JZ286" i="2"/>
  <c r="JZ289" i="2"/>
  <c r="JZ288" i="2"/>
  <c r="JZ283" i="2"/>
  <c r="JZ281" i="2"/>
  <c r="JZ275" i="2"/>
  <c r="JZ285" i="2"/>
  <c r="JZ284" i="2"/>
  <c r="JZ282" i="2"/>
  <c r="JZ280" i="2" a="1"/>
  <c r="JZ280" i="2" s="1"/>
  <c r="JZ273" i="2"/>
  <c r="JZ268" i="2"/>
  <c r="JZ274" i="2"/>
  <c r="JZ272" i="2"/>
  <c r="JZ265" i="2"/>
  <c r="JZ269" i="2"/>
  <c r="JZ267" i="2"/>
  <c r="JZ266" i="2"/>
  <c r="JZ258" i="2"/>
  <c r="JZ256" i="2"/>
  <c r="JZ253" i="2"/>
  <c r="JZ264" i="2" a="1"/>
  <c r="JZ264" i="2" s="1"/>
  <c r="JZ257" i="2"/>
  <c r="JZ251" i="2"/>
  <c r="JZ250" i="2"/>
  <c r="JZ259" i="2"/>
  <c r="JZ252" i="2"/>
  <c r="JZ249" i="2"/>
  <c r="JZ248" i="2" a="1"/>
  <c r="JZ248" i="2" s="1"/>
  <c r="JZ241" i="2"/>
  <c r="JZ243" i="2"/>
  <c r="JZ240" i="2"/>
  <c r="JZ236" i="2"/>
  <c r="JZ227" i="2"/>
  <c r="JZ237" i="2"/>
  <c r="JZ226" i="2"/>
  <c r="JZ233" i="2"/>
  <c r="JZ225" i="2"/>
  <c r="JZ219" i="2"/>
  <c r="JZ218" i="2"/>
  <c r="JZ211" i="2"/>
  <c r="JZ242" i="2"/>
  <c r="JZ234" i="2"/>
  <c r="JZ224" i="2"/>
  <c r="JZ221" i="2"/>
  <c r="JZ220" i="2"/>
  <c r="JZ217" i="2"/>
  <c r="JZ235" i="2"/>
  <c r="JZ210" i="2"/>
  <c r="JZ208" i="2"/>
  <c r="JZ232" i="2" a="1"/>
  <c r="JZ232" i="2" s="1"/>
  <c r="JZ205" i="2"/>
  <c r="JZ203" i="2"/>
  <c r="JZ202" i="2"/>
  <c r="JZ193" i="2"/>
  <c r="JZ190" i="2"/>
  <c r="JZ209" i="2"/>
  <c r="JZ204" i="2"/>
  <c r="JZ201" i="2"/>
  <c r="JZ200" i="2" a="1"/>
  <c r="JZ200" i="2" s="1"/>
  <c r="JZ195" i="2"/>
  <c r="JZ216" i="2" a="1"/>
  <c r="JZ216" i="2" s="1"/>
  <c r="JZ188" i="2"/>
  <c r="JZ186" i="2"/>
  <c r="JZ192" i="2"/>
  <c r="JZ189" i="2"/>
  <c r="JX19" i="3"/>
  <c r="JZ194" i="2"/>
  <c r="JZ187" i="2"/>
  <c r="JZ185" i="2"/>
  <c r="JZ184" i="2" a="1"/>
  <c r="JZ184" i="2" s="1"/>
  <c r="KA165" i="2"/>
  <c r="JZ270" i="2"/>
  <c r="JZ238" i="2"/>
  <c r="JZ222" i="2"/>
  <c r="JZ206" i="2"/>
  <c r="JZ302" i="2"/>
  <c r="JZ254" i="2"/>
  <c r="JZ318" i="2"/>
  <c r="JZ168" i="2" a="1"/>
  <c r="JZ168" i="2" s="1"/>
  <c r="JZ179" i="2"/>
  <c r="JZ172" i="2"/>
  <c r="JZ170" i="2"/>
  <c r="JZ173" i="2"/>
  <c r="JZ178" i="2"/>
  <c r="JZ177" i="2"/>
  <c r="JZ171" i="2"/>
  <c r="JZ174" i="2"/>
  <c r="JZ176" i="2"/>
  <c r="JZ169" i="2"/>
  <c r="JY223" i="2"/>
  <c r="JY228" i="2" s="1"/>
  <c r="JZ319" i="2" l="1"/>
  <c r="JZ324" i="2" s="1"/>
  <c r="JZ239" i="2"/>
  <c r="JZ244" i="2" s="1"/>
  <c r="JZ271" i="2"/>
  <c r="JZ223" i="2"/>
  <c r="JZ228" i="2" s="1"/>
  <c r="JZ276" i="2"/>
  <c r="JZ303" i="2"/>
  <c r="JZ308" i="2" s="1"/>
  <c r="JZ207" i="2"/>
  <c r="JZ212" i="2" s="1"/>
  <c r="JZ287" i="2"/>
  <c r="JZ292" i="2" s="1"/>
  <c r="JZ175" i="2"/>
  <c r="JZ180" i="2" s="1"/>
  <c r="KA323" i="2"/>
  <c r="KA322" i="2"/>
  <c r="KA320" i="2"/>
  <c r="KA321" i="2"/>
  <c r="KA317" i="2"/>
  <c r="KA316" i="2"/>
  <c r="KA314" i="2"/>
  <c r="KA312" i="2" a="1"/>
  <c r="KA312" i="2" s="1"/>
  <c r="KA313" i="2"/>
  <c r="KA315" i="2"/>
  <c r="KA307" i="2"/>
  <c r="KA305" i="2"/>
  <c r="KA306" i="2"/>
  <c r="KA304" i="2"/>
  <c r="KA300" i="2"/>
  <c r="KA301" i="2"/>
  <c r="KA297" i="2"/>
  <c r="KA298" i="2"/>
  <c r="KA299" i="2"/>
  <c r="KA296" i="2" a="1"/>
  <c r="KA296" i="2" s="1"/>
  <c r="KA289" i="2"/>
  <c r="KA291" i="2"/>
  <c r="KA290" i="2"/>
  <c r="KA286" i="2"/>
  <c r="KA288" i="2"/>
  <c r="KA285" i="2"/>
  <c r="KA283" i="2"/>
  <c r="KA281" i="2"/>
  <c r="KA275" i="2"/>
  <c r="KA284" i="2"/>
  <c r="KA282" i="2"/>
  <c r="KA280" i="2" a="1"/>
  <c r="KA280" i="2" s="1"/>
  <c r="KA273" i="2"/>
  <c r="KA268" i="2"/>
  <c r="KA274" i="2"/>
  <c r="KA272" i="2"/>
  <c r="KA269" i="2"/>
  <c r="KA259" i="2"/>
  <c r="KA265" i="2"/>
  <c r="KA264" i="2" a="1"/>
  <c r="KA264" i="2" s="1"/>
  <c r="KA267" i="2"/>
  <c r="KA266" i="2"/>
  <c r="KA258" i="2"/>
  <c r="KA256" i="2"/>
  <c r="KA253" i="2"/>
  <c r="KA257" i="2"/>
  <c r="KA241" i="2"/>
  <c r="KA252" i="2"/>
  <c r="KA249" i="2"/>
  <c r="KA248" i="2" a="1"/>
  <c r="KA248" i="2" s="1"/>
  <c r="KA242" i="2"/>
  <c r="KA243" i="2"/>
  <c r="KA250" i="2"/>
  <c r="KA240" i="2"/>
  <c r="KA236" i="2"/>
  <c r="KA251" i="2"/>
  <c r="KA237" i="2"/>
  <c r="KA226" i="2"/>
  <c r="KA224" i="2"/>
  <c r="KA221" i="2"/>
  <c r="KA233" i="2"/>
  <c r="KA232" i="2" a="1"/>
  <c r="KA232" i="2" s="1"/>
  <c r="KA235" i="2"/>
  <c r="KA234" i="2"/>
  <c r="KA227" i="2"/>
  <c r="KA225" i="2"/>
  <c r="KA211" i="2"/>
  <c r="KA220" i="2"/>
  <c r="KA217" i="2"/>
  <c r="KA210" i="2"/>
  <c r="KA208" i="2"/>
  <c r="KA216" i="2" a="1"/>
  <c r="KA216" i="2" s="1"/>
  <c r="KA219" i="2"/>
  <c r="KA218" i="2"/>
  <c r="KA205" i="2"/>
  <c r="KA203" i="2"/>
  <c r="KA202" i="2"/>
  <c r="KA200" i="2" a="1"/>
  <c r="KA200" i="2" s="1"/>
  <c r="KA209" i="2"/>
  <c r="KA204" i="2"/>
  <c r="KA201" i="2"/>
  <c r="KA195" i="2"/>
  <c r="KA194" i="2"/>
  <c r="KA192" i="2"/>
  <c r="KA189" i="2"/>
  <c r="KA193" i="2"/>
  <c r="KA188" i="2"/>
  <c r="KA186" i="2"/>
  <c r="KA190" i="2"/>
  <c r="KA187" i="2"/>
  <c r="KA185" i="2"/>
  <c r="KB165" i="2"/>
  <c r="JY19" i="3"/>
  <c r="KA184" i="2" a="1"/>
  <c r="KA184" i="2" s="1"/>
  <c r="KA206" i="2"/>
  <c r="KA302" i="2"/>
  <c r="KA270" i="2"/>
  <c r="KA222" i="2"/>
  <c r="KA238" i="2"/>
  <c r="KA254" i="2"/>
  <c r="KA318" i="2"/>
  <c r="KA172" i="2"/>
  <c r="KA170" i="2"/>
  <c r="KA173" i="2"/>
  <c r="KA176" i="2"/>
  <c r="KA171" i="2"/>
  <c r="KA174" i="2"/>
  <c r="KA178" i="2"/>
  <c r="KA179" i="2"/>
  <c r="KA169" i="2"/>
  <c r="KA177" i="2"/>
  <c r="KA168" i="2" a="1"/>
  <c r="KA168" i="2" s="1"/>
  <c r="JZ255" i="2"/>
  <c r="JZ260" i="2" s="1"/>
  <c r="JZ191" i="2"/>
  <c r="JZ196" i="2" s="1"/>
  <c r="KA319" i="2" l="1"/>
  <c r="KA324" i="2" s="1"/>
  <c r="KA287" i="2"/>
  <c r="KA292" i="2" s="1"/>
  <c r="KA175" i="2"/>
  <c r="KA180" i="2" s="1"/>
  <c r="KA223" i="2"/>
  <c r="KA228" i="2" s="1"/>
  <c r="KA271" i="2"/>
  <c r="KA276" i="2" s="1"/>
  <c r="KA191" i="2"/>
  <c r="KA196" i="2" s="1"/>
  <c r="KA207" i="2"/>
  <c r="KA212" i="2" s="1"/>
  <c r="KA239" i="2"/>
  <c r="KA244" i="2" s="1"/>
  <c r="KA255" i="2"/>
  <c r="KA260" i="2" s="1"/>
  <c r="KA303" i="2"/>
  <c r="KA308" i="2" s="1"/>
  <c r="KB323" i="2"/>
  <c r="KB322" i="2"/>
  <c r="KB321" i="2"/>
  <c r="KB320" i="2"/>
  <c r="KB316" i="2"/>
  <c r="KB317" i="2"/>
  <c r="KB313" i="2"/>
  <c r="KB315" i="2"/>
  <c r="KB314" i="2"/>
  <c r="KB312" i="2" a="1"/>
  <c r="KB312" i="2" s="1"/>
  <c r="KB307" i="2"/>
  <c r="KB306" i="2"/>
  <c r="KB305" i="2"/>
  <c r="KB300" i="2"/>
  <c r="KB304" i="2"/>
  <c r="KB301" i="2"/>
  <c r="KB299" i="2"/>
  <c r="KB298" i="2"/>
  <c r="KB296" i="2" a="1"/>
  <c r="KB296" i="2" s="1"/>
  <c r="KB297" i="2"/>
  <c r="KB291" i="2"/>
  <c r="KB290" i="2"/>
  <c r="KB286" i="2"/>
  <c r="KB289" i="2"/>
  <c r="KB288" i="2"/>
  <c r="KB283" i="2"/>
  <c r="KB281" i="2"/>
  <c r="KB285" i="2"/>
  <c r="KB280" i="2" a="1"/>
  <c r="KB280" i="2" s="1"/>
  <c r="KB284" i="2"/>
  <c r="KB282" i="2"/>
  <c r="KB274" i="2"/>
  <c r="KB272" i="2"/>
  <c r="KB269" i="2"/>
  <c r="KB275" i="2"/>
  <c r="KB268" i="2"/>
  <c r="KB265" i="2"/>
  <c r="KB273" i="2"/>
  <c r="KB266" i="2"/>
  <c r="KB258" i="2"/>
  <c r="KB264" i="2" a="1"/>
  <c r="KB264" i="2" s="1"/>
  <c r="KB267" i="2"/>
  <c r="KB257" i="2"/>
  <c r="KB259" i="2"/>
  <c r="KB256" i="2"/>
  <c r="KB241" i="2"/>
  <c r="KB243" i="2"/>
  <c r="KB252" i="2"/>
  <c r="KB249" i="2"/>
  <c r="KB253" i="2"/>
  <c r="KB248" i="2" a="1"/>
  <c r="KB248" i="2" s="1"/>
  <c r="KB242" i="2"/>
  <c r="KB240" i="2"/>
  <c r="KB251" i="2"/>
  <c r="KB250" i="2"/>
  <c r="KB236" i="2"/>
  <c r="KB237" i="2"/>
  <c r="KB235" i="2"/>
  <c r="KB234" i="2"/>
  <c r="KB226" i="2"/>
  <c r="KB233" i="2"/>
  <c r="KB232" i="2" a="1"/>
  <c r="KB232" i="2" s="1"/>
  <c r="KB225" i="2"/>
  <c r="KB220" i="2"/>
  <c r="KB217" i="2"/>
  <c r="KB224" i="2"/>
  <c r="KB221" i="2"/>
  <c r="KB227" i="2"/>
  <c r="KB216" i="2" a="1"/>
  <c r="KB216" i="2" s="1"/>
  <c r="KB209" i="2"/>
  <c r="KB200" i="2" a="1"/>
  <c r="KB200" i="2" s="1"/>
  <c r="KB210" i="2"/>
  <c r="KB193" i="2"/>
  <c r="KB190" i="2"/>
  <c r="KB204" i="2"/>
  <c r="KB201" i="2"/>
  <c r="KB218" i="2"/>
  <c r="KB211" i="2"/>
  <c r="KB205" i="2"/>
  <c r="KB203" i="2"/>
  <c r="KB202" i="2"/>
  <c r="KB195" i="2"/>
  <c r="KC165" i="2"/>
  <c r="JZ19" i="3"/>
  <c r="KB208" i="2"/>
  <c r="KB192" i="2"/>
  <c r="KB189" i="2"/>
  <c r="KB219" i="2"/>
  <c r="KB187" i="2"/>
  <c r="KB185" i="2"/>
  <c r="KB194" i="2"/>
  <c r="KB184" i="2" a="1"/>
  <c r="KB184" i="2" s="1"/>
  <c r="KB188" i="2"/>
  <c r="KB186" i="2"/>
  <c r="KB222" i="2"/>
  <c r="KB238" i="2"/>
  <c r="KB302" i="2"/>
  <c r="KB270" i="2"/>
  <c r="KB206" i="2"/>
  <c r="KB254" i="2"/>
  <c r="KB318" i="2"/>
  <c r="KB176" i="2"/>
  <c r="KB171" i="2"/>
  <c r="KB172" i="2"/>
  <c r="KB168" i="2" a="1"/>
  <c r="KB168" i="2" s="1"/>
  <c r="KB169" i="2"/>
  <c r="KB177" i="2"/>
  <c r="KB174" i="2"/>
  <c r="KB170" i="2"/>
  <c r="KB173" i="2"/>
  <c r="KB178" i="2"/>
  <c r="KB179" i="2"/>
  <c r="KB319" i="2" l="1"/>
  <c r="KB303" i="2"/>
  <c r="KB308" i="2" s="1"/>
  <c r="KB175" i="2"/>
  <c r="KB180" i="2" s="1"/>
  <c r="KB255" i="2"/>
  <c r="KB260" i="2" s="1"/>
  <c r="KB191" i="2"/>
  <c r="KB196" i="2" s="1"/>
  <c r="KB271" i="2"/>
  <c r="KB276" i="2" s="1"/>
  <c r="KB207" i="2"/>
  <c r="KB212" i="2" s="1"/>
  <c r="KB239" i="2"/>
  <c r="KB244" i="2" s="1"/>
  <c r="KC323" i="2"/>
  <c r="KC322" i="2"/>
  <c r="KC320" i="2"/>
  <c r="KC321" i="2"/>
  <c r="KC317" i="2"/>
  <c r="KC316" i="2"/>
  <c r="KC315" i="2"/>
  <c r="KC314" i="2"/>
  <c r="KC313" i="2"/>
  <c r="KC312" i="2" a="1"/>
  <c r="KC312" i="2" s="1"/>
  <c r="KC307" i="2"/>
  <c r="KC306" i="2"/>
  <c r="KC300" i="2"/>
  <c r="KC301" i="2"/>
  <c r="KC305" i="2"/>
  <c r="KC298" i="2"/>
  <c r="KC296" i="2" a="1"/>
  <c r="KC296" i="2" s="1"/>
  <c r="KC304" i="2"/>
  <c r="KC299" i="2"/>
  <c r="KC290" i="2"/>
  <c r="KC297" i="2"/>
  <c r="KC286" i="2"/>
  <c r="KC291" i="2"/>
  <c r="KC288" i="2"/>
  <c r="KC285" i="2"/>
  <c r="KC289" i="2"/>
  <c r="KC280" i="2" a="1"/>
  <c r="KC280" i="2" s="1"/>
  <c r="KC284" i="2"/>
  <c r="KC282" i="2"/>
  <c r="KC283" i="2"/>
  <c r="KC275" i="2"/>
  <c r="KC281" i="2"/>
  <c r="KC272" i="2"/>
  <c r="KC274" i="2"/>
  <c r="KC264" i="2" a="1"/>
  <c r="KC264" i="2" s="1"/>
  <c r="KC267" i="2"/>
  <c r="KC266" i="2"/>
  <c r="KC269" i="2"/>
  <c r="KC259" i="2"/>
  <c r="KC268" i="2"/>
  <c r="KC273" i="2"/>
  <c r="KC257" i="2"/>
  <c r="KC265" i="2"/>
  <c r="KC243" i="2"/>
  <c r="KC252" i="2"/>
  <c r="KC249" i="2"/>
  <c r="KC253" i="2"/>
  <c r="KC248" i="2" a="1"/>
  <c r="KC248" i="2" s="1"/>
  <c r="KC258" i="2"/>
  <c r="KC251" i="2"/>
  <c r="KC250" i="2"/>
  <c r="KC256" i="2"/>
  <c r="KC236" i="2"/>
  <c r="KC240" i="2"/>
  <c r="KC242" i="2"/>
  <c r="KC241" i="2"/>
  <c r="KC226" i="2"/>
  <c r="KC233" i="2"/>
  <c r="KC232" i="2" a="1"/>
  <c r="KC232" i="2" s="1"/>
  <c r="KC235" i="2"/>
  <c r="KC234" i="2"/>
  <c r="KC225" i="2"/>
  <c r="KC227" i="2"/>
  <c r="KC237" i="2"/>
  <c r="KC220" i="2"/>
  <c r="KC217" i="2"/>
  <c r="KC224" i="2"/>
  <c r="KC221" i="2"/>
  <c r="KC216" i="2" a="1"/>
  <c r="KC216" i="2" s="1"/>
  <c r="KC210" i="2"/>
  <c r="KC208" i="2"/>
  <c r="KC219" i="2"/>
  <c r="KC218" i="2"/>
  <c r="KC211" i="2"/>
  <c r="KC200" i="2" a="1"/>
  <c r="KC200" i="2" s="1"/>
  <c r="KC204" i="2"/>
  <c r="KC201" i="2"/>
  <c r="KC195" i="2"/>
  <c r="KC209" i="2"/>
  <c r="KC194" i="2"/>
  <c r="KC192" i="2"/>
  <c r="KC189" i="2"/>
  <c r="KA19" i="3"/>
  <c r="KC205" i="2"/>
  <c r="KD165" i="2"/>
  <c r="KC187" i="2"/>
  <c r="KC185" i="2"/>
  <c r="KC190" i="2"/>
  <c r="KC184" i="2" a="1"/>
  <c r="KC184" i="2" s="1"/>
  <c r="KC202" i="2"/>
  <c r="KC203" i="2"/>
  <c r="KC188" i="2"/>
  <c r="KC193" i="2"/>
  <c r="KC186" i="2"/>
  <c r="KC222" i="2"/>
  <c r="KC270" i="2"/>
  <c r="KC238" i="2"/>
  <c r="KC206" i="2"/>
  <c r="KC302" i="2"/>
  <c r="KC318" i="2"/>
  <c r="KC254" i="2"/>
  <c r="KC177" i="2"/>
  <c r="KC179" i="2"/>
  <c r="KC170" i="2"/>
  <c r="KC171" i="2"/>
  <c r="KC169" i="2"/>
  <c r="KC178" i="2"/>
  <c r="KC173" i="2"/>
  <c r="KC176" i="2"/>
  <c r="KC174" i="2"/>
  <c r="KC172" i="2"/>
  <c r="KC168" i="2" a="1"/>
  <c r="KC168" i="2" s="1"/>
  <c r="KB324" i="2"/>
  <c r="KB223" i="2"/>
  <c r="KB228" i="2" s="1"/>
  <c r="KB287" i="2"/>
  <c r="KB292" i="2" s="1"/>
  <c r="KC207" i="2" l="1"/>
  <c r="KC212" i="2" s="1"/>
  <c r="KC239" i="2"/>
  <c r="KC244" i="2" s="1"/>
  <c r="KC271" i="2"/>
  <c r="KC276" i="2" s="1"/>
  <c r="KC287" i="2"/>
  <c r="KC292" i="2" s="1"/>
  <c r="KC191" i="2"/>
  <c r="KC196" i="2" s="1"/>
  <c r="KC303" i="2"/>
  <c r="KC308" i="2" s="1"/>
  <c r="KC175" i="2"/>
  <c r="KC180" i="2" s="1"/>
  <c r="KC223" i="2"/>
  <c r="KC228" i="2" s="1"/>
  <c r="KC255" i="2"/>
  <c r="KC260" i="2" s="1"/>
  <c r="KD323" i="2"/>
  <c r="KD322" i="2"/>
  <c r="KD320" i="2"/>
  <c r="KD321" i="2"/>
  <c r="KD317" i="2"/>
  <c r="KD316" i="2"/>
  <c r="KD315" i="2"/>
  <c r="KD313" i="2"/>
  <c r="KD312" i="2" a="1"/>
  <c r="KD312" i="2" s="1"/>
  <c r="KD314" i="2"/>
  <c r="KD305" i="2"/>
  <c r="KD307" i="2"/>
  <c r="KD304" i="2"/>
  <c r="KD301" i="2"/>
  <c r="KD299" i="2"/>
  <c r="KD306" i="2"/>
  <c r="KD300" i="2"/>
  <c r="KD297" i="2"/>
  <c r="KD298" i="2"/>
  <c r="KD290" i="2"/>
  <c r="KD291" i="2"/>
  <c r="KD296" i="2" a="1"/>
  <c r="KD296" i="2" s="1"/>
  <c r="KD289" i="2"/>
  <c r="KD288" i="2"/>
  <c r="KD285" i="2"/>
  <c r="KD280" i="2" a="1"/>
  <c r="KD280" i="2" s="1"/>
  <c r="KD284" i="2"/>
  <c r="KD282" i="2"/>
  <c r="KD286" i="2"/>
  <c r="KD283" i="2"/>
  <c r="KD281" i="2"/>
  <c r="KD275" i="2"/>
  <c r="KD274" i="2"/>
  <c r="KD272" i="2"/>
  <c r="KD269" i="2"/>
  <c r="KD273" i="2"/>
  <c r="KD267" i="2"/>
  <c r="KD266" i="2"/>
  <c r="KD259" i="2"/>
  <c r="KD268" i="2"/>
  <c r="KD265" i="2"/>
  <c r="KD264" i="2" a="1"/>
  <c r="KD264" i="2" s="1"/>
  <c r="KD257" i="2"/>
  <c r="KD258" i="2"/>
  <c r="KD256" i="2"/>
  <c r="KD253" i="2"/>
  <c r="KD252" i="2"/>
  <c r="KD249" i="2"/>
  <c r="KD248" i="2" a="1"/>
  <c r="KD248" i="2" s="1"/>
  <c r="KD251" i="2"/>
  <c r="KD250" i="2"/>
  <c r="KD240" i="2"/>
  <c r="KD242" i="2"/>
  <c r="KD237" i="2"/>
  <c r="KD235" i="2"/>
  <c r="KD234" i="2"/>
  <c r="KD243" i="2"/>
  <c r="KD233" i="2"/>
  <c r="KD232" i="2" a="1"/>
  <c r="KD232" i="2" s="1"/>
  <c r="KD236" i="2"/>
  <c r="KD225" i="2"/>
  <c r="KD227" i="2"/>
  <c r="KD241" i="2"/>
  <c r="KD226" i="2"/>
  <c r="KD224" i="2"/>
  <c r="KD221" i="2"/>
  <c r="KD220" i="2"/>
  <c r="KD217" i="2"/>
  <c r="KD216" i="2" a="1"/>
  <c r="KD216" i="2" s="1"/>
  <c r="KD219" i="2"/>
  <c r="KD218" i="2"/>
  <c r="KD209" i="2"/>
  <c r="KD210" i="2"/>
  <c r="KD204" i="2"/>
  <c r="KD201" i="2"/>
  <c r="KD195" i="2"/>
  <c r="KD194" i="2"/>
  <c r="KD192" i="2"/>
  <c r="KD189" i="2"/>
  <c r="KD208" i="2"/>
  <c r="KD205" i="2"/>
  <c r="KD203" i="2"/>
  <c r="KD202" i="2"/>
  <c r="KD200" i="2" a="1"/>
  <c r="KD200" i="2" s="1"/>
  <c r="KD187" i="2"/>
  <c r="KD185" i="2"/>
  <c r="KD190" i="2"/>
  <c r="KD184" i="2" a="1"/>
  <c r="KD184" i="2" s="1"/>
  <c r="KE165" i="2"/>
  <c r="KD211" i="2"/>
  <c r="KB19" i="3"/>
  <c r="KD188" i="2"/>
  <c r="KD186" i="2"/>
  <c r="KD193" i="2"/>
  <c r="KD270" i="2"/>
  <c r="KD222" i="2"/>
  <c r="KD238" i="2"/>
  <c r="KD206" i="2"/>
  <c r="KD302" i="2"/>
  <c r="KD318" i="2"/>
  <c r="KD254" i="2"/>
  <c r="KD174" i="2"/>
  <c r="KD170" i="2"/>
  <c r="KD169" i="2"/>
  <c r="KD177" i="2"/>
  <c r="KD179" i="2"/>
  <c r="KD178" i="2"/>
  <c r="KD173" i="2"/>
  <c r="KD171" i="2"/>
  <c r="KD168" i="2" a="1"/>
  <c r="KD168" i="2" s="1"/>
  <c r="KD172" i="2"/>
  <c r="KD176" i="2"/>
  <c r="KC319" i="2"/>
  <c r="KC324" i="2" s="1"/>
  <c r="KD319" i="2" l="1"/>
  <c r="KD324" i="2" s="1"/>
  <c r="KD175" i="2"/>
  <c r="KD180" i="2" s="1"/>
  <c r="KD255" i="2"/>
  <c r="KD260" i="2" s="1"/>
  <c r="KD191" i="2"/>
  <c r="KD196" i="2" s="1"/>
  <c r="KD303" i="2"/>
  <c r="KD308" i="2" s="1"/>
  <c r="KD223" i="2"/>
  <c r="KD228" i="2" s="1"/>
  <c r="KD207" i="2"/>
  <c r="KD212" i="2" s="1"/>
  <c r="KD239" i="2"/>
  <c r="KD244" i="2" s="1"/>
  <c r="KD271" i="2"/>
  <c r="KD276" i="2" s="1"/>
  <c r="KD287" i="2"/>
  <c r="KD292" i="2" s="1"/>
  <c r="KE323" i="2"/>
  <c r="KE321" i="2"/>
  <c r="KE320" i="2"/>
  <c r="KE317" i="2"/>
  <c r="KE322" i="2"/>
  <c r="KE315" i="2"/>
  <c r="KE307" i="2"/>
  <c r="KE316" i="2"/>
  <c r="KE314" i="2"/>
  <c r="KE312" i="2" a="1"/>
  <c r="KE312" i="2" s="1"/>
  <c r="KE313" i="2"/>
  <c r="KE306" i="2"/>
  <c r="KE305" i="2"/>
  <c r="KE304" i="2"/>
  <c r="KE301" i="2"/>
  <c r="KE299" i="2"/>
  <c r="KE300" i="2"/>
  <c r="KE296" i="2" a="1"/>
  <c r="KE296" i="2" s="1"/>
  <c r="KE290" i="2"/>
  <c r="KE297" i="2"/>
  <c r="KE291" i="2"/>
  <c r="KE289" i="2"/>
  <c r="KE288" i="2"/>
  <c r="KE298" i="2"/>
  <c r="KE286" i="2"/>
  <c r="KE285" i="2"/>
  <c r="KE280" i="2" a="1"/>
  <c r="KE280" i="2" s="1"/>
  <c r="KE284" i="2"/>
  <c r="KE282" i="2"/>
  <c r="KE283" i="2"/>
  <c r="KE281" i="2"/>
  <c r="KE275" i="2"/>
  <c r="KE274" i="2"/>
  <c r="KE272" i="2"/>
  <c r="KE269" i="2"/>
  <c r="KE273" i="2"/>
  <c r="KE268" i="2"/>
  <c r="KE267" i="2"/>
  <c r="KE266" i="2"/>
  <c r="KE265" i="2"/>
  <c r="KE264" i="2" a="1"/>
  <c r="KE264" i="2" s="1"/>
  <c r="KE257" i="2"/>
  <c r="KE259" i="2"/>
  <c r="KE258" i="2"/>
  <c r="KE256" i="2"/>
  <c r="KE253" i="2"/>
  <c r="KE242" i="2"/>
  <c r="KE251" i="2"/>
  <c r="KE250" i="2"/>
  <c r="KE241" i="2"/>
  <c r="KE243" i="2"/>
  <c r="KE249" i="2"/>
  <c r="KE240" i="2"/>
  <c r="KE237" i="2"/>
  <c r="KE235" i="2"/>
  <c r="KE234" i="2"/>
  <c r="KE248" i="2" a="1"/>
  <c r="KE248" i="2" s="1"/>
  <c r="KE252" i="2"/>
  <c r="KE236" i="2"/>
  <c r="KE225" i="2"/>
  <c r="KE227" i="2"/>
  <c r="KE233" i="2"/>
  <c r="KE216" i="2" a="1"/>
  <c r="KE216" i="2" s="1"/>
  <c r="KE224" i="2"/>
  <c r="KE221" i="2"/>
  <c r="KE226" i="2"/>
  <c r="KE219" i="2"/>
  <c r="KE218" i="2"/>
  <c r="KE209" i="2"/>
  <c r="KE232" i="2" a="1"/>
  <c r="KE232" i="2" s="1"/>
  <c r="KE211" i="2"/>
  <c r="KE220" i="2"/>
  <c r="KE217" i="2"/>
  <c r="KE210" i="2"/>
  <c r="KE204" i="2"/>
  <c r="KE201" i="2"/>
  <c r="KE195" i="2"/>
  <c r="KE208" i="2"/>
  <c r="KE205" i="2"/>
  <c r="KE203" i="2"/>
  <c r="KE202" i="2"/>
  <c r="KE200" i="2" a="1"/>
  <c r="KE200" i="2" s="1"/>
  <c r="KE193" i="2"/>
  <c r="KE190" i="2"/>
  <c r="KE192" i="2"/>
  <c r="KE189" i="2"/>
  <c r="KE187" i="2"/>
  <c r="KE185" i="2"/>
  <c r="KE184" i="2" a="1"/>
  <c r="KE184" i="2" s="1"/>
  <c r="KF165" i="2"/>
  <c r="KE194" i="2"/>
  <c r="KE188" i="2"/>
  <c r="KE186" i="2"/>
  <c r="KC19" i="3"/>
  <c r="KE206" i="2"/>
  <c r="KE302" i="2"/>
  <c r="KE222" i="2"/>
  <c r="KE270" i="2"/>
  <c r="KE238" i="2"/>
  <c r="KE318" i="2"/>
  <c r="KE254" i="2"/>
  <c r="KE176" i="2"/>
  <c r="KE177" i="2"/>
  <c r="KE171" i="2"/>
  <c r="KE174" i="2"/>
  <c r="KE172" i="2"/>
  <c r="KE170" i="2"/>
  <c r="KE179" i="2"/>
  <c r="KE169" i="2"/>
  <c r="KE178" i="2"/>
  <c r="KE168" i="2" a="1"/>
  <c r="KE168" i="2" s="1"/>
  <c r="KE173" i="2"/>
  <c r="KE191" i="2" l="1"/>
  <c r="KE196" i="2" s="1"/>
  <c r="KE271" i="2"/>
  <c r="KE276" i="2" s="1"/>
  <c r="KE223" i="2"/>
  <c r="KE228" i="2" s="1"/>
  <c r="KE175" i="2"/>
  <c r="KE180" i="2" s="1"/>
  <c r="KE239" i="2"/>
  <c r="KE244" i="2" s="1"/>
  <c r="KE255" i="2"/>
  <c r="KE260" i="2" s="1"/>
  <c r="KE319" i="2"/>
  <c r="KE324" i="2" s="1"/>
  <c r="KE287" i="2"/>
  <c r="KE292" i="2" s="1"/>
  <c r="KF322" i="2"/>
  <c r="KF323" i="2"/>
  <c r="KF320" i="2"/>
  <c r="KF321" i="2"/>
  <c r="KF317" i="2"/>
  <c r="KF316" i="2"/>
  <c r="KF315" i="2"/>
  <c r="KF314" i="2"/>
  <c r="KF312" i="2" a="1"/>
  <c r="KF312" i="2" s="1"/>
  <c r="KF313" i="2"/>
  <c r="KF307" i="2"/>
  <c r="KF305" i="2"/>
  <c r="KF306" i="2"/>
  <c r="KF304" i="2"/>
  <c r="KF301" i="2"/>
  <c r="KF300" i="2"/>
  <c r="KF298" i="2"/>
  <c r="KF299" i="2"/>
  <c r="KF297" i="2"/>
  <c r="KF296" i="2" a="1"/>
  <c r="KF296" i="2" s="1"/>
  <c r="KF291" i="2"/>
  <c r="KF289" i="2"/>
  <c r="KF288" i="2"/>
  <c r="KF285" i="2"/>
  <c r="KF290" i="2"/>
  <c r="KF286" i="2"/>
  <c r="KF284" i="2"/>
  <c r="KF282" i="2"/>
  <c r="KF283" i="2"/>
  <c r="KF281" i="2"/>
  <c r="KF280" i="2" a="1"/>
  <c r="KF280" i="2" s="1"/>
  <c r="KF275" i="2"/>
  <c r="KF273" i="2"/>
  <c r="KF268" i="2"/>
  <c r="KF274" i="2"/>
  <c r="KF267" i="2"/>
  <c r="KF266" i="2"/>
  <c r="KF257" i="2"/>
  <c r="KF264" i="2" a="1"/>
  <c r="KF264" i="2" s="1"/>
  <c r="KF269" i="2"/>
  <c r="KF265" i="2"/>
  <c r="KF259" i="2"/>
  <c r="KF258" i="2"/>
  <c r="KF272" i="2"/>
  <c r="KF242" i="2"/>
  <c r="KF240" i="2"/>
  <c r="KF253" i="2"/>
  <c r="KF251" i="2"/>
  <c r="KF250" i="2"/>
  <c r="KF241" i="2"/>
  <c r="KF243" i="2"/>
  <c r="KF256" i="2"/>
  <c r="KF252" i="2"/>
  <c r="KF249" i="2"/>
  <c r="KF248" i="2" a="1"/>
  <c r="KF248" i="2" s="1"/>
  <c r="KF237" i="2"/>
  <c r="KF236" i="2"/>
  <c r="KF225" i="2"/>
  <c r="KF227" i="2"/>
  <c r="KF235" i="2"/>
  <c r="KF234" i="2"/>
  <c r="KF232" i="2" a="1"/>
  <c r="KF232" i="2" s="1"/>
  <c r="KF226" i="2"/>
  <c r="KF224" i="2"/>
  <c r="KF221" i="2"/>
  <c r="KF233" i="2"/>
  <c r="KF219" i="2"/>
  <c r="KF218" i="2"/>
  <c r="KF211" i="2"/>
  <c r="KF216" i="2" a="1"/>
  <c r="KF216" i="2" s="1"/>
  <c r="KF210" i="2"/>
  <c r="KF208" i="2"/>
  <c r="KF217" i="2"/>
  <c r="KF209" i="2"/>
  <c r="KF194" i="2"/>
  <c r="KF192" i="2"/>
  <c r="KF189" i="2"/>
  <c r="KF205" i="2"/>
  <c r="KF203" i="2"/>
  <c r="KF202" i="2"/>
  <c r="KF200" i="2" a="1"/>
  <c r="KF200" i="2" s="1"/>
  <c r="KF220" i="2"/>
  <c r="KF204" i="2"/>
  <c r="KF201" i="2"/>
  <c r="KF195" i="2"/>
  <c r="KF184" i="2" a="1"/>
  <c r="KF184" i="2" s="1"/>
  <c r="KF190" i="2"/>
  <c r="KF188" i="2"/>
  <c r="KF186" i="2"/>
  <c r="KD19" i="3"/>
  <c r="KG165" i="2"/>
  <c r="KF193" i="2"/>
  <c r="KF187" i="2"/>
  <c r="KF185" i="2"/>
  <c r="KF270" i="2"/>
  <c r="KF238" i="2"/>
  <c r="KF222" i="2"/>
  <c r="KF206" i="2"/>
  <c r="KF302" i="2"/>
  <c r="KF318" i="2"/>
  <c r="KF254" i="2"/>
  <c r="KF177" i="2"/>
  <c r="KF174" i="2"/>
  <c r="KF171" i="2"/>
  <c r="KF176" i="2"/>
  <c r="KF170" i="2"/>
  <c r="KF172" i="2"/>
  <c r="KF178" i="2"/>
  <c r="KF173" i="2"/>
  <c r="KF179" i="2"/>
  <c r="KF169" i="2"/>
  <c r="KF168" i="2" a="1"/>
  <c r="KF168" i="2" s="1"/>
  <c r="KE207" i="2"/>
  <c r="KE212" i="2" s="1"/>
  <c r="KE303" i="2"/>
  <c r="KE308" i="2" s="1"/>
  <c r="KF319" i="2" l="1"/>
  <c r="KF324" i="2" s="1"/>
  <c r="KF287" i="2"/>
  <c r="KF175" i="2"/>
  <c r="KF180" i="2" s="1"/>
  <c r="KF191" i="2"/>
  <c r="KF196" i="2" s="1"/>
  <c r="KF207" i="2"/>
  <c r="KF212" i="2" s="1"/>
  <c r="KF271" i="2"/>
  <c r="KF276" i="2" s="1"/>
  <c r="KF292" i="2"/>
  <c r="KF223" i="2"/>
  <c r="KF228" i="2" s="1"/>
  <c r="KF239" i="2"/>
  <c r="KF244" i="2" s="1"/>
  <c r="KF255" i="2"/>
  <c r="KF260" i="2" s="1"/>
  <c r="KF303" i="2"/>
  <c r="KF308" i="2" s="1"/>
  <c r="KG323" i="2"/>
  <c r="KG322" i="2"/>
  <c r="KG321" i="2"/>
  <c r="KG320" i="2"/>
  <c r="KG315" i="2"/>
  <c r="KG314" i="2"/>
  <c r="KG316" i="2"/>
  <c r="KG312" i="2" a="1"/>
  <c r="KG312" i="2" s="1"/>
  <c r="KG317" i="2"/>
  <c r="KG313" i="2"/>
  <c r="KG306" i="2"/>
  <c r="KG304" i="2"/>
  <c r="KG301" i="2"/>
  <c r="KG299" i="2"/>
  <c r="KG307" i="2"/>
  <c r="KG300" i="2"/>
  <c r="KG305" i="2"/>
  <c r="KG296" i="2" a="1"/>
  <c r="KG296" i="2" s="1"/>
  <c r="KG297" i="2"/>
  <c r="KG298" i="2"/>
  <c r="KG291" i="2"/>
  <c r="KG290" i="2"/>
  <c r="KG289" i="2"/>
  <c r="KG288" i="2"/>
  <c r="KG285" i="2"/>
  <c r="KG283" i="2"/>
  <c r="KG281" i="2"/>
  <c r="KG286" i="2"/>
  <c r="KG280" i="2" a="1"/>
  <c r="KG280" i="2" s="1"/>
  <c r="KG284" i="2"/>
  <c r="KG273" i="2"/>
  <c r="KG269" i="2"/>
  <c r="KG265" i="2"/>
  <c r="KG264" i="2" a="1"/>
  <c r="KG264" i="2" s="1"/>
  <c r="KG275" i="2"/>
  <c r="KG268" i="2"/>
  <c r="KG272" i="2"/>
  <c r="KG282" i="2"/>
  <c r="KG267" i="2"/>
  <c r="KG259" i="2"/>
  <c r="KG258" i="2"/>
  <c r="KG256" i="2"/>
  <c r="KG253" i="2"/>
  <c r="KG257" i="2"/>
  <c r="KG251" i="2"/>
  <c r="KG250" i="2"/>
  <c r="KG274" i="2"/>
  <c r="KG266" i="2"/>
  <c r="KG243" i="2"/>
  <c r="KG252" i="2"/>
  <c r="KG249" i="2"/>
  <c r="KG248" i="2" a="1"/>
  <c r="KG248" i="2" s="1"/>
  <c r="KG240" i="2"/>
  <c r="KG237" i="2"/>
  <c r="KG235" i="2"/>
  <c r="KG234" i="2"/>
  <c r="KG242" i="2"/>
  <c r="KG241" i="2"/>
  <c r="KG225" i="2"/>
  <c r="KG236" i="2"/>
  <c r="KG227" i="2"/>
  <c r="KG232" i="2" a="1"/>
  <c r="KG232" i="2" s="1"/>
  <c r="KG226" i="2"/>
  <c r="KG224" i="2"/>
  <c r="KG221" i="2"/>
  <c r="KG233" i="2"/>
  <c r="KG219" i="2"/>
  <c r="KG218" i="2"/>
  <c r="KG209" i="2"/>
  <c r="KG220" i="2"/>
  <c r="KG217" i="2"/>
  <c r="KG200" i="2" a="1"/>
  <c r="KG200" i="2" s="1"/>
  <c r="KG205" i="2"/>
  <c r="KG203" i="2"/>
  <c r="KG202" i="2"/>
  <c r="KG208" i="2"/>
  <c r="KG216" i="2" a="1"/>
  <c r="KG216" i="2" s="1"/>
  <c r="KG211" i="2"/>
  <c r="KG193" i="2"/>
  <c r="KG190" i="2"/>
  <c r="KG210" i="2"/>
  <c r="KG201" i="2"/>
  <c r="KG188" i="2"/>
  <c r="KG186" i="2"/>
  <c r="KG194" i="2"/>
  <c r="KH165" i="2"/>
  <c r="KG204" i="2"/>
  <c r="KG195" i="2"/>
  <c r="KG192" i="2"/>
  <c r="KG189" i="2"/>
  <c r="KG185" i="2"/>
  <c r="KG187" i="2"/>
  <c r="KG184" i="2" a="1"/>
  <c r="KG184" i="2" s="1"/>
  <c r="KE19" i="3"/>
  <c r="KG206" i="2"/>
  <c r="KG302" i="2"/>
  <c r="KG270" i="2"/>
  <c r="KG222" i="2"/>
  <c r="KG238" i="2"/>
  <c r="KG254" i="2"/>
  <c r="KG318" i="2"/>
  <c r="KG319" i="2" s="1"/>
  <c r="KG324" i="2" s="1"/>
  <c r="KG169" i="2"/>
  <c r="KG172" i="2"/>
  <c r="KG170" i="2"/>
  <c r="KG176" i="2"/>
  <c r="KG178" i="2"/>
  <c r="KG177" i="2"/>
  <c r="KG174" i="2"/>
  <c r="KG179" i="2"/>
  <c r="KG173" i="2"/>
  <c r="KG171" i="2"/>
  <c r="KG168" i="2" a="1"/>
  <c r="KG168" i="2" s="1"/>
  <c r="KG175" i="2" l="1"/>
  <c r="KG180" i="2" s="1"/>
  <c r="KG207" i="2"/>
  <c r="KG212" i="2" s="1"/>
  <c r="KG271" i="2"/>
  <c r="KG276" i="2" s="1"/>
  <c r="KG191" i="2"/>
  <c r="KG196" i="2" s="1"/>
  <c r="KG303" i="2"/>
  <c r="KG308" i="2" s="1"/>
  <c r="KH322" i="2"/>
  <c r="KH323" i="2"/>
  <c r="KH321" i="2"/>
  <c r="KH320" i="2"/>
  <c r="KH316" i="2"/>
  <c r="KH317" i="2"/>
  <c r="KH314" i="2"/>
  <c r="KH315" i="2"/>
  <c r="KH313" i="2"/>
  <c r="KH312" i="2" a="1"/>
  <c r="KH312" i="2" s="1"/>
  <c r="KH306" i="2"/>
  <c r="KH304" i="2"/>
  <c r="KH307" i="2"/>
  <c r="KH305" i="2"/>
  <c r="KH301" i="2"/>
  <c r="KH300" i="2"/>
  <c r="KH299" i="2"/>
  <c r="KH296" i="2" a="1"/>
  <c r="KH296" i="2" s="1"/>
  <c r="KH297" i="2"/>
  <c r="KH291" i="2"/>
  <c r="KH290" i="2"/>
  <c r="KH298" i="2"/>
  <c r="KH286" i="2"/>
  <c r="KH289" i="2"/>
  <c r="KH283" i="2"/>
  <c r="KH281" i="2"/>
  <c r="KH275" i="2"/>
  <c r="KH280" i="2" a="1"/>
  <c r="KH280" i="2" s="1"/>
  <c r="KH284" i="2"/>
  <c r="KH282" i="2"/>
  <c r="KH273" i="2"/>
  <c r="KH268" i="2"/>
  <c r="KH274" i="2"/>
  <c r="KH272" i="2"/>
  <c r="KH285" i="2"/>
  <c r="KH269" i="2"/>
  <c r="KH265" i="2"/>
  <c r="KH288" i="2"/>
  <c r="KH267" i="2"/>
  <c r="KH266" i="2"/>
  <c r="KH264" i="2" a="1"/>
  <c r="KH264" i="2" s="1"/>
  <c r="KH259" i="2"/>
  <c r="KH258" i="2"/>
  <c r="KH256" i="2"/>
  <c r="KH253" i="2"/>
  <c r="KH257" i="2"/>
  <c r="KH251" i="2"/>
  <c r="KH250" i="2"/>
  <c r="KH248" i="2" a="1"/>
  <c r="KH248" i="2" s="1"/>
  <c r="KH252" i="2"/>
  <c r="KH249" i="2"/>
  <c r="KH242" i="2"/>
  <c r="KH241" i="2"/>
  <c r="KH236" i="2"/>
  <c r="KH240" i="2"/>
  <c r="KH227" i="2"/>
  <c r="KH235" i="2"/>
  <c r="KH234" i="2"/>
  <c r="KH232" i="2" a="1"/>
  <c r="KH232" i="2" s="1"/>
  <c r="KH226" i="2"/>
  <c r="KH233" i="2"/>
  <c r="KH243" i="2"/>
  <c r="KH225" i="2"/>
  <c r="KH224" i="2"/>
  <c r="KH221" i="2"/>
  <c r="KH219" i="2"/>
  <c r="KH218" i="2"/>
  <c r="KH211" i="2"/>
  <c r="KH220" i="2"/>
  <c r="KH217" i="2"/>
  <c r="KH216" i="2" a="1"/>
  <c r="KH216" i="2" s="1"/>
  <c r="KH210" i="2"/>
  <c r="KH208" i="2"/>
  <c r="KH237" i="2"/>
  <c r="KH200" i="2" a="1"/>
  <c r="KH200" i="2" s="1"/>
  <c r="KH209" i="2"/>
  <c r="KH205" i="2"/>
  <c r="KH203" i="2"/>
  <c r="KH202" i="2"/>
  <c r="KH193" i="2"/>
  <c r="KH190" i="2"/>
  <c r="KH204" i="2"/>
  <c r="KH201" i="2"/>
  <c r="KH195" i="2"/>
  <c r="KH188" i="2"/>
  <c r="KH186" i="2"/>
  <c r="KH194" i="2"/>
  <c r="KH192" i="2"/>
  <c r="KH187" i="2"/>
  <c r="KH185" i="2"/>
  <c r="KH184" i="2" a="1"/>
  <c r="KH184" i="2" s="1"/>
  <c r="KF19" i="3"/>
  <c r="KH189" i="2"/>
  <c r="KI165" i="2"/>
  <c r="KH270" i="2"/>
  <c r="KH238" i="2"/>
  <c r="KH206" i="2"/>
  <c r="KH302" i="2"/>
  <c r="KH222" i="2"/>
  <c r="KH254" i="2"/>
  <c r="KH318" i="2"/>
  <c r="KH179" i="2"/>
  <c r="KH176" i="2"/>
  <c r="KH170" i="2"/>
  <c r="KH171" i="2"/>
  <c r="KH172" i="2"/>
  <c r="KH177" i="2"/>
  <c r="KH168" i="2" a="1"/>
  <c r="KH168" i="2" s="1"/>
  <c r="KH178" i="2"/>
  <c r="KH169" i="2"/>
  <c r="KH174" i="2"/>
  <c r="KH173" i="2"/>
  <c r="KG239" i="2"/>
  <c r="KG244" i="2" s="1"/>
  <c r="KG223" i="2"/>
  <c r="KG228" i="2" s="1"/>
  <c r="KG287" i="2"/>
  <c r="KG292" i="2" s="1"/>
  <c r="KG255" i="2"/>
  <c r="KG260" i="2" s="1"/>
  <c r="KH319" i="2" l="1"/>
  <c r="KH324" i="2" s="1"/>
  <c r="KH191" i="2"/>
  <c r="KH196" i="2" s="1"/>
  <c r="KH223" i="2"/>
  <c r="KH228" i="2" s="1"/>
  <c r="KI323" i="2"/>
  <c r="KI322" i="2"/>
  <c r="KI320" i="2"/>
  <c r="KI321" i="2"/>
  <c r="KI317" i="2"/>
  <c r="KI316" i="2"/>
  <c r="KI315" i="2"/>
  <c r="KI314" i="2"/>
  <c r="KI313" i="2"/>
  <c r="KI307" i="2"/>
  <c r="KI312" i="2" a="1"/>
  <c r="KI312" i="2" s="1"/>
  <c r="KI305" i="2"/>
  <c r="KI306" i="2"/>
  <c r="KI304" i="2"/>
  <c r="KI300" i="2"/>
  <c r="KI299" i="2"/>
  <c r="KI298" i="2"/>
  <c r="KI297" i="2"/>
  <c r="KI301" i="2"/>
  <c r="KI296" i="2" a="1"/>
  <c r="KI296" i="2" s="1"/>
  <c r="KI289" i="2"/>
  <c r="KI291" i="2"/>
  <c r="KI290" i="2"/>
  <c r="KI286" i="2"/>
  <c r="KI288" i="2"/>
  <c r="KI285" i="2"/>
  <c r="KI283" i="2"/>
  <c r="KI281" i="2"/>
  <c r="KI275" i="2"/>
  <c r="KI280" i="2" a="1"/>
  <c r="KI280" i="2" s="1"/>
  <c r="KI284" i="2"/>
  <c r="KI282" i="2"/>
  <c r="KI273" i="2"/>
  <c r="KI268" i="2"/>
  <c r="KI274" i="2"/>
  <c r="KI272" i="2"/>
  <c r="KI269" i="2"/>
  <c r="KI259" i="2"/>
  <c r="KI265" i="2"/>
  <c r="KI264" i="2" a="1"/>
  <c r="KI264" i="2" s="1"/>
  <c r="KI267" i="2"/>
  <c r="KI266" i="2"/>
  <c r="KI258" i="2"/>
  <c r="KI256" i="2"/>
  <c r="KI253" i="2"/>
  <c r="KI257" i="2"/>
  <c r="KI248" i="2" a="1"/>
  <c r="KI248" i="2" s="1"/>
  <c r="KI241" i="2"/>
  <c r="KI252" i="2"/>
  <c r="KI249" i="2"/>
  <c r="KI242" i="2"/>
  <c r="KI250" i="2"/>
  <c r="KI251" i="2"/>
  <c r="KI236" i="2"/>
  <c r="KI243" i="2"/>
  <c r="KI235" i="2"/>
  <c r="KI234" i="2"/>
  <c r="KI232" i="2" a="1"/>
  <c r="KI232" i="2" s="1"/>
  <c r="KI240" i="2"/>
  <c r="KI226" i="2"/>
  <c r="KI224" i="2"/>
  <c r="KI221" i="2"/>
  <c r="KI233" i="2"/>
  <c r="KI237" i="2"/>
  <c r="KI227" i="2"/>
  <c r="KI225" i="2"/>
  <c r="KI211" i="2"/>
  <c r="KI220" i="2"/>
  <c r="KI217" i="2"/>
  <c r="KI216" i="2" a="1"/>
  <c r="KI216" i="2" s="1"/>
  <c r="KI210" i="2"/>
  <c r="KI208" i="2"/>
  <c r="KI219" i="2"/>
  <c r="KI218" i="2"/>
  <c r="KI209" i="2"/>
  <c r="KI205" i="2"/>
  <c r="KI203" i="2"/>
  <c r="KI202" i="2"/>
  <c r="KI204" i="2"/>
  <c r="KI201" i="2"/>
  <c r="KI195" i="2"/>
  <c r="KI194" i="2"/>
  <c r="KI192" i="2"/>
  <c r="KI189" i="2"/>
  <c r="KI190" i="2"/>
  <c r="KI188" i="2"/>
  <c r="KI186" i="2"/>
  <c r="KG19" i="3"/>
  <c r="KI193" i="2"/>
  <c r="KI187" i="2"/>
  <c r="KI185" i="2"/>
  <c r="KI184" i="2" a="1"/>
  <c r="KI184" i="2" s="1"/>
  <c r="KI200" i="2" a="1"/>
  <c r="KI200" i="2" s="1"/>
  <c r="KJ165" i="2"/>
  <c r="KI206" i="2"/>
  <c r="KI238" i="2"/>
  <c r="KI222" i="2"/>
  <c r="KI302" i="2"/>
  <c r="KI270" i="2"/>
  <c r="KI318" i="2"/>
  <c r="KI254" i="2"/>
  <c r="KI255" i="2" s="1"/>
  <c r="KI260" i="2" s="1"/>
  <c r="KI177" i="2"/>
  <c r="KI176" i="2"/>
  <c r="KI172" i="2"/>
  <c r="KI171" i="2"/>
  <c r="KI179" i="2"/>
  <c r="KI169" i="2"/>
  <c r="KI173" i="2"/>
  <c r="KI170" i="2"/>
  <c r="KI168" i="2" a="1"/>
  <c r="KI168" i="2" s="1"/>
  <c r="KI174" i="2"/>
  <c r="KI178" i="2"/>
  <c r="KH175" i="2"/>
  <c r="KH180" i="2" s="1"/>
  <c r="KH255" i="2"/>
  <c r="KH260" i="2" s="1"/>
  <c r="KH287" i="2"/>
  <c r="KH292" i="2" s="1"/>
  <c r="KH207" i="2"/>
  <c r="KH212" i="2" s="1"/>
  <c r="KH239" i="2"/>
  <c r="KH244" i="2" s="1"/>
  <c r="KH303" i="2"/>
  <c r="KH308" i="2" s="1"/>
  <c r="KH271" i="2"/>
  <c r="KH276" i="2" s="1"/>
  <c r="KI319" i="2" l="1"/>
  <c r="KI324" i="2" s="1"/>
  <c r="KI175" i="2"/>
  <c r="KI180" i="2" s="1"/>
  <c r="KI223" i="2"/>
  <c r="KI228" i="2" s="1"/>
  <c r="KI287" i="2"/>
  <c r="KI292" i="2" s="1"/>
  <c r="KI207" i="2"/>
  <c r="KI212" i="2" s="1"/>
  <c r="KI191" i="2"/>
  <c r="KI196" i="2" s="1"/>
  <c r="KI303" i="2"/>
  <c r="KI308" i="2" s="1"/>
  <c r="KI239" i="2"/>
  <c r="KI244" i="2" s="1"/>
  <c r="KJ323" i="2"/>
  <c r="KJ322" i="2"/>
  <c r="KJ321" i="2"/>
  <c r="KJ320" i="2"/>
  <c r="KJ316" i="2"/>
  <c r="KJ317" i="2"/>
  <c r="KJ315" i="2"/>
  <c r="KJ314" i="2"/>
  <c r="KJ313" i="2"/>
  <c r="KJ312" i="2" a="1"/>
  <c r="KJ312" i="2" s="1"/>
  <c r="KJ306" i="2"/>
  <c r="KJ307" i="2"/>
  <c r="KJ304" i="2"/>
  <c r="KJ305" i="2"/>
  <c r="KJ300" i="2"/>
  <c r="KJ301" i="2"/>
  <c r="KJ299" i="2"/>
  <c r="KJ298" i="2"/>
  <c r="KJ296" i="2" a="1"/>
  <c r="KJ296" i="2" s="1"/>
  <c r="KJ297" i="2"/>
  <c r="KJ291" i="2"/>
  <c r="KJ290" i="2"/>
  <c r="KJ286" i="2"/>
  <c r="KJ288" i="2"/>
  <c r="KJ289" i="2"/>
  <c r="KJ283" i="2"/>
  <c r="KJ281" i="2"/>
  <c r="KJ280" i="2" a="1"/>
  <c r="KJ280" i="2" s="1"/>
  <c r="KJ284" i="2"/>
  <c r="KJ282" i="2"/>
  <c r="KJ285" i="2"/>
  <c r="KJ275" i="2"/>
  <c r="KJ274" i="2"/>
  <c r="KJ272" i="2"/>
  <c r="KJ269" i="2"/>
  <c r="KJ265" i="2"/>
  <c r="KJ264" i="2" a="1"/>
  <c r="KJ264" i="2" s="1"/>
  <c r="KJ273" i="2"/>
  <c r="KJ268" i="2"/>
  <c r="KJ258" i="2"/>
  <c r="KJ259" i="2"/>
  <c r="KJ267" i="2"/>
  <c r="KJ257" i="2"/>
  <c r="KJ266" i="2"/>
  <c r="KJ241" i="2"/>
  <c r="KJ243" i="2"/>
  <c r="KJ252" i="2"/>
  <c r="KJ249" i="2"/>
  <c r="KJ242" i="2"/>
  <c r="KJ240" i="2"/>
  <c r="KJ256" i="2"/>
  <c r="KJ251" i="2"/>
  <c r="KJ250" i="2"/>
  <c r="KJ236" i="2"/>
  <c r="KJ248" i="2" a="1"/>
  <c r="KJ248" i="2" s="1"/>
  <c r="KJ253" i="2"/>
  <c r="KJ237" i="2"/>
  <c r="KJ235" i="2"/>
  <c r="KJ234" i="2"/>
  <c r="KJ232" i="2" a="1"/>
  <c r="KJ232" i="2" s="1"/>
  <c r="KJ226" i="2"/>
  <c r="KJ233" i="2"/>
  <c r="KJ225" i="2"/>
  <c r="KJ220" i="2"/>
  <c r="KJ217" i="2"/>
  <c r="KJ227" i="2"/>
  <c r="KJ216" i="2" a="1"/>
  <c r="KJ216" i="2" s="1"/>
  <c r="KJ224" i="2"/>
  <c r="KJ221" i="2"/>
  <c r="KJ209" i="2"/>
  <c r="KJ208" i="2"/>
  <c r="KJ193" i="2"/>
  <c r="KJ190" i="2"/>
  <c r="KJ218" i="2"/>
  <c r="KJ204" i="2"/>
  <c r="KJ201" i="2"/>
  <c r="KJ211" i="2"/>
  <c r="KJ200" i="2" a="1"/>
  <c r="KJ200" i="2" s="1"/>
  <c r="KJ219" i="2"/>
  <c r="KJ205" i="2"/>
  <c r="KJ203" i="2"/>
  <c r="KJ202" i="2"/>
  <c r="KK165" i="2"/>
  <c r="KH19" i="3"/>
  <c r="KJ194" i="2"/>
  <c r="KJ210" i="2"/>
  <c r="KJ187" i="2"/>
  <c r="KJ185" i="2"/>
  <c r="KJ184" i="2" a="1"/>
  <c r="KJ184" i="2" s="1"/>
  <c r="KJ192" i="2"/>
  <c r="KJ189" i="2"/>
  <c r="KJ188" i="2"/>
  <c r="KJ186" i="2"/>
  <c r="KJ195" i="2"/>
  <c r="KJ238" i="2"/>
  <c r="KJ206" i="2"/>
  <c r="KJ302" i="2"/>
  <c r="KJ270" i="2"/>
  <c r="KJ222" i="2"/>
  <c r="KJ318" i="2"/>
  <c r="KJ254" i="2"/>
  <c r="KJ173" i="2"/>
  <c r="KJ172" i="2"/>
  <c r="KJ179" i="2"/>
  <c r="KJ169" i="2"/>
  <c r="KJ174" i="2"/>
  <c r="KJ176" i="2"/>
  <c r="KJ170" i="2"/>
  <c r="KJ168" i="2" a="1"/>
  <c r="KJ168" i="2" s="1"/>
  <c r="KJ177" i="2"/>
  <c r="KJ171" i="2"/>
  <c r="KJ178" i="2"/>
  <c r="KI271" i="2"/>
  <c r="KI276" i="2" s="1"/>
  <c r="KJ175" i="2" l="1"/>
  <c r="KJ180" i="2" s="1"/>
  <c r="KJ255" i="2"/>
  <c r="KJ260" i="2" s="1"/>
  <c r="KJ319" i="2"/>
  <c r="KJ324" i="2" s="1"/>
  <c r="KJ223" i="2"/>
  <c r="KJ228" i="2" s="1"/>
  <c r="KJ303" i="2"/>
  <c r="KJ308" i="2" s="1"/>
  <c r="KK323" i="2"/>
  <c r="KK322" i="2"/>
  <c r="KK320" i="2"/>
  <c r="KK321" i="2"/>
  <c r="KK317" i="2"/>
  <c r="KK316" i="2"/>
  <c r="KK314" i="2"/>
  <c r="KK315" i="2"/>
  <c r="KK312" i="2" a="1"/>
  <c r="KK312" i="2" s="1"/>
  <c r="KK313" i="2"/>
  <c r="KK306" i="2"/>
  <c r="KK307" i="2"/>
  <c r="KK304" i="2"/>
  <c r="KK300" i="2"/>
  <c r="KK305" i="2"/>
  <c r="KK301" i="2"/>
  <c r="KK299" i="2"/>
  <c r="KK298" i="2"/>
  <c r="KK290" i="2"/>
  <c r="KK297" i="2"/>
  <c r="KK296" i="2" a="1"/>
  <c r="KK296" i="2" s="1"/>
  <c r="KK286" i="2"/>
  <c r="KK289" i="2"/>
  <c r="KK291" i="2"/>
  <c r="KK284" i="2"/>
  <c r="KK282" i="2"/>
  <c r="KK285" i="2"/>
  <c r="KK288" i="2"/>
  <c r="KK280" i="2" a="1"/>
  <c r="KK280" i="2" s="1"/>
  <c r="KK283" i="2"/>
  <c r="KK275" i="2"/>
  <c r="KK281" i="2"/>
  <c r="KK273" i="2"/>
  <c r="KK269" i="2"/>
  <c r="KK268" i="2"/>
  <c r="KK267" i="2"/>
  <c r="KK266" i="2"/>
  <c r="KK272" i="2"/>
  <c r="KK274" i="2"/>
  <c r="KK259" i="2"/>
  <c r="KK265" i="2"/>
  <c r="KK257" i="2"/>
  <c r="KK243" i="2"/>
  <c r="KK252" i="2"/>
  <c r="KK249" i="2"/>
  <c r="KK258" i="2"/>
  <c r="KK256" i="2"/>
  <c r="KK251" i="2"/>
  <c r="KK250" i="2"/>
  <c r="KK264" i="2" a="1"/>
  <c r="KK264" i="2" s="1"/>
  <c r="KK253" i="2"/>
  <c r="KK248" i="2" a="1"/>
  <c r="KK248" i="2" s="1"/>
  <c r="KK242" i="2"/>
  <c r="KK236" i="2"/>
  <c r="KK241" i="2"/>
  <c r="KK240" i="2"/>
  <c r="KK235" i="2"/>
  <c r="KK234" i="2"/>
  <c r="KK226" i="2"/>
  <c r="KK233" i="2"/>
  <c r="KK237" i="2"/>
  <c r="KK225" i="2"/>
  <c r="KK227" i="2"/>
  <c r="KK220" i="2"/>
  <c r="KK217" i="2"/>
  <c r="KK216" i="2" a="1"/>
  <c r="KK216" i="2" s="1"/>
  <c r="KK210" i="2"/>
  <c r="KK208" i="2"/>
  <c r="KK232" i="2" a="1"/>
  <c r="KK232" i="2" s="1"/>
  <c r="KK219" i="2"/>
  <c r="KK218" i="2"/>
  <c r="KK211" i="2"/>
  <c r="KK204" i="2"/>
  <c r="KK201" i="2"/>
  <c r="KK195" i="2"/>
  <c r="KK200" i="2" a="1"/>
  <c r="KK200" i="2" s="1"/>
  <c r="KK194" i="2"/>
  <c r="KK192" i="2"/>
  <c r="KK189" i="2"/>
  <c r="KK224" i="2"/>
  <c r="KK209" i="2"/>
  <c r="KK205" i="2"/>
  <c r="KK184" i="2" a="1"/>
  <c r="KK184" i="2" s="1"/>
  <c r="KL165" i="2"/>
  <c r="KI19" i="3"/>
  <c r="KK188" i="2"/>
  <c r="KK187" i="2"/>
  <c r="KK185" i="2"/>
  <c r="KK202" i="2"/>
  <c r="KK193" i="2"/>
  <c r="KK203" i="2"/>
  <c r="KK221" i="2"/>
  <c r="KK190" i="2"/>
  <c r="KK186" i="2"/>
  <c r="KK222" i="2"/>
  <c r="KK270" i="2"/>
  <c r="KK238" i="2"/>
  <c r="KK302" i="2"/>
  <c r="KK206" i="2"/>
  <c r="KK254" i="2"/>
  <c r="KK318" i="2"/>
  <c r="KK176" i="2"/>
  <c r="KK172" i="2"/>
  <c r="KK169" i="2"/>
  <c r="KK178" i="2"/>
  <c r="KK173" i="2"/>
  <c r="KK171" i="2"/>
  <c r="KK174" i="2"/>
  <c r="KK168" i="2" a="1"/>
  <c r="KK168" i="2" s="1"/>
  <c r="KK177" i="2"/>
  <c r="KK179" i="2"/>
  <c r="KK170" i="2"/>
  <c r="KJ191" i="2"/>
  <c r="KJ196" i="2" s="1"/>
  <c r="KJ207" i="2"/>
  <c r="KJ212" i="2" s="1"/>
  <c r="KJ271" i="2"/>
  <c r="KJ276" i="2" s="1"/>
  <c r="KJ239" i="2"/>
  <c r="KJ244" i="2" s="1"/>
  <c r="KJ287" i="2"/>
  <c r="KJ292" i="2" s="1"/>
  <c r="KK319" i="2" l="1"/>
  <c r="KK324" i="2" s="1"/>
  <c r="KK175" i="2"/>
  <c r="KK180" i="2" s="1"/>
  <c r="KK239" i="2"/>
  <c r="KK244" i="2" s="1"/>
  <c r="KK287" i="2"/>
  <c r="KK292" i="2" s="1"/>
  <c r="KK303" i="2"/>
  <c r="KK308" i="2" s="1"/>
  <c r="KK223" i="2"/>
  <c r="KK228" i="2" s="1"/>
  <c r="KL323" i="2"/>
  <c r="KL322" i="2"/>
  <c r="KL320" i="2"/>
  <c r="KL321" i="2"/>
  <c r="KL317" i="2"/>
  <c r="KL315" i="2"/>
  <c r="KL316" i="2"/>
  <c r="KL314" i="2"/>
  <c r="KL312" i="2" a="1"/>
  <c r="KL312" i="2" s="1"/>
  <c r="KL313" i="2"/>
  <c r="KL307" i="2"/>
  <c r="KL306" i="2"/>
  <c r="KL305" i="2"/>
  <c r="KL304" i="2"/>
  <c r="KL300" i="2"/>
  <c r="KL301" i="2"/>
  <c r="KL298" i="2"/>
  <c r="KL296" i="2" a="1"/>
  <c r="KL296" i="2" s="1"/>
  <c r="KL297" i="2"/>
  <c r="KL299" i="2"/>
  <c r="KL290" i="2"/>
  <c r="KL291" i="2"/>
  <c r="KL288" i="2"/>
  <c r="KL285" i="2"/>
  <c r="KL289" i="2"/>
  <c r="KL284" i="2"/>
  <c r="KL282" i="2"/>
  <c r="KL286" i="2"/>
  <c r="KL280" i="2" a="1"/>
  <c r="KL280" i="2" s="1"/>
  <c r="KL283" i="2"/>
  <c r="KL281" i="2"/>
  <c r="KL275" i="2"/>
  <c r="KL274" i="2"/>
  <c r="KL272" i="2"/>
  <c r="KL269" i="2"/>
  <c r="KL273" i="2"/>
  <c r="KL268" i="2"/>
  <c r="KL267" i="2"/>
  <c r="KL266" i="2"/>
  <c r="KL259" i="2"/>
  <c r="KL265" i="2"/>
  <c r="KL264" i="2" a="1"/>
  <c r="KL264" i="2" s="1"/>
  <c r="KL257" i="2"/>
  <c r="KL258" i="2"/>
  <c r="KL256" i="2"/>
  <c r="KL253" i="2"/>
  <c r="KL252" i="2"/>
  <c r="KL249" i="2"/>
  <c r="KL251" i="2"/>
  <c r="KL250" i="2"/>
  <c r="KL248" i="2" a="1"/>
  <c r="KL248" i="2" s="1"/>
  <c r="KL242" i="2"/>
  <c r="KL241" i="2"/>
  <c r="KL243" i="2"/>
  <c r="KL240" i="2"/>
  <c r="KL237" i="2"/>
  <c r="KL235" i="2"/>
  <c r="KL234" i="2"/>
  <c r="KL236" i="2"/>
  <c r="KL233" i="2"/>
  <c r="KL225" i="2"/>
  <c r="KL227" i="2"/>
  <c r="KL232" i="2" a="1"/>
  <c r="KL232" i="2" s="1"/>
  <c r="KL226" i="2"/>
  <c r="KL224" i="2"/>
  <c r="KL221" i="2"/>
  <c r="KL220" i="2"/>
  <c r="KL217" i="2"/>
  <c r="KL216" i="2" a="1"/>
  <c r="KL216" i="2" s="1"/>
  <c r="KL219" i="2"/>
  <c r="KL218" i="2"/>
  <c r="KL209" i="2"/>
  <c r="KL208" i="2"/>
  <c r="KL204" i="2"/>
  <c r="KL201" i="2"/>
  <c r="KL195" i="2"/>
  <c r="KL200" i="2" a="1"/>
  <c r="KL200" i="2" s="1"/>
  <c r="KL211" i="2"/>
  <c r="KL194" i="2"/>
  <c r="KL192" i="2"/>
  <c r="KL189" i="2"/>
  <c r="KL210" i="2"/>
  <c r="KL205" i="2"/>
  <c r="KL203" i="2"/>
  <c r="KL202" i="2"/>
  <c r="KL184" i="2" a="1"/>
  <c r="KL184" i="2" s="1"/>
  <c r="KL187" i="2"/>
  <c r="KL185" i="2"/>
  <c r="KJ19" i="3"/>
  <c r="KL193" i="2"/>
  <c r="KM165" i="2"/>
  <c r="KL188" i="2"/>
  <c r="KL186" i="2"/>
  <c r="KL190" i="2"/>
  <c r="KL270" i="2"/>
  <c r="KL222" i="2"/>
  <c r="KL238" i="2"/>
  <c r="KL206" i="2"/>
  <c r="KL302" i="2"/>
  <c r="KL318" i="2"/>
  <c r="KL254" i="2"/>
  <c r="KL169" i="2"/>
  <c r="KL177" i="2"/>
  <c r="KL179" i="2"/>
  <c r="KL176" i="2"/>
  <c r="KL171" i="2"/>
  <c r="KL178" i="2"/>
  <c r="KL172" i="2"/>
  <c r="KL174" i="2"/>
  <c r="KL170" i="2"/>
  <c r="KL173" i="2"/>
  <c r="KL168" i="2" a="1"/>
  <c r="KL168" i="2" s="1"/>
  <c r="KK207" i="2"/>
  <c r="KK212" i="2" s="1"/>
  <c r="KK255" i="2"/>
  <c r="KK260" i="2" s="1"/>
  <c r="KK191" i="2"/>
  <c r="KK196" i="2" s="1"/>
  <c r="KK271" i="2"/>
  <c r="KK276" i="2" s="1"/>
  <c r="KL319" i="2" l="1"/>
  <c r="KL324" i="2" s="1"/>
  <c r="KL255" i="2"/>
  <c r="KL260" i="2" s="1"/>
  <c r="KL207" i="2"/>
  <c r="KL212" i="2" s="1"/>
  <c r="KL175" i="2"/>
  <c r="KL180" i="2" s="1"/>
  <c r="KL239" i="2"/>
  <c r="KL244" i="2" s="1"/>
  <c r="KL191" i="2"/>
  <c r="KL196" i="2" s="1"/>
  <c r="KL223" i="2"/>
  <c r="KL228" i="2" s="1"/>
  <c r="KL287" i="2"/>
  <c r="KL292" i="2" s="1"/>
  <c r="KM323" i="2"/>
  <c r="KM321" i="2"/>
  <c r="KM320" i="2"/>
  <c r="KM322" i="2"/>
  <c r="KM317" i="2"/>
  <c r="KM316" i="2"/>
  <c r="KM315" i="2"/>
  <c r="KM314" i="2"/>
  <c r="KM312" i="2" a="1"/>
  <c r="KM312" i="2" s="1"/>
  <c r="KM307" i="2"/>
  <c r="KM313" i="2"/>
  <c r="KM306" i="2"/>
  <c r="KM304" i="2"/>
  <c r="KM305" i="2"/>
  <c r="KM301" i="2"/>
  <c r="KM300" i="2"/>
  <c r="KM299" i="2"/>
  <c r="KM298" i="2"/>
  <c r="KM296" i="2" a="1"/>
  <c r="KM296" i="2" s="1"/>
  <c r="KM290" i="2"/>
  <c r="KM297" i="2"/>
  <c r="KM291" i="2"/>
  <c r="KM288" i="2"/>
  <c r="KM289" i="2"/>
  <c r="KM286" i="2"/>
  <c r="KM284" i="2"/>
  <c r="KM282" i="2"/>
  <c r="KM280" i="2" a="1"/>
  <c r="KM280" i="2" s="1"/>
  <c r="KM285" i="2"/>
  <c r="KM283" i="2"/>
  <c r="KM281" i="2"/>
  <c r="KM275" i="2"/>
  <c r="KM274" i="2"/>
  <c r="KM272" i="2"/>
  <c r="KM269" i="2"/>
  <c r="KM273" i="2"/>
  <c r="KM268" i="2"/>
  <c r="KM267" i="2"/>
  <c r="KM266" i="2"/>
  <c r="KM265" i="2"/>
  <c r="KM264" i="2" a="1"/>
  <c r="KM264" i="2" s="1"/>
  <c r="KM259" i="2"/>
  <c r="KM257" i="2"/>
  <c r="KM258" i="2"/>
  <c r="KM256" i="2"/>
  <c r="KM253" i="2"/>
  <c r="KM242" i="2"/>
  <c r="KM251" i="2"/>
  <c r="KM250" i="2"/>
  <c r="KM248" i="2" a="1"/>
  <c r="KM248" i="2" s="1"/>
  <c r="KM241" i="2"/>
  <c r="KM243" i="2"/>
  <c r="KM249" i="2"/>
  <c r="KM240" i="2"/>
  <c r="KM237" i="2"/>
  <c r="KM235" i="2"/>
  <c r="KM234" i="2"/>
  <c r="KM252" i="2"/>
  <c r="KM225" i="2"/>
  <c r="KM227" i="2"/>
  <c r="KM232" i="2" a="1"/>
  <c r="KM232" i="2" s="1"/>
  <c r="KM236" i="2"/>
  <c r="KM233" i="2"/>
  <c r="KM216" i="2" a="1"/>
  <c r="KM216" i="2" s="1"/>
  <c r="KM226" i="2"/>
  <c r="KM219" i="2"/>
  <c r="KM218" i="2"/>
  <c r="KM209" i="2"/>
  <c r="KM224" i="2"/>
  <c r="KM221" i="2"/>
  <c r="KM211" i="2"/>
  <c r="KM220" i="2"/>
  <c r="KM217" i="2"/>
  <c r="KM208" i="2"/>
  <c r="KM204" i="2"/>
  <c r="KM201" i="2"/>
  <c r="KM200" i="2" a="1"/>
  <c r="KM200" i="2" s="1"/>
  <c r="KM195" i="2"/>
  <c r="KM210" i="2"/>
  <c r="KM205" i="2"/>
  <c r="KM203" i="2"/>
  <c r="KM202" i="2"/>
  <c r="KM193" i="2"/>
  <c r="KM190" i="2"/>
  <c r="KM194" i="2"/>
  <c r="KM187" i="2"/>
  <c r="KM185" i="2"/>
  <c r="KK19" i="3"/>
  <c r="KN165" i="2"/>
  <c r="KM192" i="2"/>
  <c r="KM189" i="2"/>
  <c r="KM188" i="2"/>
  <c r="KM186" i="2"/>
  <c r="KM184" i="2" a="1"/>
  <c r="KM184" i="2" s="1"/>
  <c r="KM206" i="2"/>
  <c r="KM302" i="2"/>
  <c r="KM222" i="2"/>
  <c r="KM270" i="2"/>
  <c r="KM238" i="2"/>
  <c r="KM254" i="2"/>
  <c r="KM318" i="2"/>
  <c r="KM173" i="2"/>
  <c r="KM170" i="2"/>
  <c r="KM179" i="2"/>
  <c r="KM169" i="2"/>
  <c r="KM172" i="2"/>
  <c r="KM174" i="2"/>
  <c r="KM171" i="2"/>
  <c r="KM178" i="2"/>
  <c r="KM168" i="2" a="1"/>
  <c r="KM168" i="2" s="1"/>
  <c r="KM177" i="2"/>
  <c r="KM176" i="2"/>
  <c r="KL271" i="2"/>
  <c r="KL276" i="2" s="1"/>
  <c r="KL303" i="2"/>
  <c r="KL308" i="2" s="1"/>
  <c r="KM319" i="2" l="1"/>
  <c r="KM324" i="2" s="1"/>
  <c r="KM175" i="2"/>
  <c r="KM180" i="2" s="1"/>
  <c r="KM303" i="2"/>
  <c r="KM308" i="2" s="1"/>
  <c r="KM271" i="2"/>
  <c r="KM276" i="2" s="1"/>
  <c r="KN322" i="2"/>
  <c r="KN323" i="2"/>
  <c r="KN320" i="2"/>
  <c r="KN321" i="2"/>
  <c r="KN317" i="2"/>
  <c r="KN316" i="2"/>
  <c r="KN315" i="2"/>
  <c r="KN312" i="2" a="1"/>
  <c r="KN312" i="2" s="1"/>
  <c r="KN314" i="2"/>
  <c r="KN307" i="2"/>
  <c r="KN305" i="2"/>
  <c r="KN313" i="2"/>
  <c r="KN306" i="2"/>
  <c r="KN304" i="2"/>
  <c r="KN301" i="2"/>
  <c r="KN300" i="2"/>
  <c r="KN299" i="2"/>
  <c r="KN298" i="2"/>
  <c r="KN296" i="2" a="1"/>
  <c r="KN296" i="2" s="1"/>
  <c r="KN297" i="2"/>
  <c r="KN291" i="2"/>
  <c r="KN288" i="2"/>
  <c r="KN285" i="2"/>
  <c r="KN290" i="2"/>
  <c r="KN289" i="2"/>
  <c r="KN286" i="2"/>
  <c r="KN284" i="2"/>
  <c r="KN282" i="2"/>
  <c r="KN280" i="2" a="1"/>
  <c r="KN280" i="2" s="1"/>
  <c r="KN283" i="2"/>
  <c r="KN281" i="2"/>
  <c r="KN273" i="2"/>
  <c r="KN268" i="2"/>
  <c r="KN269" i="2"/>
  <c r="KN267" i="2"/>
  <c r="KN266" i="2"/>
  <c r="KN274" i="2"/>
  <c r="KN257" i="2"/>
  <c r="KN265" i="2"/>
  <c r="KN272" i="2"/>
  <c r="KN258" i="2"/>
  <c r="KN275" i="2"/>
  <c r="KN264" i="2" a="1"/>
  <c r="KN264" i="2" s="1"/>
  <c r="KN242" i="2"/>
  <c r="KN240" i="2"/>
  <c r="KN259" i="2"/>
  <c r="KN251" i="2"/>
  <c r="KN250" i="2"/>
  <c r="KN248" i="2" a="1"/>
  <c r="KN248" i="2" s="1"/>
  <c r="KN256" i="2"/>
  <c r="KN241" i="2"/>
  <c r="KN253" i="2"/>
  <c r="KN243" i="2"/>
  <c r="KN252" i="2"/>
  <c r="KN249" i="2"/>
  <c r="KN237" i="2"/>
  <c r="KN236" i="2"/>
  <c r="KN225" i="2"/>
  <c r="KN227" i="2"/>
  <c r="KN232" i="2" a="1"/>
  <c r="KN232" i="2" s="1"/>
  <c r="KN226" i="2"/>
  <c r="KN224" i="2"/>
  <c r="KN221" i="2"/>
  <c r="KN235" i="2"/>
  <c r="KN234" i="2"/>
  <c r="KN233" i="2"/>
  <c r="KN219" i="2"/>
  <c r="KN218" i="2"/>
  <c r="KN211" i="2"/>
  <c r="KN210" i="2"/>
  <c r="KN208" i="2"/>
  <c r="KN217" i="2"/>
  <c r="KN194" i="2"/>
  <c r="KN192" i="2"/>
  <c r="KN189" i="2"/>
  <c r="KN205" i="2"/>
  <c r="KN203" i="2"/>
  <c r="KN202" i="2"/>
  <c r="KN216" i="2" a="1"/>
  <c r="KN216" i="2" s="1"/>
  <c r="KN204" i="2"/>
  <c r="KN201" i="2"/>
  <c r="KN200" i="2" a="1"/>
  <c r="KN200" i="2" s="1"/>
  <c r="KN195" i="2"/>
  <c r="KN209" i="2"/>
  <c r="KN193" i="2"/>
  <c r="KN188" i="2"/>
  <c r="KN186" i="2"/>
  <c r="KN220" i="2"/>
  <c r="KO165" i="2"/>
  <c r="KN190" i="2"/>
  <c r="KL19" i="3"/>
  <c r="KN187" i="2"/>
  <c r="KN185" i="2"/>
  <c r="KN184" i="2" a="1"/>
  <c r="KN184" i="2" s="1"/>
  <c r="KN238" i="2"/>
  <c r="KN206" i="2"/>
  <c r="KN302" i="2"/>
  <c r="KN222" i="2"/>
  <c r="KN270" i="2"/>
  <c r="KN254" i="2"/>
  <c r="KN318" i="2"/>
  <c r="KN174" i="2"/>
  <c r="KN178" i="2"/>
  <c r="KN173" i="2"/>
  <c r="KN171" i="2"/>
  <c r="KN168" i="2" a="1"/>
  <c r="KN168" i="2" s="1"/>
  <c r="KN176" i="2"/>
  <c r="KN172" i="2"/>
  <c r="KN170" i="2"/>
  <c r="KN179" i="2"/>
  <c r="KN177" i="2"/>
  <c r="KN169" i="2"/>
  <c r="KM223" i="2"/>
  <c r="KM228" i="2" s="1"/>
  <c r="KM191" i="2"/>
  <c r="KM196" i="2" s="1"/>
  <c r="KM207" i="2"/>
  <c r="KM212" i="2" s="1"/>
  <c r="KM239" i="2"/>
  <c r="KM244" i="2" s="1"/>
  <c r="KM255" i="2"/>
  <c r="KM260" i="2" s="1"/>
  <c r="KM287" i="2"/>
  <c r="KM292" i="2" s="1"/>
  <c r="KN319" i="2" l="1"/>
  <c r="KN324" i="2" s="1"/>
  <c r="KN255" i="2"/>
  <c r="KN260" i="2" s="1"/>
  <c r="KN287" i="2"/>
  <c r="KN292" i="2" s="1"/>
  <c r="KN175" i="2"/>
  <c r="KN180" i="2" s="1"/>
  <c r="KN191" i="2"/>
  <c r="KN196" i="2" s="1"/>
  <c r="KN239" i="2"/>
  <c r="KN244" i="2" s="1"/>
  <c r="KN271" i="2"/>
  <c r="KN276" i="2" s="1"/>
  <c r="KN303" i="2"/>
  <c r="KN308" i="2" s="1"/>
  <c r="KN207" i="2"/>
  <c r="KN212" i="2" s="1"/>
  <c r="KO323" i="2"/>
  <c r="KO322" i="2"/>
  <c r="KO321" i="2"/>
  <c r="KO320" i="2"/>
  <c r="KO315" i="2"/>
  <c r="KO317" i="2"/>
  <c r="KO316" i="2"/>
  <c r="KO314" i="2"/>
  <c r="KO313" i="2"/>
  <c r="KO312" i="2" a="1"/>
  <c r="KO312" i="2" s="1"/>
  <c r="KO307" i="2"/>
  <c r="KO305" i="2"/>
  <c r="KO304" i="2"/>
  <c r="KO306" i="2"/>
  <c r="KO301" i="2"/>
  <c r="KO299" i="2"/>
  <c r="KO300" i="2"/>
  <c r="KO297" i="2"/>
  <c r="KO298" i="2"/>
  <c r="KO296" i="2" a="1"/>
  <c r="KO296" i="2" s="1"/>
  <c r="KO291" i="2"/>
  <c r="KO290" i="2"/>
  <c r="KO288" i="2"/>
  <c r="KO285" i="2"/>
  <c r="KO289" i="2"/>
  <c r="KO280" i="2" a="1"/>
  <c r="KO280" i="2" s="1"/>
  <c r="KO286" i="2"/>
  <c r="KO283" i="2"/>
  <c r="KO281" i="2"/>
  <c r="KO284" i="2"/>
  <c r="KO282" i="2"/>
  <c r="KO273" i="2"/>
  <c r="KO268" i="2"/>
  <c r="KO264" i="2" a="1"/>
  <c r="KO264" i="2" s="1"/>
  <c r="KO275" i="2"/>
  <c r="KO272" i="2"/>
  <c r="KO265" i="2"/>
  <c r="KO269" i="2"/>
  <c r="KO267" i="2"/>
  <c r="KO258" i="2"/>
  <c r="KO256" i="2"/>
  <c r="KO266" i="2"/>
  <c r="KO274" i="2"/>
  <c r="KO259" i="2"/>
  <c r="KO257" i="2"/>
  <c r="KO251" i="2"/>
  <c r="KO250" i="2"/>
  <c r="KO248" i="2" a="1"/>
  <c r="KO248" i="2" s="1"/>
  <c r="KO253" i="2"/>
  <c r="KO243" i="2"/>
  <c r="KO252" i="2"/>
  <c r="KO249" i="2"/>
  <c r="KO241" i="2"/>
  <c r="KO240" i="2"/>
  <c r="KO237" i="2"/>
  <c r="KO235" i="2"/>
  <c r="KO234" i="2"/>
  <c r="KO242" i="2"/>
  <c r="KO225" i="2"/>
  <c r="KO227" i="2"/>
  <c r="KO232" i="2" a="1"/>
  <c r="KO232" i="2" s="1"/>
  <c r="KO226" i="2"/>
  <c r="KO224" i="2"/>
  <c r="KO221" i="2"/>
  <c r="KO233" i="2"/>
  <c r="KO219" i="2"/>
  <c r="KO218" i="2"/>
  <c r="KO209" i="2"/>
  <c r="KO220" i="2"/>
  <c r="KO217" i="2"/>
  <c r="KO216" i="2" a="1"/>
  <c r="KO216" i="2" s="1"/>
  <c r="KO236" i="2"/>
  <c r="KO211" i="2"/>
  <c r="KO205" i="2"/>
  <c r="KO203" i="2"/>
  <c r="KO202" i="2"/>
  <c r="KO210" i="2"/>
  <c r="KO193" i="2"/>
  <c r="KO190" i="2"/>
  <c r="KO208" i="2"/>
  <c r="KO201" i="2"/>
  <c r="KO188" i="2"/>
  <c r="KO186" i="2"/>
  <c r="KO192" i="2"/>
  <c r="KO189" i="2"/>
  <c r="KO184" i="2" a="1"/>
  <c r="KO184" i="2" s="1"/>
  <c r="KO200" i="2" a="1"/>
  <c r="KO200" i="2" s="1"/>
  <c r="KO195" i="2"/>
  <c r="KP165" i="2"/>
  <c r="KO194" i="2"/>
  <c r="KO204" i="2"/>
  <c r="KO187" i="2"/>
  <c r="KM19" i="3"/>
  <c r="KO185" i="2"/>
  <c r="KO270" i="2"/>
  <c r="KO222" i="2"/>
  <c r="KO238" i="2"/>
  <c r="KO206" i="2"/>
  <c r="KO302" i="2"/>
  <c r="KO318" i="2"/>
  <c r="KO168" i="2" a="1"/>
  <c r="KO168" i="2" s="1"/>
  <c r="KO254" i="2"/>
  <c r="KO174" i="2"/>
  <c r="KO178" i="2"/>
  <c r="KO177" i="2"/>
  <c r="KO176" i="2"/>
  <c r="KO179" i="2"/>
  <c r="KO169" i="2"/>
  <c r="KO173" i="2"/>
  <c r="KO171" i="2"/>
  <c r="KO172" i="2"/>
  <c r="KO170" i="2"/>
  <c r="KN223" i="2"/>
  <c r="KN228" i="2" s="1"/>
  <c r="KO255" i="2" l="1"/>
  <c r="KO260" i="2" s="1"/>
  <c r="KO287" i="2"/>
  <c r="KO292" i="2" s="1"/>
  <c r="KO319" i="2"/>
  <c r="KO324" i="2" s="1"/>
  <c r="KO271" i="2"/>
  <c r="KO276" i="2" s="1"/>
  <c r="KP322" i="2"/>
  <c r="KP323" i="2"/>
  <c r="KP321" i="2"/>
  <c r="KP320" i="2"/>
  <c r="KP317" i="2"/>
  <c r="KP316" i="2"/>
  <c r="KP314" i="2"/>
  <c r="KP315" i="2"/>
  <c r="KP313" i="2"/>
  <c r="KP312" i="2" a="1"/>
  <c r="KP312" i="2" s="1"/>
  <c r="KP307" i="2"/>
  <c r="KP305" i="2"/>
  <c r="KP304" i="2"/>
  <c r="KP306" i="2"/>
  <c r="KP300" i="2"/>
  <c r="KP301" i="2"/>
  <c r="KP297" i="2"/>
  <c r="KP296" i="2" a="1"/>
  <c r="KP296" i="2" s="1"/>
  <c r="KP291" i="2"/>
  <c r="KP298" i="2"/>
  <c r="KP290" i="2"/>
  <c r="KP289" i="2"/>
  <c r="KP286" i="2"/>
  <c r="KP283" i="2"/>
  <c r="KP281" i="2"/>
  <c r="KP275" i="2"/>
  <c r="KP285" i="2"/>
  <c r="KP299" i="2"/>
  <c r="KP288" i="2"/>
  <c r="KP284" i="2"/>
  <c r="KP282" i="2"/>
  <c r="KP273" i="2"/>
  <c r="KP268" i="2"/>
  <c r="KP274" i="2"/>
  <c r="KP272" i="2"/>
  <c r="KP280" i="2" a="1"/>
  <c r="KP280" i="2" s="1"/>
  <c r="KP264" i="2" a="1"/>
  <c r="KP264" i="2" s="1"/>
  <c r="KP265" i="2"/>
  <c r="KP269" i="2"/>
  <c r="KP267" i="2"/>
  <c r="KP266" i="2"/>
  <c r="KP258" i="2"/>
  <c r="KP256" i="2"/>
  <c r="KP253" i="2"/>
  <c r="KP259" i="2"/>
  <c r="KP257" i="2"/>
  <c r="KP251" i="2"/>
  <c r="KP250" i="2"/>
  <c r="KP248" i="2" a="1"/>
  <c r="KP248" i="2" s="1"/>
  <c r="KP252" i="2"/>
  <c r="KP249" i="2"/>
  <c r="KP241" i="2"/>
  <c r="KP240" i="2"/>
  <c r="KP243" i="2"/>
  <c r="KP236" i="2"/>
  <c r="KP227" i="2"/>
  <c r="KP232" i="2" a="1"/>
  <c r="KP232" i="2" s="1"/>
  <c r="KP237" i="2"/>
  <c r="KP226" i="2"/>
  <c r="KP233" i="2"/>
  <c r="KP242" i="2"/>
  <c r="KP225" i="2"/>
  <c r="KP219" i="2"/>
  <c r="KP218" i="2"/>
  <c r="KP211" i="2"/>
  <c r="KP234" i="2"/>
  <c r="KP235" i="2"/>
  <c r="KP224" i="2"/>
  <c r="KP221" i="2"/>
  <c r="KP220" i="2"/>
  <c r="KP217" i="2"/>
  <c r="KP216" i="2" a="1"/>
  <c r="KP216" i="2" s="1"/>
  <c r="KP210" i="2"/>
  <c r="KP208" i="2"/>
  <c r="KP205" i="2"/>
  <c r="KP203" i="2"/>
  <c r="KP202" i="2"/>
  <c r="KP193" i="2"/>
  <c r="KP190" i="2"/>
  <c r="KP209" i="2"/>
  <c r="KP204" i="2"/>
  <c r="KP201" i="2"/>
  <c r="KP200" i="2" a="1"/>
  <c r="KP200" i="2" s="1"/>
  <c r="KP195" i="2"/>
  <c r="KP188" i="2"/>
  <c r="KP186" i="2"/>
  <c r="KP192" i="2"/>
  <c r="KP189" i="2"/>
  <c r="KP184" i="2" a="1"/>
  <c r="KP184" i="2" s="1"/>
  <c r="KP187" i="2"/>
  <c r="KP185" i="2"/>
  <c r="KN19" i="3"/>
  <c r="KP194" i="2"/>
  <c r="KQ165" i="2"/>
  <c r="KP222" i="2"/>
  <c r="KP238" i="2"/>
  <c r="KP206" i="2"/>
  <c r="KP302" i="2"/>
  <c r="KP270" i="2"/>
  <c r="KP254" i="2"/>
  <c r="KP318" i="2"/>
  <c r="KP173" i="2"/>
  <c r="KP168" i="2" a="1"/>
  <c r="KP168" i="2" s="1"/>
  <c r="KP178" i="2"/>
  <c r="KP169" i="2"/>
  <c r="KP171" i="2"/>
  <c r="KP177" i="2"/>
  <c r="KP172" i="2"/>
  <c r="KP174" i="2"/>
  <c r="KP170" i="2"/>
  <c r="KP176" i="2"/>
  <c r="KP179" i="2"/>
  <c r="KO207" i="2"/>
  <c r="KO212" i="2" s="1"/>
  <c r="KO223" i="2"/>
  <c r="KO228" i="2" s="1"/>
  <c r="KO191" i="2"/>
  <c r="KO196" i="2" s="1"/>
  <c r="KO239" i="2"/>
  <c r="KO244" i="2" s="1"/>
  <c r="KO175" i="2"/>
  <c r="KO180" i="2" s="1"/>
  <c r="KO303" i="2"/>
  <c r="KO308" i="2" s="1"/>
  <c r="KP255" i="2" l="1"/>
  <c r="KP175" i="2"/>
  <c r="KP180" i="2" s="1"/>
  <c r="KP319" i="2"/>
  <c r="KP324" i="2" s="1"/>
  <c r="KP271" i="2"/>
  <c r="KP276" i="2" s="1"/>
  <c r="KP260" i="2"/>
  <c r="KP287" i="2"/>
  <c r="KP292" i="2" s="1"/>
  <c r="KP207" i="2"/>
  <c r="KP212" i="2" s="1"/>
  <c r="KQ323" i="2"/>
  <c r="KQ322" i="2"/>
  <c r="KQ320" i="2"/>
  <c r="KQ321" i="2"/>
  <c r="KQ318" i="2"/>
  <c r="KQ317" i="2"/>
  <c r="KQ316" i="2"/>
  <c r="KQ315" i="2"/>
  <c r="KQ313" i="2"/>
  <c r="KQ307" i="2"/>
  <c r="KQ305" i="2"/>
  <c r="KQ312" i="2" a="1"/>
  <c r="KQ312" i="2" s="1"/>
  <c r="KQ314" i="2"/>
  <c r="KQ306" i="2"/>
  <c r="KQ304" i="2"/>
  <c r="KQ300" i="2"/>
  <c r="KQ302" i="2"/>
  <c r="KQ299" i="2"/>
  <c r="KQ298" i="2"/>
  <c r="KQ297" i="2"/>
  <c r="KQ296" i="2" a="1"/>
  <c r="KQ296" i="2" s="1"/>
  <c r="KQ301" i="2"/>
  <c r="KQ289" i="2"/>
  <c r="KQ291" i="2"/>
  <c r="KQ290" i="2"/>
  <c r="KQ286" i="2"/>
  <c r="KQ288" i="2"/>
  <c r="KQ285" i="2"/>
  <c r="KQ283" i="2"/>
  <c r="KQ281" i="2"/>
  <c r="KQ275" i="2"/>
  <c r="KQ284" i="2"/>
  <c r="KQ282" i="2"/>
  <c r="KQ280" i="2" a="1"/>
  <c r="KQ280" i="2" s="1"/>
  <c r="KQ273" i="2"/>
  <c r="KQ270" i="2"/>
  <c r="KQ268" i="2"/>
  <c r="KQ274" i="2"/>
  <c r="KQ272" i="2"/>
  <c r="KQ269" i="2"/>
  <c r="KQ264" i="2" a="1"/>
  <c r="KQ264" i="2" s="1"/>
  <c r="KQ259" i="2"/>
  <c r="KQ265" i="2"/>
  <c r="KQ267" i="2"/>
  <c r="KQ266" i="2"/>
  <c r="KQ258" i="2"/>
  <c r="KQ256" i="2"/>
  <c r="KQ253" i="2"/>
  <c r="KQ257" i="2"/>
  <c r="KQ254" i="2"/>
  <c r="KQ241" i="2"/>
  <c r="KQ252" i="2"/>
  <c r="KQ249" i="2"/>
  <c r="KQ242" i="2"/>
  <c r="KQ248" i="2" a="1"/>
  <c r="KQ248" i="2" s="1"/>
  <c r="KQ240" i="2"/>
  <c r="KQ250" i="2"/>
  <c r="KQ243" i="2"/>
  <c r="KQ251" i="2"/>
  <c r="KQ238" i="2"/>
  <c r="KQ236" i="2"/>
  <c r="KQ232" i="2" a="1"/>
  <c r="KQ232" i="2" s="1"/>
  <c r="KQ237" i="2"/>
  <c r="KQ226" i="2"/>
  <c r="KQ224" i="2"/>
  <c r="KQ221" i="2"/>
  <c r="KQ233" i="2"/>
  <c r="KQ235" i="2"/>
  <c r="KQ234" i="2"/>
  <c r="KQ227" i="2"/>
  <c r="KQ211" i="2"/>
  <c r="KQ220" i="2"/>
  <c r="KQ217" i="2"/>
  <c r="KQ216" i="2" a="1"/>
  <c r="KQ216" i="2" s="1"/>
  <c r="KQ210" i="2"/>
  <c r="KQ208" i="2"/>
  <c r="KQ222" i="2"/>
  <c r="KQ225" i="2"/>
  <c r="KQ219" i="2"/>
  <c r="KQ218" i="2"/>
  <c r="KQ205" i="2"/>
  <c r="KQ203" i="2"/>
  <c r="KQ202" i="2"/>
  <c r="KQ200" i="2" a="1"/>
  <c r="KQ200" i="2" s="1"/>
  <c r="KQ209" i="2"/>
  <c r="KQ206" i="2"/>
  <c r="KQ204" i="2"/>
  <c r="KQ201" i="2"/>
  <c r="KQ195" i="2"/>
  <c r="KQ194" i="2"/>
  <c r="KQ192" i="2"/>
  <c r="KQ189" i="2"/>
  <c r="KQ193" i="2"/>
  <c r="KQ188" i="2"/>
  <c r="KQ186" i="2"/>
  <c r="KQ184" i="2" a="1"/>
  <c r="KQ184" i="2" s="1"/>
  <c r="KQ190" i="2"/>
  <c r="KQ187" i="2"/>
  <c r="KQ185" i="2"/>
  <c r="KR165" i="2"/>
  <c r="KO19" i="3"/>
  <c r="KQ171" i="2"/>
  <c r="KQ170" i="2"/>
  <c r="KQ169" i="2"/>
  <c r="KQ178" i="2"/>
  <c r="KQ176" i="2"/>
  <c r="KQ172" i="2"/>
  <c r="KQ174" i="2"/>
  <c r="KQ177" i="2"/>
  <c r="KQ179" i="2"/>
  <c r="KQ168" i="2" a="1"/>
  <c r="KQ168" i="2" s="1"/>
  <c r="KQ173" i="2"/>
  <c r="KP303" i="2"/>
  <c r="KP308" i="2" s="1"/>
  <c r="KP239" i="2"/>
  <c r="KP244" i="2" s="1"/>
  <c r="KP191" i="2"/>
  <c r="KP196" i="2" s="1"/>
  <c r="KP223" i="2"/>
  <c r="KP228" i="2" s="1"/>
  <c r="KQ271" i="2" l="1"/>
  <c r="KQ276" i="2" s="1"/>
  <c r="KQ175" i="2"/>
  <c r="KQ223" i="2"/>
  <c r="KQ228" i="2" s="1"/>
  <c r="KQ287" i="2"/>
  <c r="KQ292" i="2" s="1"/>
  <c r="KQ191" i="2"/>
  <c r="KQ196" i="2" s="1"/>
  <c r="KQ255" i="2"/>
  <c r="KQ260" i="2" s="1"/>
  <c r="KQ239" i="2"/>
  <c r="KQ244" i="2" s="1"/>
  <c r="KQ180" i="2"/>
  <c r="KQ303" i="2"/>
  <c r="KQ308" i="2" s="1"/>
  <c r="KR323" i="2"/>
  <c r="KR322" i="2"/>
  <c r="KR321" i="2"/>
  <c r="KR320" i="2"/>
  <c r="KR318" i="2"/>
  <c r="KR317" i="2"/>
  <c r="KR316" i="2"/>
  <c r="KR315" i="2"/>
  <c r="KR313" i="2"/>
  <c r="KR314" i="2"/>
  <c r="KR312" i="2" a="1"/>
  <c r="KR312" i="2" s="1"/>
  <c r="KR306" i="2"/>
  <c r="KR307" i="2"/>
  <c r="KR305" i="2"/>
  <c r="KR304" i="2"/>
  <c r="KR300" i="2"/>
  <c r="KR302" i="2"/>
  <c r="KR301" i="2"/>
  <c r="KR299" i="2"/>
  <c r="KR296" i="2" a="1"/>
  <c r="KR296" i="2" s="1"/>
  <c r="KR298" i="2"/>
  <c r="KR297" i="2"/>
  <c r="KR291" i="2"/>
  <c r="KR290" i="2"/>
  <c r="KR286" i="2"/>
  <c r="KR288" i="2"/>
  <c r="KR283" i="2"/>
  <c r="KR281" i="2"/>
  <c r="KR285" i="2"/>
  <c r="KR284" i="2"/>
  <c r="KR282" i="2"/>
  <c r="KR280" i="2" a="1"/>
  <c r="KR280" i="2" s="1"/>
  <c r="KR289" i="2"/>
  <c r="KR274" i="2"/>
  <c r="KR272" i="2"/>
  <c r="KR269" i="2"/>
  <c r="KR275" i="2"/>
  <c r="KR268" i="2"/>
  <c r="KR265" i="2"/>
  <c r="KR270" i="2"/>
  <c r="KR264" i="2" a="1"/>
  <c r="KR264" i="2" s="1"/>
  <c r="KR267" i="2"/>
  <c r="KR258" i="2"/>
  <c r="KR273" i="2"/>
  <c r="KR266" i="2"/>
  <c r="KR259" i="2"/>
  <c r="KR257" i="2"/>
  <c r="KR241" i="2"/>
  <c r="KR243" i="2"/>
  <c r="KR256" i="2"/>
  <c r="KR252" i="2"/>
  <c r="KR249" i="2"/>
  <c r="KR253" i="2"/>
  <c r="KR248" i="2" a="1"/>
  <c r="KR248" i="2" s="1"/>
  <c r="KR242" i="2"/>
  <c r="KR240" i="2"/>
  <c r="KR254" i="2"/>
  <c r="KR251" i="2"/>
  <c r="KR250" i="2"/>
  <c r="KR238" i="2"/>
  <c r="KR236" i="2"/>
  <c r="KR237" i="2"/>
  <c r="KR235" i="2"/>
  <c r="KR234" i="2"/>
  <c r="KR226" i="2"/>
  <c r="KR233" i="2"/>
  <c r="KR225" i="2"/>
  <c r="KR222" i="2"/>
  <c r="KR232" i="2" a="1"/>
  <c r="KR232" i="2" s="1"/>
  <c r="KR227" i="2"/>
  <c r="KR220" i="2"/>
  <c r="KR217" i="2"/>
  <c r="KR216" i="2" a="1"/>
  <c r="KR216" i="2" s="1"/>
  <c r="KR224" i="2"/>
  <c r="KR221" i="2"/>
  <c r="KR209" i="2"/>
  <c r="KR211" i="2"/>
  <c r="KR218" i="2"/>
  <c r="KR210" i="2"/>
  <c r="KR200" i="2" a="1"/>
  <c r="KR200" i="2" s="1"/>
  <c r="KR193" i="2"/>
  <c r="KR190" i="2"/>
  <c r="KR206" i="2"/>
  <c r="KR204" i="2"/>
  <c r="KR201" i="2"/>
  <c r="KR195" i="2"/>
  <c r="KR219" i="2"/>
  <c r="KR205" i="2"/>
  <c r="KR203" i="2"/>
  <c r="KR202" i="2"/>
  <c r="KR208" i="2"/>
  <c r="KS165" i="2"/>
  <c r="KR192" i="2"/>
  <c r="KR189" i="2"/>
  <c r="KR184" i="2" a="1"/>
  <c r="KR184" i="2" s="1"/>
  <c r="KR187" i="2"/>
  <c r="KR185" i="2"/>
  <c r="KR194" i="2"/>
  <c r="KR188" i="2"/>
  <c r="KR186" i="2"/>
  <c r="KP19" i="3"/>
  <c r="KR168" i="2" a="1"/>
  <c r="KR168" i="2" s="1"/>
  <c r="KR170" i="2"/>
  <c r="KR176" i="2"/>
  <c r="KR174" i="2"/>
  <c r="KR178" i="2"/>
  <c r="KR172" i="2"/>
  <c r="KR179" i="2"/>
  <c r="KR173" i="2"/>
  <c r="KR177" i="2"/>
  <c r="KR171" i="2"/>
  <c r="KR169" i="2"/>
  <c r="KQ319" i="2"/>
  <c r="KQ324" i="2" s="1"/>
  <c r="KQ207" i="2"/>
  <c r="KQ212" i="2" s="1"/>
  <c r="KR175" i="2" l="1"/>
  <c r="KR180" i="2" s="1"/>
  <c r="KR287" i="2"/>
  <c r="KR292" i="2" s="1"/>
  <c r="KR319" i="2"/>
  <c r="KR324" i="2" s="1"/>
  <c r="KR223" i="2"/>
  <c r="KR228" i="2" s="1"/>
  <c r="KR271" i="2"/>
  <c r="KR276" i="2" s="1"/>
  <c r="KR303" i="2"/>
  <c r="KR308" i="2" s="1"/>
  <c r="KR207" i="2"/>
  <c r="KR212" i="2" s="1"/>
  <c r="KR191" i="2"/>
  <c r="KR196" i="2" s="1"/>
  <c r="KR255" i="2"/>
  <c r="KR260" i="2" s="1"/>
  <c r="KR239" i="2"/>
  <c r="KR244" i="2" s="1"/>
  <c r="KS323" i="2"/>
  <c r="KS322" i="2"/>
  <c r="KS320" i="2"/>
  <c r="KS318" i="2"/>
  <c r="KS317" i="2"/>
  <c r="KS316" i="2"/>
  <c r="KS321" i="2"/>
  <c r="KS315" i="2"/>
  <c r="KS314" i="2"/>
  <c r="KS312" i="2" a="1"/>
  <c r="KS312" i="2" s="1"/>
  <c r="KS313" i="2"/>
  <c r="KS307" i="2"/>
  <c r="KS306" i="2"/>
  <c r="KS302" i="2"/>
  <c r="KS305" i="2"/>
  <c r="KS304" i="2"/>
  <c r="KS300" i="2"/>
  <c r="KS301" i="2"/>
  <c r="KS299" i="2"/>
  <c r="KS296" i="2" a="1"/>
  <c r="KS296" i="2" s="1"/>
  <c r="KS297" i="2"/>
  <c r="KS290" i="2"/>
  <c r="KS298" i="2"/>
  <c r="KS286" i="2"/>
  <c r="KS291" i="2"/>
  <c r="KS289" i="2"/>
  <c r="KS285" i="2"/>
  <c r="KS280" i="2" a="1"/>
  <c r="KS280" i="2" s="1"/>
  <c r="KS284" i="2"/>
  <c r="KS282" i="2"/>
  <c r="KS288" i="2"/>
  <c r="KS281" i="2"/>
  <c r="KS275" i="2"/>
  <c r="KS272" i="2"/>
  <c r="KS283" i="2"/>
  <c r="KS274" i="2"/>
  <c r="KS267" i="2"/>
  <c r="KS266" i="2"/>
  <c r="KS270" i="2"/>
  <c r="KS269" i="2"/>
  <c r="KS264" i="2" a="1"/>
  <c r="KS264" i="2" s="1"/>
  <c r="KS273" i="2"/>
  <c r="KS259" i="2"/>
  <c r="KS265" i="2"/>
  <c r="KS257" i="2"/>
  <c r="KS268" i="2"/>
  <c r="KS243" i="2"/>
  <c r="KS258" i="2"/>
  <c r="KS256" i="2"/>
  <c r="KS252" i="2"/>
  <c r="KS249" i="2"/>
  <c r="KS253" i="2"/>
  <c r="KS248" i="2" a="1"/>
  <c r="KS248" i="2" s="1"/>
  <c r="KS254" i="2"/>
  <c r="KS251" i="2"/>
  <c r="KS250" i="2"/>
  <c r="KS238" i="2"/>
  <c r="KS236" i="2"/>
  <c r="KS242" i="2"/>
  <c r="KS241" i="2"/>
  <c r="KS240" i="2"/>
  <c r="KS226" i="2"/>
  <c r="KS237" i="2"/>
  <c r="KS233" i="2"/>
  <c r="KS235" i="2"/>
  <c r="KS234" i="2"/>
  <c r="KS225" i="2"/>
  <c r="KS222" i="2"/>
  <c r="KS232" i="2" a="1"/>
  <c r="KS232" i="2" s="1"/>
  <c r="KS227" i="2"/>
  <c r="KS216" i="2" a="1"/>
  <c r="KS216" i="2" s="1"/>
  <c r="KS220" i="2"/>
  <c r="KS217" i="2"/>
  <c r="KS224" i="2"/>
  <c r="KS221" i="2"/>
  <c r="KS210" i="2"/>
  <c r="KS208" i="2"/>
  <c r="KS219" i="2"/>
  <c r="KS218" i="2"/>
  <c r="KS211" i="2"/>
  <c r="KS200" i="2" a="1"/>
  <c r="KS200" i="2" s="1"/>
  <c r="KS206" i="2"/>
  <c r="KS204" i="2"/>
  <c r="KS201" i="2"/>
  <c r="KS195" i="2"/>
  <c r="KS209" i="2"/>
  <c r="KS194" i="2"/>
  <c r="KS192" i="2"/>
  <c r="KS189" i="2"/>
  <c r="KT165" i="2"/>
  <c r="KQ19" i="3"/>
  <c r="KS202" i="2"/>
  <c r="KS187" i="2"/>
  <c r="KS185" i="2"/>
  <c r="KS190" i="2"/>
  <c r="KS203" i="2"/>
  <c r="KS205" i="2"/>
  <c r="KS193" i="2"/>
  <c r="KS184" i="2" a="1"/>
  <c r="KS184" i="2" s="1"/>
  <c r="KS188" i="2"/>
  <c r="KS186" i="2"/>
  <c r="KS172" i="2"/>
  <c r="KS176" i="2"/>
  <c r="KS174" i="2"/>
  <c r="KS173" i="2"/>
  <c r="KS178" i="2"/>
  <c r="KS168" i="2" a="1"/>
  <c r="KS168" i="2" s="1"/>
  <c r="KS177" i="2"/>
  <c r="KS171" i="2"/>
  <c r="KS179" i="2"/>
  <c r="KS170" i="2"/>
  <c r="KS169" i="2"/>
  <c r="KS287" i="2" l="1"/>
  <c r="KS292" i="2" s="1"/>
  <c r="KS175" i="2"/>
  <c r="KS180" i="2" s="1"/>
  <c r="KS239" i="2"/>
  <c r="KS319" i="2"/>
  <c r="KS324" i="2" s="1"/>
  <c r="KS303" i="2"/>
  <c r="KS308" i="2" s="1"/>
  <c r="KS191" i="2"/>
  <c r="KS196" i="2" s="1"/>
  <c r="KS207" i="2"/>
  <c r="KS212" i="2" s="1"/>
  <c r="KS271" i="2"/>
  <c r="KS276" i="2" s="1"/>
  <c r="KT323" i="2"/>
  <c r="KT322" i="2"/>
  <c r="KT320" i="2"/>
  <c r="KT318" i="2"/>
  <c r="KT317" i="2"/>
  <c r="KT315" i="2"/>
  <c r="KT321" i="2"/>
  <c r="KT312" i="2" a="1"/>
  <c r="KT312" i="2" s="1"/>
  <c r="KT316" i="2"/>
  <c r="KT314" i="2"/>
  <c r="KT313" i="2"/>
  <c r="KT307" i="2"/>
  <c r="KT306" i="2"/>
  <c r="KT302" i="2"/>
  <c r="KT305" i="2"/>
  <c r="KT301" i="2"/>
  <c r="KT299" i="2"/>
  <c r="KT304" i="2"/>
  <c r="KT300" i="2"/>
  <c r="KT298" i="2"/>
  <c r="KT297" i="2"/>
  <c r="KT296" i="2" a="1"/>
  <c r="KT296" i="2" s="1"/>
  <c r="KT290" i="2"/>
  <c r="KT291" i="2"/>
  <c r="KT288" i="2"/>
  <c r="KT285" i="2"/>
  <c r="KT289" i="2"/>
  <c r="KT286" i="2"/>
  <c r="KT280" i="2" a="1"/>
  <c r="KT280" i="2" s="1"/>
  <c r="KT284" i="2"/>
  <c r="KT282" i="2"/>
  <c r="KT283" i="2"/>
  <c r="KT281" i="2"/>
  <c r="KT275" i="2"/>
  <c r="KT274" i="2"/>
  <c r="KT272" i="2"/>
  <c r="KT269" i="2"/>
  <c r="KT273" i="2"/>
  <c r="KT270" i="2"/>
  <c r="KT267" i="2"/>
  <c r="KT266" i="2"/>
  <c r="KT259" i="2"/>
  <c r="KT268" i="2"/>
  <c r="KT265" i="2"/>
  <c r="KT257" i="2"/>
  <c r="KT254" i="2"/>
  <c r="KT264" i="2" a="1"/>
  <c r="KT264" i="2" s="1"/>
  <c r="KT258" i="2"/>
  <c r="KT256" i="2"/>
  <c r="KT253" i="2"/>
  <c r="KT252" i="2"/>
  <c r="KT249" i="2"/>
  <c r="KT248" i="2" a="1"/>
  <c r="KT248" i="2" s="1"/>
  <c r="KT251" i="2"/>
  <c r="KT250" i="2"/>
  <c r="KT243" i="2"/>
  <c r="KT242" i="2"/>
  <c r="KT237" i="2"/>
  <c r="KT235" i="2"/>
  <c r="KT234" i="2"/>
  <c r="KT233" i="2"/>
  <c r="KT240" i="2"/>
  <c r="KT238" i="2"/>
  <c r="KT232" i="2" a="1"/>
  <c r="KT232" i="2" s="1"/>
  <c r="KT225" i="2"/>
  <c r="KT241" i="2"/>
  <c r="KT227" i="2"/>
  <c r="KT236" i="2"/>
  <c r="KT226" i="2"/>
  <c r="KT224" i="2"/>
  <c r="KT221" i="2"/>
  <c r="KT220" i="2"/>
  <c r="KT217" i="2"/>
  <c r="KT222" i="2"/>
  <c r="KT219" i="2"/>
  <c r="KT218" i="2"/>
  <c r="KT209" i="2"/>
  <c r="KT216" i="2" a="1"/>
  <c r="KT216" i="2" s="1"/>
  <c r="KT211" i="2"/>
  <c r="KT200" i="2" a="1"/>
  <c r="KT200" i="2" s="1"/>
  <c r="KT210" i="2"/>
  <c r="KT206" i="2"/>
  <c r="KT204" i="2"/>
  <c r="KT201" i="2"/>
  <c r="KT195" i="2"/>
  <c r="KT194" i="2"/>
  <c r="KT192" i="2"/>
  <c r="KT189" i="2"/>
  <c r="KT208" i="2"/>
  <c r="KT205" i="2"/>
  <c r="KT203" i="2"/>
  <c r="KT202" i="2"/>
  <c r="KT187" i="2"/>
  <c r="KT185" i="2"/>
  <c r="KT193" i="2"/>
  <c r="KT190" i="2"/>
  <c r="KU165" i="2"/>
  <c r="KR19" i="3"/>
  <c r="KT188" i="2"/>
  <c r="KT186" i="2"/>
  <c r="KT184" i="2" a="1"/>
  <c r="KT184" i="2" s="1"/>
  <c r="KT177" i="2"/>
  <c r="KT176" i="2"/>
  <c r="KT179" i="2"/>
  <c r="KT172" i="2"/>
  <c r="KT178" i="2"/>
  <c r="KT173" i="2"/>
  <c r="KT174" i="2"/>
  <c r="KT170" i="2"/>
  <c r="KT168" i="2" a="1"/>
  <c r="KT168" i="2" s="1"/>
  <c r="KT171" i="2"/>
  <c r="KT169" i="2"/>
  <c r="KS223" i="2"/>
  <c r="KS228" i="2" s="1"/>
  <c r="KS244" i="2"/>
  <c r="KS255" i="2"/>
  <c r="KS260" i="2" s="1"/>
  <c r="KT319" i="2" l="1"/>
  <c r="KT324" i="2" s="1"/>
  <c r="KT175" i="2"/>
  <c r="KT180" i="2" s="1"/>
  <c r="KT223" i="2"/>
  <c r="KT228" i="2" s="1"/>
  <c r="KT191" i="2"/>
  <c r="KT196" i="2" s="1"/>
  <c r="KT255" i="2"/>
  <c r="KT260" i="2" s="1"/>
  <c r="KT303" i="2"/>
  <c r="KT308" i="2" s="1"/>
  <c r="KT287" i="2"/>
  <c r="KT292" i="2" s="1"/>
  <c r="KT207" i="2"/>
  <c r="KT212" i="2" s="1"/>
  <c r="KU323" i="2"/>
  <c r="KU321" i="2"/>
  <c r="KU320" i="2"/>
  <c r="KU322" i="2"/>
  <c r="KU318" i="2"/>
  <c r="KU317" i="2"/>
  <c r="KU314" i="2"/>
  <c r="KU316" i="2"/>
  <c r="KU307" i="2"/>
  <c r="KU315" i="2"/>
  <c r="KU313" i="2"/>
  <c r="KU306" i="2"/>
  <c r="KU312" i="2" a="1"/>
  <c r="KU312" i="2" s="1"/>
  <c r="KU304" i="2"/>
  <c r="KU305" i="2"/>
  <c r="KU301" i="2"/>
  <c r="KU302" i="2"/>
  <c r="KU300" i="2"/>
  <c r="KU298" i="2"/>
  <c r="KU296" i="2" a="1"/>
  <c r="KU296" i="2" s="1"/>
  <c r="KU297" i="2"/>
  <c r="KU290" i="2"/>
  <c r="KU291" i="2"/>
  <c r="KU299" i="2"/>
  <c r="KU288" i="2"/>
  <c r="KU286" i="2"/>
  <c r="KU285" i="2"/>
  <c r="KU280" i="2" a="1"/>
  <c r="KU280" i="2" s="1"/>
  <c r="KU284" i="2"/>
  <c r="KU282" i="2"/>
  <c r="KU283" i="2"/>
  <c r="KU281" i="2"/>
  <c r="KU275" i="2"/>
  <c r="KU289" i="2"/>
  <c r="KU274" i="2"/>
  <c r="KU272" i="2"/>
  <c r="KU269" i="2"/>
  <c r="KU273" i="2"/>
  <c r="KU270" i="2"/>
  <c r="KU268" i="2"/>
  <c r="KU267" i="2"/>
  <c r="KU266" i="2"/>
  <c r="KU264" i="2" a="1"/>
  <c r="KU264" i="2" s="1"/>
  <c r="KU265" i="2"/>
  <c r="KU257" i="2"/>
  <c r="KU254" i="2"/>
  <c r="KU259" i="2"/>
  <c r="KU258" i="2"/>
  <c r="KU256" i="2"/>
  <c r="KU253" i="2"/>
  <c r="KU248" i="2" a="1"/>
  <c r="KU248" i="2" s="1"/>
  <c r="KU242" i="2"/>
  <c r="KU251" i="2"/>
  <c r="KU250" i="2"/>
  <c r="KU241" i="2"/>
  <c r="KU243" i="2"/>
  <c r="KU252" i="2"/>
  <c r="KU237" i="2"/>
  <c r="KU235" i="2"/>
  <c r="KU234" i="2"/>
  <c r="KU240" i="2"/>
  <c r="KU249" i="2"/>
  <c r="KU238" i="2"/>
  <c r="KU232" i="2" a="1"/>
  <c r="KU232" i="2" s="1"/>
  <c r="KU225" i="2"/>
  <c r="KU222" i="2"/>
  <c r="KU227" i="2"/>
  <c r="KU236" i="2"/>
  <c r="KU233" i="2"/>
  <c r="KU226" i="2"/>
  <c r="KU224" i="2"/>
  <c r="KU221" i="2"/>
  <c r="KU219" i="2"/>
  <c r="KU218" i="2"/>
  <c r="KU209" i="2"/>
  <c r="KU211" i="2"/>
  <c r="KU220" i="2"/>
  <c r="KU217" i="2"/>
  <c r="KU210" i="2"/>
  <c r="KU206" i="2"/>
  <c r="KU204" i="2"/>
  <c r="KU201" i="2"/>
  <c r="KU195" i="2"/>
  <c r="KU216" i="2" a="1"/>
  <c r="KU216" i="2" s="1"/>
  <c r="KU208" i="2"/>
  <c r="KU205" i="2"/>
  <c r="KU203" i="2"/>
  <c r="KU202" i="2"/>
  <c r="KU193" i="2"/>
  <c r="KU190" i="2"/>
  <c r="KU192" i="2"/>
  <c r="KU189" i="2"/>
  <c r="KU187" i="2"/>
  <c r="KU185" i="2"/>
  <c r="KV165" i="2"/>
  <c r="KU200" i="2" a="1"/>
  <c r="KU200" i="2" s="1"/>
  <c r="KU194" i="2"/>
  <c r="KU188" i="2"/>
  <c r="KU186" i="2"/>
  <c r="KU184" i="2" a="1"/>
  <c r="KU184" i="2" s="1"/>
  <c r="KS19" i="3"/>
  <c r="KU176" i="2"/>
  <c r="KU170" i="2"/>
  <c r="KU179" i="2"/>
  <c r="KU169" i="2"/>
  <c r="KU177" i="2"/>
  <c r="KU178" i="2"/>
  <c r="KU174" i="2"/>
  <c r="KU168" i="2" a="1"/>
  <c r="KU168" i="2" s="1"/>
  <c r="KU171" i="2"/>
  <c r="KU172" i="2"/>
  <c r="KU173" i="2"/>
  <c r="KT239" i="2"/>
  <c r="KT244" i="2" s="1"/>
  <c r="KT271" i="2"/>
  <c r="KT276" i="2" s="1"/>
  <c r="KU319" i="2" l="1"/>
  <c r="KU324" i="2" s="1"/>
  <c r="KU175" i="2"/>
  <c r="KU180" i="2" s="1"/>
  <c r="KU207" i="2"/>
  <c r="KU212" i="2" s="1"/>
  <c r="KU223" i="2"/>
  <c r="KU228" i="2" s="1"/>
  <c r="KU191" i="2"/>
  <c r="KU196" i="2" s="1"/>
  <c r="KV322" i="2"/>
  <c r="KV323" i="2"/>
  <c r="KV320" i="2"/>
  <c r="KV318" i="2"/>
  <c r="KV321" i="2"/>
  <c r="KV317" i="2"/>
  <c r="KV316" i="2"/>
  <c r="KV314" i="2"/>
  <c r="KV312" i="2" a="1"/>
  <c r="KV312" i="2" s="1"/>
  <c r="KV315" i="2"/>
  <c r="KV313" i="2"/>
  <c r="KV305" i="2"/>
  <c r="KV307" i="2"/>
  <c r="KV306" i="2"/>
  <c r="KV304" i="2"/>
  <c r="KV301" i="2"/>
  <c r="KV302" i="2"/>
  <c r="KV300" i="2"/>
  <c r="KV299" i="2"/>
  <c r="KV298" i="2"/>
  <c r="KV297" i="2"/>
  <c r="KV296" i="2" a="1"/>
  <c r="KV296" i="2" s="1"/>
  <c r="KV291" i="2"/>
  <c r="KV290" i="2"/>
  <c r="KV288" i="2"/>
  <c r="KV285" i="2"/>
  <c r="KV289" i="2"/>
  <c r="KV286" i="2"/>
  <c r="KV284" i="2"/>
  <c r="KV282" i="2"/>
  <c r="KV283" i="2"/>
  <c r="KV281" i="2"/>
  <c r="KV280" i="2" a="1"/>
  <c r="KV280" i="2" s="1"/>
  <c r="KV275" i="2"/>
  <c r="KV273" i="2"/>
  <c r="KV270" i="2"/>
  <c r="KV268" i="2"/>
  <c r="KV267" i="2"/>
  <c r="KV266" i="2"/>
  <c r="KV272" i="2"/>
  <c r="KV274" i="2"/>
  <c r="KV264" i="2" a="1"/>
  <c r="KV264" i="2" s="1"/>
  <c r="KV269" i="2"/>
  <c r="KV265" i="2"/>
  <c r="KV257" i="2"/>
  <c r="KV259" i="2"/>
  <c r="KV258" i="2"/>
  <c r="KV256" i="2"/>
  <c r="KV242" i="2"/>
  <c r="KV240" i="2"/>
  <c r="KV253" i="2"/>
  <c r="KV251" i="2"/>
  <c r="KV250" i="2"/>
  <c r="KV254" i="2"/>
  <c r="KV241" i="2"/>
  <c r="KV243" i="2"/>
  <c r="KV252" i="2"/>
  <c r="KV249" i="2"/>
  <c r="KV248" i="2" a="1"/>
  <c r="KV248" i="2" s="1"/>
  <c r="KV237" i="2"/>
  <c r="KV238" i="2"/>
  <c r="KV236" i="2"/>
  <c r="KV232" i="2" a="1"/>
  <c r="KV232" i="2" s="1"/>
  <c r="KV225" i="2"/>
  <c r="KV227" i="2"/>
  <c r="KV235" i="2"/>
  <c r="KV234" i="2"/>
  <c r="KV226" i="2"/>
  <c r="KV224" i="2"/>
  <c r="KV221" i="2"/>
  <c r="KV233" i="2"/>
  <c r="KV219" i="2"/>
  <c r="KV218" i="2"/>
  <c r="KV222" i="2"/>
  <c r="KV211" i="2"/>
  <c r="KV216" i="2" a="1"/>
  <c r="KV216" i="2" s="1"/>
  <c r="KV210" i="2"/>
  <c r="KV208" i="2"/>
  <c r="KV217" i="2"/>
  <c r="KV209" i="2"/>
  <c r="KV194" i="2"/>
  <c r="KV192" i="2"/>
  <c r="KV189" i="2"/>
  <c r="KV205" i="2"/>
  <c r="KV203" i="2"/>
  <c r="KV202" i="2"/>
  <c r="KV200" i="2" a="1"/>
  <c r="KV200" i="2" s="1"/>
  <c r="KV220" i="2"/>
  <c r="KV206" i="2"/>
  <c r="KV204" i="2"/>
  <c r="KV201" i="2"/>
  <c r="KV195" i="2"/>
  <c r="KT19" i="3"/>
  <c r="KV190" i="2"/>
  <c r="KV188" i="2"/>
  <c r="KV186" i="2"/>
  <c r="KV184" i="2" a="1"/>
  <c r="KV184" i="2" s="1"/>
  <c r="KW165" i="2"/>
  <c r="KV193" i="2"/>
  <c r="KV187" i="2"/>
  <c r="KV185" i="2"/>
  <c r="KV178" i="2"/>
  <c r="KV168" i="2" a="1"/>
  <c r="KV168" i="2" s="1"/>
  <c r="KV171" i="2"/>
  <c r="KV173" i="2"/>
  <c r="KV179" i="2"/>
  <c r="KV177" i="2"/>
  <c r="KV176" i="2"/>
  <c r="KV172" i="2"/>
  <c r="KV174" i="2"/>
  <c r="KV170" i="2"/>
  <c r="KV169" i="2"/>
  <c r="KU287" i="2"/>
  <c r="KU292" i="2" s="1"/>
  <c r="KU303" i="2"/>
  <c r="KU308" i="2" s="1"/>
  <c r="KU255" i="2"/>
  <c r="KU260" i="2" s="1"/>
  <c r="KU271" i="2"/>
  <c r="KU276" i="2" s="1"/>
  <c r="KU239" i="2"/>
  <c r="KU244" i="2" s="1"/>
  <c r="KV175" i="2" l="1"/>
  <c r="KV180" i="2" s="1"/>
  <c r="KV287" i="2"/>
  <c r="KV292" i="2" s="1"/>
  <c r="KV319" i="2"/>
  <c r="KV324" i="2" s="1"/>
  <c r="KV191" i="2"/>
  <c r="KV196" i="2" s="1"/>
  <c r="KV207" i="2"/>
  <c r="KV212" i="2" s="1"/>
  <c r="KV303" i="2"/>
  <c r="KV308" i="2" s="1"/>
  <c r="KV239" i="2"/>
  <c r="KV244" i="2" s="1"/>
  <c r="KV223" i="2"/>
  <c r="KV228" i="2" s="1"/>
  <c r="KV255" i="2"/>
  <c r="KV260" i="2" s="1"/>
  <c r="KW323" i="2"/>
  <c r="KW322" i="2"/>
  <c r="KW321" i="2"/>
  <c r="KW318" i="2"/>
  <c r="KW320" i="2"/>
  <c r="KW317" i="2"/>
  <c r="KW315" i="2"/>
  <c r="KW314" i="2"/>
  <c r="KW316" i="2"/>
  <c r="KW313" i="2"/>
  <c r="KW312" i="2" a="1"/>
  <c r="KW312" i="2" s="1"/>
  <c r="KW307" i="2"/>
  <c r="KW306" i="2"/>
  <c r="KW304" i="2"/>
  <c r="KW305" i="2"/>
  <c r="KW301" i="2"/>
  <c r="KW299" i="2"/>
  <c r="KW302" i="2"/>
  <c r="KW300" i="2"/>
  <c r="KW298" i="2"/>
  <c r="KW297" i="2"/>
  <c r="KW296" i="2" a="1"/>
  <c r="KW296" i="2" s="1"/>
  <c r="KW291" i="2"/>
  <c r="KW290" i="2"/>
  <c r="KW288" i="2"/>
  <c r="KW285" i="2"/>
  <c r="KW289" i="2"/>
  <c r="KW286" i="2"/>
  <c r="KW283" i="2"/>
  <c r="KW281" i="2"/>
  <c r="KW280" i="2" a="1"/>
  <c r="KW280" i="2" s="1"/>
  <c r="KW284" i="2"/>
  <c r="KW282" i="2"/>
  <c r="KW272" i="2"/>
  <c r="KW274" i="2"/>
  <c r="KW264" i="2" a="1"/>
  <c r="KW264" i="2" s="1"/>
  <c r="KW275" i="2"/>
  <c r="KW269" i="2"/>
  <c r="KW265" i="2"/>
  <c r="KW273" i="2"/>
  <c r="KW268" i="2"/>
  <c r="KW259" i="2"/>
  <c r="KW266" i="2"/>
  <c r="KW258" i="2"/>
  <c r="KW256" i="2"/>
  <c r="KW270" i="2"/>
  <c r="KW267" i="2"/>
  <c r="KW253" i="2"/>
  <c r="KW251" i="2"/>
  <c r="KW250" i="2"/>
  <c r="KW254" i="2"/>
  <c r="KW243" i="2"/>
  <c r="KW252" i="2"/>
  <c r="KW249" i="2"/>
  <c r="KW248" i="2" a="1"/>
  <c r="KW248" i="2" s="1"/>
  <c r="KW257" i="2"/>
  <c r="KW237" i="2"/>
  <c r="KW235" i="2"/>
  <c r="KW234" i="2"/>
  <c r="KW242" i="2"/>
  <c r="KW240" i="2"/>
  <c r="KW241" i="2"/>
  <c r="KW225" i="2"/>
  <c r="KW238" i="2"/>
  <c r="KW227" i="2"/>
  <c r="KW236" i="2"/>
  <c r="KW226" i="2"/>
  <c r="KW224" i="2"/>
  <c r="KW221" i="2"/>
  <c r="KW233" i="2"/>
  <c r="KW232" i="2" a="1"/>
  <c r="KW232" i="2" s="1"/>
  <c r="KW219" i="2"/>
  <c r="KW218" i="2"/>
  <c r="KW222" i="2"/>
  <c r="KW209" i="2"/>
  <c r="KW216" i="2" a="1"/>
  <c r="KW216" i="2" s="1"/>
  <c r="KW220" i="2"/>
  <c r="KW217" i="2"/>
  <c r="KW205" i="2"/>
  <c r="KW203" i="2"/>
  <c r="KW202" i="2"/>
  <c r="KW208" i="2"/>
  <c r="KW200" i="2" a="1"/>
  <c r="KW200" i="2" s="1"/>
  <c r="KW193" i="2"/>
  <c r="KW190" i="2"/>
  <c r="KW211" i="2"/>
  <c r="KW210" i="2"/>
  <c r="KW201" i="2"/>
  <c r="KU19" i="3"/>
  <c r="KW188" i="2"/>
  <c r="KW186" i="2"/>
  <c r="KW184" i="2" a="1"/>
  <c r="KW184" i="2" s="1"/>
  <c r="KW194" i="2"/>
  <c r="KW195" i="2"/>
  <c r="KW204" i="2"/>
  <c r="KX165" i="2"/>
  <c r="KW206" i="2"/>
  <c r="KW192" i="2"/>
  <c r="KW189" i="2"/>
  <c r="KW187" i="2"/>
  <c r="KW185" i="2"/>
  <c r="KW177" i="2"/>
  <c r="KW170" i="2"/>
  <c r="KW176" i="2"/>
  <c r="KW169" i="2"/>
  <c r="KW173" i="2"/>
  <c r="KW171" i="2"/>
  <c r="KW179" i="2"/>
  <c r="KW172" i="2"/>
  <c r="KW178" i="2"/>
  <c r="KW168" i="2" a="1"/>
  <c r="KW168" i="2" s="1"/>
  <c r="KW174" i="2"/>
  <c r="KV271" i="2"/>
  <c r="KV276" i="2" s="1"/>
  <c r="KW175" i="2" l="1"/>
  <c r="KW180" i="2" s="1"/>
  <c r="KW239" i="2"/>
  <c r="KW244" i="2" s="1"/>
  <c r="KW255" i="2"/>
  <c r="KW260" i="2" s="1"/>
  <c r="KW191" i="2"/>
  <c r="KW196" i="2" s="1"/>
  <c r="KW223" i="2"/>
  <c r="KW228" i="2" s="1"/>
  <c r="KW271" i="2"/>
  <c r="KW276" i="2" s="1"/>
  <c r="KW207" i="2"/>
  <c r="KW212" i="2" s="1"/>
  <c r="KW319" i="2"/>
  <c r="KW324" i="2" s="1"/>
  <c r="KX322" i="2"/>
  <c r="KX323" i="2"/>
  <c r="KX321" i="2"/>
  <c r="KX320" i="2"/>
  <c r="KX318" i="2"/>
  <c r="KX316" i="2"/>
  <c r="KX314" i="2"/>
  <c r="KX317" i="2"/>
  <c r="KX315" i="2"/>
  <c r="KX313" i="2"/>
  <c r="KX312" i="2" a="1"/>
  <c r="KX312" i="2" s="1"/>
  <c r="KX307" i="2"/>
  <c r="KX304" i="2"/>
  <c r="KX306" i="2"/>
  <c r="KX305" i="2"/>
  <c r="KX302" i="2"/>
  <c r="KX299" i="2"/>
  <c r="KX301" i="2"/>
  <c r="KX300" i="2"/>
  <c r="KX298" i="2"/>
  <c r="KX297" i="2"/>
  <c r="KX296" i="2" a="1"/>
  <c r="KX296" i="2" s="1"/>
  <c r="KX291" i="2"/>
  <c r="KX290" i="2"/>
  <c r="KX289" i="2"/>
  <c r="KX286" i="2"/>
  <c r="KX283" i="2"/>
  <c r="KX281" i="2"/>
  <c r="KX275" i="2"/>
  <c r="KX288" i="2"/>
  <c r="KX280" i="2" a="1"/>
  <c r="KX280" i="2" s="1"/>
  <c r="KX284" i="2"/>
  <c r="KX282" i="2"/>
  <c r="KX273" i="2"/>
  <c r="KX270" i="2"/>
  <c r="KX268" i="2"/>
  <c r="KX285" i="2"/>
  <c r="KX274" i="2"/>
  <c r="KX272" i="2"/>
  <c r="KX269" i="2"/>
  <c r="KX265" i="2"/>
  <c r="KX267" i="2"/>
  <c r="KX266" i="2"/>
  <c r="KX259" i="2"/>
  <c r="KX258" i="2"/>
  <c r="KX256" i="2"/>
  <c r="KX253" i="2"/>
  <c r="KX264" i="2" a="1"/>
  <c r="KX264" i="2" s="1"/>
  <c r="KX257" i="2"/>
  <c r="KX254" i="2"/>
  <c r="KX251" i="2"/>
  <c r="KX250" i="2"/>
  <c r="KX243" i="2"/>
  <c r="KX252" i="2"/>
  <c r="KX249" i="2"/>
  <c r="KX248" i="2" a="1"/>
  <c r="KX248" i="2" s="1"/>
  <c r="KX242" i="2"/>
  <c r="KX240" i="2"/>
  <c r="KX241" i="2"/>
  <c r="KX238" i="2"/>
  <c r="KX236" i="2"/>
  <c r="KX237" i="2"/>
  <c r="KX227" i="2"/>
  <c r="KX235" i="2"/>
  <c r="KX234" i="2"/>
  <c r="KX226" i="2"/>
  <c r="KX233" i="2"/>
  <c r="KX225" i="2"/>
  <c r="KX222" i="2"/>
  <c r="KX224" i="2"/>
  <c r="KX221" i="2"/>
  <c r="KX219" i="2"/>
  <c r="KX218" i="2"/>
  <c r="KX232" i="2" a="1"/>
  <c r="KX232" i="2" s="1"/>
  <c r="KX211" i="2"/>
  <c r="KX216" i="2" a="1"/>
  <c r="KX216" i="2" s="1"/>
  <c r="KX220" i="2"/>
  <c r="KX217" i="2"/>
  <c r="KX210" i="2"/>
  <c r="KX208" i="2"/>
  <c r="KX209" i="2"/>
  <c r="KX205" i="2"/>
  <c r="KX203" i="2"/>
  <c r="KX202" i="2"/>
  <c r="KX200" i="2" a="1"/>
  <c r="KX200" i="2" s="1"/>
  <c r="KX193" i="2"/>
  <c r="KX190" i="2"/>
  <c r="KX206" i="2"/>
  <c r="KX204" i="2"/>
  <c r="KX201" i="2"/>
  <c r="KX195" i="2"/>
  <c r="KX188" i="2"/>
  <c r="KX186" i="2"/>
  <c r="KX184" i="2" a="1"/>
  <c r="KX184" i="2" s="1"/>
  <c r="KX194" i="2"/>
  <c r="KV19" i="3"/>
  <c r="KX189" i="2"/>
  <c r="KX187" i="2"/>
  <c r="KX185" i="2"/>
  <c r="KX192" i="2"/>
  <c r="KY165" i="2"/>
  <c r="KX171" i="2"/>
  <c r="KX169" i="2"/>
  <c r="KX173" i="2"/>
  <c r="KX177" i="2"/>
  <c r="KX170" i="2"/>
  <c r="KX178" i="2"/>
  <c r="KX168" i="2" a="1"/>
  <c r="KX168" i="2" s="1"/>
  <c r="KX176" i="2"/>
  <c r="KX179" i="2"/>
  <c r="KX172" i="2"/>
  <c r="KX174" i="2"/>
  <c r="KW287" i="2"/>
  <c r="KW292" i="2" s="1"/>
  <c r="KW303" i="2"/>
  <c r="KW308" i="2" s="1"/>
  <c r="KX255" i="2" l="1"/>
  <c r="KX260" i="2" s="1"/>
  <c r="KX271" i="2"/>
  <c r="KX276" i="2" s="1"/>
  <c r="KX191" i="2"/>
  <c r="KX196" i="2" s="1"/>
  <c r="KX319" i="2"/>
  <c r="KX324" i="2" s="1"/>
  <c r="KX303" i="2"/>
  <c r="KX308" i="2" s="1"/>
  <c r="KX287" i="2"/>
  <c r="KX292" i="2" s="1"/>
  <c r="KX207" i="2"/>
  <c r="KX212" i="2" s="1"/>
  <c r="KX223" i="2"/>
  <c r="KX228" i="2" s="1"/>
  <c r="KX175" i="2"/>
  <c r="KX180" i="2" s="1"/>
  <c r="KX239" i="2"/>
  <c r="KX244" i="2" s="1"/>
  <c r="KY323" i="2"/>
  <c r="KY322" i="2"/>
  <c r="KY320" i="2"/>
  <c r="KY321" i="2"/>
  <c r="KY318" i="2"/>
  <c r="KY317" i="2"/>
  <c r="KY316" i="2"/>
  <c r="KY314" i="2"/>
  <c r="KY313" i="2"/>
  <c r="KY312" i="2" a="1"/>
  <c r="KY312" i="2" s="1"/>
  <c r="KY315" i="2"/>
  <c r="KY307" i="2"/>
  <c r="KY305" i="2"/>
  <c r="KY302" i="2"/>
  <c r="KY304" i="2"/>
  <c r="KY306" i="2"/>
  <c r="KY300" i="2"/>
  <c r="KY301" i="2"/>
  <c r="KY298" i="2"/>
  <c r="KY297" i="2"/>
  <c r="KY296" i="2" a="1"/>
  <c r="KY296" i="2" s="1"/>
  <c r="KY291" i="2"/>
  <c r="KY299" i="2"/>
  <c r="KY289" i="2"/>
  <c r="KY290" i="2"/>
  <c r="KY286" i="2"/>
  <c r="KY288" i="2"/>
  <c r="KY285" i="2"/>
  <c r="KY283" i="2"/>
  <c r="KY281" i="2"/>
  <c r="KY275" i="2"/>
  <c r="KY280" i="2" a="1"/>
  <c r="KY280" i="2" s="1"/>
  <c r="KY284" i="2"/>
  <c r="KY282" i="2"/>
  <c r="KY273" i="2"/>
  <c r="KY270" i="2"/>
  <c r="KY268" i="2"/>
  <c r="KY274" i="2"/>
  <c r="KY272" i="2"/>
  <c r="KY269" i="2"/>
  <c r="KY259" i="2"/>
  <c r="KY265" i="2"/>
  <c r="KY267" i="2"/>
  <c r="KY266" i="2"/>
  <c r="KY264" i="2" a="1"/>
  <c r="KY264" i="2" s="1"/>
  <c r="KY258" i="2"/>
  <c r="KY256" i="2"/>
  <c r="KY253" i="2"/>
  <c r="KY257" i="2"/>
  <c r="KY254" i="2"/>
  <c r="KY241" i="2"/>
  <c r="KY252" i="2"/>
  <c r="KY249" i="2"/>
  <c r="KY248" i="2" a="1"/>
  <c r="KY248" i="2" s="1"/>
  <c r="KY242" i="2"/>
  <c r="KY250" i="2"/>
  <c r="KY243" i="2"/>
  <c r="KY251" i="2"/>
  <c r="KY240" i="2"/>
  <c r="KY238" i="2"/>
  <c r="KY236" i="2"/>
  <c r="KY235" i="2"/>
  <c r="KY234" i="2"/>
  <c r="KY226" i="2"/>
  <c r="KY224" i="2"/>
  <c r="KY221" i="2"/>
  <c r="KY233" i="2"/>
  <c r="KY232" i="2" a="1"/>
  <c r="KY232" i="2" s="1"/>
  <c r="KY237" i="2"/>
  <c r="KY227" i="2"/>
  <c r="KY222" i="2"/>
  <c r="KY211" i="2"/>
  <c r="KY216" i="2" a="1"/>
  <c r="KY216" i="2" s="1"/>
  <c r="KY220" i="2"/>
  <c r="KY217" i="2"/>
  <c r="KY210" i="2"/>
  <c r="KY208" i="2"/>
  <c r="KY219" i="2"/>
  <c r="KY218" i="2"/>
  <c r="KY209" i="2"/>
  <c r="KY205" i="2"/>
  <c r="KY203" i="2"/>
  <c r="KY202" i="2"/>
  <c r="KY200" i="2" a="1"/>
  <c r="KY200" i="2" s="1"/>
  <c r="KY225" i="2"/>
  <c r="KY206" i="2"/>
  <c r="KY204" i="2"/>
  <c r="KY201" i="2"/>
  <c r="KY195" i="2"/>
  <c r="KY194" i="2"/>
  <c r="KY192" i="2"/>
  <c r="KY189" i="2"/>
  <c r="KY190" i="2"/>
  <c r="KY188" i="2"/>
  <c r="KY186" i="2"/>
  <c r="KY184" i="2" a="1"/>
  <c r="KY184" i="2" s="1"/>
  <c r="KY193" i="2"/>
  <c r="KY187" i="2"/>
  <c r="KY185" i="2"/>
  <c r="KZ165" i="2"/>
  <c r="KW19" i="3"/>
  <c r="KY168" i="2" a="1"/>
  <c r="KY168" i="2" s="1"/>
  <c r="KY176" i="2"/>
  <c r="KY179" i="2"/>
  <c r="KY177" i="2"/>
  <c r="KY170" i="2"/>
  <c r="KY173" i="2"/>
  <c r="KY172" i="2"/>
  <c r="KY171" i="2"/>
  <c r="KY178" i="2"/>
  <c r="KY169" i="2"/>
  <c r="KY174" i="2"/>
  <c r="KY175" i="2" l="1"/>
  <c r="KY180" i="2" s="1"/>
  <c r="KY271" i="2"/>
  <c r="KY276" i="2" s="1"/>
  <c r="KY319" i="2"/>
  <c r="KY324" i="2" s="1"/>
  <c r="KY207" i="2"/>
  <c r="KY212" i="2" s="1"/>
  <c r="KY223" i="2"/>
  <c r="KY228" i="2" s="1"/>
  <c r="KY287" i="2"/>
  <c r="KY292" i="2" s="1"/>
  <c r="KY191" i="2"/>
  <c r="KY196" i="2" s="1"/>
  <c r="KY255" i="2"/>
  <c r="KY260" i="2" s="1"/>
  <c r="KY303" i="2"/>
  <c r="KY308" i="2" s="1"/>
  <c r="KZ323" i="2"/>
  <c r="KZ322" i="2"/>
  <c r="KZ321" i="2"/>
  <c r="KZ318" i="2"/>
  <c r="KZ316" i="2"/>
  <c r="KZ320" i="2"/>
  <c r="KZ315" i="2"/>
  <c r="KZ317" i="2"/>
  <c r="KZ314" i="2"/>
  <c r="KZ313" i="2"/>
  <c r="KZ312" i="2" a="1"/>
  <c r="KZ312" i="2" s="1"/>
  <c r="KZ306" i="2"/>
  <c r="KZ305" i="2"/>
  <c r="KZ307" i="2"/>
  <c r="KZ304" i="2"/>
  <c r="KZ300" i="2"/>
  <c r="KZ301" i="2"/>
  <c r="KZ302" i="2"/>
  <c r="KZ299" i="2"/>
  <c r="KZ298" i="2"/>
  <c r="KZ297" i="2"/>
  <c r="KZ291" i="2"/>
  <c r="KZ290" i="2"/>
  <c r="KZ289" i="2"/>
  <c r="KZ286" i="2"/>
  <c r="KZ288" i="2"/>
  <c r="KZ283" i="2"/>
  <c r="KZ281" i="2"/>
  <c r="KZ280" i="2" a="1"/>
  <c r="KZ280" i="2" s="1"/>
  <c r="KZ296" i="2" a="1"/>
  <c r="KZ296" i="2" s="1"/>
  <c r="KZ284" i="2"/>
  <c r="KZ282" i="2"/>
  <c r="KZ285" i="2"/>
  <c r="KZ275" i="2"/>
  <c r="KZ274" i="2"/>
  <c r="KZ272" i="2"/>
  <c r="KZ269" i="2"/>
  <c r="KZ265" i="2"/>
  <c r="KZ270" i="2"/>
  <c r="KZ264" i="2" a="1"/>
  <c r="KZ264" i="2" s="1"/>
  <c r="KZ273" i="2"/>
  <c r="KZ258" i="2"/>
  <c r="KZ266" i="2"/>
  <c r="KZ257" i="2"/>
  <c r="KZ268" i="2"/>
  <c r="KZ267" i="2"/>
  <c r="KZ259" i="2"/>
  <c r="KZ241" i="2"/>
  <c r="KZ254" i="2"/>
  <c r="KZ243" i="2"/>
  <c r="KZ252" i="2"/>
  <c r="KZ249" i="2"/>
  <c r="KZ248" i="2" a="1"/>
  <c r="KZ248" i="2" s="1"/>
  <c r="KZ242" i="2"/>
  <c r="KZ240" i="2"/>
  <c r="KZ251" i="2"/>
  <c r="KZ250" i="2"/>
  <c r="KZ256" i="2"/>
  <c r="KZ238" i="2"/>
  <c r="KZ236" i="2"/>
  <c r="KZ237" i="2"/>
  <c r="KZ235" i="2"/>
  <c r="KZ234" i="2"/>
  <c r="KZ226" i="2"/>
  <c r="KZ233" i="2"/>
  <c r="KZ232" i="2" a="1"/>
  <c r="KZ232" i="2" s="1"/>
  <c r="KZ253" i="2"/>
  <c r="KZ225" i="2"/>
  <c r="KZ222" i="2"/>
  <c r="KZ216" i="2" a="1"/>
  <c r="KZ216" i="2" s="1"/>
  <c r="KZ227" i="2"/>
  <c r="KZ220" i="2"/>
  <c r="KZ217" i="2"/>
  <c r="KZ224" i="2"/>
  <c r="KZ221" i="2"/>
  <c r="KZ209" i="2"/>
  <c r="KZ218" i="2"/>
  <c r="KZ208" i="2"/>
  <c r="KZ193" i="2"/>
  <c r="KZ190" i="2"/>
  <c r="KZ219" i="2"/>
  <c r="KZ206" i="2"/>
  <c r="KZ204" i="2"/>
  <c r="KZ201" i="2"/>
  <c r="KZ195" i="2"/>
  <c r="KZ205" i="2"/>
  <c r="KZ203" i="2"/>
  <c r="KZ202" i="2"/>
  <c r="LA165" i="2"/>
  <c r="KX19" i="3"/>
  <c r="KZ210" i="2"/>
  <c r="KZ194" i="2"/>
  <c r="KZ211" i="2"/>
  <c r="KZ200" i="2" a="1"/>
  <c r="KZ200" i="2" s="1"/>
  <c r="KZ187" i="2"/>
  <c r="KZ185" i="2"/>
  <c r="KZ192" i="2"/>
  <c r="KZ189" i="2"/>
  <c r="KZ188" i="2"/>
  <c r="KZ186" i="2"/>
  <c r="KZ184" i="2" a="1"/>
  <c r="KZ184" i="2" s="1"/>
  <c r="KZ176" i="2"/>
  <c r="KZ168" i="2" a="1"/>
  <c r="KZ168" i="2" s="1"/>
  <c r="KZ174" i="2"/>
  <c r="KZ177" i="2"/>
  <c r="KZ172" i="2"/>
  <c r="KZ169" i="2"/>
  <c r="KZ178" i="2"/>
  <c r="KZ171" i="2"/>
  <c r="KZ179" i="2"/>
  <c r="KZ170" i="2"/>
  <c r="KZ173" i="2"/>
  <c r="KY239" i="2"/>
  <c r="KY244" i="2" s="1"/>
  <c r="KZ207" i="2" l="1"/>
  <c r="KZ212" i="2" s="1"/>
  <c r="KZ191" i="2"/>
  <c r="KZ196" i="2" s="1"/>
  <c r="KZ319" i="2"/>
  <c r="KZ324" i="2" s="1"/>
  <c r="KZ239" i="2"/>
  <c r="KZ244" i="2" s="1"/>
  <c r="LA323" i="2"/>
  <c r="LA322" i="2"/>
  <c r="LA320" i="2"/>
  <c r="LA317" i="2"/>
  <c r="LA321" i="2"/>
  <c r="LA316" i="2"/>
  <c r="LA315" i="2"/>
  <c r="LA314" i="2"/>
  <c r="LA312" i="2" a="1"/>
  <c r="LA312" i="2" s="1"/>
  <c r="LA318" i="2"/>
  <c r="LA307" i="2"/>
  <c r="LA313" i="2"/>
  <c r="LA305" i="2"/>
  <c r="LA306" i="2"/>
  <c r="LA302" i="2"/>
  <c r="LA300" i="2"/>
  <c r="LA301" i="2"/>
  <c r="LA304" i="2"/>
  <c r="LA299" i="2"/>
  <c r="LA291" i="2"/>
  <c r="LA290" i="2"/>
  <c r="LA298" i="2"/>
  <c r="LA296" i="2" a="1"/>
  <c r="LA296" i="2" s="1"/>
  <c r="LA297" i="2"/>
  <c r="LA286" i="2"/>
  <c r="LA288" i="2"/>
  <c r="LA284" i="2"/>
  <c r="LA282" i="2"/>
  <c r="LA289" i="2"/>
  <c r="LA285" i="2"/>
  <c r="LA275" i="2"/>
  <c r="LA280" i="2" a="1"/>
  <c r="LA280" i="2" s="1"/>
  <c r="LA283" i="2"/>
  <c r="LA274" i="2"/>
  <c r="LA269" i="2"/>
  <c r="LA270" i="2"/>
  <c r="LA273" i="2"/>
  <c r="LA268" i="2"/>
  <c r="LA267" i="2"/>
  <c r="LA266" i="2"/>
  <c r="LA264" i="2" a="1"/>
  <c r="LA264" i="2" s="1"/>
  <c r="LA281" i="2"/>
  <c r="LA259" i="2"/>
  <c r="LA272" i="2"/>
  <c r="LA257" i="2"/>
  <c r="LA258" i="2"/>
  <c r="LA254" i="2"/>
  <c r="LA243" i="2"/>
  <c r="LA252" i="2"/>
  <c r="LA249" i="2"/>
  <c r="LA248" i="2" a="1"/>
  <c r="LA248" i="2" s="1"/>
  <c r="LA251" i="2"/>
  <c r="LA250" i="2"/>
  <c r="LA256" i="2"/>
  <c r="LA253" i="2"/>
  <c r="LA242" i="2"/>
  <c r="LA240" i="2"/>
  <c r="LA238" i="2"/>
  <c r="LA236" i="2"/>
  <c r="LA265" i="2"/>
  <c r="LA241" i="2"/>
  <c r="LA235" i="2"/>
  <c r="LA234" i="2"/>
  <c r="LA226" i="2"/>
  <c r="LA233" i="2"/>
  <c r="LA232" i="2" a="1"/>
  <c r="LA232" i="2" s="1"/>
  <c r="LA225" i="2"/>
  <c r="LA222" i="2"/>
  <c r="LA227" i="2"/>
  <c r="LA220" i="2"/>
  <c r="LA217" i="2"/>
  <c r="LA210" i="2"/>
  <c r="LA208" i="2"/>
  <c r="LA237" i="2"/>
  <c r="LA219" i="2"/>
  <c r="LA218" i="2"/>
  <c r="LA216" i="2" a="1"/>
  <c r="LA216" i="2" s="1"/>
  <c r="LA211" i="2"/>
  <c r="LA206" i="2"/>
  <c r="LA204" i="2"/>
  <c r="LA201" i="2"/>
  <c r="LA195" i="2"/>
  <c r="LA221" i="2"/>
  <c r="LA200" i="2" a="1"/>
  <c r="LA200" i="2" s="1"/>
  <c r="LA194" i="2"/>
  <c r="LA192" i="2"/>
  <c r="LA189" i="2"/>
  <c r="LA209" i="2"/>
  <c r="LA202" i="2"/>
  <c r="LB165" i="2"/>
  <c r="LA224" i="2"/>
  <c r="LA187" i="2"/>
  <c r="LA185" i="2"/>
  <c r="LA203" i="2"/>
  <c r="LA193" i="2"/>
  <c r="LA205" i="2"/>
  <c r="LA188" i="2"/>
  <c r="LA184" i="2" a="1"/>
  <c r="LA184" i="2" s="1"/>
  <c r="LA190" i="2"/>
  <c r="KY19" i="3"/>
  <c r="LA186" i="2"/>
  <c r="LA174" i="2"/>
  <c r="LA172" i="2"/>
  <c r="LA168" i="2" a="1"/>
  <c r="LA168" i="2" s="1"/>
  <c r="LA177" i="2"/>
  <c r="LA171" i="2"/>
  <c r="LA179" i="2"/>
  <c r="LA170" i="2"/>
  <c r="LA169" i="2"/>
  <c r="LA173" i="2"/>
  <c r="LA176" i="2"/>
  <c r="LA178" i="2"/>
  <c r="KZ271" i="2"/>
  <c r="KZ276" i="2" s="1"/>
  <c r="KZ175" i="2"/>
  <c r="KZ180" i="2" s="1"/>
  <c r="KZ223" i="2"/>
  <c r="KZ228" i="2" s="1"/>
  <c r="KZ303" i="2"/>
  <c r="KZ308" i="2" s="1"/>
  <c r="KZ255" i="2"/>
  <c r="KZ260" i="2" s="1"/>
  <c r="KZ287" i="2"/>
  <c r="KZ292" i="2" s="1"/>
  <c r="LA303" i="2" l="1"/>
  <c r="LA308" i="2" s="1"/>
  <c r="LA223" i="2"/>
  <c r="LA228" i="2" s="1"/>
  <c r="LA207" i="2"/>
  <c r="LA212" i="2" s="1"/>
  <c r="LA255" i="2"/>
  <c r="LA260" i="2" s="1"/>
  <c r="LA191" i="2"/>
  <c r="LA196" i="2" s="1"/>
  <c r="LB323" i="2"/>
  <c r="LB322" i="2"/>
  <c r="LB320" i="2"/>
  <c r="LB321" i="2"/>
  <c r="LB318" i="2"/>
  <c r="LB317" i="2"/>
  <c r="LB316" i="2"/>
  <c r="LB315" i="2"/>
  <c r="LB314" i="2"/>
  <c r="LB312" i="2" a="1"/>
  <c r="LB312" i="2" s="1"/>
  <c r="LB313" i="2"/>
  <c r="LB306" i="2"/>
  <c r="LB302" i="2"/>
  <c r="LB307" i="2"/>
  <c r="LB305" i="2"/>
  <c r="LB304" i="2"/>
  <c r="LB301" i="2"/>
  <c r="LB300" i="2"/>
  <c r="LB299" i="2"/>
  <c r="LB296" i="2" a="1"/>
  <c r="LB296" i="2" s="1"/>
  <c r="LB298" i="2"/>
  <c r="LB297" i="2"/>
  <c r="LB290" i="2"/>
  <c r="LB291" i="2"/>
  <c r="LB288" i="2"/>
  <c r="LB285" i="2"/>
  <c r="LB289" i="2"/>
  <c r="LB284" i="2"/>
  <c r="LB282" i="2"/>
  <c r="LB283" i="2"/>
  <c r="LB281" i="2"/>
  <c r="LB280" i="2" a="1"/>
  <c r="LB280" i="2" s="1"/>
  <c r="LB275" i="2"/>
  <c r="LB286" i="2"/>
  <c r="LB274" i="2"/>
  <c r="LB272" i="2"/>
  <c r="LB269" i="2"/>
  <c r="LB273" i="2"/>
  <c r="LB270" i="2"/>
  <c r="LB268" i="2"/>
  <c r="LB267" i="2"/>
  <c r="LB266" i="2"/>
  <c r="LB264" i="2" a="1"/>
  <c r="LB264" i="2" s="1"/>
  <c r="LB259" i="2"/>
  <c r="LB265" i="2"/>
  <c r="LB257" i="2"/>
  <c r="LB254" i="2"/>
  <c r="LB258" i="2"/>
  <c r="LB256" i="2"/>
  <c r="LB253" i="2"/>
  <c r="LB252" i="2"/>
  <c r="LB249" i="2"/>
  <c r="LB248" i="2" a="1"/>
  <c r="LB248" i="2" s="1"/>
  <c r="LB251" i="2"/>
  <c r="LB250" i="2"/>
  <c r="LB242" i="2"/>
  <c r="LB240" i="2"/>
  <c r="LB241" i="2"/>
  <c r="LB237" i="2"/>
  <c r="LB235" i="2"/>
  <c r="LB234" i="2"/>
  <c r="LB243" i="2"/>
  <c r="LB238" i="2"/>
  <c r="LB233" i="2"/>
  <c r="LB236" i="2"/>
  <c r="LB232" i="2" a="1"/>
  <c r="LB232" i="2" s="1"/>
  <c r="LB225" i="2"/>
  <c r="LB227" i="2"/>
  <c r="LB226" i="2"/>
  <c r="LB224" i="2"/>
  <c r="LB221" i="2"/>
  <c r="LB222" i="2"/>
  <c r="LB220" i="2"/>
  <c r="LB217" i="2"/>
  <c r="LB219" i="2"/>
  <c r="LB218" i="2"/>
  <c r="LB209" i="2"/>
  <c r="LB208" i="2"/>
  <c r="LB206" i="2"/>
  <c r="LB204" i="2"/>
  <c r="LB201" i="2"/>
  <c r="LB195" i="2"/>
  <c r="LB216" i="2" a="1"/>
  <c r="LB216" i="2" s="1"/>
  <c r="LB200" i="2" a="1"/>
  <c r="LB200" i="2" s="1"/>
  <c r="LB194" i="2"/>
  <c r="LB192" i="2"/>
  <c r="LB189" i="2"/>
  <c r="LB211" i="2"/>
  <c r="LB210" i="2"/>
  <c r="LB205" i="2"/>
  <c r="LB203" i="2"/>
  <c r="LB202" i="2"/>
  <c r="LB187" i="2"/>
  <c r="LB185" i="2"/>
  <c r="LB193" i="2"/>
  <c r="LC165" i="2"/>
  <c r="LB184" i="2" a="1"/>
  <c r="LB184" i="2" s="1"/>
  <c r="LB190" i="2"/>
  <c r="LB188" i="2"/>
  <c r="LB186" i="2"/>
  <c r="KZ19" i="3"/>
  <c r="LB176" i="2"/>
  <c r="LB178" i="2"/>
  <c r="LB172" i="2"/>
  <c r="LB174" i="2"/>
  <c r="LB170" i="2"/>
  <c r="LB171" i="2"/>
  <c r="LB169" i="2"/>
  <c r="LB177" i="2"/>
  <c r="LB179" i="2"/>
  <c r="LB173" i="2"/>
  <c r="LB168" i="2" a="1"/>
  <c r="LB168" i="2" s="1"/>
  <c r="LA239" i="2"/>
  <c r="LA244" i="2" s="1"/>
  <c r="LA271" i="2"/>
  <c r="LA276" i="2" s="1"/>
  <c r="LA319" i="2"/>
  <c r="LA324" i="2" s="1"/>
  <c r="LA175" i="2"/>
  <c r="LA180" i="2" s="1"/>
  <c r="LA287" i="2"/>
  <c r="LA292" i="2" s="1"/>
  <c r="LB223" i="2" l="1"/>
  <c r="LB228" i="2" s="1"/>
  <c r="LB239" i="2"/>
  <c r="LB244" i="2" s="1"/>
  <c r="LB319" i="2"/>
  <c r="LB324" i="2" s="1"/>
  <c r="LB271" i="2"/>
  <c r="LB276" i="2" s="1"/>
  <c r="LB191" i="2"/>
  <c r="LB196" i="2" s="1"/>
  <c r="LB287" i="2"/>
  <c r="LB292" i="2" s="1"/>
  <c r="LB175" i="2"/>
  <c r="LB180" i="2" s="1"/>
  <c r="LC323" i="2"/>
  <c r="LC321" i="2"/>
  <c r="LC322" i="2"/>
  <c r="LC320" i="2"/>
  <c r="LC318" i="2"/>
  <c r="LC317" i="2"/>
  <c r="LC315" i="2"/>
  <c r="LC314" i="2"/>
  <c r="LC316" i="2"/>
  <c r="LC307" i="2"/>
  <c r="LC313" i="2"/>
  <c r="LC312" i="2" a="1"/>
  <c r="LC312" i="2" s="1"/>
  <c r="LC306" i="2"/>
  <c r="LC304" i="2"/>
  <c r="LC305" i="2"/>
  <c r="LC301" i="2"/>
  <c r="LC302" i="2"/>
  <c r="LC300" i="2"/>
  <c r="LC299" i="2"/>
  <c r="LC296" i="2" a="1"/>
  <c r="LC296" i="2" s="1"/>
  <c r="LC290" i="2"/>
  <c r="LC298" i="2"/>
  <c r="LC297" i="2"/>
  <c r="LC291" i="2"/>
  <c r="LC288" i="2"/>
  <c r="LC289" i="2"/>
  <c r="LC286" i="2"/>
  <c r="LC284" i="2"/>
  <c r="LC282" i="2"/>
  <c r="LC285" i="2"/>
  <c r="LC280" i="2" a="1"/>
  <c r="LC280" i="2" s="1"/>
  <c r="LC283" i="2"/>
  <c r="LC281" i="2"/>
  <c r="LC275" i="2"/>
  <c r="LC274" i="2"/>
  <c r="LC272" i="2"/>
  <c r="LC269" i="2"/>
  <c r="LC273" i="2"/>
  <c r="LC270" i="2"/>
  <c r="LC268" i="2"/>
  <c r="LC267" i="2"/>
  <c r="LC266" i="2"/>
  <c r="LC264" i="2" a="1"/>
  <c r="LC264" i="2" s="1"/>
  <c r="LC265" i="2"/>
  <c r="LC257" i="2"/>
  <c r="LC254" i="2"/>
  <c r="LC258" i="2"/>
  <c r="LC256" i="2"/>
  <c r="LC253" i="2"/>
  <c r="LC259" i="2"/>
  <c r="LC242" i="2"/>
  <c r="LC251" i="2"/>
  <c r="LC250" i="2"/>
  <c r="LC241" i="2"/>
  <c r="LC248" i="2" a="1"/>
  <c r="LC248" i="2" s="1"/>
  <c r="LC243" i="2"/>
  <c r="LC252" i="2"/>
  <c r="LC237" i="2"/>
  <c r="LC235" i="2"/>
  <c r="LC234" i="2"/>
  <c r="LC240" i="2"/>
  <c r="LC232" i="2" a="1"/>
  <c r="LC232" i="2" s="1"/>
  <c r="LC236" i="2"/>
  <c r="LC249" i="2"/>
  <c r="LC225" i="2"/>
  <c r="LC222" i="2"/>
  <c r="LC227" i="2"/>
  <c r="LC238" i="2"/>
  <c r="LC233" i="2"/>
  <c r="LC219" i="2"/>
  <c r="LC218" i="2"/>
  <c r="LC209" i="2"/>
  <c r="LC224" i="2"/>
  <c r="LC221" i="2"/>
  <c r="LC216" i="2" a="1"/>
  <c r="LC216" i="2" s="1"/>
  <c r="LC211" i="2"/>
  <c r="LC226" i="2"/>
  <c r="LC220" i="2"/>
  <c r="LC217" i="2"/>
  <c r="LC208" i="2"/>
  <c r="LC206" i="2"/>
  <c r="LC204" i="2"/>
  <c r="LC201" i="2"/>
  <c r="LC195" i="2"/>
  <c r="LC200" i="2" a="1"/>
  <c r="LC200" i="2" s="1"/>
  <c r="LC210" i="2"/>
  <c r="LC205" i="2"/>
  <c r="LC203" i="2"/>
  <c r="LC202" i="2"/>
  <c r="LC193" i="2"/>
  <c r="LC190" i="2"/>
  <c r="LC194" i="2"/>
  <c r="LC187" i="2"/>
  <c r="LC185" i="2"/>
  <c r="LA19" i="3"/>
  <c r="LC184" i="2" a="1"/>
  <c r="LC184" i="2" s="1"/>
  <c r="LD165" i="2"/>
  <c r="LC192" i="2"/>
  <c r="LC189" i="2"/>
  <c r="LC188" i="2"/>
  <c r="LC186" i="2"/>
  <c r="LC170" i="2"/>
  <c r="LC178" i="2"/>
  <c r="LC171" i="2"/>
  <c r="LC179" i="2"/>
  <c r="LC169" i="2"/>
  <c r="LC176" i="2"/>
  <c r="LC177" i="2"/>
  <c r="LC174" i="2"/>
  <c r="LC168" i="2" a="1"/>
  <c r="LC168" i="2" s="1"/>
  <c r="LC173" i="2"/>
  <c r="LC172" i="2"/>
  <c r="LB255" i="2"/>
  <c r="LB260" i="2" s="1"/>
  <c r="LB207" i="2"/>
  <c r="LB212" i="2" s="1"/>
  <c r="LB303" i="2"/>
  <c r="LB308" i="2" s="1"/>
  <c r="LC303" i="2" l="1"/>
  <c r="LC308" i="2" s="1"/>
  <c r="LC319" i="2"/>
  <c r="LC324" i="2" s="1"/>
  <c r="LC223" i="2"/>
  <c r="LC228" i="2" s="1"/>
  <c r="LC271" i="2"/>
  <c r="LC276" i="2" s="1"/>
  <c r="LD322" i="2"/>
  <c r="LD323" i="2"/>
  <c r="LD320" i="2"/>
  <c r="LD318" i="2"/>
  <c r="LD321" i="2"/>
  <c r="LD317" i="2"/>
  <c r="LD315" i="2"/>
  <c r="LD316" i="2"/>
  <c r="LD314" i="2"/>
  <c r="LD313" i="2"/>
  <c r="LD305" i="2"/>
  <c r="LD312" i="2" a="1"/>
  <c r="LD312" i="2" s="1"/>
  <c r="LD306" i="2"/>
  <c r="LD307" i="2"/>
  <c r="LD304" i="2"/>
  <c r="LD301" i="2"/>
  <c r="LD302" i="2"/>
  <c r="LD300" i="2"/>
  <c r="LD298" i="2"/>
  <c r="LD299" i="2"/>
  <c r="LD297" i="2"/>
  <c r="LD296" i="2" a="1"/>
  <c r="LD296" i="2" s="1"/>
  <c r="LD291" i="2"/>
  <c r="LD290" i="2"/>
  <c r="LD288" i="2"/>
  <c r="LD285" i="2"/>
  <c r="LD286" i="2"/>
  <c r="LD284" i="2"/>
  <c r="LD282" i="2"/>
  <c r="LD280" i="2" a="1"/>
  <c r="LD280" i="2" s="1"/>
  <c r="LD289" i="2"/>
  <c r="LD283" i="2"/>
  <c r="LD281" i="2"/>
  <c r="LD273" i="2"/>
  <c r="LD270" i="2"/>
  <c r="LD268" i="2"/>
  <c r="LD269" i="2"/>
  <c r="LD267" i="2"/>
  <c r="LD266" i="2"/>
  <c r="LD264" i="2" a="1"/>
  <c r="LD264" i="2" s="1"/>
  <c r="LD275" i="2"/>
  <c r="LD272" i="2"/>
  <c r="LD257" i="2"/>
  <c r="LD258" i="2"/>
  <c r="LD274" i="2"/>
  <c r="LD259" i="2"/>
  <c r="LD265" i="2"/>
  <c r="LD242" i="2"/>
  <c r="LD240" i="2"/>
  <c r="LD251" i="2"/>
  <c r="LD250" i="2"/>
  <c r="LD241" i="2"/>
  <c r="LD256" i="2"/>
  <c r="LD253" i="2"/>
  <c r="LD248" i="2" a="1"/>
  <c r="LD248" i="2" s="1"/>
  <c r="LD243" i="2"/>
  <c r="LD252" i="2"/>
  <c r="LD249" i="2"/>
  <c r="LD237" i="2"/>
  <c r="LD238" i="2"/>
  <c r="LD236" i="2"/>
  <c r="LD225" i="2"/>
  <c r="LD227" i="2"/>
  <c r="LD254" i="2"/>
  <c r="LD226" i="2"/>
  <c r="LD224" i="2"/>
  <c r="LD221" i="2"/>
  <c r="LD235" i="2"/>
  <c r="LD234" i="2"/>
  <c r="LD232" i="2" a="1"/>
  <c r="LD232" i="2" s="1"/>
  <c r="LD219" i="2"/>
  <c r="LD218" i="2"/>
  <c r="LD216" i="2" a="1"/>
  <c r="LD216" i="2" s="1"/>
  <c r="LD211" i="2"/>
  <c r="LD233" i="2"/>
  <c r="LD222" i="2"/>
  <c r="LD210" i="2"/>
  <c r="LD208" i="2"/>
  <c r="LD200" i="2" a="1"/>
  <c r="LD200" i="2" s="1"/>
  <c r="LD194" i="2"/>
  <c r="LD192" i="2"/>
  <c r="LD189" i="2"/>
  <c r="LD205" i="2"/>
  <c r="LD203" i="2"/>
  <c r="LD202" i="2"/>
  <c r="LD220" i="2"/>
  <c r="LD217" i="2"/>
  <c r="LD206" i="2"/>
  <c r="LD204" i="2"/>
  <c r="LD201" i="2"/>
  <c r="LD195" i="2"/>
  <c r="LD209" i="2"/>
  <c r="LB19" i="3"/>
  <c r="LD193" i="2"/>
  <c r="LD184" i="2" a="1"/>
  <c r="LD184" i="2" s="1"/>
  <c r="LD188" i="2"/>
  <c r="LD186" i="2"/>
  <c r="LE165" i="2"/>
  <c r="LD190" i="2"/>
  <c r="LD187" i="2"/>
  <c r="LD185" i="2"/>
  <c r="LD176" i="2"/>
  <c r="LD173" i="2"/>
  <c r="LD179" i="2"/>
  <c r="LD172" i="2"/>
  <c r="LD174" i="2"/>
  <c r="LD178" i="2"/>
  <c r="LD170" i="2"/>
  <c r="LD169" i="2"/>
  <c r="LD168" i="2" a="1"/>
  <c r="LD168" i="2" s="1"/>
  <c r="LD177" i="2"/>
  <c r="LD171" i="2"/>
  <c r="LC191" i="2"/>
  <c r="LC196" i="2" s="1"/>
  <c r="LC255" i="2"/>
  <c r="LC260" i="2" s="1"/>
  <c r="LC287" i="2"/>
  <c r="LC292" i="2" s="1"/>
  <c r="LC175" i="2"/>
  <c r="LC180" i="2" s="1"/>
  <c r="LC239" i="2"/>
  <c r="LC244" i="2" s="1"/>
  <c r="LC207" i="2"/>
  <c r="LC212" i="2" s="1"/>
  <c r="LD175" i="2" l="1"/>
  <c r="LD180" i="2" s="1"/>
  <c r="LD319" i="2"/>
  <c r="LD324" i="2" s="1"/>
  <c r="LD191" i="2"/>
  <c r="LD196" i="2" s="1"/>
  <c r="LD207" i="2"/>
  <c r="LD212" i="2" s="1"/>
  <c r="LD239" i="2"/>
  <c r="LD244" i="2" s="1"/>
  <c r="LD287" i="2"/>
  <c r="LD292" i="2" s="1"/>
  <c r="LD303" i="2"/>
  <c r="LD308" i="2" s="1"/>
  <c r="LD255" i="2"/>
  <c r="LD260" i="2" s="1"/>
  <c r="LE323" i="2"/>
  <c r="LE321" i="2"/>
  <c r="LE318" i="2"/>
  <c r="LE320" i="2"/>
  <c r="LE322" i="2"/>
  <c r="LE315" i="2"/>
  <c r="LE317" i="2"/>
  <c r="LE316" i="2"/>
  <c r="LE314" i="2"/>
  <c r="LE312" i="2" a="1"/>
  <c r="LE312" i="2" s="1"/>
  <c r="LE313" i="2"/>
  <c r="LE307" i="2"/>
  <c r="LE306" i="2"/>
  <c r="LE304" i="2"/>
  <c r="LE305" i="2"/>
  <c r="LE301" i="2"/>
  <c r="LE299" i="2"/>
  <c r="LE302" i="2"/>
  <c r="LE300" i="2"/>
  <c r="LE297" i="2"/>
  <c r="LE298" i="2"/>
  <c r="LE291" i="2"/>
  <c r="LE296" i="2" a="1"/>
  <c r="LE296" i="2" s="1"/>
  <c r="LE290" i="2"/>
  <c r="LE288" i="2"/>
  <c r="LE285" i="2"/>
  <c r="LE289" i="2"/>
  <c r="LE280" i="2" a="1"/>
  <c r="LE280" i="2" s="1"/>
  <c r="LE283" i="2"/>
  <c r="LE281" i="2"/>
  <c r="LE286" i="2"/>
  <c r="LE282" i="2"/>
  <c r="LE275" i="2"/>
  <c r="LE270" i="2"/>
  <c r="LE268" i="2"/>
  <c r="LE273" i="2"/>
  <c r="LE265" i="2"/>
  <c r="LE284" i="2"/>
  <c r="LE272" i="2"/>
  <c r="LE274" i="2"/>
  <c r="LE266" i="2"/>
  <c r="LE264" i="2" a="1"/>
  <c r="LE264" i="2" s="1"/>
  <c r="LE258" i="2"/>
  <c r="LE256" i="2"/>
  <c r="LE259" i="2"/>
  <c r="LE267" i="2"/>
  <c r="LE251" i="2"/>
  <c r="LE250" i="2"/>
  <c r="LE269" i="2"/>
  <c r="LE253" i="2"/>
  <c r="LE248" i="2" a="1"/>
  <c r="LE248" i="2" s="1"/>
  <c r="LE243" i="2"/>
  <c r="LE252" i="2"/>
  <c r="LE249" i="2"/>
  <c r="LE257" i="2"/>
  <c r="LE254" i="2"/>
  <c r="LE241" i="2"/>
  <c r="LE237" i="2"/>
  <c r="LE235" i="2"/>
  <c r="LE234" i="2"/>
  <c r="LE242" i="2"/>
  <c r="LE240" i="2"/>
  <c r="LE236" i="2"/>
  <c r="LE225" i="2"/>
  <c r="LE227" i="2"/>
  <c r="LE226" i="2"/>
  <c r="LE224" i="2"/>
  <c r="LE221" i="2"/>
  <c r="LE233" i="2"/>
  <c r="LE238" i="2"/>
  <c r="LE232" i="2" a="1"/>
  <c r="LE232" i="2" s="1"/>
  <c r="LE219" i="2"/>
  <c r="LE218" i="2"/>
  <c r="LE216" i="2" a="1"/>
  <c r="LE216" i="2" s="1"/>
  <c r="LE209" i="2"/>
  <c r="LE220" i="2"/>
  <c r="LE217" i="2"/>
  <c r="LE200" i="2" a="1"/>
  <c r="LE200" i="2" s="1"/>
  <c r="LE205" i="2"/>
  <c r="LE203" i="2"/>
  <c r="LE202" i="2"/>
  <c r="LE210" i="2"/>
  <c r="LE211" i="2"/>
  <c r="LE222" i="2"/>
  <c r="LE193" i="2"/>
  <c r="LE190" i="2"/>
  <c r="LE208" i="2"/>
  <c r="LE184" i="2" a="1"/>
  <c r="LE184" i="2" s="1"/>
  <c r="LC19" i="3"/>
  <c r="LE188" i="2"/>
  <c r="LE186" i="2"/>
  <c r="LE195" i="2"/>
  <c r="LE192" i="2"/>
  <c r="LE189" i="2"/>
  <c r="LE204" i="2"/>
  <c r="LF165" i="2"/>
  <c r="LE206" i="2"/>
  <c r="LE201" i="2"/>
  <c r="LE194" i="2"/>
  <c r="LE187" i="2"/>
  <c r="LE185" i="2"/>
  <c r="LE170" i="2"/>
  <c r="LE177" i="2"/>
  <c r="LE173" i="2"/>
  <c r="LE171" i="2"/>
  <c r="LE179" i="2"/>
  <c r="LE174" i="2"/>
  <c r="LE172" i="2"/>
  <c r="LE168" i="2" a="1"/>
  <c r="LE168" i="2" s="1"/>
  <c r="LE176" i="2"/>
  <c r="LE169" i="2"/>
  <c r="LE178" i="2"/>
  <c r="LD223" i="2"/>
  <c r="LD228" i="2" s="1"/>
  <c r="LD271" i="2"/>
  <c r="LD276" i="2" s="1"/>
  <c r="LE303" i="2" l="1"/>
  <c r="LE308" i="2" s="1"/>
  <c r="LE271" i="2"/>
  <c r="LE276" i="2" s="1"/>
  <c r="LE239" i="2"/>
  <c r="LE244" i="2" s="1"/>
  <c r="LE223" i="2"/>
  <c r="LE228" i="2" s="1"/>
  <c r="LE319" i="2"/>
  <c r="LE324" i="2" s="1"/>
  <c r="LE175" i="2"/>
  <c r="LE180" i="2" s="1"/>
  <c r="LE287" i="2"/>
  <c r="LE292" i="2" s="1"/>
  <c r="LE255" i="2"/>
  <c r="LE260" i="2" s="1"/>
  <c r="LE207" i="2"/>
  <c r="LE212" i="2" s="1"/>
  <c r="LF322" i="2"/>
  <c r="LF323" i="2"/>
  <c r="LF321" i="2"/>
  <c r="LF320" i="2"/>
  <c r="LF314" i="2"/>
  <c r="LF316" i="2"/>
  <c r="LF317" i="2"/>
  <c r="LF312" i="2" a="1"/>
  <c r="LF312" i="2" s="1"/>
  <c r="LF315" i="2"/>
  <c r="LF313" i="2"/>
  <c r="LF318" i="2"/>
  <c r="LF306" i="2"/>
  <c r="LF307" i="2"/>
  <c r="LF304" i="2"/>
  <c r="LF305" i="2"/>
  <c r="LF302" i="2"/>
  <c r="LF299" i="2"/>
  <c r="LF300" i="2"/>
  <c r="LF297" i="2"/>
  <c r="LF298" i="2"/>
  <c r="LF301" i="2"/>
  <c r="LF296" i="2" a="1"/>
  <c r="LF296" i="2" s="1"/>
  <c r="LF291" i="2"/>
  <c r="LF290" i="2"/>
  <c r="LF289" i="2"/>
  <c r="LF286" i="2"/>
  <c r="LF280" i="2" a="1"/>
  <c r="LF280" i="2" s="1"/>
  <c r="LF288" i="2"/>
  <c r="LF283" i="2"/>
  <c r="LF281" i="2"/>
  <c r="LF275" i="2"/>
  <c r="LF285" i="2"/>
  <c r="LF284" i="2"/>
  <c r="LF282" i="2"/>
  <c r="LF273" i="2"/>
  <c r="LF270" i="2"/>
  <c r="LF268" i="2"/>
  <c r="LF274" i="2"/>
  <c r="LF272" i="2"/>
  <c r="LF265" i="2"/>
  <c r="LF269" i="2"/>
  <c r="LF267" i="2"/>
  <c r="LF266" i="2"/>
  <c r="LF264" i="2" a="1"/>
  <c r="LF264" i="2" s="1"/>
  <c r="LF258" i="2"/>
  <c r="LF256" i="2"/>
  <c r="LF253" i="2"/>
  <c r="LF259" i="2"/>
  <c r="LF257" i="2"/>
  <c r="LF254" i="2"/>
  <c r="LF251" i="2"/>
  <c r="LF250" i="2"/>
  <c r="LF248" i="2" a="1"/>
  <c r="LF248" i="2" s="1"/>
  <c r="LF243" i="2"/>
  <c r="LF252" i="2"/>
  <c r="LF249" i="2"/>
  <c r="LF241" i="2"/>
  <c r="LF240" i="2"/>
  <c r="LF238" i="2"/>
  <c r="LF236" i="2"/>
  <c r="LF227" i="2"/>
  <c r="LF226" i="2"/>
  <c r="LF242" i="2"/>
  <c r="LF233" i="2"/>
  <c r="LF232" i="2" a="1"/>
  <c r="LF232" i="2" s="1"/>
  <c r="LF237" i="2"/>
  <c r="LF225" i="2"/>
  <c r="LF222" i="2"/>
  <c r="LF219" i="2"/>
  <c r="LF218" i="2"/>
  <c r="LF216" i="2" a="1"/>
  <c r="LF216" i="2" s="1"/>
  <c r="LF234" i="2"/>
  <c r="LF211" i="2"/>
  <c r="LF235" i="2"/>
  <c r="LF224" i="2"/>
  <c r="LF221" i="2"/>
  <c r="LF220" i="2"/>
  <c r="LF217" i="2"/>
  <c r="LF210" i="2"/>
  <c r="LF208" i="2"/>
  <c r="LF205" i="2"/>
  <c r="LF203" i="2"/>
  <c r="LF202" i="2"/>
  <c r="LF193" i="2"/>
  <c r="LF190" i="2"/>
  <c r="LF209" i="2"/>
  <c r="LF206" i="2"/>
  <c r="LF204" i="2"/>
  <c r="LF201" i="2"/>
  <c r="LF195" i="2"/>
  <c r="LF200" i="2" a="1"/>
  <c r="LF200" i="2" s="1"/>
  <c r="LF188" i="2"/>
  <c r="LF186" i="2"/>
  <c r="LF192" i="2"/>
  <c r="LF189" i="2"/>
  <c r="LF187" i="2"/>
  <c r="LF185" i="2"/>
  <c r="LF194" i="2"/>
  <c r="LF184" i="2" a="1"/>
  <c r="LF184" i="2" s="1"/>
  <c r="LD19" i="3"/>
  <c r="LG165" i="2"/>
  <c r="LF178" i="2"/>
  <c r="LF168" i="2" a="1"/>
  <c r="LF168" i="2" s="1"/>
  <c r="LF177" i="2"/>
  <c r="LF173" i="2"/>
  <c r="LF171" i="2"/>
  <c r="LF179" i="2"/>
  <c r="LF174" i="2"/>
  <c r="LF169" i="2"/>
  <c r="LF176" i="2"/>
  <c r="LF172" i="2"/>
  <c r="LF170" i="2"/>
  <c r="LE191" i="2"/>
  <c r="LE196" i="2" s="1"/>
  <c r="LF319" i="2" l="1"/>
  <c r="LF324" i="2" s="1"/>
  <c r="LF271" i="2"/>
  <c r="LF276" i="2" s="1"/>
  <c r="LF207" i="2"/>
  <c r="LF212" i="2" s="1"/>
  <c r="LF191" i="2"/>
  <c r="LF196" i="2" s="1"/>
  <c r="LF287" i="2"/>
  <c r="LF292" i="2" s="1"/>
  <c r="LF239" i="2"/>
  <c r="LF244" i="2" s="1"/>
  <c r="LF175" i="2"/>
  <c r="LF180" i="2" s="1"/>
  <c r="LF223" i="2"/>
  <c r="LF228" i="2" s="1"/>
  <c r="LF303" i="2"/>
  <c r="LF308" i="2" s="1"/>
  <c r="LG323" i="2"/>
  <c r="LG322" i="2"/>
  <c r="LG320" i="2"/>
  <c r="LG321" i="2"/>
  <c r="LG318" i="2"/>
  <c r="LG317" i="2"/>
  <c r="LG316" i="2"/>
  <c r="LG312" i="2" a="1"/>
  <c r="LG312" i="2" s="1"/>
  <c r="LG315" i="2"/>
  <c r="LG313" i="2"/>
  <c r="LG307" i="2"/>
  <c r="LG305" i="2"/>
  <c r="LG314" i="2"/>
  <c r="LG306" i="2"/>
  <c r="LG304" i="2"/>
  <c r="LG302" i="2"/>
  <c r="LG300" i="2"/>
  <c r="LG299" i="2"/>
  <c r="LG301" i="2"/>
  <c r="LG298" i="2"/>
  <c r="LG297" i="2"/>
  <c r="LG291" i="2"/>
  <c r="LG289" i="2"/>
  <c r="LG296" i="2" a="1"/>
  <c r="LG296" i="2" s="1"/>
  <c r="LG290" i="2"/>
  <c r="LG286" i="2"/>
  <c r="LG288" i="2"/>
  <c r="LG285" i="2"/>
  <c r="LG283" i="2"/>
  <c r="LG281" i="2"/>
  <c r="LG275" i="2"/>
  <c r="LG284" i="2"/>
  <c r="LG282" i="2"/>
  <c r="LG280" i="2" a="1"/>
  <c r="LG280" i="2" s="1"/>
  <c r="LG273" i="2"/>
  <c r="LG270" i="2"/>
  <c r="LG268" i="2"/>
  <c r="LG274" i="2"/>
  <c r="LG272" i="2"/>
  <c r="LG269" i="2"/>
  <c r="LG259" i="2"/>
  <c r="LG265" i="2"/>
  <c r="LG267" i="2"/>
  <c r="LG266" i="2"/>
  <c r="LG264" i="2" a="1"/>
  <c r="LG264" i="2" s="1"/>
  <c r="LG258" i="2"/>
  <c r="LG256" i="2"/>
  <c r="LG253" i="2"/>
  <c r="LG257" i="2"/>
  <c r="LG254" i="2"/>
  <c r="LG248" i="2" a="1"/>
  <c r="LG248" i="2" s="1"/>
  <c r="LG241" i="2"/>
  <c r="LG252" i="2"/>
  <c r="LG249" i="2"/>
  <c r="LG242" i="2"/>
  <c r="LG251" i="2"/>
  <c r="LG240" i="2"/>
  <c r="LG238" i="2"/>
  <c r="LG236" i="2"/>
  <c r="LG250" i="2"/>
  <c r="LG226" i="2"/>
  <c r="LG224" i="2"/>
  <c r="LG221" i="2"/>
  <c r="LG233" i="2"/>
  <c r="LG232" i="2" a="1"/>
  <c r="LG232" i="2" s="1"/>
  <c r="LG237" i="2"/>
  <c r="LG235" i="2"/>
  <c r="LG234" i="2"/>
  <c r="LG227" i="2"/>
  <c r="LG216" i="2" a="1"/>
  <c r="LG216" i="2" s="1"/>
  <c r="LG243" i="2"/>
  <c r="LG211" i="2"/>
  <c r="LG220" i="2"/>
  <c r="LG217" i="2"/>
  <c r="LG210" i="2"/>
  <c r="LG208" i="2"/>
  <c r="LG225" i="2"/>
  <c r="LG222" i="2"/>
  <c r="LG219" i="2"/>
  <c r="LG218" i="2"/>
  <c r="LG205" i="2"/>
  <c r="LG203" i="2"/>
  <c r="LG202" i="2"/>
  <c r="LG209" i="2"/>
  <c r="LG206" i="2"/>
  <c r="LG204" i="2"/>
  <c r="LG201" i="2"/>
  <c r="LG195" i="2"/>
  <c r="LG200" i="2" a="1"/>
  <c r="LG200" i="2" s="1"/>
  <c r="LG194" i="2"/>
  <c r="LG192" i="2"/>
  <c r="LG189" i="2"/>
  <c r="LG193" i="2"/>
  <c r="LG188" i="2"/>
  <c r="LG186" i="2"/>
  <c r="LG190" i="2"/>
  <c r="LG187" i="2"/>
  <c r="LG185" i="2"/>
  <c r="LE19" i="3"/>
  <c r="LH165" i="2"/>
  <c r="LG184" i="2" a="1"/>
  <c r="LG184" i="2" s="1"/>
  <c r="LG177" i="2"/>
  <c r="LG170" i="2"/>
  <c r="LG178" i="2"/>
  <c r="LG171" i="2"/>
  <c r="LG174" i="2"/>
  <c r="LG173" i="2"/>
  <c r="LG172" i="2"/>
  <c r="LG179" i="2"/>
  <c r="LG169" i="2"/>
  <c r="LG168" i="2" a="1"/>
  <c r="LG168" i="2" s="1"/>
  <c r="LG176" i="2"/>
  <c r="LF255" i="2"/>
  <c r="LF260" i="2" s="1"/>
  <c r="LG239" i="2" l="1"/>
  <c r="LG244" i="2" s="1"/>
  <c r="LG319" i="2"/>
  <c r="LG324" i="2" s="1"/>
  <c r="LG303" i="2"/>
  <c r="LG308" i="2" s="1"/>
  <c r="LG207" i="2"/>
  <c r="LG212" i="2" s="1"/>
  <c r="LG255" i="2"/>
  <c r="LG260" i="2" s="1"/>
  <c r="LG287" i="2"/>
  <c r="LG292" i="2" s="1"/>
  <c r="LG175" i="2"/>
  <c r="LG180" i="2" s="1"/>
  <c r="LG223" i="2"/>
  <c r="LG228" i="2" s="1"/>
  <c r="LG271" i="2"/>
  <c r="LG276" i="2" s="1"/>
  <c r="LG191" i="2"/>
  <c r="LG196" i="2" s="1"/>
  <c r="LH323" i="2"/>
  <c r="LH322" i="2"/>
  <c r="LH321" i="2"/>
  <c r="LH320" i="2"/>
  <c r="LH316" i="2"/>
  <c r="LH317" i="2"/>
  <c r="LH318" i="2"/>
  <c r="LH315" i="2"/>
  <c r="LH313" i="2"/>
  <c r="LH314" i="2"/>
  <c r="LH307" i="2"/>
  <c r="LH306" i="2"/>
  <c r="LH312" i="2" a="1"/>
  <c r="LH312" i="2" s="1"/>
  <c r="LH305" i="2"/>
  <c r="LH302" i="2"/>
  <c r="LH300" i="2"/>
  <c r="LH304" i="2"/>
  <c r="LH301" i="2"/>
  <c r="LH299" i="2"/>
  <c r="LH298" i="2"/>
  <c r="LH296" i="2" a="1"/>
  <c r="LH296" i="2" s="1"/>
  <c r="LH297" i="2"/>
  <c r="LH291" i="2"/>
  <c r="LH290" i="2"/>
  <c r="LH289" i="2"/>
  <c r="LH286" i="2"/>
  <c r="LH288" i="2"/>
  <c r="LH283" i="2"/>
  <c r="LH281" i="2"/>
  <c r="LH285" i="2"/>
  <c r="LH284" i="2"/>
  <c r="LH282" i="2"/>
  <c r="LH280" i="2" a="1"/>
  <c r="LH280" i="2" s="1"/>
  <c r="LH274" i="2"/>
  <c r="LH272" i="2"/>
  <c r="LH269" i="2"/>
  <c r="LH275" i="2"/>
  <c r="LH270" i="2"/>
  <c r="LH268" i="2"/>
  <c r="LH265" i="2"/>
  <c r="LH273" i="2"/>
  <c r="LH266" i="2"/>
  <c r="LH264" i="2" a="1"/>
  <c r="LH264" i="2" s="1"/>
  <c r="LH258" i="2"/>
  <c r="LH259" i="2"/>
  <c r="LH267" i="2"/>
  <c r="LH257" i="2"/>
  <c r="LH241" i="2"/>
  <c r="LH243" i="2"/>
  <c r="LH252" i="2"/>
  <c r="LH249" i="2"/>
  <c r="LH253" i="2"/>
  <c r="LH256" i="2"/>
  <c r="LH242" i="2"/>
  <c r="LH240" i="2"/>
  <c r="LH254" i="2"/>
  <c r="LH251" i="2"/>
  <c r="LH250" i="2"/>
  <c r="LH248" i="2" a="1"/>
  <c r="LH248" i="2" s="1"/>
  <c r="LH238" i="2"/>
  <c r="LH236" i="2"/>
  <c r="LH237" i="2"/>
  <c r="LH235" i="2"/>
  <c r="LH234" i="2"/>
  <c r="LH226" i="2"/>
  <c r="LH233" i="2"/>
  <c r="LH232" i="2" a="1"/>
  <c r="LH232" i="2" s="1"/>
  <c r="LH225" i="2"/>
  <c r="LH222" i="2"/>
  <c r="LH227" i="2"/>
  <c r="LH220" i="2"/>
  <c r="LH217" i="2"/>
  <c r="LH224" i="2"/>
  <c r="LH221" i="2"/>
  <c r="LH209" i="2"/>
  <c r="LH218" i="2"/>
  <c r="LH216" i="2" a="1"/>
  <c r="LH216" i="2" s="1"/>
  <c r="LH219" i="2"/>
  <c r="LH210" i="2"/>
  <c r="LH193" i="2"/>
  <c r="LH190" i="2"/>
  <c r="LH211" i="2"/>
  <c r="LH206" i="2"/>
  <c r="LH204" i="2"/>
  <c r="LH201" i="2"/>
  <c r="LH195" i="2"/>
  <c r="LH200" i="2" a="1"/>
  <c r="LH200" i="2" s="1"/>
  <c r="LH205" i="2"/>
  <c r="LH203" i="2"/>
  <c r="LH202" i="2"/>
  <c r="LI165" i="2"/>
  <c r="LF19" i="3"/>
  <c r="LH192" i="2"/>
  <c r="LH189" i="2"/>
  <c r="LH187" i="2"/>
  <c r="LH185" i="2"/>
  <c r="LH194" i="2"/>
  <c r="LH184" i="2" a="1"/>
  <c r="LH184" i="2" s="1"/>
  <c r="LH208" i="2"/>
  <c r="LH188" i="2"/>
  <c r="LH186" i="2"/>
  <c r="LH171" i="2"/>
  <c r="LH173" i="2"/>
  <c r="LH168" i="2" a="1"/>
  <c r="LH168" i="2" s="1"/>
  <c r="LH177" i="2"/>
  <c r="LH179" i="2"/>
  <c r="LH169" i="2"/>
  <c r="LH174" i="2"/>
  <c r="LH176" i="2"/>
  <c r="LH178" i="2"/>
  <c r="LH172" i="2"/>
  <c r="LH170" i="2"/>
  <c r="LH303" i="2" l="1"/>
  <c r="LH308" i="2" s="1"/>
  <c r="LH319" i="2"/>
  <c r="LH324" i="2" s="1"/>
  <c r="LH239" i="2"/>
  <c r="LH244" i="2" s="1"/>
  <c r="LH255" i="2"/>
  <c r="LH271" i="2"/>
  <c r="LH223" i="2"/>
  <c r="LH228" i="2" s="1"/>
  <c r="LH191" i="2"/>
  <c r="LH196" i="2" s="1"/>
  <c r="LH287" i="2"/>
  <c r="LH292" i="2" s="1"/>
  <c r="LI323" i="2"/>
  <c r="LI322" i="2"/>
  <c r="LI320" i="2"/>
  <c r="LI321" i="2"/>
  <c r="LI318" i="2"/>
  <c r="LI317" i="2"/>
  <c r="LI316" i="2"/>
  <c r="LI314" i="2"/>
  <c r="LI315" i="2"/>
  <c r="LI313" i="2"/>
  <c r="LI307" i="2"/>
  <c r="LI312" i="2" a="1"/>
  <c r="LI312" i="2" s="1"/>
  <c r="LI302" i="2"/>
  <c r="LI306" i="2"/>
  <c r="LI305" i="2"/>
  <c r="LI304" i="2"/>
  <c r="LI300" i="2"/>
  <c r="LI301" i="2"/>
  <c r="LI299" i="2"/>
  <c r="LI298" i="2"/>
  <c r="LI296" i="2" a="1"/>
  <c r="LI296" i="2" s="1"/>
  <c r="LI291" i="2"/>
  <c r="LI290" i="2"/>
  <c r="LI297" i="2"/>
  <c r="LI289" i="2"/>
  <c r="LI286" i="2"/>
  <c r="LI288" i="2"/>
  <c r="LI285" i="2"/>
  <c r="LI284" i="2"/>
  <c r="LI282" i="2"/>
  <c r="LI280" i="2" a="1"/>
  <c r="LI280" i="2" s="1"/>
  <c r="LI281" i="2"/>
  <c r="LI283" i="2"/>
  <c r="LI275" i="2"/>
  <c r="LI273" i="2"/>
  <c r="LI267" i="2"/>
  <c r="LI266" i="2"/>
  <c r="LI264" i="2" a="1"/>
  <c r="LI264" i="2" s="1"/>
  <c r="LI274" i="2"/>
  <c r="LI269" i="2"/>
  <c r="LI259" i="2"/>
  <c r="LI272" i="2"/>
  <c r="LI257" i="2"/>
  <c r="LI270" i="2"/>
  <c r="LI268" i="2"/>
  <c r="LI265" i="2"/>
  <c r="LI243" i="2"/>
  <c r="LI252" i="2"/>
  <c r="LI249" i="2"/>
  <c r="LI253" i="2"/>
  <c r="LI256" i="2"/>
  <c r="LI254" i="2"/>
  <c r="LI251" i="2"/>
  <c r="LI250" i="2"/>
  <c r="LI248" i="2" a="1"/>
  <c r="LI248" i="2" s="1"/>
  <c r="LI238" i="2"/>
  <c r="LI236" i="2"/>
  <c r="LI240" i="2"/>
  <c r="LI258" i="2"/>
  <c r="LI242" i="2"/>
  <c r="LI241" i="2"/>
  <c r="LI232" i="2" a="1"/>
  <c r="LI232" i="2" s="1"/>
  <c r="LI226" i="2"/>
  <c r="LI233" i="2"/>
  <c r="LI237" i="2"/>
  <c r="LI235" i="2"/>
  <c r="LI234" i="2"/>
  <c r="LI225" i="2"/>
  <c r="LI222" i="2"/>
  <c r="LI227" i="2"/>
  <c r="LI220" i="2"/>
  <c r="LI217" i="2"/>
  <c r="LI224" i="2"/>
  <c r="LI221" i="2"/>
  <c r="LI210" i="2"/>
  <c r="LI208" i="2"/>
  <c r="LI216" i="2" a="1"/>
  <c r="LI216" i="2" s="1"/>
  <c r="LI219" i="2"/>
  <c r="LI218" i="2"/>
  <c r="LI211" i="2"/>
  <c r="LI206" i="2"/>
  <c r="LI204" i="2"/>
  <c r="LI201" i="2"/>
  <c r="LI195" i="2"/>
  <c r="LI209" i="2"/>
  <c r="LI200" i="2" a="1"/>
  <c r="LI200" i="2" s="1"/>
  <c r="LI194" i="2"/>
  <c r="LI192" i="2"/>
  <c r="LI189" i="2"/>
  <c r="LI202" i="2"/>
  <c r="LJ165" i="2"/>
  <c r="LI203" i="2"/>
  <c r="LI187" i="2"/>
  <c r="LI185" i="2"/>
  <c r="LI188" i="2"/>
  <c r="LI190" i="2"/>
  <c r="LI184" i="2" a="1"/>
  <c r="LI184" i="2" s="1"/>
  <c r="LI205" i="2"/>
  <c r="LI193" i="2"/>
  <c r="LG19" i="3"/>
  <c r="LI186" i="2"/>
  <c r="LI174" i="2"/>
  <c r="LI168" i="2" a="1"/>
  <c r="LI168" i="2" s="1"/>
  <c r="LI178" i="2"/>
  <c r="LI176" i="2"/>
  <c r="LI172" i="2"/>
  <c r="LI173" i="2"/>
  <c r="LI177" i="2"/>
  <c r="LI171" i="2"/>
  <c r="LI179" i="2"/>
  <c r="LI170" i="2"/>
  <c r="LI169" i="2"/>
  <c r="LH175" i="2"/>
  <c r="LH180" i="2" s="1"/>
  <c r="LH207" i="2"/>
  <c r="LH212" i="2" s="1"/>
  <c r="LH260" i="2"/>
  <c r="LH276" i="2"/>
  <c r="LI207" i="2" l="1"/>
  <c r="LI212" i="2" s="1"/>
  <c r="LI303" i="2"/>
  <c r="LI239" i="2"/>
  <c r="LI244" i="2" s="1"/>
  <c r="LI271" i="2"/>
  <c r="LI276" i="2" s="1"/>
  <c r="LI223" i="2"/>
  <c r="LI228" i="2" s="1"/>
  <c r="LI308" i="2"/>
  <c r="LI319" i="2"/>
  <c r="LI324" i="2" s="1"/>
  <c r="LJ323" i="2"/>
  <c r="LJ322" i="2"/>
  <c r="LJ320" i="2"/>
  <c r="LJ321" i="2"/>
  <c r="LJ318" i="2"/>
  <c r="LJ317" i="2"/>
  <c r="LJ316" i="2"/>
  <c r="LJ315" i="2"/>
  <c r="LJ314" i="2"/>
  <c r="LJ312" i="2" a="1"/>
  <c r="LJ312" i="2" s="1"/>
  <c r="LJ313" i="2"/>
  <c r="LJ307" i="2"/>
  <c r="LJ302" i="2"/>
  <c r="LJ305" i="2"/>
  <c r="LJ304" i="2"/>
  <c r="LJ306" i="2"/>
  <c r="LJ300" i="2"/>
  <c r="LJ301" i="2"/>
  <c r="LJ299" i="2"/>
  <c r="LJ297" i="2"/>
  <c r="LJ298" i="2"/>
  <c r="LJ296" i="2" a="1"/>
  <c r="LJ296" i="2" s="1"/>
  <c r="LJ291" i="2"/>
  <c r="LJ290" i="2"/>
  <c r="LJ288" i="2"/>
  <c r="LJ285" i="2"/>
  <c r="LJ284" i="2"/>
  <c r="LJ282" i="2"/>
  <c r="LJ280" i="2" a="1"/>
  <c r="LJ280" i="2" s="1"/>
  <c r="LJ289" i="2"/>
  <c r="LJ286" i="2"/>
  <c r="LJ283" i="2"/>
  <c r="LJ281" i="2"/>
  <c r="LJ275" i="2"/>
  <c r="LJ274" i="2"/>
  <c r="LJ272" i="2"/>
  <c r="LJ269" i="2"/>
  <c r="LJ273" i="2"/>
  <c r="LJ270" i="2"/>
  <c r="LJ264" i="2" a="1"/>
  <c r="LJ264" i="2" s="1"/>
  <c r="LJ267" i="2"/>
  <c r="LJ266" i="2"/>
  <c r="LJ259" i="2"/>
  <c r="LJ268" i="2"/>
  <c r="LJ265" i="2"/>
  <c r="LJ257" i="2"/>
  <c r="LJ254" i="2"/>
  <c r="LJ258" i="2"/>
  <c r="LJ256" i="2"/>
  <c r="LJ253" i="2"/>
  <c r="LJ252" i="2"/>
  <c r="LJ249" i="2"/>
  <c r="LJ251" i="2"/>
  <c r="LJ250" i="2"/>
  <c r="LJ248" i="2" a="1"/>
  <c r="LJ248" i="2" s="1"/>
  <c r="LJ240" i="2"/>
  <c r="LJ242" i="2"/>
  <c r="LJ243" i="2"/>
  <c r="LJ237" i="2"/>
  <c r="LJ235" i="2"/>
  <c r="LJ234" i="2"/>
  <c r="LJ233" i="2"/>
  <c r="LJ241" i="2"/>
  <c r="LJ225" i="2"/>
  <c r="LJ227" i="2"/>
  <c r="LJ238" i="2"/>
  <c r="LJ236" i="2"/>
  <c r="LJ232" i="2" a="1"/>
  <c r="LJ232" i="2" s="1"/>
  <c r="LJ226" i="2"/>
  <c r="LJ224" i="2"/>
  <c r="LJ221" i="2"/>
  <c r="LJ220" i="2"/>
  <c r="LJ217" i="2"/>
  <c r="LJ216" i="2" a="1"/>
  <c r="LJ216" i="2" s="1"/>
  <c r="LJ222" i="2"/>
  <c r="LJ219" i="2"/>
  <c r="LJ218" i="2"/>
  <c r="LJ209" i="2"/>
  <c r="LJ210" i="2"/>
  <c r="LJ206" i="2"/>
  <c r="LJ204" i="2"/>
  <c r="LJ201" i="2"/>
  <c r="LJ195" i="2"/>
  <c r="LJ211" i="2"/>
  <c r="LJ200" i="2" a="1"/>
  <c r="LJ200" i="2" s="1"/>
  <c r="LJ194" i="2"/>
  <c r="LJ192" i="2"/>
  <c r="LJ189" i="2"/>
  <c r="LJ208" i="2"/>
  <c r="LJ205" i="2"/>
  <c r="LJ203" i="2"/>
  <c r="LJ202" i="2"/>
  <c r="LJ187" i="2"/>
  <c r="LJ185" i="2"/>
  <c r="LJ190" i="2"/>
  <c r="LJ184" i="2" a="1"/>
  <c r="LJ184" i="2" s="1"/>
  <c r="LK165" i="2"/>
  <c r="LH19" i="3"/>
  <c r="LJ188" i="2"/>
  <c r="LJ186" i="2"/>
  <c r="LJ193" i="2"/>
  <c r="LJ168" i="2" a="1"/>
  <c r="LJ168" i="2" s="1"/>
  <c r="LJ173" i="2"/>
  <c r="LJ171" i="2"/>
  <c r="LJ172" i="2"/>
  <c r="LJ176" i="2"/>
  <c r="LJ174" i="2"/>
  <c r="LJ170" i="2"/>
  <c r="LJ169" i="2"/>
  <c r="LJ178" i="2"/>
  <c r="LJ177" i="2"/>
  <c r="LJ179" i="2"/>
  <c r="LI191" i="2"/>
  <c r="LI196" i="2" s="1"/>
  <c r="LI175" i="2"/>
  <c r="LI180" i="2" s="1"/>
  <c r="LI255" i="2"/>
  <c r="LI260" i="2" s="1"/>
  <c r="LI287" i="2"/>
  <c r="LI292" i="2" s="1"/>
  <c r="LJ319" i="2" l="1"/>
  <c r="LJ324" i="2" s="1"/>
  <c r="LJ191" i="2"/>
  <c r="LJ196" i="2" s="1"/>
  <c r="LJ223" i="2"/>
  <c r="LJ228" i="2" s="1"/>
  <c r="LJ207" i="2"/>
  <c r="LJ212" i="2" s="1"/>
  <c r="LJ287" i="2"/>
  <c r="LJ292" i="2" s="1"/>
  <c r="LJ239" i="2"/>
  <c r="LJ244" i="2" s="1"/>
  <c r="LK323" i="2"/>
  <c r="LK321" i="2"/>
  <c r="LK320" i="2"/>
  <c r="LK318" i="2"/>
  <c r="LK322" i="2"/>
  <c r="LK317" i="2"/>
  <c r="LK316" i="2"/>
  <c r="LK315" i="2"/>
  <c r="LK314" i="2"/>
  <c r="LK307" i="2"/>
  <c r="LK312" i="2" a="1"/>
  <c r="LK312" i="2" s="1"/>
  <c r="LK313" i="2"/>
  <c r="LK306" i="2"/>
  <c r="LK305" i="2"/>
  <c r="LK304" i="2"/>
  <c r="LK302" i="2"/>
  <c r="LK301" i="2"/>
  <c r="LK300" i="2"/>
  <c r="LK299" i="2"/>
  <c r="LK291" i="2"/>
  <c r="LK290" i="2"/>
  <c r="LK298" i="2"/>
  <c r="LK296" i="2" a="1"/>
  <c r="LK296" i="2" s="1"/>
  <c r="LK297" i="2"/>
  <c r="LK288" i="2"/>
  <c r="LK289" i="2"/>
  <c r="LK286" i="2"/>
  <c r="LK285" i="2"/>
  <c r="LK284" i="2"/>
  <c r="LK282" i="2"/>
  <c r="LK280" i="2" a="1"/>
  <c r="LK280" i="2" s="1"/>
  <c r="LK283" i="2"/>
  <c r="LK281" i="2"/>
  <c r="LK275" i="2"/>
  <c r="LK274" i="2"/>
  <c r="LK272" i="2"/>
  <c r="LK269" i="2"/>
  <c r="LK273" i="2"/>
  <c r="LK270" i="2"/>
  <c r="LK268" i="2"/>
  <c r="LK264" i="2" a="1"/>
  <c r="LK264" i="2" s="1"/>
  <c r="LK267" i="2"/>
  <c r="LK266" i="2"/>
  <c r="LK265" i="2"/>
  <c r="LK259" i="2"/>
  <c r="LK257" i="2"/>
  <c r="LK254" i="2"/>
  <c r="LK258" i="2"/>
  <c r="LK256" i="2"/>
  <c r="LK253" i="2"/>
  <c r="LK242" i="2"/>
  <c r="LK251" i="2"/>
  <c r="LK250" i="2"/>
  <c r="LK248" i="2" a="1"/>
  <c r="LK248" i="2" s="1"/>
  <c r="LK241" i="2"/>
  <c r="LK243" i="2"/>
  <c r="LK240" i="2"/>
  <c r="LK252" i="2"/>
  <c r="LK237" i="2"/>
  <c r="LK235" i="2"/>
  <c r="LK234" i="2"/>
  <c r="LK249" i="2"/>
  <c r="LK225" i="2"/>
  <c r="LK222" i="2"/>
  <c r="LK227" i="2"/>
  <c r="LK238" i="2"/>
  <c r="LK232" i="2" a="1"/>
  <c r="LK232" i="2" s="1"/>
  <c r="LK233" i="2"/>
  <c r="LK224" i="2"/>
  <c r="LK221" i="2"/>
  <c r="LK216" i="2" a="1"/>
  <c r="LK216" i="2" s="1"/>
  <c r="LK219" i="2"/>
  <c r="LK218" i="2"/>
  <c r="LK209" i="2"/>
  <c r="LK211" i="2"/>
  <c r="LK220" i="2"/>
  <c r="LK217" i="2"/>
  <c r="LK210" i="2"/>
  <c r="LK206" i="2"/>
  <c r="LK204" i="2"/>
  <c r="LK201" i="2"/>
  <c r="LK200" i="2" a="1"/>
  <c r="LK200" i="2" s="1"/>
  <c r="LK195" i="2"/>
  <c r="LK236" i="2"/>
  <c r="LK226" i="2"/>
  <c r="LK208" i="2"/>
  <c r="LK205" i="2"/>
  <c r="LK203" i="2"/>
  <c r="LK202" i="2"/>
  <c r="LK193" i="2"/>
  <c r="LK190" i="2"/>
  <c r="LK192" i="2"/>
  <c r="LK189" i="2"/>
  <c r="LK187" i="2"/>
  <c r="LK185" i="2"/>
  <c r="LK184" i="2" a="1"/>
  <c r="LK184" i="2" s="1"/>
  <c r="LI19" i="3"/>
  <c r="LL165" i="2"/>
  <c r="LK194" i="2"/>
  <c r="LK188" i="2"/>
  <c r="LK186" i="2"/>
  <c r="LK179" i="2"/>
  <c r="LK169" i="2"/>
  <c r="LK176" i="2"/>
  <c r="LK173" i="2"/>
  <c r="LK171" i="2"/>
  <c r="LK174" i="2"/>
  <c r="LK178" i="2"/>
  <c r="LK168" i="2" a="1"/>
  <c r="LK168" i="2" s="1"/>
  <c r="LK177" i="2"/>
  <c r="LK172" i="2"/>
  <c r="LK170" i="2"/>
  <c r="LJ271" i="2"/>
  <c r="LJ276" i="2" s="1"/>
  <c r="LJ255" i="2"/>
  <c r="LJ260" i="2" s="1"/>
  <c r="LJ175" i="2"/>
  <c r="LJ180" i="2" s="1"/>
  <c r="LJ303" i="2"/>
  <c r="LJ308" i="2" s="1"/>
  <c r="LK239" i="2" l="1"/>
  <c r="LK244" i="2" s="1"/>
  <c r="LK319" i="2"/>
  <c r="LK324" i="2" s="1"/>
  <c r="LK287" i="2"/>
  <c r="LK292" i="2" s="1"/>
  <c r="LK223" i="2"/>
  <c r="LK228" i="2" s="1"/>
  <c r="LK303" i="2"/>
  <c r="LK308" i="2" s="1"/>
  <c r="LK255" i="2"/>
  <c r="LK260" i="2" s="1"/>
  <c r="LK175" i="2"/>
  <c r="LK180" i="2" s="1"/>
  <c r="LK207" i="2"/>
  <c r="LK212" i="2" s="1"/>
  <c r="LL322" i="2"/>
  <c r="LL323" i="2"/>
  <c r="LL320" i="2"/>
  <c r="LL318" i="2"/>
  <c r="LL317" i="2"/>
  <c r="LL321" i="2"/>
  <c r="LL316" i="2"/>
  <c r="LL315" i="2"/>
  <c r="LL314" i="2"/>
  <c r="LL312" i="2" a="1"/>
  <c r="LL312" i="2" s="1"/>
  <c r="LL307" i="2"/>
  <c r="LL305" i="2"/>
  <c r="LL306" i="2"/>
  <c r="LL313" i="2"/>
  <c r="LL304" i="2"/>
  <c r="LL302" i="2"/>
  <c r="LL301" i="2"/>
  <c r="LL300" i="2"/>
  <c r="LL298" i="2"/>
  <c r="LL299" i="2"/>
  <c r="LL297" i="2"/>
  <c r="LL296" i="2" a="1"/>
  <c r="LL296" i="2" s="1"/>
  <c r="LL291" i="2"/>
  <c r="LL288" i="2"/>
  <c r="LL285" i="2"/>
  <c r="LL289" i="2"/>
  <c r="LL286" i="2"/>
  <c r="LL284" i="2"/>
  <c r="LL282" i="2"/>
  <c r="LL290" i="2"/>
  <c r="LL283" i="2"/>
  <c r="LL281" i="2"/>
  <c r="LL275" i="2"/>
  <c r="LL273" i="2"/>
  <c r="LL270" i="2"/>
  <c r="LL268" i="2"/>
  <c r="LL280" i="2" a="1"/>
  <c r="LL280" i="2" s="1"/>
  <c r="LL267" i="2"/>
  <c r="LL266" i="2"/>
  <c r="LL272" i="2"/>
  <c r="LL264" i="2" a="1"/>
  <c r="LL264" i="2" s="1"/>
  <c r="LL259" i="2"/>
  <c r="LL257" i="2"/>
  <c r="LL274" i="2"/>
  <c r="LL265" i="2"/>
  <c r="LL258" i="2"/>
  <c r="LL269" i="2"/>
  <c r="LL242" i="2"/>
  <c r="LL240" i="2"/>
  <c r="LL253" i="2"/>
  <c r="LL256" i="2"/>
  <c r="LL251" i="2"/>
  <c r="LL250" i="2"/>
  <c r="LL248" i="2" a="1"/>
  <c r="LL248" i="2" s="1"/>
  <c r="LL254" i="2"/>
  <c r="LL241" i="2"/>
  <c r="LL243" i="2"/>
  <c r="LL252" i="2"/>
  <c r="LL249" i="2"/>
  <c r="LL237" i="2"/>
  <c r="LL238" i="2"/>
  <c r="LL236" i="2"/>
  <c r="LL225" i="2"/>
  <c r="LL227" i="2"/>
  <c r="LL235" i="2"/>
  <c r="LL234" i="2"/>
  <c r="LL232" i="2" a="1"/>
  <c r="LL232" i="2" s="1"/>
  <c r="LL226" i="2"/>
  <c r="LL224" i="2"/>
  <c r="LL221" i="2"/>
  <c r="LL216" i="2" a="1"/>
  <c r="LL216" i="2" s="1"/>
  <c r="LL219" i="2"/>
  <c r="LL218" i="2"/>
  <c r="LL222" i="2"/>
  <c r="LL211" i="2"/>
  <c r="LL210" i="2"/>
  <c r="LL208" i="2"/>
  <c r="LL209" i="2"/>
  <c r="LL194" i="2"/>
  <c r="LL192" i="2"/>
  <c r="LL189" i="2"/>
  <c r="LL220" i="2"/>
  <c r="LL205" i="2"/>
  <c r="LL203" i="2"/>
  <c r="LL202" i="2"/>
  <c r="LL233" i="2"/>
  <c r="LL206" i="2"/>
  <c r="LL204" i="2"/>
  <c r="LL201" i="2"/>
  <c r="LL195" i="2"/>
  <c r="LL184" i="2" a="1"/>
  <c r="LL184" i="2" s="1"/>
  <c r="LL200" i="2" a="1"/>
  <c r="LL200" i="2" s="1"/>
  <c r="LL190" i="2"/>
  <c r="LL188" i="2"/>
  <c r="LL186" i="2"/>
  <c r="LM165" i="2"/>
  <c r="LL217" i="2"/>
  <c r="LL193" i="2"/>
  <c r="LL187" i="2"/>
  <c r="LL185" i="2"/>
  <c r="LJ19" i="3"/>
  <c r="LL172" i="2"/>
  <c r="LL169" i="2"/>
  <c r="LL179" i="2"/>
  <c r="LL176" i="2"/>
  <c r="LL170" i="2"/>
  <c r="LL178" i="2"/>
  <c r="LL174" i="2"/>
  <c r="LL171" i="2"/>
  <c r="LL177" i="2"/>
  <c r="LL173" i="2"/>
  <c r="LL168" i="2" a="1"/>
  <c r="LL168" i="2" s="1"/>
  <c r="LK271" i="2"/>
  <c r="LK276" i="2" s="1"/>
  <c r="LK191" i="2"/>
  <c r="LK196" i="2" s="1"/>
  <c r="LL287" i="2" l="1"/>
  <c r="LL207" i="2"/>
  <c r="LL212" i="2" s="1"/>
  <c r="LL191" i="2"/>
  <c r="LL196" i="2" s="1"/>
  <c r="LL319" i="2"/>
  <c r="LL324" i="2" s="1"/>
  <c r="LL255" i="2"/>
  <c r="LL260" i="2" s="1"/>
  <c r="LL292" i="2"/>
  <c r="LL239" i="2"/>
  <c r="LL244" i="2" s="1"/>
  <c r="LL271" i="2"/>
  <c r="LL276" i="2" s="1"/>
  <c r="LL175" i="2"/>
  <c r="LL180" i="2" s="1"/>
  <c r="LM323" i="2"/>
  <c r="LM322" i="2"/>
  <c r="LM321" i="2"/>
  <c r="LM318" i="2"/>
  <c r="LM320" i="2"/>
  <c r="LM315" i="2"/>
  <c r="LM317" i="2"/>
  <c r="LM316" i="2"/>
  <c r="LM314" i="2"/>
  <c r="LM312" i="2" a="1"/>
  <c r="LM312" i="2" s="1"/>
  <c r="LM313" i="2"/>
  <c r="LM307" i="2"/>
  <c r="LM306" i="2"/>
  <c r="LM304" i="2"/>
  <c r="LM305" i="2"/>
  <c r="LM301" i="2"/>
  <c r="LM299" i="2"/>
  <c r="LM300" i="2"/>
  <c r="LM302" i="2"/>
  <c r="LM297" i="2"/>
  <c r="LM296" i="2" a="1"/>
  <c r="LM296" i="2" s="1"/>
  <c r="LM291" i="2"/>
  <c r="LM298" i="2"/>
  <c r="LM290" i="2"/>
  <c r="LM288" i="2"/>
  <c r="LM285" i="2"/>
  <c r="LM289" i="2"/>
  <c r="LM283" i="2"/>
  <c r="LM281" i="2"/>
  <c r="LM286" i="2"/>
  <c r="LM280" i="2" a="1"/>
  <c r="LM280" i="2" s="1"/>
  <c r="LM284" i="2"/>
  <c r="LM272" i="2"/>
  <c r="LM274" i="2"/>
  <c r="LM269" i="2"/>
  <c r="LM265" i="2"/>
  <c r="LM268" i="2"/>
  <c r="LM264" i="2" a="1"/>
  <c r="LM264" i="2" s="1"/>
  <c r="LM282" i="2"/>
  <c r="LM270" i="2"/>
  <c r="LM267" i="2"/>
  <c r="LM258" i="2"/>
  <c r="LM256" i="2"/>
  <c r="LM275" i="2"/>
  <c r="LM253" i="2"/>
  <c r="LM251" i="2"/>
  <c r="LM250" i="2"/>
  <c r="LM248" i="2" a="1"/>
  <c r="LM248" i="2" s="1"/>
  <c r="LM254" i="2"/>
  <c r="LM266" i="2"/>
  <c r="LM243" i="2"/>
  <c r="LM257" i="2"/>
  <c r="LM252" i="2"/>
  <c r="LM249" i="2"/>
  <c r="LM273" i="2"/>
  <c r="LM240" i="2"/>
  <c r="LM237" i="2"/>
  <c r="LM235" i="2"/>
  <c r="LM234" i="2"/>
  <c r="LM242" i="2"/>
  <c r="LM241" i="2"/>
  <c r="LM259" i="2"/>
  <c r="LM225" i="2"/>
  <c r="LM227" i="2"/>
  <c r="LM238" i="2"/>
  <c r="LM232" i="2" a="1"/>
  <c r="LM232" i="2" s="1"/>
  <c r="LM226" i="2"/>
  <c r="LM224" i="2"/>
  <c r="LM221" i="2"/>
  <c r="LM236" i="2"/>
  <c r="LM233" i="2"/>
  <c r="LM219" i="2"/>
  <c r="LM218" i="2"/>
  <c r="LM222" i="2"/>
  <c r="LM209" i="2"/>
  <c r="LM220" i="2"/>
  <c r="LM217" i="2"/>
  <c r="LM216" i="2" a="1"/>
  <c r="LM216" i="2" s="1"/>
  <c r="LM211" i="2"/>
  <c r="LM205" i="2"/>
  <c r="LM203" i="2"/>
  <c r="LM202" i="2"/>
  <c r="LM208" i="2"/>
  <c r="LM200" i="2" a="1"/>
  <c r="LM200" i="2" s="1"/>
  <c r="LM193" i="2"/>
  <c r="LM190" i="2"/>
  <c r="LM210" i="2"/>
  <c r="LM195" i="2"/>
  <c r="LM188" i="2"/>
  <c r="LM186" i="2"/>
  <c r="LK19" i="3"/>
  <c r="LM204" i="2"/>
  <c r="LM194" i="2"/>
  <c r="LM206" i="2"/>
  <c r="LN165" i="2"/>
  <c r="LM192" i="2"/>
  <c r="LM189" i="2"/>
  <c r="LM184" i="2" a="1"/>
  <c r="LM184" i="2" s="1"/>
  <c r="LM201" i="2"/>
  <c r="LM185" i="2"/>
  <c r="LM187" i="2"/>
  <c r="LM177" i="2"/>
  <c r="LM176" i="2"/>
  <c r="LM170" i="2"/>
  <c r="LM179" i="2"/>
  <c r="LM172" i="2"/>
  <c r="LM174" i="2"/>
  <c r="LM173" i="2"/>
  <c r="LM171" i="2"/>
  <c r="LM169" i="2"/>
  <c r="LM168" i="2" a="1"/>
  <c r="LM168" i="2" s="1"/>
  <c r="LM178" i="2"/>
  <c r="LL223" i="2"/>
  <c r="LL228" i="2" s="1"/>
  <c r="LL303" i="2"/>
  <c r="LL308" i="2" s="1"/>
  <c r="LM223" i="2" l="1"/>
  <c r="LM228" i="2" s="1"/>
  <c r="LM191" i="2"/>
  <c r="LM196" i="2" s="1"/>
  <c r="LM239" i="2"/>
  <c r="LM244" i="2" s="1"/>
  <c r="LM319" i="2"/>
  <c r="LM324" i="2" s="1"/>
  <c r="LM303" i="2"/>
  <c r="LM308" i="2" s="1"/>
  <c r="LM207" i="2"/>
  <c r="LM212" i="2" s="1"/>
  <c r="LM255" i="2"/>
  <c r="LM260" i="2" s="1"/>
  <c r="LM175" i="2"/>
  <c r="LM180" i="2" s="1"/>
  <c r="LN322" i="2"/>
  <c r="LN323" i="2"/>
  <c r="LN321" i="2"/>
  <c r="LN320" i="2"/>
  <c r="LN318" i="2"/>
  <c r="LN317" i="2"/>
  <c r="LN316" i="2"/>
  <c r="LN314" i="2"/>
  <c r="LN315" i="2"/>
  <c r="LN313" i="2"/>
  <c r="LN312" i="2" a="1"/>
  <c r="LN312" i="2" s="1"/>
  <c r="LN307" i="2"/>
  <c r="LN306" i="2"/>
  <c r="LN304" i="2"/>
  <c r="LN305" i="2"/>
  <c r="LN297" i="2"/>
  <c r="LN296" i="2" a="1"/>
  <c r="LN296" i="2" s="1"/>
  <c r="LN302" i="2"/>
  <c r="LN301" i="2"/>
  <c r="LN300" i="2"/>
  <c r="LN298" i="2"/>
  <c r="LN299" i="2"/>
  <c r="LN290" i="2"/>
  <c r="LN291" i="2"/>
  <c r="LN289" i="2"/>
  <c r="LN286" i="2"/>
  <c r="LN283" i="2"/>
  <c r="LN281" i="2"/>
  <c r="LN275" i="2"/>
  <c r="LN280" i="2" a="1"/>
  <c r="LN280" i="2" s="1"/>
  <c r="LN284" i="2"/>
  <c r="LN282" i="2"/>
  <c r="LN273" i="2"/>
  <c r="LN270" i="2"/>
  <c r="LN268" i="2"/>
  <c r="LN285" i="2"/>
  <c r="LN288" i="2"/>
  <c r="LN274" i="2"/>
  <c r="LN272" i="2"/>
  <c r="LN269" i="2"/>
  <c r="LN265" i="2"/>
  <c r="LN267" i="2"/>
  <c r="LN266" i="2"/>
  <c r="LN258" i="2"/>
  <c r="LN256" i="2"/>
  <c r="LN253" i="2"/>
  <c r="LN264" i="2" a="1"/>
  <c r="LN264" i="2" s="1"/>
  <c r="LN259" i="2"/>
  <c r="LN257" i="2"/>
  <c r="LN254" i="2"/>
  <c r="LN251" i="2"/>
  <c r="LN250" i="2"/>
  <c r="LN248" i="2" a="1"/>
  <c r="LN248" i="2" s="1"/>
  <c r="LN243" i="2"/>
  <c r="LN252" i="2"/>
  <c r="LN249" i="2"/>
  <c r="LN242" i="2"/>
  <c r="LN241" i="2"/>
  <c r="LN238" i="2"/>
  <c r="LN236" i="2"/>
  <c r="LN240" i="2"/>
  <c r="LN227" i="2"/>
  <c r="LN237" i="2"/>
  <c r="LN235" i="2"/>
  <c r="LN234" i="2"/>
  <c r="LN232" i="2" a="1"/>
  <c r="LN232" i="2" s="1"/>
  <c r="LN226" i="2"/>
  <c r="LN233" i="2"/>
  <c r="LN225" i="2"/>
  <c r="LN222" i="2"/>
  <c r="LN224" i="2"/>
  <c r="LN221" i="2"/>
  <c r="LN219" i="2"/>
  <c r="LN218" i="2"/>
  <c r="LN211" i="2"/>
  <c r="LN220" i="2"/>
  <c r="LN217" i="2"/>
  <c r="LN210" i="2"/>
  <c r="LN208" i="2"/>
  <c r="LN216" i="2" a="1"/>
  <c r="LN216" i="2" s="1"/>
  <c r="LN209" i="2"/>
  <c r="LN205" i="2"/>
  <c r="LN203" i="2"/>
  <c r="LN202" i="2"/>
  <c r="LN200" i="2" a="1"/>
  <c r="LN200" i="2" s="1"/>
  <c r="LN193" i="2"/>
  <c r="LN190" i="2"/>
  <c r="LN206" i="2"/>
  <c r="LN204" i="2"/>
  <c r="LN201" i="2"/>
  <c r="LN195" i="2"/>
  <c r="LN188" i="2"/>
  <c r="LN186" i="2"/>
  <c r="LN194" i="2"/>
  <c r="LN192" i="2"/>
  <c r="LN189" i="2"/>
  <c r="LN187" i="2"/>
  <c r="LN185" i="2"/>
  <c r="LL19" i="3"/>
  <c r="LN184" i="2" a="1"/>
  <c r="LN184" i="2" s="1"/>
  <c r="LO165" i="2"/>
  <c r="LN172" i="2"/>
  <c r="LN177" i="2"/>
  <c r="LN174" i="2"/>
  <c r="LN173" i="2"/>
  <c r="LN169" i="2"/>
  <c r="LN179" i="2"/>
  <c r="LN178" i="2"/>
  <c r="LN176" i="2"/>
  <c r="LN170" i="2"/>
  <c r="LN171" i="2"/>
  <c r="LN168" i="2" a="1"/>
  <c r="LN168" i="2" s="1"/>
  <c r="LM287" i="2"/>
  <c r="LM292" i="2" s="1"/>
  <c r="LM271" i="2"/>
  <c r="LM276" i="2" s="1"/>
  <c r="LN175" i="2" l="1"/>
  <c r="LN180" i="2" s="1"/>
  <c r="LN319" i="2"/>
  <c r="LN324" i="2" s="1"/>
  <c r="LN239" i="2"/>
  <c r="LN244" i="2" s="1"/>
  <c r="LN207" i="2"/>
  <c r="LN212" i="2" s="1"/>
  <c r="LN255" i="2"/>
  <c r="LN260" i="2" s="1"/>
  <c r="LN191" i="2"/>
  <c r="LN196" i="2" s="1"/>
  <c r="LN287" i="2"/>
  <c r="LN292" i="2" s="1"/>
  <c r="LN303" i="2"/>
  <c r="LN308" i="2" s="1"/>
  <c r="LN223" i="2"/>
  <c r="LN228" i="2" s="1"/>
  <c r="LO323" i="2"/>
  <c r="LO322" i="2"/>
  <c r="LO320" i="2"/>
  <c r="LO321" i="2"/>
  <c r="LO318" i="2"/>
  <c r="LO317" i="2"/>
  <c r="LO315" i="2"/>
  <c r="LO316" i="2"/>
  <c r="LO314" i="2"/>
  <c r="LO313" i="2"/>
  <c r="LO307" i="2"/>
  <c r="LO312" i="2" a="1"/>
  <c r="LO312" i="2" s="1"/>
  <c r="LO305" i="2"/>
  <c r="LO306" i="2"/>
  <c r="LO300" i="2"/>
  <c r="LO302" i="2"/>
  <c r="LO299" i="2"/>
  <c r="LO301" i="2"/>
  <c r="LO304" i="2"/>
  <c r="LO298" i="2"/>
  <c r="LO297" i="2"/>
  <c r="LO296" i="2" a="1"/>
  <c r="LO296" i="2" s="1"/>
  <c r="LO291" i="2"/>
  <c r="LO289" i="2"/>
  <c r="LO290" i="2"/>
  <c r="LO286" i="2"/>
  <c r="LO288" i="2"/>
  <c r="LO285" i="2"/>
  <c r="LO283" i="2"/>
  <c r="LO281" i="2"/>
  <c r="LO275" i="2"/>
  <c r="LO280" i="2" a="1"/>
  <c r="LO280" i="2" s="1"/>
  <c r="LO284" i="2"/>
  <c r="LO282" i="2"/>
  <c r="LO273" i="2"/>
  <c r="LO270" i="2"/>
  <c r="LO268" i="2"/>
  <c r="LO274" i="2"/>
  <c r="LO272" i="2"/>
  <c r="LO269" i="2"/>
  <c r="LO259" i="2"/>
  <c r="LO265" i="2"/>
  <c r="LO264" i="2" a="1"/>
  <c r="LO264" i="2" s="1"/>
  <c r="LO267" i="2"/>
  <c r="LO266" i="2"/>
  <c r="LO258" i="2"/>
  <c r="LO256" i="2"/>
  <c r="LO253" i="2"/>
  <c r="LO257" i="2"/>
  <c r="LO254" i="2"/>
  <c r="LO241" i="2"/>
  <c r="LO252" i="2"/>
  <c r="LO249" i="2"/>
  <c r="LO242" i="2"/>
  <c r="LO248" i="2" a="1"/>
  <c r="LO248" i="2" s="1"/>
  <c r="LO251" i="2"/>
  <c r="LO243" i="2"/>
  <c r="LO238" i="2"/>
  <c r="LO236" i="2"/>
  <c r="LO232" i="2" a="1"/>
  <c r="LO232" i="2" s="1"/>
  <c r="LO237" i="2"/>
  <c r="LO235" i="2"/>
  <c r="LO234" i="2"/>
  <c r="LO226" i="2"/>
  <c r="LO224" i="2"/>
  <c r="LO221" i="2"/>
  <c r="LO233" i="2"/>
  <c r="LO250" i="2"/>
  <c r="LO240" i="2"/>
  <c r="LO227" i="2"/>
  <c r="LO222" i="2"/>
  <c r="LO211" i="2"/>
  <c r="LO220" i="2"/>
  <c r="LO217" i="2"/>
  <c r="LO225" i="2"/>
  <c r="LO210" i="2"/>
  <c r="LO208" i="2"/>
  <c r="LO216" i="2" a="1"/>
  <c r="LO216" i="2" s="1"/>
  <c r="LO219" i="2"/>
  <c r="LO218" i="2"/>
  <c r="LO209" i="2"/>
  <c r="LO205" i="2"/>
  <c r="LO203" i="2"/>
  <c r="LO202" i="2"/>
  <c r="LO200" i="2" a="1"/>
  <c r="LO200" i="2" s="1"/>
  <c r="LO206" i="2"/>
  <c r="LO204" i="2"/>
  <c r="LO201" i="2"/>
  <c r="LO195" i="2"/>
  <c r="LO194" i="2"/>
  <c r="LO192" i="2"/>
  <c r="LO189" i="2"/>
  <c r="LO190" i="2"/>
  <c r="LO188" i="2"/>
  <c r="LO186" i="2"/>
  <c r="LO193" i="2"/>
  <c r="LO187" i="2"/>
  <c r="LO185" i="2"/>
  <c r="LM19" i="3"/>
  <c r="LO184" i="2" a="1"/>
  <c r="LO184" i="2" s="1"/>
  <c r="LP165" i="2"/>
  <c r="LO177" i="2"/>
  <c r="LO176" i="2"/>
  <c r="LO179" i="2"/>
  <c r="LO170" i="2"/>
  <c r="LO178" i="2"/>
  <c r="LO169" i="2"/>
  <c r="LO172" i="2"/>
  <c r="LO174" i="2"/>
  <c r="LO173" i="2"/>
  <c r="LO168" i="2" a="1"/>
  <c r="LO168" i="2" s="1"/>
  <c r="LO171" i="2"/>
  <c r="LN271" i="2"/>
  <c r="LN276" i="2" s="1"/>
  <c r="LO303" i="2" l="1"/>
  <c r="LO308" i="2" s="1"/>
  <c r="LO175" i="2"/>
  <c r="LO180" i="2" s="1"/>
  <c r="LO287" i="2"/>
  <c r="LO292" i="2" s="1"/>
  <c r="LO223" i="2"/>
  <c r="LO228" i="2" s="1"/>
  <c r="LO319" i="2"/>
  <c r="LO324" i="2" s="1"/>
  <c r="LO191" i="2"/>
  <c r="LO196" i="2" s="1"/>
  <c r="LO239" i="2"/>
  <c r="LO244" i="2" s="1"/>
  <c r="LO271" i="2"/>
  <c r="LO276" i="2" s="1"/>
  <c r="LO255" i="2"/>
  <c r="LO260" i="2" s="1"/>
  <c r="LP323" i="2"/>
  <c r="LP322" i="2"/>
  <c r="LP321" i="2"/>
  <c r="LP320" i="2"/>
  <c r="LP318" i="2"/>
  <c r="LP316" i="2"/>
  <c r="LP317" i="2"/>
  <c r="LP315" i="2"/>
  <c r="LP314" i="2"/>
  <c r="LP313" i="2"/>
  <c r="LP312" i="2" a="1"/>
  <c r="LP312" i="2" s="1"/>
  <c r="LP306" i="2"/>
  <c r="LP307" i="2"/>
  <c r="LP305" i="2"/>
  <c r="LP300" i="2"/>
  <c r="LP304" i="2"/>
  <c r="LP302" i="2"/>
  <c r="LP301" i="2"/>
  <c r="LP299" i="2"/>
  <c r="LP298" i="2"/>
  <c r="LP297" i="2"/>
  <c r="LP296" i="2" a="1"/>
  <c r="LP296" i="2" s="1"/>
  <c r="LP290" i="2"/>
  <c r="LP291" i="2"/>
  <c r="LP286" i="2"/>
  <c r="LP289" i="2"/>
  <c r="LP288" i="2"/>
  <c r="LP283" i="2"/>
  <c r="LP281" i="2"/>
  <c r="LP280" i="2" a="1"/>
  <c r="LP280" i="2" s="1"/>
  <c r="LP284" i="2"/>
  <c r="LP282" i="2"/>
  <c r="LP285" i="2"/>
  <c r="LP275" i="2"/>
  <c r="LP274" i="2"/>
  <c r="LP272" i="2"/>
  <c r="LP269" i="2"/>
  <c r="LP265" i="2"/>
  <c r="LP264" i="2" a="1"/>
  <c r="LP264" i="2" s="1"/>
  <c r="LP270" i="2"/>
  <c r="LP273" i="2"/>
  <c r="LP258" i="2"/>
  <c r="LP267" i="2"/>
  <c r="LP268" i="2"/>
  <c r="LP257" i="2"/>
  <c r="LP259" i="2"/>
  <c r="LP266" i="2"/>
  <c r="LP241" i="2"/>
  <c r="LP256" i="2"/>
  <c r="LP254" i="2"/>
  <c r="LP243" i="2"/>
  <c r="LP252" i="2"/>
  <c r="LP249" i="2"/>
  <c r="LP242" i="2"/>
  <c r="LP240" i="2"/>
  <c r="LP248" i="2" a="1"/>
  <c r="LP248" i="2" s="1"/>
  <c r="LP251" i="2"/>
  <c r="LP250" i="2"/>
  <c r="LP238" i="2"/>
  <c r="LP236" i="2"/>
  <c r="LP253" i="2"/>
  <c r="LP237" i="2"/>
  <c r="LP235" i="2"/>
  <c r="LP234" i="2"/>
  <c r="LP226" i="2"/>
  <c r="LP233" i="2"/>
  <c r="LP225" i="2"/>
  <c r="LP222" i="2"/>
  <c r="LP232" i="2" a="1"/>
  <c r="LP232" i="2" s="1"/>
  <c r="LP220" i="2"/>
  <c r="LP217" i="2"/>
  <c r="LP216" i="2" a="1"/>
  <c r="LP216" i="2" s="1"/>
  <c r="LP227" i="2"/>
  <c r="LP224" i="2"/>
  <c r="LP221" i="2"/>
  <c r="LP209" i="2"/>
  <c r="LP211" i="2"/>
  <c r="LP200" i="2" a="1"/>
  <c r="LP200" i="2" s="1"/>
  <c r="LP219" i="2"/>
  <c r="LP208" i="2"/>
  <c r="LP193" i="2"/>
  <c r="LP190" i="2"/>
  <c r="LP206" i="2"/>
  <c r="LP204" i="2"/>
  <c r="LP201" i="2"/>
  <c r="LP195" i="2"/>
  <c r="LP218" i="2"/>
  <c r="LP205" i="2"/>
  <c r="LP203" i="2"/>
  <c r="LP202" i="2"/>
  <c r="LP210" i="2"/>
  <c r="LQ165" i="2"/>
  <c r="LP194" i="2"/>
  <c r="LP187" i="2"/>
  <c r="LP185" i="2"/>
  <c r="LP184" i="2" a="1"/>
  <c r="LP184" i="2" s="1"/>
  <c r="LP192" i="2"/>
  <c r="LP189" i="2"/>
  <c r="LP188" i="2"/>
  <c r="LP186" i="2"/>
  <c r="LN19" i="3"/>
  <c r="LP177" i="2"/>
  <c r="LP171" i="2"/>
  <c r="LP179" i="2"/>
  <c r="LP174" i="2"/>
  <c r="LP168" i="2" a="1"/>
  <c r="LP168" i="2" s="1"/>
  <c r="LP169" i="2"/>
  <c r="LP176" i="2"/>
  <c r="LP172" i="2"/>
  <c r="LP178" i="2"/>
  <c r="LP173" i="2"/>
  <c r="LP170" i="2"/>
  <c r="LO207" i="2"/>
  <c r="LO212" i="2" s="1"/>
  <c r="LP191" i="2" l="1"/>
  <c r="LP196" i="2" s="1"/>
  <c r="LP255" i="2"/>
  <c r="LP207" i="2"/>
  <c r="LP212" i="2" s="1"/>
  <c r="LP287" i="2"/>
  <c r="LP292" i="2" s="1"/>
  <c r="LP303" i="2"/>
  <c r="LP308" i="2" s="1"/>
  <c r="LP319" i="2"/>
  <c r="LP324" i="2" s="1"/>
  <c r="LP239" i="2"/>
  <c r="LP244" i="2" s="1"/>
  <c r="LQ323" i="2"/>
  <c r="LQ322" i="2"/>
  <c r="LQ320" i="2"/>
  <c r="LQ321" i="2"/>
  <c r="LQ317" i="2"/>
  <c r="LQ316" i="2"/>
  <c r="LQ318" i="2"/>
  <c r="LQ314" i="2"/>
  <c r="LQ315" i="2"/>
  <c r="LQ307" i="2"/>
  <c r="LQ312" i="2" a="1"/>
  <c r="LQ312" i="2" s="1"/>
  <c r="LQ313" i="2"/>
  <c r="LQ306" i="2"/>
  <c r="LQ302" i="2"/>
  <c r="LQ305" i="2"/>
  <c r="LQ304" i="2"/>
  <c r="LQ300" i="2"/>
  <c r="LQ301" i="2"/>
  <c r="LQ298" i="2"/>
  <c r="LQ299" i="2"/>
  <c r="LQ296" i="2" a="1"/>
  <c r="LQ296" i="2" s="1"/>
  <c r="LQ290" i="2"/>
  <c r="LQ297" i="2"/>
  <c r="LQ291" i="2"/>
  <c r="LQ286" i="2"/>
  <c r="LQ289" i="2"/>
  <c r="LQ284" i="2"/>
  <c r="LQ282" i="2"/>
  <c r="LQ285" i="2"/>
  <c r="LQ288" i="2"/>
  <c r="LQ281" i="2"/>
  <c r="LQ275" i="2"/>
  <c r="LQ280" i="2" a="1"/>
  <c r="LQ280" i="2" s="1"/>
  <c r="LQ283" i="2"/>
  <c r="LQ272" i="2"/>
  <c r="LQ269" i="2"/>
  <c r="LQ264" i="2" a="1"/>
  <c r="LQ264" i="2" s="1"/>
  <c r="LQ274" i="2"/>
  <c r="LQ268" i="2"/>
  <c r="LQ267" i="2"/>
  <c r="LQ266" i="2"/>
  <c r="LQ273" i="2"/>
  <c r="LQ259" i="2"/>
  <c r="LQ265" i="2"/>
  <c r="LQ257" i="2"/>
  <c r="LQ270" i="2"/>
  <c r="LQ256" i="2"/>
  <c r="LQ254" i="2"/>
  <c r="LQ243" i="2"/>
  <c r="LQ252" i="2"/>
  <c r="LQ249" i="2"/>
  <c r="LQ248" i="2" a="1"/>
  <c r="LQ248" i="2" s="1"/>
  <c r="LQ251" i="2"/>
  <c r="LQ250" i="2"/>
  <c r="LQ258" i="2"/>
  <c r="LQ253" i="2"/>
  <c r="LQ242" i="2"/>
  <c r="LQ238" i="2"/>
  <c r="LQ236" i="2"/>
  <c r="LQ241" i="2"/>
  <c r="LQ240" i="2"/>
  <c r="LQ237" i="2"/>
  <c r="LQ235" i="2"/>
  <c r="LQ234" i="2"/>
  <c r="LQ226" i="2"/>
  <c r="LQ233" i="2"/>
  <c r="LQ225" i="2"/>
  <c r="LQ222" i="2"/>
  <c r="LQ232" i="2" a="1"/>
  <c r="LQ232" i="2" s="1"/>
  <c r="LQ227" i="2"/>
  <c r="LQ220" i="2"/>
  <c r="LQ217" i="2"/>
  <c r="LQ216" i="2" a="1"/>
  <c r="LQ216" i="2" s="1"/>
  <c r="LQ210" i="2"/>
  <c r="LQ208" i="2"/>
  <c r="LQ219" i="2"/>
  <c r="LQ218" i="2"/>
  <c r="LQ211" i="2"/>
  <c r="LQ206" i="2"/>
  <c r="LQ204" i="2"/>
  <c r="LQ201" i="2"/>
  <c r="LQ195" i="2"/>
  <c r="LQ221" i="2"/>
  <c r="LQ224" i="2"/>
  <c r="LQ194" i="2"/>
  <c r="LQ192" i="2"/>
  <c r="LQ189" i="2"/>
  <c r="LQ209" i="2"/>
  <c r="LQ200" i="2" a="1"/>
  <c r="LQ200" i="2" s="1"/>
  <c r="LO19" i="3"/>
  <c r="LQ203" i="2"/>
  <c r="LR165" i="2"/>
  <c r="LQ187" i="2"/>
  <c r="LQ185" i="2"/>
  <c r="LQ184" i="2" a="1"/>
  <c r="LQ184" i="2" s="1"/>
  <c r="LQ193" i="2"/>
  <c r="LQ205" i="2"/>
  <c r="LQ188" i="2"/>
  <c r="LQ202" i="2"/>
  <c r="LQ190" i="2"/>
  <c r="LQ186" i="2"/>
  <c r="LQ171" i="2"/>
  <c r="LQ177" i="2"/>
  <c r="LQ179" i="2"/>
  <c r="LQ170" i="2"/>
  <c r="LQ176" i="2"/>
  <c r="LQ172" i="2"/>
  <c r="LQ169" i="2"/>
  <c r="LQ178" i="2"/>
  <c r="LQ174" i="2"/>
  <c r="LQ173" i="2"/>
  <c r="LQ168" i="2" a="1"/>
  <c r="LQ168" i="2" s="1"/>
  <c r="LP175" i="2"/>
  <c r="LP180" i="2" s="1"/>
  <c r="LP223" i="2"/>
  <c r="LP228" i="2" s="1"/>
  <c r="LP260" i="2"/>
  <c r="LP271" i="2"/>
  <c r="LP276" i="2" s="1"/>
  <c r="LQ207" i="2" l="1"/>
  <c r="LQ191" i="2"/>
  <c r="LQ196" i="2" s="1"/>
  <c r="LQ239" i="2"/>
  <c r="LQ244" i="2" s="1"/>
  <c r="LQ271" i="2"/>
  <c r="LQ276" i="2" s="1"/>
  <c r="LQ303" i="2"/>
  <c r="LQ308" i="2" s="1"/>
  <c r="LQ255" i="2"/>
  <c r="LQ260" i="2" s="1"/>
  <c r="LR323" i="2"/>
  <c r="LR322" i="2"/>
  <c r="LR320" i="2"/>
  <c r="LR318" i="2"/>
  <c r="LR321" i="2"/>
  <c r="LR317" i="2"/>
  <c r="LR316" i="2"/>
  <c r="LR315" i="2"/>
  <c r="LR314" i="2"/>
  <c r="LR312" i="2" a="1"/>
  <c r="LR312" i="2" s="1"/>
  <c r="LR313" i="2"/>
  <c r="LR307" i="2"/>
  <c r="LR306" i="2"/>
  <c r="LR302" i="2"/>
  <c r="LR305" i="2"/>
  <c r="LR304" i="2"/>
  <c r="LR301" i="2"/>
  <c r="LR300" i="2"/>
  <c r="LR299" i="2"/>
  <c r="LR298" i="2"/>
  <c r="LR296" i="2" a="1"/>
  <c r="LR296" i="2" s="1"/>
  <c r="LR297" i="2"/>
  <c r="LR290" i="2"/>
  <c r="LR291" i="2"/>
  <c r="LR289" i="2"/>
  <c r="LR288" i="2"/>
  <c r="LR285" i="2"/>
  <c r="LR284" i="2"/>
  <c r="LR282" i="2"/>
  <c r="LR286" i="2"/>
  <c r="LR283" i="2"/>
  <c r="LR281" i="2"/>
  <c r="LR280" i="2" a="1"/>
  <c r="LR280" i="2" s="1"/>
  <c r="LR275" i="2"/>
  <c r="LR274" i="2"/>
  <c r="LR272" i="2"/>
  <c r="LR269" i="2"/>
  <c r="LR273" i="2"/>
  <c r="LR270" i="2"/>
  <c r="LR264" i="2" a="1"/>
  <c r="LR264" i="2" s="1"/>
  <c r="LR268" i="2"/>
  <c r="LR267" i="2"/>
  <c r="LR266" i="2"/>
  <c r="LR259" i="2"/>
  <c r="LR265" i="2"/>
  <c r="LR257" i="2"/>
  <c r="LR254" i="2"/>
  <c r="LR258" i="2"/>
  <c r="LR256" i="2"/>
  <c r="LR253" i="2"/>
  <c r="LR252" i="2"/>
  <c r="LR249" i="2"/>
  <c r="LR248" i="2" a="1"/>
  <c r="LR248" i="2" s="1"/>
  <c r="LR251" i="2"/>
  <c r="LR250" i="2"/>
  <c r="LR242" i="2"/>
  <c r="LR241" i="2"/>
  <c r="LR243" i="2"/>
  <c r="LR240" i="2"/>
  <c r="LR237" i="2"/>
  <c r="LR235" i="2"/>
  <c r="LR234" i="2"/>
  <c r="LR233" i="2"/>
  <c r="LR238" i="2"/>
  <c r="LR225" i="2"/>
  <c r="LR236" i="2"/>
  <c r="LR232" i="2" a="1"/>
  <c r="LR232" i="2" s="1"/>
  <c r="LR227" i="2"/>
  <c r="LR226" i="2"/>
  <c r="LR224" i="2"/>
  <c r="LR221" i="2"/>
  <c r="LR222" i="2"/>
  <c r="LR220" i="2"/>
  <c r="LR217" i="2"/>
  <c r="LR216" i="2" a="1"/>
  <c r="LR216" i="2" s="1"/>
  <c r="LR219" i="2"/>
  <c r="LR218" i="2"/>
  <c r="LR209" i="2"/>
  <c r="LR208" i="2"/>
  <c r="LR206" i="2"/>
  <c r="LR204" i="2"/>
  <c r="LR201" i="2"/>
  <c r="LR195" i="2"/>
  <c r="LR194" i="2"/>
  <c r="LR192" i="2"/>
  <c r="LR189" i="2"/>
  <c r="LR210" i="2"/>
  <c r="LR205" i="2"/>
  <c r="LR203" i="2"/>
  <c r="LR202" i="2"/>
  <c r="LR211" i="2"/>
  <c r="LR200" i="2" a="1"/>
  <c r="LR200" i="2" s="1"/>
  <c r="LR187" i="2"/>
  <c r="LR185" i="2"/>
  <c r="LR184" i="2" a="1"/>
  <c r="LR184" i="2" s="1"/>
  <c r="LP19" i="3"/>
  <c r="LR193" i="2"/>
  <c r="LS165" i="2"/>
  <c r="LR188" i="2"/>
  <c r="LR186" i="2"/>
  <c r="LR190" i="2"/>
  <c r="LR171" i="2"/>
  <c r="LR173" i="2"/>
  <c r="LR172" i="2"/>
  <c r="LR174" i="2"/>
  <c r="LR170" i="2"/>
  <c r="LR169" i="2"/>
  <c r="LR168" i="2" a="1"/>
  <c r="LR168" i="2" s="1"/>
  <c r="LR177" i="2"/>
  <c r="LR179" i="2"/>
  <c r="LR176" i="2"/>
  <c r="LR178" i="2"/>
  <c r="LQ319" i="2"/>
  <c r="LQ324" i="2" s="1"/>
  <c r="LQ212" i="2"/>
  <c r="LQ223" i="2"/>
  <c r="LQ228" i="2" s="1"/>
  <c r="LQ287" i="2"/>
  <c r="LQ292" i="2" s="1"/>
  <c r="LQ175" i="2"/>
  <c r="LQ180" i="2" s="1"/>
  <c r="LR319" i="2" l="1"/>
  <c r="LR324" i="2" s="1"/>
  <c r="LR287" i="2"/>
  <c r="LR255" i="2"/>
  <c r="LR260" i="2" s="1"/>
  <c r="LR223" i="2"/>
  <c r="LR228" i="2" s="1"/>
  <c r="LR239" i="2"/>
  <c r="LR244" i="2" s="1"/>
  <c r="LS323" i="2"/>
  <c r="LS321" i="2"/>
  <c r="LS320" i="2"/>
  <c r="LS322" i="2"/>
  <c r="LS318" i="2"/>
  <c r="LS317" i="2"/>
  <c r="LS316" i="2"/>
  <c r="LS314" i="2"/>
  <c r="LS315" i="2"/>
  <c r="LS312" i="2" a="1"/>
  <c r="LS312" i="2" s="1"/>
  <c r="LS307" i="2"/>
  <c r="LS313" i="2"/>
  <c r="LS306" i="2"/>
  <c r="LS304" i="2"/>
  <c r="LS301" i="2"/>
  <c r="LS300" i="2"/>
  <c r="LS299" i="2"/>
  <c r="LS302" i="2"/>
  <c r="LS298" i="2"/>
  <c r="LS296" i="2" a="1"/>
  <c r="LS296" i="2" s="1"/>
  <c r="LS290" i="2"/>
  <c r="LS297" i="2"/>
  <c r="LS291" i="2"/>
  <c r="LS305" i="2"/>
  <c r="LS288" i="2"/>
  <c r="LS286" i="2"/>
  <c r="LS289" i="2"/>
  <c r="LS284" i="2"/>
  <c r="LS282" i="2"/>
  <c r="LS285" i="2"/>
  <c r="LS280" i="2" a="1"/>
  <c r="LS280" i="2" s="1"/>
  <c r="LS283" i="2"/>
  <c r="LS281" i="2"/>
  <c r="LS275" i="2"/>
  <c r="LS274" i="2"/>
  <c r="LS272" i="2"/>
  <c r="LS269" i="2"/>
  <c r="LS273" i="2"/>
  <c r="LS270" i="2"/>
  <c r="LS268" i="2"/>
  <c r="LS267" i="2"/>
  <c r="LS266" i="2"/>
  <c r="LS265" i="2"/>
  <c r="LS257" i="2"/>
  <c r="LS254" i="2"/>
  <c r="LS259" i="2"/>
  <c r="LS264" i="2" a="1"/>
  <c r="LS264" i="2" s="1"/>
  <c r="LS258" i="2"/>
  <c r="LS256" i="2"/>
  <c r="LS253" i="2"/>
  <c r="LS248" i="2" a="1"/>
  <c r="LS248" i="2" s="1"/>
  <c r="LS242" i="2"/>
  <c r="LS251" i="2"/>
  <c r="LS250" i="2"/>
  <c r="LS241" i="2"/>
  <c r="LS243" i="2"/>
  <c r="LS252" i="2"/>
  <c r="LS240" i="2"/>
  <c r="LS249" i="2"/>
  <c r="LS237" i="2"/>
  <c r="LS235" i="2"/>
  <c r="LS234" i="2"/>
  <c r="LS238" i="2"/>
  <c r="LS225" i="2"/>
  <c r="LS222" i="2"/>
  <c r="LS236" i="2"/>
  <c r="LS232" i="2" a="1"/>
  <c r="LS232" i="2" s="1"/>
  <c r="LS227" i="2"/>
  <c r="LS233" i="2"/>
  <c r="LS216" i="2" a="1"/>
  <c r="LS216" i="2" s="1"/>
  <c r="LS219" i="2"/>
  <c r="LS218" i="2"/>
  <c r="LS209" i="2"/>
  <c r="LS226" i="2"/>
  <c r="LS224" i="2"/>
  <c r="LS221" i="2"/>
  <c r="LS211" i="2"/>
  <c r="LS220" i="2"/>
  <c r="LS217" i="2"/>
  <c r="LS208" i="2"/>
  <c r="LS206" i="2"/>
  <c r="LS204" i="2"/>
  <c r="LS201" i="2"/>
  <c r="LS195" i="2"/>
  <c r="LS210" i="2"/>
  <c r="LS205" i="2"/>
  <c r="LS203" i="2"/>
  <c r="LS202" i="2"/>
  <c r="LS200" i="2" a="1"/>
  <c r="LS200" i="2" s="1"/>
  <c r="LS193" i="2"/>
  <c r="LS190" i="2"/>
  <c r="LS194" i="2"/>
  <c r="LS187" i="2"/>
  <c r="LS185" i="2"/>
  <c r="LS184" i="2" a="1"/>
  <c r="LS184" i="2" s="1"/>
  <c r="LQ19" i="3"/>
  <c r="LT165" i="2"/>
  <c r="LS192" i="2"/>
  <c r="LS189" i="2"/>
  <c r="LS188" i="2"/>
  <c r="LS186" i="2"/>
  <c r="LS176" i="2"/>
  <c r="LS172" i="2"/>
  <c r="LS173" i="2"/>
  <c r="LS174" i="2"/>
  <c r="LS178" i="2"/>
  <c r="LS177" i="2"/>
  <c r="LS168" i="2" a="1"/>
  <c r="LS168" i="2" s="1"/>
  <c r="LS171" i="2"/>
  <c r="LS170" i="2"/>
  <c r="LS179" i="2"/>
  <c r="LS169" i="2"/>
  <c r="LR292" i="2"/>
  <c r="LR271" i="2"/>
  <c r="LR276" i="2" s="1"/>
  <c r="LR191" i="2"/>
  <c r="LR196" i="2" s="1"/>
  <c r="LR303" i="2"/>
  <c r="LR308" i="2" s="1"/>
  <c r="LR175" i="2"/>
  <c r="LR180" i="2" s="1"/>
  <c r="LR207" i="2"/>
  <c r="LR212" i="2" s="1"/>
  <c r="LS191" i="2" l="1"/>
  <c r="LS196" i="2" s="1"/>
  <c r="LS271" i="2"/>
  <c r="LS276" i="2" s="1"/>
  <c r="LS287" i="2"/>
  <c r="LS292" i="2" s="1"/>
  <c r="LS223" i="2"/>
  <c r="LS228" i="2" s="1"/>
  <c r="LS175" i="2"/>
  <c r="LS180" i="2" s="1"/>
  <c r="LS303" i="2"/>
  <c r="LS308" i="2" s="1"/>
  <c r="LS239" i="2"/>
  <c r="LS244" i="2" s="1"/>
  <c r="LS255" i="2"/>
  <c r="LS260" i="2" s="1"/>
  <c r="LS319" i="2"/>
  <c r="LS324" i="2" s="1"/>
  <c r="LS207" i="2"/>
  <c r="LS212" i="2" s="1"/>
  <c r="LT322" i="2"/>
  <c r="LT323" i="2"/>
  <c r="LT320" i="2"/>
  <c r="LT318" i="2"/>
  <c r="LT317" i="2"/>
  <c r="LT321" i="2"/>
  <c r="LT316" i="2"/>
  <c r="LT312" i="2" a="1"/>
  <c r="LT312" i="2" s="1"/>
  <c r="LT315" i="2"/>
  <c r="LT314" i="2"/>
  <c r="LT313" i="2"/>
  <c r="LT307" i="2"/>
  <c r="LT305" i="2"/>
  <c r="LT306" i="2"/>
  <c r="LT304" i="2"/>
  <c r="LT301" i="2"/>
  <c r="LT302" i="2"/>
  <c r="LT300" i="2"/>
  <c r="LT298" i="2"/>
  <c r="LT296" i="2" a="1"/>
  <c r="LT296" i="2" s="1"/>
  <c r="LT297" i="2"/>
  <c r="LT291" i="2"/>
  <c r="LT299" i="2"/>
  <c r="LT288" i="2"/>
  <c r="LT285" i="2"/>
  <c r="LT286" i="2"/>
  <c r="LT290" i="2"/>
  <c r="LT289" i="2"/>
  <c r="LT284" i="2"/>
  <c r="LT282" i="2"/>
  <c r="LT280" i="2" a="1"/>
  <c r="LT280" i="2" s="1"/>
  <c r="LT283" i="2"/>
  <c r="LT281" i="2"/>
  <c r="LT273" i="2"/>
  <c r="LT270" i="2"/>
  <c r="LT268" i="2"/>
  <c r="LT272" i="2"/>
  <c r="LT269" i="2"/>
  <c r="LT267" i="2"/>
  <c r="LT266" i="2"/>
  <c r="LT274" i="2"/>
  <c r="LT275" i="2"/>
  <c r="LT264" i="2" a="1"/>
  <c r="LT264" i="2" s="1"/>
  <c r="LT257" i="2"/>
  <c r="LT265" i="2"/>
  <c r="LT259" i="2"/>
  <c r="LT258" i="2"/>
  <c r="LT242" i="2"/>
  <c r="LT240" i="2"/>
  <c r="LT251" i="2"/>
  <c r="LT250" i="2"/>
  <c r="LT241" i="2"/>
  <c r="LT253" i="2"/>
  <c r="LT243" i="2"/>
  <c r="LT252" i="2"/>
  <c r="LT249" i="2"/>
  <c r="LT237" i="2"/>
  <c r="LT254" i="2"/>
  <c r="LT256" i="2"/>
  <c r="LT238" i="2"/>
  <c r="LT236" i="2"/>
  <c r="LT225" i="2"/>
  <c r="LT232" i="2" a="1"/>
  <c r="LT232" i="2" s="1"/>
  <c r="LT227" i="2"/>
  <c r="LT248" i="2" a="1"/>
  <c r="LT248" i="2" s="1"/>
  <c r="LT226" i="2"/>
  <c r="LT224" i="2"/>
  <c r="LT221" i="2"/>
  <c r="LT235" i="2"/>
  <c r="LT234" i="2"/>
  <c r="LT219" i="2"/>
  <c r="LT218" i="2"/>
  <c r="LT211" i="2"/>
  <c r="LT233" i="2"/>
  <c r="LT222" i="2"/>
  <c r="LT210" i="2"/>
  <c r="LT208" i="2"/>
  <c r="LT220" i="2"/>
  <c r="LT194" i="2"/>
  <c r="LT192" i="2"/>
  <c r="LT189" i="2"/>
  <c r="LT205" i="2"/>
  <c r="LT203" i="2"/>
  <c r="LT202" i="2"/>
  <c r="LT200" i="2" a="1"/>
  <c r="LT200" i="2" s="1"/>
  <c r="LT217" i="2"/>
  <c r="LT216" i="2" a="1"/>
  <c r="LT216" i="2" s="1"/>
  <c r="LT206" i="2"/>
  <c r="LT204" i="2"/>
  <c r="LT201" i="2"/>
  <c r="LT195" i="2"/>
  <c r="LR19" i="3"/>
  <c r="LT193" i="2"/>
  <c r="LT188" i="2"/>
  <c r="LT186" i="2"/>
  <c r="LU165" i="2"/>
  <c r="LT190" i="2"/>
  <c r="LT209" i="2"/>
  <c r="LT187" i="2"/>
  <c r="LT185" i="2"/>
  <c r="LT184" i="2" a="1"/>
  <c r="LT184" i="2" s="1"/>
  <c r="LT179" i="2"/>
  <c r="LT173" i="2"/>
  <c r="LT168" i="2" a="1"/>
  <c r="LT168" i="2" s="1"/>
  <c r="LT176" i="2"/>
  <c r="LT174" i="2"/>
  <c r="LT171" i="2"/>
  <c r="LT172" i="2"/>
  <c r="LT177" i="2"/>
  <c r="LT169" i="2"/>
  <c r="LT170" i="2"/>
  <c r="LT178" i="2"/>
  <c r="LT191" i="2" l="1"/>
  <c r="LT196" i="2" s="1"/>
  <c r="LT255" i="2"/>
  <c r="LT260" i="2" s="1"/>
  <c r="LT175" i="2"/>
  <c r="LT180" i="2" s="1"/>
  <c r="LT319" i="2"/>
  <c r="LT324" i="2" s="1"/>
  <c r="LT223" i="2"/>
  <c r="LT228" i="2" s="1"/>
  <c r="LT239" i="2"/>
  <c r="LT244" i="2" s="1"/>
  <c r="LU323" i="2"/>
  <c r="LU322" i="2"/>
  <c r="LU321" i="2"/>
  <c r="LU320" i="2"/>
  <c r="LU318" i="2"/>
  <c r="LU315" i="2"/>
  <c r="LU314" i="2"/>
  <c r="LU317" i="2"/>
  <c r="LU316" i="2"/>
  <c r="LU313" i="2"/>
  <c r="LU307" i="2"/>
  <c r="LU312" i="2" a="1"/>
  <c r="LU312" i="2" s="1"/>
  <c r="LU305" i="2"/>
  <c r="LU304" i="2"/>
  <c r="LU302" i="2"/>
  <c r="LU306" i="2"/>
  <c r="LU301" i="2"/>
  <c r="LU299" i="2"/>
  <c r="LU300" i="2"/>
  <c r="LU297" i="2"/>
  <c r="LU291" i="2"/>
  <c r="LU298" i="2"/>
  <c r="LU296" i="2" a="1"/>
  <c r="LU296" i="2" s="1"/>
  <c r="LU290" i="2"/>
  <c r="LU288" i="2"/>
  <c r="LU285" i="2"/>
  <c r="LU289" i="2"/>
  <c r="LU280" i="2" a="1"/>
  <c r="LU280" i="2" s="1"/>
  <c r="LU286" i="2"/>
  <c r="LU283" i="2"/>
  <c r="LU281" i="2"/>
  <c r="LU282" i="2"/>
  <c r="LU284" i="2"/>
  <c r="LU274" i="2"/>
  <c r="LU268" i="2"/>
  <c r="LU270" i="2"/>
  <c r="LU265" i="2"/>
  <c r="LU275" i="2"/>
  <c r="LU272" i="2"/>
  <c r="LU267" i="2"/>
  <c r="LU259" i="2"/>
  <c r="LU258" i="2"/>
  <c r="LU256" i="2"/>
  <c r="LU264" i="2" a="1"/>
  <c r="LU264" i="2" s="1"/>
  <c r="LU269" i="2"/>
  <c r="LU266" i="2"/>
  <c r="LU273" i="2"/>
  <c r="LU251" i="2"/>
  <c r="LU250" i="2"/>
  <c r="LU257" i="2"/>
  <c r="LU253" i="2"/>
  <c r="LU243" i="2"/>
  <c r="LU252" i="2"/>
  <c r="LU249" i="2"/>
  <c r="LU254" i="2"/>
  <c r="LU248" i="2" a="1"/>
  <c r="LU248" i="2" s="1"/>
  <c r="LU241" i="2"/>
  <c r="LU240" i="2"/>
  <c r="LU237" i="2"/>
  <c r="LU235" i="2"/>
  <c r="LU234" i="2"/>
  <c r="LU242" i="2"/>
  <c r="LU238" i="2"/>
  <c r="LU225" i="2"/>
  <c r="LU232" i="2" a="1"/>
  <c r="LU232" i="2" s="1"/>
  <c r="LU227" i="2"/>
  <c r="LU236" i="2"/>
  <c r="LU226" i="2"/>
  <c r="LU224" i="2"/>
  <c r="LU221" i="2"/>
  <c r="LU233" i="2"/>
  <c r="LU219" i="2"/>
  <c r="LU218" i="2"/>
  <c r="LU209" i="2"/>
  <c r="LU220" i="2"/>
  <c r="LU217" i="2"/>
  <c r="LU216" i="2" a="1"/>
  <c r="LU216" i="2" s="1"/>
  <c r="LU205" i="2"/>
  <c r="LU203" i="2"/>
  <c r="LU202" i="2"/>
  <c r="LU200" i="2" a="1"/>
  <c r="LU200" i="2" s="1"/>
  <c r="LU210" i="2"/>
  <c r="LU222" i="2"/>
  <c r="LU193" i="2"/>
  <c r="LU190" i="2"/>
  <c r="LU208" i="2"/>
  <c r="LU195" i="2"/>
  <c r="LS19" i="3"/>
  <c r="LU211" i="2"/>
  <c r="LU204" i="2"/>
  <c r="LU188" i="2"/>
  <c r="LU186" i="2"/>
  <c r="LU192" i="2"/>
  <c r="LU189" i="2"/>
  <c r="LU206" i="2"/>
  <c r="LU201" i="2"/>
  <c r="LU184" i="2" a="1"/>
  <c r="LU184" i="2" s="1"/>
  <c r="LV165" i="2"/>
  <c r="LU194" i="2"/>
  <c r="LU185" i="2"/>
  <c r="LU187" i="2"/>
  <c r="LU172" i="2"/>
  <c r="LU174" i="2"/>
  <c r="LU168" i="2" a="1"/>
  <c r="LU168" i="2" s="1"/>
  <c r="LU171" i="2"/>
  <c r="LU176" i="2"/>
  <c r="LU179" i="2"/>
  <c r="LU178" i="2"/>
  <c r="LU173" i="2"/>
  <c r="LU169" i="2"/>
  <c r="LU177" i="2"/>
  <c r="LU170" i="2"/>
  <c r="LT287" i="2"/>
  <c r="LT292" i="2" s="1"/>
  <c r="LT207" i="2"/>
  <c r="LT212" i="2" s="1"/>
  <c r="LT303" i="2"/>
  <c r="LT308" i="2" s="1"/>
  <c r="LT271" i="2"/>
  <c r="LT276" i="2" s="1"/>
  <c r="LU207" i="2" l="1"/>
  <c r="LU319" i="2"/>
  <c r="LU324" i="2" s="1"/>
  <c r="LU271" i="2"/>
  <c r="LU276" i="2" s="1"/>
  <c r="LU175" i="2"/>
  <c r="LU180" i="2" s="1"/>
  <c r="LU191" i="2"/>
  <c r="LU196" i="2" s="1"/>
  <c r="LU303" i="2"/>
  <c r="LU308" i="2" s="1"/>
  <c r="LU255" i="2"/>
  <c r="LU260" i="2" s="1"/>
  <c r="LU287" i="2"/>
  <c r="LU292" i="2" s="1"/>
  <c r="LU223" i="2"/>
  <c r="LU228" i="2" s="1"/>
  <c r="LV322" i="2"/>
  <c r="LV323" i="2"/>
  <c r="LV321" i="2"/>
  <c r="LV318" i="2"/>
  <c r="LV314" i="2"/>
  <c r="LV317" i="2"/>
  <c r="LV315" i="2"/>
  <c r="LV320" i="2"/>
  <c r="LV316" i="2"/>
  <c r="LV313" i="2"/>
  <c r="LV312" i="2" a="1"/>
  <c r="LV312" i="2" s="1"/>
  <c r="LV305" i="2"/>
  <c r="LV304" i="2"/>
  <c r="LV306" i="2"/>
  <c r="LV307" i="2"/>
  <c r="LV302" i="2"/>
  <c r="LV301" i="2"/>
  <c r="LV299" i="2"/>
  <c r="LV297" i="2"/>
  <c r="LV296" i="2" a="1"/>
  <c r="LV296" i="2" s="1"/>
  <c r="LV291" i="2"/>
  <c r="LV300" i="2"/>
  <c r="LV290" i="2"/>
  <c r="LV286" i="2"/>
  <c r="LV298" i="2"/>
  <c r="LV289" i="2"/>
  <c r="LV280" i="2" a="1"/>
  <c r="LV280" i="2" s="1"/>
  <c r="LV283" i="2"/>
  <c r="LV281" i="2"/>
  <c r="LV275" i="2"/>
  <c r="LV285" i="2"/>
  <c r="LV288" i="2"/>
  <c r="LV284" i="2"/>
  <c r="LV282" i="2"/>
  <c r="LV273" i="2"/>
  <c r="LV270" i="2"/>
  <c r="LV268" i="2"/>
  <c r="LV274" i="2"/>
  <c r="LV272" i="2"/>
  <c r="LV265" i="2"/>
  <c r="LV264" i="2" a="1"/>
  <c r="LV264" i="2" s="1"/>
  <c r="LV269" i="2"/>
  <c r="LV267" i="2"/>
  <c r="LV266" i="2"/>
  <c r="LV259" i="2"/>
  <c r="LV258" i="2"/>
  <c r="LV256" i="2"/>
  <c r="LV253" i="2"/>
  <c r="LV257" i="2"/>
  <c r="LV254" i="2"/>
  <c r="LV251" i="2"/>
  <c r="LV250" i="2"/>
  <c r="LV243" i="2"/>
  <c r="LV252" i="2"/>
  <c r="LV249" i="2"/>
  <c r="LV248" i="2" a="1"/>
  <c r="LV248" i="2" s="1"/>
  <c r="LV241" i="2"/>
  <c r="LV240" i="2"/>
  <c r="LV238" i="2"/>
  <c r="LV236" i="2"/>
  <c r="LV227" i="2"/>
  <c r="LV242" i="2"/>
  <c r="LV226" i="2"/>
  <c r="LV233" i="2"/>
  <c r="LV237" i="2"/>
  <c r="LV232" i="2" a="1"/>
  <c r="LV232" i="2" s="1"/>
  <c r="LV225" i="2"/>
  <c r="LV222" i="2"/>
  <c r="LV219" i="2"/>
  <c r="LV218" i="2"/>
  <c r="LV234" i="2"/>
  <c r="LV235" i="2"/>
  <c r="LV211" i="2"/>
  <c r="LV224" i="2"/>
  <c r="LV221" i="2"/>
  <c r="LV220" i="2"/>
  <c r="LV217" i="2"/>
  <c r="LV216" i="2" a="1"/>
  <c r="LV216" i="2" s="1"/>
  <c r="LV210" i="2"/>
  <c r="LV208" i="2"/>
  <c r="LV205" i="2"/>
  <c r="LV203" i="2"/>
  <c r="LV202" i="2"/>
  <c r="LV200" i="2" a="1"/>
  <c r="LV200" i="2" s="1"/>
  <c r="LV193" i="2"/>
  <c r="LV190" i="2"/>
  <c r="LV209" i="2"/>
  <c r="LV206" i="2"/>
  <c r="LV204" i="2"/>
  <c r="LV201" i="2"/>
  <c r="LV195" i="2"/>
  <c r="LV188" i="2"/>
  <c r="LV186" i="2"/>
  <c r="LV192" i="2"/>
  <c r="LV189" i="2"/>
  <c r="LV194" i="2"/>
  <c r="LV184" i="2" a="1"/>
  <c r="LV184" i="2" s="1"/>
  <c r="LT19" i="3"/>
  <c r="LV187" i="2"/>
  <c r="LV185" i="2"/>
  <c r="LW165" i="2"/>
  <c r="LV177" i="2"/>
  <c r="LV178" i="2"/>
  <c r="LV168" i="2" a="1"/>
  <c r="LV168" i="2" s="1"/>
  <c r="LV176" i="2"/>
  <c r="LV172" i="2"/>
  <c r="LV174" i="2"/>
  <c r="LV169" i="2"/>
  <c r="LV173" i="2"/>
  <c r="LV179" i="2"/>
  <c r="LV171" i="2"/>
  <c r="LV170" i="2"/>
  <c r="LU212" i="2"/>
  <c r="LU239" i="2"/>
  <c r="LU244" i="2" s="1"/>
  <c r="LV319" i="2" l="1"/>
  <c r="LV324" i="2" s="1"/>
  <c r="LV191" i="2"/>
  <c r="LV196" i="2" s="1"/>
  <c r="LV207" i="2"/>
  <c r="LV212" i="2" s="1"/>
  <c r="LV303" i="2"/>
  <c r="LV308" i="2" s="1"/>
  <c r="LV223" i="2"/>
  <c r="LV228" i="2" s="1"/>
  <c r="LW323" i="2"/>
  <c r="LW322" i="2"/>
  <c r="LW320" i="2"/>
  <c r="LW321" i="2"/>
  <c r="LW318" i="2"/>
  <c r="LW317" i="2"/>
  <c r="LW316" i="2"/>
  <c r="LW315" i="2"/>
  <c r="LW313" i="2"/>
  <c r="LW307" i="2"/>
  <c r="LW305" i="2"/>
  <c r="LW314" i="2"/>
  <c r="LW312" i="2" a="1"/>
  <c r="LW312" i="2" s="1"/>
  <c r="LW306" i="2"/>
  <c r="LW304" i="2"/>
  <c r="LW302" i="2"/>
  <c r="LW300" i="2"/>
  <c r="LW301" i="2"/>
  <c r="LW298" i="2"/>
  <c r="LW297" i="2"/>
  <c r="LW291" i="2"/>
  <c r="LW299" i="2"/>
  <c r="LW289" i="2"/>
  <c r="LW290" i="2"/>
  <c r="LW296" i="2" a="1"/>
  <c r="LW296" i="2" s="1"/>
  <c r="LW286" i="2"/>
  <c r="LW288" i="2"/>
  <c r="LW285" i="2"/>
  <c r="LW283" i="2"/>
  <c r="LW281" i="2"/>
  <c r="LW275" i="2"/>
  <c r="LW284" i="2"/>
  <c r="LW282" i="2"/>
  <c r="LW280" i="2" a="1"/>
  <c r="LW280" i="2" s="1"/>
  <c r="LW273" i="2"/>
  <c r="LW270" i="2"/>
  <c r="LW268" i="2"/>
  <c r="LW274" i="2"/>
  <c r="LW272" i="2"/>
  <c r="LW269" i="2"/>
  <c r="LW259" i="2"/>
  <c r="LW265" i="2"/>
  <c r="LW264" i="2" a="1"/>
  <c r="LW264" i="2" s="1"/>
  <c r="LW267" i="2"/>
  <c r="LW266" i="2"/>
  <c r="LW258" i="2"/>
  <c r="LW256" i="2"/>
  <c r="LW253" i="2"/>
  <c r="LW257" i="2"/>
  <c r="LW254" i="2"/>
  <c r="LW241" i="2"/>
  <c r="LW252" i="2"/>
  <c r="LW249" i="2"/>
  <c r="LW248" i="2" a="1"/>
  <c r="LW248" i="2" s="1"/>
  <c r="LW242" i="2"/>
  <c r="LW240" i="2"/>
  <c r="LW243" i="2"/>
  <c r="LW238" i="2"/>
  <c r="LW236" i="2"/>
  <c r="LW250" i="2"/>
  <c r="LW251" i="2"/>
  <c r="LW226" i="2"/>
  <c r="LW224" i="2"/>
  <c r="LW221" i="2"/>
  <c r="LW233" i="2"/>
  <c r="LW235" i="2"/>
  <c r="LW234" i="2"/>
  <c r="LW227" i="2"/>
  <c r="LW211" i="2"/>
  <c r="LW225" i="2"/>
  <c r="LW220" i="2"/>
  <c r="LW217" i="2"/>
  <c r="LW216" i="2" a="1"/>
  <c r="LW216" i="2" s="1"/>
  <c r="LW237" i="2"/>
  <c r="LW210" i="2"/>
  <c r="LW208" i="2"/>
  <c r="LW222" i="2"/>
  <c r="LW219" i="2"/>
  <c r="LW218" i="2"/>
  <c r="LW205" i="2"/>
  <c r="LW203" i="2"/>
  <c r="LW202" i="2"/>
  <c r="LW209" i="2"/>
  <c r="LW206" i="2"/>
  <c r="LW204" i="2"/>
  <c r="LW201" i="2"/>
  <c r="LW195" i="2"/>
  <c r="LW232" i="2" a="1"/>
  <c r="LW232" i="2" s="1"/>
  <c r="LW200" i="2" a="1"/>
  <c r="LW200" i="2" s="1"/>
  <c r="LW194" i="2"/>
  <c r="LW192" i="2"/>
  <c r="LW189" i="2"/>
  <c r="LW193" i="2"/>
  <c r="LW188" i="2"/>
  <c r="LW186" i="2"/>
  <c r="LU19" i="3"/>
  <c r="LW184" i="2" a="1"/>
  <c r="LW184" i="2" s="1"/>
  <c r="LW190" i="2"/>
  <c r="LW187" i="2"/>
  <c r="LW185" i="2"/>
  <c r="LX165" i="2"/>
  <c r="LW174" i="2"/>
  <c r="LW170" i="2"/>
  <c r="LW171" i="2"/>
  <c r="LW173" i="2"/>
  <c r="LW176" i="2"/>
  <c r="LW179" i="2"/>
  <c r="LW178" i="2"/>
  <c r="LW172" i="2"/>
  <c r="LW177" i="2"/>
  <c r="LW169" i="2"/>
  <c r="LW168" i="2" a="1"/>
  <c r="LW168" i="2" s="1"/>
  <c r="LV287" i="2"/>
  <c r="LV292" i="2" s="1"/>
  <c r="LV239" i="2"/>
  <c r="LV244" i="2" s="1"/>
  <c r="LV175" i="2"/>
  <c r="LV180" i="2" s="1"/>
  <c r="LV255" i="2"/>
  <c r="LV260" i="2" s="1"/>
  <c r="LV271" i="2"/>
  <c r="LV276" i="2" s="1"/>
  <c r="LW191" i="2" l="1"/>
  <c r="LW196" i="2" s="1"/>
  <c r="LW207" i="2"/>
  <c r="LW212" i="2" s="1"/>
  <c r="LW223" i="2"/>
  <c r="LW228" i="2" s="1"/>
  <c r="LW303" i="2"/>
  <c r="LW308" i="2" s="1"/>
  <c r="LW239" i="2"/>
  <c r="LW244" i="2" s="1"/>
  <c r="LW319" i="2"/>
  <c r="LW324" i="2" s="1"/>
  <c r="LW175" i="2"/>
  <c r="LW180" i="2" s="1"/>
  <c r="LW255" i="2"/>
  <c r="LW260" i="2" s="1"/>
  <c r="LX323" i="2"/>
  <c r="LX322" i="2"/>
  <c r="LX321" i="2"/>
  <c r="LX316" i="2"/>
  <c r="LX318" i="2"/>
  <c r="LX317" i="2"/>
  <c r="LX315" i="2"/>
  <c r="LX313" i="2"/>
  <c r="LX314" i="2"/>
  <c r="LX312" i="2" a="1"/>
  <c r="LX312" i="2" s="1"/>
  <c r="LX320" i="2"/>
  <c r="LX307" i="2"/>
  <c r="LX306" i="2"/>
  <c r="LX304" i="2"/>
  <c r="LX305" i="2"/>
  <c r="LX300" i="2"/>
  <c r="LX301" i="2"/>
  <c r="LX299" i="2"/>
  <c r="LX302" i="2"/>
  <c r="LX296" i="2" a="1"/>
  <c r="LX296" i="2" s="1"/>
  <c r="LX298" i="2"/>
  <c r="LX297" i="2"/>
  <c r="LX290" i="2"/>
  <c r="LX291" i="2"/>
  <c r="LX286" i="2"/>
  <c r="LX289" i="2"/>
  <c r="LX288" i="2"/>
  <c r="LX283" i="2"/>
  <c r="LX281" i="2"/>
  <c r="LX285" i="2"/>
  <c r="LX284" i="2"/>
  <c r="LX282" i="2"/>
  <c r="LX280" i="2" a="1"/>
  <c r="LX280" i="2" s="1"/>
  <c r="LX274" i="2"/>
  <c r="LX272" i="2"/>
  <c r="LX269" i="2"/>
  <c r="LX275" i="2"/>
  <c r="LX268" i="2"/>
  <c r="LX265" i="2"/>
  <c r="LX264" i="2" a="1"/>
  <c r="LX264" i="2" s="1"/>
  <c r="LX270" i="2"/>
  <c r="LX273" i="2"/>
  <c r="LX267" i="2"/>
  <c r="LX259" i="2"/>
  <c r="LX258" i="2"/>
  <c r="LX266" i="2"/>
  <c r="LX257" i="2"/>
  <c r="LX241" i="2"/>
  <c r="LX248" i="2" a="1"/>
  <c r="LX248" i="2" s="1"/>
  <c r="LX243" i="2"/>
  <c r="LX252" i="2"/>
  <c r="LX249" i="2"/>
  <c r="LX253" i="2"/>
  <c r="LX242" i="2"/>
  <c r="LX240" i="2"/>
  <c r="LX254" i="2"/>
  <c r="LX256" i="2"/>
  <c r="LX251" i="2"/>
  <c r="LX250" i="2"/>
  <c r="LX238" i="2"/>
  <c r="LX236" i="2"/>
  <c r="LX237" i="2"/>
  <c r="LX235" i="2"/>
  <c r="LX234" i="2"/>
  <c r="LX226" i="2"/>
  <c r="LX233" i="2"/>
  <c r="LX232" i="2" a="1"/>
  <c r="LX232" i="2" s="1"/>
  <c r="LX225" i="2"/>
  <c r="LX222" i="2"/>
  <c r="LX216" i="2" a="1"/>
  <c r="LX216" i="2" s="1"/>
  <c r="LX220" i="2"/>
  <c r="LX217" i="2"/>
  <c r="LX224" i="2"/>
  <c r="LX221" i="2"/>
  <c r="LX209" i="2"/>
  <c r="LX219" i="2"/>
  <c r="LX210" i="2"/>
  <c r="LX193" i="2"/>
  <c r="LX190" i="2"/>
  <c r="LX206" i="2"/>
  <c r="LX204" i="2"/>
  <c r="LX201" i="2"/>
  <c r="LX195" i="2"/>
  <c r="LX211" i="2"/>
  <c r="LX205" i="2"/>
  <c r="LX203" i="2"/>
  <c r="LX202" i="2"/>
  <c r="LY165" i="2"/>
  <c r="LV19" i="3"/>
  <c r="LX192" i="2"/>
  <c r="LX189" i="2"/>
  <c r="LX184" i="2" a="1"/>
  <c r="LX184" i="2" s="1"/>
  <c r="LX208" i="2"/>
  <c r="LX187" i="2"/>
  <c r="LX185" i="2"/>
  <c r="LX194" i="2"/>
  <c r="LX227" i="2"/>
  <c r="LX218" i="2"/>
  <c r="LX200" i="2" a="1"/>
  <c r="LX200" i="2" s="1"/>
  <c r="LX188" i="2"/>
  <c r="LX186" i="2"/>
  <c r="LX177" i="2"/>
  <c r="LX171" i="2"/>
  <c r="LX170" i="2"/>
  <c r="LX176" i="2"/>
  <c r="LX179" i="2"/>
  <c r="LX169" i="2"/>
  <c r="LX173" i="2"/>
  <c r="LX174" i="2"/>
  <c r="LX168" i="2" a="1"/>
  <c r="LX168" i="2" s="1"/>
  <c r="LX172" i="2"/>
  <c r="LX178" i="2"/>
  <c r="LW271" i="2"/>
  <c r="LW276" i="2" s="1"/>
  <c r="LW287" i="2"/>
  <c r="LW292" i="2" s="1"/>
  <c r="LX175" i="2" l="1"/>
  <c r="LX180" i="2" s="1"/>
  <c r="LX191" i="2"/>
  <c r="LX196" i="2" s="1"/>
  <c r="LX303" i="2"/>
  <c r="LX308" i="2" s="1"/>
  <c r="LX207" i="2"/>
  <c r="LX212" i="2" s="1"/>
  <c r="LX319" i="2"/>
  <c r="LX324" i="2" s="1"/>
  <c r="LX255" i="2"/>
  <c r="LX260" i="2" s="1"/>
  <c r="LX223" i="2"/>
  <c r="LX228" i="2" s="1"/>
  <c r="LX239" i="2"/>
  <c r="LX244" i="2" s="1"/>
  <c r="LX287" i="2"/>
  <c r="LX292" i="2" s="1"/>
  <c r="LY323" i="2"/>
  <c r="LY322" i="2"/>
  <c r="LY320" i="2"/>
  <c r="LY321" i="2"/>
  <c r="LY318" i="2"/>
  <c r="LY317" i="2"/>
  <c r="LY315" i="2"/>
  <c r="LY314" i="2"/>
  <c r="LY312" i="2" a="1"/>
  <c r="LY312" i="2" s="1"/>
  <c r="LY307" i="2"/>
  <c r="LY316" i="2"/>
  <c r="LY313" i="2"/>
  <c r="LY306" i="2"/>
  <c r="LY302" i="2"/>
  <c r="LY304" i="2"/>
  <c r="LY305" i="2"/>
  <c r="LY300" i="2"/>
  <c r="LY301" i="2"/>
  <c r="LY299" i="2"/>
  <c r="LY296" i="2" a="1"/>
  <c r="LY296" i="2" s="1"/>
  <c r="LY297" i="2"/>
  <c r="LY290" i="2"/>
  <c r="LY298" i="2"/>
  <c r="LY291" i="2"/>
  <c r="LY286" i="2"/>
  <c r="LY289" i="2"/>
  <c r="LY285" i="2"/>
  <c r="LY284" i="2"/>
  <c r="LY282" i="2"/>
  <c r="LY280" i="2" a="1"/>
  <c r="LY280" i="2" s="1"/>
  <c r="LY288" i="2"/>
  <c r="LY283" i="2"/>
  <c r="LY275" i="2"/>
  <c r="LY270" i="2"/>
  <c r="LY273" i="2"/>
  <c r="LY267" i="2"/>
  <c r="LY266" i="2"/>
  <c r="LY281" i="2"/>
  <c r="LY269" i="2"/>
  <c r="LY272" i="2"/>
  <c r="LY259" i="2"/>
  <c r="LY265" i="2"/>
  <c r="LY274" i="2"/>
  <c r="LY268" i="2"/>
  <c r="LY264" i="2" a="1"/>
  <c r="LY264" i="2" s="1"/>
  <c r="LY257" i="2"/>
  <c r="LY248" i="2" a="1"/>
  <c r="LY248" i="2" s="1"/>
  <c r="LY243" i="2"/>
  <c r="LY252" i="2"/>
  <c r="LY249" i="2"/>
  <c r="LY253" i="2"/>
  <c r="LY254" i="2"/>
  <c r="LY258" i="2"/>
  <c r="LY256" i="2"/>
  <c r="LY251" i="2"/>
  <c r="LY250" i="2"/>
  <c r="LY238" i="2"/>
  <c r="LY236" i="2"/>
  <c r="LY242" i="2"/>
  <c r="LY241" i="2"/>
  <c r="LY240" i="2"/>
  <c r="LY226" i="2"/>
  <c r="LY233" i="2"/>
  <c r="LY235" i="2"/>
  <c r="LY234" i="2"/>
  <c r="LY232" i="2" a="1"/>
  <c r="LY232" i="2" s="1"/>
  <c r="LY225" i="2"/>
  <c r="LY222" i="2"/>
  <c r="LY237" i="2"/>
  <c r="LY227" i="2"/>
  <c r="LY220" i="2"/>
  <c r="LY217" i="2"/>
  <c r="LY224" i="2"/>
  <c r="LY221" i="2"/>
  <c r="LY210" i="2"/>
  <c r="LY208" i="2"/>
  <c r="LY219" i="2"/>
  <c r="LY218" i="2"/>
  <c r="LY216" i="2" a="1"/>
  <c r="LY216" i="2" s="1"/>
  <c r="LY211" i="2"/>
  <c r="LY206" i="2"/>
  <c r="LY204" i="2"/>
  <c r="LY201" i="2"/>
  <c r="LY195" i="2"/>
  <c r="LY209" i="2"/>
  <c r="LY200" i="2" a="1"/>
  <c r="LY200" i="2" s="1"/>
  <c r="LY194" i="2"/>
  <c r="LY192" i="2"/>
  <c r="LY189" i="2"/>
  <c r="LY203" i="2"/>
  <c r="LY184" i="2" a="1"/>
  <c r="LY184" i="2" s="1"/>
  <c r="LW19" i="3"/>
  <c r="LZ165" i="2"/>
  <c r="LY187" i="2"/>
  <c r="LY185" i="2"/>
  <c r="LY205" i="2"/>
  <c r="LY190" i="2"/>
  <c r="LY188" i="2"/>
  <c r="LY193" i="2"/>
  <c r="LY202" i="2"/>
  <c r="LY186" i="2"/>
  <c r="LY174" i="2"/>
  <c r="LY176" i="2"/>
  <c r="LY177" i="2"/>
  <c r="LY179" i="2"/>
  <c r="LY170" i="2"/>
  <c r="LY168" i="2" a="1"/>
  <c r="LY168" i="2" s="1"/>
  <c r="LY169" i="2"/>
  <c r="LY178" i="2"/>
  <c r="LY173" i="2"/>
  <c r="LY171" i="2"/>
  <c r="LY172" i="2"/>
  <c r="LX271" i="2"/>
  <c r="LX276" i="2" s="1"/>
  <c r="LY223" i="2" l="1"/>
  <c r="LY228" i="2" s="1"/>
  <c r="LY175" i="2"/>
  <c r="LY180" i="2" s="1"/>
  <c r="LY319" i="2"/>
  <c r="LY324" i="2" s="1"/>
  <c r="LY303" i="2"/>
  <c r="LY308" i="2" s="1"/>
  <c r="LZ323" i="2"/>
  <c r="LZ322" i="2"/>
  <c r="LZ320" i="2"/>
  <c r="LZ321" i="2"/>
  <c r="LZ318" i="2"/>
  <c r="LZ317" i="2"/>
  <c r="LZ316" i="2"/>
  <c r="LZ315" i="2"/>
  <c r="LZ312" i="2" a="1"/>
  <c r="LZ312" i="2" s="1"/>
  <c r="LZ314" i="2"/>
  <c r="LZ313" i="2"/>
  <c r="LZ306" i="2"/>
  <c r="LZ302" i="2"/>
  <c r="LZ305" i="2"/>
  <c r="LZ307" i="2"/>
  <c r="LZ304" i="2"/>
  <c r="LZ300" i="2"/>
  <c r="LZ299" i="2"/>
  <c r="LZ301" i="2"/>
  <c r="LZ298" i="2"/>
  <c r="LZ297" i="2"/>
  <c r="LZ296" i="2" a="1"/>
  <c r="LZ296" i="2" s="1"/>
  <c r="LZ290" i="2"/>
  <c r="LZ291" i="2"/>
  <c r="LZ289" i="2"/>
  <c r="LZ288" i="2"/>
  <c r="LZ285" i="2"/>
  <c r="LZ286" i="2"/>
  <c r="LZ284" i="2"/>
  <c r="LZ282" i="2"/>
  <c r="LZ280" i="2" a="1"/>
  <c r="LZ280" i="2" s="1"/>
  <c r="LZ283" i="2"/>
  <c r="LZ281" i="2"/>
  <c r="LZ275" i="2"/>
  <c r="LZ274" i="2"/>
  <c r="LZ272" i="2"/>
  <c r="LZ269" i="2"/>
  <c r="LZ273" i="2"/>
  <c r="LZ270" i="2"/>
  <c r="LZ267" i="2"/>
  <c r="LZ266" i="2"/>
  <c r="LZ259" i="2"/>
  <c r="LZ268" i="2"/>
  <c r="LZ265" i="2"/>
  <c r="LZ264" i="2" a="1"/>
  <c r="LZ264" i="2" s="1"/>
  <c r="LZ257" i="2"/>
  <c r="LZ254" i="2"/>
  <c r="LZ258" i="2"/>
  <c r="LZ256" i="2"/>
  <c r="LZ253" i="2"/>
  <c r="LZ252" i="2"/>
  <c r="LZ249" i="2"/>
  <c r="LZ251" i="2"/>
  <c r="LZ250" i="2"/>
  <c r="LZ243" i="2"/>
  <c r="LZ242" i="2"/>
  <c r="LZ248" i="2" a="1"/>
  <c r="LZ248" i="2" s="1"/>
  <c r="LZ237" i="2"/>
  <c r="LZ235" i="2"/>
  <c r="LZ234" i="2"/>
  <c r="LZ233" i="2"/>
  <c r="LZ236" i="2"/>
  <c r="LZ241" i="2"/>
  <c r="LZ232" i="2" a="1"/>
  <c r="LZ232" i="2" s="1"/>
  <c r="LZ225" i="2"/>
  <c r="LZ227" i="2"/>
  <c r="LZ238" i="2"/>
  <c r="LZ226" i="2"/>
  <c r="LZ224" i="2"/>
  <c r="LZ221" i="2"/>
  <c r="LZ220" i="2"/>
  <c r="LZ217" i="2"/>
  <c r="LZ240" i="2"/>
  <c r="LZ222" i="2"/>
  <c r="LZ219" i="2"/>
  <c r="LZ218" i="2"/>
  <c r="LZ209" i="2"/>
  <c r="LZ210" i="2"/>
  <c r="LZ206" i="2"/>
  <c r="LZ204" i="2"/>
  <c r="LZ201" i="2"/>
  <c r="LZ195" i="2"/>
  <c r="LZ211" i="2"/>
  <c r="LZ200" i="2" a="1"/>
  <c r="LZ200" i="2" s="1"/>
  <c r="LZ194" i="2"/>
  <c r="LZ192" i="2"/>
  <c r="LZ189" i="2"/>
  <c r="LZ208" i="2"/>
  <c r="LZ205" i="2"/>
  <c r="LZ203" i="2"/>
  <c r="LZ202" i="2"/>
  <c r="LZ216" i="2" a="1"/>
  <c r="LZ216" i="2" s="1"/>
  <c r="LZ187" i="2"/>
  <c r="LZ185" i="2"/>
  <c r="LZ190" i="2"/>
  <c r="MA165" i="2"/>
  <c r="LZ193" i="2"/>
  <c r="LX19" i="3"/>
  <c r="LZ188" i="2"/>
  <c r="LZ186" i="2"/>
  <c r="LZ184" i="2" a="1"/>
  <c r="LZ184" i="2" s="1"/>
  <c r="LZ168" i="2" a="1"/>
  <c r="LZ168" i="2" s="1"/>
  <c r="LZ174" i="2"/>
  <c r="LZ170" i="2"/>
  <c r="LZ169" i="2"/>
  <c r="LZ177" i="2"/>
  <c r="LZ179" i="2"/>
  <c r="LZ172" i="2"/>
  <c r="LZ178" i="2"/>
  <c r="LZ173" i="2"/>
  <c r="LZ171" i="2"/>
  <c r="LZ176" i="2"/>
  <c r="LY271" i="2"/>
  <c r="LY276" i="2" s="1"/>
  <c r="LY191" i="2"/>
  <c r="LY196" i="2" s="1"/>
  <c r="LY239" i="2"/>
  <c r="LY244" i="2" s="1"/>
  <c r="LY255" i="2"/>
  <c r="LY260" i="2" s="1"/>
  <c r="LY207" i="2"/>
  <c r="LY212" i="2" s="1"/>
  <c r="LY287" i="2"/>
  <c r="LY292" i="2" s="1"/>
  <c r="LZ223" i="2" l="1"/>
  <c r="LZ228" i="2" s="1"/>
  <c r="LZ191" i="2"/>
  <c r="LZ196" i="2" s="1"/>
  <c r="LZ271" i="2"/>
  <c r="LZ276" i="2" s="1"/>
  <c r="LZ175" i="2"/>
  <c r="LZ180" i="2" s="1"/>
  <c r="LZ303" i="2"/>
  <c r="LZ308" i="2" s="1"/>
  <c r="LZ319" i="2"/>
  <c r="LZ324" i="2" s="1"/>
  <c r="MA323" i="2"/>
  <c r="MA321" i="2"/>
  <c r="MA320" i="2"/>
  <c r="MA322" i="2"/>
  <c r="MA318" i="2"/>
  <c r="MA317" i="2"/>
  <c r="MA316" i="2"/>
  <c r="MA314" i="2"/>
  <c r="MA307" i="2"/>
  <c r="MA313" i="2"/>
  <c r="MA306" i="2"/>
  <c r="MA315" i="2"/>
  <c r="MA312" i="2" a="1"/>
  <c r="MA312" i="2" s="1"/>
  <c r="MA304" i="2"/>
  <c r="MA301" i="2"/>
  <c r="MA305" i="2"/>
  <c r="MA300" i="2"/>
  <c r="MA302" i="2"/>
  <c r="MA299" i="2"/>
  <c r="MA298" i="2"/>
  <c r="MA291" i="2"/>
  <c r="MA297" i="2"/>
  <c r="MA290" i="2"/>
  <c r="MA296" i="2" a="1"/>
  <c r="MA296" i="2" s="1"/>
  <c r="MA289" i="2"/>
  <c r="MA288" i="2"/>
  <c r="MA286" i="2"/>
  <c r="MA285" i="2"/>
  <c r="MA284" i="2"/>
  <c r="MA282" i="2"/>
  <c r="MA280" i="2" a="1"/>
  <c r="MA280" i="2" s="1"/>
  <c r="MA283" i="2"/>
  <c r="MA281" i="2"/>
  <c r="MA275" i="2"/>
  <c r="MA274" i="2"/>
  <c r="MA272" i="2"/>
  <c r="MA269" i="2"/>
  <c r="MA273" i="2"/>
  <c r="MA270" i="2"/>
  <c r="MA268" i="2"/>
  <c r="MA267" i="2"/>
  <c r="MA266" i="2"/>
  <c r="MA265" i="2"/>
  <c r="MA264" i="2" a="1"/>
  <c r="MA264" i="2" s="1"/>
  <c r="MA257" i="2"/>
  <c r="MA254" i="2"/>
  <c r="MA258" i="2"/>
  <c r="MA256" i="2"/>
  <c r="MA253" i="2"/>
  <c r="MA242" i="2"/>
  <c r="MA251" i="2"/>
  <c r="MA250" i="2"/>
  <c r="MA248" i="2" a="1"/>
  <c r="MA248" i="2" s="1"/>
  <c r="MA241" i="2"/>
  <c r="MA259" i="2"/>
  <c r="MA243" i="2"/>
  <c r="MA252" i="2"/>
  <c r="MA249" i="2"/>
  <c r="MA237" i="2"/>
  <c r="MA235" i="2"/>
  <c r="MA234" i="2"/>
  <c r="MA240" i="2"/>
  <c r="MA236" i="2"/>
  <c r="MA232" i="2" a="1"/>
  <c r="MA232" i="2" s="1"/>
  <c r="MA225" i="2"/>
  <c r="MA222" i="2"/>
  <c r="MA227" i="2"/>
  <c r="MA233" i="2"/>
  <c r="MA238" i="2"/>
  <c r="MA224" i="2"/>
  <c r="MA221" i="2"/>
  <c r="MA219" i="2"/>
  <c r="MA218" i="2"/>
  <c r="MA226" i="2"/>
  <c r="MA209" i="2"/>
  <c r="MA216" i="2" a="1"/>
  <c r="MA216" i="2" s="1"/>
  <c r="MA211" i="2"/>
  <c r="MA220" i="2"/>
  <c r="MA217" i="2"/>
  <c r="MA210" i="2"/>
  <c r="MA206" i="2"/>
  <c r="MA204" i="2"/>
  <c r="MA201" i="2"/>
  <c r="MA195" i="2"/>
  <c r="MA200" i="2" a="1"/>
  <c r="MA200" i="2" s="1"/>
  <c r="MA208" i="2"/>
  <c r="MA205" i="2"/>
  <c r="MA203" i="2"/>
  <c r="MA202" i="2"/>
  <c r="MA193" i="2"/>
  <c r="MA190" i="2"/>
  <c r="MA192" i="2"/>
  <c r="MA189" i="2"/>
  <c r="MA187" i="2"/>
  <c r="MA185" i="2"/>
  <c r="LY19" i="3"/>
  <c r="MB165" i="2"/>
  <c r="MA194" i="2"/>
  <c r="MA188" i="2"/>
  <c r="MA186" i="2"/>
  <c r="MA184" i="2" a="1"/>
  <c r="MA184" i="2" s="1"/>
  <c r="MA172" i="2"/>
  <c r="MA173" i="2"/>
  <c r="MA177" i="2"/>
  <c r="MA178" i="2"/>
  <c r="MA174" i="2"/>
  <c r="MA170" i="2"/>
  <c r="MA171" i="2"/>
  <c r="MA179" i="2"/>
  <c r="MA169" i="2"/>
  <c r="MA176" i="2"/>
  <c r="MA168" i="2" a="1"/>
  <c r="MA168" i="2" s="1"/>
  <c r="LZ239" i="2"/>
  <c r="LZ244" i="2" s="1"/>
  <c r="LZ287" i="2"/>
  <c r="LZ292" i="2" s="1"/>
  <c r="LZ207" i="2"/>
  <c r="LZ212" i="2" s="1"/>
  <c r="LZ255" i="2"/>
  <c r="LZ260" i="2" s="1"/>
  <c r="MA175" i="2" l="1"/>
  <c r="MA191" i="2"/>
  <c r="MA196" i="2" s="1"/>
  <c r="MA207" i="2"/>
  <c r="MA212" i="2" s="1"/>
  <c r="MA255" i="2"/>
  <c r="MA260" i="2" s="1"/>
  <c r="MA319" i="2"/>
  <c r="MA324" i="2" s="1"/>
  <c r="MA180" i="2"/>
  <c r="MA303" i="2"/>
  <c r="MA308" i="2" s="1"/>
  <c r="MA239" i="2"/>
  <c r="MA244" i="2" s="1"/>
  <c r="MA287" i="2"/>
  <c r="MA292" i="2" s="1"/>
  <c r="MA223" i="2"/>
  <c r="MA228" i="2" s="1"/>
  <c r="MA271" i="2"/>
  <c r="MA276" i="2" s="1"/>
  <c r="MB322" i="2"/>
  <c r="MB323" i="2"/>
  <c r="MB320" i="2"/>
  <c r="MB321" i="2"/>
  <c r="MB318" i="2"/>
  <c r="MB317" i="2"/>
  <c r="MB316" i="2"/>
  <c r="MB314" i="2"/>
  <c r="MB315" i="2"/>
  <c r="MB313" i="2"/>
  <c r="MB312" i="2" a="1"/>
  <c r="MB312" i="2" s="1"/>
  <c r="MB305" i="2"/>
  <c r="MB306" i="2"/>
  <c r="MB307" i="2"/>
  <c r="MB301" i="2"/>
  <c r="MB302" i="2"/>
  <c r="MB300" i="2"/>
  <c r="MB298" i="2"/>
  <c r="MB304" i="2"/>
  <c r="MB299" i="2"/>
  <c r="MB297" i="2"/>
  <c r="MB296" i="2" a="1"/>
  <c r="MB296" i="2" s="1"/>
  <c r="MB291" i="2"/>
  <c r="MB288" i="2"/>
  <c r="MB285" i="2"/>
  <c r="MB290" i="2"/>
  <c r="MB286" i="2"/>
  <c r="MB284" i="2"/>
  <c r="MB282" i="2"/>
  <c r="MB283" i="2"/>
  <c r="MB281" i="2"/>
  <c r="MB289" i="2"/>
  <c r="MB275" i="2"/>
  <c r="MB273" i="2"/>
  <c r="MB270" i="2"/>
  <c r="MB268" i="2"/>
  <c r="MB267" i="2"/>
  <c r="MB266" i="2"/>
  <c r="MB272" i="2"/>
  <c r="MB274" i="2"/>
  <c r="MB265" i="2"/>
  <c r="MB257" i="2"/>
  <c r="MB264" i="2" a="1"/>
  <c r="MB264" i="2" s="1"/>
  <c r="MB280" i="2" a="1"/>
  <c r="MB280" i="2" s="1"/>
  <c r="MB269" i="2"/>
  <c r="MB258" i="2"/>
  <c r="MB259" i="2"/>
  <c r="MB242" i="2"/>
  <c r="MB240" i="2"/>
  <c r="MB253" i="2"/>
  <c r="MB251" i="2"/>
  <c r="MB250" i="2"/>
  <c r="MB254" i="2"/>
  <c r="MB256" i="2"/>
  <c r="MB248" i="2" a="1"/>
  <c r="MB248" i="2" s="1"/>
  <c r="MB241" i="2"/>
  <c r="MB243" i="2"/>
  <c r="MB252" i="2"/>
  <c r="MB249" i="2"/>
  <c r="MB237" i="2"/>
  <c r="MB238" i="2"/>
  <c r="MB236" i="2"/>
  <c r="MB225" i="2"/>
  <c r="MB227" i="2"/>
  <c r="MB235" i="2"/>
  <c r="MB234" i="2"/>
  <c r="MB226" i="2"/>
  <c r="MB224" i="2"/>
  <c r="MB221" i="2"/>
  <c r="MB232" i="2" a="1"/>
  <c r="MB232" i="2" s="1"/>
  <c r="MB219" i="2"/>
  <c r="MB218" i="2"/>
  <c r="MB222" i="2"/>
  <c r="MB216" i="2" a="1"/>
  <c r="MB216" i="2" s="1"/>
  <c r="MB233" i="2"/>
  <c r="MB211" i="2"/>
  <c r="MB210" i="2"/>
  <c r="MB208" i="2"/>
  <c r="MB200" i="2" a="1"/>
  <c r="MB200" i="2" s="1"/>
  <c r="MB220" i="2"/>
  <c r="MB209" i="2"/>
  <c r="MB194" i="2"/>
  <c r="MB192" i="2"/>
  <c r="MB189" i="2"/>
  <c r="MB205" i="2"/>
  <c r="MB203" i="2"/>
  <c r="MB202" i="2"/>
  <c r="MB217" i="2"/>
  <c r="MB206" i="2"/>
  <c r="MB204" i="2"/>
  <c r="MB201" i="2"/>
  <c r="MB195" i="2"/>
  <c r="MB190" i="2"/>
  <c r="MB188" i="2"/>
  <c r="MB186" i="2"/>
  <c r="MC165" i="2"/>
  <c r="MB193" i="2"/>
  <c r="MB184" i="2" a="1"/>
  <c r="MB184" i="2" s="1"/>
  <c r="MB187" i="2"/>
  <c r="MB185" i="2"/>
  <c r="LZ19" i="3"/>
  <c r="MB176" i="2"/>
  <c r="MB173" i="2"/>
  <c r="MB177" i="2"/>
  <c r="MB169" i="2"/>
  <c r="MB171" i="2"/>
  <c r="MB174" i="2"/>
  <c r="MB170" i="2"/>
  <c r="MB172" i="2"/>
  <c r="MB168" i="2" a="1"/>
  <c r="MB168" i="2" s="1"/>
  <c r="MB178" i="2"/>
  <c r="MB179" i="2"/>
  <c r="MB287" i="2" l="1"/>
  <c r="MB292" i="2" s="1"/>
  <c r="MB271" i="2"/>
  <c r="MB276" i="2" s="1"/>
  <c r="MB319" i="2"/>
  <c r="MB324" i="2" s="1"/>
  <c r="MB223" i="2"/>
  <c r="MB228" i="2" s="1"/>
  <c r="MB191" i="2"/>
  <c r="MB196" i="2" s="1"/>
  <c r="MC323" i="2"/>
  <c r="MC322" i="2"/>
  <c r="MC321" i="2"/>
  <c r="MC318" i="2"/>
  <c r="MC320" i="2"/>
  <c r="MC316" i="2"/>
  <c r="MC315" i="2"/>
  <c r="MC317" i="2"/>
  <c r="MC314" i="2"/>
  <c r="MC313" i="2"/>
  <c r="MC312" i="2" a="1"/>
  <c r="MC312" i="2" s="1"/>
  <c r="MC307" i="2"/>
  <c r="MC306" i="2"/>
  <c r="MC304" i="2"/>
  <c r="MC305" i="2"/>
  <c r="MC301" i="2"/>
  <c r="MC299" i="2"/>
  <c r="MC302" i="2"/>
  <c r="MC300" i="2"/>
  <c r="MC298" i="2"/>
  <c r="MC297" i="2"/>
  <c r="MC291" i="2"/>
  <c r="MC296" i="2" a="1"/>
  <c r="MC296" i="2" s="1"/>
  <c r="MC290" i="2"/>
  <c r="MC288" i="2"/>
  <c r="MC285" i="2"/>
  <c r="MC289" i="2"/>
  <c r="MC286" i="2"/>
  <c r="MC283" i="2"/>
  <c r="MC281" i="2"/>
  <c r="MC280" i="2" a="1"/>
  <c r="MC280" i="2" s="1"/>
  <c r="MC282" i="2"/>
  <c r="MC284" i="2"/>
  <c r="MC270" i="2"/>
  <c r="MC273" i="2"/>
  <c r="MC269" i="2"/>
  <c r="MC265" i="2"/>
  <c r="MC264" i="2" a="1"/>
  <c r="MC264" i="2" s="1"/>
  <c r="MC274" i="2"/>
  <c r="MC268" i="2"/>
  <c r="MC272" i="2"/>
  <c r="MC266" i="2"/>
  <c r="MC258" i="2"/>
  <c r="MC256" i="2"/>
  <c r="MC275" i="2"/>
  <c r="MC259" i="2"/>
  <c r="MC253" i="2"/>
  <c r="MC251" i="2"/>
  <c r="MC250" i="2"/>
  <c r="MC254" i="2"/>
  <c r="MC257" i="2"/>
  <c r="MC248" i="2" a="1"/>
  <c r="MC248" i="2" s="1"/>
  <c r="MC243" i="2"/>
  <c r="MC252" i="2"/>
  <c r="MC249" i="2"/>
  <c r="MC267" i="2"/>
  <c r="MC237" i="2"/>
  <c r="MC235" i="2"/>
  <c r="MC234" i="2"/>
  <c r="MC242" i="2"/>
  <c r="MC240" i="2"/>
  <c r="MC241" i="2"/>
  <c r="MC225" i="2"/>
  <c r="MC227" i="2"/>
  <c r="MC226" i="2"/>
  <c r="MC224" i="2"/>
  <c r="MC221" i="2"/>
  <c r="MC238" i="2"/>
  <c r="MC233" i="2"/>
  <c r="MC232" i="2" a="1"/>
  <c r="MC232" i="2" s="1"/>
  <c r="MC236" i="2"/>
  <c r="MC219" i="2"/>
  <c r="MC218" i="2"/>
  <c r="MC222" i="2"/>
  <c r="MC216" i="2" a="1"/>
  <c r="MC216" i="2" s="1"/>
  <c r="MC209" i="2"/>
  <c r="MC220" i="2"/>
  <c r="MC217" i="2"/>
  <c r="MC205" i="2"/>
  <c r="MC203" i="2"/>
  <c r="MC202" i="2"/>
  <c r="MC211" i="2"/>
  <c r="MC208" i="2"/>
  <c r="MC193" i="2"/>
  <c r="MC190" i="2"/>
  <c r="MC210" i="2"/>
  <c r="MC200" i="2" a="1"/>
  <c r="MC200" i="2" s="1"/>
  <c r="MC195" i="2"/>
  <c r="MC204" i="2"/>
  <c r="MC188" i="2"/>
  <c r="MC186" i="2"/>
  <c r="MC206" i="2"/>
  <c r="MC194" i="2"/>
  <c r="MC201" i="2"/>
  <c r="MC184" i="2" a="1"/>
  <c r="MC184" i="2" s="1"/>
  <c r="MD165" i="2"/>
  <c r="MC192" i="2"/>
  <c r="MC189" i="2"/>
  <c r="MC185" i="2"/>
  <c r="MA19" i="3"/>
  <c r="MC187" i="2"/>
  <c r="MC179" i="2"/>
  <c r="MC174" i="2"/>
  <c r="MC178" i="2"/>
  <c r="MC168" i="2" a="1"/>
  <c r="MC168" i="2" s="1"/>
  <c r="MC176" i="2"/>
  <c r="MC170" i="2"/>
  <c r="MC171" i="2"/>
  <c r="MC169" i="2"/>
  <c r="MC172" i="2"/>
  <c r="MC173" i="2"/>
  <c r="MC177" i="2"/>
  <c r="MB207" i="2"/>
  <c r="MB212" i="2" s="1"/>
  <c r="MB255" i="2"/>
  <c r="MB260" i="2" s="1"/>
  <c r="MB175" i="2"/>
  <c r="MB180" i="2" s="1"/>
  <c r="MB239" i="2"/>
  <c r="MB244" i="2" s="1"/>
  <c r="MB303" i="2"/>
  <c r="MB308" i="2" s="1"/>
  <c r="MC319" i="2" l="1"/>
  <c r="MC324" i="2" s="1"/>
  <c r="MC191" i="2"/>
  <c r="MC196" i="2" s="1"/>
  <c r="MC207" i="2"/>
  <c r="MC212" i="2" s="1"/>
  <c r="MC255" i="2"/>
  <c r="MC260" i="2" s="1"/>
  <c r="MC287" i="2"/>
  <c r="MC292" i="2" s="1"/>
  <c r="MC271" i="2"/>
  <c r="MC276" i="2" s="1"/>
  <c r="MC239" i="2"/>
  <c r="MC244" i="2" s="1"/>
  <c r="MC175" i="2"/>
  <c r="MC180" i="2" s="1"/>
  <c r="MD322" i="2"/>
  <c r="MD323" i="2"/>
  <c r="MD321" i="2"/>
  <c r="MD318" i="2"/>
  <c r="MD320" i="2"/>
  <c r="MD317" i="2"/>
  <c r="MD314" i="2"/>
  <c r="MD316" i="2"/>
  <c r="MD315" i="2"/>
  <c r="MD313" i="2"/>
  <c r="MD312" i="2" a="1"/>
  <c r="MD312" i="2" s="1"/>
  <c r="MD307" i="2"/>
  <c r="MD304" i="2"/>
  <c r="MD306" i="2"/>
  <c r="MD305" i="2"/>
  <c r="MD300" i="2"/>
  <c r="MD302" i="2"/>
  <c r="MD301" i="2"/>
  <c r="MD298" i="2"/>
  <c r="MD299" i="2"/>
  <c r="MD297" i="2"/>
  <c r="MD296" i="2" a="1"/>
  <c r="MD296" i="2" s="1"/>
  <c r="MD291" i="2"/>
  <c r="MD290" i="2"/>
  <c r="MD286" i="2"/>
  <c r="MD289" i="2"/>
  <c r="MD283" i="2"/>
  <c r="MD281" i="2"/>
  <c r="MD275" i="2"/>
  <c r="MD288" i="2"/>
  <c r="MD280" i="2" a="1"/>
  <c r="MD280" i="2" s="1"/>
  <c r="MD284" i="2"/>
  <c r="MD282" i="2"/>
  <c r="MD273" i="2"/>
  <c r="MD270" i="2"/>
  <c r="MD268" i="2"/>
  <c r="MD285" i="2"/>
  <c r="MD274" i="2"/>
  <c r="MD272" i="2"/>
  <c r="MD264" i="2" a="1"/>
  <c r="MD264" i="2" s="1"/>
  <c r="MD269" i="2"/>
  <c r="MD265" i="2"/>
  <c r="MD267" i="2"/>
  <c r="MD266" i="2"/>
  <c r="MD258" i="2"/>
  <c r="MD256" i="2"/>
  <c r="MD253" i="2"/>
  <c r="MD259" i="2"/>
  <c r="MD257" i="2"/>
  <c r="MD254" i="2"/>
  <c r="MD251" i="2"/>
  <c r="MD250" i="2"/>
  <c r="MD248" i="2" a="1"/>
  <c r="MD248" i="2" s="1"/>
  <c r="MD243" i="2"/>
  <c r="MD252" i="2"/>
  <c r="MD249" i="2"/>
  <c r="MD242" i="2"/>
  <c r="MD240" i="2"/>
  <c r="MD241" i="2"/>
  <c r="MD238" i="2"/>
  <c r="MD236" i="2"/>
  <c r="MD227" i="2"/>
  <c r="MD235" i="2"/>
  <c r="MD234" i="2"/>
  <c r="MD226" i="2"/>
  <c r="MD237" i="2"/>
  <c r="MD233" i="2"/>
  <c r="MD232" i="2" a="1"/>
  <c r="MD232" i="2" s="1"/>
  <c r="MD225" i="2"/>
  <c r="MD222" i="2"/>
  <c r="MD224" i="2"/>
  <c r="MD221" i="2"/>
  <c r="MD219" i="2"/>
  <c r="MD218" i="2"/>
  <c r="MD216" i="2" a="1"/>
  <c r="MD216" i="2" s="1"/>
  <c r="MD211" i="2"/>
  <c r="MD220" i="2"/>
  <c r="MD217" i="2"/>
  <c r="MD210" i="2"/>
  <c r="MD208" i="2"/>
  <c r="MD209" i="2"/>
  <c r="MD205" i="2"/>
  <c r="MD203" i="2"/>
  <c r="MD202" i="2"/>
  <c r="MD193" i="2"/>
  <c r="MD190" i="2"/>
  <c r="MD206" i="2"/>
  <c r="MD204" i="2"/>
  <c r="MD201" i="2"/>
  <c r="MD195" i="2"/>
  <c r="MD188" i="2"/>
  <c r="MD186" i="2"/>
  <c r="MD194" i="2"/>
  <c r="MD184" i="2" a="1"/>
  <c r="MD184" i="2" s="1"/>
  <c r="MD200" i="2" a="1"/>
  <c r="MD200" i="2" s="1"/>
  <c r="MD189" i="2"/>
  <c r="MD187" i="2"/>
  <c r="MD185" i="2"/>
  <c r="MD192" i="2"/>
  <c r="MB19" i="3"/>
  <c r="ME165" i="2"/>
  <c r="MD168" i="2" a="1"/>
  <c r="MD168" i="2" s="1"/>
  <c r="MD178" i="2"/>
  <c r="MD176" i="2"/>
  <c r="MD179" i="2"/>
  <c r="MD172" i="2"/>
  <c r="MD169" i="2"/>
  <c r="MD173" i="2"/>
  <c r="MD171" i="2"/>
  <c r="MD170" i="2"/>
  <c r="MD174" i="2"/>
  <c r="MD177" i="2"/>
  <c r="MC223" i="2"/>
  <c r="MC228" i="2" s="1"/>
  <c r="MC303" i="2"/>
  <c r="MC308" i="2" s="1"/>
  <c r="MD239" i="2" l="1"/>
  <c r="MD244" i="2" s="1"/>
  <c r="MD207" i="2"/>
  <c r="MD212" i="2" s="1"/>
  <c r="MD191" i="2"/>
  <c r="MD196" i="2" s="1"/>
  <c r="MD303" i="2"/>
  <c r="MD308" i="2" s="1"/>
  <c r="MD223" i="2"/>
  <c r="MD228" i="2" s="1"/>
  <c r="MD319" i="2"/>
  <c r="MD324" i="2" s="1"/>
  <c r="MD287" i="2"/>
  <c r="MD292" i="2" s="1"/>
  <c r="MD255" i="2"/>
  <c r="MD260" i="2" s="1"/>
  <c r="ME323" i="2"/>
  <c r="ME322" i="2"/>
  <c r="ME320" i="2"/>
  <c r="ME321" i="2"/>
  <c r="ME318" i="2"/>
  <c r="ME317" i="2"/>
  <c r="ME316" i="2"/>
  <c r="ME314" i="2"/>
  <c r="ME313" i="2"/>
  <c r="ME315" i="2"/>
  <c r="ME312" i="2" a="1"/>
  <c r="ME312" i="2" s="1"/>
  <c r="ME307" i="2"/>
  <c r="ME305" i="2"/>
  <c r="ME302" i="2"/>
  <c r="ME306" i="2"/>
  <c r="ME304" i="2"/>
  <c r="ME300" i="2"/>
  <c r="ME299" i="2"/>
  <c r="ME301" i="2"/>
  <c r="ME298" i="2"/>
  <c r="ME297" i="2"/>
  <c r="ME296" i="2" a="1"/>
  <c r="ME296" i="2" s="1"/>
  <c r="ME291" i="2"/>
  <c r="ME289" i="2"/>
  <c r="ME290" i="2"/>
  <c r="ME286" i="2"/>
  <c r="ME288" i="2"/>
  <c r="ME285" i="2"/>
  <c r="ME283" i="2"/>
  <c r="ME281" i="2"/>
  <c r="ME275" i="2"/>
  <c r="ME280" i="2" a="1"/>
  <c r="ME280" i="2" s="1"/>
  <c r="ME284" i="2"/>
  <c r="ME282" i="2"/>
  <c r="ME273" i="2"/>
  <c r="ME270" i="2"/>
  <c r="ME268" i="2"/>
  <c r="ME274" i="2"/>
  <c r="ME272" i="2"/>
  <c r="ME269" i="2"/>
  <c r="ME264" i="2" a="1"/>
  <c r="ME264" i="2" s="1"/>
  <c r="ME259" i="2"/>
  <c r="ME265" i="2"/>
  <c r="ME267" i="2"/>
  <c r="ME266" i="2"/>
  <c r="ME258" i="2"/>
  <c r="ME256" i="2"/>
  <c r="ME253" i="2"/>
  <c r="ME257" i="2"/>
  <c r="ME254" i="2"/>
  <c r="ME248" i="2" a="1"/>
  <c r="ME248" i="2" s="1"/>
  <c r="ME241" i="2"/>
  <c r="ME252" i="2"/>
  <c r="ME249" i="2"/>
  <c r="ME242" i="2"/>
  <c r="ME243" i="2"/>
  <c r="ME240" i="2"/>
  <c r="ME250" i="2"/>
  <c r="ME238" i="2"/>
  <c r="ME236" i="2"/>
  <c r="ME235" i="2"/>
  <c r="ME234" i="2"/>
  <c r="ME232" i="2" a="1"/>
  <c r="ME232" i="2" s="1"/>
  <c r="ME226" i="2"/>
  <c r="ME224" i="2"/>
  <c r="ME221" i="2"/>
  <c r="ME237" i="2"/>
  <c r="ME233" i="2"/>
  <c r="ME227" i="2"/>
  <c r="ME216" i="2" a="1"/>
  <c r="ME216" i="2" s="1"/>
  <c r="ME222" i="2"/>
  <c r="ME211" i="2"/>
  <c r="ME225" i="2"/>
  <c r="ME220" i="2"/>
  <c r="ME217" i="2"/>
  <c r="ME210" i="2"/>
  <c r="ME208" i="2"/>
  <c r="ME219" i="2"/>
  <c r="ME218" i="2"/>
  <c r="ME209" i="2"/>
  <c r="ME205" i="2"/>
  <c r="ME203" i="2"/>
  <c r="ME202" i="2"/>
  <c r="ME251" i="2"/>
  <c r="ME206" i="2"/>
  <c r="ME204" i="2"/>
  <c r="ME201" i="2"/>
  <c r="ME200" i="2" a="1"/>
  <c r="ME200" i="2" s="1"/>
  <c r="ME195" i="2"/>
  <c r="ME194" i="2"/>
  <c r="ME192" i="2"/>
  <c r="ME189" i="2"/>
  <c r="ME190" i="2"/>
  <c r="ME188" i="2"/>
  <c r="ME186" i="2"/>
  <c r="ME184" i="2" a="1"/>
  <c r="ME184" i="2" s="1"/>
  <c r="ME193" i="2"/>
  <c r="ME187" i="2"/>
  <c r="ME185" i="2"/>
  <c r="MC19" i="3"/>
  <c r="MF165" i="2"/>
  <c r="ME179" i="2"/>
  <c r="ME174" i="2"/>
  <c r="ME171" i="2"/>
  <c r="ME173" i="2"/>
  <c r="ME169" i="2"/>
  <c r="ME178" i="2"/>
  <c r="ME170" i="2"/>
  <c r="ME177" i="2"/>
  <c r="ME168" i="2" a="1"/>
  <c r="ME168" i="2" s="1"/>
  <c r="ME176" i="2"/>
  <c r="ME172" i="2"/>
  <c r="MD175" i="2"/>
  <c r="MD180" i="2" s="1"/>
  <c r="MD271" i="2"/>
  <c r="MD276" i="2" s="1"/>
  <c r="ME191" i="2" l="1"/>
  <c r="ME196" i="2" s="1"/>
  <c r="ME303" i="2"/>
  <c r="ME308" i="2" s="1"/>
  <c r="ME175" i="2"/>
  <c r="ME180" i="2" s="1"/>
  <c r="ME223" i="2"/>
  <c r="ME228" i="2" s="1"/>
  <c r="ME255" i="2"/>
  <c r="ME260" i="2" s="1"/>
  <c r="ME319" i="2"/>
  <c r="ME324" i="2" s="1"/>
  <c r="MF323" i="2"/>
  <c r="MF322" i="2"/>
  <c r="MF321" i="2"/>
  <c r="MF320" i="2"/>
  <c r="MF318" i="2"/>
  <c r="MF316" i="2"/>
  <c r="MF317" i="2"/>
  <c r="MF315" i="2"/>
  <c r="MF314" i="2"/>
  <c r="MF313" i="2"/>
  <c r="MF312" i="2" a="1"/>
  <c r="MF312" i="2" s="1"/>
  <c r="MF307" i="2"/>
  <c r="MF306" i="2"/>
  <c r="MF305" i="2"/>
  <c r="MF304" i="2"/>
  <c r="MF300" i="2"/>
  <c r="MF302" i="2"/>
  <c r="MF301" i="2"/>
  <c r="MF299" i="2"/>
  <c r="MF298" i="2"/>
  <c r="MF297" i="2"/>
  <c r="MF296" i="2" a="1"/>
  <c r="MF296" i="2" s="1"/>
  <c r="MF291" i="2"/>
  <c r="MF290" i="2"/>
  <c r="MF286" i="2"/>
  <c r="MF288" i="2"/>
  <c r="MF283" i="2"/>
  <c r="MF281" i="2"/>
  <c r="MF280" i="2" a="1"/>
  <c r="MF280" i="2" s="1"/>
  <c r="MF284" i="2"/>
  <c r="MF282" i="2"/>
  <c r="MF289" i="2"/>
  <c r="MF285" i="2"/>
  <c r="MF275" i="2"/>
  <c r="MF274" i="2"/>
  <c r="MF272" i="2"/>
  <c r="MF269" i="2"/>
  <c r="MF273" i="2"/>
  <c r="MF265" i="2"/>
  <c r="MF258" i="2"/>
  <c r="MF264" i="2" a="1"/>
  <c r="MF264" i="2" s="1"/>
  <c r="MF268" i="2"/>
  <c r="MF266" i="2"/>
  <c r="MF270" i="2"/>
  <c r="MF259" i="2"/>
  <c r="MF257" i="2"/>
  <c r="MF267" i="2"/>
  <c r="MF241" i="2"/>
  <c r="MF254" i="2"/>
  <c r="MF243" i="2"/>
  <c r="MF252" i="2"/>
  <c r="MF249" i="2"/>
  <c r="MF256" i="2"/>
  <c r="MF242" i="2"/>
  <c r="MF240" i="2"/>
  <c r="MF251" i="2"/>
  <c r="MF250" i="2"/>
  <c r="MF248" i="2" a="1"/>
  <c r="MF248" i="2" s="1"/>
  <c r="MF238" i="2"/>
  <c r="MF236" i="2"/>
  <c r="MF253" i="2"/>
  <c r="MF237" i="2"/>
  <c r="MF235" i="2"/>
  <c r="MF234" i="2"/>
  <c r="MF232" i="2" a="1"/>
  <c r="MF232" i="2" s="1"/>
  <c r="MF226" i="2"/>
  <c r="MF233" i="2"/>
  <c r="MF225" i="2"/>
  <c r="MF222" i="2"/>
  <c r="MF220" i="2"/>
  <c r="MF217" i="2"/>
  <c r="MF227" i="2"/>
  <c r="MF224" i="2"/>
  <c r="MF221" i="2"/>
  <c r="MF209" i="2"/>
  <c r="MF211" i="2"/>
  <c r="MF208" i="2"/>
  <c r="MF200" i="2" a="1"/>
  <c r="MF200" i="2" s="1"/>
  <c r="MF193" i="2"/>
  <c r="MF190" i="2"/>
  <c r="MF206" i="2"/>
  <c r="MF204" i="2"/>
  <c r="MF201" i="2"/>
  <c r="MF195" i="2"/>
  <c r="MF218" i="2"/>
  <c r="MF216" i="2" a="1"/>
  <c r="MF216" i="2" s="1"/>
  <c r="MF219" i="2"/>
  <c r="MF205" i="2"/>
  <c r="MF203" i="2"/>
  <c r="MF202" i="2"/>
  <c r="MG165" i="2"/>
  <c r="MF194" i="2"/>
  <c r="MF184" i="2" a="1"/>
  <c r="MF184" i="2" s="1"/>
  <c r="MF187" i="2"/>
  <c r="MF185" i="2"/>
  <c r="MF192" i="2"/>
  <c r="MF189" i="2"/>
  <c r="MF210" i="2"/>
  <c r="MF188" i="2"/>
  <c r="MF186" i="2"/>
  <c r="MD19" i="3"/>
  <c r="MF176" i="2"/>
  <c r="MF172" i="2"/>
  <c r="MF174" i="2"/>
  <c r="MF170" i="2"/>
  <c r="MF173" i="2"/>
  <c r="MF169" i="2"/>
  <c r="MF179" i="2"/>
  <c r="MF168" i="2" a="1"/>
  <c r="MF168" i="2" s="1"/>
  <c r="MF171" i="2"/>
  <c r="MF178" i="2"/>
  <c r="MF177" i="2"/>
  <c r="ME271" i="2"/>
  <c r="ME276" i="2" s="1"/>
  <c r="ME207" i="2"/>
  <c r="ME212" i="2" s="1"/>
  <c r="ME287" i="2"/>
  <c r="ME292" i="2" s="1"/>
  <c r="ME239" i="2"/>
  <c r="ME244" i="2" s="1"/>
  <c r="MF319" i="2" l="1"/>
  <c r="MF324" i="2" s="1"/>
  <c r="MF239" i="2"/>
  <c r="MF244" i="2" s="1"/>
  <c r="MF223" i="2"/>
  <c r="MF228" i="2" s="1"/>
  <c r="MF207" i="2"/>
  <c r="MF212" i="2" s="1"/>
  <c r="MF303" i="2"/>
  <c r="MF308" i="2" s="1"/>
  <c r="MF271" i="2"/>
  <c r="MF175" i="2"/>
  <c r="MF180" i="2" s="1"/>
  <c r="MF287" i="2"/>
  <c r="MF292" i="2" s="1"/>
  <c r="MF191" i="2"/>
  <c r="MF196" i="2" s="1"/>
  <c r="MG323" i="2"/>
  <c r="MG322" i="2"/>
  <c r="MG320" i="2"/>
  <c r="MG321" i="2"/>
  <c r="MG317" i="2"/>
  <c r="MG318" i="2"/>
  <c r="MG316" i="2"/>
  <c r="MG315" i="2"/>
  <c r="MG314" i="2"/>
  <c r="MG312" i="2" a="1"/>
  <c r="MG312" i="2" s="1"/>
  <c r="MG307" i="2"/>
  <c r="MG313" i="2"/>
  <c r="MG305" i="2"/>
  <c r="MG306" i="2"/>
  <c r="MG302" i="2"/>
  <c r="MG300" i="2"/>
  <c r="MG301" i="2"/>
  <c r="MG299" i="2"/>
  <c r="MG304" i="2"/>
  <c r="MG296" i="2" a="1"/>
  <c r="MG296" i="2" s="1"/>
  <c r="MG291" i="2"/>
  <c r="MG290" i="2"/>
  <c r="MG298" i="2"/>
  <c r="MG286" i="2"/>
  <c r="MG289" i="2"/>
  <c r="MG280" i="2" a="1"/>
  <c r="MG280" i="2" s="1"/>
  <c r="MG297" i="2"/>
  <c r="MG288" i="2"/>
  <c r="MG284" i="2"/>
  <c r="MG282" i="2"/>
  <c r="MG285" i="2"/>
  <c r="MG275" i="2"/>
  <c r="MG283" i="2"/>
  <c r="MG269" i="2"/>
  <c r="MG272" i="2"/>
  <c r="MG268" i="2"/>
  <c r="MG267" i="2"/>
  <c r="MG266" i="2"/>
  <c r="MG264" i="2" a="1"/>
  <c r="MG264" i="2" s="1"/>
  <c r="MG270" i="2"/>
  <c r="MG259" i="2"/>
  <c r="MG274" i="2"/>
  <c r="MG257" i="2"/>
  <c r="MG273" i="2"/>
  <c r="MG281" i="2"/>
  <c r="MG254" i="2"/>
  <c r="MG243" i="2"/>
  <c r="MG252" i="2"/>
  <c r="MG249" i="2"/>
  <c r="MG256" i="2"/>
  <c r="MG258" i="2"/>
  <c r="MG251" i="2"/>
  <c r="MG250" i="2"/>
  <c r="MG248" i="2" a="1"/>
  <c r="MG248" i="2" s="1"/>
  <c r="MG265" i="2"/>
  <c r="MG253" i="2"/>
  <c r="MG242" i="2"/>
  <c r="MG240" i="2"/>
  <c r="MG238" i="2"/>
  <c r="MG236" i="2"/>
  <c r="MG241" i="2"/>
  <c r="MG235" i="2"/>
  <c r="MG234" i="2"/>
  <c r="MG232" i="2" a="1"/>
  <c r="MG232" i="2" s="1"/>
  <c r="MG226" i="2"/>
  <c r="MG233" i="2"/>
  <c r="MG237" i="2"/>
  <c r="MG225" i="2"/>
  <c r="MG222" i="2"/>
  <c r="MG227" i="2"/>
  <c r="MG220" i="2"/>
  <c r="MG217" i="2"/>
  <c r="MG210" i="2"/>
  <c r="MG208" i="2"/>
  <c r="MG219" i="2"/>
  <c r="MG218" i="2"/>
  <c r="MG216" i="2" a="1"/>
  <c r="MG216" i="2" s="1"/>
  <c r="MG211" i="2"/>
  <c r="MG200" i="2" a="1"/>
  <c r="MG200" i="2" s="1"/>
  <c r="MG206" i="2"/>
  <c r="MG204" i="2"/>
  <c r="MG201" i="2"/>
  <c r="MG195" i="2"/>
  <c r="MG221" i="2"/>
  <c r="MG224" i="2"/>
  <c r="MG194" i="2"/>
  <c r="MG192" i="2"/>
  <c r="MG189" i="2"/>
  <c r="MG209" i="2"/>
  <c r="MH165" i="2"/>
  <c r="MG205" i="2"/>
  <c r="MG187" i="2"/>
  <c r="MG185" i="2"/>
  <c r="MG193" i="2"/>
  <c r="MG202" i="2"/>
  <c r="MG203" i="2"/>
  <c r="MG190" i="2"/>
  <c r="MG184" i="2" a="1"/>
  <c r="MG184" i="2" s="1"/>
  <c r="MG188" i="2"/>
  <c r="ME19" i="3"/>
  <c r="MG186" i="2"/>
  <c r="MG177" i="2"/>
  <c r="MG179" i="2"/>
  <c r="MG170" i="2"/>
  <c r="MG171" i="2"/>
  <c r="MG169" i="2"/>
  <c r="MG174" i="2"/>
  <c r="MG176" i="2"/>
  <c r="MG173" i="2"/>
  <c r="MG168" i="2" a="1"/>
  <c r="MG168" i="2" s="1"/>
  <c r="MG172" i="2"/>
  <c r="MG178" i="2"/>
  <c r="MF255" i="2"/>
  <c r="MF260" i="2" s="1"/>
  <c r="MF276" i="2"/>
  <c r="MG239" i="2" l="1"/>
  <c r="MG244" i="2" s="1"/>
  <c r="MG191" i="2"/>
  <c r="MG196" i="2" s="1"/>
  <c r="MG287" i="2"/>
  <c r="MG292" i="2" s="1"/>
  <c r="MG319" i="2"/>
  <c r="MG324" i="2" s="1"/>
  <c r="MG303" i="2"/>
  <c r="MG308" i="2" s="1"/>
  <c r="MG207" i="2"/>
  <c r="MG212" i="2" s="1"/>
  <c r="MG223" i="2"/>
  <c r="MG228" i="2" s="1"/>
  <c r="MH323" i="2"/>
  <c r="MH322" i="2"/>
  <c r="MH320" i="2"/>
  <c r="MH318" i="2"/>
  <c r="MH321" i="2"/>
  <c r="MH317" i="2"/>
  <c r="MH315" i="2"/>
  <c r="MH316" i="2"/>
  <c r="MH314" i="2"/>
  <c r="MH312" i="2" a="1"/>
  <c r="MH312" i="2" s="1"/>
  <c r="MH307" i="2"/>
  <c r="MH306" i="2"/>
  <c r="MH302" i="2"/>
  <c r="MH304" i="2"/>
  <c r="MH313" i="2"/>
  <c r="MH305" i="2"/>
  <c r="MH300" i="2"/>
  <c r="MH299" i="2"/>
  <c r="MH301" i="2"/>
  <c r="MH296" i="2" a="1"/>
  <c r="MH296" i="2" s="1"/>
  <c r="MH298" i="2"/>
  <c r="MH297" i="2"/>
  <c r="MH291" i="2"/>
  <c r="MH290" i="2"/>
  <c r="MH289" i="2"/>
  <c r="MH288" i="2"/>
  <c r="MH285" i="2"/>
  <c r="MH284" i="2"/>
  <c r="MH282" i="2"/>
  <c r="MH283" i="2"/>
  <c r="MH281" i="2"/>
  <c r="MH275" i="2"/>
  <c r="MH286" i="2"/>
  <c r="MH274" i="2"/>
  <c r="MH272" i="2"/>
  <c r="MH269" i="2"/>
  <c r="MH273" i="2"/>
  <c r="MH270" i="2"/>
  <c r="MH268" i="2"/>
  <c r="MH267" i="2"/>
  <c r="MH266" i="2"/>
  <c r="MH259" i="2"/>
  <c r="MH280" i="2" a="1"/>
  <c r="MH280" i="2" s="1"/>
  <c r="MH265" i="2"/>
  <c r="MH264" i="2" a="1"/>
  <c r="MH264" i="2" s="1"/>
  <c r="MH257" i="2"/>
  <c r="MH254" i="2"/>
  <c r="MH258" i="2"/>
  <c r="MH256" i="2"/>
  <c r="MH253" i="2"/>
  <c r="MH252" i="2"/>
  <c r="MH249" i="2"/>
  <c r="MH251" i="2"/>
  <c r="MH250" i="2"/>
  <c r="MH248" i="2" a="1"/>
  <c r="MH248" i="2" s="1"/>
  <c r="MH242" i="2"/>
  <c r="MH240" i="2"/>
  <c r="MH241" i="2"/>
  <c r="MH237" i="2"/>
  <c r="MH235" i="2"/>
  <c r="MH234" i="2"/>
  <c r="MH243" i="2"/>
  <c r="MH233" i="2"/>
  <c r="MH225" i="2"/>
  <c r="MH238" i="2"/>
  <c r="MH227" i="2"/>
  <c r="MH232" i="2" a="1"/>
  <c r="MH232" i="2" s="1"/>
  <c r="MH226" i="2"/>
  <c r="MH224" i="2"/>
  <c r="MH221" i="2"/>
  <c r="MH222" i="2"/>
  <c r="MH220" i="2"/>
  <c r="MH217" i="2"/>
  <c r="MH219" i="2"/>
  <c r="MH218" i="2"/>
  <c r="MH216" i="2" a="1"/>
  <c r="MH216" i="2" s="1"/>
  <c r="MH236" i="2"/>
  <c r="MH209" i="2"/>
  <c r="MH200" i="2" a="1"/>
  <c r="MH200" i="2" s="1"/>
  <c r="MH211" i="2"/>
  <c r="MH208" i="2"/>
  <c r="MH206" i="2"/>
  <c r="MH204" i="2"/>
  <c r="MH201" i="2"/>
  <c r="MH195" i="2"/>
  <c r="MH194" i="2"/>
  <c r="MH192" i="2"/>
  <c r="MH189" i="2"/>
  <c r="MH210" i="2"/>
  <c r="MH205" i="2"/>
  <c r="MH203" i="2"/>
  <c r="MH202" i="2"/>
  <c r="MH187" i="2"/>
  <c r="MH185" i="2"/>
  <c r="MH193" i="2"/>
  <c r="MI165" i="2"/>
  <c r="MH188" i="2"/>
  <c r="MH186" i="2"/>
  <c r="MH190" i="2"/>
  <c r="MF19" i="3"/>
  <c r="MH184" i="2" a="1"/>
  <c r="MH184" i="2" s="1"/>
  <c r="MH173" i="2"/>
  <c r="MH174" i="2"/>
  <c r="MH170" i="2"/>
  <c r="MH178" i="2"/>
  <c r="MH168" i="2" a="1"/>
  <c r="MH168" i="2" s="1"/>
  <c r="MH169" i="2"/>
  <c r="MH177" i="2"/>
  <c r="MH179" i="2"/>
  <c r="MH176" i="2"/>
  <c r="MH172" i="2"/>
  <c r="MH171" i="2"/>
  <c r="MG271" i="2"/>
  <c r="MG276" i="2" s="1"/>
  <c r="MG175" i="2"/>
  <c r="MG180" i="2" s="1"/>
  <c r="MG255" i="2"/>
  <c r="MG260" i="2" s="1"/>
  <c r="MH319" i="2" l="1"/>
  <c r="MH324" i="2" s="1"/>
  <c r="MH191" i="2"/>
  <c r="MH196" i="2" s="1"/>
  <c r="MH223" i="2"/>
  <c r="MH228" i="2" s="1"/>
  <c r="MH303" i="2"/>
  <c r="MH308" i="2" s="1"/>
  <c r="MH239" i="2"/>
  <c r="MH244" i="2" s="1"/>
  <c r="MH287" i="2"/>
  <c r="MH292" i="2" s="1"/>
  <c r="MH255" i="2"/>
  <c r="MH260" i="2" s="1"/>
  <c r="MH207" i="2"/>
  <c r="MH212" i="2" s="1"/>
  <c r="MH271" i="2"/>
  <c r="MH276" i="2" s="1"/>
  <c r="MH175" i="2"/>
  <c r="MH180" i="2" s="1"/>
  <c r="MI323" i="2"/>
  <c r="MI322" i="2"/>
  <c r="MI321" i="2"/>
  <c r="MI320" i="2"/>
  <c r="MI318" i="2"/>
  <c r="MI317" i="2"/>
  <c r="MI316" i="2"/>
  <c r="MI315" i="2"/>
  <c r="MI314" i="2"/>
  <c r="MI307" i="2"/>
  <c r="MI313" i="2"/>
  <c r="MI312" i="2" a="1"/>
  <c r="MI312" i="2" s="1"/>
  <c r="MI306" i="2"/>
  <c r="MI304" i="2"/>
  <c r="MI305" i="2"/>
  <c r="MI302" i="2"/>
  <c r="MI301" i="2"/>
  <c r="MI296" i="2" a="1"/>
  <c r="MI296" i="2" s="1"/>
  <c r="MI300" i="2"/>
  <c r="MI291" i="2"/>
  <c r="MI299" i="2"/>
  <c r="MI290" i="2"/>
  <c r="MI298" i="2"/>
  <c r="MI297" i="2"/>
  <c r="MI289" i="2"/>
  <c r="MI288" i="2"/>
  <c r="MI286" i="2"/>
  <c r="MI284" i="2"/>
  <c r="MI282" i="2"/>
  <c r="MI285" i="2"/>
  <c r="MI283" i="2"/>
  <c r="MI281" i="2"/>
  <c r="MI280" i="2" a="1"/>
  <c r="MI280" i="2" s="1"/>
  <c r="MI275" i="2"/>
  <c r="MI274" i="2"/>
  <c r="MI272" i="2"/>
  <c r="MI269" i="2"/>
  <c r="MI273" i="2"/>
  <c r="MI270" i="2"/>
  <c r="MI268" i="2"/>
  <c r="MI267" i="2"/>
  <c r="MI266" i="2"/>
  <c r="MI264" i="2" a="1"/>
  <c r="MI264" i="2" s="1"/>
  <c r="MI265" i="2"/>
  <c r="MI257" i="2"/>
  <c r="MI254" i="2"/>
  <c r="MI259" i="2"/>
  <c r="MI258" i="2"/>
  <c r="MI256" i="2"/>
  <c r="MI253" i="2"/>
  <c r="MI242" i="2"/>
  <c r="MI248" i="2" a="1"/>
  <c r="MI248" i="2" s="1"/>
  <c r="MI251" i="2"/>
  <c r="MI250" i="2"/>
  <c r="MI241" i="2"/>
  <c r="MI243" i="2"/>
  <c r="MI249" i="2"/>
  <c r="MI237" i="2"/>
  <c r="MI235" i="2"/>
  <c r="MI234" i="2"/>
  <c r="MI252" i="2"/>
  <c r="MI240" i="2"/>
  <c r="MI225" i="2"/>
  <c r="MI222" i="2"/>
  <c r="MI238" i="2"/>
  <c r="MI227" i="2"/>
  <c r="MI236" i="2"/>
  <c r="MI232" i="2" a="1"/>
  <c r="MI232" i="2" s="1"/>
  <c r="MI233" i="2"/>
  <c r="MI226" i="2"/>
  <c r="MI219" i="2"/>
  <c r="MI218" i="2"/>
  <c r="MI216" i="2" a="1"/>
  <c r="MI216" i="2" s="1"/>
  <c r="MI209" i="2"/>
  <c r="MI224" i="2"/>
  <c r="MI221" i="2"/>
  <c r="MI211" i="2"/>
  <c r="MI220" i="2"/>
  <c r="MI217" i="2"/>
  <c r="MI208" i="2"/>
  <c r="MI206" i="2"/>
  <c r="MI204" i="2"/>
  <c r="MI201" i="2"/>
  <c r="MI195" i="2"/>
  <c r="MI210" i="2"/>
  <c r="MI205" i="2"/>
  <c r="MI203" i="2"/>
  <c r="MI202" i="2"/>
  <c r="MI193" i="2"/>
  <c r="MI190" i="2"/>
  <c r="MI194" i="2"/>
  <c r="MI187" i="2"/>
  <c r="MI185" i="2"/>
  <c r="MJ165" i="2"/>
  <c r="MI192" i="2"/>
  <c r="MI189" i="2"/>
  <c r="MI188" i="2"/>
  <c r="MI186" i="2"/>
  <c r="MG19" i="3"/>
  <c r="MI200" i="2" a="1"/>
  <c r="MI200" i="2" s="1"/>
  <c r="MI184" i="2" a="1"/>
  <c r="MI184" i="2" s="1"/>
  <c r="MI176" i="2"/>
  <c r="MI168" i="2" a="1"/>
  <c r="MI168" i="2" s="1"/>
  <c r="MI172" i="2"/>
  <c r="MI174" i="2"/>
  <c r="MI170" i="2"/>
  <c r="MI179" i="2"/>
  <c r="MI169" i="2"/>
  <c r="MI173" i="2"/>
  <c r="MI177" i="2"/>
  <c r="MI171" i="2"/>
  <c r="MI178" i="2"/>
  <c r="MI255" i="2" l="1"/>
  <c r="MI260" i="2" s="1"/>
  <c r="MI207" i="2"/>
  <c r="MI212" i="2" s="1"/>
  <c r="MI239" i="2"/>
  <c r="MI244" i="2" s="1"/>
  <c r="MI319" i="2"/>
  <c r="MI324" i="2" s="1"/>
  <c r="MI271" i="2"/>
  <c r="MI276" i="2" s="1"/>
  <c r="MI303" i="2"/>
  <c r="MI308" i="2" s="1"/>
  <c r="MJ322" i="2"/>
  <c r="MJ323" i="2"/>
  <c r="MJ320" i="2"/>
  <c r="MJ318" i="2"/>
  <c r="MJ321" i="2"/>
  <c r="MJ317" i="2"/>
  <c r="MJ316" i="2"/>
  <c r="MJ315" i="2"/>
  <c r="MJ314" i="2"/>
  <c r="MJ312" i="2" a="1"/>
  <c r="MJ312" i="2" s="1"/>
  <c r="MJ313" i="2"/>
  <c r="MJ305" i="2"/>
  <c r="MJ307" i="2"/>
  <c r="MJ306" i="2"/>
  <c r="MJ304" i="2"/>
  <c r="MJ302" i="2"/>
  <c r="MJ301" i="2"/>
  <c r="MJ300" i="2"/>
  <c r="MJ298" i="2"/>
  <c r="MJ299" i="2"/>
  <c r="MJ296" i="2" a="1"/>
  <c r="MJ296" i="2" s="1"/>
  <c r="MJ297" i="2"/>
  <c r="MJ289" i="2"/>
  <c r="MJ288" i="2"/>
  <c r="MJ285" i="2"/>
  <c r="MJ286" i="2"/>
  <c r="MJ284" i="2"/>
  <c r="MJ282" i="2"/>
  <c r="MJ290" i="2"/>
  <c r="MJ283" i="2"/>
  <c r="MJ281" i="2"/>
  <c r="MJ280" i="2" a="1"/>
  <c r="MJ280" i="2" s="1"/>
  <c r="MJ273" i="2"/>
  <c r="MJ270" i="2"/>
  <c r="MJ268" i="2"/>
  <c r="MJ291" i="2"/>
  <c r="MJ269" i="2"/>
  <c r="MJ267" i="2"/>
  <c r="MJ266" i="2"/>
  <c r="MJ272" i="2"/>
  <c r="MJ264" i="2" a="1"/>
  <c r="MJ264" i="2" s="1"/>
  <c r="MJ275" i="2"/>
  <c r="MJ274" i="2"/>
  <c r="MJ257" i="2"/>
  <c r="MJ259" i="2"/>
  <c r="MJ258" i="2"/>
  <c r="MJ265" i="2"/>
  <c r="MJ242" i="2"/>
  <c r="MJ240" i="2"/>
  <c r="MJ256" i="2"/>
  <c r="MJ248" i="2" a="1"/>
  <c r="MJ248" i="2" s="1"/>
  <c r="MJ251" i="2"/>
  <c r="MJ250" i="2"/>
  <c r="MJ241" i="2"/>
  <c r="MJ253" i="2"/>
  <c r="MJ243" i="2"/>
  <c r="MJ252" i="2"/>
  <c r="MJ249" i="2"/>
  <c r="MJ237" i="2"/>
  <c r="MJ254" i="2"/>
  <c r="MJ238" i="2"/>
  <c r="MJ236" i="2"/>
  <c r="MJ225" i="2"/>
  <c r="MJ227" i="2"/>
  <c r="MJ232" i="2" a="1"/>
  <c r="MJ232" i="2" s="1"/>
  <c r="MJ226" i="2"/>
  <c r="MJ224" i="2"/>
  <c r="MJ221" i="2"/>
  <c r="MJ235" i="2"/>
  <c r="MJ234" i="2"/>
  <c r="MJ216" i="2" a="1"/>
  <c r="MJ216" i="2" s="1"/>
  <c r="MJ219" i="2"/>
  <c r="MJ218" i="2"/>
  <c r="MJ233" i="2"/>
  <c r="MJ211" i="2"/>
  <c r="MJ222" i="2"/>
  <c r="MJ210" i="2"/>
  <c r="MJ208" i="2"/>
  <c r="MJ220" i="2"/>
  <c r="MJ194" i="2"/>
  <c r="MJ192" i="2"/>
  <c r="MJ189" i="2"/>
  <c r="MJ217" i="2"/>
  <c r="MJ205" i="2"/>
  <c r="MJ203" i="2"/>
  <c r="MJ202" i="2"/>
  <c r="MJ200" i="2" a="1"/>
  <c r="MJ200" i="2" s="1"/>
  <c r="MJ206" i="2"/>
  <c r="MJ204" i="2"/>
  <c r="MJ201" i="2"/>
  <c r="MJ195" i="2"/>
  <c r="MH19" i="3"/>
  <c r="MJ193" i="2"/>
  <c r="MJ209" i="2"/>
  <c r="MJ188" i="2"/>
  <c r="MJ186" i="2"/>
  <c r="MJ184" i="2" a="1"/>
  <c r="MJ184" i="2" s="1"/>
  <c r="MK165" i="2"/>
  <c r="MJ190" i="2"/>
  <c r="MJ187" i="2"/>
  <c r="MJ185" i="2"/>
  <c r="MJ171" i="2"/>
  <c r="MJ169" i="2"/>
  <c r="MJ173" i="2"/>
  <c r="MJ174" i="2"/>
  <c r="MJ178" i="2"/>
  <c r="MJ168" i="2" a="1"/>
  <c r="MJ168" i="2" s="1"/>
  <c r="MJ176" i="2"/>
  <c r="MJ172" i="2"/>
  <c r="MJ170" i="2"/>
  <c r="MJ177" i="2"/>
  <c r="MJ179" i="2"/>
  <c r="MI191" i="2"/>
  <c r="MI196" i="2" s="1"/>
  <c r="MI223" i="2"/>
  <c r="MI228" i="2" s="1"/>
  <c r="MI287" i="2"/>
  <c r="MI292" i="2" s="1"/>
  <c r="MI175" i="2"/>
  <c r="MI180" i="2" s="1"/>
  <c r="MJ287" i="2" l="1"/>
  <c r="MJ292" i="2" s="1"/>
  <c r="MJ175" i="2"/>
  <c r="MJ180" i="2" s="1"/>
  <c r="MJ319" i="2"/>
  <c r="MJ324" i="2" s="1"/>
  <c r="MJ239" i="2"/>
  <c r="MJ244" i="2" s="1"/>
  <c r="MJ191" i="2"/>
  <c r="MJ196" i="2" s="1"/>
  <c r="MJ207" i="2"/>
  <c r="MJ212" i="2" s="1"/>
  <c r="MJ223" i="2"/>
  <c r="MJ228" i="2" s="1"/>
  <c r="MJ303" i="2"/>
  <c r="MJ308" i="2" s="1"/>
  <c r="MJ255" i="2"/>
  <c r="MJ260" i="2" s="1"/>
  <c r="MK322" i="2"/>
  <c r="MK323" i="2"/>
  <c r="MK321" i="2"/>
  <c r="MK318" i="2"/>
  <c r="MK320" i="2"/>
  <c r="MK315" i="2"/>
  <c r="MK317" i="2"/>
  <c r="MK316" i="2"/>
  <c r="MK314" i="2"/>
  <c r="MK312" i="2" a="1"/>
  <c r="MK312" i="2" s="1"/>
  <c r="MK313" i="2"/>
  <c r="MK307" i="2"/>
  <c r="MK306" i="2"/>
  <c r="MK304" i="2"/>
  <c r="MK301" i="2"/>
  <c r="MK299" i="2"/>
  <c r="MK300" i="2"/>
  <c r="MK302" i="2"/>
  <c r="MK305" i="2"/>
  <c r="MK297" i="2"/>
  <c r="MK298" i="2"/>
  <c r="MK291" i="2"/>
  <c r="MK296" i="2" a="1"/>
  <c r="MK296" i="2" s="1"/>
  <c r="MK290" i="2"/>
  <c r="MK288" i="2"/>
  <c r="MK285" i="2"/>
  <c r="MK280" i="2" a="1"/>
  <c r="MK280" i="2" s="1"/>
  <c r="MK283" i="2"/>
  <c r="MK281" i="2"/>
  <c r="MK289" i="2"/>
  <c r="MK286" i="2"/>
  <c r="MK282" i="2"/>
  <c r="MK284" i="2"/>
  <c r="MK272" i="2"/>
  <c r="MK268" i="2"/>
  <c r="MK264" i="2" a="1"/>
  <c r="MK264" i="2" s="1"/>
  <c r="MK275" i="2"/>
  <c r="MK274" i="2"/>
  <c r="MK265" i="2"/>
  <c r="MK270" i="2"/>
  <c r="MK273" i="2"/>
  <c r="MK259" i="2"/>
  <c r="MK266" i="2"/>
  <c r="MK269" i="2"/>
  <c r="MK258" i="2"/>
  <c r="MK256" i="2"/>
  <c r="MK267" i="2"/>
  <c r="MK248" i="2" a="1"/>
  <c r="MK248" i="2" s="1"/>
  <c r="MK251" i="2"/>
  <c r="MK250" i="2"/>
  <c r="MK257" i="2"/>
  <c r="MK253" i="2"/>
  <c r="MK243" i="2"/>
  <c r="MK252" i="2"/>
  <c r="MK249" i="2"/>
  <c r="MK254" i="2"/>
  <c r="MK241" i="2"/>
  <c r="MK237" i="2"/>
  <c r="MK235" i="2"/>
  <c r="MK234" i="2"/>
  <c r="MK242" i="2"/>
  <c r="MK225" i="2"/>
  <c r="MK227" i="2"/>
  <c r="MK238" i="2"/>
  <c r="MK232" i="2" a="1"/>
  <c r="MK232" i="2" s="1"/>
  <c r="MK236" i="2"/>
  <c r="MK226" i="2"/>
  <c r="MK224" i="2"/>
  <c r="MK221" i="2"/>
  <c r="MK240" i="2"/>
  <c r="MK233" i="2"/>
  <c r="MK216" i="2" a="1"/>
  <c r="MK216" i="2" s="1"/>
  <c r="MK219" i="2"/>
  <c r="MK218" i="2"/>
  <c r="MK209" i="2"/>
  <c r="MK220" i="2"/>
  <c r="MK217" i="2"/>
  <c r="MK211" i="2"/>
  <c r="MK205" i="2"/>
  <c r="MK203" i="2"/>
  <c r="MK202" i="2"/>
  <c r="MK222" i="2"/>
  <c r="MK210" i="2"/>
  <c r="MK200" i="2" a="1"/>
  <c r="MK200" i="2" s="1"/>
  <c r="MK193" i="2"/>
  <c r="MK190" i="2"/>
  <c r="MK208" i="2"/>
  <c r="MK204" i="2"/>
  <c r="MK206" i="2"/>
  <c r="MK188" i="2"/>
  <c r="MK186" i="2"/>
  <c r="MK184" i="2" a="1"/>
  <c r="MK184" i="2" s="1"/>
  <c r="MK201" i="2"/>
  <c r="MK192" i="2"/>
  <c r="MK189" i="2"/>
  <c r="MI19" i="3"/>
  <c r="ML165" i="2"/>
  <c r="MK195" i="2"/>
  <c r="MK194" i="2"/>
  <c r="MK185" i="2"/>
  <c r="MK187" i="2"/>
  <c r="MK168" i="2" a="1"/>
  <c r="MK168" i="2" s="1"/>
  <c r="MK176" i="2"/>
  <c r="MK170" i="2"/>
  <c r="MK174" i="2"/>
  <c r="MK173" i="2"/>
  <c r="MK177" i="2"/>
  <c r="MK171" i="2"/>
  <c r="MK178" i="2"/>
  <c r="MK172" i="2"/>
  <c r="MK169" i="2"/>
  <c r="MK179" i="2"/>
  <c r="MJ271" i="2"/>
  <c r="MJ276" i="2" s="1"/>
  <c r="MK223" i="2" l="1"/>
  <c r="MK228" i="2" s="1"/>
  <c r="MK191" i="2"/>
  <c r="MK196" i="2" s="1"/>
  <c r="MK207" i="2"/>
  <c r="MK212" i="2" s="1"/>
  <c r="MK319" i="2"/>
  <c r="MK324" i="2" s="1"/>
  <c r="MK271" i="2"/>
  <c r="MK276" i="2" s="1"/>
  <c r="MK287" i="2"/>
  <c r="MK292" i="2" s="1"/>
  <c r="ML322" i="2"/>
  <c r="ML323" i="2"/>
  <c r="ML321" i="2"/>
  <c r="ML320" i="2"/>
  <c r="ML318" i="2"/>
  <c r="ML317" i="2"/>
  <c r="ML316" i="2"/>
  <c r="ML314" i="2"/>
  <c r="ML315" i="2"/>
  <c r="ML312" i="2" a="1"/>
  <c r="ML312" i="2" s="1"/>
  <c r="ML313" i="2"/>
  <c r="ML306" i="2"/>
  <c r="ML307" i="2"/>
  <c r="ML304" i="2"/>
  <c r="ML305" i="2"/>
  <c r="ML302" i="2"/>
  <c r="ML301" i="2"/>
  <c r="ML299" i="2"/>
  <c r="ML300" i="2"/>
  <c r="ML297" i="2"/>
  <c r="ML298" i="2"/>
  <c r="ML296" i="2" a="1"/>
  <c r="ML296" i="2" s="1"/>
  <c r="ML290" i="2"/>
  <c r="ML291" i="2"/>
  <c r="ML286" i="2"/>
  <c r="ML289" i="2"/>
  <c r="ML288" i="2"/>
  <c r="ML280" i="2" a="1"/>
  <c r="ML280" i="2" s="1"/>
  <c r="ML283" i="2"/>
  <c r="ML281" i="2"/>
  <c r="ML275" i="2"/>
  <c r="ML285" i="2"/>
  <c r="ML284" i="2"/>
  <c r="ML282" i="2"/>
  <c r="ML273" i="2"/>
  <c r="ML270" i="2"/>
  <c r="ML268" i="2"/>
  <c r="ML274" i="2"/>
  <c r="ML272" i="2"/>
  <c r="ML264" i="2" a="1"/>
  <c r="ML264" i="2" s="1"/>
  <c r="ML265" i="2"/>
  <c r="ML269" i="2"/>
  <c r="ML267" i="2"/>
  <c r="ML266" i="2"/>
  <c r="ML258" i="2"/>
  <c r="ML256" i="2"/>
  <c r="ML253" i="2"/>
  <c r="ML257" i="2"/>
  <c r="ML254" i="2"/>
  <c r="ML251" i="2"/>
  <c r="ML250" i="2"/>
  <c r="ML243" i="2"/>
  <c r="ML252" i="2"/>
  <c r="ML249" i="2"/>
  <c r="ML259" i="2"/>
  <c r="ML248" i="2" a="1"/>
  <c r="ML248" i="2" s="1"/>
  <c r="ML241" i="2"/>
  <c r="ML240" i="2"/>
  <c r="ML238" i="2"/>
  <c r="ML236" i="2"/>
  <c r="ML227" i="2"/>
  <c r="ML237" i="2"/>
  <c r="ML232" i="2" a="1"/>
  <c r="ML232" i="2" s="1"/>
  <c r="ML242" i="2"/>
  <c r="ML226" i="2"/>
  <c r="ML233" i="2"/>
  <c r="ML225" i="2"/>
  <c r="ML222" i="2"/>
  <c r="ML234" i="2"/>
  <c r="ML219" i="2"/>
  <c r="ML218" i="2"/>
  <c r="ML235" i="2"/>
  <c r="ML211" i="2"/>
  <c r="ML224" i="2"/>
  <c r="ML221" i="2"/>
  <c r="ML220" i="2"/>
  <c r="ML217" i="2"/>
  <c r="ML210" i="2"/>
  <c r="ML208" i="2"/>
  <c r="ML216" i="2" a="1"/>
  <c r="ML216" i="2" s="1"/>
  <c r="ML205" i="2"/>
  <c r="ML203" i="2"/>
  <c r="ML202" i="2"/>
  <c r="ML200" i="2" a="1"/>
  <c r="ML200" i="2" s="1"/>
  <c r="ML193" i="2"/>
  <c r="ML190" i="2"/>
  <c r="ML209" i="2"/>
  <c r="ML206" i="2"/>
  <c r="ML204" i="2"/>
  <c r="ML201" i="2"/>
  <c r="ML195" i="2"/>
  <c r="ML188" i="2"/>
  <c r="ML186" i="2"/>
  <c r="ML184" i="2" a="1"/>
  <c r="ML184" i="2" s="1"/>
  <c r="MJ19" i="3"/>
  <c r="ML192" i="2"/>
  <c r="ML189" i="2"/>
  <c r="ML194" i="2"/>
  <c r="ML187" i="2"/>
  <c r="ML185" i="2"/>
  <c r="MM165" i="2"/>
  <c r="ML179" i="2"/>
  <c r="ML176" i="2"/>
  <c r="ML169" i="2"/>
  <c r="ML174" i="2"/>
  <c r="ML172" i="2"/>
  <c r="ML171" i="2"/>
  <c r="ML178" i="2"/>
  <c r="ML168" i="2" a="1"/>
  <c r="ML168" i="2" s="1"/>
  <c r="ML177" i="2"/>
  <c r="ML173" i="2"/>
  <c r="ML170" i="2"/>
  <c r="MK239" i="2"/>
  <c r="MK244" i="2" s="1"/>
  <c r="MK255" i="2"/>
  <c r="MK260" i="2" s="1"/>
  <c r="MK303" i="2"/>
  <c r="MK308" i="2" s="1"/>
  <c r="MK175" i="2"/>
  <c r="MK180" i="2" s="1"/>
  <c r="ML223" i="2" l="1"/>
  <c r="ML228" i="2" s="1"/>
  <c r="ML191" i="2"/>
  <c r="ML196" i="2" s="1"/>
  <c r="ML303" i="2"/>
  <c r="ML308" i="2" s="1"/>
  <c r="ML319" i="2"/>
  <c r="ML324" i="2" s="1"/>
  <c r="ML255" i="2"/>
  <c r="ML260" i="2" s="1"/>
  <c r="ML207" i="2"/>
  <c r="ML212" i="2" s="1"/>
  <c r="ML175" i="2"/>
  <c r="ML180" i="2" s="1"/>
  <c r="MM323" i="2"/>
  <c r="MM322" i="2"/>
  <c r="MM320" i="2"/>
  <c r="MM321" i="2"/>
  <c r="MM318" i="2"/>
  <c r="MM317" i="2"/>
  <c r="MM316" i="2"/>
  <c r="MM315" i="2"/>
  <c r="MM312" i="2" a="1"/>
  <c r="MM312" i="2" s="1"/>
  <c r="MM313" i="2"/>
  <c r="MM314" i="2"/>
  <c r="MM307" i="2"/>
  <c r="MM305" i="2"/>
  <c r="MM306" i="2"/>
  <c r="MM304" i="2"/>
  <c r="MM300" i="2"/>
  <c r="MM302" i="2"/>
  <c r="MM301" i="2"/>
  <c r="MM298" i="2"/>
  <c r="MM297" i="2"/>
  <c r="MM291" i="2"/>
  <c r="MM296" i="2" a="1"/>
  <c r="MM296" i="2" s="1"/>
  <c r="MM289" i="2"/>
  <c r="MM299" i="2"/>
  <c r="MM290" i="2"/>
  <c r="MM286" i="2"/>
  <c r="MM288" i="2"/>
  <c r="MM285" i="2"/>
  <c r="MM283" i="2"/>
  <c r="MM281" i="2"/>
  <c r="MM275" i="2"/>
  <c r="MM284" i="2"/>
  <c r="MM282" i="2"/>
  <c r="MM273" i="2"/>
  <c r="MM270" i="2"/>
  <c r="MM268" i="2"/>
  <c r="MM274" i="2"/>
  <c r="MM272" i="2"/>
  <c r="MM269" i="2"/>
  <c r="MM280" i="2" a="1"/>
  <c r="MM280" i="2" s="1"/>
  <c r="MM259" i="2"/>
  <c r="MM265" i="2"/>
  <c r="MM267" i="2"/>
  <c r="MM266" i="2"/>
  <c r="MM258" i="2"/>
  <c r="MM256" i="2"/>
  <c r="MM253" i="2"/>
  <c r="MM257" i="2"/>
  <c r="MM254" i="2"/>
  <c r="MM241" i="2"/>
  <c r="MM252" i="2"/>
  <c r="MM249" i="2"/>
  <c r="MM264" i="2" a="1"/>
  <c r="MM264" i="2" s="1"/>
  <c r="MM248" i="2" a="1"/>
  <c r="MM248" i="2" s="1"/>
  <c r="MM242" i="2"/>
  <c r="MM250" i="2"/>
  <c r="MM240" i="2"/>
  <c r="MM238" i="2"/>
  <c r="MM236" i="2"/>
  <c r="MM251" i="2"/>
  <c r="MM237" i="2"/>
  <c r="MM232" i="2" a="1"/>
  <c r="MM232" i="2" s="1"/>
  <c r="MM226" i="2"/>
  <c r="MM224" i="2"/>
  <c r="MM221" i="2"/>
  <c r="MM233" i="2"/>
  <c r="MM243" i="2"/>
  <c r="MM235" i="2"/>
  <c r="MM234" i="2"/>
  <c r="MM227" i="2"/>
  <c r="MM225" i="2"/>
  <c r="MM211" i="2"/>
  <c r="MM220" i="2"/>
  <c r="MM217" i="2"/>
  <c r="MM210" i="2"/>
  <c r="MM208" i="2"/>
  <c r="MM222" i="2"/>
  <c r="MM219" i="2"/>
  <c r="MM218" i="2"/>
  <c r="MM205" i="2"/>
  <c r="MM203" i="2"/>
  <c r="MM202" i="2"/>
  <c r="MM200" i="2" a="1"/>
  <c r="MM200" i="2" s="1"/>
  <c r="MM216" i="2" a="1"/>
  <c r="MM216" i="2" s="1"/>
  <c r="MM209" i="2"/>
  <c r="MM206" i="2"/>
  <c r="MM204" i="2"/>
  <c r="MM201" i="2"/>
  <c r="MM195" i="2"/>
  <c r="MM194" i="2"/>
  <c r="MM192" i="2"/>
  <c r="MM189" i="2"/>
  <c r="MM193" i="2"/>
  <c r="MM188" i="2"/>
  <c r="MM186" i="2"/>
  <c r="MM184" i="2" a="1"/>
  <c r="MM184" i="2" s="1"/>
  <c r="MK19" i="3"/>
  <c r="MM190" i="2"/>
  <c r="MM187" i="2"/>
  <c r="MM185" i="2"/>
  <c r="MN165" i="2"/>
  <c r="MM172" i="2"/>
  <c r="MM169" i="2"/>
  <c r="MM171" i="2"/>
  <c r="MM176" i="2"/>
  <c r="MM170" i="2"/>
  <c r="MM174" i="2"/>
  <c r="MM173" i="2"/>
  <c r="MM179" i="2"/>
  <c r="MM177" i="2"/>
  <c r="MM178" i="2"/>
  <c r="MM168" i="2" a="1"/>
  <c r="MM168" i="2" s="1"/>
  <c r="ML287" i="2"/>
  <c r="ML292" i="2" s="1"/>
  <c r="ML271" i="2"/>
  <c r="ML276" i="2" s="1"/>
  <c r="ML239" i="2"/>
  <c r="ML244" i="2" s="1"/>
  <c r="MM239" i="2" l="1"/>
  <c r="MM244" i="2" s="1"/>
  <c r="MM303" i="2"/>
  <c r="MM308" i="2" s="1"/>
  <c r="MM319" i="2"/>
  <c r="MM324" i="2" s="1"/>
  <c r="MM255" i="2"/>
  <c r="MM260" i="2" s="1"/>
  <c r="MM271" i="2"/>
  <c r="MM276" i="2" s="1"/>
  <c r="MM191" i="2"/>
  <c r="MM196" i="2" s="1"/>
  <c r="MN323" i="2"/>
  <c r="MN322" i="2"/>
  <c r="MN321" i="2"/>
  <c r="MN320" i="2"/>
  <c r="MN318" i="2"/>
  <c r="MN316" i="2"/>
  <c r="MN315" i="2"/>
  <c r="MN317" i="2"/>
  <c r="MN313" i="2"/>
  <c r="MN314" i="2"/>
  <c r="MN306" i="2"/>
  <c r="MN312" i="2" a="1"/>
  <c r="MN312" i="2" s="1"/>
  <c r="MN307" i="2"/>
  <c r="MN305" i="2"/>
  <c r="MN300" i="2"/>
  <c r="MN302" i="2"/>
  <c r="MN304" i="2"/>
  <c r="MN301" i="2"/>
  <c r="MN299" i="2"/>
  <c r="MN298" i="2"/>
  <c r="MN297" i="2"/>
  <c r="MN296" i="2" a="1"/>
  <c r="MN296" i="2" s="1"/>
  <c r="MN290" i="2"/>
  <c r="MN291" i="2"/>
  <c r="MN286" i="2"/>
  <c r="MN289" i="2"/>
  <c r="MN288" i="2"/>
  <c r="MN283" i="2"/>
  <c r="MN281" i="2"/>
  <c r="MN285" i="2"/>
  <c r="MN284" i="2"/>
  <c r="MN282" i="2"/>
  <c r="MN280" i="2" a="1"/>
  <c r="MN280" i="2" s="1"/>
  <c r="MN274" i="2"/>
  <c r="MN272" i="2"/>
  <c r="MN269" i="2"/>
  <c r="MN275" i="2"/>
  <c r="MN268" i="2"/>
  <c r="MN265" i="2"/>
  <c r="MN273" i="2"/>
  <c r="MN264" i="2" a="1"/>
  <c r="MN264" i="2" s="1"/>
  <c r="MN266" i="2"/>
  <c r="MN258" i="2"/>
  <c r="MN270" i="2"/>
  <c r="MN267" i="2"/>
  <c r="MN257" i="2"/>
  <c r="MN259" i="2"/>
  <c r="MN256" i="2"/>
  <c r="MN241" i="2"/>
  <c r="MN243" i="2"/>
  <c r="MN252" i="2"/>
  <c r="MN249" i="2"/>
  <c r="MN253" i="2"/>
  <c r="MN248" i="2" a="1"/>
  <c r="MN248" i="2" s="1"/>
  <c r="MN242" i="2"/>
  <c r="MN240" i="2"/>
  <c r="MN254" i="2"/>
  <c r="MN251" i="2"/>
  <c r="MN250" i="2"/>
  <c r="MN238" i="2"/>
  <c r="MN236" i="2"/>
  <c r="MN237" i="2"/>
  <c r="MN235" i="2"/>
  <c r="MN234" i="2"/>
  <c r="MN226" i="2"/>
  <c r="MN233" i="2"/>
  <c r="MN225" i="2"/>
  <c r="MN222" i="2"/>
  <c r="MN232" i="2" a="1"/>
  <c r="MN232" i="2" s="1"/>
  <c r="MN220" i="2"/>
  <c r="MN217" i="2"/>
  <c r="MN224" i="2"/>
  <c r="MN221" i="2"/>
  <c r="MN227" i="2"/>
  <c r="MN216" i="2" a="1"/>
  <c r="MN216" i="2" s="1"/>
  <c r="MN209" i="2"/>
  <c r="MN210" i="2"/>
  <c r="MN193" i="2"/>
  <c r="MN190" i="2"/>
  <c r="MN206" i="2"/>
  <c r="MN204" i="2"/>
  <c r="MN201" i="2"/>
  <c r="MN195" i="2"/>
  <c r="MN218" i="2"/>
  <c r="MN211" i="2"/>
  <c r="MN205" i="2"/>
  <c r="MN203" i="2"/>
  <c r="MN202" i="2"/>
  <c r="MN200" i="2" a="1"/>
  <c r="MN200" i="2" s="1"/>
  <c r="MO165" i="2"/>
  <c r="MN219" i="2"/>
  <c r="MN192" i="2"/>
  <c r="MN189" i="2"/>
  <c r="MN187" i="2"/>
  <c r="MN185" i="2"/>
  <c r="ML19" i="3"/>
  <c r="MN208" i="2"/>
  <c r="MN194" i="2"/>
  <c r="MN188" i="2"/>
  <c r="MN186" i="2"/>
  <c r="MN184" i="2" a="1"/>
  <c r="MN184" i="2" s="1"/>
  <c r="MN171" i="2"/>
  <c r="MN172" i="2"/>
  <c r="MN179" i="2"/>
  <c r="MN170" i="2"/>
  <c r="MN173" i="2"/>
  <c r="MN176" i="2"/>
  <c r="MN169" i="2"/>
  <c r="MN178" i="2"/>
  <c r="MN168" i="2" a="1"/>
  <c r="MN168" i="2" s="1"/>
  <c r="MN177" i="2"/>
  <c r="MN174" i="2"/>
  <c r="MM223" i="2"/>
  <c r="MM228" i="2" s="1"/>
  <c r="MM207" i="2"/>
  <c r="MM212" i="2" s="1"/>
  <c r="MM175" i="2"/>
  <c r="MM180" i="2" s="1"/>
  <c r="MM287" i="2"/>
  <c r="MM292" i="2" s="1"/>
  <c r="MN175" i="2" l="1"/>
  <c r="MN180" i="2" s="1"/>
  <c r="MN303" i="2"/>
  <c r="MN308" i="2" s="1"/>
  <c r="MN255" i="2"/>
  <c r="MN260" i="2" s="1"/>
  <c r="MN191" i="2"/>
  <c r="MN196" i="2" s="1"/>
  <c r="MN207" i="2"/>
  <c r="MN212" i="2" s="1"/>
  <c r="MN319" i="2"/>
  <c r="MN324" i="2" s="1"/>
  <c r="MN271" i="2"/>
  <c r="MN276" i="2" s="1"/>
  <c r="MN239" i="2"/>
  <c r="MN244" i="2" s="1"/>
  <c r="MN223" i="2"/>
  <c r="MN228" i="2" s="1"/>
  <c r="MO323" i="2"/>
  <c r="MO322" i="2"/>
  <c r="MO320" i="2"/>
  <c r="MO321" i="2"/>
  <c r="MO317" i="2"/>
  <c r="MO314" i="2"/>
  <c r="MO315" i="2"/>
  <c r="MO318" i="2"/>
  <c r="MO307" i="2"/>
  <c r="MO316" i="2"/>
  <c r="MO313" i="2"/>
  <c r="MO302" i="2"/>
  <c r="MO312" i="2" a="1"/>
  <c r="MO312" i="2" s="1"/>
  <c r="MO306" i="2"/>
  <c r="MO305" i="2"/>
  <c r="MO300" i="2"/>
  <c r="MO304" i="2"/>
  <c r="MO301" i="2"/>
  <c r="MO298" i="2"/>
  <c r="MO296" i="2" a="1"/>
  <c r="MO296" i="2" s="1"/>
  <c r="MO299" i="2"/>
  <c r="MO290" i="2"/>
  <c r="MO291" i="2"/>
  <c r="MO297" i="2"/>
  <c r="MO286" i="2"/>
  <c r="MO288" i="2"/>
  <c r="MO285" i="2"/>
  <c r="MO284" i="2"/>
  <c r="MO282" i="2"/>
  <c r="MO289" i="2"/>
  <c r="MO280" i="2" a="1"/>
  <c r="MO280" i="2" s="1"/>
  <c r="MO283" i="2"/>
  <c r="MO275" i="2"/>
  <c r="MO281" i="2"/>
  <c r="MO272" i="2"/>
  <c r="MO274" i="2"/>
  <c r="MO270" i="2"/>
  <c r="MO267" i="2"/>
  <c r="MO266" i="2"/>
  <c r="MO269" i="2"/>
  <c r="MO264" i="2" a="1"/>
  <c r="MO264" i="2" s="1"/>
  <c r="MO259" i="2"/>
  <c r="MO268" i="2"/>
  <c r="MO257" i="2"/>
  <c r="MO273" i="2"/>
  <c r="MO265" i="2"/>
  <c r="MO243" i="2"/>
  <c r="MO252" i="2"/>
  <c r="MO249" i="2"/>
  <c r="MO253" i="2"/>
  <c r="MO248" i="2" a="1"/>
  <c r="MO248" i="2" s="1"/>
  <c r="MO258" i="2"/>
  <c r="MO254" i="2"/>
  <c r="MO251" i="2"/>
  <c r="MO250" i="2"/>
  <c r="MO238" i="2"/>
  <c r="MO236" i="2"/>
  <c r="MO240" i="2"/>
  <c r="MO242" i="2"/>
  <c r="MO241" i="2"/>
  <c r="MO256" i="2"/>
  <c r="MO226" i="2"/>
  <c r="MO233" i="2"/>
  <c r="MO235" i="2"/>
  <c r="MO234" i="2"/>
  <c r="MO225" i="2"/>
  <c r="MO222" i="2"/>
  <c r="MO227" i="2"/>
  <c r="MO237" i="2"/>
  <c r="MO220" i="2"/>
  <c r="MO217" i="2"/>
  <c r="MO224" i="2"/>
  <c r="MO221" i="2"/>
  <c r="MO216" i="2" a="1"/>
  <c r="MO216" i="2" s="1"/>
  <c r="MO210" i="2"/>
  <c r="MO208" i="2"/>
  <c r="MO232" i="2" a="1"/>
  <c r="MO232" i="2" s="1"/>
  <c r="MO219" i="2"/>
  <c r="MO218" i="2"/>
  <c r="MO211" i="2"/>
  <c r="MO206" i="2"/>
  <c r="MO204" i="2"/>
  <c r="MO201" i="2"/>
  <c r="MO195" i="2"/>
  <c r="MO209" i="2"/>
  <c r="MO194" i="2"/>
  <c r="MO192" i="2"/>
  <c r="MO189" i="2"/>
  <c r="MM19" i="3"/>
  <c r="MO205" i="2"/>
  <c r="MP165" i="2"/>
  <c r="MO188" i="2"/>
  <c r="MO187" i="2"/>
  <c r="MO185" i="2"/>
  <c r="MO203" i="2"/>
  <c r="MO190" i="2"/>
  <c r="MO202" i="2"/>
  <c r="MO200" i="2" a="1"/>
  <c r="MO200" i="2" s="1"/>
  <c r="MO184" i="2" a="1"/>
  <c r="MO184" i="2" s="1"/>
  <c r="MO193" i="2"/>
  <c r="MO186" i="2"/>
  <c r="MO168" i="2" a="1"/>
  <c r="MO168" i="2" s="1"/>
  <c r="MO177" i="2"/>
  <c r="MO179" i="2"/>
  <c r="MO170" i="2"/>
  <c r="MO169" i="2"/>
  <c r="MO176" i="2"/>
  <c r="MO171" i="2"/>
  <c r="MO173" i="2"/>
  <c r="MO178" i="2"/>
  <c r="MO172" i="2"/>
  <c r="MO174" i="2"/>
  <c r="MN287" i="2"/>
  <c r="MN292" i="2" s="1"/>
  <c r="MO319" i="2" l="1"/>
  <c r="MO324" i="2" s="1"/>
  <c r="MO239" i="2"/>
  <c r="MO244" i="2" s="1"/>
  <c r="MO191" i="2"/>
  <c r="MO196" i="2" s="1"/>
  <c r="MO207" i="2"/>
  <c r="MO212" i="2" s="1"/>
  <c r="MO223" i="2"/>
  <c r="MO228" i="2" s="1"/>
  <c r="MO175" i="2"/>
  <c r="MO180" i="2" s="1"/>
  <c r="MO303" i="2"/>
  <c r="MO308" i="2" s="1"/>
  <c r="MP323" i="2"/>
  <c r="MP322" i="2"/>
  <c r="MP320" i="2"/>
  <c r="MP318" i="2"/>
  <c r="MP317" i="2"/>
  <c r="MP321" i="2"/>
  <c r="MP315" i="2"/>
  <c r="MP316" i="2"/>
  <c r="MP314" i="2"/>
  <c r="MP313" i="2"/>
  <c r="MP312" i="2" a="1"/>
  <c r="MP312" i="2" s="1"/>
  <c r="MP307" i="2"/>
  <c r="MP302" i="2"/>
  <c r="MP305" i="2"/>
  <c r="MP306" i="2"/>
  <c r="MP304" i="2"/>
  <c r="MP301" i="2"/>
  <c r="MP299" i="2"/>
  <c r="MP300" i="2"/>
  <c r="MP296" i="2" a="1"/>
  <c r="MP296" i="2" s="1"/>
  <c r="MP297" i="2"/>
  <c r="MP298" i="2"/>
  <c r="MP290" i="2"/>
  <c r="MP291" i="2"/>
  <c r="MP289" i="2"/>
  <c r="MP288" i="2"/>
  <c r="MP285" i="2"/>
  <c r="MP284" i="2"/>
  <c r="MP282" i="2"/>
  <c r="MP280" i="2" a="1"/>
  <c r="MP280" i="2" s="1"/>
  <c r="MP286" i="2"/>
  <c r="MP283" i="2"/>
  <c r="MP281" i="2"/>
  <c r="MP275" i="2"/>
  <c r="MP274" i="2"/>
  <c r="MP272" i="2"/>
  <c r="MP269" i="2"/>
  <c r="MP273" i="2"/>
  <c r="MP270" i="2"/>
  <c r="MP267" i="2"/>
  <c r="MP266" i="2"/>
  <c r="MP264" i="2" a="1"/>
  <c r="MP264" i="2" s="1"/>
  <c r="MP259" i="2"/>
  <c r="MP268" i="2"/>
  <c r="MP265" i="2"/>
  <c r="MP257" i="2"/>
  <c r="MP254" i="2"/>
  <c r="MP258" i="2"/>
  <c r="MP256" i="2"/>
  <c r="MP253" i="2"/>
  <c r="MP252" i="2"/>
  <c r="MP249" i="2"/>
  <c r="MP248" i="2" a="1"/>
  <c r="MP248" i="2" s="1"/>
  <c r="MP251" i="2"/>
  <c r="MP250" i="2"/>
  <c r="MP240" i="2"/>
  <c r="MP242" i="2"/>
  <c r="MP243" i="2"/>
  <c r="MP237" i="2"/>
  <c r="MP235" i="2"/>
  <c r="MP234" i="2"/>
  <c r="MP233" i="2"/>
  <c r="MP241" i="2"/>
  <c r="MP238" i="2"/>
  <c r="MP236" i="2"/>
  <c r="MP225" i="2"/>
  <c r="MP227" i="2"/>
  <c r="MP232" i="2" a="1"/>
  <c r="MP232" i="2" s="1"/>
  <c r="MP226" i="2"/>
  <c r="MP224" i="2"/>
  <c r="MP221" i="2"/>
  <c r="MP220" i="2"/>
  <c r="MP217" i="2"/>
  <c r="MP216" i="2" a="1"/>
  <c r="MP216" i="2" s="1"/>
  <c r="MP222" i="2"/>
  <c r="MP219" i="2"/>
  <c r="MP218" i="2"/>
  <c r="MP209" i="2"/>
  <c r="MP210" i="2"/>
  <c r="MP206" i="2"/>
  <c r="MP204" i="2"/>
  <c r="MP201" i="2"/>
  <c r="MP195" i="2"/>
  <c r="MP194" i="2"/>
  <c r="MP192" i="2"/>
  <c r="MP189" i="2"/>
  <c r="MP208" i="2"/>
  <c r="MP205" i="2"/>
  <c r="MP203" i="2"/>
  <c r="MP202" i="2"/>
  <c r="MP200" i="2" a="1"/>
  <c r="MP200" i="2" s="1"/>
  <c r="MP211" i="2"/>
  <c r="MP187" i="2"/>
  <c r="MP185" i="2"/>
  <c r="MP190" i="2"/>
  <c r="MQ165" i="2"/>
  <c r="MN19" i="3"/>
  <c r="MP184" i="2" a="1"/>
  <c r="MP184" i="2" s="1"/>
  <c r="MP188" i="2"/>
  <c r="MP186" i="2"/>
  <c r="MP193" i="2"/>
  <c r="MP171" i="2"/>
  <c r="MP174" i="2"/>
  <c r="MP170" i="2"/>
  <c r="MP169" i="2"/>
  <c r="MP173" i="2"/>
  <c r="MP177" i="2"/>
  <c r="MP179" i="2"/>
  <c r="MP168" i="2" a="1"/>
  <c r="MP168" i="2" s="1"/>
  <c r="MP176" i="2"/>
  <c r="MP178" i="2"/>
  <c r="MP172" i="2"/>
  <c r="MO255" i="2"/>
  <c r="MO260" i="2" s="1"/>
  <c r="MO271" i="2"/>
  <c r="MO276" i="2" s="1"/>
  <c r="MO287" i="2"/>
  <c r="MO292" i="2" s="1"/>
  <c r="MP175" i="2" l="1"/>
  <c r="MP180" i="2" s="1"/>
  <c r="MP239" i="2"/>
  <c r="MP244" i="2" s="1"/>
  <c r="MP207" i="2"/>
  <c r="MP212" i="2" s="1"/>
  <c r="MP319" i="2"/>
  <c r="MP324" i="2" s="1"/>
  <c r="MP191" i="2"/>
  <c r="MP196" i="2" s="1"/>
  <c r="MP287" i="2"/>
  <c r="MP292" i="2" s="1"/>
  <c r="MP255" i="2"/>
  <c r="MP260" i="2" s="1"/>
  <c r="MP303" i="2"/>
  <c r="MP308" i="2" s="1"/>
  <c r="MP223" i="2"/>
  <c r="MP228" i="2" s="1"/>
  <c r="MP271" i="2"/>
  <c r="MP276" i="2" s="1"/>
  <c r="MQ323" i="2"/>
  <c r="MQ322" i="2"/>
  <c r="MQ321" i="2"/>
  <c r="MQ320" i="2"/>
  <c r="MQ318" i="2"/>
  <c r="MQ317" i="2"/>
  <c r="MQ315" i="2"/>
  <c r="MQ314" i="2"/>
  <c r="MQ307" i="2"/>
  <c r="MQ316" i="2"/>
  <c r="MQ312" i="2" a="1"/>
  <c r="MQ312" i="2" s="1"/>
  <c r="MQ313" i="2"/>
  <c r="MQ306" i="2"/>
  <c r="MQ305" i="2"/>
  <c r="MQ304" i="2"/>
  <c r="MQ302" i="2"/>
  <c r="MQ301" i="2"/>
  <c r="MQ299" i="2"/>
  <c r="MQ300" i="2"/>
  <c r="MQ291" i="2"/>
  <c r="MQ296" i="2" a="1"/>
  <c r="MQ296" i="2" s="1"/>
  <c r="MQ290" i="2"/>
  <c r="MQ298" i="2"/>
  <c r="MQ297" i="2"/>
  <c r="MQ289" i="2"/>
  <c r="MQ288" i="2"/>
  <c r="MQ286" i="2"/>
  <c r="MQ285" i="2"/>
  <c r="MQ284" i="2"/>
  <c r="MQ282" i="2"/>
  <c r="MQ280" i="2" a="1"/>
  <c r="MQ280" i="2" s="1"/>
  <c r="MQ283" i="2"/>
  <c r="MQ281" i="2"/>
  <c r="MQ275" i="2"/>
  <c r="MQ274" i="2"/>
  <c r="MQ272" i="2"/>
  <c r="MQ269" i="2"/>
  <c r="MQ273" i="2"/>
  <c r="MQ270" i="2"/>
  <c r="MQ268" i="2"/>
  <c r="MQ267" i="2"/>
  <c r="MQ266" i="2"/>
  <c r="MQ264" i="2" a="1"/>
  <c r="MQ264" i="2" s="1"/>
  <c r="MQ265" i="2"/>
  <c r="MQ257" i="2"/>
  <c r="MQ254" i="2"/>
  <c r="MQ259" i="2"/>
  <c r="MQ258" i="2"/>
  <c r="MQ256" i="2"/>
  <c r="MQ253" i="2"/>
  <c r="MQ248" i="2" a="1"/>
  <c r="MQ248" i="2" s="1"/>
  <c r="MQ242" i="2"/>
  <c r="MQ251" i="2"/>
  <c r="MQ250" i="2"/>
  <c r="MQ241" i="2"/>
  <c r="MQ243" i="2"/>
  <c r="MQ249" i="2"/>
  <c r="MQ240" i="2"/>
  <c r="MQ237" i="2"/>
  <c r="MQ235" i="2"/>
  <c r="MQ234" i="2"/>
  <c r="MQ252" i="2"/>
  <c r="MQ238" i="2"/>
  <c r="MQ236" i="2"/>
  <c r="MQ225" i="2"/>
  <c r="MQ222" i="2"/>
  <c r="MQ227" i="2"/>
  <c r="MQ232" i="2" a="1"/>
  <c r="MQ232" i="2" s="1"/>
  <c r="MQ233" i="2"/>
  <c r="MQ216" i="2" a="1"/>
  <c r="MQ216" i="2" s="1"/>
  <c r="MQ224" i="2"/>
  <c r="MQ221" i="2"/>
  <c r="MQ226" i="2"/>
  <c r="MQ219" i="2"/>
  <c r="MQ218" i="2"/>
  <c r="MQ209" i="2"/>
  <c r="MQ211" i="2"/>
  <c r="MQ220" i="2"/>
  <c r="MQ217" i="2"/>
  <c r="MQ210" i="2"/>
  <c r="MQ206" i="2"/>
  <c r="MQ204" i="2"/>
  <c r="MQ201" i="2"/>
  <c r="MQ195" i="2"/>
  <c r="MQ200" i="2" a="1"/>
  <c r="MQ200" i="2" s="1"/>
  <c r="MQ208" i="2"/>
  <c r="MQ205" i="2"/>
  <c r="MQ203" i="2"/>
  <c r="MQ202" i="2"/>
  <c r="MQ193" i="2"/>
  <c r="MQ190" i="2"/>
  <c r="MQ192" i="2"/>
  <c r="MQ189" i="2"/>
  <c r="MQ187" i="2"/>
  <c r="MQ185" i="2"/>
  <c r="MO19" i="3"/>
  <c r="MQ184" i="2" a="1"/>
  <c r="MQ184" i="2" s="1"/>
  <c r="MR165" i="2"/>
  <c r="MQ194" i="2"/>
  <c r="MQ188" i="2"/>
  <c r="MQ186" i="2"/>
  <c r="MQ168" i="2" a="1"/>
  <c r="MQ168" i="2" s="1"/>
  <c r="MQ171" i="2"/>
  <c r="MQ174" i="2"/>
  <c r="MQ178" i="2"/>
  <c r="MQ172" i="2"/>
  <c r="MQ170" i="2"/>
  <c r="MQ173" i="2"/>
  <c r="MQ176" i="2"/>
  <c r="MQ179" i="2"/>
  <c r="MQ169" i="2"/>
  <c r="MQ177" i="2"/>
  <c r="MQ207" i="2" l="1"/>
  <c r="MQ212" i="2" s="1"/>
  <c r="MQ271" i="2"/>
  <c r="MQ276" i="2" s="1"/>
  <c r="MQ319" i="2"/>
  <c r="MQ324" i="2" s="1"/>
  <c r="MR322" i="2"/>
  <c r="MR323" i="2"/>
  <c r="MR320" i="2"/>
  <c r="MR318" i="2"/>
  <c r="MR321" i="2"/>
  <c r="MR317" i="2"/>
  <c r="MR316" i="2"/>
  <c r="MR315" i="2"/>
  <c r="MR314" i="2"/>
  <c r="MR312" i="2" a="1"/>
  <c r="MR312" i="2" s="1"/>
  <c r="MR313" i="2"/>
  <c r="MR305" i="2"/>
  <c r="MR307" i="2"/>
  <c r="MR306" i="2"/>
  <c r="MR304" i="2"/>
  <c r="MR301" i="2"/>
  <c r="MR300" i="2"/>
  <c r="MR302" i="2"/>
  <c r="MR298" i="2"/>
  <c r="MR297" i="2"/>
  <c r="MR296" i="2" a="1"/>
  <c r="MR296" i="2" s="1"/>
  <c r="MR299" i="2"/>
  <c r="MR291" i="2"/>
  <c r="MR289" i="2"/>
  <c r="MR288" i="2"/>
  <c r="MR285" i="2"/>
  <c r="MR290" i="2"/>
  <c r="MR286" i="2"/>
  <c r="MR284" i="2"/>
  <c r="MR282" i="2"/>
  <c r="MR280" i="2" a="1"/>
  <c r="MR280" i="2" s="1"/>
  <c r="MR283" i="2"/>
  <c r="MR281" i="2"/>
  <c r="MR275" i="2"/>
  <c r="MR273" i="2"/>
  <c r="MR270" i="2"/>
  <c r="MR268" i="2"/>
  <c r="MR274" i="2"/>
  <c r="MR267" i="2"/>
  <c r="MR266" i="2"/>
  <c r="MR264" i="2" a="1"/>
  <c r="MR264" i="2" s="1"/>
  <c r="MR257" i="2"/>
  <c r="MR269" i="2"/>
  <c r="MR265" i="2"/>
  <c r="MR259" i="2"/>
  <c r="MR258" i="2"/>
  <c r="MR242" i="2"/>
  <c r="MR240" i="2"/>
  <c r="MR253" i="2"/>
  <c r="MR272" i="2"/>
  <c r="MR251" i="2"/>
  <c r="MR250" i="2"/>
  <c r="MR254" i="2"/>
  <c r="MR241" i="2"/>
  <c r="MR243" i="2"/>
  <c r="MR256" i="2"/>
  <c r="MR252" i="2"/>
  <c r="MR249" i="2"/>
  <c r="MR248" i="2" a="1"/>
  <c r="MR248" i="2" s="1"/>
  <c r="MR237" i="2"/>
  <c r="MR238" i="2"/>
  <c r="MR236" i="2"/>
  <c r="MR225" i="2"/>
  <c r="MR227" i="2"/>
  <c r="MR235" i="2"/>
  <c r="MR234" i="2"/>
  <c r="MR232" i="2" a="1"/>
  <c r="MR232" i="2" s="1"/>
  <c r="MR226" i="2"/>
  <c r="MR224" i="2"/>
  <c r="MR221" i="2"/>
  <c r="MR233" i="2"/>
  <c r="MR219" i="2"/>
  <c r="MR218" i="2"/>
  <c r="MR222" i="2"/>
  <c r="MR211" i="2"/>
  <c r="MR210" i="2"/>
  <c r="MR208" i="2"/>
  <c r="MR200" i="2" a="1"/>
  <c r="MR200" i="2" s="1"/>
  <c r="MR217" i="2"/>
  <c r="MR209" i="2"/>
  <c r="MR194" i="2"/>
  <c r="MR192" i="2"/>
  <c r="MR189" i="2"/>
  <c r="MR216" i="2" a="1"/>
  <c r="MR216" i="2" s="1"/>
  <c r="MR205" i="2"/>
  <c r="MR203" i="2"/>
  <c r="MR202" i="2"/>
  <c r="MR220" i="2"/>
  <c r="MR206" i="2"/>
  <c r="MR204" i="2"/>
  <c r="MR201" i="2"/>
  <c r="MR195" i="2"/>
  <c r="MP19" i="3"/>
  <c r="MR190" i="2"/>
  <c r="MR184" i="2" a="1"/>
  <c r="MR184" i="2" s="1"/>
  <c r="MR188" i="2"/>
  <c r="MR186" i="2"/>
  <c r="MS165" i="2"/>
  <c r="MR193" i="2"/>
  <c r="MR187" i="2"/>
  <c r="MR185" i="2"/>
  <c r="MR176" i="2"/>
  <c r="MR174" i="2"/>
  <c r="MR169" i="2"/>
  <c r="MR177" i="2"/>
  <c r="MR179" i="2"/>
  <c r="MR170" i="2"/>
  <c r="MR171" i="2"/>
  <c r="MR172" i="2"/>
  <c r="MR178" i="2"/>
  <c r="MR173" i="2"/>
  <c r="MR168" i="2" a="1"/>
  <c r="MR168" i="2" s="1"/>
  <c r="MQ191" i="2"/>
  <c r="MQ196" i="2" s="1"/>
  <c r="MQ287" i="2"/>
  <c r="MQ292" i="2" s="1"/>
  <c r="MQ223" i="2"/>
  <c r="MQ228" i="2" s="1"/>
  <c r="MQ255" i="2"/>
  <c r="MQ260" i="2" s="1"/>
  <c r="MQ303" i="2"/>
  <c r="MQ308" i="2" s="1"/>
  <c r="MQ175" i="2"/>
  <c r="MQ180" i="2" s="1"/>
  <c r="MQ239" i="2"/>
  <c r="MQ244" i="2" s="1"/>
  <c r="MR191" i="2" l="1"/>
  <c r="MR196" i="2" s="1"/>
  <c r="MR287" i="2"/>
  <c r="MR292" i="2" s="1"/>
  <c r="MR303" i="2"/>
  <c r="MR175" i="2"/>
  <c r="MR180" i="2" s="1"/>
  <c r="MR207" i="2"/>
  <c r="MR212" i="2" s="1"/>
  <c r="MR308" i="2"/>
  <c r="MR223" i="2"/>
  <c r="MR228" i="2" s="1"/>
  <c r="MR239" i="2"/>
  <c r="MR244" i="2" s="1"/>
  <c r="MR255" i="2"/>
  <c r="MR260" i="2" s="1"/>
  <c r="MS322" i="2"/>
  <c r="MS323" i="2"/>
  <c r="MS321" i="2"/>
  <c r="MS318" i="2"/>
  <c r="MS315" i="2"/>
  <c r="MS316" i="2"/>
  <c r="MS320" i="2"/>
  <c r="MS314" i="2"/>
  <c r="MS312" i="2" a="1"/>
  <c r="MS312" i="2" s="1"/>
  <c r="MS313" i="2"/>
  <c r="MS317" i="2"/>
  <c r="MS307" i="2"/>
  <c r="MS306" i="2"/>
  <c r="MS304" i="2"/>
  <c r="MS305" i="2"/>
  <c r="MS301" i="2"/>
  <c r="MS299" i="2"/>
  <c r="MS302" i="2"/>
  <c r="MS300" i="2"/>
  <c r="MS297" i="2"/>
  <c r="MS296" i="2" a="1"/>
  <c r="MS296" i="2" s="1"/>
  <c r="MS291" i="2"/>
  <c r="MS298" i="2"/>
  <c r="MS290" i="2"/>
  <c r="MS289" i="2"/>
  <c r="MS288" i="2"/>
  <c r="MS285" i="2"/>
  <c r="MS283" i="2"/>
  <c r="MS281" i="2"/>
  <c r="MS286" i="2"/>
  <c r="MS284" i="2"/>
  <c r="MS280" i="2" a="1"/>
  <c r="MS280" i="2" s="1"/>
  <c r="MS275" i="2"/>
  <c r="MS270" i="2"/>
  <c r="MS273" i="2"/>
  <c r="MS269" i="2"/>
  <c r="MS265" i="2"/>
  <c r="MS282" i="2"/>
  <c r="MS268" i="2"/>
  <c r="MS272" i="2"/>
  <c r="MS274" i="2"/>
  <c r="MS267" i="2"/>
  <c r="MS259" i="2"/>
  <c r="MS258" i="2"/>
  <c r="MS256" i="2"/>
  <c r="MS264" i="2" a="1"/>
  <c r="MS264" i="2" s="1"/>
  <c r="MS253" i="2"/>
  <c r="MS257" i="2"/>
  <c r="MS251" i="2"/>
  <c r="MS250" i="2"/>
  <c r="MS266" i="2"/>
  <c r="MS254" i="2"/>
  <c r="MS243" i="2"/>
  <c r="MS252" i="2"/>
  <c r="MS249" i="2"/>
  <c r="MS248" i="2" a="1"/>
  <c r="MS248" i="2" s="1"/>
  <c r="MS240" i="2"/>
  <c r="MS237" i="2"/>
  <c r="MS235" i="2"/>
  <c r="MS234" i="2"/>
  <c r="MS242" i="2"/>
  <c r="MS241" i="2"/>
  <c r="MS225" i="2"/>
  <c r="MS236" i="2"/>
  <c r="MS227" i="2"/>
  <c r="MS232" i="2" a="1"/>
  <c r="MS232" i="2" s="1"/>
  <c r="MS226" i="2"/>
  <c r="MS224" i="2"/>
  <c r="MS221" i="2"/>
  <c r="MS233" i="2"/>
  <c r="MS238" i="2"/>
  <c r="MS219" i="2"/>
  <c r="MS218" i="2"/>
  <c r="MS222" i="2"/>
  <c r="MS209" i="2"/>
  <c r="MS220" i="2"/>
  <c r="MS217" i="2"/>
  <c r="MS216" i="2" a="1"/>
  <c r="MS216" i="2" s="1"/>
  <c r="MS200" i="2" a="1"/>
  <c r="MS200" i="2" s="1"/>
  <c r="MS205" i="2"/>
  <c r="MS203" i="2"/>
  <c r="MS202" i="2"/>
  <c r="MS208" i="2"/>
  <c r="MS211" i="2"/>
  <c r="MS193" i="2"/>
  <c r="MS190" i="2"/>
  <c r="MS210" i="2"/>
  <c r="MQ19" i="3"/>
  <c r="MS206" i="2"/>
  <c r="MS184" i="2" a="1"/>
  <c r="MS184" i="2" s="1"/>
  <c r="MS201" i="2"/>
  <c r="MS188" i="2"/>
  <c r="MS186" i="2"/>
  <c r="MS194" i="2"/>
  <c r="MS195" i="2"/>
  <c r="MT165" i="2"/>
  <c r="MS204" i="2"/>
  <c r="MS192" i="2"/>
  <c r="MS189" i="2"/>
  <c r="MS185" i="2"/>
  <c r="MS187" i="2"/>
  <c r="MS168" i="2" a="1"/>
  <c r="MS168" i="2" s="1"/>
  <c r="MS178" i="2"/>
  <c r="MS171" i="2"/>
  <c r="MS172" i="2"/>
  <c r="MS169" i="2"/>
  <c r="MS173" i="2"/>
  <c r="MS177" i="2"/>
  <c r="MS170" i="2"/>
  <c r="MS176" i="2"/>
  <c r="MS179" i="2"/>
  <c r="MS174" i="2"/>
  <c r="MR319" i="2"/>
  <c r="MR324" i="2" s="1"/>
  <c r="MR271" i="2"/>
  <c r="MR276" i="2" s="1"/>
  <c r="MS271" i="2" l="1"/>
  <c r="MS276" i="2" s="1"/>
  <c r="MS319" i="2"/>
  <c r="MS324" i="2" s="1"/>
  <c r="MS255" i="2"/>
  <c r="MS260" i="2" s="1"/>
  <c r="MS287" i="2"/>
  <c r="MS191" i="2"/>
  <c r="MS196" i="2" s="1"/>
  <c r="MS239" i="2"/>
  <c r="MS244" i="2" s="1"/>
  <c r="MT322" i="2"/>
  <c r="MT323" i="2"/>
  <c r="MT321" i="2"/>
  <c r="MT320" i="2"/>
  <c r="MT318" i="2"/>
  <c r="MT316" i="2"/>
  <c r="MT317" i="2"/>
  <c r="MT314" i="2"/>
  <c r="MT315" i="2"/>
  <c r="MT313" i="2"/>
  <c r="MT312" i="2" a="1"/>
  <c r="MT312" i="2" s="1"/>
  <c r="MT307" i="2"/>
  <c r="MT306" i="2"/>
  <c r="MT304" i="2"/>
  <c r="MT302" i="2"/>
  <c r="MT305" i="2"/>
  <c r="MT301" i="2"/>
  <c r="MT300" i="2"/>
  <c r="MT299" i="2"/>
  <c r="MT297" i="2"/>
  <c r="MT296" i="2" a="1"/>
  <c r="MT296" i="2" s="1"/>
  <c r="MT291" i="2"/>
  <c r="MT298" i="2"/>
  <c r="MT290" i="2"/>
  <c r="MT286" i="2"/>
  <c r="MT283" i="2"/>
  <c r="MT281" i="2"/>
  <c r="MT275" i="2"/>
  <c r="MT289" i="2"/>
  <c r="MT284" i="2"/>
  <c r="MT282" i="2"/>
  <c r="MT280" i="2" a="1"/>
  <c r="MT280" i="2" s="1"/>
  <c r="MT273" i="2"/>
  <c r="MT270" i="2"/>
  <c r="MT268" i="2"/>
  <c r="MT285" i="2"/>
  <c r="MT288" i="2"/>
  <c r="MT274" i="2"/>
  <c r="MT272" i="2"/>
  <c r="MT269" i="2"/>
  <c r="MT265" i="2"/>
  <c r="MT267" i="2"/>
  <c r="MT266" i="2"/>
  <c r="MT264" i="2" a="1"/>
  <c r="MT264" i="2" s="1"/>
  <c r="MT259" i="2"/>
  <c r="MT258" i="2"/>
  <c r="MT256" i="2"/>
  <c r="MT253" i="2"/>
  <c r="MT257" i="2"/>
  <c r="MT254" i="2"/>
  <c r="MT251" i="2"/>
  <c r="MT250" i="2"/>
  <c r="MT243" i="2"/>
  <c r="MT252" i="2"/>
  <c r="MT249" i="2"/>
  <c r="MT248" i="2" a="1"/>
  <c r="MT248" i="2" s="1"/>
  <c r="MT242" i="2"/>
  <c r="MT241" i="2"/>
  <c r="MT238" i="2"/>
  <c r="MT236" i="2"/>
  <c r="MT240" i="2"/>
  <c r="MT227" i="2"/>
  <c r="MT232" i="2" a="1"/>
  <c r="MT232" i="2" s="1"/>
  <c r="MT235" i="2"/>
  <c r="MT234" i="2"/>
  <c r="MT226" i="2"/>
  <c r="MT233" i="2"/>
  <c r="MT225" i="2"/>
  <c r="MT222" i="2"/>
  <c r="MT224" i="2"/>
  <c r="MT221" i="2"/>
  <c r="MT219" i="2"/>
  <c r="MT218" i="2"/>
  <c r="MT211" i="2"/>
  <c r="MT237" i="2"/>
  <c r="MT220" i="2"/>
  <c r="MT217" i="2"/>
  <c r="MT216" i="2" a="1"/>
  <c r="MT216" i="2" s="1"/>
  <c r="MT210" i="2"/>
  <c r="MT208" i="2"/>
  <c r="MT209" i="2"/>
  <c r="MT205" i="2"/>
  <c r="MT203" i="2"/>
  <c r="MT202" i="2"/>
  <c r="MT193" i="2"/>
  <c r="MT190" i="2"/>
  <c r="MT206" i="2"/>
  <c r="MT204" i="2"/>
  <c r="MT201" i="2"/>
  <c r="MT195" i="2"/>
  <c r="MT200" i="2" a="1"/>
  <c r="MT200" i="2" s="1"/>
  <c r="MT184" i="2" a="1"/>
  <c r="MT184" i="2" s="1"/>
  <c r="MT188" i="2"/>
  <c r="MT186" i="2"/>
  <c r="MT194" i="2"/>
  <c r="MR19" i="3"/>
  <c r="MT189" i="2"/>
  <c r="MT187" i="2"/>
  <c r="MT185" i="2"/>
  <c r="MT192" i="2"/>
  <c r="MU165" i="2"/>
  <c r="MT179" i="2"/>
  <c r="MT168" i="2" a="1"/>
  <c r="MT168" i="2" s="1"/>
  <c r="MT178" i="2"/>
  <c r="MT173" i="2"/>
  <c r="MT169" i="2"/>
  <c r="MT176" i="2"/>
  <c r="MT172" i="2"/>
  <c r="MT177" i="2"/>
  <c r="MT174" i="2"/>
  <c r="MT171" i="2"/>
  <c r="MT170" i="2"/>
  <c r="MS292" i="2"/>
  <c r="MS175" i="2"/>
  <c r="MS180" i="2" s="1"/>
  <c r="MS223" i="2"/>
  <c r="MS228" i="2" s="1"/>
  <c r="MS303" i="2"/>
  <c r="MS308" i="2" s="1"/>
  <c r="MS207" i="2"/>
  <c r="MS212" i="2" s="1"/>
  <c r="MT303" i="2" l="1"/>
  <c r="MT308" i="2" s="1"/>
  <c r="MT191" i="2"/>
  <c r="MT196" i="2" s="1"/>
  <c r="MT319" i="2"/>
  <c r="MT324" i="2" s="1"/>
  <c r="MT255" i="2"/>
  <c r="MT260" i="2" s="1"/>
  <c r="MT287" i="2"/>
  <c r="MT175" i="2"/>
  <c r="MT180" i="2" s="1"/>
  <c r="MT292" i="2"/>
  <c r="MT239" i="2"/>
  <c r="MT244" i="2" s="1"/>
  <c r="MT223" i="2"/>
  <c r="MT228" i="2" s="1"/>
  <c r="MT271" i="2"/>
  <c r="MT276" i="2" s="1"/>
  <c r="MT207" i="2"/>
  <c r="MT212" i="2" s="1"/>
  <c r="MU323" i="2"/>
  <c r="MU322" i="2"/>
  <c r="MU320" i="2"/>
  <c r="MU321" i="2"/>
  <c r="MU318" i="2"/>
  <c r="MU317" i="2"/>
  <c r="MU316" i="2"/>
  <c r="MU315" i="2"/>
  <c r="MU313" i="2"/>
  <c r="MU314" i="2"/>
  <c r="MU307" i="2"/>
  <c r="MU305" i="2"/>
  <c r="MU312" i="2" a="1"/>
  <c r="MU312" i="2" s="1"/>
  <c r="MU306" i="2"/>
  <c r="MU302" i="2"/>
  <c r="MU300" i="2"/>
  <c r="MU304" i="2"/>
  <c r="MU299" i="2"/>
  <c r="MU298" i="2"/>
  <c r="MU297" i="2"/>
  <c r="MU301" i="2"/>
  <c r="MU296" i="2" a="1"/>
  <c r="MU296" i="2" s="1"/>
  <c r="MU291" i="2"/>
  <c r="MU289" i="2"/>
  <c r="MU290" i="2"/>
  <c r="MU286" i="2"/>
  <c r="MU288" i="2"/>
  <c r="MU285" i="2"/>
  <c r="MU283" i="2"/>
  <c r="MU281" i="2"/>
  <c r="MU275" i="2"/>
  <c r="MU280" i="2" a="1"/>
  <c r="MU280" i="2" s="1"/>
  <c r="MU284" i="2"/>
  <c r="MU282" i="2"/>
  <c r="MU273" i="2"/>
  <c r="MU270" i="2"/>
  <c r="MU268" i="2"/>
  <c r="MU274" i="2"/>
  <c r="MU272" i="2"/>
  <c r="MU269" i="2"/>
  <c r="MU259" i="2"/>
  <c r="MU265" i="2"/>
  <c r="MU267" i="2"/>
  <c r="MU266" i="2"/>
  <c r="MU264" i="2" a="1"/>
  <c r="MU264" i="2" s="1"/>
  <c r="MU258" i="2"/>
  <c r="MU256" i="2"/>
  <c r="MU253" i="2"/>
  <c r="MU257" i="2"/>
  <c r="MU254" i="2"/>
  <c r="MU241" i="2"/>
  <c r="MU248" i="2" a="1"/>
  <c r="MU248" i="2" s="1"/>
  <c r="MU252" i="2"/>
  <c r="MU249" i="2"/>
  <c r="MU242" i="2"/>
  <c r="MU250" i="2"/>
  <c r="MU251" i="2"/>
  <c r="MU243" i="2"/>
  <c r="MU238" i="2"/>
  <c r="MU236" i="2"/>
  <c r="MU235" i="2"/>
  <c r="MU234" i="2"/>
  <c r="MU226" i="2"/>
  <c r="MU224" i="2"/>
  <c r="MU221" i="2"/>
  <c r="MU233" i="2"/>
  <c r="MU240" i="2"/>
  <c r="MU237" i="2"/>
  <c r="MU232" i="2" a="1"/>
  <c r="MU232" i="2" s="1"/>
  <c r="MU227" i="2"/>
  <c r="MU225" i="2"/>
  <c r="MU222" i="2"/>
  <c r="MU211" i="2"/>
  <c r="MU220" i="2"/>
  <c r="MU217" i="2"/>
  <c r="MU216" i="2" a="1"/>
  <c r="MU216" i="2" s="1"/>
  <c r="MU210" i="2"/>
  <c r="MU208" i="2"/>
  <c r="MU219" i="2"/>
  <c r="MU218" i="2"/>
  <c r="MU209" i="2"/>
  <c r="MU205" i="2"/>
  <c r="MU203" i="2"/>
  <c r="MU202" i="2"/>
  <c r="MU206" i="2"/>
  <c r="MU204" i="2"/>
  <c r="MU201" i="2"/>
  <c r="MU195" i="2"/>
  <c r="MU200" i="2" a="1"/>
  <c r="MU200" i="2" s="1"/>
  <c r="MU194" i="2"/>
  <c r="MU192" i="2"/>
  <c r="MU189" i="2"/>
  <c r="MU190" i="2"/>
  <c r="MU188" i="2"/>
  <c r="MU186" i="2"/>
  <c r="MS19" i="3"/>
  <c r="MU193" i="2"/>
  <c r="MU187" i="2"/>
  <c r="MU185" i="2"/>
  <c r="MU184" i="2" a="1"/>
  <c r="MU184" i="2" s="1"/>
  <c r="MV165" i="2"/>
  <c r="MU179" i="2"/>
  <c r="MU172" i="2"/>
  <c r="MU174" i="2"/>
  <c r="MU170" i="2"/>
  <c r="MU178" i="2"/>
  <c r="MU171" i="2"/>
  <c r="MU177" i="2"/>
  <c r="MU176" i="2"/>
  <c r="MU173" i="2"/>
  <c r="MU168" i="2" a="1"/>
  <c r="MU168" i="2" s="1"/>
  <c r="MU169" i="2"/>
  <c r="MU319" i="2" l="1"/>
  <c r="MU239" i="2"/>
  <c r="MU244" i="2" s="1"/>
  <c r="MU191" i="2"/>
  <c r="MU196" i="2" s="1"/>
  <c r="MU207" i="2"/>
  <c r="MU212" i="2" s="1"/>
  <c r="MU287" i="2"/>
  <c r="MU292" i="2" s="1"/>
  <c r="MU175" i="2"/>
  <c r="MU180" i="2" s="1"/>
  <c r="MV323" i="2"/>
  <c r="MV322" i="2"/>
  <c r="MV321" i="2"/>
  <c r="MV320" i="2"/>
  <c r="MV318" i="2"/>
  <c r="MV316" i="2"/>
  <c r="MV317" i="2"/>
  <c r="MV315" i="2"/>
  <c r="MV313" i="2"/>
  <c r="MV314" i="2"/>
  <c r="MV312" i="2" a="1"/>
  <c r="MV312" i="2" s="1"/>
  <c r="MV306" i="2"/>
  <c r="MV307" i="2"/>
  <c r="MV304" i="2"/>
  <c r="MV305" i="2"/>
  <c r="MV300" i="2"/>
  <c r="MV301" i="2"/>
  <c r="MV302" i="2"/>
  <c r="MV299" i="2"/>
  <c r="MV298" i="2"/>
  <c r="MV297" i="2"/>
  <c r="MV296" i="2" a="1"/>
  <c r="MV296" i="2" s="1"/>
  <c r="MV291" i="2"/>
  <c r="MV290" i="2"/>
  <c r="MV286" i="2"/>
  <c r="MV288" i="2"/>
  <c r="MV289" i="2"/>
  <c r="MV283" i="2"/>
  <c r="MV281" i="2"/>
  <c r="MV280" i="2" a="1"/>
  <c r="MV280" i="2" s="1"/>
  <c r="MV284" i="2"/>
  <c r="MV282" i="2"/>
  <c r="MV285" i="2"/>
  <c r="MV275" i="2"/>
  <c r="MV274" i="2"/>
  <c r="MV272" i="2"/>
  <c r="MV269" i="2"/>
  <c r="MV265" i="2"/>
  <c r="MV270" i="2"/>
  <c r="MV273" i="2"/>
  <c r="MV268" i="2"/>
  <c r="MV258" i="2"/>
  <c r="MV259" i="2"/>
  <c r="MV267" i="2"/>
  <c r="MV264" i="2" a="1"/>
  <c r="MV264" i="2" s="1"/>
  <c r="MV257" i="2"/>
  <c r="MV266" i="2"/>
  <c r="MV241" i="2"/>
  <c r="MV254" i="2"/>
  <c r="MV248" i="2" a="1"/>
  <c r="MV248" i="2" s="1"/>
  <c r="MV243" i="2"/>
  <c r="MV252" i="2"/>
  <c r="MV249" i="2"/>
  <c r="MV242" i="2"/>
  <c r="MV240" i="2"/>
  <c r="MV256" i="2"/>
  <c r="MV251" i="2"/>
  <c r="MV250" i="2"/>
  <c r="MV253" i="2"/>
  <c r="MV238" i="2"/>
  <c r="MV236" i="2"/>
  <c r="MV237" i="2"/>
  <c r="MV235" i="2"/>
  <c r="MV234" i="2"/>
  <c r="MV226" i="2"/>
  <c r="MV233" i="2"/>
  <c r="MV225" i="2"/>
  <c r="MV222" i="2"/>
  <c r="MV216" i="2" a="1"/>
  <c r="MV216" i="2" s="1"/>
  <c r="MV232" i="2" a="1"/>
  <c r="MV232" i="2" s="1"/>
  <c r="MV220" i="2"/>
  <c r="MV217" i="2"/>
  <c r="MV227" i="2"/>
  <c r="MV224" i="2"/>
  <c r="MV221" i="2"/>
  <c r="MV209" i="2"/>
  <c r="MV208" i="2"/>
  <c r="MV193" i="2"/>
  <c r="MV190" i="2"/>
  <c r="MV218" i="2"/>
  <c r="MV206" i="2"/>
  <c r="MV204" i="2"/>
  <c r="MV201" i="2"/>
  <c r="MV200" i="2" a="1"/>
  <c r="MV200" i="2" s="1"/>
  <c r="MV195" i="2"/>
  <c r="MV211" i="2"/>
  <c r="MV219" i="2"/>
  <c r="MV205" i="2"/>
  <c r="MV203" i="2"/>
  <c r="MV202" i="2"/>
  <c r="MW165" i="2"/>
  <c r="MV194" i="2"/>
  <c r="MV187" i="2"/>
  <c r="MV185" i="2"/>
  <c r="MT19" i="3"/>
  <c r="MV210" i="2"/>
  <c r="MV192" i="2"/>
  <c r="MV189" i="2"/>
  <c r="MV188" i="2"/>
  <c r="MV186" i="2"/>
  <c r="MV184" i="2" a="1"/>
  <c r="MV184" i="2" s="1"/>
  <c r="MV179" i="2"/>
  <c r="MV174" i="2"/>
  <c r="MV178" i="2"/>
  <c r="MV171" i="2"/>
  <c r="MV172" i="2"/>
  <c r="MV168" i="2" a="1"/>
  <c r="MV168" i="2" s="1"/>
  <c r="MV177" i="2"/>
  <c r="MV169" i="2"/>
  <c r="MV176" i="2"/>
  <c r="MV170" i="2"/>
  <c r="MV173" i="2"/>
  <c r="MU303" i="2"/>
  <c r="MU308" i="2" s="1"/>
  <c r="MU271" i="2"/>
  <c r="MU276" i="2" s="1"/>
  <c r="MU324" i="2"/>
  <c r="MU223" i="2"/>
  <c r="MU228" i="2" s="1"/>
  <c r="MU255" i="2"/>
  <c r="MU260" i="2" s="1"/>
  <c r="MV175" i="2" l="1"/>
  <c r="MV180" i="2" s="1"/>
  <c r="MV319" i="2"/>
  <c r="MV324" i="2" s="1"/>
  <c r="MV191" i="2"/>
  <c r="MV196" i="2" s="1"/>
  <c r="MV239" i="2"/>
  <c r="MV244" i="2" s="1"/>
  <c r="MV287" i="2"/>
  <c r="MV292" i="2" s="1"/>
  <c r="MV223" i="2"/>
  <c r="MV228" i="2" s="1"/>
  <c r="MV207" i="2"/>
  <c r="MV212" i="2" s="1"/>
  <c r="MV271" i="2"/>
  <c r="MV276" i="2" s="1"/>
  <c r="MV255" i="2"/>
  <c r="MV260" i="2" s="1"/>
  <c r="MW323" i="2"/>
  <c r="MW322" i="2"/>
  <c r="MW320" i="2"/>
  <c r="MW321" i="2"/>
  <c r="MW318" i="2"/>
  <c r="MW317" i="2"/>
  <c r="MW316" i="2"/>
  <c r="MW314" i="2"/>
  <c r="MW307" i="2"/>
  <c r="MW315" i="2"/>
  <c r="MW313" i="2"/>
  <c r="MW312" i="2" a="1"/>
  <c r="MW312" i="2" s="1"/>
  <c r="MW306" i="2"/>
  <c r="MW302" i="2"/>
  <c r="MW304" i="2"/>
  <c r="MW305" i="2"/>
  <c r="MW300" i="2"/>
  <c r="MW301" i="2"/>
  <c r="MW299" i="2"/>
  <c r="MW298" i="2"/>
  <c r="MW290" i="2"/>
  <c r="MW297" i="2"/>
  <c r="MW296" i="2" a="1"/>
  <c r="MW296" i="2" s="1"/>
  <c r="MW286" i="2"/>
  <c r="MW289" i="2"/>
  <c r="MW291" i="2"/>
  <c r="MW280" i="2" a="1"/>
  <c r="MW280" i="2" s="1"/>
  <c r="MW284" i="2"/>
  <c r="MW282" i="2"/>
  <c r="MW285" i="2"/>
  <c r="MW288" i="2"/>
  <c r="MW283" i="2"/>
  <c r="MW275" i="2"/>
  <c r="MW281" i="2"/>
  <c r="MW270" i="2"/>
  <c r="MW273" i="2"/>
  <c r="MW269" i="2"/>
  <c r="MW268" i="2"/>
  <c r="MW267" i="2"/>
  <c r="MW266" i="2"/>
  <c r="MW264" i="2" a="1"/>
  <c r="MW264" i="2" s="1"/>
  <c r="MW272" i="2"/>
  <c r="MW274" i="2"/>
  <c r="MW259" i="2"/>
  <c r="MW265" i="2"/>
  <c r="MW257" i="2"/>
  <c r="MW254" i="2"/>
  <c r="MW248" i="2" a="1"/>
  <c r="MW248" i="2" s="1"/>
  <c r="MW243" i="2"/>
  <c r="MW252" i="2"/>
  <c r="MW249" i="2"/>
  <c r="MW258" i="2"/>
  <c r="MW256" i="2"/>
  <c r="MW251" i="2"/>
  <c r="MW250" i="2"/>
  <c r="MW253" i="2"/>
  <c r="MW242" i="2"/>
  <c r="MW238" i="2"/>
  <c r="MW236" i="2"/>
  <c r="MW241" i="2"/>
  <c r="MW240" i="2"/>
  <c r="MW235" i="2"/>
  <c r="MW234" i="2"/>
  <c r="MW226" i="2"/>
  <c r="MW233" i="2"/>
  <c r="MW237" i="2"/>
  <c r="MW232" i="2" a="1"/>
  <c r="MW232" i="2" s="1"/>
  <c r="MW225" i="2"/>
  <c r="MW222" i="2"/>
  <c r="MW227" i="2"/>
  <c r="MW216" i="2" a="1"/>
  <c r="MW216" i="2" s="1"/>
  <c r="MW220" i="2"/>
  <c r="MW217" i="2"/>
  <c r="MW210" i="2"/>
  <c r="MW208" i="2"/>
  <c r="MW219" i="2"/>
  <c r="MW218" i="2"/>
  <c r="MW211" i="2"/>
  <c r="MW221" i="2"/>
  <c r="MW206" i="2"/>
  <c r="MW204" i="2"/>
  <c r="MW201" i="2"/>
  <c r="MW200" i="2" a="1"/>
  <c r="MW200" i="2" s="1"/>
  <c r="MW195" i="2"/>
  <c r="MW224" i="2"/>
  <c r="MW194" i="2"/>
  <c r="MW192" i="2"/>
  <c r="MW189" i="2"/>
  <c r="MW209" i="2"/>
  <c r="MW205" i="2"/>
  <c r="MX165" i="2"/>
  <c r="MW187" i="2"/>
  <c r="MW185" i="2"/>
  <c r="MW202" i="2"/>
  <c r="MW193" i="2"/>
  <c r="MW184" i="2" a="1"/>
  <c r="MW184" i="2" s="1"/>
  <c r="MU19" i="3"/>
  <c r="MW203" i="2"/>
  <c r="MW188" i="2"/>
  <c r="MW190" i="2"/>
  <c r="MW186" i="2"/>
  <c r="MW172" i="2"/>
  <c r="MW169" i="2"/>
  <c r="MW173" i="2"/>
  <c r="MW168" i="2" a="1"/>
  <c r="MW168" i="2" s="1"/>
  <c r="MW178" i="2"/>
  <c r="MW176" i="2"/>
  <c r="MW171" i="2"/>
  <c r="MW174" i="2"/>
  <c r="MW177" i="2"/>
  <c r="MW179" i="2"/>
  <c r="MW170" i="2"/>
  <c r="MV303" i="2"/>
  <c r="MV308" i="2" s="1"/>
  <c r="MW319" i="2" l="1"/>
  <c r="MW324" i="2" s="1"/>
  <c r="MW207" i="2"/>
  <c r="MW212" i="2" s="1"/>
  <c r="MW239" i="2"/>
  <c r="MW244" i="2" s="1"/>
  <c r="MX323" i="2"/>
  <c r="MX322" i="2"/>
  <c r="MX320" i="2"/>
  <c r="MX321" i="2"/>
  <c r="MX318" i="2"/>
  <c r="MX317" i="2"/>
  <c r="MX315" i="2"/>
  <c r="MX314" i="2"/>
  <c r="MX316" i="2"/>
  <c r="MX312" i="2" a="1"/>
  <c r="MX312" i="2" s="1"/>
  <c r="MX313" i="2"/>
  <c r="MX307" i="2"/>
  <c r="MX306" i="2"/>
  <c r="MX302" i="2"/>
  <c r="MX305" i="2"/>
  <c r="MX304" i="2"/>
  <c r="MX300" i="2"/>
  <c r="MX301" i="2"/>
  <c r="MX298" i="2"/>
  <c r="MX299" i="2"/>
  <c r="MX297" i="2"/>
  <c r="MX290" i="2"/>
  <c r="MX296" i="2" a="1"/>
  <c r="MX296" i="2" s="1"/>
  <c r="MX291" i="2"/>
  <c r="MX288" i="2"/>
  <c r="MX285" i="2"/>
  <c r="MX289" i="2"/>
  <c r="MX284" i="2"/>
  <c r="MX282" i="2"/>
  <c r="MX286" i="2"/>
  <c r="MX283" i="2"/>
  <c r="MX281" i="2"/>
  <c r="MX275" i="2"/>
  <c r="MX274" i="2"/>
  <c r="MX272" i="2"/>
  <c r="MX269" i="2"/>
  <c r="MX280" i="2" a="1"/>
  <c r="MX280" i="2" s="1"/>
  <c r="MX273" i="2"/>
  <c r="MX270" i="2"/>
  <c r="MX268" i="2"/>
  <c r="MX267" i="2"/>
  <c r="MX266" i="2"/>
  <c r="MX264" i="2" a="1"/>
  <c r="MX264" i="2" s="1"/>
  <c r="MX259" i="2"/>
  <c r="MX265" i="2"/>
  <c r="MX257" i="2"/>
  <c r="MX254" i="2"/>
  <c r="MX258" i="2"/>
  <c r="MX256" i="2"/>
  <c r="MX253" i="2"/>
  <c r="MX252" i="2"/>
  <c r="MX249" i="2"/>
  <c r="MX251" i="2"/>
  <c r="MX250" i="2"/>
  <c r="MX242" i="2"/>
  <c r="MX248" i="2" a="1"/>
  <c r="MX248" i="2" s="1"/>
  <c r="MX238" i="2"/>
  <c r="MX241" i="2"/>
  <c r="MX243" i="2"/>
  <c r="MX240" i="2"/>
  <c r="MX237" i="2"/>
  <c r="MX235" i="2"/>
  <c r="MX234" i="2"/>
  <c r="MX236" i="2"/>
  <c r="MX233" i="2"/>
  <c r="MX232" i="2" a="1"/>
  <c r="MX232" i="2" s="1"/>
  <c r="MX225" i="2"/>
  <c r="MX227" i="2"/>
  <c r="MX226" i="2"/>
  <c r="MX224" i="2"/>
  <c r="MX221" i="2"/>
  <c r="MX222" i="2"/>
  <c r="MX220" i="2"/>
  <c r="MX217" i="2"/>
  <c r="MX219" i="2"/>
  <c r="MX218" i="2"/>
  <c r="MX209" i="2"/>
  <c r="MX216" i="2" a="1"/>
  <c r="MX216" i="2" s="1"/>
  <c r="MX208" i="2"/>
  <c r="MX206" i="2"/>
  <c r="MX204" i="2"/>
  <c r="MX201" i="2"/>
  <c r="MX200" i="2" a="1"/>
  <c r="MX200" i="2" s="1"/>
  <c r="MX195" i="2"/>
  <c r="MX211" i="2"/>
  <c r="MX194" i="2"/>
  <c r="MX192" i="2"/>
  <c r="MX189" i="2"/>
  <c r="MX210" i="2"/>
  <c r="MX205" i="2"/>
  <c r="MX203" i="2"/>
  <c r="MX202" i="2"/>
  <c r="MX187" i="2"/>
  <c r="MX185" i="2"/>
  <c r="MX193" i="2"/>
  <c r="MY165" i="2"/>
  <c r="MX190" i="2"/>
  <c r="MX184" i="2" a="1"/>
  <c r="MX184" i="2" s="1"/>
  <c r="MX188" i="2"/>
  <c r="MX186" i="2"/>
  <c r="MV19" i="3"/>
  <c r="MX168" i="2" a="1"/>
  <c r="MX168" i="2" s="1"/>
  <c r="MX169" i="2"/>
  <c r="MX177" i="2"/>
  <c r="MX179" i="2"/>
  <c r="MX178" i="2"/>
  <c r="MX173" i="2"/>
  <c r="MX176" i="2"/>
  <c r="MX171" i="2"/>
  <c r="MX172" i="2"/>
  <c r="MX174" i="2"/>
  <c r="MX170" i="2"/>
  <c r="MW287" i="2"/>
  <c r="MW292" i="2" s="1"/>
  <c r="MW175" i="2"/>
  <c r="MW180" i="2" s="1"/>
  <c r="MW271" i="2"/>
  <c r="MW276" i="2" s="1"/>
  <c r="MW191" i="2"/>
  <c r="MW196" i="2" s="1"/>
  <c r="MW255" i="2"/>
  <c r="MW260" i="2" s="1"/>
  <c r="MW223" i="2"/>
  <c r="MW228" i="2" s="1"/>
  <c r="MW303" i="2"/>
  <c r="MW308" i="2" s="1"/>
  <c r="MX191" i="2" l="1"/>
  <c r="MX196" i="2" s="1"/>
  <c r="MX239" i="2"/>
  <c r="MX244" i="2" s="1"/>
  <c r="MX319" i="2"/>
  <c r="MX324" i="2" s="1"/>
  <c r="MX303" i="2"/>
  <c r="MX308" i="2" s="1"/>
  <c r="MY323" i="2"/>
  <c r="MY322" i="2"/>
  <c r="MY321" i="2"/>
  <c r="MY320" i="2"/>
  <c r="MY318" i="2"/>
  <c r="MY317" i="2"/>
  <c r="MY316" i="2"/>
  <c r="MY314" i="2"/>
  <c r="MY315" i="2"/>
  <c r="MY312" i="2" a="1"/>
  <c r="MY312" i="2" s="1"/>
  <c r="MY307" i="2"/>
  <c r="MY313" i="2"/>
  <c r="MY306" i="2"/>
  <c r="MY304" i="2"/>
  <c r="MY305" i="2"/>
  <c r="MY301" i="2"/>
  <c r="MY300" i="2"/>
  <c r="MY299" i="2"/>
  <c r="MY302" i="2"/>
  <c r="MY298" i="2"/>
  <c r="MY296" i="2" a="1"/>
  <c r="MY296" i="2" s="1"/>
  <c r="MY291" i="2"/>
  <c r="MY290" i="2"/>
  <c r="MY297" i="2"/>
  <c r="MY288" i="2"/>
  <c r="MY289" i="2"/>
  <c r="MY286" i="2"/>
  <c r="MY284" i="2"/>
  <c r="MY282" i="2"/>
  <c r="MY285" i="2"/>
  <c r="MY283" i="2"/>
  <c r="MY281" i="2"/>
  <c r="MY280" i="2" a="1"/>
  <c r="MY280" i="2" s="1"/>
  <c r="MY275" i="2"/>
  <c r="MY274" i="2"/>
  <c r="MY272" i="2"/>
  <c r="MY269" i="2"/>
  <c r="MY273" i="2"/>
  <c r="MY270" i="2"/>
  <c r="MY268" i="2"/>
  <c r="MY267" i="2"/>
  <c r="MY266" i="2"/>
  <c r="MY264" i="2" a="1"/>
  <c r="MY264" i="2" s="1"/>
  <c r="MY265" i="2"/>
  <c r="MY259" i="2"/>
  <c r="MY257" i="2"/>
  <c r="MY254" i="2"/>
  <c r="MY258" i="2"/>
  <c r="MY256" i="2"/>
  <c r="MY253" i="2"/>
  <c r="MY242" i="2"/>
  <c r="MY251" i="2"/>
  <c r="MY250" i="2"/>
  <c r="MY241" i="2"/>
  <c r="MY248" i="2" a="1"/>
  <c r="MY248" i="2" s="1"/>
  <c r="MY243" i="2"/>
  <c r="MY249" i="2"/>
  <c r="MY238" i="2"/>
  <c r="MY240" i="2"/>
  <c r="MY237" i="2"/>
  <c r="MY235" i="2"/>
  <c r="MY234" i="2"/>
  <c r="MY252" i="2"/>
  <c r="MY232" i="2" a="1"/>
  <c r="MY232" i="2" s="1"/>
  <c r="MY225" i="2"/>
  <c r="MY222" i="2"/>
  <c r="MY227" i="2"/>
  <c r="MY236" i="2"/>
  <c r="MY233" i="2"/>
  <c r="MY226" i="2"/>
  <c r="MY219" i="2"/>
  <c r="MY218" i="2"/>
  <c r="MY209" i="2"/>
  <c r="MY224" i="2"/>
  <c r="MY221" i="2"/>
  <c r="MY211" i="2"/>
  <c r="MY220" i="2"/>
  <c r="MY217" i="2"/>
  <c r="MY208" i="2"/>
  <c r="MY206" i="2"/>
  <c r="MY204" i="2"/>
  <c r="MY201" i="2"/>
  <c r="MY195" i="2"/>
  <c r="MY216" i="2" a="1"/>
  <c r="MY216" i="2" s="1"/>
  <c r="MY210" i="2"/>
  <c r="MY205" i="2"/>
  <c r="MY203" i="2"/>
  <c r="MY202" i="2"/>
  <c r="MY200" i="2" a="1"/>
  <c r="MY200" i="2" s="1"/>
  <c r="MY193" i="2"/>
  <c r="MY190" i="2"/>
  <c r="MY194" i="2"/>
  <c r="MY187" i="2"/>
  <c r="MY185" i="2"/>
  <c r="MY184" i="2" a="1"/>
  <c r="MY184" i="2" s="1"/>
  <c r="MZ165" i="2"/>
  <c r="MY192" i="2"/>
  <c r="MY189" i="2"/>
  <c r="MY188" i="2"/>
  <c r="MY186" i="2"/>
  <c r="MW19" i="3"/>
  <c r="MY171" i="2"/>
  <c r="MY170" i="2"/>
  <c r="MY173" i="2"/>
  <c r="MY177" i="2"/>
  <c r="MY179" i="2"/>
  <c r="MY169" i="2"/>
  <c r="MY178" i="2"/>
  <c r="MY172" i="2"/>
  <c r="MY168" i="2" a="1"/>
  <c r="MY168" i="2" s="1"/>
  <c r="MY174" i="2"/>
  <c r="MY176" i="2"/>
  <c r="MX255" i="2"/>
  <c r="MX260" i="2" s="1"/>
  <c r="MX175" i="2"/>
  <c r="MX180" i="2" s="1"/>
  <c r="MX223" i="2"/>
  <c r="MX228" i="2" s="1"/>
  <c r="MX287" i="2"/>
  <c r="MX292" i="2" s="1"/>
  <c r="MX207" i="2"/>
  <c r="MX212" i="2" s="1"/>
  <c r="MX271" i="2"/>
  <c r="MX276" i="2" s="1"/>
  <c r="MY303" i="2" l="1"/>
  <c r="MY308" i="2" s="1"/>
  <c r="MY271" i="2"/>
  <c r="MY276" i="2" s="1"/>
  <c r="MY239" i="2"/>
  <c r="MY244" i="2" s="1"/>
  <c r="MY191" i="2"/>
  <c r="MY196" i="2" s="1"/>
  <c r="MY255" i="2"/>
  <c r="MY260" i="2" s="1"/>
  <c r="MY175" i="2"/>
  <c r="MY180" i="2" s="1"/>
  <c r="MZ322" i="2"/>
  <c r="MZ323" i="2"/>
  <c r="MZ320" i="2"/>
  <c r="MZ321" i="2"/>
  <c r="MZ318" i="2"/>
  <c r="MZ317" i="2"/>
  <c r="MZ314" i="2"/>
  <c r="MZ316" i="2"/>
  <c r="MZ312" i="2" a="1"/>
  <c r="MZ312" i="2" s="1"/>
  <c r="MZ315" i="2"/>
  <c r="MZ305" i="2"/>
  <c r="MZ313" i="2"/>
  <c r="MZ306" i="2"/>
  <c r="MZ307" i="2"/>
  <c r="MZ301" i="2"/>
  <c r="MZ304" i="2"/>
  <c r="MZ302" i="2"/>
  <c r="MZ300" i="2"/>
  <c r="MZ299" i="2"/>
  <c r="MZ298" i="2"/>
  <c r="MZ296" i="2" a="1"/>
  <c r="MZ296" i="2" s="1"/>
  <c r="MZ297" i="2"/>
  <c r="MZ291" i="2"/>
  <c r="MZ288" i="2"/>
  <c r="MZ285" i="2"/>
  <c r="MZ290" i="2"/>
  <c r="MZ289" i="2"/>
  <c r="MZ286" i="2"/>
  <c r="MZ284" i="2"/>
  <c r="MZ282" i="2"/>
  <c r="MZ283" i="2"/>
  <c r="MZ281" i="2"/>
  <c r="MZ280" i="2" a="1"/>
  <c r="MZ280" i="2" s="1"/>
  <c r="MZ287" i="2" s="1"/>
  <c r="MZ292" i="2" s="1"/>
  <c r="MZ273" i="2"/>
  <c r="MZ270" i="2"/>
  <c r="MZ268" i="2"/>
  <c r="MZ275" i="2"/>
  <c r="MZ269" i="2"/>
  <c r="MZ267" i="2"/>
  <c r="MZ266" i="2"/>
  <c r="MZ264" i="2" a="1"/>
  <c r="MZ264" i="2" s="1"/>
  <c r="MZ274" i="2"/>
  <c r="MZ257" i="2"/>
  <c r="MZ265" i="2"/>
  <c r="MZ258" i="2"/>
  <c r="MZ272" i="2"/>
  <c r="MZ242" i="2"/>
  <c r="MZ240" i="2"/>
  <c r="MZ251" i="2"/>
  <c r="MZ250" i="2"/>
  <c r="MZ256" i="2"/>
  <c r="MZ259" i="2"/>
  <c r="MZ248" i="2" a="1"/>
  <c r="MZ248" i="2" s="1"/>
  <c r="MZ241" i="2"/>
  <c r="MZ253" i="2"/>
  <c r="MZ243" i="2"/>
  <c r="MZ252" i="2"/>
  <c r="MZ249" i="2"/>
  <c r="MZ254" i="2"/>
  <c r="MZ237" i="2"/>
  <c r="MZ238" i="2"/>
  <c r="MZ236" i="2"/>
  <c r="MZ232" i="2" a="1"/>
  <c r="MZ232" i="2" s="1"/>
  <c r="MZ225" i="2"/>
  <c r="MZ227" i="2"/>
  <c r="MZ226" i="2"/>
  <c r="MZ224" i="2"/>
  <c r="MZ221" i="2"/>
  <c r="MZ235" i="2"/>
  <c r="MZ234" i="2"/>
  <c r="MZ233" i="2"/>
  <c r="MZ219" i="2"/>
  <c r="MZ218" i="2"/>
  <c r="MZ216" i="2" a="1"/>
  <c r="MZ216" i="2" s="1"/>
  <c r="MZ211" i="2"/>
  <c r="MZ222" i="2"/>
  <c r="MZ210" i="2"/>
  <c r="MZ208" i="2"/>
  <c r="MZ217" i="2"/>
  <c r="MZ194" i="2"/>
  <c r="MZ192" i="2"/>
  <c r="MZ189" i="2"/>
  <c r="MZ205" i="2"/>
  <c r="MZ203" i="2"/>
  <c r="MZ202" i="2"/>
  <c r="MZ200" i="2" a="1"/>
  <c r="MZ200" i="2" s="1"/>
  <c r="MZ206" i="2"/>
  <c r="MZ204" i="2"/>
  <c r="MZ201" i="2"/>
  <c r="MZ195" i="2"/>
  <c r="MX19" i="3"/>
  <c r="MZ193" i="2"/>
  <c r="MZ184" i="2" a="1"/>
  <c r="MZ184" i="2" s="1"/>
  <c r="MZ220" i="2"/>
  <c r="MZ188" i="2"/>
  <c r="MZ186" i="2"/>
  <c r="NA165" i="2"/>
  <c r="MZ209" i="2"/>
  <c r="MZ190" i="2"/>
  <c r="MZ187" i="2"/>
  <c r="MZ185" i="2"/>
  <c r="MZ174" i="2"/>
  <c r="MZ169" i="2"/>
  <c r="MZ173" i="2"/>
  <c r="MZ168" i="2" a="1"/>
  <c r="MZ168" i="2" s="1"/>
  <c r="MZ177" i="2"/>
  <c r="MZ179" i="2"/>
  <c r="MZ178" i="2"/>
  <c r="MZ172" i="2"/>
  <c r="MZ170" i="2"/>
  <c r="MZ171" i="2"/>
  <c r="MZ176" i="2"/>
  <c r="MY223" i="2"/>
  <c r="MY228" i="2" s="1"/>
  <c r="MY319" i="2"/>
  <c r="MY324" i="2" s="1"/>
  <c r="MY207" i="2"/>
  <c r="MY212" i="2" s="1"/>
  <c r="MY287" i="2"/>
  <c r="MY292" i="2" s="1"/>
  <c r="MZ175" i="2" l="1"/>
  <c r="MZ180" i="2" s="1"/>
  <c r="MZ319" i="2"/>
  <c r="MZ324" i="2" s="1"/>
  <c r="MZ271" i="2"/>
  <c r="MZ276" i="2" s="1"/>
  <c r="MZ191" i="2"/>
  <c r="MZ196" i="2" s="1"/>
  <c r="MZ255" i="2"/>
  <c r="MZ260" i="2" s="1"/>
  <c r="MZ303" i="2"/>
  <c r="MZ308" i="2" s="1"/>
  <c r="MZ207" i="2"/>
  <c r="MZ212" i="2" s="1"/>
  <c r="NA322" i="2"/>
  <c r="NA323" i="2"/>
  <c r="NA321" i="2"/>
  <c r="NA318" i="2"/>
  <c r="NA320" i="2"/>
  <c r="NA315" i="2"/>
  <c r="NA317" i="2"/>
  <c r="NA316" i="2"/>
  <c r="NA314" i="2"/>
  <c r="NA313" i="2"/>
  <c r="NA312" i="2" a="1"/>
  <c r="NA312" i="2" s="1"/>
  <c r="NA307" i="2"/>
  <c r="NA305" i="2"/>
  <c r="NA304" i="2"/>
  <c r="NA306" i="2"/>
  <c r="NA302" i="2"/>
  <c r="NA301" i="2"/>
  <c r="NA299" i="2"/>
  <c r="NA300" i="2"/>
  <c r="NA296" i="2" a="1"/>
  <c r="NA296" i="2" s="1"/>
  <c r="NA297" i="2"/>
  <c r="NA291" i="2"/>
  <c r="NA298" i="2"/>
  <c r="NA290" i="2"/>
  <c r="NA288" i="2"/>
  <c r="NA285" i="2"/>
  <c r="NA289" i="2"/>
  <c r="NA286" i="2"/>
  <c r="NA280" i="2" a="1"/>
  <c r="NA280" i="2" s="1"/>
  <c r="NA283" i="2"/>
  <c r="NA281" i="2"/>
  <c r="NA284" i="2"/>
  <c r="NA282" i="2"/>
  <c r="NA273" i="2"/>
  <c r="NA268" i="2"/>
  <c r="NA272" i="2"/>
  <c r="NA265" i="2"/>
  <c r="NA264" i="2" a="1"/>
  <c r="NA264" i="2" s="1"/>
  <c r="NA274" i="2"/>
  <c r="NA270" i="2"/>
  <c r="NA269" i="2"/>
  <c r="NA267" i="2"/>
  <c r="NA275" i="2"/>
  <c r="NA258" i="2"/>
  <c r="NA256" i="2"/>
  <c r="NA266" i="2"/>
  <c r="NA259" i="2"/>
  <c r="NA257" i="2"/>
  <c r="NA251" i="2"/>
  <c r="NA250" i="2"/>
  <c r="NA248" i="2" a="1"/>
  <c r="NA248" i="2" s="1"/>
  <c r="NA253" i="2"/>
  <c r="NA243" i="2"/>
  <c r="NA252" i="2"/>
  <c r="NA249" i="2"/>
  <c r="NA254" i="2"/>
  <c r="NA241" i="2"/>
  <c r="NA240" i="2"/>
  <c r="NA237" i="2"/>
  <c r="NA235" i="2"/>
  <c r="NA234" i="2"/>
  <c r="NA242" i="2"/>
  <c r="NA232" i="2" a="1"/>
  <c r="NA232" i="2" s="1"/>
  <c r="NA225" i="2"/>
  <c r="NA227" i="2"/>
  <c r="NA226" i="2"/>
  <c r="NA224" i="2"/>
  <c r="NA221" i="2"/>
  <c r="NA233" i="2"/>
  <c r="NA219" i="2"/>
  <c r="NA218" i="2"/>
  <c r="NA209" i="2"/>
  <c r="NA216" i="2" a="1"/>
  <c r="NA216" i="2" s="1"/>
  <c r="NA236" i="2"/>
  <c r="NA220" i="2"/>
  <c r="NA217" i="2"/>
  <c r="NA238" i="2"/>
  <c r="NA222" i="2"/>
  <c r="NA211" i="2"/>
  <c r="NA205" i="2"/>
  <c r="NA203" i="2"/>
  <c r="NA202" i="2"/>
  <c r="NA210" i="2"/>
  <c r="NA200" i="2" a="1"/>
  <c r="NA200" i="2" s="1"/>
  <c r="NA193" i="2"/>
  <c r="NA190" i="2"/>
  <c r="NA208" i="2"/>
  <c r="NA206" i="2"/>
  <c r="NA201" i="2"/>
  <c r="NA188" i="2"/>
  <c r="NA186" i="2"/>
  <c r="NA192" i="2"/>
  <c r="NA189" i="2"/>
  <c r="NA204" i="2"/>
  <c r="NA195" i="2"/>
  <c r="NB165" i="2"/>
  <c r="NA194" i="2"/>
  <c r="NA184" i="2" a="1"/>
  <c r="NA184" i="2" s="1"/>
  <c r="NA187" i="2"/>
  <c r="MY19" i="3"/>
  <c r="NA185" i="2"/>
  <c r="NA169" i="2"/>
  <c r="NA176" i="2"/>
  <c r="NA172" i="2"/>
  <c r="NA174" i="2"/>
  <c r="NA170" i="2"/>
  <c r="NA178" i="2"/>
  <c r="NA177" i="2"/>
  <c r="NA168" i="2" a="1"/>
  <c r="NA168" i="2" s="1"/>
  <c r="NA171" i="2"/>
  <c r="NA179" i="2"/>
  <c r="NA173" i="2"/>
  <c r="MZ223" i="2"/>
  <c r="MZ228" i="2" s="1"/>
  <c r="MZ239" i="2"/>
  <c r="MZ244" i="2" s="1"/>
  <c r="NA319" i="2" l="1"/>
  <c r="NA324" i="2" s="1"/>
  <c r="NA255" i="2"/>
  <c r="NA260" i="2" s="1"/>
  <c r="NA239" i="2"/>
  <c r="NA244" i="2" s="1"/>
  <c r="NA271" i="2"/>
  <c r="NA276" i="2" s="1"/>
  <c r="NA175" i="2"/>
  <c r="NA180" i="2" s="1"/>
  <c r="NA287" i="2"/>
  <c r="NA292" i="2" s="1"/>
  <c r="NA207" i="2"/>
  <c r="NA212" i="2" s="1"/>
  <c r="NA303" i="2"/>
  <c r="NA308" i="2" s="1"/>
  <c r="NA191" i="2"/>
  <c r="NA196" i="2" s="1"/>
  <c r="NA223" i="2"/>
  <c r="NA228" i="2" s="1"/>
  <c r="NB322" i="2"/>
  <c r="NB323" i="2"/>
  <c r="NB321" i="2"/>
  <c r="NB320" i="2"/>
  <c r="NB318" i="2"/>
  <c r="NB317" i="2"/>
  <c r="NB316" i="2"/>
  <c r="NB314" i="2"/>
  <c r="NB315" i="2"/>
  <c r="NB313" i="2"/>
  <c r="NB312" i="2" a="1"/>
  <c r="NB312" i="2" s="1"/>
  <c r="NB307" i="2"/>
  <c r="NB305" i="2"/>
  <c r="NB304" i="2"/>
  <c r="NB306" i="2"/>
  <c r="NB302" i="2"/>
  <c r="NB300" i="2"/>
  <c r="NB301" i="2"/>
  <c r="NB299" i="2"/>
  <c r="NB297" i="2"/>
  <c r="NB298" i="2"/>
  <c r="NB296" i="2" a="1"/>
  <c r="NB296" i="2" s="1"/>
  <c r="NB291" i="2"/>
  <c r="NB290" i="2"/>
  <c r="NB289" i="2"/>
  <c r="NB286" i="2"/>
  <c r="NB280" i="2" a="1"/>
  <c r="NB280" i="2" s="1"/>
  <c r="NB283" i="2"/>
  <c r="NB281" i="2"/>
  <c r="NB275" i="2"/>
  <c r="NB285" i="2"/>
  <c r="NB288" i="2"/>
  <c r="NB284" i="2"/>
  <c r="NB282" i="2"/>
  <c r="NB273" i="2"/>
  <c r="NB270" i="2"/>
  <c r="NB268" i="2"/>
  <c r="NB274" i="2"/>
  <c r="NB272" i="2"/>
  <c r="NB265" i="2"/>
  <c r="NB264" i="2" a="1"/>
  <c r="NB264" i="2" s="1"/>
  <c r="NB269" i="2"/>
  <c r="NB267" i="2"/>
  <c r="NB266" i="2"/>
  <c r="NB258" i="2"/>
  <c r="NB256" i="2"/>
  <c r="NB253" i="2"/>
  <c r="NB259" i="2"/>
  <c r="NB257" i="2"/>
  <c r="NB254" i="2"/>
  <c r="NB251" i="2"/>
  <c r="NB250" i="2"/>
  <c r="NB248" i="2" a="1"/>
  <c r="NB248" i="2" s="1"/>
  <c r="NB243" i="2"/>
  <c r="NB252" i="2"/>
  <c r="NB249" i="2"/>
  <c r="NB241" i="2"/>
  <c r="NB240" i="2"/>
  <c r="NB238" i="2"/>
  <c r="NB236" i="2"/>
  <c r="NB227" i="2"/>
  <c r="NB242" i="2"/>
  <c r="NB237" i="2"/>
  <c r="NB226" i="2"/>
  <c r="NB233" i="2"/>
  <c r="NB232" i="2" a="1"/>
  <c r="NB232" i="2" s="1"/>
  <c r="NB225" i="2"/>
  <c r="NB222" i="2"/>
  <c r="NB235" i="2"/>
  <c r="NB219" i="2"/>
  <c r="NB218" i="2"/>
  <c r="NB216" i="2" a="1"/>
  <c r="NB216" i="2" s="1"/>
  <c r="NB211" i="2"/>
  <c r="NB224" i="2"/>
  <c r="NB221" i="2"/>
  <c r="NB220" i="2"/>
  <c r="NB217" i="2"/>
  <c r="NB210" i="2"/>
  <c r="NB208" i="2"/>
  <c r="NB234" i="2"/>
  <c r="NB205" i="2"/>
  <c r="NB203" i="2"/>
  <c r="NB202" i="2"/>
  <c r="NB200" i="2" a="1"/>
  <c r="NB200" i="2" s="1"/>
  <c r="NB193" i="2"/>
  <c r="NB190" i="2"/>
  <c r="NB209" i="2"/>
  <c r="NB206" i="2"/>
  <c r="NB204" i="2"/>
  <c r="NB201" i="2"/>
  <c r="NB195" i="2"/>
  <c r="NB188" i="2"/>
  <c r="NB186" i="2"/>
  <c r="MZ19" i="3"/>
  <c r="NB192" i="2"/>
  <c r="NB189" i="2"/>
  <c r="NB187" i="2"/>
  <c r="NB185" i="2"/>
  <c r="NB194" i="2"/>
  <c r="NC165" i="2"/>
  <c r="NB184" i="2" a="1"/>
  <c r="NB184" i="2" s="1"/>
  <c r="NB176" i="2"/>
  <c r="NB171" i="2"/>
  <c r="NB170" i="2"/>
  <c r="NB174" i="2"/>
  <c r="NB177" i="2"/>
  <c r="NB173" i="2"/>
  <c r="NB172" i="2"/>
  <c r="NB169" i="2"/>
  <c r="NB178" i="2"/>
  <c r="NB168" i="2" a="1"/>
  <c r="NB168" i="2" s="1"/>
  <c r="NB179" i="2"/>
  <c r="NB303" i="2" l="1"/>
  <c r="NB308" i="2" s="1"/>
  <c r="NB287" i="2"/>
  <c r="NB292" i="2" s="1"/>
  <c r="NB319" i="2"/>
  <c r="NB324" i="2" s="1"/>
  <c r="NB191" i="2"/>
  <c r="NB196" i="2" s="1"/>
  <c r="NB175" i="2"/>
  <c r="NB180" i="2" s="1"/>
  <c r="NB223" i="2"/>
  <c r="NB228" i="2" s="1"/>
  <c r="NB255" i="2"/>
  <c r="NB260" i="2" s="1"/>
  <c r="NC323" i="2"/>
  <c r="NC322" i="2"/>
  <c r="NC320" i="2"/>
  <c r="NC321" i="2"/>
  <c r="NC317" i="2"/>
  <c r="NC316" i="2"/>
  <c r="NC315" i="2"/>
  <c r="NC318" i="2"/>
  <c r="NC314" i="2"/>
  <c r="NC313" i="2"/>
  <c r="NC307" i="2"/>
  <c r="NC305" i="2"/>
  <c r="NC312" i="2" a="1"/>
  <c r="NC312" i="2" s="1"/>
  <c r="NC306" i="2"/>
  <c r="NC304" i="2"/>
  <c r="NC300" i="2"/>
  <c r="NC302" i="2"/>
  <c r="NC299" i="2"/>
  <c r="NC298" i="2"/>
  <c r="NC301" i="2"/>
  <c r="NC297" i="2"/>
  <c r="NC291" i="2"/>
  <c r="NC296" i="2" a="1"/>
  <c r="NC296" i="2" s="1"/>
  <c r="NC289" i="2"/>
  <c r="NC290" i="2"/>
  <c r="NC286" i="2"/>
  <c r="NC288" i="2"/>
  <c r="NC285" i="2"/>
  <c r="NC280" i="2" a="1"/>
  <c r="NC280" i="2" s="1"/>
  <c r="NC283" i="2"/>
  <c r="NC281" i="2"/>
  <c r="NC275" i="2"/>
  <c r="NC284" i="2"/>
  <c r="NC282" i="2"/>
  <c r="NC273" i="2"/>
  <c r="NC270" i="2"/>
  <c r="NC268" i="2"/>
  <c r="NC274" i="2"/>
  <c r="NC272" i="2"/>
  <c r="NC269" i="2"/>
  <c r="NC259" i="2"/>
  <c r="NC265" i="2"/>
  <c r="NC267" i="2"/>
  <c r="NC266" i="2"/>
  <c r="NC258" i="2"/>
  <c r="NC256" i="2"/>
  <c r="NC253" i="2"/>
  <c r="NC264" i="2" a="1"/>
  <c r="NC264" i="2" s="1"/>
  <c r="NC257" i="2"/>
  <c r="NC254" i="2"/>
  <c r="NC248" i="2" a="1"/>
  <c r="NC248" i="2" s="1"/>
  <c r="NC241" i="2"/>
  <c r="NC243" i="2"/>
  <c r="NC252" i="2"/>
  <c r="NC249" i="2"/>
  <c r="NC242" i="2"/>
  <c r="NC240" i="2"/>
  <c r="NC250" i="2"/>
  <c r="NC251" i="2"/>
  <c r="NC238" i="2"/>
  <c r="NC236" i="2"/>
  <c r="NC237" i="2"/>
  <c r="NC226" i="2"/>
  <c r="NC224" i="2"/>
  <c r="NC221" i="2"/>
  <c r="NC233" i="2"/>
  <c r="NC235" i="2"/>
  <c r="NC234" i="2"/>
  <c r="NC227" i="2"/>
  <c r="NC232" i="2" a="1"/>
  <c r="NC232" i="2" s="1"/>
  <c r="NC216" i="2" a="1"/>
  <c r="NC216" i="2" s="1"/>
  <c r="NC211" i="2"/>
  <c r="NC220" i="2"/>
  <c r="NC217" i="2"/>
  <c r="NC210" i="2"/>
  <c r="NC208" i="2"/>
  <c r="NC222" i="2"/>
  <c r="NC225" i="2"/>
  <c r="NC219" i="2"/>
  <c r="NC218" i="2"/>
  <c r="NC205" i="2"/>
  <c r="NC203" i="2"/>
  <c r="NC202" i="2"/>
  <c r="NC200" i="2" a="1"/>
  <c r="NC200" i="2" s="1"/>
  <c r="NC209" i="2"/>
  <c r="NC206" i="2"/>
  <c r="NC204" i="2"/>
  <c r="NC201" i="2"/>
  <c r="NC195" i="2"/>
  <c r="NC194" i="2"/>
  <c r="NC192" i="2"/>
  <c r="NC189" i="2"/>
  <c r="NC193" i="2"/>
  <c r="NC188" i="2"/>
  <c r="NC186" i="2"/>
  <c r="NA19" i="3"/>
  <c r="NC190" i="2"/>
  <c r="NC187" i="2"/>
  <c r="NC185" i="2"/>
  <c r="NC184" i="2" a="1"/>
  <c r="NC184" i="2" s="1"/>
  <c r="ND165" i="2"/>
  <c r="NC168" i="2" a="1"/>
  <c r="NC168" i="2" s="1"/>
  <c r="NC176" i="2"/>
  <c r="NC172" i="2"/>
  <c r="NC174" i="2"/>
  <c r="NC177" i="2"/>
  <c r="NC171" i="2"/>
  <c r="NC178" i="2"/>
  <c r="NC179" i="2"/>
  <c r="NC170" i="2"/>
  <c r="NC169" i="2"/>
  <c r="NC173" i="2"/>
  <c r="NB207" i="2"/>
  <c r="NB212" i="2" s="1"/>
  <c r="NB239" i="2"/>
  <c r="NB244" i="2" s="1"/>
  <c r="NB271" i="2"/>
  <c r="NB276" i="2" s="1"/>
  <c r="NC287" i="2" l="1"/>
  <c r="NC292" i="2" s="1"/>
  <c r="NC319" i="2"/>
  <c r="NC324" i="2" s="1"/>
  <c r="NC191" i="2"/>
  <c r="NC196" i="2" s="1"/>
  <c r="NC175" i="2"/>
  <c r="NC180" i="2" s="1"/>
  <c r="NC239" i="2"/>
  <c r="NC244" i="2" s="1"/>
  <c r="ND323" i="2"/>
  <c r="ND322" i="2"/>
  <c r="ND321" i="2"/>
  <c r="ND320" i="2"/>
  <c r="ND318" i="2"/>
  <c r="ND316" i="2"/>
  <c r="ND317" i="2"/>
  <c r="ND315" i="2"/>
  <c r="ND314" i="2"/>
  <c r="ND313" i="2"/>
  <c r="ND312" i="2" a="1"/>
  <c r="ND312" i="2" s="1"/>
  <c r="ND306" i="2"/>
  <c r="ND307" i="2"/>
  <c r="ND304" i="2"/>
  <c r="ND305" i="2"/>
  <c r="ND300" i="2"/>
  <c r="ND302" i="2"/>
  <c r="ND301" i="2"/>
  <c r="ND299" i="2"/>
  <c r="ND296" i="2" a="1"/>
  <c r="ND296" i="2" s="1"/>
  <c r="ND298" i="2"/>
  <c r="ND297" i="2"/>
  <c r="ND291" i="2"/>
  <c r="ND290" i="2"/>
  <c r="ND286" i="2"/>
  <c r="ND288" i="2"/>
  <c r="ND283" i="2"/>
  <c r="ND281" i="2"/>
  <c r="ND289" i="2"/>
  <c r="ND285" i="2"/>
  <c r="ND284" i="2"/>
  <c r="ND282" i="2"/>
  <c r="ND280" i="2" a="1"/>
  <c r="ND280" i="2" s="1"/>
  <c r="ND274" i="2"/>
  <c r="ND272" i="2"/>
  <c r="ND269" i="2"/>
  <c r="ND275" i="2"/>
  <c r="ND268" i="2"/>
  <c r="ND265" i="2"/>
  <c r="ND264" i="2" a="1"/>
  <c r="ND264" i="2" s="1"/>
  <c r="ND270" i="2"/>
  <c r="ND267" i="2"/>
  <c r="ND258" i="2"/>
  <c r="ND273" i="2"/>
  <c r="ND266" i="2"/>
  <c r="ND259" i="2"/>
  <c r="ND257" i="2"/>
  <c r="ND241" i="2"/>
  <c r="ND243" i="2"/>
  <c r="ND256" i="2"/>
  <c r="ND252" i="2"/>
  <c r="ND249" i="2"/>
  <c r="ND253" i="2"/>
  <c r="ND242" i="2"/>
  <c r="ND240" i="2"/>
  <c r="ND254" i="2"/>
  <c r="ND251" i="2"/>
  <c r="ND250" i="2"/>
  <c r="ND248" i="2" a="1"/>
  <c r="ND248" i="2" s="1"/>
  <c r="ND238" i="2"/>
  <c r="ND236" i="2"/>
  <c r="ND237" i="2"/>
  <c r="ND235" i="2"/>
  <c r="ND234" i="2"/>
  <c r="ND226" i="2"/>
  <c r="ND233" i="2"/>
  <c r="ND232" i="2" a="1"/>
  <c r="ND232" i="2" s="1"/>
  <c r="ND225" i="2"/>
  <c r="ND222" i="2"/>
  <c r="ND227" i="2"/>
  <c r="ND220" i="2"/>
  <c r="ND217" i="2"/>
  <c r="ND224" i="2"/>
  <c r="ND221" i="2"/>
  <c r="ND216" i="2" a="1"/>
  <c r="ND216" i="2" s="1"/>
  <c r="ND209" i="2"/>
  <c r="ND200" i="2" a="1"/>
  <c r="ND200" i="2" s="1"/>
  <c r="ND211" i="2"/>
  <c r="ND218" i="2"/>
  <c r="ND210" i="2"/>
  <c r="ND193" i="2"/>
  <c r="ND190" i="2"/>
  <c r="ND206" i="2"/>
  <c r="ND204" i="2"/>
  <c r="ND201" i="2"/>
  <c r="ND195" i="2"/>
  <c r="ND219" i="2"/>
  <c r="ND205" i="2"/>
  <c r="ND203" i="2"/>
  <c r="ND202" i="2"/>
  <c r="NE165" i="2"/>
  <c r="ND192" i="2"/>
  <c r="ND189" i="2"/>
  <c r="NB19" i="3"/>
  <c r="ND187" i="2"/>
  <c r="ND185" i="2"/>
  <c r="ND208" i="2"/>
  <c r="ND184" i="2" a="1"/>
  <c r="ND184" i="2" s="1"/>
  <c r="ND194" i="2"/>
  <c r="ND188" i="2"/>
  <c r="ND186" i="2"/>
  <c r="ND168" i="2" a="1"/>
  <c r="ND168" i="2" s="1"/>
  <c r="ND171" i="2"/>
  <c r="ND179" i="2"/>
  <c r="ND174" i="2"/>
  <c r="ND169" i="2"/>
  <c r="ND173" i="2"/>
  <c r="ND176" i="2"/>
  <c r="ND172" i="2"/>
  <c r="ND170" i="2"/>
  <c r="ND177" i="2"/>
  <c r="ND178" i="2"/>
  <c r="NC207" i="2"/>
  <c r="NC212" i="2" s="1"/>
  <c r="NC255" i="2"/>
  <c r="NC260" i="2" s="1"/>
  <c r="NC271" i="2"/>
  <c r="NC276" i="2" s="1"/>
  <c r="NC223" i="2"/>
  <c r="NC228" i="2" s="1"/>
  <c r="NC303" i="2"/>
  <c r="NC308" i="2" s="1"/>
  <c r="ND239" i="2" l="1"/>
  <c r="ND244" i="2" s="1"/>
  <c r="ND255" i="2"/>
  <c r="ND260" i="2" s="1"/>
  <c r="ND223" i="2"/>
  <c r="ND228" i="2" s="1"/>
  <c r="ND319" i="2"/>
  <c r="ND324" i="2" s="1"/>
  <c r="ND175" i="2"/>
  <c r="ND180" i="2" s="1"/>
  <c r="ND207" i="2"/>
  <c r="ND212" i="2" s="1"/>
  <c r="ND303" i="2"/>
  <c r="ND308" i="2" s="1"/>
  <c r="ND191" i="2"/>
  <c r="ND196" i="2" s="1"/>
  <c r="NE323" i="2"/>
  <c r="NE322" i="2"/>
  <c r="NE320" i="2"/>
  <c r="NE317" i="2"/>
  <c r="NE316" i="2"/>
  <c r="NE321" i="2"/>
  <c r="NE318" i="2"/>
  <c r="NE315" i="2"/>
  <c r="NE314" i="2"/>
  <c r="NE312" i="2" a="1"/>
  <c r="NE312" i="2" s="1"/>
  <c r="NE307" i="2"/>
  <c r="NE306" i="2"/>
  <c r="NE313" i="2"/>
  <c r="NE302" i="2"/>
  <c r="NE305" i="2"/>
  <c r="NE304" i="2"/>
  <c r="NE300" i="2"/>
  <c r="NE301" i="2"/>
  <c r="NE299" i="2"/>
  <c r="NE296" i="2" a="1"/>
  <c r="NE296" i="2" s="1"/>
  <c r="NE298" i="2"/>
  <c r="NE297" i="2"/>
  <c r="NE291" i="2"/>
  <c r="NE290" i="2"/>
  <c r="NE286" i="2"/>
  <c r="NE289" i="2"/>
  <c r="NE285" i="2"/>
  <c r="NE284" i="2"/>
  <c r="NE282" i="2"/>
  <c r="NE288" i="2"/>
  <c r="NE280" i="2" a="1"/>
  <c r="NE280" i="2" s="1"/>
  <c r="NE281" i="2"/>
  <c r="NE275" i="2"/>
  <c r="NE264" i="2" a="1"/>
  <c r="NE264" i="2" s="1"/>
  <c r="NE283" i="2"/>
  <c r="NE272" i="2"/>
  <c r="NE274" i="2"/>
  <c r="NE267" i="2"/>
  <c r="NE266" i="2"/>
  <c r="NE270" i="2"/>
  <c r="NE269" i="2"/>
  <c r="NE273" i="2"/>
  <c r="NE259" i="2"/>
  <c r="NE265" i="2"/>
  <c r="NE257" i="2"/>
  <c r="NE243" i="2"/>
  <c r="NE258" i="2"/>
  <c r="NE256" i="2"/>
  <c r="NE252" i="2"/>
  <c r="NE249" i="2"/>
  <c r="NE253" i="2"/>
  <c r="NE254" i="2"/>
  <c r="NE251" i="2"/>
  <c r="NE250" i="2"/>
  <c r="NE248" i="2" a="1"/>
  <c r="NE248" i="2" s="1"/>
  <c r="NE238" i="2"/>
  <c r="NE236" i="2"/>
  <c r="NE242" i="2"/>
  <c r="NE268" i="2"/>
  <c r="NE241" i="2"/>
  <c r="NE240" i="2"/>
  <c r="NE226" i="2"/>
  <c r="NE237" i="2"/>
  <c r="NE233" i="2"/>
  <c r="NE235" i="2"/>
  <c r="NE234" i="2"/>
  <c r="NE232" i="2" a="1"/>
  <c r="NE232" i="2" s="1"/>
  <c r="NE225" i="2"/>
  <c r="NE222" i="2"/>
  <c r="NE227" i="2"/>
  <c r="NE220" i="2"/>
  <c r="NE217" i="2"/>
  <c r="NE224" i="2"/>
  <c r="NE221" i="2"/>
  <c r="NE210" i="2"/>
  <c r="NE208" i="2"/>
  <c r="NE219" i="2"/>
  <c r="NE218" i="2"/>
  <c r="NE216" i="2" a="1"/>
  <c r="NE216" i="2" s="1"/>
  <c r="NE211" i="2"/>
  <c r="NE206" i="2"/>
  <c r="NE204" i="2"/>
  <c r="NE201" i="2"/>
  <c r="NE195" i="2"/>
  <c r="NE209" i="2"/>
  <c r="NE194" i="2"/>
  <c r="NE192" i="2"/>
  <c r="NE189" i="2"/>
  <c r="NE200" i="2" a="1"/>
  <c r="NE200" i="2" s="1"/>
  <c r="NC19" i="3"/>
  <c r="NF165" i="2"/>
  <c r="NE202" i="2"/>
  <c r="NE187" i="2"/>
  <c r="NE185" i="2"/>
  <c r="NE184" i="2" a="1"/>
  <c r="NE184" i="2" s="1"/>
  <c r="NE188" i="2"/>
  <c r="NE190" i="2"/>
  <c r="NE203" i="2"/>
  <c r="NE205" i="2"/>
  <c r="NE193" i="2"/>
  <c r="NE186" i="2"/>
  <c r="NE168" i="2" a="1"/>
  <c r="NE168" i="2" s="1"/>
  <c r="NE173" i="2"/>
  <c r="NE172" i="2"/>
  <c r="NE176" i="2"/>
  <c r="NE171" i="2"/>
  <c r="NE178" i="2"/>
  <c r="NE177" i="2"/>
  <c r="NE179" i="2"/>
  <c r="NE170" i="2"/>
  <c r="NE174" i="2"/>
  <c r="NE169" i="2"/>
  <c r="ND287" i="2"/>
  <c r="ND292" i="2" s="1"/>
  <c r="ND271" i="2"/>
  <c r="ND276" i="2" s="1"/>
  <c r="NE271" i="2" l="1"/>
  <c r="NE319" i="2"/>
  <c r="NE324" i="2" s="1"/>
  <c r="NE191" i="2"/>
  <c r="NE196" i="2" s="1"/>
  <c r="NE223" i="2"/>
  <c r="NE228" i="2" s="1"/>
  <c r="NE303" i="2"/>
  <c r="NE308" i="2" s="1"/>
  <c r="NF323" i="2"/>
  <c r="NF322" i="2"/>
  <c r="NF320" i="2"/>
  <c r="NF318" i="2"/>
  <c r="NF317" i="2"/>
  <c r="NF321" i="2"/>
  <c r="NF315" i="2"/>
  <c r="NF316" i="2"/>
  <c r="NF312" i="2" a="1"/>
  <c r="NF312" i="2" s="1"/>
  <c r="NF314" i="2"/>
  <c r="NF313" i="2"/>
  <c r="NF307" i="2"/>
  <c r="NF306" i="2"/>
  <c r="NF302" i="2"/>
  <c r="NF305" i="2"/>
  <c r="NF304" i="2"/>
  <c r="NF301" i="2"/>
  <c r="NF299" i="2"/>
  <c r="NF296" i="2" a="1"/>
  <c r="NF296" i="2" s="1"/>
  <c r="NF300" i="2"/>
  <c r="NF298" i="2"/>
  <c r="NF297" i="2"/>
  <c r="NF291" i="2"/>
  <c r="NF290" i="2"/>
  <c r="NF288" i="2"/>
  <c r="NF285" i="2"/>
  <c r="NF289" i="2"/>
  <c r="NF286" i="2"/>
  <c r="NF284" i="2"/>
  <c r="NF282" i="2"/>
  <c r="NF280" i="2" a="1"/>
  <c r="NF280" i="2" s="1"/>
  <c r="NF283" i="2"/>
  <c r="NF281" i="2"/>
  <c r="NF275" i="2"/>
  <c r="NF274" i="2"/>
  <c r="NF272" i="2"/>
  <c r="NF269" i="2"/>
  <c r="NF273" i="2"/>
  <c r="NF270" i="2"/>
  <c r="NF264" i="2" a="1"/>
  <c r="NF264" i="2" s="1"/>
  <c r="NF267" i="2"/>
  <c r="NF266" i="2"/>
  <c r="NF259" i="2"/>
  <c r="NF268" i="2"/>
  <c r="NF265" i="2"/>
  <c r="NF257" i="2"/>
  <c r="NF254" i="2"/>
  <c r="NF258" i="2"/>
  <c r="NF256" i="2"/>
  <c r="NF253" i="2"/>
  <c r="NF252" i="2"/>
  <c r="NF249" i="2"/>
  <c r="NF251" i="2"/>
  <c r="NF250" i="2"/>
  <c r="NF248" i="2" a="1"/>
  <c r="NF248" i="2" s="1"/>
  <c r="NF238" i="2"/>
  <c r="NF243" i="2"/>
  <c r="NF242" i="2"/>
  <c r="NF237" i="2"/>
  <c r="NF235" i="2"/>
  <c r="NF234" i="2"/>
  <c r="NF241" i="2"/>
  <c r="NF233" i="2"/>
  <c r="NF232" i="2" a="1"/>
  <c r="NF232" i="2" s="1"/>
  <c r="NF240" i="2"/>
  <c r="NF225" i="2"/>
  <c r="NF227" i="2"/>
  <c r="NF236" i="2"/>
  <c r="NF226" i="2"/>
  <c r="NF224" i="2"/>
  <c r="NF221" i="2"/>
  <c r="NF220" i="2"/>
  <c r="NF217" i="2"/>
  <c r="NF222" i="2"/>
  <c r="NF219" i="2"/>
  <c r="NF218" i="2"/>
  <c r="NF216" i="2" a="1"/>
  <c r="NF216" i="2" s="1"/>
  <c r="NF209" i="2"/>
  <c r="NF211" i="2"/>
  <c r="NF210" i="2"/>
  <c r="NF206" i="2"/>
  <c r="NF204" i="2"/>
  <c r="NF201" i="2"/>
  <c r="NF195" i="2"/>
  <c r="NF194" i="2"/>
  <c r="NF192" i="2"/>
  <c r="NF189" i="2"/>
  <c r="NF208" i="2"/>
  <c r="NF205" i="2"/>
  <c r="NF203" i="2"/>
  <c r="NF202" i="2"/>
  <c r="NF200" i="2" a="1"/>
  <c r="NF200" i="2" s="1"/>
  <c r="NF187" i="2"/>
  <c r="NF185" i="2"/>
  <c r="NF184" i="2" a="1"/>
  <c r="NF184" i="2" s="1"/>
  <c r="ND19" i="3"/>
  <c r="NF190" i="2"/>
  <c r="NG165" i="2"/>
  <c r="NF193" i="2"/>
  <c r="NF188" i="2"/>
  <c r="NF186" i="2"/>
  <c r="NF177" i="2"/>
  <c r="NF179" i="2"/>
  <c r="NF172" i="2"/>
  <c r="NF173" i="2"/>
  <c r="NF171" i="2"/>
  <c r="NF176" i="2"/>
  <c r="NF174" i="2"/>
  <c r="NF170" i="2"/>
  <c r="NF169" i="2"/>
  <c r="NF178" i="2"/>
  <c r="NF168" i="2" a="1"/>
  <c r="NF168" i="2" s="1"/>
  <c r="NE207" i="2"/>
  <c r="NE212" i="2" s="1"/>
  <c r="NE239" i="2"/>
  <c r="NE244" i="2" s="1"/>
  <c r="NE276" i="2"/>
  <c r="NE255" i="2"/>
  <c r="NE260" i="2" s="1"/>
  <c r="NE287" i="2"/>
  <c r="NE292" i="2" s="1"/>
  <c r="NE175" i="2"/>
  <c r="NE180" i="2" s="1"/>
  <c r="NF303" i="2" l="1"/>
  <c r="NF175" i="2"/>
  <c r="NF180" i="2" s="1"/>
  <c r="NF239" i="2"/>
  <c r="NF244" i="2" s="1"/>
  <c r="NF191" i="2"/>
  <c r="NF196" i="2" s="1"/>
  <c r="NF255" i="2"/>
  <c r="NF207" i="2"/>
  <c r="NF212" i="2" s="1"/>
  <c r="NF260" i="2"/>
  <c r="NF287" i="2"/>
  <c r="NF292" i="2" s="1"/>
  <c r="NF308" i="2"/>
  <c r="NF319" i="2"/>
  <c r="NF324" i="2" s="1"/>
  <c r="NF271" i="2"/>
  <c r="NF276" i="2" s="1"/>
  <c r="NF223" i="2"/>
  <c r="NF228" i="2" s="1"/>
  <c r="NG323" i="2"/>
  <c r="NG322" i="2"/>
  <c r="NG321" i="2"/>
  <c r="NG320" i="2"/>
  <c r="NG318" i="2"/>
  <c r="NG317" i="2"/>
  <c r="NG316" i="2"/>
  <c r="NG314" i="2"/>
  <c r="NG307" i="2"/>
  <c r="NG315" i="2"/>
  <c r="NG313" i="2"/>
  <c r="NG306" i="2"/>
  <c r="NG304" i="2"/>
  <c r="NG305" i="2"/>
  <c r="NG312" i="2" a="1"/>
  <c r="NG312" i="2" s="1"/>
  <c r="NG302" i="2"/>
  <c r="NG301" i="2"/>
  <c r="NG300" i="2"/>
  <c r="NG298" i="2"/>
  <c r="NG291" i="2"/>
  <c r="NG299" i="2"/>
  <c r="NG296" i="2" a="1"/>
  <c r="NG296" i="2" s="1"/>
  <c r="NG297" i="2"/>
  <c r="NG290" i="2"/>
  <c r="NG288" i="2"/>
  <c r="NG286" i="2"/>
  <c r="NG289" i="2"/>
  <c r="NG285" i="2"/>
  <c r="NG284" i="2"/>
  <c r="NG282" i="2"/>
  <c r="NG280" i="2" a="1"/>
  <c r="NG280" i="2" s="1"/>
  <c r="NG283" i="2"/>
  <c r="NG281" i="2"/>
  <c r="NG275" i="2"/>
  <c r="NG274" i="2"/>
  <c r="NG272" i="2"/>
  <c r="NG269" i="2"/>
  <c r="NG273" i="2"/>
  <c r="NG270" i="2"/>
  <c r="NG268" i="2"/>
  <c r="NG267" i="2"/>
  <c r="NG266" i="2"/>
  <c r="NG265" i="2"/>
  <c r="NG264" i="2" a="1"/>
  <c r="NG264" i="2" s="1"/>
  <c r="NG257" i="2"/>
  <c r="NG254" i="2"/>
  <c r="NG259" i="2"/>
  <c r="NG258" i="2"/>
  <c r="NG256" i="2"/>
  <c r="NG253" i="2"/>
  <c r="NG242" i="2"/>
  <c r="NG248" i="2" a="1"/>
  <c r="NG248" i="2" s="1"/>
  <c r="NG251" i="2"/>
  <c r="NG250" i="2"/>
  <c r="NG241" i="2"/>
  <c r="NG243" i="2"/>
  <c r="NG238" i="2"/>
  <c r="NG252" i="2"/>
  <c r="NG237" i="2"/>
  <c r="NG235" i="2"/>
  <c r="NG234" i="2"/>
  <c r="NG240" i="2"/>
  <c r="NG249" i="2"/>
  <c r="NG232" i="2" a="1"/>
  <c r="NG232" i="2" s="1"/>
  <c r="NG225" i="2"/>
  <c r="NG222" i="2"/>
  <c r="NG227" i="2"/>
  <c r="NG236" i="2"/>
  <c r="NG233" i="2"/>
  <c r="NG226" i="2"/>
  <c r="NG224" i="2"/>
  <c r="NG221" i="2"/>
  <c r="NG219" i="2"/>
  <c r="NG218" i="2"/>
  <c r="NG216" i="2" a="1"/>
  <c r="NG216" i="2" s="1"/>
  <c r="NG209" i="2"/>
  <c r="NG211" i="2"/>
  <c r="NG220" i="2"/>
  <c r="NG217" i="2"/>
  <c r="NG210" i="2"/>
  <c r="NG206" i="2"/>
  <c r="NG204" i="2"/>
  <c r="NG201" i="2"/>
  <c r="NG195" i="2"/>
  <c r="NG208" i="2"/>
  <c r="NG205" i="2"/>
  <c r="NG203" i="2"/>
  <c r="NG202" i="2"/>
  <c r="NG200" i="2" a="1"/>
  <c r="NG200" i="2" s="1"/>
  <c r="NG193" i="2"/>
  <c r="NG190" i="2"/>
  <c r="NG192" i="2"/>
  <c r="NG189" i="2"/>
  <c r="NG187" i="2"/>
  <c r="NG185" i="2"/>
  <c r="NG184" i="2" a="1"/>
  <c r="NG184" i="2" s="1"/>
  <c r="NH165" i="2"/>
  <c r="NG194" i="2"/>
  <c r="NG188" i="2"/>
  <c r="NG186" i="2"/>
  <c r="NE19" i="3"/>
  <c r="NG178" i="2"/>
  <c r="NG177" i="2"/>
  <c r="NG171" i="2"/>
  <c r="NG170" i="2"/>
  <c r="NG179" i="2"/>
  <c r="NG169" i="2"/>
  <c r="NG173" i="2"/>
  <c r="NG176" i="2"/>
  <c r="NG172" i="2"/>
  <c r="NG174" i="2"/>
  <c r="NG168" i="2" a="1"/>
  <c r="NG168" i="2" s="1"/>
  <c r="NG175" i="2" l="1"/>
  <c r="NG180" i="2" s="1"/>
  <c r="NG191" i="2"/>
  <c r="NG196" i="2" s="1"/>
  <c r="NG287" i="2"/>
  <c r="NG292" i="2" s="1"/>
  <c r="NG319" i="2"/>
  <c r="NG324" i="2" s="1"/>
  <c r="NG255" i="2"/>
  <c r="NG260" i="2" s="1"/>
  <c r="NG239" i="2"/>
  <c r="NG244" i="2" s="1"/>
  <c r="NG271" i="2"/>
  <c r="NG276" i="2" s="1"/>
  <c r="NG223" i="2"/>
  <c r="NG228" i="2" s="1"/>
  <c r="NH322" i="2"/>
  <c r="NH323" i="2"/>
  <c r="NH320" i="2"/>
  <c r="NH318" i="2"/>
  <c r="NH321" i="2"/>
  <c r="NH317" i="2"/>
  <c r="NH316" i="2"/>
  <c r="NH314" i="2"/>
  <c r="NH315" i="2"/>
  <c r="NH313" i="2"/>
  <c r="NH307" i="2"/>
  <c r="NH312" i="2" a="1"/>
  <c r="NH312" i="2" s="1"/>
  <c r="NH305" i="2"/>
  <c r="NH306" i="2"/>
  <c r="NH304" i="2"/>
  <c r="NH302" i="2"/>
  <c r="NH301" i="2"/>
  <c r="NH300" i="2"/>
  <c r="NH299" i="2"/>
  <c r="NH298" i="2"/>
  <c r="NH297" i="2"/>
  <c r="NH291" i="2"/>
  <c r="NH296" i="2" a="1"/>
  <c r="NH296" i="2" s="1"/>
  <c r="NH290" i="2"/>
  <c r="NH288" i="2"/>
  <c r="NH285" i="2"/>
  <c r="NH289" i="2"/>
  <c r="NH286" i="2"/>
  <c r="NH284" i="2"/>
  <c r="NH282" i="2"/>
  <c r="NH280" i="2" a="1"/>
  <c r="NH280" i="2" s="1"/>
  <c r="NH283" i="2"/>
  <c r="NH281" i="2"/>
  <c r="NH275" i="2"/>
  <c r="NH273" i="2"/>
  <c r="NH270" i="2"/>
  <c r="NH268" i="2"/>
  <c r="NH267" i="2"/>
  <c r="NH266" i="2"/>
  <c r="NH272" i="2"/>
  <c r="NH274" i="2"/>
  <c r="NH264" i="2" a="1"/>
  <c r="NH264" i="2" s="1"/>
  <c r="NH269" i="2"/>
  <c r="NH265" i="2"/>
  <c r="NH257" i="2"/>
  <c r="NH259" i="2"/>
  <c r="NH258" i="2"/>
  <c r="NH256" i="2"/>
  <c r="NH242" i="2"/>
  <c r="NH240" i="2"/>
  <c r="NH253" i="2"/>
  <c r="NH248" i="2" a="1"/>
  <c r="NH248" i="2" s="1"/>
  <c r="NH251" i="2"/>
  <c r="NH250" i="2"/>
  <c r="NH254" i="2"/>
  <c r="NH241" i="2"/>
  <c r="NH243" i="2"/>
  <c r="NH252" i="2"/>
  <c r="NH249" i="2"/>
  <c r="NH237" i="2"/>
  <c r="NH238" i="2"/>
  <c r="NH236" i="2"/>
  <c r="NH232" i="2" a="1"/>
  <c r="NH232" i="2" s="1"/>
  <c r="NH225" i="2"/>
  <c r="NH227" i="2"/>
  <c r="NH235" i="2"/>
  <c r="NH234" i="2"/>
  <c r="NH226" i="2"/>
  <c r="NH224" i="2"/>
  <c r="NH221" i="2"/>
  <c r="NH233" i="2"/>
  <c r="NH216" i="2" a="1"/>
  <c r="NH216" i="2" s="1"/>
  <c r="NH219" i="2"/>
  <c r="NH218" i="2"/>
  <c r="NH222" i="2"/>
  <c r="NH211" i="2"/>
  <c r="NH210" i="2"/>
  <c r="NH208" i="2"/>
  <c r="NH217" i="2"/>
  <c r="NH209" i="2"/>
  <c r="NH200" i="2" a="1"/>
  <c r="NH200" i="2" s="1"/>
  <c r="NH194" i="2"/>
  <c r="NH192" i="2"/>
  <c r="NH189" i="2"/>
  <c r="NH205" i="2"/>
  <c r="NH203" i="2"/>
  <c r="NH202" i="2"/>
  <c r="NH220" i="2"/>
  <c r="NH206" i="2"/>
  <c r="NH204" i="2"/>
  <c r="NH201" i="2"/>
  <c r="NH195" i="2"/>
  <c r="NH190" i="2"/>
  <c r="NH188" i="2"/>
  <c r="NH186" i="2"/>
  <c r="NI165" i="2"/>
  <c r="NH193" i="2"/>
  <c r="NH187" i="2"/>
  <c r="NH185" i="2"/>
  <c r="NH184" i="2" a="1"/>
  <c r="NH184" i="2" s="1"/>
  <c r="NF19" i="3"/>
  <c r="NH169" i="2"/>
  <c r="NH170" i="2"/>
  <c r="NH177" i="2"/>
  <c r="NH171" i="2"/>
  <c r="NH179" i="2"/>
  <c r="NH173" i="2"/>
  <c r="NH174" i="2"/>
  <c r="NH168" i="2" a="1"/>
  <c r="NH168" i="2" s="1"/>
  <c r="NH176" i="2"/>
  <c r="NH172" i="2"/>
  <c r="NH178" i="2"/>
  <c r="NG207" i="2"/>
  <c r="NG212" i="2" s="1"/>
  <c r="NG303" i="2"/>
  <c r="NG308" i="2" s="1"/>
  <c r="NH191" i="2" l="1"/>
  <c r="NH196" i="2" s="1"/>
  <c r="NH255" i="2"/>
  <c r="NH260" i="2" s="1"/>
  <c r="NH239" i="2"/>
  <c r="NH244" i="2" s="1"/>
  <c r="NH319" i="2"/>
  <c r="NH324" i="2" s="1"/>
  <c r="NH175" i="2"/>
  <c r="NH180" i="2" s="1"/>
  <c r="NH271" i="2"/>
  <c r="NH276" i="2" s="1"/>
  <c r="NH207" i="2"/>
  <c r="NH212" i="2" s="1"/>
  <c r="NI322" i="2"/>
  <c r="NI323" i="2"/>
  <c r="NI321" i="2"/>
  <c r="NI318" i="2"/>
  <c r="NI320" i="2"/>
  <c r="NI317" i="2"/>
  <c r="NI315" i="2"/>
  <c r="NI316" i="2"/>
  <c r="NI314" i="2"/>
  <c r="NI313" i="2"/>
  <c r="NI312" i="2" a="1"/>
  <c r="NI312" i="2" s="1"/>
  <c r="NI306" i="2"/>
  <c r="NI307" i="2"/>
  <c r="NI304" i="2"/>
  <c r="NI305" i="2"/>
  <c r="NI301" i="2"/>
  <c r="NI299" i="2"/>
  <c r="NI300" i="2"/>
  <c r="NI302" i="2"/>
  <c r="NI298" i="2"/>
  <c r="NI297" i="2"/>
  <c r="NI291" i="2"/>
  <c r="NI296" i="2" a="1"/>
  <c r="NI296" i="2" s="1"/>
  <c r="NI290" i="2"/>
  <c r="NI288" i="2"/>
  <c r="NI285" i="2"/>
  <c r="NI289" i="2"/>
  <c r="NI286" i="2"/>
  <c r="NI283" i="2"/>
  <c r="NI281" i="2"/>
  <c r="NI284" i="2"/>
  <c r="NI280" i="2" a="1"/>
  <c r="NI280" i="2" s="1"/>
  <c r="NI282" i="2"/>
  <c r="NI272" i="2"/>
  <c r="NI274" i="2"/>
  <c r="NI269" i="2"/>
  <c r="NI265" i="2"/>
  <c r="NI273" i="2"/>
  <c r="NI268" i="2"/>
  <c r="NI264" i="2" a="1"/>
  <c r="NI264" i="2" s="1"/>
  <c r="NI275" i="2"/>
  <c r="NI270" i="2"/>
  <c r="NI259" i="2"/>
  <c r="NI266" i="2"/>
  <c r="NI258" i="2"/>
  <c r="NI256" i="2"/>
  <c r="NI253" i="2"/>
  <c r="NI248" i="2" a="1"/>
  <c r="NI248" i="2" s="1"/>
  <c r="NI251" i="2"/>
  <c r="NI250" i="2"/>
  <c r="NI254" i="2"/>
  <c r="NI243" i="2"/>
  <c r="NI252" i="2"/>
  <c r="NI249" i="2"/>
  <c r="NI267" i="2"/>
  <c r="NI257" i="2"/>
  <c r="NI237" i="2"/>
  <c r="NI235" i="2"/>
  <c r="NI234" i="2"/>
  <c r="NI242" i="2"/>
  <c r="NI240" i="2"/>
  <c r="NI241" i="2"/>
  <c r="NI225" i="2"/>
  <c r="NI227" i="2"/>
  <c r="NI236" i="2"/>
  <c r="NI226" i="2"/>
  <c r="NI224" i="2"/>
  <c r="NI221" i="2"/>
  <c r="NI238" i="2"/>
  <c r="NI233" i="2"/>
  <c r="NI232" i="2" a="1"/>
  <c r="NI232" i="2" s="1"/>
  <c r="NI216" i="2" a="1"/>
  <c r="NI216" i="2" s="1"/>
  <c r="NI219" i="2"/>
  <c r="NI218" i="2"/>
  <c r="NI222" i="2"/>
  <c r="NI209" i="2"/>
  <c r="NI220" i="2"/>
  <c r="NI217" i="2"/>
  <c r="NI200" i="2" a="1"/>
  <c r="NI200" i="2" s="1"/>
  <c r="NI205" i="2"/>
  <c r="NI203" i="2"/>
  <c r="NI202" i="2"/>
  <c r="NI208" i="2"/>
  <c r="NI193" i="2"/>
  <c r="NI190" i="2"/>
  <c r="NI211" i="2"/>
  <c r="NI210" i="2"/>
  <c r="NI201" i="2"/>
  <c r="NG19" i="3"/>
  <c r="NI188" i="2"/>
  <c r="NI186" i="2"/>
  <c r="NI194" i="2"/>
  <c r="NI195" i="2"/>
  <c r="NI204" i="2"/>
  <c r="NJ165" i="2"/>
  <c r="NI206" i="2"/>
  <c r="NI192" i="2"/>
  <c r="NI189" i="2"/>
  <c r="NI187" i="2"/>
  <c r="NI184" i="2" a="1"/>
  <c r="NI184" i="2" s="1"/>
  <c r="NI185" i="2"/>
  <c r="NI168" i="2" a="1"/>
  <c r="NI168" i="2" s="1"/>
  <c r="NI174" i="2"/>
  <c r="NI177" i="2"/>
  <c r="NI178" i="2"/>
  <c r="NI179" i="2"/>
  <c r="NI173" i="2"/>
  <c r="NI176" i="2"/>
  <c r="NI172" i="2"/>
  <c r="NI169" i="2"/>
  <c r="NI171" i="2"/>
  <c r="NI170" i="2"/>
  <c r="NH223" i="2"/>
  <c r="NH228" i="2" s="1"/>
  <c r="NH287" i="2"/>
  <c r="NH292" i="2" s="1"/>
  <c r="NH303" i="2"/>
  <c r="NH308" i="2" s="1"/>
  <c r="NI223" i="2" l="1"/>
  <c r="NI228" i="2" s="1"/>
  <c r="NI271" i="2"/>
  <c r="NI207" i="2"/>
  <c r="NI212" i="2" s="1"/>
  <c r="NI319" i="2"/>
  <c r="NI324" i="2" s="1"/>
  <c r="NI255" i="2"/>
  <c r="NI260" i="2" s="1"/>
  <c r="NI276" i="2"/>
  <c r="NI239" i="2"/>
  <c r="NI244" i="2" s="1"/>
  <c r="NI191" i="2"/>
  <c r="NI196" i="2" s="1"/>
  <c r="NJ322" i="2"/>
  <c r="NJ323" i="2"/>
  <c r="NJ321" i="2"/>
  <c r="NJ320" i="2"/>
  <c r="NJ318" i="2"/>
  <c r="NJ316" i="2"/>
  <c r="NJ314" i="2"/>
  <c r="NJ315" i="2"/>
  <c r="NJ313" i="2"/>
  <c r="NJ312" i="2" a="1"/>
  <c r="NJ312" i="2" s="1"/>
  <c r="NJ307" i="2"/>
  <c r="NJ306" i="2"/>
  <c r="NJ317" i="2"/>
  <c r="NJ304" i="2"/>
  <c r="NJ299" i="2"/>
  <c r="NJ301" i="2"/>
  <c r="NJ302" i="2"/>
  <c r="NJ305" i="2"/>
  <c r="NJ300" i="2"/>
  <c r="NJ298" i="2"/>
  <c r="NJ297" i="2"/>
  <c r="NJ296" i="2" a="1"/>
  <c r="NJ296" i="2" s="1"/>
  <c r="NJ290" i="2"/>
  <c r="NJ289" i="2"/>
  <c r="NJ286" i="2"/>
  <c r="NJ291" i="2"/>
  <c r="NJ283" i="2"/>
  <c r="NJ281" i="2"/>
  <c r="NJ275" i="2"/>
  <c r="NJ288" i="2"/>
  <c r="NJ284" i="2"/>
  <c r="NJ282" i="2"/>
  <c r="NJ280" i="2" a="1"/>
  <c r="NJ280" i="2" s="1"/>
  <c r="NJ285" i="2"/>
  <c r="NJ273" i="2"/>
  <c r="NJ270" i="2"/>
  <c r="NJ268" i="2"/>
  <c r="NJ274" i="2"/>
  <c r="NJ272" i="2"/>
  <c r="NJ269" i="2"/>
  <c r="NJ265" i="2"/>
  <c r="NJ264" i="2" a="1"/>
  <c r="NJ264" i="2" s="1"/>
  <c r="NJ267" i="2"/>
  <c r="NJ266" i="2"/>
  <c r="NJ259" i="2"/>
  <c r="NJ258" i="2"/>
  <c r="NJ256" i="2"/>
  <c r="NJ253" i="2"/>
  <c r="NJ257" i="2"/>
  <c r="NJ254" i="2"/>
  <c r="NJ251" i="2"/>
  <c r="NJ250" i="2"/>
  <c r="NJ243" i="2"/>
  <c r="NJ252" i="2"/>
  <c r="NJ249" i="2"/>
  <c r="NJ248" i="2" a="1"/>
  <c r="NJ248" i="2" s="1"/>
  <c r="NJ242" i="2"/>
  <c r="NJ240" i="2"/>
  <c r="NJ241" i="2"/>
  <c r="NJ238" i="2"/>
  <c r="NJ236" i="2"/>
  <c r="NJ237" i="2"/>
  <c r="NJ227" i="2"/>
  <c r="NJ235" i="2"/>
  <c r="NJ234" i="2"/>
  <c r="NJ226" i="2"/>
  <c r="NJ233" i="2"/>
  <c r="NJ232" i="2" a="1"/>
  <c r="NJ232" i="2" s="1"/>
  <c r="NJ225" i="2"/>
  <c r="NJ222" i="2"/>
  <c r="NJ224" i="2"/>
  <c r="NJ221" i="2"/>
  <c r="NJ219" i="2"/>
  <c r="NJ218" i="2"/>
  <c r="NJ211" i="2"/>
  <c r="NJ220" i="2"/>
  <c r="NJ217" i="2"/>
  <c r="NJ210" i="2"/>
  <c r="NJ208" i="2"/>
  <c r="NJ216" i="2" a="1"/>
  <c r="NJ216" i="2" s="1"/>
  <c r="NJ200" i="2" a="1"/>
  <c r="NJ200" i="2" s="1"/>
  <c r="NJ209" i="2"/>
  <c r="NJ205" i="2"/>
  <c r="NJ203" i="2"/>
  <c r="NJ202" i="2"/>
  <c r="NJ193" i="2"/>
  <c r="NJ190" i="2"/>
  <c r="NJ206" i="2"/>
  <c r="NJ204" i="2"/>
  <c r="NJ201" i="2"/>
  <c r="NJ195" i="2"/>
  <c r="NH19" i="3"/>
  <c r="NJ188" i="2"/>
  <c r="NJ186" i="2"/>
  <c r="NJ194" i="2"/>
  <c r="NJ192" i="2"/>
  <c r="NJ189" i="2"/>
  <c r="NJ187" i="2"/>
  <c r="NJ185" i="2"/>
  <c r="NJ184" i="2" a="1"/>
  <c r="NJ184" i="2" s="1"/>
  <c r="NK165" i="2"/>
  <c r="NJ176" i="2"/>
  <c r="NJ168" i="2" a="1"/>
  <c r="NJ168" i="2" s="1"/>
  <c r="NJ177" i="2"/>
  <c r="NJ174" i="2"/>
  <c r="NJ169" i="2"/>
  <c r="NJ178" i="2"/>
  <c r="NJ171" i="2"/>
  <c r="NJ173" i="2"/>
  <c r="NJ179" i="2"/>
  <c r="NJ172" i="2"/>
  <c r="NJ170" i="2"/>
  <c r="NI287" i="2"/>
  <c r="NI292" i="2" s="1"/>
  <c r="NI303" i="2"/>
  <c r="NI308" i="2" s="1"/>
  <c r="NI175" i="2"/>
  <c r="NI180" i="2" s="1"/>
  <c r="NJ223" i="2" l="1"/>
  <c r="NJ228" i="2" s="1"/>
  <c r="NJ319" i="2"/>
  <c r="NJ271" i="2"/>
  <c r="NJ276" i="2" s="1"/>
  <c r="NJ324" i="2"/>
  <c r="NJ303" i="2"/>
  <c r="NJ308" i="2" s="1"/>
  <c r="NJ191" i="2"/>
  <c r="NJ196" i="2" s="1"/>
  <c r="NJ255" i="2"/>
  <c r="NJ260" i="2" s="1"/>
  <c r="NJ175" i="2"/>
  <c r="NJ180" i="2" s="1"/>
  <c r="NK323" i="2"/>
  <c r="NK322" i="2"/>
  <c r="A322" i="2" s="1"/>
  <c r="NK320" i="2"/>
  <c r="A320" i="2" s="1"/>
  <c r="NK321" i="2"/>
  <c r="A321" i="2" s="1"/>
  <c r="NK317" i="2"/>
  <c r="A317" i="2" s="1"/>
  <c r="NK316" i="2"/>
  <c r="NK318" i="2"/>
  <c r="A318" i="2" s="1"/>
  <c r="NK315" i="2"/>
  <c r="A315" i="2" s="1"/>
  <c r="NK313" i="2"/>
  <c r="NK312" i="2" a="1"/>
  <c r="NK312" i="2" s="1"/>
  <c r="NK307" i="2"/>
  <c r="NK314" i="2"/>
  <c r="A314" i="2" s="1"/>
  <c r="NK305" i="2"/>
  <c r="A305" i="2" s="1"/>
  <c r="NK306" i="2"/>
  <c r="A306" i="2" s="1"/>
  <c r="NK302" i="2"/>
  <c r="A302" i="2" s="1"/>
  <c r="NK304" i="2"/>
  <c r="A304" i="2" s="1"/>
  <c r="NK300" i="2"/>
  <c r="FZ307" i="2" s="1"/>
  <c r="FZ308" i="2" s="1"/>
  <c r="NK301" i="2"/>
  <c r="A301" i="2" s="1"/>
  <c r="NK298" i="2"/>
  <c r="A298" i="2" s="1"/>
  <c r="NK297" i="2"/>
  <c r="NK291" i="2"/>
  <c r="NK296" i="2" a="1"/>
  <c r="NK296" i="2" s="1"/>
  <c r="NK289" i="2"/>
  <c r="A289" i="2" s="1"/>
  <c r="NK299" i="2"/>
  <c r="A299" i="2" s="1"/>
  <c r="NK290" i="2"/>
  <c r="A290" i="2" s="1"/>
  <c r="NK286" i="2"/>
  <c r="NK288" i="2"/>
  <c r="A288" i="2" s="1"/>
  <c r="NK285" i="2"/>
  <c r="A285" i="2" s="1"/>
  <c r="NK283" i="2"/>
  <c r="A283" i="2" s="1"/>
  <c r="NK281" i="2"/>
  <c r="NK275" i="2"/>
  <c r="NK280" i="2" a="1"/>
  <c r="NK280" i="2" s="1"/>
  <c r="NK284" i="2"/>
  <c r="NK282" i="2"/>
  <c r="A282" i="2" s="1"/>
  <c r="NK273" i="2"/>
  <c r="A273" i="2" s="1"/>
  <c r="NK270" i="2"/>
  <c r="A270" i="2" s="1"/>
  <c r="NK268" i="2"/>
  <c r="FZ275" i="2" s="1"/>
  <c r="FZ276" i="2" s="1"/>
  <c r="NK274" i="2"/>
  <c r="A274" i="2" s="1"/>
  <c r="NK272" i="2"/>
  <c r="A272" i="2" s="1"/>
  <c r="NK269" i="2"/>
  <c r="A269" i="2" s="1"/>
  <c r="NK259" i="2"/>
  <c r="NK265" i="2"/>
  <c r="NK264" i="2" a="1"/>
  <c r="NK264" i="2" s="1"/>
  <c r="NK267" i="2"/>
  <c r="A267" i="2" s="1"/>
  <c r="NK266" i="2"/>
  <c r="A266" i="2" s="1"/>
  <c r="NK258" i="2"/>
  <c r="A258" i="2" s="1"/>
  <c r="NK256" i="2"/>
  <c r="A256" i="2" s="1"/>
  <c r="NK253" i="2"/>
  <c r="A253" i="2" s="1"/>
  <c r="NK257" i="2"/>
  <c r="A257" i="2" s="1"/>
  <c r="NK254" i="2"/>
  <c r="A254" i="2" s="1"/>
  <c r="NK241" i="2"/>
  <c r="A241" i="2" s="1"/>
  <c r="NK243" i="2"/>
  <c r="NK252" i="2"/>
  <c r="FZ259" i="2" s="1"/>
  <c r="FZ260" i="2" s="1"/>
  <c r="NK249" i="2"/>
  <c r="NK248" i="2" a="1"/>
  <c r="NK248" i="2" s="1"/>
  <c r="NK242" i="2"/>
  <c r="A242" i="2" s="1"/>
  <c r="NK250" i="2"/>
  <c r="A250" i="2" s="1"/>
  <c r="NK251" i="2"/>
  <c r="A251" i="2" s="1"/>
  <c r="NK240" i="2"/>
  <c r="A240" i="2" s="1"/>
  <c r="NK238" i="2"/>
  <c r="A238" i="2" s="1"/>
  <c r="NK236" i="2"/>
  <c r="FZ243" i="2" s="1"/>
  <c r="FZ244" i="2" s="1"/>
  <c r="NK235" i="2"/>
  <c r="A235" i="2" s="1"/>
  <c r="NK234" i="2"/>
  <c r="A234" i="2" s="1"/>
  <c r="NK226" i="2"/>
  <c r="A226" i="2" s="1"/>
  <c r="NK224" i="2"/>
  <c r="A224" i="2" s="1"/>
  <c r="NK221" i="2"/>
  <c r="A221" i="2" s="1"/>
  <c r="NK233" i="2"/>
  <c r="NK232" i="2" a="1"/>
  <c r="NK232" i="2" s="1"/>
  <c r="NK237" i="2"/>
  <c r="A237" i="2" s="1"/>
  <c r="NK227" i="2"/>
  <c r="NK222" i="2"/>
  <c r="A222" i="2" s="1"/>
  <c r="NK211" i="2"/>
  <c r="NK220" i="2"/>
  <c r="FZ227" i="2" s="1"/>
  <c r="FZ228" i="2" s="1"/>
  <c r="NK217" i="2"/>
  <c r="NK210" i="2"/>
  <c r="A210" i="2" s="1"/>
  <c r="NK208" i="2"/>
  <c r="A208" i="2" s="1"/>
  <c r="NK216" i="2" a="1"/>
  <c r="NK216" i="2" s="1"/>
  <c r="NK219" i="2"/>
  <c r="A219" i="2" s="1"/>
  <c r="NK218" i="2"/>
  <c r="A218" i="2" s="1"/>
  <c r="NK209" i="2"/>
  <c r="A209" i="2" s="1"/>
  <c r="NK205" i="2"/>
  <c r="A205" i="2" s="1"/>
  <c r="NK203" i="2"/>
  <c r="A203" i="2" s="1"/>
  <c r="NK202" i="2"/>
  <c r="A202" i="2" s="1"/>
  <c r="NK225" i="2"/>
  <c r="A225" i="2" s="1"/>
  <c r="NK206" i="2"/>
  <c r="A206" i="2" s="1"/>
  <c r="NK204" i="2"/>
  <c r="FZ211" i="2" s="1"/>
  <c r="FZ212" i="2" s="1"/>
  <c r="NK201" i="2"/>
  <c r="NK195" i="2"/>
  <c r="NK194" i="2"/>
  <c r="A194" i="2" s="1"/>
  <c r="NK192" i="2"/>
  <c r="A192" i="2" s="1"/>
  <c r="NK189" i="2"/>
  <c r="A189" i="2" s="1"/>
  <c r="NK200" i="2" a="1"/>
  <c r="NK200" i="2" s="1"/>
  <c r="NK190" i="2"/>
  <c r="A190" i="2" s="1"/>
  <c r="NK188" i="2"/>
  <c r="FC195" i="2" s="1"/>
  <c r="FC196" i="2" s="1"/>
  <c r="NK186" i="2"/>
  <c r="A186" i="2" s="1"/>
  <c r="NI19" i="3"/>
  <c r="NK193" i="2"/>
  <c r="A193" i="2" s="1"/>
  <c r="NK187" i="2"/>
  <c r="A187" i="2" s="1"/>
  <c r="NK185" i="2"/>
  <c r="NK184" i="2" a="1"/>
  <c r="NK184" i="2" s="1"/>
  <c r="NK174" i="2"/>
  <c r="NK169" i="2"/>
  <c r="NK177" i="2"/>
  <c r="A177" i="2" s="1"/>
  <c r="NK168" i="2" a="1"/>
  <c r="NK168" i="2" s="1"/>
  <c r="NK172" i="2"/>
  <c r="AL179" i="2" s="1"/>
  <c r="AL32" i="4" s="1"/>
  <c r="NK176" i="2"/>
  <c r="A176" i="2" s="1"/>
  <c r="NK170" i="2"/>
  <c r="A170" i="2" s="1"/>
  <c r="NK171" i="2"/>
  <c r="A171" i="2" s="1"/>
  <c r="NK173" i="2"/>
  <c r="A173" i="2" s="1"/>
  <c r="NK179" i="2"/>
  <c r="NK178" i="2"/>
  <c r="A178" i="2" s="1"/>
  <c r="FC323" i="2"/>
  <c r="NJ239" i="2"/>
  <c r="NJ244" i="2" s="1"/>
  <c r="NJ207" i="2"/>
  <c r="NJ212" i="2" s="1"/>
  <c r="NJ287" i="2"/>
  <c r="NJ292" i="2" s="1"/>
  <c r="A284" i="2" l="1"/>
  <c r="H291" i="2"/>
  <c r="H32" i="4" s="1"/>
  <c r="A316" i="2"/>
  <c r="FZ323" i="2"/>
  <c r="FZ324" i="2" s="1"/>
  <c r="AL38" i="5"/>
  <c r="AL25" i="5"/>
  <c r="AL34" i="4"/>
  <c r="F32" i="7" s="1"/>
  <c r="F30" i="7"/>
  <c r="A188" i="2"/>
  <c r="EF195" i="2"/>
  <c r="A204" i="2"/>
  <c r="FC211" i="2"/>
  <c r="NK303" i="2"/>
  <c r="NK308" i="2" s="1"/>
  <c r="A296" i="2"/>
  <c r="NK223" i="2"/>
  <c r="NK228" i="2" s="1"/>
  <c r="A216" i="2"/>
  <c r="A236" i="2"/>
  <c r="FC243" i="2"/>
  <c r="A252" i="2"/>
  <c r="FC259" i="2"/>
  <c r="A268" i="2"/>
  <c r="FC275" i="2"/>
  <c r="NK207" i="2"/>
  <c r="NK212" i="2" s="1"/>
  <c r="A200" i="2"/>
  <c r="NK239" i="2"/>
  <c r="NK244" i="2" s="1"/>
  <c r="A232" i="2"/>
  <c r="NK271" i="2"/>
  <c r="NK276" i="2" s="1"/>
  <c r="A264" i="2"/>
  <c r="NK319" i="2"/>
  <c r="NK324" i="2" s="1"/>
  <c r="A312" i="2"/>
  <c r="NK191" i="2"/>
  <c r="NK196" i="2" s="1"/>
  <c r="A184" i="2"/>
  <c r="A172" i="2"/>
  <c r="O179" i="2"/>
  <c r="O32" i="4" s="1"/>
  <c r="A220" i="2"/>
  <c r="FC227" i="2"/>
  <c r="A300" i="2"/>
  <c r="FC307" i="2"/>
  <c r="FC324" i="2"/>
  <c r="NK175" i="2"/>
  <c r="NK180" i="2" s="1"/>
  <c r="A168" i="2"/>
  <c r="NK287" i="2"/>
  <c r="NK292" i="2" s="1"/>
  <c r="A280" i="2"/>
  <c r="NK255" i="2"/>
  <c r="NK260" i="2" s="1"/>
  <c r="A248" i="2"/>
  <c r="AL58" i="4" l="1"/>
  <c r="F56" i="7" s="1"/>
  <c r="AL55" i="4"/>
  <c r="A323" i="2"/>
  <c r="H38" i="5"/>
  <c r="H25" i="5"/>
  <c r="H34" i="4"/>
  <c r="A291" i="2"/>
  <c r="FC244" i="2"/>
  <c r="A243" i="2"/>
  <c r="FC276" i="2"/>
  <c r="A275" i="2"/>
  <c r="FC308" i="2"/>
  <c r="A307" i="2"/>
  <c r="FC212" i="2"/>
  <c r="A211" i="2"/>
  <c r="FC260" i="2"/>
  <c r="A259" i="2"/>
  <c r="EF196" i="2"/>
  <c r="A195" i="2"/>
  <c r="FC228" i="2"/>
  <c r="A227" i="2"/>
  <c r="D30" i="7"/>
  <c r="A30" i="7" s="1"/>
  <c r="O38" i="5"/>
  <c r="O34" i="4"/>
  <c r="O25" i="5"/>
  <c r="A32" i="4"/>
  <c r="E13" i="1" s="1"/>
  <c r="A179" i="2"/>
  <c r="H55" i="4" l="1"/>
  <c r="H79" i="4" s="1"/>
  <c r="H58" i="4"/>
  <c r="H26" i="5"/>
  <c r="H28" i="5"/>
  <c r="H39" i="5"/>
  <c r="H41" i="5"/>
  <c r="H44" i="5"/>
  <c r="I37" i="5" s="1"/>
  <c r="AL79" i="4"/>
  <c r="F53" i="7"/>
  <c r="B38" i="5"/>
  <c r="E15" i="1"/>
  <c r="E16" i="1" s="1"/>
  <c r="E14" i="1"/>
  <c r="E32" i="1"/>
  <c r="O55" i="4"/>
  <c r="O58" i="4"/>
  <c r="B25" i="5"/>
  <c r="A34" i="4"/>
  <c r="D32" i="7"/>
  <c r="A32" i="7" s="1"/>
  <c r="I39" i="5" l="1"/>
  <c r="I41" i="5"/>
  <c r="I44" i="5"/>
  <c r="J37" i="5" s="1"/>
  <c r="H56" i="4"/>
  <c r="H27" i="5"/>
  <c r="H31" i="5" s="1"/>
  <c r="I24" i="5" s="1"/>
  <c r="O79" i="4"/>
  <c r="A55" i="4"/>
  <c r="E21" i="1" s="1"/>
  <c r="D53" i="7"/>
  <c r="A53" i="7" s="1"/>
  <c r="D56" i="7"/>
  <c r="I26" i="5" l="1"/>
  <c r="I28" i="5"/>
  <c r="J41" i="5"/>
  <c r="J44" i="5"/>
  <c r="K37" i="5" s="1"/>
  <c r="J39" i="5"/>
  <c r="K41" i="5" l="1"/>
  <c r="K44" i="5"/>
  <c r="L37" i="5" s="1"/>
  <c r="K39" i="5"/>
  <c r="I27" i="5"/>
  <c r="I31" i="5" s="1"/>
  <c r="J24" i="5" s="1"/>
  <c r="I56" i="4"/>
  <c r="J26" i="5" l="1"/>
  <c r="J28" i="5"/>
  <c r="L44" i="5"/>
  <c r="M37" i="5" s="1"/>
  <c r="L39" i="5"/>
  <c r="L41" i="5"/>
  <c r="M39" i="5" l="1"/>
  <c r="M44" i="5"/>
  <c r="N37" i="5" s="1"/>
  <c r="M41" i="5"/>
  <c r="J56" i="4"/>
  <c r="J27" i="5"/>
  <c r="J31" i="5" s="1"/>
  <c r="K24" i="5" s="1"/>
  <c r="K26" i="5" l="1"/>
  <c r="K28" i="5"/>
  <c r="N44" i="5"/>
  <c r="O37" i="5" s="1"/>
  <c r="N41" i="5"/>
  <c r="N39" i="5"/>
  <c r="O39" i="5" l="1"/>
  <c r="O41" i="5"/>
  <c r="O44" i="5"/>
  <c r="P37" i="5" s="1"/>
  <c r="K27" i="5"/>
  <c r="K31" i="5" s="1"/>
  <c r="L24" i="5" s="1"/>
  <c r="K56" i="4"/>
  <c r="L26" i="5" l="1"/>
  <c r="L28" i="5"/>
  <c r="P41" i="5"/>
  <c r="P44" i="5"/>
  <c r="Q37" i="5" s="1"/>
  <c r="P39" i="5"/>
  <c r="Q44" i="5" l="1"/>
  <c r="R37" i="5" s="1"/>
  <c r="Q41" i="5"/>
  <c r="Q39" i="5"/>
  <c r="L56" i="4"/>
  <c r="L27" i="5"/>
  <c r="L31" i="5" s="1"/>
  <c r="M24" i="5" s="1"/>
  <c r="M28" i="5" l="1"/>
  <c r="M26" i="5"/>
  <c r="R39" i="5"/>
  <c r="R41" i="5"/>
  <c r="R44" i="5"/>
  <c r="S37" i="5" s="1"/>
  <c r="S39" i="5" l="1"/>
  <c r="S44" i="5"/>
  <c r="T37" i="5" s="1"/>
  <c r="S41" i="5"/>
  <c r="M56" i="4"/>
  <c r="M27" i="5"/>
  <c r="M31" i="5" s="1"/>
  <c r="N24" i="5" s="1"/>
  <c r="N26" i="5" l="1"/>
  <c r="N28" i="5"/>
  <c r="T39" i="5"/>
  <c r="T41" i="5"/>
  <c r="T44" i="5"/>
  <c r="U37" i="5" s="1"/>
  <c r="U44" i="5" l="1"/>
  <c r="V37" i="5" s="1"/>
  <c r="U41" i="5"/>
  <c r="U39" i="5"/>
  <c r="N56" i="4"/>
  <c r="N27" i="5"/>
  <c r="N31" i="5" s="1"/>
  <c r="O24" i="5" s="1"/>
  <c r="O28" i="5" l="1"/>
  <c r="O26" i="5"/>
  <c r="V41" i="5"/>
  <c r="V44" i="5"/>
  <c r="W37" i="5" s="1"/>
  <c r="V39" i="5"/>
  <c r="W39" i="5" l="1"/>
  <c r="W44" i="5"/>
  <c r="X37" i="5" s="1"/>
  <c r="W41" i="5"/>
  <c r="O56" i="4"/>
  <c r="O27" i="5"/>
  <c r="O31" i="5" s="1"/>
  <c r="P24" i="5" s="1"/>
  <c r="P26" i="5" l="1"/>
  <c r="P28" i="5"/>
  <c r="X39" i="5"/>
  <c r="X44" i="5"/>
  <c r="Y37" i="5" s="1"/>
  <c r="X41" i="5"/>
  <c r="Y39" i="5" l="1"/>
  <c r="Y44" i="5"/>
  <c r="Z37" i="5" s="1"/>
  <c r="Y41" i="5"/>
  <c r="P27" i="5"/>
  <c r="P31" i="5" s="1"/>
  <c r="Q24" i="5" s="1"/>
  <c r="P56" i="4"/>
  <c r="Q26" i="5" l="1"/>
  <c r="Q28" i="5"/>
  <c r="Z44" i="5"/>
  <c r="AA37" i="5" s="1"/>
  <c r="Z39" i="5"/>
  <c r="Z41" i="5"/>
  <c r="AA39" i="5" l="1"/>
  <c r="AA41" i="5"/>
  <c r="AA44" i="5"/>
  <c r="AB37" i="5" s="1"/>
  <c r="Q27" i="5"/>
  <c r="Q31" i="5" s="1"/>
  <c r="R24" i="5" s="1"/>
  <c r="Q56" i="4"/>
  <c r="R26" i="5" l="1"/>
  <c r="R28" i="5"/>
  <c r="AB39" i="5"/>
  <c r="AB40" i="5" s="1"/>
  <c r="AB44" i="5" s="1"/>
  <c r="AC37" i="5" s="1"/>
  <c r="AB41" i="5"/>
  <c r="AC39" i="5" l="1"/>
  <c r="AC41" i="5"/>
  <c r="R56" i="4"/>
  <c r="R27" i="5"/>
  <c r="R31" i="5" s="1"/>
  <c r="S24" i="5" s="1"/>
  <c r="AC40" i="5" l="1"/>
  <c r="AC44" i="5" s="1"/>
  <c r="AD37" i="5" s="1"/>
  <c r="AD39" i="5" s="1"/>
  <c r="S28" i="5"/>
  <c r="S26" i="5"/>
  <c r="AD41" i="5" l="1"/>
  <c r="AD40" i="5" s="1"/>
  <c r="AD44" i="5" s="1"/>
  <c r="AE37" i="5" s="1"/>
  <c r="AE41" i="5" s="1"/>
  <c r="S56" i="4"/>
  <c r="S27" i="5"/>
  <c r="S31" i="5" s="1"/>
  <c r="T24" i="5" s="1"/>
  <c r="AE39" i="5" l="1"/>
  <c r="AE40" i="5" s="1"/>
  <c r="AE44" i="5" s="1"/>
  <c r="AF37" i="5" s="1"/>
  <c r="AF41" i="5" s="1"/>
  <c r="T28" i="5"/>
  <c r="T26" i="5"/>
  <c r="AF39" i="5" l="1"/>
  <c r="AF40" i="5" s="1"/>
  <c r="AF44" i="5" s="1"/>
  <c r="AG37" i="5" s="1"/>
  <c r="T56" i="4"/>
  <c r="T27" i="5"/>
  <c r="T31" i="5" s="1"/>
  <c r="U24" i="5" s="1"/>
  <c r="AG39" i="5" l="1"/>
  <c r="AG41" i="5"/>
  <c r="U26" i="5"/>
  <c r="U28" i="5"/>
  <c r="AG40" i="5" l="1"/>
  <c r="AG44" i="5" s="1"/>
  <c r="AH37" i="5" s="1"/>
  <c r="AH41" i="5" s="1"/>
  <c r="U27" i="5"/>
  <c r="U31" i="5" s="1"/>
  <c r="V24" i="5" s="1"/>
  <c r="U56" i="4"/>
  <c r="AH39" i="5"/>
  <c r="AH40" i="5" l="1"/>
  <c r="AH44" i="5" s="1"/>
  <c r="AI37" i="5" s="1"/>
  <c r="AI41" i="5" s="1"/>
  <c r="V28" i="5"/>
  <c r="V26" i="5"/>
  <c r="AI39" i="5" l="1"/>
  <c r="AI40" i="5" s="1"/>
  <c r="AI44" i="5" s="1"/>
  <c r="AJ37" i="5" s="1"/>
  <c r="AJ41" i="5" s="1"/>
  <c r="V56" i="4"/>
  <c r="V27" i="5"/>
  <c r="V31" i="5" s="1"/>
  <c r="W24" i="5" s="1"/>
  <c r="AJ39" i="5" l="1"/>
  <c r="AJ40" i="5" s="1"/>
  <c r="AJ44" i="5" s="1"/>
  <c r="AK37" i="5" s="1"/>
  <c r="W26" i="5"/>
  <c r="W28" i="5"/>
  <c r="AK41" i="5" l="1"/>
  <c r="AK39" i="5"/>
  <c r="W56" i="4"/>
  <c r="W27" i="5"/>
  <c r="W31" i="5" s="1"/>
  <c r="X24" i="5" s="1"/>
  <c r="AK40" i="5" l="1"/>
  <c r="AK44" i="5" s="1"/>
  <c r="AL37" i="5" s="1"/>
  <c r="X28" i="5"/>
  <c r="X26" i="5"/>
  <c r="AL39" i="5" l="1"/>
  <c r="AL41" i="5"/>
  <c r="X27" i="5"/>
  <c r="X31" i="5" s="1"/>
  <c r="Y24" i="5" s="1"/>
  <c r="X56" i="4"/>
  <c r="AL40" i="5" l="1"/>
  <c r="AL44" i="5" s="1"/>
  <c r="AM37" i="5" s="1"/>
  <c r="AM41" i="5" s="1"/>
  <c r="Y26" i="5"/>
  <c r="Y28" i="5"/>
  <c r="AM39" i="5" l="1"/>
  <c r="AM40" i="5" s="1"/>
  <c r="AM44" i="5" s="1"/>
  <c r="AN37" i="5" s="1"/>
  <c r="AN39" i="5" s="1"/>
  <c r="Y56" i="4"/>
  <c r="Y27" i="5"/>
  <c r="Y31" i="5" s="1"/>
  <c r="Z24" i="5" s="1"/>
  <c r="AN41" i="5" l="1"/>
  <c r="AN40" i="5" s="1"/>
  <c r="AN44" i="5" s="1"/>
  <c r="AO37" i="5" s="1"/>
  <c r="Z28" i="5"/>
  <c r="Z26" i="5"/>
  <c r="AO41" i="5" l="1"/>
  <c r="AO39" i="5"/>
  <c r="AO40" i="5" s="1"/>
  <c r="AO44" i="5" s="1"/>
  <c r="AP37" i="5" s="1"/>
  <c r="AP39" i="5" s="1"/>
  <c r="Z56" i="4"/>
  <c r="Z27" i="5"/>
  <c r="Z31" i="5" s="1"/>
  <c r="AA24" i="5" s="1"/>
  <c r="AP41" i="5" l="1"/>
  <c r="AP40" i="5" s="1"/>
  <c r="AP44" i="5" s="1"/>
  <c r="AQ37" i="5" s="1"/>
  <c r="AQ39" i="5" s="1"/>
  <c r="AA26" i="5"/>
  <c r="AA28" i="5"/>
  <c r="AQ41" i="5" l="1"/>
  <c r="AQ40" i="5" s="1"/>
  <c r="AQ44" i="5" s="1"/>
  <c r="AR37" i="5" s="1"/>
  <c r="AR39" i="5" s="1"/>
  <c r="AA56" i="4"/>
  <c r="AA27" i="5"/>
  <c r="AA31" i="5" s="1"/>
  <c r="AB24" i="5" s="1"/>
  <c r="AR41" i="5" l="1"/>
  <c r="AR40" i="5" s="1"/>
  <c r="AR44" i="5" s="1"/>
  <c r="AS37" i="5" s="1"/>
  <c r="AB26" i="5"/>
  <c r="AB28" i="5"/>
  <c r="AS39" i="5" l="1"/>
  <c r="AS40" i="5" s="1"/>
  <c r="AS44" i="5" s="1"/>
  <c r="AT37" i="5" s="1"/>
  <c r="AT41" i="5" s="1"/>
  <c r="AS41" i="5"/>
  <c r="AB56" i="4"/>
  <c r="AB27" i="5"/>
  <c r="AB31" i="5" s="1"/>
  <c r="AC24" i="5" s="1"/>
  <c r="AT39" i="5" l="1"/>
  <c r="AT40" i="5" s="1"/>
  <c r="AT44" i="5" s="1"/>
  <c r="AU37" i="5" s="1"/>
  <c r="AC26" i="5"/>
  <c r="AC28" i="5"/>
  <c r="AU39" i="5" l="1"/>
  <c r="AU41" i="5"/>
  <c r="AC27" i="5"/>
  <c r="AC31" i="5" s="1"/>
  <c r="AD24" i="5" s="1"/>
  <c r="AC56" i="4"/>
  <c r="AU40" i="5" l="1"/>
  <c r="AU44" i="5" s="1"/>
  <c r="AV37" i="5" s="1"/>
  <c r="AV41" i="5" s="1"/>
  <c r="AD28" i="5"/>
  <c r="AD26" i="5"/>
  <c r="AV39" i="5" l="1"/>
  <c r="AV40" i="5" s="1"/>
  <c r="AV44" i="5" s="1"/>
  <c r="AW37" i="5" s="1"/>
  <c r="AW41" i="5" s="1"/>
  <c r="AD27" i="5"/>
  <c r="AD31" i="5" s="1"/>
  <c r="AE24" i="5" s="1"/>
  <c r="AD56" i="4"/>
  <c r="AW39" i="5" l="1"/>
  <c r="AW40" i="5" s="1"/>
  <c r="AW44" i="5" s="1"/>
  <c r="AX37" i="5" s="1"/>
  <c r="AX41" i="5" s="1"/>
  <c r="AE28" i="5"/>
  <c r="AE26" i="5"/>
  <c r="AX39" i="5" l="1"/>
  <c r="AX40" i="5" s="1"/>
  <c r="AX44" i="5" s="1"/>
  <c r="AY37" i="5" s="1"/>
  <c r="AY39" i="5" s="1"/>
  <c r="AE27" i="5"/>
  <c r="AE31" i="5" s="1"/>
  <c r="AF24" i="5" s="1"/>
  <c r="AE56" i="4"/>
  <c r="AY41" i="5" l="1"/>
  <c r="AY40" i="5" s="1"/>
  <c r="AY44" i="5" s="1"/>
  <c r="AZ37" i="5" s="1"/>
  <c r="AF26" i="5"/>
  <c r="AF28" i="5"/>
  <c r="AZ41" i="5" l="1"/>
  <c r="AZ39" i="5"/>
  <c r="AZ40" i="5" s="1"/>
  <c r="AZ44" i="5" s="1"/>
  <c r="BA37" i="5" s="1"/>
  <c r="BA41" i="5" s="1"/>
  <c r="BA39" i="5"/>
  <c r="AF27" i="5"/>
  <c r="AF31" i="5" s="1"/>
  <c r="AG24" i="5" s="1"/>
  <c r="AF56" i="4"/>
  <c r="BA40" i="5" l="1"/>
  <c r="BA44" i="5" s="1"/>
  <c r="BB37" i="5" s="1"/>
  <c r="BB41" i="5" s="1"/>
  <c r="BB39" i="5"/>
  <c r="AG26" i="5"/>
  <c r="AG28" i="5"/>
  <c r="BB40" i="5" l="1"/>
  <c r="BB44" i="5" s="1"/>
  <c r="BC37" i="5" s="1"/>
  <c r="BC41" i="5" s="1"/>
  <c r="BC39" i="5"/>
  <c r="AG56" i="4"/>
  <c r="AG27" i="5"/>
  <c r="AG31" i="5" s="1"/>
  <c r="AH24" i="5" s="1"/>
  <c r="BC40" i="5" l="1"/>
  <c r="BC44" i="5" s="1"/>
  <c r="BD37" i="5" s="1"/>
  <c r="AH26" i="5"/>
  <c r="AH28" i="5"/>
  <c r="BD39" i="5"/>
  <c r="BD41" i="5"/>
  <c r="AH27" i="5" l="1"/>
  <c r="AH31" i="5" s="1"/>
  <c r="AI24" i="5" s="1"/>
  <c r="AH56" i="4"/>
  <c r="BD40" i="5"/>
  <c r="BD44" i="5" s="1"/>
  <c r="BE37" i="5" s="1"/>
  <c r="AI28" i="5" l="1"/>
  <c r="AI26" i="5"/>
  <c r="BE41" i="5"/>
  <c r="BE39" i="5"/>
  <c r="BE40" i="5" s="1"/>
  <c r="BE44" i="5" s="1"/>
  <c r="BF37" i="5" s="1"/>
  <c r="AI27" i="5" l="1"/>
  <c r="AI31" i="5" s="1"/>
  <c r="AJ24" i="5" s="1"/>
  <c r="AI56" i="4"/>
  <c r="BF39" i="5"/>
  <c r="BF41" i="5"/>
  <c r="BF40" i="5" l="1"/>
  <c r="BF44" i="5" s="1"/>
  <c r="BG37" i="5" s="1"/>
  <c r="AJ28" i="5"/>
  <c r="AJ26" i="5"/>
  <c r="BG39" i="5"/>
  <c r="BG40" i="5" s="1"/>
  <c r="BG44" i="5" s="1"/>
  <c r="BH37" i="5" s="1"/>
  <c r="BG41" i="5"/>
  <c r="AJ56" i="4" l="1"/>
  <c r="AJ27" i="5"/>
  <c r="AJ31" i="5" s="1"/>
  <c r="AK24" i="5" s="1"/>
  <c r="BH39" i="5"/>
  <c r="BH41" i="5"/>
  <c r="BH40" i="5" l="1"/>
  <c r="BH44" i="5" s="1"/>
  <c r="BI37" i="5" s="1"/>
  <c r="BI41" i="5" s="1"/>
  <c r="AK26" i="5"/>
  <c r="AK28" i="5"/>
  <c r="BI39" i="5"/>
  <c r="BI40" i="5" l="1"/>
  <c r="BI44" i="5" s="1"/>
  <c r="BJ37" i="5" s="1"/>
  <c r="BJ41" i="5" s="1"/>
  <c r="AK27" i="5"/>
  <c r="AK31" i="5" s="1"/>
  <c r="AL24" i="5" s="1"/>
  <c r="AK56" i="4"/>
  <c r="BJ39" i="5"/>
  <c r="BJ40" i="5" l="1"/>
  <c r="BJ44" i="5" s="1"/>
  <c r="BK37" i="5" s="1"/>
  <c r="AL26" i="5"/>
  <c r="AL28" i="5"/>
  <c r="BK41" i="5"/>
  <c r="B41" i="5" s="1"/>
  <c r="BK39" i="5"/>
  <c r="AL56" i="4" l="1"/>
  <c r="AL27" i="5"/>
  <c r="AL31" i="5" s="1"/>
  <c r="AM24" i="5" s="1"/>
  <c r="BK40" i="5"/>
  <c r="B39" i="5"/>
  <c r="AM26" i="5" l="1"/>
  <c r="AM28" i="5"/>
  <c r="B40" i="5"/>
  <c r="BK42" i="5"/>
  <c r="B42" i="5" s="1"/>
  <c r="AM56" i="4" l="1"/>
  <c r="AM27" i="5"/>
  <c r="AM31" i="5" s="1"/>
  <c r="AN24" i="5" s="1"/>
  <c r="BK44" i="5"/>
  <c r="BL37" i="5" s="1"/>
  <c r="BL44" i="5" s="1"/>
  <c r="BM37" i="5" s="1"/>
  <c r="BM44" i="5" s="1"/>
  <c r="BN37" i="5" s="1"/>
  <c r="BN44" i="5" s="1"/>
  <c r="BO37" i="5" s="1"/>
  <c r="BO44" i="5" s="1"/>
  <c r="BP37" i="5" s="1"/>
  <c r="BP44" i="5" s="1"/>
  <c r="BQ37" i="5" s="1"/>
  <c r="BQ44" i="5" s="1"/>
  <c r="BR37" i="5" s="1"/>
  <c r="BR44" i="5" s="1"/>
  <c r="BS37" i="5" s="1"/>
  <c r="BS44" i="5" s="1"/>
  <c r="BT37" i="5" s="1"/>
  <c r="BT44" i="5" s="1"/>
  <c r="BU37" i="5" s="1"/>
  <c r="BU44" i="5" s="1"/>
  <c r="BV37" i="5" s="1"/>
  <c r="BV44" i="5" s="1"/>
  <c r="BW37" i="5" s="1"/>
  <c r="BW44" i="5" s="1"/>
  <c r="BX37" i="5" s="1"/>
  <c r="BX44" i="5" s="1"/>
  <c r="BY37" i="5" s="1"/>
  <c r="BY44" i="5" s="1"/>
  <c r="BZ37" i="5" s="1"/>
  <c r="BZ44" i="5" s="1"/>
  <c r="CA37" i="5" s="1"/>
  <c r="CA44" i="5" s="1"/>
  <c r="CB37" i="5" s="1"/>
  <c r="CB44" i="5" s="1"/>
  <c r="CC37" i="5" s="1"/>
  <c r="CC44" i="5" s="1"/>
  <c r="CD37" i="5" s="1"/>
  <c r="CD44" i="5" s="1"/>
  <c r="CE37" i="5" s="1"/>
  <c r="CE44" i="5" s="1"/>
  <c r="CF37" i="5" s="1"/>
  <c r="CF44" i="5" s="1"/>
  <c r="CG37" i="5" s="1"/>
  <c r="CG44" i="5" s="1"/>
  <c r="CH37" i="5" s="1"/>
  <c r="CH44" i="5" s="1"/>
  <c r="CI37" i="5" s="1"/>
  <c r="CI44" i="5" s="1"/>
  <c r="CJ37" i="5" s="1"/>
  <c r="CJ44" i="5" s="1"/>
  <c r="CK37" i="5" s="1"/>
  <c r="CK44" i="5" s="1"/>
  <c r="CL37" i="5" s="1"/>
  <c r="CL44" i="5" s="1"/>
  <c r="CM37" i="5" s="1"/>
  <c r="CM44" i="5" s="1"/>
  <c r="CN37" i="5" s="1"/>
  <c r="CN44" i="5" s="1"/>
  <c r="CO37" i="5" s="1"/>
  <c r="CO44" i="5" s="1"/>
  <c r="CP37" i="5" s="1"/>
  <c r="CP44" i="5" s="1"/>
  <c r="CQ37" i="5" s="1"/>
  <c r="CQ44" i="5" s="1"/>
  <c r="CR37" i="5" s="1"/>
  <c r="CR44" i="5" s="1"/>
  <c r="CS37" i="5" s="1"/>
  <c r="CS44" i="5" s="1"/>
  <c r="CT37" i="5" s="1"/>
  <c r="CT44" i="5" s="1"/>
  <c r="CU37" i="5" s="1"/>
  <c r="CU44" i="5" s="1"/>
  <c r="CV37" i="5" s="1"/>
  <c r="CV44" i="5" s="1"/>
  <c r="CW37" i="5" s="1"/>
  <c r="CW44" i="5" s="1"/>
  <c r="CX37" i="5" s="1"/>
  <c r="CX44" i="5" s="1"/>
  <c r="CY37" i="5" s="1"/>
  <c r="CY44" i="5" s="1"/>
  <c r="CZ37" i="5" s="1"/>
  <c r="CZ44" i="5" s="1"/>
  <c r="DA37" i="5" s="1"/>
  <c r="DA44" i="5" s="1"/>
  <c r="DB37" i="5" s="1"/>
  <c r="DB44" i="5" s="1"/>
  <c r="DC37" i="5" s="1"/>
  <c r="DC44" i="5" s="1"/>
  <c r="DD37" i="5" s="1"/>
  <c r="DD44" i="5" s="1"/>
  <c r="DE37" i="5" s="1"/>
  <c r="DE44" i="5" s="1"/>
  <c r="DF37" i="5" s="1"/>
  <c r="DF44" i="5" s="1"/>
  <c r="DG37" i="5" s="1"/>
  <c r="DG44" i="5" s="1"/>
  <c r="DH37" i="5" s="1"/>
  <c r="DH44" i="5" s="1"/>
  <c r="DI37" i="5" s="1"/>
  <c r="DI44" i="5" s="1"/>
  <c r="DJ37" i="5" s="1"/>
  <c r="DJ44" i="5" s="1"/>
  <c r="DK37" i="5" s="1"/>
  <c r="DK44" i="5" s="1"/>
  <c r="DL37" i="5" s="1"/>
  <c r="DL44" i="5" s="1"/>
  <c r="DM37" i="5" s="1"/>
  <c r="DM44" i="5" s="1"/>
  <c r="DN37" i="5" s="1"/>
  <c r="DN44" i="5" s="1"/>
  <c r="DO37" i="5" s="1"/>
  <c r="DO44" i="5" s="1"/>
  <c r="DP37" i="5" s="1"/>
  <c r="DP44" i="5" s="1"/>
  <c r="DQ37" i="5" s="1"/>
  <c r="DQ44" i="5" s="1"/>
  <c r="DR37" i="5" s="1"/>
  <c r="DR44" i="5" s="1"/>
  <c r="DS37" i="5" s="1"/>
  <c r="DS44" i="5" s="1"/>
  <c r="DT37" i="5" s="1"/>
  <c r="DT44" i="5" s="1"/>
  <c r="DU37" i="5" s="1"/>
  <c r="DU44" i="5" s="1"/>
  <c r="DV37" i="5" s="1"/>
  <c r="DV44" i="5" s="1"/>
  <c r="DW37" i="5" s="1"/>
  <c r="DW44" i="5" s="1"/>
  <c r="DX37" i="5" s="1"/>
  <c r="DX44" i="5" s="1"/>
  <c r="DY37" i="5" s="1"/>
  <c r="DY44" i="5" s="1"/>
  <c r="DZ37" i="5" s="1"/>
  <c r="DZ44" i="5" s="1"/>
  <c r="EA37" i="5" s="1"/>
  <c r="EA44" i="5" s="1"/>
  <c r="EB37" i="5" s="1"/>
  <c r="EB44" i="5" s="1"/>
  <c r="EC37" i="5" s="1"/>
  <c r="EC44" i="5" s="1"/>
  <c r="ED37" i="5" s="1"/>
  <c r="ED44" i="5" s="1"/>
  <c r="EE37" i="5" s="1"/>
  <c r="B35" i="5"/>
  <c r="AN28" i="5" l="1"/>
  <c r="AN26" i="5"/>
  <c r="EE44" i="5"/>
  <c r="B37" i="5"/>
  <c r="AN56" i="4" l="1"/>
  <c r="AN27" i="5"/>
  <c r="AN31" i="5" s="1"/>
  <c r="AO24" i="5" s="1"/>
  <c r="AO26" i="5" l="1"/>
  <c r="AO28" i="5"/>
  <c r="AO27" i="5" l="1"/>
  <c r="AO31" i="5" s="1"/>
  <c r="AP24" i="5" s="1"/>
  <c r="AO56" i="4"/>
  <c r="AP26" i="5" l="1"/>
  <c r="AP28" i="5"/>
  <c r="AP56" i="4" l="1"/>
  <c r="AP27" i="5"/>
  <c r="AP31" i="5" s="1"/>
  <c r="AQ24" i="5" s="1"/>
  <c r="AQ28" i="5" l="1"/>
  <c r="AQ26" i="5"/>
  <c r="AQ27" i="5" l="1"/>
  <c r="AQ31" i="5" s="1"/>
  <c r="AR24" i="5" s="1"/>
  <c r="AQ56" i="4"/>
  <c r="AR26" i="5" l="1"/>
  <c r="AR28" i="5"/>
  <c r="AR27" i="5" l="1"/>
  <c r="AR31" i="5" s="1"/>
  <c r="AS24" i="5" s="1"/>
  <c r="AR56" i="4"/>
  <c r="AS28" i="5" l="1"/>
  <c r="AS26" i="5"/>
  <c r="AS27" i="5" l="1"/>
  <c r="AS31" i="5" s="1"/>
  <c r="AT24" i="5" s="1"/>
  <c r="AS56" i="4"/>
  <c r="AT26" i="5" l="1"/>
  <c r="AT28" i="5"/>
  <c r="AT27" i="5" l="1"/>
  <c r="AT31" i="5" s="1"/>
  <c r="AU24" i="5" s="1"/>
  <c r="AT56" i="4"/>
  <c r="AU26" i="5" l="1"/>
  <c r="AU28" i="5"/>
  <c r="AU27" i="5" l="1"/>
  <c r="AU31" i="5" s="1"/>
  <c r="AV24" i="5" s="1"/>
  <c r="AU56" i="4"/>
  <c r="AV28" i="5" l="1"/>
  <c r="AV26" i="5"/>
  <c r="AV27" i="5" l="1"/>
  <c r="AV31" i="5" s="1"/>
  <c r="AW24" i="5" s="1"/>
  <c r="AV56" i="4"/>
  <c r="AW28" i="5" l="1"/>
  <c r="AW26" i="5"/>
  <c r="AW27" i="5" l="1"/>
  <c r="AW31" i="5" s="1"/>
  <c r="AX24" i="5" s="1"/>
  <c r="AW56" i="4"/>
  <c r="AX28" i="5" l="1"/>
  <c r="AX26" i="5"/>
  <c r="AX56" i="4" l="1"/>
  <c r="AX27" i="5"/>
  <c r="AX31" i="5" s="1"/>
  <c r="AY24" i="5" s="1"/>
  <c r="AY28" i="5" l="1"/>
  <c r="AY26" i="5"/>
  <c r="AY56" i="4" l="1"/>
  <c r="AY27" i="5"/>
  <c r="AY31" i="5" s="1"/>
  <c r="AZ24" i="5" s="1"/>
  <c r="AZ28" i="5" l="1"/>
  <c r="AZ26" i="5"/>
  <c r="AZ27" i="5" l="1"/>
  <c r="AZ31" i="5" s="1"/>
  <c r="BA24" i="5" s="1"/>
  <c r="AZ56" i="4"/>
  <c r="BA26" i="5" l="1"/>
  <c r="BA28" i="5"/>
  <c r="BA27" i="5" l="1"/>
  <c r="BA31" i="5" s="1"/>
  <c r="BB24" i="5" s="1"/>
  <c r="BA56" i="4"/>
  <c r="BB28" i="5" l="1"/>
  <c r="BB26" i="5"/>
  <c r="BB27" i="5" l="1"/>
  <c r="BB31" i="5" s="1"/>
  <c r="BC24" i="5" s="1"/>
  <c r="BB56" i="4"/>
  <c r="BC28" i="5" l="1"/>
  <c r="BC26" i="5"/>
  <c r="BC27" i="5" l="1"/>
  <c r="BC31" i="5" s="1"/>
  <c r="BD24" i="5" s="1"/>
  <c r="BC56" i="4"/>
  <c r="BD28" i="5" l="1"/>
  <c r="BD26" i="5"/>
  <c r="BD27" i="5" l="1"/>
  <c r="BD31" i="5" s="1"/>
  <c r="BE24" i="5" s="1"/>
  <c r="BD56" i="4"/>
  <c r="BE28" i="5" l="1"/>
  <c r="BE26" i="5"/>
  <c r="BE27" i="5" l="1"/>
  <c r="BE31" i="5" s="1"/>
  <c r="BF24" i="5" s="1"/>
  <c r="BE56" i="4"/>
  <c r="BF28" i="5" l="1"/>
  <c r="BF26" i="5"/>
  <c r="BF27" i="5" l="1"/>
  <c r="BF31" i="5" s="1"/>
  <c r="BG24" i="5" s="1"/>
  <c r="BF56" i="4"/>
  <c r="BG28" i="5" l="1"/>
  <c r="BG26" i="5"/>
  <c r="BG56" i="4" l="1"/>
  <c r="BG27" i="5"/>
  <c r="BG31" i="5" s="1"/>
  <c r="BH24" i="5" s="1"/>
  <c r="BH26" i="5" l="1"/>
  <c r="BH28" i="5"/>
  <c r="BH27" i="5" l="1"/>
  <c r="BH56" i="4"/>
  <c r="G54" i="7"/>
  <c r="F54" i="7"/>
  <c r="E54" i="7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D286" i="2"/>
  <c r="E286" i="2"/>
  <c r="F286" i="2"/>
  <c r="F287" i="2" s="1"/>
  <c r="F292" i="2" s="1"/>
  <c r="G286" i="2"/>
  <c r="G287" i="2" s="1"/>
  <c r="G292" i="2" s="1"/>
  <c r="H286" i="2"/>
  <c r="H287" i="2" s="1"/>
  <c r="H292" i="2" s="1"/>
  <c r="BH31" i="5" l="1"/>
  <c r="BI24" i="5" s="1"/>
  <c r="BI26" i="5" l="1"/>
  <c r="BI28" i="5"/>
  <c r="BI27" i="5" l="1"/>
  <c r="BI56" i="4"/>
  <c r="BI31" i="5" l="1"/>
  <c r="BJ24" i="5" s="1"/>
  <c r="BJ28" i="5" l="1"/>
  <c r="BJ26" i="5"/>
  <c r="BJ56" i="4" l="1"/>
  <c r="BJ27" i="5"/>
  <c r="BJ31" i="5" l="1"/>
  <c r="BK24" i="5" s="1"/>
  <c r="BK26" i="5" l="1"/>
  <c r="BK28" i="5"/>
  <c r="B28" i="5" s="1"/>
  <c r="BK27" i="5" l="1"/>
  <c r="BK56" i="4"/>
  <c r="B26" i="5"/>
  <c r="H54" i="7" l="1"/>
  <c r="B27" i="5"/>
  <c r="BK29" i="5"/>
  <c r="BK31" i="5" s="1"/>
  <c r="BL24" i="5" s="1"/>
  <c r="BL31" i="5" l="1"/>
  <c r="BM24" i="5" s="1"/>
  <c r="BM31" i="5" s="1"/>
  <c r="BN24" i="5" s="1"/>
  <c r="BN31" i="5" s="1"/>
  <c r="BO24" i="5" s="1"/>
  <c r="BO31" i="5" s="1"/>
  <c r="BP24" i="5" s="1"/>
  <c r="BP31" i="5" s="1"/>
  <c r="BQ24" i="5" s="1"/>
  <c r="BQ31" i="5" s="1"/>
  <c r="BR24" i="5" s="1"/>
  <c r="BR31" i="5" s="1"/>
  <c r="BS24" i="5" s="1"/>
  <c r="BS31" i="5" s="1"/>
  <c r="BT24" i="5" s="1"/>
  <c r="BT31" i="5" s="1"/>
  <c r="BU24" i="5" s="1"/>
  <c r="BU31" i="5" s="1"/>
  <c r="BV24" i="5" s="1"/>
  <c r="BV31" i="5" s="1"/>
  <c r="BW24" i="5" s="1"/>
  <c r="BW31" i="5" s="1"/>
  <c r="BX24" i="5" s="1"/>
  <c r="BX31" i="5" s="1"/>
  <c r="BY24" i="5" s="1"/>
  <c r="BY31" i="5" s="1"/>
  <c r="BZ24" i="5" s="1"/>
  <c r="BZ31" i="5" s="1"/>
  <c r="CA24" i="5" s="1"/>
  <c r="CA31" i="5" s="1"/>
  <c r="CB24" i="5" s="1"/>
  <c r="CB31" i="5" s="1"/>
  <c r="CC24" i="5" s="1"/>
  <c r="CC31" i="5" s="1"/>
  <c r="CD24" i="5" s="1"/>
  <c r="CD31" i="5" s="1"/>
  <c r="CE24" i="5" s="1"/>
  <c r="CE31" i="5" s="1"/>
  <c r="CF24" i="5" s="1"/>
  <c r="CF31" i="5" s="1"/>
  <c r="CG24" i="5" s="1"/>
  <c r="CG31" i="5" s="1"/>
  <c r="CH24" i="5" s="1"/>
  <c r="CH31" i="5" s="1"/>
  <c r="CI24" i="5" s="1"/>
  <c r="CI31" i="5" s="1"/>
  <c r="CJ24" i="5" s="1"/>
  <c r="CJ31" i="5" s="1"/>
  <c r="CK24" i="5" s="1"/>
  <c r="CK31" i="5" s="1"/>
  <c r="CL24" i="5" s="1"/>
  <c r="CL31" i="5" s="1"/>
  <c r="CM24" i="5" s="1"/>
  <c r="CM31" i="5" s="1"/>
  <c r="CN24" i="5" s="1"/>
  <c r="CN31" i="5" s="1"/>
  <c r="CO24" i="5" s="1"/>
  <c r="CO31" i="5" s="1"/>
  <c r="CP24" i="5" s="1"/>
  <c r="CP31" i="5" s="1"/>
  <c r="CQ24" i="5" s="1"/>
  <c r="CQ31" i="5" s="1"/>
  <c r="CR24" i="5" s="1"/>
  <c r="CR31" i="5" s="1"/>
  <c r="CS24" i="5" s="1"/>
  <c r="CS31" i="5" s="1"/>
  <c r="CT24" i="5" s="1"/>
  <c r="CT31" i="5" s="1"/>
  <c r="CU24" i="5" s="1"/>
  <c r="CU31" i="5" s="1"/>
  <c r="CV24" i="5" s="1"/>
  <c r="CV31" i="5" s="1"/>
  <c r="CW24" i="5" s="1"/>
  <c r="CW31" i="5" s="1"/>
  <c r="CX24" i="5" s="1"/>
  <c r="CX31" i="5" s="1"/>
  <c r="CY24" i="5" s="1"/>
  <c r="CY31" i="5" s="1"/>
  <c r="CZ24" i="5" s="1"/>
  <c r="CZ31" i="5" s="1"/>
  <c r="DA24" i="5" s="1"/>
  <c r="DA31" i="5" s="1"/>
  <c r="DB24" i="5" s="1"/>
  <c r="DB31" i="5" s="1"/>
  <c r="DC24" i="5" s="1"/>
  <c r="DC31" i="5" s="1"/>
  <c r="DD24" i="5" s="1"/>
  <c r="DD31" i="5" s="1"/>
  <c r="DE24" i="5" s="1"/>
  <c r="DE31" i="5" s="1"/>
  <c r="DF24" i="5" s="1"/>
  <c r="DF31" i="5" s="1"/>
  <c r="DG24" i="5" s="1"/>
  <c r="DG31" i="5" s="1"/>
  <c r="DH24" i="5" s="1"/>
  <c r="DH31" i="5" s="1"/>
  <c r="DI24" i="5" s="1"/>
  <c r="DI31" i="5" s="1"/>
  <c r="DJ24" i="5" s="1"/>
  <c r="DJ31" i="5" s="1"/>
  <c r="DK24" i="5" s="1"/>
  <c r="DK31" i="5" s="1"/>
  <c r="DL24" i="5" s="1"/>
  <c r="DL31" i="5" s="1"/>
  <c r="DM24" i="5" s="1"/>
  <c r="DM31" i="5" s="1"/>
  <c r="DN24" i="5" s="1"/>
  <c r="DN31" i="5" s="1"/>
  <c r="DO24" i="5" s="1"/>
  <c r="DO31" i="5" s="1"/>
  <c r="DP24" i="5" s="1"/>
  <c r="DP31" i="5" s="1"/>
  <c r="DQ24" i="5" s="1"/>
  <c r="DQ31" i="5" s="1"/>
  <c r="DR24" i="5" s="1"/>
  <c r="DR31" i="5" s="1"/>
  <c r="DS24" i="5" s="1"/>
  <c r="DS31" i="5" s="1"/>
  <c r="DT24" i="5" s="1"/>
  <c r="DT31" i="5" s="1"/>
  <c r="DU24" i="5" s="1"/>
  <c r="DU31" i="5" s="1"/>
  <c r="DV24" i="5" s="1"/>
  <c r="DV31" i="5" s="1"/>
  <c r="DW24" i="5" s="1"/>
  <c r="DW31" i="5" s="1"/>
  <c r="DX24" i="5" s="1"/>
  <c r="DX31" i="5" s="1"/>
  <c r="DY24" i="5" s="1"/>
  <c r="DY31" i="5" s="1"/>
  <c r="DZ24" i="5" s="1"/>
  <c r="DZ31" i="5" s="1"/>
  <c r="EA24" i="5" s="1"/>
  <c r="EA31" i="5" s="1"/>
  <c r="EB24" i="5" s="1"/>
  <c r="EB31" i="5" s="1"/>
  <c r="EC24" i="5" s="1"/>
  <c r="EC31" i="5" s="1"/>
  <c r="ED24" i="5" s="1"/>
  <c r="ED31" i="5" s="1"/>
  <c r="EE24" i="5" s="1"/>
  <c r="EE31" i="5" s="1"/>
  <c r="BK57" i="4"/>
  <c r="B29" i="5"/>
  <c r="B22" i="5" s="1"/>
  <c r="H55" i="7" l="1"/>
  <c r="B24" i="5"/>
  <c r="D54" i="7"/>
  <c r="A11" i="7"/>
  <c r="D11" i="7"/>
  <c r="E11" i="7"/>
  <c r="F11" i="7"/>
  <c r="G11" i="7"/>
  <c r="H11" i="7"/>
  <c r="I11" i="7"/>
  <c r="J11" i="7"/>
  <c r="K11" i="7"/>
  <c r="L11" i="7"/>
  <c r="M11" i="7"/>
  <c r="A13" i="7"/>
  <c r="D13" i="7"/>
  <c r="E13" i="7"/>
  <c r="F13" i="7"/>
  <c r="G13" i="7"/>
  <c r="H13" i="7"/>
  <c r="I13" i="7"/>
  <c r="J13" i="7"/>
  <c r="K13" i="7"/>
  <c r="L13" i="7"/>
  <c r="M13" i="7"/>
  <c r="A15" i="7"/>
  <c r="D15" i="7"/>
  <c r="E15" i="7"/>
  <c r="F15" i="7"/>
  <c r="G15" i="7"/>
  <c r="H15" i="7"/>
  <c r="I15" i="7"/>
  <c r="J15" i="7"/>
  <c r="K15" i="7"/>
  <c r="L15" i="7"/>
  <c r="M15" i="7"/>
  <c r="A21" i="7"/>
  <c r="D21" i="7"/>
  <c r="E21" i="7"/>
  <c r="F21" i="7"/>
  <c r="G21" i="7"/>
  <c r="H21" i="7"/>
  <c r="I21" i="7"/>
  <c r="J21" i="7"/>
  <c r="K21" i="7"/>
  <c r="L21" i="7"/>
  <c r="M21" i="7"/>
  <c r="A23" i="7"/>
  <c r="D23" i="7"/>
  <c r="E23" i="7"/>
  <c r="F23" i="7"/>
  <c r="G23" i="7"/>
  <c r="H23" i="7"/>
  <c r="I23" i="7"/>
  <c r="J23" i="7"/>
  <c r="K23" i="7"/>
  <c r="L23" i="7"/>
  <c r="M23" i="7"/>
  <c r="A25" i="7"/>
  <c r="D25" i="7"/>
  <c r="E25" i="7"/>
  <c r="F25" i="7"/>
  <c r="G25" i="7"/>
  <c r="H25" i="7"/>
  <c r="I25" i="7"/>
  <c r="J25" i="7"/>
  <c r="K25" i="7"/>
  <c r="L25" i="7"/>
  <c r="M25" i="7"/>
  <c r="A34" i="7"/>
  <c r="D34" i="7"/>
  <c r="E34" i="7"/>
  <c r="F34" i="7"/>
  <c r="G34" i="7"/>
  <c r="H34" i="7"/>
  <c r="I34" i="7"/>
  <c r="J34" i="7"/>
  <c r="K34" i="7"/>
  <c r="L34" i="7"/>
  <c r="M34" i="7"/>
  <c r="A37" i="7"/>
  <c r="D37" i="7"/>
  <c r="E37" i="7"/>
  <c r="F37" i="7"/>
  <c r="G37" i="7"/>
  <c r="H37" i="7"/>
  <c r="I37" i="7"/>
  <c r="J37" i="7"/>
  <c r="K37" i="7"/>
  <c r="L37" i="7"/>
  <c r="M37" i="7"/>
  <c r="A46" i="7"/>
  <c r="M46" i="7"/>
  <c r="A47" i="7"/>
  <c r="M47" i="7"/>
  <c r="A49" i="7"/>
  <c r="D49" i="7"/>
  <c r="E49" i="7"/>
  <c r="F49" i="7"/>
  <c r="G49" i="7"/>
  <c r="H49" i="7"/>
  <c r="I49" i="7"/>
  <c r="J49" i="7"/>
  <c r="K49" i="7"/>
  <c r="L49" i="7"/>
  <c r="M49" i="7"/>
  <c r="A52" i="7"/>
  <c r="H52" i="7"/>
  <c r="A54" i="7"/>
  <c r="I54" i="7"/>
  <c r="J54" i="7"/>
  <c r="K54" i="7"/>
  <c r="L54" i="7"/>
  <c r="M54" i="7"/>
  <c r="A55" i="7"/>
  <c r="M55" i="7"/>
  <c r="A56" i="7"/>
  <c r="H56" i="7"/>
  <c r="A57" i="7"/>
  <c r="M57" i="7"/>
  <c r="A61" i="7"/>
  <c r="D61" i="7"/>
  <c r="E61" i="7"/>
  <c r="F61" i="7"/>
  <c r="G61" i="7"/>
  <c r="H61" i="7"/>
  <c r="I61" i="7"/>
  <c r="J61" i="7"/>
  <c r="K61" i="7"/>
  <c r="L61" i="7"/>
  <c r="M61" i="7"/>
  <c r="A63" i="7"/>
  <c r="D63" i="7"/>
  <c r="E63" i="7"/>
  <c r="F63" i="7"/>
  <c r="G63" i="7"/>
  <c r="H63" i="7"/>
  <c r="I63" i="7"/>
  <c r="J63" i="7"/>
  <c r="K63" i="7"/>
  <c r="L63" i="7"/>
  <c r="M63" i="7"/>
  <c r="A66" i="7"/>
  <c r="E66" i="7"/>
  <c r="F66" i="7"/>
  <c r="G66" i="7"/>
  <c r="H66" i="7"/>
  <c r="I66" i="7"/>
  <c r="J66" i="7"/>
  <c r="K66" i="7"/>
  <c r="L66" i="7"/>
  <c r="M66" i="7"/>
  <c r="A67" i="7"/>
  <c r="D67" i="7"/>
  <c r="E67" i="7"/>
  <c r="F67" i="7"/>
  <c r="G67" i="7"/>
  <c r="H67" i="7"/>
  <c r="I67" i="7"/>
  <c r="J67" i="7"/>
  <c r="K67" i="7"/>
  <c r="L67" i="7"/>
  <c r="M67" i="7"/>
  <c r="A68" i="7"/>
  <c r="D68" i="7"/>
  <c r="E68" i="7"/>
  <c r="F68" i="7"/>
  <c r="G68" i="7"/>
  <c r="H68" i="7"/>
  <c r="I68" i="7"/>
  <c r="J68" i="7"/>
  <c r="K68" i="7"/>
  <c r="L68" i="7"/>
  <c r="M68" i="7"/>
  <c r="A69" i="7"/>
  <c r="D69" i="7"/>
  <c r="E69" i="7"/>
  <c r="F69" i="7"/>
  <c r="G69" i="7"/>
  <c r="H69" i="7"/>
  <c r="I69" i="7"/>
  <c r="J69" i="7"/>
  <c r="K69" i="7"/>
  <c r="L69" i="7"/>
  <c r="M69" i="7"/>
  <c r="A70" i="7"/>
  <c r="D70" i="7"/>
  <c r="E70" i="7"/>
  <c r="F70" i="7"/>
  <c r="G70" i="7"/>
  <c r="H70" i="7"/>
  <c r="I70" i="7"/>
  <c r="J70" i="7"/>
  <c r="K70" i="7"/>
  <c r="L70" i="7"/>
  <c r="M70" i="7"/>
  <c r="A71" i="7"/>
  <c r="D71" i="7"/>
  <c r="E71" i="7"/>
  <c r="F71" i="7"/>
  <c r="G71" i="7"/>
  <c r="H71" i="7"/>
  <c r="I71" i="7"/>
  <c r="J71" i="7"/>
  <c r="K71" i="7"/>
  <c r="L71" i="7"/>
  <c r="M71" i="7"/>
  <c r="D73" i="7"/>
  <c r="E73" i="7"/>
  <c r="F73" i="7"/>
  <c r="G73" i="7"/>
  <c r="H73" i="7"/>
  <c r="I73" i="7"/>
  <c r="J73" i="7"/>
  <c r="K73" i="7"/>
  <c r="L73" i="7"/>
  <c r="M73" i="7"/>
  <c r="D74" i="7"/>
  <c r="E74" i="7"/>
  <c r="F74" i="7"/>
  <c r="G74" i="7"/>
  <c r="H74" i="7"/>
  <c r="I74" i="7"/>
  <c r="J74" i="7"/>
  <c r="K74" i="7"/>
  <c r="L74" i="7"/>
  <c r="M74" i="7"/>
  <c r="B2" i="8"/>
  <c r="B3" i="8"/>
  <c r="B4" i="8"/>
  <c r="T7" i="3"/>
  <c r="T1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F2" i="5"/>
  <c r="K2" i="5"/>
  <c r="I3" i="5"/>
  <c r="J3" i="5"/>
  <c r="K3" i="5"/>
  <c r="I4" i="5"/>
  <c r="J4" i="5"/>
  <c r="K4" i="5"/>
  <c r="I5" i="5"/>
  <c r="J5" i="5"/>
  <c r="K5" i="5"/>
  <c r="B48" i="5"/>
  <c r="B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B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B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B55" i="5"/>
  <c r="DS55" i="5"/>
  <c r="B56" i="5"/>
  <c r="DS56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AK3" i="2"/>
  <c r="AK19" i="2"/>
  <c r="AK35" i="2"/>
  <c r="AK51" i="2"/>
  <c r="AK67" i="2"/>
  <c r="AK83" i="2"/>
  <c r="AK99" i="2"/>
  <c r="AK115" i="2"/>
  <c r="AK131" i="2"/>
  <c r="AK147" i="2"/>
  <c r="A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A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A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A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A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A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A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A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A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A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A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A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A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A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A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A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A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A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A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DH265" i="2"/>
  <c r="DI265" i="2"/>
  <c r="DJ265" i="2"/>
  <c r="DK265" i="2"/>
  <c r="DL265" i="2"/>
  <c r="DM265" i="2"/>
  <c r="DN265" i="2"/>
  <c r="DO265" i="2"/>
  <c r="DP265" i="2"/>
  <c r="DQ265" i="2"/>
  <c r="DR265" i="2"/>
  <c r="DS265" i="2"/>
  <c r="DT265" i="2"/>
  <c r="DU265" i="2"/>
  <c r="DV265" i="2"/>
  <c r="DW265" i="2"/>
  <c r="DX265" i="2"/>
  <c r="DY265" i="2"/>
  <c r="DZ265" i="2"/>
  <c r="EA265" i="2"/>
  <c r="EB265" i="2"/>
  <c r="EC265" i="2"/>
  <c r="ED265" i="2"/>
  <c r="EE265" i="2"/>
  <c r="A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DH271" i="2"/>
  <c r="DI271" i="2"/>
  <c r="DJ271" i="2"/>
  <c r="DK271" i="2"/>
  <c r="DL271" i="2"/>
  <c r="DM271" i="2"/>
  <c r="DN271" i="2"/>
  <c r="DO271" i="2"/>
  <c r="DP271" i="2"/>
  <c r="DQ271" i="2"/>
  <c r="DR271" i="2"/>
  <c r="DS271" i="2"/>
  <c r="DT271" i="2"/>
  <c r="DU271" i="2"/>
  <c r="DV271" i="2"/>
  <c r="DW271" i="2"/>
  <c r="DX271" i="2"/>
  <c r="DY271" i="2"/>
  <c r="DZ271" i="2"/>
  <c r="EA271" i="2"/>
  <c r="EB271" i="2"/>
  <c r="EC271" i="2"/>
  <c r="ED271" i="2"/>
  <c r="EE271" i="2"/>
  <c r="A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DH276" i="2"/>
  <c r="DI276" i="2"/>
  <c r="DJ276" i="2"/>
  <c r="DK276" i="2"/>
  <c r="DL276" i="2"/>
  <c r="DM276" i="2"/>
  <c r="DN276" i="2"/>
  <c r="DO276" i="2"/>
  <c r="DP276" i="2"/>
  <c r="DQ276" i="2"/>
  <c r="DR276" i="2"/>
  <c r="DS276" i="2"/>
  <c r="DT276" i="2"/>
  <c r="DU276" i="2"/>
  <c r="DV276" i="2"/>
  <c r="DW276" i="2"/>
  <c r="DX276" i="2"/>
  <c r="DY276" i="2"/>
  <c r="DZ276" i="2"/>
  <c r="EA276" i="2"/>
  <c r="EB276" i="2"/>
  <c r="EC276" i="2"/>
  <c r="ED276" i="2"/>
  <c r="EE276" i="2"/>
  <c r="A281" i="2"/>
  <c r="D281" i="2"/>
  <c r="E281" i="2"/>
  <c r="A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DH286" i="2"/>
  <c r="DI286" i="2"/>
  <c r="DJ286" i="2"/>
  <c r="DK286" i="2"/>
  <c r="DL286" i="2"/>
  <c r="DM286" i="2"/>
  <c r="DN286" i="2"/>
  <c r="DO286" i="2"/>
  <c r="DP286" i="2"/>
  <c r="DQ286" i="2"/>
  <c r="DR286" i="2"/>
  <c r="DS286" i="2"/>
  <c r="DT286" i="2"/>
  <c r="DU286" i="2"/>
  <c r="DV286" i="2"/>
  <c r="DW286" i="2"/>
  <c r="DX286" i="2"/>
  <c r="A287" i="2"/>
  <c r="D287" i="2"/>
  <c r="E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DH287" i="2"/>
  <c r="DI287" i="2"/>
  <c r="DJ287" i="2"/>
  <c r="DK287" i="2"/>
  <c r="DL287" i="2"/>
  <c r="DM287" i="2"/>
  <c r="DN287" i="2"/>
  <c r="DO287" i="2"/>
  <c r="DP287" i="2"/>
  <c r="DQ287" i="2"/>
  <c r="DR287" i="2"/>
  <c r="DS287" i="2"/>
  <c r="DT287" i="2"/>
  <c r="DU287" i="2"/>
  <c r="DV287" i="2"/>
  <c r="DW287" i="2"/>
  <c r="DX287" i="2"/>
  <c r="A292" i="2"/>
  <c r="D292" i="2"/>
  <c r="E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DH292" i="2"/>
  <c r="DI292" i="2"/>
  <c r="DJ292" i="2"/>
  <c r="DK292" i="2"/>
  <c r="DL292" i="2"/>
  <c r="DM292" i="2"/>
  <c r="DN292" i="2"/>
  <c r="DO292" i="2"/>
  <c r="DP292" i="2"/>
  <c r="DQ292" i="2"/>
  <c r="DR292" i="2"/>
  <c r="DS292" i="2"/>
  <c r="DT292" i="2"/>
  <c r="DU292" i="2"/>
  <c r="DV292" i="2"/>
  <c r="DW292" i="2"/>
  <c r="DX292" i="2"/>
  <c r="A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DH297" i="2"/>
  <c r="DI297" i="2"/>
  <c r="DJ297" i="2"/>
  <c r="DK297" i="2"/>
  <c r="DL297" i="2"/>
  <c r="DM297" i="2"/>
  <c r="DN297" i="2"/>
  <c r="DO297" i="2"/>
  <c r="DP297" i="2"/>
  <c r="DQ297" i="2"/>
  <c r="DR297" i="2"/>
  <c r="DS297" i="2"/>
  <c r="DT297" i="2"/>
  <c r="DU297" i="2"/>
  <c r="DV297" i="2"/>
  <c r="DW297" i="2"/>
  <c r="DX297" i="2"/>
  <c r="DY297" i="2"/>
  <c r="DZ297" i="2"/>
  <c r="EA297" i="2"/>
  <c r="EB297" i="2"/>
  <c r="EC297" i="2"/>
  <c r="ED297" i="2"/>
  <c r="EE297" i="2"/>
  <c r="A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DH303" i="2"/>
  <c r="DI303" i="2"/>
  <c r="DJ303" i="2"/>
  <c r="DK303" i="2"/>
  <c r="DL303" i="2"/>
  <c r="DM303" i="2"/>
  <c r="DN303" i="2"/>
  <c r="DO303" i="2"/>
  <c r="DP303" i="2"/>
  <c r="DQ303" i="2"/>
  <c r="DR303" i="2"/>
  <c r="DS303" i="2"/>
  <c r="DT303" i="2"/>
  <c r="DU303" i="2"/>
  <c r="DV303" i="2"/>
  <c r="DW303" i="2"/>
  <c r="DX303" i="2"/>
  <c r="DY303" i="2"/>
  <c r="DZ303" i="2"/>
  <c r="EA303" i="2"/>
  <c r="EB303" i="2"/>
  <c r="EC303" i="2"/>
  <c r="ED303" i="2"/>
  <c r="EE303" i="2"/>
  <c r="A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DH308" i="2"/>
  <c r="DI308" i="2"/>
  <c r="DJ308" i="2"/>
  <c r="DK308" i="2"/>
  <c r="DL308" i="2"/>
  <c r="DM308" i="2"/>
  <c r="DN308" i="2"/>
  <c r="DO308" i="2"/>
  <c r="DP308" i="2"/>
  <c r="DQ308" i="2"/>
  <c r="DR308" i="2"/>
  <c r="DS308" i="2"/>
  <c r="DT308" i="2"/>
  <c r="DU308" i="2"/>
  <c r="DV308" i="2"/>
  <c r="DW308" i="2"/>
  <c r="DX308" i="2"/>
  <c r="DY308" i="2"/>
  <c r="DZ308" i="2"/>
  <c r="EA308" i="2"/>
  <c r="EB308" i="2"/>
  <c r="EC308" i="2"/>
  <c r="ED308" i="2"/>
  <c r="EE308" i="2"/>
  <c r="A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DH313" i="2"/>
  <c r="DI313" i="2"/>
  <c r="DJ313" i="2"/>
  <c r="DK313" i="2"/>
  <c r="DL313" i="2"/>
  <c r="DM313" i="2"/>
  <c r="DN313" i="2"/>
  <c r="DO313" i="2"/>
  <c r="DP313" i="2"/>
  <c r="DQ313" i="2"/>
  <c r="DR313" i="2"/>
  <c r="DS313" i="2"/>
  <c r="DT313" i="2"/>
  <c r="DU313" i="2"/>
  <c r="DV313" i="2"/>
  <c r="DW313" i="2"/>
  <c r="DX313" i="2"/>
  <c r="DY313" i="2"/>
  <c r="DZ313" i="2"/>
  <c r="EA313" i="2"/>
  <c r="EB313" i="2"/>
  <c r="EC313" i="2"/>
  <c r="ED313" i="2"/>
  <c r="EE313" i="2"/>
  <c r="A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DH319" i="2"/>
  <c r="DI319" i="2"/>
  <c r="DJ319" i="2"/>
  <c r="DK319" i="2"/>
  <c r="DL319" i="2"/>
  <c r="DM319" i="2"/>
  <c r="DN319" i="2"/>
  <c r="DO319" i="2"/>
  <c r="DP319" i="2"/>
  <c r="DQ319" i="2"/>
  <c r="DR319" i="2"/>
  <c r="DS319" i="2"/>
  <c r="DT319" i="2"/>
  <c r="DU319" i="2"/>
  <c r="DV319" i="2"/>
  <c r="DW319" i="2"/>
  <c r="DX319" i="2"/>
  <c r="DY319" i="2"/>
  <c r="DZ319" i="2"/>
  <c r="EA319" i="2"/>
  <c r="EB319" i="2"/>
  <c r="EC319" i="2"/>
  <c r="ED319" i="2"/>
  <c r="EE319" i="2"/>
  <c r="A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DH324" i="2"/>
  <c r="DI324" i="2"/>
  <c r="DJ324" i="2"/>
  <c r="DK324" i="2"/>
  <c r="DL324" i="2"/>
  <c r="DM324" i="2"/>
  <c r="DN324" i="2"/>
  <c r="DO324" i="2"/>
  <c r="DP324" i="2"/>
  <c r="DQ324" i="2"/>
  <c r="DR324" i="2"/>
  <c r="DS324" i="2"/>
  <c r="DT324" i="2"/>
  <c r="DU324" i="2"/>
  <c r="DV324" i="2"/>
  <c r="DW324" i="2"/>
  <c r="DX324" i="2"/>
  <c r="DY324" i="2"/>
  <c r="DZ324" i="2"/>
  <c r="EA324" i="2"/>
  <c r="EB324" i="2"/>
  <c r="EC324" i="2"/>
  <c r="ED324" i="2"/>
  <c r="EE324" i="2"/>
  <c r="A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A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A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DZ17" i="4"/>
  <c r="EA17" i="4"/>
  <c r="EB17" i="4"/>
  <c r="EC17" i="4"/>
  <c r="ED17" i="4"/>
  <c r="EE17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A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DZ23" i="4"/>
  <c r="EA23" i="4"/>
  <c r="EB23" i="4"/>
  <c r="EC23" i="4"/>
  <c r="ED23" i="4"/>
  <c r="EE23" i="4"/>
  <c r="A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DZ25" i="4"/>
  <c r="EA25" i="4"/>
  <c r="EB25" i="4"/>
  <c r="EC25" i="4"/>
  <c r="ED25" i="4"/>
  <c r="EE25" i="4"/>
  <c r="A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DZ27" i="4"/>
  <c r="EA27" i="4"/>
  <c r="EB27" i="4"/>
  <c r="EC27" i="4"/>
  <c r="ED27" i="4"/>
  <c r="EE27" i="4"/>
  <c r="A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A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A48" i="4"/>
  <c r="DS48" i="4"/>
  <c r="A49" i="4"/>
  <c r="DS49" i="4"/>
  <c r="A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A54" i="4"/>
  <c r="BK54" i="4"/>
  <c r="A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A57" i="4"/>
  <c r="DS57" i="4"/>
  <c r="A58" i="4"/>
  <c r="BK58" i="4"/>
  <c r="A59" i="4"/>
  <c r="DS59" i="4"/>
  <c r="A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A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A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D68" i="4"/>
  <c r="EE68" i="4"/>
  <c r="A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A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DZ70" i="4"/>
  <c r="EA70" i="4"/>
  <c r="EB70" i="4"/>
  <c r="EC70" i="4"/>
  <c r="ED70" i="4"/>
  <c r="EE70" i="4"/>
  <c r="A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DZ71" i="4"/>
  <c r="EA71" i="4"/>
  <c r="EB71" i="4"/>
  <c r="EC71" i="4"/>
  <c r="ED71" i="4"/>
  <c r="EE71" i="4"/>
  <c r="A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D72" i="4"/>
  <c r="EE72" i="4"/>
  <c r="A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D73" i="4"/>
  <c r="EE73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DZ75" i="4"/>
  <c r="EA75" i="4"/>
  <c r="EB75" i="4"/>
  <c r="EC75" i="4"/>
  <c r="ED75" i="4"/>
  <c r="EE75" i="4"/>
  <c r="A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A79" i="4"/>
  <c r="BK79" i="4"/>
  <c r="DS79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DZ81" i="4"/>
  <c r="EA81" i="4"/>
  <c r="EB81" i="4"/>
  <c r="EC81" i="4"/>
  <c r="ED81" i="4"/>
  <c r="EE81" i="4"/>
  <c r="H2" i="1"/>
  <c r="H3" i="1"/>
  <c r="K3" i="1"/>
  <c r="E4" i="1"/>
  <c r="H4" i="1"/>
  <c r="E5" i="1"/>
  <c r="E6" i="1"/>
  <c r="E7" i="1"/>
  <c r="H7" i="1"/>
  <c r="E8" i="1"/>
  <c r="H8" i="1"/>
  <c r="H9" i="1"/>
  <c r="H14" i="1"/>
  <c r="H15" i="1"/>
  <c r="H16" i="1"/>
  <c r="H17" i="1"/>
  <c r="H18" i="1"/>
  <c r="H21" i="1"/>
  <c r="B22" i="1"/>
  <c r="E22" i="1"/>
  <c r="H22" i="1"/>
  <c r="E23" i="1"/>
  <c r="E24" i="1"/>
  <c r="E30" i="1"/>
  <c r="E34" i="1"/>
  <c r="E36" i="1"/>
  <c r="E37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B59" i="1"/>
  <c r="C59" i="1"/>
  <c r="D59" i="1"/>
  <c r="E59" i="1"/>
  <c r="F59" i="1"/>
  <c r="G59" i="1"/>
  <c r="H59" i="1"/>
  <c r="I59" i="1"/>
  <c r="J59" i="1"/>
  <c r="K59" i="1"/>
</calcChain>
</file>

<file path=xl/sharedStrings.xml><?xml version="1.0" encoding="utf-8"?>
<sst xmlns="http://schemas.openxmlformats.org/spreadsheetml/2006/main" count="885" uniqueCount="306">
  <si>
    <t>Property Details</t>
  </si>
  <si>
    <t>Year Built</t>
  </si>
  <si>
    <t>Net Leasable Area</t>
  </si>
  <si>
    <t>Land Square Footage</t>
  </si>
  <si>
    <t>Number of Stories</t>
  </si>
  <si>
    <t>FAR</t>
  </si>
  <si>
    <t>Street Address</t>
  </si>
  <si>
    <t>City/State/Zip</t>
  </si>
  <si>
    <t>555 Main Street</t>
  </si>
  <si>
    <t>San Francisco, CA</t>
  </si>
  <si>
    <t>Parking Information</t>
  </si>
  <si>
    <t>Uncovered Spaces</t>
  </si>
  <si>
    <t>Covered Spaces</t>
  </si>
  <si>
    <t>Total Spaces</t>
  </si>
  <si>
    <t>Total Spaces Per 1,000 SF</t>
  </si>
  <si>
    <t>Acquisition Information</t>
  </si>
  <si>
    <t>Purchase Price</t>
  </si>
  <si>
    <t>Purchase Price Per SF</t>
  </si>
  <si>
    <t>Acquisition Fee</t>
  </si>
  <si>
    <t>Closing Costs</t>
  </si>
  <si>
    <t>Working Capital</t>
  </si>
  <si>
    <t>Going-In Cap Rate</t>
  </si>
  <si>
    <t>Escrow Closing Date</t>
  </si>
  <si>
    <t>Sale Information</t>
  </si>
  <si>
    <t>Costs of Sale (as % of Sale Price)</t>
  </si>
  <si>
    <t>Exit Cap Rate</t>
  </si>
  <si>
    <t>Hold Period</t>
  </si>
  <si>
    <t>Investor Distributions</t>
  </si>
  <si>
    <t>Frequency</t>
  </si>
  <si>
    <t>Monthly</t>
  </si>
  <si>
    <t>Quarterly</t>
  </si>
  <si>
    <t>Annually</t>
  </si>
  <si>
    <t>Project-Level Fees</t>
  </si>
  <si>
    <t>Asset Management Fee</t>
  </si>
  <si>
    <t>Construction Management Fee</t>
  </si>
  <si>
    <t>Summary Details</t>
  </si>
  <si>
    <t>Going-In DSCR</t>
  </si>
  <si>
    <t>Going-In Debt Yield</t>
  </si>
  <si>
    <t>Total Cost</t>
  </si>
  <si>
    <t>All-In Basis Per SF</t>
  </si>
  <si>
    <t>Capital Budget Breakdown</t>
  </si>
  <si>
    <t>Common Area Capital Budget</t>
  </si>
  <si>
    <t>Common Area Capital Budget Per SF</t>
  </si>
  <si>
    <t>TI/LC Costs</t>
  </si>
  <si>
    <t>TI/LC Costs Per SF</t>
  </si>
  <si>
    <t>Total Capital Costs</t>
  </si>
  <si>
    <t>Total Capital Costs Per SF</t>
  </si>
  <si>
    <t>Month Construction Starts</t>
  </si>
  <si>
    <t>Month Construction Ends</t>
  </si>
  <si>
    <t>Total Sources</t>
  </si>
  <si>
    <t>Acquisition/Mezzanine Loan Proceeds</t>
  </si>
  <si>
    <t>Equity</t>
  </si>
  <si>
    <t>Cash Flow</t>
  </si>
  <si>
    <t>Total Uses</t>
  </si>
  <si>
    <t>TI / LC Costs</t>
  </si>
  <si>
    <t>Construction Expenses</t>
  </si>
  <si>
    <t>Operating Shortfalls</t>
  </si>
  <si>
    <t>Loan Fees</t>
  </si>
  <si>
    <t>Levered Return Metrics</t>
  </si>
  <si>
    <t>IRR</t>
  </si>
  <si>
    <t>Equity Multiple</t>
  </si>
  <si>
    <t>Average Cash-on-Cash Return</t>
  </si>
  <si>
    <t>Unlevered Return Metrics</t>
  </si>
  <si>
    <t>Sale Details</t>
  </si>
  <si>
    <t>Sale Date</t>
  </si>
  <si>
    <t>Cap Rate Expansion Per Year</t>
  </si>
  <si>
    <t>Sale Price</t>
  </si>
  <si>
    <t>Sale Price Per SF</t>
  </si>
  <si>
    <t>Costs of Sale</t>
  </si>
  <si>
    <t>Value CAGR</t>
  </si>
  <si>
    <t>IRR Partitioning</t>
  </si>
  <si>
    <t>From Sale/Financing</t>
  </si>
  <si>
    <t>From Operating CF</t>
  </si>
  <si>
    <t>Effect on Levered IRR / Equity Multiple</t>
  </si>
  <si>
    <t>Sensitivity Intervals</t>
  </si>
  <si>
    <t>Exit Cap</t>
  </si>
  <si>
    <t>Rent Roll (Consolidated)</t>
  </si>
  <si>
    <t>Suite</t>
  </si>
  <si>
    <t>Tenant</t>
  </si>
  <si>
    <t>SF</t>
  </si>
  <si>
    <t>In-Place Rent/SF</t>
  </si>
  <si>
    <t>Reimbursement</t>
  </si>
  <si>
    <t>Expiration</t>
  </si>
  <si>
    <t>NNN</t>
  </si>
  <si>
    <t>Total/Weighted Average</t>
  </si>
  <si>
    <t>In-Place Tenant Details</t>
  </si>
  <si>
    <t>Suite Number</t>
  </si>
  <si>
    <t>Tenant Name</t>
  </si>
  <si>
    <t>Start Date</t>
  </si>
  <si>
    <t>End Date</t>
  </si>
  <si>
    <t>Pro Rata Share</t>
  </si>
  <si>
    <t>Reimbursements</t>
  </si>
  <si>
    <t>Starbucks</t>
  </si>
  <si>
    <t>FSG</t>
  </si>
  <si>
    <t>Base Year Stop</t>
  </si>
  <si>
    <t>MG</t>
  </si>
  <si>
    <t>Reimbursement Structure</t>
  </si>
  <si>
    <t>Expense</t>
  </si>
  <si>
    <t>Reimburse For MG</t>
  </si>
  <si>
    <t>Reimburse For BYS</t>
  </si>
  <si>
    <t>BYS Amount</t>
  </si>
  <si>
    <t>Property Taxes</t>
  </si>
  <si>
    <t>Insurance</t>
  </si>
  <si>
    <t>CAM</t>
  </si>
  <si>
    <t>Management Fee</t>
  </si>
  <si>
    <t>Other</t>
  </si>
  <si>
    <t>Rent Escalation Schedule</t>
  </si>
  <si>
    <t>Amount/SF/Year</t>
  </si>
  <si>
    <t>Re-Leasing Assumptions</t>
  </si>
  <si>
    <t>Renewal Probability</t>
  </si>
  <si>
    <t>Lease Term (New)</t>
  </si>
  <si>
    <t>Lease Term (Renewal)</t>
  </si>
  <si>
    <t>Downtime</t>
  </si>
  <si>
    <t>Free Rent (New)</t>
  </si>
  <si>
    <t>Free Rent (Renewal)</t>
  </si>
  <si>
    <t>Market Rent (New)</t>
  </si>
  <si>
    <t>Market Rent (Renewal)</t>
  </si>
  <si>
    <t>Market Rent Growth/Year</t>
  </si>
  <si>
    <t>Re-Leasing Reimbursement Structure</t>
  </si>
  <si>
    <t>Re-Leasing Costs</t>
  </si>
  <si>
    <t>TI/SF (New)</t>
  </si>
  <si>
    <t>TI/SF (Renewal)</t>
  </si>
  <si>
    <t>Annual TI Growth</t>
  </si>
  <si>
    <t>New LCs (Years 1-5)</t>
  </si>
  <si>
    <t>Renewal LCs (Years 1-5)</t>
  </si>
  <si>
    <t>New LCs (Years 6+)</t>
  </si>
  <si>
    <t>Renewal LCs (Years 6+)</t>
  </si>
  <si>
    <t>Percentage Rent</t>
  </si>
  <si>
    <t>Annual Sales</t>
  </si>
  <si>
    <t>Health Ratio</t>
  </si>
  <si>
    <t>% Rent</t>
  </si>
  <si>
    <t>Breakpoint</t>
  </si>
  <si>
    <t>Sales Growth/Year</t>
  </si>
  <si>
    <t>Year</t>
  </si>
  <si>
    <t>Month</t>
  </si>
  <si>
    <t>Month Ending</t>
  </si>
  <si>
    <t>Suite / Tenant</t>
  </si>
  <si>
    <t>In-Place Base Rent</t>
  </si>
  <si>
    <t>In-Place Reimbursements</t>
  </si>
  <si>
    <t>Operating Expenses</t>
  </si>
  <si>
    <t>Total Percentage Rent</t>
  </si>
  <si>
    <t>Up-Front Free Rent</t>
  </si>
  <si>
    <t>Re-Leasing Base Rent</t>
  </si>
  <si>
    <t>Re-Leasing Free Rent</t>
  </si>
  <si>
    <t>x</t>
  </si>
  <si>
    <t>Re-Leasing Reimbursements</t>
  </si>
  <si>
    <t>Total Suite Operating Cash Flow</t>
  </si>
  <si>
    <t>Up-Front Tenant Improvements</t>
  </si>
  <si>
    <t>Up-Front Leasing Commissions</t>
  </si>
  <si>
    <t>Re-Leasing Tenant Improvements</t>
  </si>
  <si>
    <t>Re-Leasing Leasing Commissions</t>
  </si>
  <si>
    <t>Total Net Suite Cash Flow</t>
  </si>
  <si>
    <t>CF Code</t>
  </si>
  <si>
    <t>BRR</t>
  </si>
  <si>
    <t>PR</t>
  </si>
  <si>
    <t>FR</t>
  </si>
  <si>
    <t>LC</t>
  </si>
  <si>
    <t>TI</t>
  </si>
  <si>
    <t>Chipotle</t>
  </si>
  <si>
    <t>Papa John's</t>
  </si>
  <si>
    <t>Luna Grill</t>
  </si>
  <si>
    <t>Dunkin' Donuts</t>
  </si>
  <si>
    <t>Peet's Coffee</t>
  </si>
  <si>
    <t>CVS</t>
  </si>
  <si>
    <t>Walgreens</t>
  </si>
  <si>
    <t>FedEx</t>
  </si>
  <si>
    <t>Chase</t>
  </si>
  <si>
    <t>Binary Functions</t>
  </si>
  <si>
    <t>T-12 Operating Expenses</t>
  </si>
  <si>
    <t>Per SF/Year</t>
  </si>
  <si>
    <t>Total</t>
  </si>
  <si>
    <t>Hold Period Operating Expenses</t>
  </si>
  <si>
    <t>Annual Expense Growth</t>
  </si>
  <si>
    <t>Annual Capital Reserves/SF</t>
  </si>
  <si>
    <t>Property Tax Information</t>
  </si>
  <si>
    <t>Property Tax Rate</t>
  </si>
  <si>
    <t>Fixed Charge Assessments</t>
  </si>
  <si>
    <t>Current Assessed Value</t>
  </si>
  <si>
    <t>Year of Reassessment</t>
  </si>
  <si>
    <t>Percentage of Value Assessed</t>
  </si>
  <si>
    <t>Reassessed Upon Sale</t>
  </si>
  <si>
    <t>Credit Loss</t>
  </si>
  <si>
    <t>Property Tax Growth Rates</t>
  </si>
  <si>
    <t>Assessed Value</t>
  </si>
  <si>
    <t>Less Credits</t>
  </si>
  <si>
    <t>Total Property Taxes</t>
  </si>
  <si>
    <t>Quarter</t>
  </si>
  <si>
    <t>Revenue</t>
  </si>
  <si>
    <t>Base Rental Revenue</t>
  </si>
  <si>
    <t>Free Rent</t>
  </si>
  <si>
    <t>Net Rental Income</t>
  </si>
  <si>
    <t>Other Income</t>
  </si>
  <si>
    <t>CAM Reimbursements</t>
  </si>
  <si>
    <t>Total Other Income</t>
  </si>
  <si>
    <t>Total Operating Expenses</t>
  </si>
  <si>
    <t>Net Operating Income</t>
  </si>
  <si>
    <t>Effective Gross Revenue</t>
  </si>
  <si>
    <t>Capital Expenses</t>
  </si>
  <si>
    <t>Tenant Improvements</t>
  </si>
  <si>
    <t>Leasing Commissions</t>
  </si>
  <si>
    <t>Capital Reserves</t>
  </si>
  <si>
    <t>Total Capital Expenses</t>
  </si>
  <si>
    <t>Total Cash Flow Before Debt Service</t>
  </si>
  <si>
    <t>Partnership Expenses</t>
  </si>
  <si>
    <t>Sale Proceeds</t>
  </si>
  <si>
    <t>Total Unlevered Cash Flow</t>
  </si>
  <si>
    <t>Loan Information</t>
  </si>
  <si>
    <t>Acquisition Loan/Refinance Proceeds</t>
  </si>
  <si>
    <t>Additional Loan Proceeds</t>
  </si>
  <si>
    <t>Debt Service</t>
  </si>
  <si>
    <t>Loan Payoff</t>
  </si>
  <si>
    <t>Prepayment Penalties</t>
  </si>
  <si>
    <t>Working Capital Contributed</t>
  </si>
  <si>
    <t>Working Capital Distributed</t>
  </si>
  <si>
    <t>Total Levered Cash Flow</t>
  </si>
  <si>
    <t>Acquisition</t>
  </si>
  <si>
    <t>Mezzanine</t>
  </si>
  <si>
    <t>Refinancing</t>
  </si>
  <si>
    <t>Loan Amount</t>
  </si>
  <si>
    <t>Size By</t>
  </si>
  <si>
    <t>Max LTV</t>
  </si>
  <si>
    <t>Max LTC</t>
  </si>
  <si>
    <t>Minimum DSCR</t>
  </si>
  <si>
    <t>Minimum Debt Yield</t>
  </si>
  <si>
    <t>Fixed/Floating</t>
  </si>
  <si>
    <t>Fixed Interest Rate Index</t>
  </si>
  <si>
    <t>Interest Rate Spread</t>
  </si>
  <si>
    <t>All-In Interest Rate</t>
  </si>
  <si>
    <t>Cap Rate Used For Valuation</t>
  </si>
  <si>
    <t>% of Construction/TI/LC Costs Funded By Loan</t>
  </si>
  <si>
    <t>Interest Only Period</t>
  </si>
  <si>
    <t>Loan Fee (as % of Proceeds)</t>
  </si>
  <si>
    <t>Prepayment Window</t>
  </si>
  <si>
    <t>Prepayment Penalty (% of Outstanding Balance)</t>
  </si>
  <si>
    <t>Amortization</t>
  </si>
  <si>
    <t>Term</t>
  </si>
  <si>
    <t>LTV</t>
  </si>
  <si>
    <t>LTC</t>
  </si>
  <si>
    <t>DSCR</t>
  </si>
  <si>
    <t>Debt Yield</t>
  </si>
  <si>
    <t>Fixed</t>
  </si>
  <si>
    <t>Floating</t>
  </si>
  <si>
    <t>*Acq/Mezz must be equal to or less than 100%</t>
  </si>
  <si>
    <t>Max Proceeds</t>
  </si>
  <si>
    <t>Acquisition Financing</t>
  </si>
  <si>
    <t>Date</t>
  </si>
  <si>
    <t>Starting Loan Balance</t>
  </si>
  <si>
    <t>Total Loan Payment</t>
  </si>
  <si>
    <t>Principal Payment</t>
  </si>
  <si>
    <t>Interest Payment</t>
  </si>
  <si>
    <t>Prepayment Penalty</t>
  </si>
  <si>
    <t>1 Month USD LIBOR Forward Curve</t>
  </si>
  <si>
    <t>1 Month USD LIBOR Curve</t>
  </si>
  <si>
    <t>Ending Balance</t>
  </si>
  <si>
    <t>Interest Rate</t>
  </si>
  <si>
    <t>Check</t>
  </si>
  <si>
    <t>Mezzanine Financing</t>
  </si>
  <si>
    <t>ALP</t>
  </si>
  <si>
    <t>TLP</t>
  </si>
  <si>
    <t>PP</t>
  </si>
  <si>
    <t>IP</t>
  </si>
  <si>
    <t>LP</t>
  </si>
  <si>
    <t>PRP</t>
  </si>
  <si>
    <t>Capital Budget</t>
  </si>
  <si>
    <t>Item</t>
  </si>
  <si>
    <t>Per SF</t>
  </si>
  <si>
    <t>Month Start</t>
  </si>
  <si>
    <t>Month End</t>
  </si>
  <si>
    <t>Total Months</t>
  </si>
  <si>
    <t>Roofing</t>
  </si>
  <si>
    <t>Exterior Painting</t>
  </si>
  <si>
    <t>Landscaping</t>
  </si>
  <si>
    <t>Parking Lots</t>
  </si>
  <si>
    <t>Sidewalks</t>
  </si>
  <si>
    <t>Trash Enclosures</t>
  </si>
  <si>
    <t>Fences</t>
  </si>
  <si>
    <t>Plumbing</t>
  </si>
  <si>
    <t>HVAC</t>
  </si>
  <si>
    <t>Signage</t>
  </si>
  <si>
    <t>Electrical</t>
  </si>
  <si>
    <t>Lighting</t>
  </si>
  <si>
    <t>Checks</t>
  </si>
  <si>
    <t>Subtotal</t>
  </si>
  <si>
    <t>Contingency</t>
  </si>
  <si>
    <t>Working Capital Ending Balance</t>
  </si>
  <si>
    <t>Beginning Cash Balance</t>
  </si>
  <si>
    <t>Capital Contributions</t>
  </si>
  <si>
    <t>Positive Cash Flow</t>
  </si>
  <si>
    <t>Capital Distributions</t>
  </si>
  <si>
    <t>Ending Cash Balance</t>
  </si>
  <si>
    <t>Total Investor Cash Flow</t>
  </si>
  <si>
    <t>Unlevered Cash-on-Cash Return</t>
  </si>
  <si>
    <t>Levered Cash-on-Cash Return</t>
  </si>
  <si>
    <t>CF From Operations</t>
  </si>
  <si>
    <t>CF From Sale/Financing</t>
  </si>
  <si>
    <t>NPV</t>
  </si>
  <si>
    <t>Percentage of Base Rent</t>
  </si>
  <si>
    <t>Positive</t>
  </si>
  <si>
    <t>Negative</t>
  </si>
  <si>
    <t>Chart Metrics</t>
  </si>
  <si>
    <t>Metric</t>
  </si>
  <si>
    <t>Year Ending</t>
  </si>
  <si>
    <t>Monthly CF Equal Annual CF</t>
  </si>
  <si>
    <t>Equity Investment = Sum of All Negative Cash Flows</t>
  </si>
  <si>
    <t>Net Working Capital Equals Working Capital Distributed</t>
  </si>
  <si>
    <t>Project-Level Cash 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</si>
</sst>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6" formatCode="&quot;$&quot;#,##0_);[Red]\(&quot;$&quot;#,##0\)"/>
    <numFmt numFmtId="8" formatCode="&quot;$&quot;#,##0.00_);[Red]\(&quot;$&quot;#,##0.00\)"/>
    <numFmt numFmtId="164" formatCode="&quot;$&quot;#,##0.00"/>
    <numFmt numFmtId="165" formatCode="&quot;$&quot;#,##0"/>
    <numFmt numFmtId="166" formatCode="0\ &quot;Months&quot;"/>
    <numFmt numFmtId="167" formatCode="#0.00%_);\(#0.00%\)"/>
    <numFmt numFmtId="168" formatCode="0.00&quot;x&quot;"/>
    <numFmt numFmtId="169" formatCode="&quot;Month&quot;\ 0"/>
    <numFmt numFmtId="170" formatCode="&quot;Yes&quot;;;&quot;No&quot;"/>
    <numFmt numFmtId="171" formatCode="0\ &quot;Years&quot;"/>
    <numFmt numFmtId="172" formatCode="&quot;Year&quot;\ 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Franklin Gothic Book"/>
      <family val="2"/>
    </font>
    <font>
      <b/>
      <sz val="10"/>
      <color theme="1"/>
      <name val="Franklin Gothic Book"/>
      <family val="2"/>
    </font>
    <font>
      <b/>
      <sz val="10"/>
      <color theme="0"/>
      <name val="Franklin Gothic Book"/>
      <family val="2"/>
    </font>
    <font>
      <sz val="10"/>
      <color indexed="12"/>
      <name val="Franklin Gothic Book"/>
      <family val="2"/>
    </font>
    <font>
      <sz val="10"/>
      <name val="Franklin Gothic Book"/>
      <family val="2"/>
    </font>
    <font>
      <sz val="10"/>
      <color indexed="8"/>
      <name val="Franklin Gothic Book"/>
      <family val="2"/>
    </font>
    <font>
      <u/>
      <sz val="10"/>
      <color theme="1"/>
      <name val="Franklin Gothic Book"/>
      <family val="2"/>
    </font>
    <font>
      <b/>
      <i/>
      <sz val="10"/>
      <color theme="0"/>
      <name val="Franklin Gothic Book"/>
      <family val="2"/>
    </font>
    <font>
      <i/>
      <sz val="10"/>
      <color theme="1"/>
      <name val="Franklin Gothic Book"/>
      <family val="2"/>
    </font>
    <font>
      <b/>
      <i/>
      <sz val="10"/>
      <color theme="1"/>
      <name val="Franklin Gothic Book"/>
      <family val="2"/>
    </font>
    <font>
      <sz val="10"/>
      <color theme="0"/>
      <name val="Franklin Gothic Book"/>
      <family val="2"/>
    </font>
    <font>
      <b/>
      <sz val="10"/>
      <color indexed="8"/>
      <name val="Franklin Gothic Book"/>
      <family val="2"/>
    </font>
    <font>
      <sz val="10"/>
      <color rgb="FFFFFFFF"/>
      <name val="Arial"/>
      <family val="2"/>
    </font>
    <font>
      <i/>
      <sz val="10"/>
      <color theme="0"/>
      <name val="Franklin Gothic Book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theme="4" tint="0.799981688894314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3E3E3E"/>
      </left>
      <right/>
      <top style="medium">
        <color rgb="FF3E3E3E"/>
      </top>
      <bottom/>
      <diagonal/>
    </border>
    <border>
      <left/>
      <right/>
      <top style="medium">
        <color rgb="FF3E3E3E"/>
      </top>
      <bottom/>
      <diagonal/>
    </border>
    <border>
      <left style="medium">
        <color rgb="FF3E3E3E"/>
      </left>
      <right/>
      <top/>
      <bottom/>
      <diagonal/>
    </border>
    <border>
      <left style="medium">
        <color rgb="FF3E3E3E"/>
      </left>
      <right/>
      <top/>
      <bottom style="medium">
        <color rgb="FF3E3E3E"/>
      </bottom>
      <diagonal/>
    </border>
    <border>
      <left/>
      <right/>
      <top/>
      <bottom style="medium">
        <color rgb="FF3E3E3E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29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38" fontId="2" fillId="0" borderId="0" xfId="0" applyNumberFormat="1" applyFont="1" applyAlignment="1">
      <alignment horizontal="center"/>
    </xf>
    <xf numFmtId="0" fontId="7" fillId="0" borderId="0" xfId="0" applyFont="1" applyAlignment="1">
      <alignment horizontal="right"/>
    </xf>
    <xf numFmtId="10" fontId="2" fillId="0" borderId="0" xfId="1" applyNumberFormat="1" applyFont="1" applyAlignment="1">
      <alignment horizontal="center"/>
    </xf>
    <xf numFmtId="0" fontId="4" fillId="2" borderId="2" xfId="0" applyFont="1" applyFill="1" applyBorder="1" applyAlignment="1" applyProtection="1">
      <alignment horizontal="centerContinuous"/>
      <protection hidden="1"/>
    </xf>
    <xf numFmtId="0" fontId="4" fillId="2" borderId="3" xfId="0" applyFont="1" applyFill="1" applyBorder="1" applyAlignment="1" applyProtection="1">
      <alignment horizontal="centerContinuous"/>
      <protection hidden="1"/>
    </xf>
    <xf numFmtId="0" fontId="2" fillId="0" borderId="0" xfId="0" applyFont="1" applyProtection="1">
      <protection hidden="1"/>
    </xf>
    <xf numFmtId="0" fontId="4" fillId="4" borderId="2" xfId="0" applyFont="1" applyFill="1" applyBorder="1" applyAlignment="1" applyProtection="1">
      <alignment horizontal="centerContinuous"/>
      <protection hidden="1"/>
    </xf>
    <xf numFmtId="0" fontId="4" fillId="4" borderId="3" xfId="0" applyFont="1" applyFill="1" applyBorder="1" applyAlignment="1" applyProtection="1">
      <alignment horizontal="centerContinuous"/>
      <protection hidden="1"/>
    </xf>
    <xf numFmtId="0" fontId="4" fillId="4" borderId="7" xfId="0" applyFont="1" applyFill="1" applyBorder="1" applyAlignment="1" applyProtection="1">
      <alignment horizontal="centerContinuous"/>
      <protection hidden="1"/>
    </xf>
    <xf numFmtId="0" fontId="4" fillId="2" borderId="7" xfId="0" applyFont="1" applyFill="1" applyBorder="1" applyAlignment="1" applyProtection="1">
      <alignment horizontal="centerContinuous"/>
      <protection hidden="1"/>
    </xf>
    <xf numFmtId="0" fontId="4" fillId="2" borderId="2" xfId="0" applyFont="1" applyFill="1" applyBorder="1" applyAlignment="1" applyProtection="1">
      <alignment horizontal="center"/>
      <protection hidden="1"/>
    </xf>
    <xf numFmtId="0" fontId="4" fillId="2" borderId="3" xfId="0" applyFont="1" applyFill="1" applyBorder="1" applyAlignment="1" applyProtection="1">
      <alignment horizontal="center"/>
      <protection hidden="1"/>
    </xf>
    <xf numFmtId="0" fontId="2" fillId="3" borderId="4" xfId="0" applyFont="1" applyFill="1" applyBorder="1" applyAlignment="1" applyProtection="1">
      <alignment horizontal="right"/>
      <protection hidden="1"/>
    </xf>
    <xf numFmtId="0" fontId="5" fillId="0" borderId="4" xfId="0" applyFont="1" applyBorder="1" applyAlignment="1" applyProtection="1">
      <alignment horizontal="center"/>
      <protection hidden="1"/>
    </xf>
    <xf numFmtId="6" fontId="7" fillId="0" borderId="4" xfId="0" applyNumberFormat="1" applyFont="1" applyBorder="1" applyAlignment="1" applyProtection="1">
      <alignment horizontal="center"/>
      <protection hidden="1"/>
    </xf>
    <xf numFmtId="10" fontId="7" fillId="5" borderId="4" xfId="0" applyNumberFormat="1" applyFont="1" applyFill="1" applyBorder="1" applyAlignment="1" applyProtection="1">
      <alignment horizontal="center"/>
      <protection hidden="1"/>
    </xf>
    <xf numFmtId="0" fontId="2" fillId="3" borderId="8" xfId="0" applyFont="1" applyFill="1" applyBorder="1" applyProtection="1">
      <protection hidden="1"/>
    </xf>
    <xf numFmtId="0" fontId="2" fillId="3" borderId="9" xfId="0" applyFont="1" applyFill="1" applyBorder="1" applyProtection="1">
      <protection hidden="1"/>
    </xf>
    <xf numFmtId="0" fontId="3" fillId="3" borderId="9" xfId="0" applyFont="1" applyFill="1" applyBorder="1" applyAlignment="1" applyProtection="1">
      <alignment horizontal="centerContinuous"/>
      <protection hidden="1"/>
    </xf>
    <xf numFmtId="0" fontId="3" fillId="3" borderId="10" xfId="0" applyFont="1" applyFill="1" applyBorder="1" applyAlignment="1" applyProtection="1">
      <alignment horizontal="centerContinuous"/>
      <protection hidden="1"/>
    </xf>
    <xf numFmtId="0" fontId="8" fillId="3" borderId="2" xfId="0" applyFont="1" applyFill="1" applyBorder="1" applyAlignment="1" applyProtection="1">
      <alignment horizontal="center"/>
      <protection hidden="1"/>
    </xf>
    <xf numFmtId="0" fontId="8" fillId="3" borderId="7" xfId="0" applyFont="1" applyFill="1" applyBorder="1" applyAlignment="1" applyProtection="1">
      <alignment horizontal="center"/>
      <protection hidden="1"/>
    </xf>
    <xf numFmtId="0" fontId="8" fillId="3" borderId="3" xfId="0" applyFont="1" applyFill="1" applyBorder="1" applyAlignment="1" applyProtection="1">
      <alignment horizontal="center"/>
      <protection hidden="1"/>
    </xf>
    <xf numFmtId="166" fontId="5" fillId="0" borderId="4" xfId="0" applyNumberFormat="1" applyFont="1" applyBorder="1" applyAlignment="1" applyProtection="1">
      <alignment horizontal="center"/>
      <protection hidden="1"/>
    </xf>
    <xf numFmtId="0" fontId="2" fillId="0" borderId="11" xfId="0" applyFont="1" applyBorder="1" applyAlignment="1" applyProtection="1">
      <alignment horizontal="center"/>
      <protection hidden="1"/>
    </xf>
    <xf numFmtId="9" fontId="2" fillId="0" borderId="12" xfId="1" applyFont="1" applyBorder="1" applyAlignment="1" applyProtection="1">
      <alignment horizontal="center"/>
      <protection hidden="1"/>
    </xf>
    <xf numFmtId="0" fontId="2" fillId="3" borderId="5" xfId="0" applyFont="1" applyFill="1" applyBorder="1" applyAlignment="1" applyProtection="1">
      <alignment horizontal="right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165" fontId="2" fillId="0" borderId="5" xfId="0" applyNumberFormat="1" applyFont="1" applyBorder="1" applyAlignment="1" applyProtection="1">
      <alignment horizontal="center"/>
      <protection hidden="1"/>
    </xf>
    <xf numFmtId="168" fontId="2" fillId="5" borderId="5" xfId="0" applyNumberFormat="1" applyFont="1" applyFill="1" applyBorder="1" applyAlignment="1" applyProtection="1">
      <alignment horizontal="center"/>
      <protection hidden="1"/>
    </xf>
    <xf numFmtId="0" fontId="2" fillId="3" borderId="11" xfId="0" applyFont="1" applyFill="1" applyBorder="1" applyProtection="1">
      <protection hidden="1"/>
    </xf>
    <xf numFmtId="10" fontId="2" fillId="5" borderId="1" xfId="0" applyNumberFormat="1" applyFont="1" applyFill="1" applyBorder="1" applyAlignment="1" applyProtection="1">
      <alignment horizontal="center"/>
      <protection hidden="1"/>
    </xf>
    <xf numFmtId="166" fontId="2" fillId="5" borderId="1" xfId="0" applyNumberFormat="1" applyFont="1" applyFill="1" applyBorder="1" applyAlignment="1" applyProtection="1">
      <alignment horizontal="center"/>
      <protection hidden="1"/>
    </xf>
    <xf numFmtId="166" fontId="5" fillId="5" borderId="1" xfId="0" applyNumberFormat="1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9" xfId="0" applyFont="1" applyBorder="1" applyAlignment="1" applyProtection="1">
      <alignment horizontal="center"/>
      <protection hidden="1"/>
    </xf>
    <xf numFmtId="3" fontId="2" fillId="0" borderId="9" xfId="0" applyNumberFormat="1" applyFont="1" applyBorder="1" applyAlignment="1" applyProtection="1">
      <alignment horizontal="center"/>
      <protection hidden="1"/>
    </xf>
    <xf numFmtId="8" fontId="2" fillId="0" borderId="9" xfId="0" applyNumberFormat="1" applyFont="1" applyBorder="1" applyAlignment="1" applyProtection="1">
      <alignment horizontal="center"/>
      <protection hidden="1"/>
    </xf>
    <xf numFmtId="14" fontId="2" fillId="0" borderId="10" xfId="0" applyNumberFormat="1" applyFont="1" applyBorder="1" applyAlignment="1" applyProtection="1">
      <alignment horizontal="center"/>
      <protection hidden="1"/>
    </xf>
    <xf numFmtId="0" fontId="2" fillId="3" borderId="6" xfId="0" applyFont="1" applyFill="1" applyBorder="1" applyAlignment="1" applyProtection="1">
      <alignment horizontal="right"/>
      <protection hidden="1"/>
    </xf>
    <xf numFmtId="167" fontId="5" fillId="0" borderId="6" xfId="1" applyNumberFormat="1" applyFont="1" applyBorder="1" applyAlignment="1" applyProtection="1">
      <alignment horizontal="center"/>
      <protection hidden="1"/>
    </xf>
    <xf numFmtId="3" fontId="5" fillId="0" borderId="5" xfId="0" applyNumberFormat="1" applyFont="1" applyBorder="1" applyAlignment="1" applyProtection="1">
      <alignment horizontal="center"/>
      <protection hidden="1"/>
    </xf>
    <xf numFmtId="167" fontId="7" fillId="0" borderId="5" xfId="1" applyNumberFormat="1" applyFont="1" applyBorder="1" applyAlignment="1" applyProtection="1">
      <alignment horizontal="center"/>
      <protection hidden="1"/>
    </xf>
    <xf numFmtId="167" fontId="7" fillId="5" borderId="6" xfId="1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3" fontId="2" fillId="0" borderId="0" xfId="0" applyNumberFormat="1" applyFont="1" applyAlignment="1" applyProtection="1">
      <alignment horizontal="center"/>
      <protection hidden="1"/>
    </xf>
    <xf numFmtId="8" fontId="2" fillId="0" borderId="0" xfId="0" applyNumberFormat="1" applyFont="1" applyAlignment="1" applyProtection="1">
      <alignment horizontal="center"/>
      <protection hidden="1"/>
    </xf>
    <xf numFmtId="14" fontId="2" fillId="0" borderId="12" xfId="0" applyNumberFormat="1" applyFont="1" applyBorder="1" applyAlignment="1" applyProtection="1">
      <alignment horizontal="center"/>
      <protection hidden="1"/>
    </xf>
    <xf numFmtId="0" fontId="5" fillId="0" borderId="5" xfId="0" applyFont="1" applyBorder="1" applyAlignment="1" applyProtection="1">
      <alignment horizontal="center"/>
      <protection hidden="1"/>
    </xf>
    <xf numFmtId="168" fontId="7" fillId="0" borderId="5" xfId="0" applyNumberFormat="1" applyFont="1" applyBorder="1" applyAlignment="1" applyProtection="1">
      <alignment horizontal="center"/>
      <protection hidden="1"/>
    </xf>
    <xf numFmtId="2" fontId="2" fillId="0" borderId="5" xfId="0" applyNumberFormat="1" applyFont="1" applyBorder="1" applyAlignment="1" applyProtection="1">
      <alignment horizontal="center"/>
      <protection hidden="1"/>
    </xf>
    <xf numFmtId="0" fontId="3" fillId="3" borderId="11" xfId="0" applyFont="1" applyFill="1" applyBorder="1" applyProtection="1">
      <protection hidden="1"/>
    </xf>
    <xf numFmtId="10" fontId="5" fillId="5" borderId="1" xfId="0" applyNumberFormat="1" applyFont="1" applyFill="1" applyBorder="1" applyAlignment="1" applyProtection="1">
      <alignment horizontal="center"/>
      <protection hidden="1"/>
    </xf>
    <xf numFmtId="0" fontId="2" fillId="3" borderId="1" xfId="0" applyFont="1" applyFill="1" applyBorder="1" applyAlignment="1" applyProtection="1">
      <alignment horizontal="right"/>
      <protection hidden="1"/>
    </xf>
    <xf numFmtId="0" fontId="5" fillId="0" borderId="1" xfId="0" applyFont="1" applyBorder="1" applyAlignment="1" applyProtection="1">
      <alignment horizontal="center"/>
      <protection hidden="1"/>
    </xf>
    <xf numFmtId="6" fontId="7" fillId="0" borderId="5" xfId="0" applyNumberFormat="1" applyFont="1" applyBorder="1" applyAlignment="1" applyProtection="1">
      <alignment horizontal="center"/>
      <protection hidden="1"/>
    </xf>
    <xf numFmtId="0" fontId="5" fillId="0" borderId="6" xfId="0" applyFont="1" applyBorder="1" applyAlignment="1" applyProtection="1">
      <alignment horizontal="center"/>
      <protection hidden="1"/>
    </xf>
    <xf numFmtId="6" fontId="7" fillId="0" borderId="6" xfId="0" applyNumberFormat="1" applyFont="1" applyBorder="1" applyAlignment="1" applyProtection="1">
      <alignment horizontal="center"/>
      <protection hidden="1"/>
    </xf>
    <xf numFmtId="0" fontId="2" fillId="3" borderId="13" xfId="0" applyFont="1" applyFill="1" applyBorder="1" applyProtection="1">
      <protection hidden="1"/>
    </xf>
    <xf numFmtId="0" fontId="2" fillId="0" borderId="13" xfId="0" applyFont="1" applyBorder="1" applyAlignment="1" applyProtection="1">
      <alignment horizontal="center"/>
      <protection hidden="1"/>
    </xf>
    <xf numFmtId="9" fontId="2" fillId="0" borderId="15" xfId="1" applyFont="1" applyBorder="1" applyAlignment="1" applyProtection="1">
      <alignment horizontal="center"/>
      <protection hidden="1"/>
    </xf>
    <xf numFmtId="14" fontId="7" fillId="0" borderId="4" xfId="0" applyNumberFormat="1" applyFont="1" applyBorder="1" applyAlignment="1" applyProtection="1">
      <alignment horizontal="center"/>
      <protection hidden="1"/>
    </xf>
    <xf numFmtId="0" fontId="2" fillId="0" borderId="14" xfId="0" applyFont="1" applyBorder="1" applyAlignment="1" applyProtection="1">
      <alignment horizontal="center"/>
      <protection hidden="1"/>
    </xf>
    <xf numFmtId="3" fontId="2" fillId="0" borderId="14" xfId="0" applyNumberFormat="1" applyFont="1" applyBorder="1" applyAlignment="1" applyProtection="1">
      <alignment horizontal="center"/>
      <protection hidden="1"/>
    </xf>
    <xf numFmtId="8" fontId="2" fillId="0" borderId="14" xfId="0" applyNumberFormat="1" applyFont="1" applyBorder="1" applyAlignment="1" applyProtection="1">
      <alignment horizontal="center"/>
      <protection hidden="1"/>
    </xf>
    <xf numFmtId="14" fontId="2" fillId="0" borderId="15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165" fontId="7" fillId="0" borderId="5" xfId="1" applyNumberFormat="1" applyFont="1" applyBorder="1" applyAlignment="1" applyProtection="1">
      <alignment horizontal="center"/>
      <protection hidden="1"/>
    </xf>
    <xf numFmtId="167" fontId="2" fillId="0" borderId="5" xfId="1" applyNumberFormat="1" applyFont="1" applyBorder="1" applyAlignment="1" applyProtection="1">
      <alignment horizontal="center"/>
      <protection hidden="1"/>
    </xf>
    <xf numFmtId="0" fontId="2" fillId="3" borderId="2" xfId="0" applyFont="1" applyFill="1" applyBorder="1" applyProtection="1">
      <protection hidden="1"/>
    </xf>
    <xf numFmtId="0" fontId="3" fillId="3" borderId="3" xfId="0" applyFont="1" applyFill="1" applyBorder="1" applyAlignment="1" applyProtection="1">
      <alignment horizontal="right"/>
      <protection hidden="1"/>
    </xf>
    <xf numFmtId="3" fontId="3" fillId="0" borderId="7" xfId="0" applyNumberFormat="1" applyFont="1" applyBorder="1" applyAlignment="1" applyProtection="1">
      <alignment horizontal="center"/>
      <protection hidden="1"/>
    </xf>
    <xf numFmtId="164" fontId="3" fillId="0" borderId="7" xfId="0" applyNumberFormat="1" applyFont="1" applyBorder="1" applyAlignment="1" applyProtection="1">
      <alignment horizontal="center"/>
      <protection hidden="1"/>
    </xf>
    <xf numFmtId="0" fontId="2" fillId="0" borderId="7" xfId="0" applyFont="1" applyBorder="1" applyAlignment="1" applyProtection="1">
      <alignment horizontal="center"/>
      <protection hidden="1"/>
    </xf>
    <xf numFmtId="14" fontId="3" fillId="0" borderId="3" xfId="0" applyNumberFormat="1" applyFont="1" applyBorder="1" applyAlignment="1" applyProtection="1">
      <alignment horizontal="center"/>
      <protection hidden="1"/>
    </xf>
    <xf numFmtId="2" fontId="7" fillId="0" borderId="6" xfId="0" applyNumberFormat="1" applyFont="1" applyBorder="1" applyAlignment="1" applyProtection="1">
      <alignment horizontal="center"/>
      <protection hidden="1"/>
    </xf>
    <xf numFmtId="6" fontId="5" fillId="0" borderId="4" xfId="0" applyNumberFormat="1" applyFont="1" applyBorder="1" applyAlignment="1" applyProtection="1">
      <alignment horizontal="center"/>
      <protection hidden="1"/>
    </xf>
    <xf numFmtId="169" fontId="7" fillId="0" borderId="5" xfId="0" applyNumberFormat="1" applyFont="1" applyBorder="1" applyAlignment="1" applyProtection="1">
      <alignment horizontal="center"/>
      <protection hidden="1"/>
    </xf>
    <xf numFmtId="164" fontId="2" fillId="0" borderId="5" xfId="0" applyNumberFormat="1" applyFont="1" applyBorder="1" applyAlignment="1" applyProtection="1">
      <alignment horizontal="center"/>
      <protection hidden="1"/>
    </xf>
    <xf numFmtId="169" fontId="7" fillId="0" borderId="6" xfId="0" applyNumberFormat="1" applyFont="1" applyBorder="1" applyAlignment="1" applyProtection="1">
      <alignment horizontal="center"/>
      <protection hidden="1"/>
    </xf>
    <xf numFmtId="167" fontId="7" fillId="0" borderId="6" xfId="1" applyNumberFormat="1" applyFont="1" applyBorder="1" applyAlignment="1" applyProtection="1">
      <alignment horizontal="center"/>
      <protection hidden="1"/>
    </xf>
    <xf numFmtId="165" fontId="7" fillId="0" borderId="5" xfId="0" applyNumberFormat="1" applyFont="1" applyBorder="1" applyAlignment="1" applyProtection="1">
      <alignment horizontal="center"/>
      <protection hidden="1"/>
    </xf>
    <xf numFmtId="8" fontId="2" fillId="0" borderId="0" xfId="0" applyNumberFormat="1" applyFont="1" applyProtection="1">
      <protection hidden="1"/>
    </xf>
    <xf numFmtId="6" fontId="5" fillId="0" borderId="5" xfId="0" applyNumberFormat="1" applyFont="1" applyBorder="1" applyAlignment="1" applyProtection="1">
      <alignment horizontal="center"/>
      <protection hidden="1"/>
    </xf>
    <xf numFmtId="10" fontId="7" fillId="0" borderId="4" xfId="1" applyNumberFormat="1" applyFont="1" applyBorder="1" applyAlignment="1" applyProtection="1">
      <alignment horizontal="center"/>
      <protection hidden="1"/>
    </xf>
    <xf numFmtId="10" fontId="7" fillId="0" borderId="5" xfId="0" applyNumberFormat="1" applyFont="1" applyBorder="1" applyAlignment="1" applyProtection="1">
      <alignment horizontal="center"/>
      <protection hidden="1"/>
    </xf>
    <xf numFmtId="10" fontId="2" fillId="0" borderId="6" xfId="1" applyNumberFormat="1" applyFont="1" applyBorder="1" applyAlignment="1" applyProtection="1">
      <alignment horizontal="center"/>
      <protection hidden="1"/>
    </xf>
    <xf numFmtId="14" fontId="5" fillId="0" borderId="6" xfId="0" applyNumberFormat="1" applyFont="1" applyBorder="1" applyAlignment="1" applyProtection="1">
      <alignment horizontal="center"/>
      <protection hidden="1"/>
    </xf>
    <xf numFmtId="0" fontId="3" fillId="3" borderId="1" xfId="0" applyFont="1" applyFill="1" applyBorder="1" applyAlignment="1" applyProtection="1">
      <alignment horizontal="right"/>
      <protection hidden="1"/>
    </xf>
    <xf numFmtId="165" fontId="3" fillId="0" borderId="1" xfId="0" applyNumberFormat="1" applyFont="1" applyBorder="1" applyAlignment="1" applyProtection="1">
      <alignment horizontal="center"/>
      <protection hidden="1"/>
    </xf>
    <xf numFmtId="10" fontId="5" fillId="0" borderId="4" xfId="0" applyNumberFormat="1" applyFont="1" applyBorder="1" applyAlignment="1" applyProtection="1">
      <alignment horizontal="center"/>
      <protection hidden="1"/>
    </xf>
    <xf numFmtId="10" fontId="5" fillId="0" borderId="5" xfId="0" applyNumberFormat="1" applyFont="1" applyBorder="1" applyAlignment="1" applyProtection="1">
      <alignment horizontal="center"/>
      <protection hidden="1"/>
    </xf>
    <xf numFmtId="166" fontId="5" fillId="0" borderId="6" xfId="0" applyNumberFormat="1" applyFont="1" applyBorder="1" applyAlignment="1" applyProtection="1">
      <alignment horizontal="center"/>
      <protection hidden="1"/>
    </xf>
    <xf numFmtId="10" fontId="5" fillId="0" borderId="1" xfId="0" applyNumberFormat="1" applyFont="1" applyBorder="1" applyAlignment="1" applyProtection="1">
      <alignment horizontal="center"/>
      <protection hidden="1"/>
    </xf>
    <xf numFmtId="10" fontId="5" fillId="0" borderId="6" xfId="0" applyNumberFormat="1" applyFont="1" applyBorder="1" applyAlignment="1" applyProtection="1">
      <alignment horizontal="center"/>
      <protection hidden="1"/>
    </xf>
    <xf numFmtId="0" fontId="12" fillId="2" borderId="8" xfId="0" applyFont="1" applyFill="1" applyBorder="1" applyAlignment="1" applyProtection="1">
      <alignment horizontal="right"/>
      <protection hidden="1"/>
    </xf>
    <xf numFmtId="0" fontId="12" fillId="2" borderId="9" xfId="0" applyFont="1" applyFill="1" applyBorder="1" applyAlignment="1" applyProtection="1">
      <alignment horizontal="center"/>
      <protection hidden="1"/>
    </xf>
    <xf numFmtId="0" fontId="12" fillId="2" borderId="10" xfId="0" applyFont="1" applyFill="1" applyBorder="1" applyAlignment="1" applyProtection="1">
      <alignment horizontal="center"/>
      <protection hidden="1"/>
    </xf>
    <xf numFmtId="0" fontId="12" fillId="2" borderId="13" xfId="0" applyFont="1" applyFill="1" applyBorder="1" applyAlignment="1" applyProtection="1">
      <alignment horizontal="right"/>
      <protection hidden="1"/>
    </xf>
    <xf numFmtId="14" fontId="12" fillId="2" borderId="14" xfId="0" applyNumberFormat="1" applyFont="1" applyFill="1" applyBorder="1" applyAlignment="1" applyProtection="1">
      <alignment horizontal="center"/>
      <protection hidden="1"/>
    </xf>
    <xf numFmtId="14" fontId="12" fillId="2" borderId="15" xfId="0" applyNumberFormat="1" applyFont="1" applyFill="1" applyBorder="1" applyAlignment="1" applyProtection="1">
      <alignment horizontal="center"/>
      <protection hidden="1"/>
    </xf>
    <xf numFmtId="165" fontId="2" fillId="0" borderId="7" xfId="0" applyNumberFormat="1" applyFont="1" applyBorder="1" applyAlignment="1" applyProtection="1">
      <alignment horizontal="center"/>
      <protection hidden="1"/>
    </xf>
    <xf numFmtId="165" fontId="2" fillId="0" borderId="3" xfId="0" applyNumberFormat="1" applyFont="1" applyBorder="1" applyAlignment="1" applyProtection="1">
      <alignment horizontal="center"/>
      <protection hidden="1"/>
    </xf>
    <xf numFmtId="0" fontId="2" fillId="3" borderId="8" xfId="0" applyFont="1" applyFill="1" applyBorder="1" applyAlignment="1" applyProtection="1">
      <alignment horizontal="right"/>
      <protection hidden="1"/>
    </xf>
    <xf numFmtId="0" fontId="2" fillId="0" borderId="10" xfId="0" applyFont="1" applyBorder="1" applyProtection="1">
      <protection hidden="1"/>
    </xf>
    <xf numFmtId="0" fontId="2" fillId="3" borderId="11" xfId="0" applyFont="1" applyFill="1" applyBorder="1" applyAlignment="1" applyProtection="1">
      <alignment horizontal="right"/>
      <protection hidden="1"/>
    </xf>
    <xf numFmtId="0" fontId="2" fillId="0" borderId="12" xfId="0" applyFont="1" applyBorder="1" applyProtection="1">
      <protection hidden="1"/>
    </xf>
    <xf numFmtId="0" fontId="2" fillId="3" borderId="13" xfId="0" applyFont="1" applyFill="1" applyBorder="1" applyAlignment="1" applyProtection="1">
      <alignment horizontal="right"/>
      <protection hidden="1"/>
    </xf>
    <xf numFmtId="0" fontId="2" fillId="0" borderId="15" xfId="0" applyFont="1" applyBorder="1" applyProtection="1">
      <protection hidden="1"/>
    </xf>
    <xf numFmtId="0" fontId="12" fillId="2" borderId="2" xfId="0" applyFont="1" applyFill="1" applyBorder="1" applyAlignment="1" applyProtection="1">
      <alignment horizontal="right"/>
      <protection hidden="1"/>
    </xf>
    <xf numFmtId="14" fontId="12" fillId="2" borderId="7" xfId="0" applyNumberFormat="1" applyFont="1" applyFill="1" applyBorder="1" applyAlignment="1" applyProtection="1">
      <alignment horizontal="center"/>
      <protection hidden="1"/>
    </xf>
    <xf numFmtId="14" fontId="12" fillId="2" borderId="3" xfId="0" applyNumberFormat="1" applyFont="1" applyFill="1" applyBorder="1" applyAlignment="1" applyProtection="1">
      <alignment horizontal="center"/>
      <protection hidden="1"/>
    </xf>
    <xf numFmtId="168" fontId="2" fillId="0" borderId="7" xfId="0" applyNumberFormat="1" applyFont="1" applyBorder="1" applyAlignment="1" applyProtection="1">
      <alignment horizontal="center"/>
      <protection hidden="1"/>
    </xf>
    <xf numFmtId="168" fontId="2" fillId="0" borderId="3" xfId="0" applyNumberFormat="1" applyFont="1" applyBorder="1" applyAlignment="1" applyProtection="1">
      <alignment horizontal="center"/>
      <protection hidden="1"/>
    </xf>
    <xf numFmtId="0" fontId="2" fillId="3" borderId="1" xfId="0" applyFont="1" applyFill="1" applyBorder="1" applyAlignment="1" applyProtection="1">
      <alignment horizontal="center"/>
      <protection hidden="1"/>
    </xf>
    <xf numFmtId="3" fontId="5" fillId="0" borderId="1" xfId="0" applyNumberFormat="1" applyFont="1" applyBorder="1" applyAlignment="1" applyProtection="1">
      <alignment horizontal="center"/>
      <protection hidden="1"/>
    </xf>
    <xf numFmtId="14" fontId="2" fillId="0" borderId="1" xfId="0" applyNumberFormat="1" applyFont="1" applyBorder="1" applyAlignment="1" applyProtection="1">
      <alignment horizontal="center"/>
      <protection hidden="1"/>
    </xf>
    <xf numFmtId="10" fontId="2" fillId="0" borderId="1" xfId="0" applyNumberFormat="1" applyFont="1" applyBorder="1" applyAlignment="1" applyProtection="1">
      <alignment horizontal="center"/>
      <protection hidden="1"/>
    </xf>
    <xf numFmtId="0" fontId="7" fillId="3" borderId="1" xfId="0" applyFont="1" applyFill="1" applyBorder="1" applyAlignment="1" applyProtection="1">
      <alignment horizontal="center"/>
      <protection hidden="1"/>
    </xf>
    <xf numFmtId="170" fontId="5" fillId="0" borderId="1" xfId="0" applyNumberFormat="1" applyFont="1" applyBorder="1" applyAlignment="1" applyProtection="1">
      <alignment horizontal="center"/>
      <protection hidden="1"/>
    </xf>
    <xf numFmtId="6" fontId="5" fillId="0" borderId="1" xfId="0" applyNumberFormat="1" applyFont="1" applyBorder="1" applyAlignment="1" applyProtection="1">
      <alignment horizontal="center"/>
      <protection hidden="1"/>
    </xf>
    <xf numFmtId="14" fontId="5" fillId="0" borderId="1" xfId="0" applyNumberFormat="1" applyFont="1" applyBorder="1" applyAlignment="1" applyProtection="1">
      <alignment horizontal="center"/>
      <protection hidden="1"/>
    </xf>
    <xf numFmtId="164" fontId="5" fillId="0" borderId="1" xfId="0" applyNumberFormat="1" applyFont="1" applyBorder="1" applyAlignment="1" applyProtection="1">
      <alignment horizontal="center"/>
      <protection hidden="1"/>
    </xf>
    <xf numFmtId="9" fontId="5" fillId="0" borderId="1" xfId="0" applyNumberFormat="1" applyFont="1" applyBorder="1" applyAlignment="1" applyProtection="1">
      <alignment horizontal="center"/>
      <protection hidden="1"/>
    </xf>
    <xf numFmtId="171" fontId="5" fillId="0" borderId="1" xfId="0" applyNumberFormat="1" applyFont="1" applyBorder="1" applyAlignment="1" applyProtection="1">
      <alignment horizontal="center"/>
      <protection hidden="1"/>
    </xf>
    <xf numFmtId="166" fontId="5" fillId="0" borderId="1" xfId="0" applyNumberFormat="1" applyFont="1" applyBorder="1" applyAlignment="1" applyProtection="1">
      <alignment horizontal="center"/>
      <protection hidden="1"/>
    </xf>
    <xf numFmtId="8" fontId="5" fillId="0" borderId="1" xfId="0" applyNumberFormat="1" applyFont="1" applyBorder="1" applyAlignment="1" applyProtection="1">
      <alignment horizontal="center"/>
      <protection hidden="1"/>
    </xf>
    <xf numFmtId="167" fontId="5" fillId="0" borderId="1" xfId="1" applyNumberFormat="1" applyFont="1" applyBorder="1" applyAlignment="1" applyProtection="1">
      <alignment horizontal="center"/>
      <protection hidden="1"/>
    </xf>
    <xf numFmtId="167" fontId="7" fillId="0" borderId="1" xfId="1" applyNumberFormat="1" applyFont="1" applyBorder="1" applyAlignment="1" applyProtection="1">
      <alignment horizontal="center"/>
      <protection hidden="1"/>
    </xf>
    <xf numFmtId="0" fontId="4" fillId="2" borderId="8" xfId="0" applyFont="1" applyFill="1" applyBorder="1" applyAlignment="1" applyProtection="1">
      <alignment horizontal="center"/>
      <protection hidden="1"/>
    </xf>
    <xf numFmtId="0" fontId="4" fillId="2" borderId="9" xfId="0" applyFont="1" applyFill="1" applyBorder="1" applyAlignment="1" applyProtection="1">
      <alignment horizontal="center"/>
      <protection hidden="1"/>
    </xf>
    <xf numFmtId="0" fontId="9" fillId="2" borderId="9" xfId="0" applyFont="1" applyFill="1" applyBorder="1" applyAlignment="1" applyProtection="1">
      <alignment horizontal="right"/>
      <protection hidden="1"/>
    </xf>
    <xf numFmtId="0" fontId="4" fillId="2" borderId="10" xfId="0" applyFont="1" applyFill="1" applyBorder="1" applyAlignment="1" applyProtection="1">
      <alignment horizontal="center"/>
      <protection hidden="1"/>
    </xf>
    <xf numFmtId="0" fontId="4" fillId="2" borderId="11" xfId="0" applyFont="1" applyFill="1" applyBorder="1" applyAlignment="1" applyProtection="1">
      <alignment horizontal="center"/>
      <protection hidden="1"/>
    </xf>
    <xf numFmtId="0" fontId="4" fillId="2" borderId="0" xfId="0" applyFont="1" applyFill="1" applyAlignment="1" applyProtection="1">
      <alignment horizontal="center"/>
      <protection hidden="1"/>
    </xf>
    <xf numFmtId="0" fontId="9" fillId="2" borderId="0" xfId="0" applyFont="1" applyFill="1" applyAlignment="1" applyProtection="1">
      <alignment horizontal="right"/>
      <protection hidden="1"/>
    </xf>
    <xf numFmtId="0" fontId="4" fillId="2" borderId="12" xfId="0" applyFont="1" applyFill="1" applyBorder="1" applyAlignment="1" applyProtection="1">
      <alignment horizontal="center"/>
      <protection hidden="1"/>
    </xf>
    <xf numFmtId="0" fontId="4" fillId="2" borderId="13" xfId="0" applyFont="1" applyFill="1" applyBorder="1" applyAlignment="1" applyProtection="1">
      <alignment horizontal="center"/>
      <protection hidden="1"/>
    </xf>
    <xf numFmtId="0" fontId="4" fillId="2" borderId="14" xfId="0" applyFont="1" applyFill="1" applyBorder="1" applyAlignment="1" applyProtection="1">
      <alignment horizontal="center"/>
      <protection hidden="1"/>
    </xf>
    <xf numFmtId="0" fontId="9" fillId="2" borderId="14" xfId="0" applyFont="1" applyFill="1" applyBorder="1" applyAlignment="1" applyProtection="1">
      <alignment horizontal="right"/>
      <protection hidden="1"/>
    </xf>
    <xf numFmtId="14" fontId="4" fillId="2" borderId="14" xfId="0" applyNumberFormat="1" applyFont="1" applyFill="1" applyBorder="1" applyAlignment="1" applyProtection="1">
      <alignment horizontal="center"/>
      <protection hidden="1"/>
    </xf>
    <xf numFmtId="14" fontId="4" fillId="2" borderId="15" xfId="0" applyNumberFormat="1" applyFont="1" applyFill="1" applyBorder="1" applyAlignment="1" applyProtection="1">
      <alignment horizontal="center"/>
      <protection hidden="1"/>
    </xf>
    <xf numFmtId="0" fontId="3" fillId="3" borderId="9" xfId="0" applyFont="1" applyFill="1" applyBorder="1" applyAlignment="1" applyProtection="1">
      <alignment horizontal="right"/>
      <protection hidden="1"/>
    </xf>
    <xf numFmtId="0" fontId="2" fillId="3" borderId="10" xfId="0" applyFont="1" applyFill="1" applyBorder="1" applyProtection="1">
      <protection hidden="1"/>
    </xf>
    <xf numFmtId="0" fontId="3" fillId="3" borderId="14" xfId="0" applyFont="1" applyFill="1" applyBorder="1" applyProtection="1">
      <protection hidden="1"/>
    </xf>
    <xf numFmtId="0" fontId="3" fillId="3" borderId="14" xfId="0" applyFont="1" applyFill="1" applyBorder="1" applyAlignment="1" applyProtection="1">
      <alignment horizontal="right"/>
      <protection hidden="1"/>
    </xf>
    <xf numFmtId="0" fontId="2" fillId="3" borderId="14" xfId="0" applyFont="1" applyFill="1" applyBorder="1" applyProtection="1">
      <protection hidden="1"/>
    </xf>
    <xf numFmtId="0" fontId="2" fillId="3" borderId="15" xfId="0" applyFont="1" applyFill="1" applyBorder="1" applyProtection="1">
      <protection hidden="1"/>
    </xf>
    <xf numFmtId="38" fontId="10" fillId="0" borderId="4" xfId="0" applyNumberFormat="1" applyFont="1" applyBorder="1" applyAlignment="1" applyProtection="1">
      <alignment horizontal="center"/>
      <protection hidden="1"/>
    </xf>
    <xf numFmtId="0" fontId="2" fillId="0" borderId="0" xfId="0" applyFont="1" applyAlignment="1" applyProtection="1">
      <alignment horizontal="right"/>
      <protection hidden="1"/>
    </xf>
    <xf numFmtId="38" fontId="2" fillId="0" borderId="0" xfId="0" applyNumberFormat="1" applyFont="1" applyAlignment="1" applyProtection="1">
      <alignment horizontal="center"/>
      <protection hidden="1"/>
    </xf>
    <xf numFmtId="38" fontId="2" fillId="0" borderId="10" xfId="0" applyNumberFormat="1" applyFont="1" applyBorder="1" applyAlignment="1" applyProtection="1">
      <alignment horizontal="center"/>
      <protection hidden="1"/>
    </xf>
    <xf numFmtId="38" fontId="10" fillId="0" borderId="5" xfId="0" applyNumberFormat="1" applyFont="1" applyBorder="1" applyAlignment="1" applyProtection="1">
      <alignment horizontal="center"/>
      <protection hidden="1"/>
    </xf>
    <xf numFmtId="38" fontId="2" fillId="0" borderId="12" xfId="0" applyNumberFormat="1" applyFont="1" applyBorder="1" applyAlignment="1" applyProtection="1">
      <alignment horizontal="center"/>
      <protection hidden="1"/>
    </xf>
    <xf numFmtId="38" fontId="11" fillId="0" borderId="1" xfId="0" applyNumberFormat="1" applyFont="1" applyBorder="1" applyAlignment="1" applyProtection="1">
      <alignment horizontal="center"/>
      <protection hidden="1"/>
    </xf>
    <xf numFmtId="0" fontId="3" fillId="0" borderId="7" xfId="0" applyFont="1" applyBorder="1" applyAlignment="1" applyProtection="1">
      <alignment horizontal="right"/>
      <protection hidden="1"/>
    </xf>
    <xf numFmtId="38" fontId="3" fillId="0" borderId="7" xfId="0" applyNumberFormat="1" applyFont="1" applyBorder="1" applyAlignment="1" applyProtection="1">
      <alignment horizontal="center"/>
      <protection hidden="1"/>
    </xf>
    <xf numFmtId="38" fontId="3" fillId="0" borderId="3" xfId="0" applyNumberFormat="1" applyFont="1" applyBorder="1" applyAlignment="1" applyProtection="1">
      <alignment horizontal="center"/>
      <protection hidden="1"/>
    </xf>
    <xf numFmtId="0" fontId="3" fillId="0" borderId="7" xfId="0" applyFont="1" applyBorder="1" applyProtection="1">
      <protection hidden="1"/>
    </xf>
    <xf numFmtId="0" fontId="12" fillId="2" borderId="1" xfId="0" applyFont="1" applyFill="1" applyBorder="1" applyAlignment="1" applyProtection="1">
      <alignment horizontal="center"/>
      <protection hidden="1"/>
    </xf>
    <xf numFmtId="0" fontId="2" fillId="0" borderId="4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6" xfId="0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172" fontId="4" fillId="2" borderId="7" xfId="0" applyNumberFormat="1" applyFont="1" applyFill="1" applyBorder="1" applyAlignment="1" applyProtection="1">
      <alignment horizontal="center"/>
      <protection hidden="1"/>
    </xf>
    <xf numFmtId="172" fontId="4" fillId="2" borderId="3" xfId="0" applyNumberFormat="1" applyFont="1" applyFill="1" applyBorder="1" applyAlignment="1" applyProtection="1">
      <alignment horizontal="center"/>
      <protection hidden="1"/>
    </xf>
    <xf numFmtId="0" fontId="2" fillId="3" borderId="2" xfId="0" applyFont="1" applyFill="1" applyBorder="1" applyAlignment="1" applyProtection="1">
      <alignment horizontal="center"/>
      <protection hidden="1"/>
    </xf>
    <xf numFmtId="0" fontId="2" fillId="3" borderId="7" xfId="0" applyFont="1" applyFill="1" applyBorder="1" applyAlignment="1" applyProtection="1">
      <alignment horizontal="center"/>
      <protection hidden="1"/>
    </xf>
    <xf numFmtId="0" fontId="2" fillId="3" borderId="3" xfId="0" applyFont="1" applyFill="1" applyBorder="1" applyAlignment="1" applyProtection="1">
      <alignment horizontal="center"/>
      <protection hidden="1"/>
    </xf>
    <xf numFmtId="6" fontId="5" fillId="0" borderId="10" xfId="0" applyNumberFormat="1" applyFont="1" applyBorder="1" applyAlignment="1" applyProtection="1">
      <alignment horizontal="center"/>
      <protection hidden="1"/>
    </xf>
    <xf numFmtId="6" fontId="5" fillId="0" borderId="12" xfId="0" applyNumberFormat="1" applyFont="1" applyBorder="1" applyAlignment="1" applyProtection="1">
      <alignment horizontal="center"/>
      <protection hidden="1"/>
    </xf>
    <xf numFmtId="6" fontId="7" fillId="0" borderId="12" xfId="0" applyNumberFormat="1" applyFont="1" applyBorder="1" applyAlignment="1" applyProtection="1">
      <alignment horizontal="center"/>
      <protection hidden="1"/>
    </xf>
    <xf numFmtId="10" fontId="7" fillId="0" borderId="6" xfId="0" applyNumberFormat="1" applyFont="1" applyBorder="1" applyAlignment="1" applyProtection="1">
      <alignment horizontal="center"/>
      <protection hidden="1"/>
    </xf>
    <xf numFmtId="165" fontId="6" fillId="0" borderId="6" xfId="0" applyNumberFormat="1" applyFont="1" applyBorder="1" applyAlignment="1" applyProtection="1">
      <alignment horizontal="center"/>
      <protection hidden="1"/>
    </xf>
    <xf numFmtId="8" fontId="3" fillId="0" borderId="7" xfId="0" applyNumberFormat="1" applyFont="1" applyBorder="1" applyAlignment="1" applyProtection="1">
      <alignment horizontal="center"/>
      <protection hidden="1"/>
    </xf>
    <xf numFmtId="6" fontId="3" fillId="0" borderId="3" xfId="0" applyNumberFormat="1" applyFont="1" applyBorder="1" applyAlignment="1" applyProtection="1">
      <alignment horizontal="center"/>
      <protection hidden="1"/>
    </xf>
    <xf numFmtId="6" fontId="5" fillId="0" borderId="6" xfId="0" applyNumberFormat="1" applyFont="1" applyBorder="1" applyAlignment="1" applyProtection="1">
      <alignment horizontal="center"/>
      <protection hidden="1"/>
    </xf>
    <xf numFmtId="165" fontId="13" fillId="0" borderId="6" xfId="0" applyNumberFormat="1" applyFont="1" applyBorder="1" applyAlignment="1" applyProtection="1">
      <alignment horizontal="center"/>
      <protection hidden="1"/>
    </xf>
    <xf numFmtId="10" fontId="5" fillId="0" borderId="12" xfId="0" applyNumberFormat="1" applyFont="1" applyBorder="1" applyAlignment="1" applyProtection="1">
      <alignment horizontal="center"/>
      <protection hidden="1"/>
    </xf>
    <xf numFmtId="172" fontId="5" fillId="0" borderId="12" xfId="0" applyNumberFormat="1" applyFont="1" applyBorder="1" applyAlignment="1" applyProtection="1">
      <alignment horizontal="center"/>
      <protection hidden="1"/>
    </xf>
    <xf numFmtId="9" fontId="5" fillId="0" borderId="12" xfId="1" applyFont="1" applyBorder="1" applyAlignment="1" applyProtection="1">
      <alignment horizontal="center"/>
      <protection hidden="1"/>
    </xf>
    <xf numFmtId="170" fontId="5" fillId="0" borderId="15" xfId="0" applyNumberFormat="1" applyFont="1" applyBorder="1" applyAlignment="1" applyProtection="1">
      <alignment horizontal="center"/>
      <protection hidden="1"/>
    </xf>
    <xf numFmtId="0" fontId="4" fillId="2" borderId="2" xfId="0" applyFont="1" applyFill="1" applyBorder="1" applyAlignment="1" applyProtection="1">
      <alignment horizontal="right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14" fontId="4" fillId="2" borderId="7" xfId="0" applyNumberFormat="1" applyFont="1" applyFill="1" applyBorder="1" applyAlignment="1" applyProtection="1">
      <alignment horizontal="center"/>
      <protection hidden="1"/>
    </xf>
    <xf numFmtId="14" fontId="4" fillId="2" borderId="3" xfId="0" applyNumberFormat="1" applyFont="1" applyFill="1" applyBorder="1" applyAlignment="1" applyProtection="1">
      <alignment horizontal="center"/>
      <protection hidden="1"/>
    </xf>
    <xf numFmtId="38" fontId="2" fillId="0" borderId="8" xfId="0" applyNumberFormat="1" applyFont="1" applyBorder="1" applyAlignment="1" applyProtection="1">
      <alignment horizontal="center"/>
      <protection hidden="1"/>
    </xf>
    <xf numFmtId="38" fontId="2" fillId="0" borderId="9" xfId="0" applyNumberFormat="1" applyFont="1" applyBorder="1" applyAlignment="1" applyProtection="1">
      <alignment horizontal="center"/>
      <protection hidden="1"/>
    </xf>
    <xf numFmtId="38" fontId="2" fillId="0" borderId="11" xfId="0" applyNumberFormat="1" applyFont="1" applyBorder="1" applyAlignment="1" applyProtection="1">
      <alignment horizontal="center"/>
      <protection hidden="1"/>
    </xf>
    <xf numFmtId="38" fontId="2" fillId="0" borderId="13" xfId="0" applyNumberFormat="1" applyFont="1" applyBorder="1" applyAlignment="1" applyProtection="1">
      <alignment horizontal="center"/>
      <protection hidden="1"/>
    </xf>
    <xf numFmtId="38" fontId="2" fillId="0" borderId="14" xfId="0" applyNumberFormat="1" applyFont="1" applyBorder="1" applyAlignment="1" applyProtection="1">
      <alignment horizontal="center"/>
      <protection hidden="1"/>
    </xf>
    <xf numFmtId="38" fontId="2" fillId="0" borderId="15" xfId="0" applyNumberFormat="1" applyFont="1" applyBorder="1" applyAlignment="1" applyProtection="1">
      <alignment horizontal="center"/>
      <protection hidden="1"/>
    </xf>
    <xf numFmtId="0" fontId="3" fillId="3" borderId="5" xfId="0" applyFont="1" applyFill="1" applyBorder="1" applyAlignment="1" applyProtection="1">
      <alignment horizontal="right"/>
      <protection hidden="1"/>
    </xf>
    <xf numFmtId="38" fontId="2" fillId="0" borderId="7" xfId="0" applyNumberFormat="1" applyFont="1" applyBorder="1" applyAlignment="1" applyProtection="1">
      <alignment horizontal="center"/>
      <protection hidden="1"/>
    </xf>
    <xf numFmtId="0" fontId="2" fillId="0" borderId="9" xfId="0" applyFont="1" applyBorder="1" applyAlignment="1" applyProtection="1">
      <alignment horizontal="right"/>
      <protection hidden="1"/>
    </xf>
    <xf numFmtId="0" fontId="3" fillId="3" borderId="4" xfId="0" applyFont="1" applyFill="1" applyBorder="1" applyAlignment="1" applyProtection="1">
      <alignment horizontal="right"/>
      <protection hidden="1"/>
    </xf>
    <xf numFmtId="0" fontId="3" fillId="0" borderId="0" xfId="0" applyFont="1" applyAlignment="1" applyProtection="1">
      <alignment horizontal="center"/>
      <protection hidden="1"/>
    </xf>
    <xf numFmtId="0" fontId="3" fillId="0" borderId="0" xfId="0" applyFont="1" applyAlignment="1" applyProtection="1">
      <alignment horizontal="right"/>
      <protection hidden="1"/>
    </xf>
    <xf numFmtId="165" fontId="2" fillId="0" borderId="0" xfId="0" applyNumberFormat="1" applyFont="1" applyAlignment="1" applyProtection="1">
      <alignment horizontal="center"/>
      <protection hidden="1"/>
    </xf>
    <xf numFmtId="10" fontId="2" fillId="0" borderId="7" xfId="1" applyNumberFormat="1" applyFont="1" applyBorder="1" applyAlignment="1" applyProtection="1">
      <alignment horizontal="center"/>
      <protection hidden="1"/>
    </xf>
    <xf numFmtId="10" fontId="2" fillId="0" borderId="3" xfId="1" applyNumberFormat="1" applyFont="1" applyBorder="1" applyAlignment="1" applyProtection="1">
      <alignment horizontal="center"/>
      <protection hidden="1"/>
    </xf>
    <xf numFmtId="0" fontId="4" fillId="2" borderId="7" xfId="0" applyFont="1" applyFill="1" applyBorder="1" applyProtection="1">
      <protection hidden="1"/>
    </xf>
    <xf numFmtId="0" fontId="4" fillId="2" borderId="3" xfId="0" applyFont="1" applyFill="1" applyBorder="1" applyProtection="1">
      <protection hidden="1"/>
    </xf>
    <xf numFmtId="6" fontId="2" fillId="0" borderId="8" xfId="0" applyNumberFormat="1" applyFont="1" applyBorder="1" applyProtection="1">
      <protection hidden="1"/>
    </xf>
    <xf numFmtId="6" fontId="2" fillId="0" borderId="9" xfId="0" applyNumberFormat="1" applyFont="1" applyBorder="1" applyProtection="1">
      <protection hidden="1"/>
    </xf>
    <xf numFmtId="6" fontId="2" fillId="0" borderId="10" xfId="0" applyNumberFormat="1" applyFont="1" applyBorder="1" applyProtection="1">
      <protection hidden="1"/>
    </xf>
    <xf numFmtId="165" fontId="2" fillId="0" borderId="8" xfId="0" applyNumberFormat="1" applyFont="1" applyBorder="1" applyAlignment="1" applyProtection="1">
      <alignment horizontal="center"/>
      <protection hidden="1"/>
    </xf>
    <xf numFmtId="165" fontId="2" fillId="0" borderId="9" xfId="0" applyNumberFormat="1" applyFont="1" applyBorder="1" applyAlignment="1" applyProtection="1">
      <alignment horizontal="center"/>
      <protection hidden="1"/>
    </xf>
    <xf numFmtId="165" fontId="2" fillId="0" borderId="10" xfId="0" applyNumberFormat="1" applyFont="1" applyBorder="1" applyAlignment="1" applyProtection="1">
      <alignment horizontal="center"/>
      <protection hidden="1"/>
    </xf>
    <xf numFmtId="0" fontId="5" fillId="0" borderId="11" xfId="0" applyFont="1" applyBorder="1" applyAlignment="1" applyProtection="1">
      <alignment horizontal="center"/>
      <protection hidden="1"/>
    </xf>
    <xf numFmtId="0" fontId="5" fillId="0" borderId="0" xfId="0" applyFont="1" applyAlignment="1" applyProtection="1">
      <alignment horizontal="center"/>
      <protection hidden="1"/>
    </xf>
    <xf numFmtId="0" fontId="5" fillId="0" borderId="12" xfId="0" applyFont="1" applyBorder="1" applyAlignment="1" applyProtection="1">
      <alignment horizontal="center"/>
      <protection hidden="1"/>
    </xf>
    <xf numFmtId="165" fontId="2" fillId="0" borderId="11" xfId="0" applyNumberFormat="1" applyFont="1" applyBorder="1" applyAlignment="1" applyProtection="1">
      <alignment horizontal="center"/>
      <protection hidden="1"/>
    </xf>
    <xf numFmtId="165" fontId="2" fillId="0" borderId="12" xfId="0" applyNumberFormat="1" applyFont="1" applyBorder="1" applyAlignment="1" applyProtection="1">
      <alignment horizontal="center"/>
      <protection hidden="1"/>
    </xf>
    <xf numFmtId="9" fontId="5" fillId="0" borderId="11" xfId="0" applyNumberFormat="1" applyFont="1" applyBorder="1" applyAlignment="1" applyProtection="1">
      <alignment horizontal="center"/>
      <protection hidden="1"/>
    </xf>
    <xf numFmtId="9" fontId="5" fillId="0" borderId="0" xfId="0" applyNumberFormat="1" applyFont="1" applyAlignment="1" applyProtection="1">
      <alignment horizontal="center"/>
      <protection hidden="1"/>
    </xf>
    <xf numFmtId="9" fontId="5" fillId="0" borderId="12" xfId="0" applyNumberFormat="1" applyFont="1" applyBorder="1" applyAlignment="1" applyProtection="1">
      <alignment horizontal="center"/>
      <protection hidden="1"/>
    </xf>
    <xf numFmtId="165" fontId="2" fillId="0" borderId="13" xfId="0" applyNumberFormat="1" applyFont="1" applyBorder="1" applyAlignment="1" applyProtection="1">
      <alignment horizontal="center"/>
      <protection hidden="1"/>
    </xf>
    <xf numFmtId="165" fontId="2" fillId="0" borderId="14" xfId="0" applyNumberFormat="1" applyFont="1" applyBorder="1" applyAlignment="1" applyProtection="1">
      <alignment horizontal="center"/>
      <protection hidden="1"/>
    </xf>
    <xf numFmtId="165" fontId="2" fillId="0" borderId="15" xfId="0" applyNumberFormat="1" applyFont="1" applyBorder="1" applyAlignment="1" applyProtection="1">
      <alignment horizontal="center"/>
      <protection hidden="1"/>
    </xf>
    <xf numFmtId="168" fontId="5" fillId="0" borderId="11" xfId="0" applyNumberFormat="1" applyFont="1" applyBorder="1" applyAlignment="1" applyProtection="1">
      <alignment horizontal="center"/>
      <protection hidden="1"/>
    </xf>
    <xf numFmtId="168" fontId="5" fillId="0" borderId="0" xfId="0" applyNumberFormat="1" applyFont="1" applyAlignment="1" applyProtection="1">
      <alignment horizontal="center"/>
      <protection hidden="1"/>
    </xf>
    <xf numFmtId="168" fontId="5" fillId="0" borderId="12" xfId="0" applyNumberFormat="1" applyFont="1" applyBorder="1" applyAlignment="1" applyProtection="1">
      <alignment horizontal="center"/>
      <protection hidden="1"/>
    </xf>
    <xf numFmtId="10" fontId="5" fillId="0" borderId="11" xfId="0" applyNumberFormat="1" applyFont="1" applyBorder="1" applyAlignment="1" applyProtection="1">
      <alignment horizontal="center"/>
      <protection hidden="1"/>
    </xf>
    <xf numFmtId="10" fontId="5" fillId="0" borderId="0" xfId="0" applyNumberFormat="1" applyFont="1" applyAlignment="1" applyProtection="1">
      <alignment horizontal="center"/>
      <protection hidden="1"/>
    </xf>
    <xf numFmtId="10" fontId="7" fillId="0" borderId="11" xfId="0" applyNumberFormat="1" applyFont="1" applyBorder="1" applyAlignment="1" applyProtection="1">
      <alignment horizontal="center"/>
      <protection hidden="1"/>
    </xf>
    <xf numFmtId="10" fontId="7" fillId="0" borderId="0" xfId="0" applyNumberFormat="1" applyFont="1" applyAlignment="1" applyProtection="1">
      <alignment horizontal="center"/>
      <protection hidden="1"/>
    </xf>
    <xf numFmtId="10" fontId="7" fillId="0" borderId="12" xfId="0" applyNumberFormat="1" applyFont="1" applyBorder="1" applyAlignment="1" applyProtection="1">
      <alignment horizontal="center"/>
      <protection hidden="1"/>
    </xf>
    <xf numFmtId="0" fontId="10" fillId="0" borderId="0" xfId="0" applyFont="1" applyProtection="1">
      <protection hidden="1"/>
    </xf>
    <xf numFmtId="166" fontId="5" fillId="0" borderId="11" xfId="0" applyNumberFormat="1" applyFont="1" applyBorder="1" applyAlignment="1" applyProtection="1">
      <alignment horizontal="center"/>
      <protection hidden="1"/>
    </xf>
    <xf numFmtId="166" fontId="5" fillId="0" borderId="0" xfId="0" applyNumberFormat="1" applyFont="1" applyAlignment="1" applyProtection="1">
      <alignment horizontal="center"/>
      <protection hidden="1"/>
    </xf>
    <xf numFmtId="166" fontId="5" fillId="0" borderId="12" xfId="0" applyNumberFormat="1" applyFont="1" applyBorder="1" applyAlignment="1" applyProtection="1">
      <alignment horizontal="center"/>
      <protection hidden="1"/>
    </xf>
    <xf numFmtId="171" fontId="5" fillId="0" borderId="11" xfId="0" applyNumberFormat="1" applyFont="1" applyBorder="1" applyAlignment="1" applyProtection="1">
      <alignment horizontal="center"/>
      <protection hidden="1"/>
    </xf>
    <xf numFmtId="171" fontId="5" fillId="0" borderId="0" xfId="0" applyNumberFormat="1" applyFont="1" applyAlignment="1" applyProtection="1">
      <alignment horizontal="center"/>
      <protection hidden="1"/>
    </xf>
    <xf numFmtId="171" fontId="5" fillId="0" borderId="12" xfId="0" applyNumberFormat="1" applyFont="1" applyBorder="1" applyAlignment="1" applyProtection="1">
      <alignment horizontal="center"/>
      <protection hidden="1"/>
    </xf>
    <xf numFmtId="166" fontId="5" fillId="0" borderId="13" xfId="0" applyNumberFormat="1" applyFont="1" applyBorder="1" applyAlignment="1" applyProtection="1">
      <alignment horizontal="center"/>
      <protection hidden="1"/>
    </xf>
    <xf numFmtId="166" fontId="7" fillId="0" borderId="14" xfId="0" applyNumberFormat="1" applyFont="1" applyBorder="1" applyAlignment="1" applyProtection="1">
      <alignment horizontal="center"/>
      <protection hidden="1"/>
    </xf>
    <xf numFmtId="166" fontId="5" fillId="0" borderId="15" xfId="0" applyNumberFormat="1" applyFont="1" applyBorder="1" applyAlignment="1" applyProtection="1">
      <alignment horizontal="center"/>
      <protection hidden="1"/>
    </xf>
    <xf numFmtId="0" fontId="4" fillId="2" borderId="2" xfId="0" applyFont="1" applyFill="1" applyBorder="1" applyProtection="1">
      <protection hidden="1"/>
    </xf>
    <xf numFmtId="8" fontId="2" fillId="0" borderId="1" xfId="0" applyNumberFormat="1" applyFont="1" applyBorder="1" applyAlignment="1" applyProtection="1">
      <alignment horizontal="center"/>
      <protection hidden="1"/>
    </xf>
    <xf numFmtId="0" fontId="3" fillId="3" borderId="8" xfId="0" applyFont="1" applyFill="1" applyBorder="1" applyAlignment="1" applyProtection="1">
      <alignment horizontal="center"/>
      <protection hidden="1"/>
    </xf>
    <xf numFmtId="0" fontId="3" fillId="3" borderId="9" xfId="0" applyFont="1" applyFill="1" applyBorder="1" applyAlignment="1" applyProtection="1">
      <alignment horizontal="center"/>
      <protection hidden="1"/>
    </xf>
    <xf numFmtId="0" fontId="3" fillId="3" borderId="10" xfId="0" applyFont="1" applyFill="1" applyBorder="1" applyAlignment="1" applyProtection="1">
      <alignment horizontal="center"/>
      <protection hidden="1"/>
    </xf>
    <xf numFmtId="0" fontId="3" fillId="3" borderId="6" xfId="0" applyFont="1" applyFill="1" applyBorder="1" applyAlignment="1" applyProtection="1">
      <alignment horizontal="right"/>
      <protection hidden="1"/>
    </xf>
    <xf numFmtId="14" fontId="3" fillId="3" borderId="13" xfId="0" applyNumberFormat="1" applyFont="1" applyFill="1" applyBorder="1" applyAlignment="1" applyProtection="1">
      <alignment horizontal="center"/>
      <protection hidden="1"/>
    </xf>
    <xf numFmtId="14" fontId="3" fillId="3" borderId="14" xfId="0" applyNumberFormat="1" applyFont="1" applyFill="1" applyBorder="1" applyAlignment="1" applyProtection="1">
      <alignment horizontal="center"/>
      <protection hidden="1"/>
    </xf>
    <xf numFmtId="14" fontId="3" fillId="3" borderId="15" xfId="0" applyNumberFormat="1" applyFont="1" applyFill="1" applyBorder="1" applyAlignment="1" applyProtection="1">
      <alignment horizontal="center"/>
      <protection hidden="1"/>
    </xf>
    <xf numFmtId="38" fontId="2" fillId="0" borderId="0" xfId="0" applyNumberFormat="1" applyFont="1" applyProtection="1">
      <protection hidden="1"/>
    </xf>
    <xf numFmtId="0" fontId="10" fillId="0" borderId="0" xfId="0" applyFont="1" applyAlignment="1" applyProtection="1">
      <alignment horizontal="right"/>
      <protection hidden="1"/>
    </xf>
    <xf numFmtId="10" fontId="2" fillId="0" borderId="0" xfId="1" applyNumberFormat="1" applyFont="1" applyBorder="1" applyAlignment="1" applyProtection="1">
      <alignment horizontal="center"/>
      <protection hidden="1"/>
    </xf>
    <xf numFmtId="14" fontId="4" fillId="2" borderId="7" xfId="0" applyNumberFormat="1" applyFont="1" applyFill="1" applyBorder="1" applyProtection="1">
      <protection hidden="1"/>
    </xf>
    <xf numFmtId="14" fontId="4" fillId="2" borderId="3" xfId="0" applyNumberFormat="1" applyFont="1" applyFill="1" applyBorder="1" applyProtection="1">
      <protection hidden="1"/>
    </xf>
    <xf numFmtId="10" fontId="2" fillId="0" borderId="2" xfId="1" applyNumberFormat="1" applyFont="1" applyBorder="1" applyAlignment="1" applyProtection="1">
      <alignment horizontal="center"/>
      <protection hidden="1"/>
    </xf>
    <xf numFmtId="0" fontId="14" fillId="6" borderId="16" xfId="0" applyFont="1" applyFill="1" applyBorder="1" applyProtection="1">
      <protection hidden="1"/>
    </xf>
    <xf numFmtId="0" fontId="14" fillId="6" borderId="17" xfId="0" applyFont="1" applyFill="1" applyBorder="1" applyProtection="1">
      <protection hidden="1"/>
    </xf>
    <xf numFmtId="14" fontId="0" fillId="0" borderId="18" xfId="0" applyNumberFormat="1" applyBorder="1" applyProtection="1">
      <protection hidden="1"/>
    </xf>
    <xf numFmtId="10" fontId="0" fillId="0" borderId="0" xfId="0" applyNumberFormat="1" applyAlignment="1" applyProtection="1">
      <alignment horizontal="center" vertical="center"/>
      <protection hidden="1"/>
    </xf>
    <xf numFmtId="14" fontId="0" fillId="0" borderId="19" xfId="0" applyNumberFormat="1" applyBorder="1" applyProtection="1">
      <protection hidden="1"/>
    </xf>
    <xf numFmtId="10" fontId="0" fillId="0" borderId="20" xfId="0" applyNumberFormat="1" applyBorder="1" applyAlignment="1" applyProtection="1">
      <alignment horizontal="center" vertical="center"/>
      <protection hidden="1"/>
    </xf>
    <xf numFmtId="0" fontId="15" fillId="2" borderId="8" xfId="0" applyFont="1" applyFill="1" applyBorder="1" applyAlignment="1" applyProtection="1">
      <alignment horizontal="right"/>
      <protection hidden="1"/>
    </xf>
    <xf numFmtId="0" fontId="15" fillId="2" borderId="11" xfId="0" applyFont="1" applyFill="1" applyBorder="1" applyAlignment="1" applyProtection="1">
      <alignment horizontal="right"/>
      <protection hidden="1"/>
    </xf>
    <xf numFmtId="0" fontId="12" fillId="2" borderId="0" xfId="0" applyFont="1" applyFill="1" applyAlignment="1" applyProtection="1">
      <alignment horizontal="center"/>
      <protection hidden="1"/>
    </xf>
    <xf numFmtId="0" fontId="12" fillId="2" borderId="12" xfId="0" applyFont="1" applyFill="1" applyBorder="1" applyAlignment="1" applyProtection="1">
      <alignment horizontal="center"/>
      <protection hidden="1"/>
    </xf>
    <xf numFmtId="0" fontId="15" fillId="2" borderId="13" xfId="0" applyFont="1" applyFill="1" applyBorder="1" applyAlignment="1" applyProtection="1">
      <alignment horizontal="right"/>
      <protection hidden="1"/>
    </xf>
    <xf numFmtId="0" fontId="2" fillId="0" borderId="4" xfId="0" applyFont="1" applyBorder="1" applyProtection="1">
      <protection hidden="1"/>
    </xf>
    <xf numFmtId="0" fontId="7" fillId="0" borderId="4" xfId="0" applyFont="1" applyBorder="1" applyAlignment="1" applyProtection="1">
      <alignment horizontal="right"/>
      <protection hidden="1"/>
    </xf>
    <xf numFmtId="8" fontId="2" fillId="0" borderId="4" xfId="0" applyNumberFormat="1" applyFont="1" applyBorder="1" applyAlignment="1" applyProtection="1">
      <alignment horizontal="center"/>
      <protection hidden="1"/>
    </xf>
    <xf numFmtId="169" fontId="5" fillId="0" borderId="4" xfId="0" applyNumberFormat="1" applyFont="1" applyBorder="1" applyAlignment="1" applyProtection="1">
      <alignment horizontal="center"/>
      <protection hidden="1"/>
    </xf>
    <xf numFmtId="166" fontId="2" fillId="0" borderId="4" xfId="0" applyNumberFormat="1" applyFont="1" applyBorder="1" applyAlignment="1" applyProtection="1">
      <alignment horizontal="center"/>
      <protection hidden="1"/>
    </xf>
    <xf numFmtId="0" fontId="2" fillId="0" borderId="11" xfId="0" applyFont="1" applyBorder="1" applyProtection="1">
      <protection hidden="1"/>
    </xf>
    <xf numFmtId="0" fontId="2" fillId="0" borderId="5" xfId="0" applyFont="1" applyBorder="1" applyProtection="1">
      <protection hidden="1"/>
    </xf>
    <xf numFmtId="0" fontId="7" fillId="0" borderId="5" xfId="0" applyFont="1" applyBorder="1" applyAlignment="1" applyProtection="1">
      <alignment horizontal="right"/>
      <protection hidden="1"/>
    </xf>
    <xf numFmtId="8" fontId="2" fillId="0" borderId="5" xfId="0" applyNumberFormat="1" applyFont="1" applyBorder="1" applyAlignment="1" applyProtection="1">
      <alignment horizontal="center"/>
      <protection hidden="1"/>
    </xf>
    <xf numFmtId="169" fontId="5" fillId="0" borderId="5" xfId="0" applyNumberFormat="1" applyFont="1" applyBorder="1" applyAlignment="1" applyProtection="1">
      <alignment horizontal="center"/>
      <protection hidden="1"/>
    </xf>
    <xf numFmtId="166" fontId="2" fillId="0" borderId="5" xfId="0" applyNumberFormat="1" applyFont="1" applyBorder="1" applyAlignment="1" applyProtection="1">
      <alignment horizontal="center"/>
      <protection hidden="1"/>
    </xf>
    <xf numFmtId="0" fontId="2" fillId="0" borderId="6" xfId="0" applyFont="1" applyBorder="1" applyProtection="1">
      <protection hidden="1"/>
    </xf>
    <xf numFmtId="0" fontId="7" fillId="0" borderId="6" xfId="0" applyFont="1" applyBorder="1" applyAlignment="1" applyProtection="1">
      <alignment horizontal="right"/>
      <protection hidden="1"/>
    </xf>
    <xf numFmtId="8" fontId="2" fillId="0" borderId="6" xfId="0" applyNumberFormat="1" applyFont="1" applyBorder="1" applyAlignment="1" applyProtection="1">
      <alignment horizontal="center"/>
      <protection hidden="1"/>
    </xf>
    <xf numFmtId="169" fontId="5" fillId="0" borderId="6" xfId="0" applyNumberFormat="1" applyFont="1" applyBorder="1" applyAlignment="1" applyProtection="1">
      <alignment horizontal="center"/>
      <protection hidden="1"/>
    </xf>
    <xf numFmtId="166" fontId="2" fillId="0" borderId="6" xfId="0" applyNumberFormat="1" applyFont="1" applyBorder="1" applyAlignment="1" applyProtection="1">
      <alignment horizontal="center"/>
      <protection hidden="1"/>
    </xf>
    <xf numFmtId="0" fontId="2" fillId="0" borderId="13" xfId="0" applyFont="1" applyBorder="1" applyProtection="1">
      <protection hidden="1"/>
    </xf>
    <xf numFmtId="0" fontId="13" fillId="7" borderId="2" xfId="0" applyFont="1" applyFill="1" applyBorder="1" applyAlignment="1" applyProtection="1">
      <alignment horizontal="right"/>
      <protection hidden="1"/>
    </xf>
    <xf numFmtId="6" fontId="3" fillId="7" borderId="7" xfId="0" applyNumberFormat="1" applyFont="1" applyFill="1" applyBorder="1" applyAlignment="1" applyProtection="1">
      <alignment horizontal="center"/>
      <protection hidden="1"/>
    </xf>
    <xf numFmtId="8" fontId="3" fillId="7" borderId="7" xfId="0" applyNumberFormat="1" applyFont="1" applyFill="1" applyBorder="1" applyAlignment="1" applyProtection="1">
      <alignment horizontal="center"/>
      <protection hidden="1"/>
    </xf>
    <xf numFmtId="169" fontId="3" fillId="7" borderId="7" xfId="0" applyNumberFormat="1" applyFont="1" applyFill="1" applyBorder="1" applyAlignment="1" applyProtection="1">
      <alignment horizontal="center"/>
      <protection hidden="1"/>
    </xf>
    <xf numFmtId="166" fontId="3" fillId="7" borderId="7" xfId="0" applyNumberFormat="1" applyFont="1" applyFill="1" applyBorder="1" applyAlignment="1" applyProtection="1">
      <alignment horizontal="center"/>
      <protection hidden="1"/>
    </xf>
    <xf numFmtId="0" fontId="3" fillId="7" borderId="7" xfId="0" applyFont="1" applyFill="1" applyBorder="1" applyAlignment="1" applyProtection="1">
      <alignment horizontal="center"/>
      <protection hidden="1"/>
    </xf>
    <xf numFmtId="38" fontId="3" fillId="7" borderId="7" xfId="0" applyNumberFormat="1" applyFont="1" applyFill="1" applyBorder="1" applyAlignment="1" applyProtection="1">
      <alignment horizontal="center"/>
      <protection hidden="1"/>
    </xf>
    <xf numFmtId="38" fontId="3" fillId="7" borderId="3" xfId="0" applyNumberFormat="1" applyFont="1" applyFill="1" applyBorder="1" applyAlignment="1" applyProtection="1">
      <alignment horizontal="center"/>
      <protection hidden="1"/>
    </xf>
    <xf numFmtId="0" fontId="7" fillId="0" borderId="2" xfId="0" applyFont="1" applyBorder="1" applyAlignment="1" applyProtection="1">
      <alignment horizontal="right"/>
      <protection hidden="1"/>
    </xf>
    <xf numFmtId="6" fontId="2" fillId="0" borderId="7" xfId="0" applyNumberFormat="1" applyFont="1" applyBorder="1" applyAlignment="1" applyProtection="1">
      <alignment horizontal="center"/>
      <protection hidden="1"/>
    </xf>
    <xf numFmtId="164" fontId="2" fillId="0" borderId="7" xfId="0" applyNumberFormat="1" applyFont="1" applyBorder="1" applyAlignment="1" applyProtection="1">
      <alignment horizontal="center"/>
      <protection hidden="1"/>
    </xf>
    <xf numFmtId="0" fontId="2" fillId="0" borderId="7" xfId="0" applyFont="1" applyBorder="1" applyProtection="1">
      <protection hidden="1"/>
    </xf>
    <xf numFmtId="10" fontId="5" fillId="0" borderId="7" xfId="0" applyNumberFormat="1" applyFont="1" applyBorder="1" applyProtection="1">
      <protection hidden="1"/>
    </xf>
    <xf numFmtId="38" fontId="2" fillId="0" borderId="3" xfId="0" applyNumberFormat="1" applyFont="1" applyBorder="1" applyAlignment="1" applyProtection="1">
      <alignment horizontal="center"/>
      <protection hidden="1"/>
    </xf>
  </cellXfs>
  <cellStyles count="3">
    <cellStyle name="Normal" xfId="0" builtinId="0"/>
    <cellStyle name="Normal 2 2 2" xfId="2" xr:uid="{28959602-13C8-4B46-8B7A-2E70DE048DEB}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 xr9:uid="{418C49C9-AE26-4C46-8E69-C7EBBDDFD12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 Partitioning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EF5-4699-9850-81FEDE0A86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EF5-4699-9850-81FEDE0A867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Summary!$G$21:$G$22</c:f>
              <c:strCache>
                <c:ptCount val="2"/>
                <c:pt idx="0">
                  <c:v>From Sale/Financing</c:v>
                </c:pt>
                <c:pt idx="1">
                  <c:v>From Operating CF</c:v>
                </c:pt>
              </c:strCache>
            </c:strRef>
          </c:cat>
          <c:val>
            <c:numRef>
              <c:f>Summary!$H$21:$H$22</c:f>
              <c:numCache>
                <c:formatCode>0.00%</c:formatCode>
                <c:ptCount val="2"/>
                <c:pt idx="0">
                  <c:v>0.89880379166158519</c:v>
                </c:pt>
                <c:pt idx="1">
                  <c:v>0.10119620833841486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D-4557-A379-66C716433F7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Summary!$A$41</c:f>
              <c:strCache>
                <c:ptCount val="1"/>
                <c:pt idx="0">
                  <c:v>Net Operating Income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Summary!$B$40:$DQ$40</c:f>
              <c:numCache>
                <c:formatCode>m/d/yyyy</c:formatCode>
                <c:ptCount val="120"/>
                <c:pt idx="0">
                  <c:v>43890</c:v>
                </c:pt>
                <c:pt idx="1">
                  <c:v>43921</c:v>
                </c:pt>
                <c:pt idx="2">
                  <c:v>43951</c:v>
                </c:pt>
                <c:pt idx="3">
                  <c:v>43982</c:v>
                </c:pt>
                <c:pt idx="4">
                  <c:v>44012</c:v>
                </c:pt>
                <c:pt idx="5">
                  <c:v>44043</c:v>
                </c:pt>
                <c:pt idx="6">
                  <c:v>44074</c:v>
                </c:pt>
                <c:pt idx="7">
                  <c:v>44104</c:v>
                </c:pt>
                <c:pt idx="8">
                  <c:v>44135</c:v>
                </c:pt>
                <c:pt idx="9">
                  <c:v>44165</c:v>
                </c:pt>
                <c:pt idx="10">
                  <c:v>44196</c:v>
                </c:pt>
                <c:pt idx="11">
                  <c:v>44227</c:v>
                </c:pt>
                <c:pt idx="12">
                  <c:v>44255</c:v>
                </c:pt>
                <c:pt idx="13">
                  <c:v>44286</c:v>
                </c:pt>
                <c:pt idx="14">
                  <c:v>44316</c:v>
                </c:pt>
                <c:pt idx="15">
                  <c:v>44347</c:v>
                </c:pt>
                <c:pt idx="16">
                  <c:v>44377</c:v>
                </c:pt>
                <c:pt idx="17">
                  <c:v>44408</c:v>
                </c:pt>
                <c:pt idx="18">
                  <c:v>44439</c:v>
                </c:pt>
                <c:pt idx="19">
                  <c:v>44469</c:v>
                </c:pt>
                <c:pt idx="20">
                  <c:v>44500</c:v>
                </c:pt>
                <c:pt idx="21">
                  <c:v>44530</c:v>
                </c:pt>
                <c:pt idx="22">
                  <c:v>44561</c:v>
                </c:pt>
                <c:pt idx="23">
                  <c:v>44592</c:v>
                </c:pt>
                <c:pt idx="24">
                  <c:v>44620</c:v>
                </c:pt>
                <c:pt idx="25">
                  <c:v>44651</c:v>
                </c:pt>
                <c:pt idx="26">
                  <c:v>44681</c:v>
                </c:pt>
                <c:pt idx="27">
                  <c:v>44712</c:v>
                </c:pt>
                <c:pt idx="28">
                  <c:v>44742</c:v>
                </c:pt>
                <c:pt idx="29">
                  <c:v>44773</c:v>
                </c:pt>
                <c:pt idx="30">
                  <c:v>44804</c:v>
                </c:pt>
                <c:pt idx="31">
                  <c:v>44834</c:v>
                </c:pt>
                <c:pt idx="32">
                  <c:v>44865</c:v>
                </c:pt>
                <c:pt idx="33">
                  <c:v>44895</c:v>
                </c:pt>
                <c:pt idx="34">
                  <c:v>44926</c:v>
                </c:pt>
                <c:pt idx="35">
                  <c:v>44957</c:v>
                </c:pt>
                <c:pt idx="36">
                  <c:v>44985</c:v>
                </c:pt>
                <c:pt idx="37">
                  <c:v>45016</c:v>
                </c:pt>
                <c:pt idx="38">
                  <c:v>45046</c:v>
                </c:pt>
                <c:pt idx="39">
                  <c:v>45077</c:v>
                </c:pt>
                <c:pt idx="40">
                  <c:v>45107</c:v>
                </c:pt>
                <c:pt idx="41">
                  <c:v>45138</c:v>
                </c:pt>
                <c:pt idx="42">
                  <c:v>45169</c:v>
                </c:pt>
                <c:pt idx="43">
                  <c:v>45199</c:v>
                </c:pt>
                <c:pt idx="44">
                  <c:v>45230</c:v>
                </c:pt>
                <c:pt idx="45">
                  <c:v>45260</c:v>
                </c:pt>
                <c:pt idx="46">
                  <c:v>45291</c:v>
                </c:pt>
                <c:pt idx="47">
                  <c:v>45322</c:v>
                </c:pt>
                <c:pt idx="48">
                  <c:v>45351</c:v>
                </c:pt>
                <c:pt idx="49">
                  <c:v>45382</c:v>
                </c:pt>
                <c:pt idx="50">
                  <c:v>45412</c:v>
                </c:pt>
                <c:pt idx="51">
                  <c:v>45443</c:v>
                </c:pt>
                <c:pt idx="52">
                  <c:v>45473</c:v>
                </c:pt>
                <c:pt idx="53">
                  <c:v>45504</c:v>
                </c:pt>
                <c:pt idx="54">
                  <c:v>45535</c:v>
                </c:pt>
                <c:pt idx="55">
                  <c:v>45565</c:v>
                </c:pt>
                <c:pt idx="56">
                  <c:v>45596</c:v>
                </c:pt>
                <c:pt idx="57">
                  <c:v>45626</c:v>
                </c:pt>
                <c:pt idx="58">
                  <c:v>45657</c:v>
                </c:pt>
                <c:pt idx="59">
                  <c:v>45688</c:v>
                </c:pt>
                <c:pt idx="60">
                  <c:v>45716</c:v>
                </c:pt>
                <c:pt idx="61">
                  <c:v>45747</c:v>
                </c:pt>
                <c:pt idx="62">
                  <c:v>45777</c:v>
                </c:pt>
                <c:pt idx="63">
                  <c:v>45808</c:v>
                </c:pt>
                <c:pt idx="64">
                  <c:v>45838</c:v>
                </c:pt>
                <c:pt idx="65">
                  <c:v>45869</c:v>
                </c:pt>
                <c:pt idx="66">
                  <c:v>45900</c:v>
                </c:pt>
                <c:pt idx="67">
                  <c:v>45930</c:v>
                </c:pt>
                <c:pt idx="68">
                  <c:v>45961</c:v>
                </c:pt>
                <c:pt idx="69">
                  <c:v>45991</c:v>
                </c:pt>
                <c:pt idx="70">
                  <c:v>46022</c:v>
                </c:pt>
                <c:pt idx="71">
                  <c:v>46053</c:v>
                </c:pt>
                <c:pt idx="72">
                  <c:v>46081</c:v>
                </c:pt>
                <c:pt idx="73">
                  <c:v>46112</c:v>
                </c:pt>
                <c:pt idx="74">
                  <c:v>46142</c:v>
                </c:pt>
                <c:pt idx="75">
                  <c:v>46173</c:v>
                </c:pt>
                <c:pt idx="76">
                  <c:v>46203</c:v>
                </c:pt>
                <c:pt idx="77">
                  <c:v>46234</c:v>
                </c:pt>
                <c:pt idx="78">
                  <c:v>46265</c:v>
                </c:pt>
                <c:pt idx="79">
                  <c:v>46295</c:v>
                </c:pt>
                <c:pt idx="80">
                  <c:v>46326</c:v>
                </c:pt>
                <c:pt idx="81">
                  <c:v>46356</c:v>
                </c:pt>
                <c:pt idx="82">
                  <c:v>46387</c:v>
                </c:pt>
                <c:pt idx="83">
                  <c:v>46418</c:v>
                </c:pt>
                <c:pt idx="84">
                  <c:v>46446</c:v>
                </c:pt>
                <c:pt idx="85">
                  <c:v>46477</c:v>
                </c:pt>
                <c:pt idx="86">
                  <c:v>46507</c:v>
                </c:pt>
                <c:pt idx="87">
                  <c:v>46538</c:v>
                </c:pt>
                <c:pt idx="88">
                  <c:v>46568</c:v>
                </c:pt>
                <c:pt idx="89">
                  <c:v>46599</c:v>
                </c:pt>
                <c:pt idx="90">
                  <c:v>46630</c:v>
                </c:pt>
                <c:pt idx="91">
                  <c:v>46660</c:v>
                </c:pt>
                <c:pt idx="92">
                  <c:v>46691</c:v>
                </c:pt>
                <c:pt idx="93">
                  <c:v>46721</c:v>
                </c:pt>
                <c:pt idx="94">
                  <c:v>46752</c:v>
                </c:pt>
                <c:pt idx="95">
                  <c:v>46783</c:v>
                </c:pt>
                <c:pt idx="96">
                  <c:v>46812</c:v>
                </c:pt>
                <c:pt idx="97">
                  <c:v>46843</c:v>
                </c:pt>
                <c:pt idx="98">
                  <c:v>46873</c:v>
                </c:pt>
                <c:pt idx="99">
                  <c:v>46904</c:v>
                </c:pt>
                <c:pt idx="100">
                  <c:v>46934</c:v>
                </c:pt>
                <c:pt idx="101">
                  <c:v>46965</c:v>
                </c:pt>
                <c:pt idx="102">
                  <c:v>46996</c:v>
                </c:pt>
                <c:pt idx="103">
                  <c:v>47026</c:v>
                </c:pt>
                <c:pt idx="104">
                  <c:v>47057</c:v>
                </c:pt>
                <c:pt idx="105">
                  <c:v>47087</c:v>
                </c:pt>
                <c:pt idx="106">
                  <c:v>47118</c:v>
                </c:pt>
                <c:pt idx="107">
                  <c:v>47149</c:v>
                </c:pt>
                <c:pt idx="108">
                  <c:v>47177</c:v>
                </c:pt>
                <c:pt idx="109">
                  <c:v>47208</c:v>
                </c:pt>
                <c:pt idx="110">
                  <c:v>47238</c:v>
                </c:pt>
                <c:pt idx="111">
                  <c:v>47269</c:v>
                </c:pt>
                <c:pt idx="112">
                  <c:v>47299</c:v>
                </c:pt>
                <c:pt idx="113">
                  <c:v>47330</c:v>
                </c:pt>
                <c:pt idx="114">
                  <c:v>47361</c:v>
                </c:pt>
                <c:pt idx="115">
                  <c:v>47391</c:v>
                </c:pt>
                <c:pt idx="116">
                  <c:v>47422</c:v>
                </c:pt>
                <c:pt idx="117">
                  <c:v>47452</c:v>
                </c:pt>
                <c:pt idx="118">
                  <c:v>47483</c:v>
                </c:pt>
                <c:pt idx="119">
                  <c:v>47514</c:v>
                </c:pt>
              </c:numCache>
            </c:numRef>
          </c:cat>
          <c:val>
            <c:numRef>
              <c:f>Summary!$B$41:$DQ$41</c:f>
              <c:numCache>
                <c:formatCode>"$"#,##0</c:formatCode>
                <c:ptCount val="120"/>
                <c:pt idx="0">
                  <c:v>21833.322</c:v>
                </c:pt>
                <c:pt idx="1">
                  <c:v>21833.321999999996</c:v>
                </c:pt>
                <c:pt idx="2">
                  <c:v>3921.1996953275584</c:v>
                </c:pt>
                <c:pt idx="3">
                  <c:v>3920.2634723376632</c:v>
                </c:pt>
                <c:pt idx="4">
                  <c:v>39614.001091143684</c:v>
                </c:pt>
                <c:pt idx="5">
                  <c:v>42141.061666666661</c:v>
                </c:pt>
                <c:pt idx="6">
                  <c:v>58347.811666666654</c:v>
                </c:pt>
                <c:pt idx="7">
                  <c:v>58347.811666666654</c:v>
                </c:pt>
                <c:pt idx="8">
                  <c:v>58347.811666666654</c:v>
                </c:pt>
                <c:pt idx="9">
                  <c:v>58347.811666666661</c:v>
                </c:pt>
                <c:pt idx="10">
                  <c:v>58347.811666666654</c:v>
                </c:pt>
                <c:pt idx="11">
                  <c:v>59430.09916666666</c:v>
                </c:pt>
                <c:pt idx="12">
                  <c:v>59612.043516666658</c:v>
                </c:pt>
                <c:pt idx="13">
                  <c:v>60098.246016666657</c:v>
                </c:pt>
                <c:pt idx="14">
                  <c:v>60098.246016666657</c:v>
                </c:pt>
                <c:pt idx="15">
                  <c:v>60098.246016666657</c:v>
                </c:pt>
                <c:pt idx="16">
                  <c:v>60098.246016666671</c:v>
                </c:pt>
                <c:pt idx="17">
                  <c:v>60098.246016666671</c:v>
                </c:pt>
                <c:pt idx="18">
                  <c:v>60098.246016666671</c:v>
                </c:pt>
                <c:pt idx="19">
                  <c:v>60098.246016666664</c:v>
                </c:pt>
                <c:pt idx="20">
                  <c:v>60098.246016666664</c:v>
                </c:pt>
                <c:pt idx="21">
                  <c:v>60098.246016666664</c:v>
                </c:pt>
                <c:pt idx="22">
                  <c:v>60098.246016666664</c:v>
                </c:pt>
                <c:pt idx="23">
                  <c:v>61213.002141666664</c:v>
                </c:pt>
                <c:pt idx="24">
                  <c:v>61400.404822166682</c:v>
                </c:pt>
                <c:pt idx="25">
                  <c:v>61901.193397166666</c:v>
                </c:pt>
                <c:pt idx="26">
                  <c:v>61901.193397166673</c:v>
                </c:pt>
                <c:pt idx="27">
                  <c:v>61901.193397166659</c:v>
                </c:pt>
                <c:pt idx="28">
                  <c:v>61901.193397166673</c:v>
                </c:pt>
                <c:pt idx="29">
                  <c:v>61901.193397166673</c:v>
                </c:pt>
                <c:pt idx="30">
                  <c:v>61901.193397166673</c:v>
                </c:pt>
                <c:pt idx="31">
                  <c:v>61901.193397166659</c:v>
                </c:pt>
                <c:pt idx="32">
                  <c:v>61901.193397166666</c:v>
                </c:pt>
                <c:pt idx="33">
                  <c:v>61901.193397166659</c:v>
                </c:pt>
                <c:pt idx="34">
                  <c:v>61901.193397166666</c:v>
                </c:pt>
                <c:pt idx="35">
                  <c:v>62928.529173416668</c:v>
                </c:pt>
                <c:pt idx="36">
                  <c:v>63121.55393433167</c:v>
                </c:pt>
                <c:pt idx="37">
                  <c:v>63758.229199081674</c:v>
                </c:pt>
                <c:pt idx="38">
                  <c:v>63758.229199081674</c:v>
                </c:pt>
                <c:pt idx="39">
                  <c:v>63758.229199081667</c:v>
                </c:pt>
                <c:pt idx="40">
                  <c:v>63758.229199081681</c:v>
                </c:pt>
                <c:pt idx="41">
                  <c:v>63758.229199081667</c:v>
                </c:pt>
                <c:pt idx="42">
                  <c:v>63758.229199081681</c:v>
                </c:pt>
                <c:pt idx="43">
                  <c:v>63758.229199081674</c:v>
                </c:pt>
                <c:pt idx="44">
                  <c:v>63758.229199081674</c:v>
                </c:pt>
                <c:pt idx="45">
                  <c:v>63758.229199081681</c:v>
                </c:pt>
                <c:pt idx="46">
                  <c:v>63758.229199081667</c:v>
                </c:pt>
                <c:pt idx="47">
                  <c:v>64816.385048619159</c:v>
                </c:pt>
                <c:pt idx="48">
                  <c:v>65015.20055236161</c:v>
                </c:pt>
                <c:pt idx="49">
                  <c:v>65670.976075054103</c:v>
                </c:pt>
                <c:pt idx="50">
                  <c:v>65670.976075054103</c:v>
                </c:pt>
                <c:pt idx="51">
                  <c:v>65670.976075054103</c:v>
                </c:pt>
                <c:pt idx="52">
                  <c:v>65670.976075054103</c:v>
                </c:pt>
                <c:pt idx="53">
                  <c:v>65670.976075054103</c:v>
                </c:pt>
                <c:pt idx="54">
                  <c:v>65670.976075054103</c:v>
                </c:pt>
                <c:pt idx="55">
                  <c:v>65670.976075054103</c:v>
                </c:pt>
                <c:pt idx="56">
                  <c:v>65670.976075054103</c:v>
                </c:pt>
                <c:pt idx="57">
                  <c:v>65670.976075054088</c:v>
                </c:pt>
                <c:pt idx="58">
                  <c:v>65670.976075054103</c:v>
                </c:pt>
                <c:pt idx="59">
                  <c:v>66760.87660007774</c:v>
                </c:pt>
                <c:pt idx="60">
                  <c:v>66965.656568932463</c:v>
                </c:pt>
                <c:pt idx="61">
                  <c:v>67641.105357305758</c:v>
                </c:pt>
                <c:pt idx="62">
                  <c:v>67641.105357305758</c:v>
                </c:pt>
                <c:pt idx="63">
                  <c:v>67641.105357305758</c:v>
                </c:pt>
                <c:pt idx="64">
                  <c:v>67641.105357305758</c:v>
                </c:pt>
                <c:pt idx="65">
                  <c:v>67641.105357305758</c:v>
                </c:pt>
                <c:pt idx="66">
                  <c:v>67641.105357305758</c:v>
                </c:pt>
                <c:pt idx="67">
                  <c:v>67641.105357305758</c:v>
                </c:pt>
                <c:pt idx="68">
                  <c:v>67641.105357305758</c:v>
                </c:pt>
                <c:pt idx="69">
                  <c:v>67641.105357305758</c:v>
                </c:pt>
                <c:pt idx="70">
                  <c:v>67641.105357305758</c:v>
                </c:pt>
                <c:pt idx="71">
                  <c:v>68763.702898080068</c:v>
                </c:pt>
                <c:pt idx="72">
                  <c:v>68974.626266000443</c:v>
                </c:pt>
                <c:pt idx="73">
                  <c:v>69670.338518024902</c:v>
                </c:pt>
                <c:pt idx="74">
                  <c:v>69670.338518024888</c:v>
                </c:pt>
                <c:pt idx="75">
                  <c:v>69670.338518024902</c:v>
                </c:pt>
                <c:pt idx="76">
                  <c:v>69670.338518024902</c:v>
                </c:pt>
                <c:pt idx="77">
                  <c:v>69670.338518024902</c:v>
                </c:pt>
                <c:pt idx="78">
                  <c:v>69670.338518024902</c:v>
                </c:pt>
                <c:pt idx="79">
                  <c:v>69670.338518024902</c:v>
                </c:pt>
                <c:pt idx="80">
                  <c:v>69670.338518024902</c:v>
                </c:pt>
                <c:pt idx="81">
                  <c:v>69670.338518024902</c:v>
                </c:pt>
                <c:pt idx="82">
                  <c:v>69670.338518024902</c:v>
                </c:pt>
                <c:pt idx="83">
                  <c:v>70826.613985022486</c:v>
                </c:pt>
                <c:pt idx="84">
                  <c:v>71043.865053980451</c:v>
                </c:pt>
                <c:pt idx="85">
                  <c:v>71760.448673565668</c:v>
                </c:pt>
                <c:pt idx="86">
                  <c:v>71760.448673565668</c:v>
                </c:pt>
                <c:pt idx="87">
                  <c:v>71760.448673565668</c:v>
                </c:pt>
                <c:pt idx="88">
                  <c:v>71760.448673565668</c:v>
                </c:pt>
                <c:pt idx="89">
                  <c:v>71760.448673565668</c:v>
                </c:pt>
                <c:pt idx="90">
                  <c:v>71760.448673565668</c:v>
                </c:pt>
                <c:pt idx="91">
                  <c:v>71760.448673565668</c:v>
                </c:pt>
                <c:pt idx="92">
                  <c:v>71760.448673565668</c:v>
                </c:pt>
                <c:pt idx="93">
                  <c:v>71760.448673565668</c:v>
                </c:pt>
                <c:pt idx="94">
                  <c:v>71760.448673565668</c:v>
                </c:pt>
                <c:pt idx="95">
                  <c:v>72951.412404573159</c:v>
                </c:pt>
                <c:pt idx="96">
                  <c:v>73175.181005599865</c:v>
                </c:pt>
                <c:pt idx="97">
                  <c:v>73913.26213377263</c:v>
                </c:pt>
                <c:pt idx="98">
                  <c:v>73913.26213377263</c:v>
                </c:pt>
                <c:pt idx="99">
                  <c:v>73913.26213377263</c:v>
                </c:pt>
                <c:pt idx="100">
                  <c:v>73913.26213377263</c:v>
                </c:pt>
                <c:pt idx="101">
                  <c:v>73913.26213377263</c:v>
                </c:pt>
                <c:pt idx="102">
                  <c:v>73913.26213377263</c:v>
                </c:pt>
                <c:pt idx="103">
                  <c:v>73913.262133772645</c:v>
                </c:pt>
                <c:pt idx="104">
                  <c:v>73913.262133772616</c:v>
                </c:pt>
                <c:pt idx="105">
                  <c:v>73913.26213377263</c:v>
                </c:pt>
                <c:pt idx="106">
                  <c:v>73913.26213377263</c:v>
                </c:pt>
                <c:pt idx="107">
                  <c:v>75139.95477671035</c:v>
                </c:pt>
                <c:pt idx="108">
                  <c:v>75370.436435767886</c:v>
                </c:pt>
                <c:pt idx="109">
                  <c:v>76130.659997785828</c:v>
                </c:pt>
                <c:pt idx="110">
                  <c:v>76130.659997785828</c:v>
                </c:pt>
                <c:pt idx="111">
                  <c:v>76130.659997785828</c:v>
                </c:pt>
                <c:pt idx="112">
                  <c:v>76130.659997785828</c:v>
                </c:pt>
                <c:pt idx="113">
                  <c:v>76130.659997785828</c:v>
                </c:pt>
                <c:pt idx="114">
                  <c:v>76130.659997785828</c:v>
                </c:pt>
                <c:pt idx="115">
                  <c:v>76130.659997785828</c:v>
                </c:pt>
                <c:pt idx="116">
                  <c:v>76130.659997785828</c:v>
                </c:pt>
                <c:pt idx="117">
                  <c:v>76130.659997785828</c:v>
                </c:pt>
                <c:pt idx="118">
                  <c:v>76130.659997785828</c:v>
                </c:pt>
                <c:pt idx="119">
                  <c:v>77394.153420011673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6C-4A91-A51B-4C8ABB6BB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454288"/>
        <c:axId val="874454616"/>
      </c:lineChart>
      <c:dateAx>
        <c:axId val="874454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54616"/>
        <c:crosses val="autoZero"/>
        <c:auto val="1"/>
        <c:lblOffset val="100"/>
        <c:baseTimeUnit val="months"/>
      </c:dateAx>
      <c:valAx>
        <c:axId val="874454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5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DSCR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Summary!$B$58:$K$58</c:f>
              <c:numCache>
                <c:formatCode>m/d/yyyy</c:formatCode>
                <c:ptCount val="10"/>
                <c:pt idx="0">
                  <c:v>44227</c:v>
                </c:pt>
                <c:pt idx="1">
                  <c:v>44592</c:v>
                </c:pt>
                <c:pt idx="2">
                  <c:v>44957</c:v>
                </c:pt>
                <c:pt idx="3">
                  <c:v>45322</c:v>
                </c:pt>
                <c:pt idx="4">
                  <c:v>45688</c:v>
                </c:pt>
                <c:pt idx="5">
                  <c:v>46053</c:v>
                </c:pt>
                <c:pt idx="6">
                  <c:v>46418</c:v>
                </c:pt>
                <c:pt idx="7">
                  <c:v>46783</c:v>
                </c:pt>
                <c:pt idx="8">
                  <c:v>47149</c:v>
                </c:pt>
                <c:pt idx="9">
                  <c:v>47514</c:v>
                </c:pt>
              </c:numCache>
            </c:numRef>
          </c:cat>
          <c:val>
            <c:numRef>
              <c:f>Summary!$B$59:$K$59</c:f>
              <c:numCache>
                <c:formatCode>0.00"x"</c:formatCode>
                <c:ptCount val="10"/>
                <c:pt idx="0">
                  <c:v>0.87247892688982542</c:v>
                </c:pt>
                <c:pt idx="1">
                  <c:v>1.2637121854969524</c:v>
                </c:pt>
                <c:pt idx="2">
                  <c:v>1.242933077809379</c:v>
                </c:pt>
                <c:pt idx="3">
                  <c:v>1.2742573337627681</c:v>
                </c:pt>
                <c:pt idx="4">
                  <c:v>1.3124850537756512</c:v>
                </c:pt>
                <c:pt idx="5">
                  <c:v>1.7806217822232004</c:v>
                </c:pt>
                <c:pt idx="6">
                  <c:v>1.8340404356898961</c:v>
                </c:pt>
                <c:pt idx="7">
                  <c:v>1.8890616487605933</c:v>
                </c:pt>
                <c:pt idx="8">
                  <c:v>1.4205450999999845</c:v>
                </c:pt>
                <c:pt idx="9">
                  <c:v>1.4631614529999841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3A-496B-9540-8FEDB43E8E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793901712"/>
        <c:axId val="793908272"/>
      </c:lineChart>
      <c:dateAx>
        <c:axId val="7939017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08272"/>
        <c:crosses val="autoZero"/>
        <c:auto val="1"/>
        <c:lblOffset val="100"/>
        <c:baseTimeUnit val="years"/>
      </c:dateAx>
      <c:valAx>
        <c:axId val="793908272"/>
        <c:scaling>
          <c:orientation val="minMax"/>
        </c:scaling>
        <c:delete val="0"/>
        <c:axPos val="l"/>
        <c:numFmt formatCode="0.00&quot;x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0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Percentage of Base Rent By Tenant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Percentage of Base Rent By Tenant</a:t>
          </a:r>
        </a:p>
      </cx:txPr>
    </cx:title>
    <cx:plotArea>
      <cx:plotAreaRegion>
        <cx:series layoutId="sunburst" uniqueId="{11D71E52-A919-4B0E-9DF8-E68E5F80EF46}">
          <cx:dataLabels>
            <cx:visibility seriesName="0" categoryName="1" value="1"/>
            <cx:separator>, </cx:separator>
          </cx:dataLabels>
          <cx:dataId val="0"/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8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632460</xdr:colOff>
      <xdr:row>22</xdr:row>
      <xdr:rowOff>127635</xdr:rowOff>
    </xdr:from>
    <xdr:to>
      <xdr:col>8</xdr:col>
      <xdr:colOff>22860</xdr:colOff>
      <xdr:row>37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A44A8-0F26-4AE8-8FC4-D12F3FEE7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3810</xdr:colOff>
      <xdr:row>13</xdr:row>
      <xdr:rowOff>116204</xdr:rowOff>
    </xdr:from>
    <xdr:to>
      <xdr:col>22</xdr:col>
      <xdr:colOff>777240</xdr:colOff>
      <xdr:row>36</xdr:row>
      <xdr:rowOff>129539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23210C9-FA67-4679-84EC-2272EF1AD1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91610" y="2345054"/>
              <a:ext cx="4440555" cy="3956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9</xdr:row>
      <xdr:rowOff>0</xdr:rowOff>
    </xdr:from>
    <xdr:to>
      <xdr:col>16</xdr:col>
      <xdr:colOff>3810</xdr:colOff>
      <xdr:row>21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4E153B-6C1C-4DAB-8140-78F599ECC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7620</xdr:colOff>
      <xdr:row>22</xdr:row>
      <xdr:rowOff>24765</xdr:rowOff>
    </xdr:from>
    <xdr:to>
      <xdr:col>15</xdr:col>
      <xdr:colOff>876300</xdr:colOff>
      <xdr:row>36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EE1A5EE-DCA7-4424-90FE-F8DC31153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sti/Documents/Course%20Files/The%20Complete%20Guide%20To%20Investing%20In%20Retail%20Properties/492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orporate%20Analysis/2003/2003%20Budgets%20and%20Reforecasting/2003%20budget%20templates/Wells%20University/Wells%20University%202003%20budget%20templat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999 BUDGE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pt Employee driven"/>
      <sheetName val="Temps"/>
      <sheetName val="Internal-nonEmployee driven"/>
      <sheetName val="Wells University-Internal"/>
      <sheetName val="MAPS driven"/>
      <sheetName val="External-nonMAPS driven"/>
      <sheetName val="Wells University-External"/>
      <sheetName val="DropZon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B0A79-3ACD-4A01-9296-8A1B58A5C905}">
  <dimension ref="A1:DQ59"/>
  <sheetViews>
    <sheetView showGridLines="0" zoomScaleNormal="100" workbookViewId="0">
      <selection activeCell="C5" sqref="C5"/>
    </sheetView>
  </sheetViews>
  <sheetFormatPr defaultColWidth="8.85546875" defaultRowHeight="13.5" x14ac:dyDescent="0.25"/>
  <cols>
    <col min="1" max="1" width="27.140625" style="8" bestFit="1" customWidth="1"/>
    <col min="2" max="2" width="22.85546875" style="8" bestFit="1" customWidth="1"/>
    <col min="3" max="3" width="10.7109375" style="8" bestFit="1" customWidth="1"/>
    <col min="4" max="4" width="31.85546875" style="8" bestFit="1" customWidth="1"/>
    <col min="5" max="5" width="14.140625" style="8" bestFit="1" customWidth="1"/>
    <col min="6" max="6" width="10.7109375" style="8" bestFit="1" customWidth="1"/>
    <col min="7" max="7" width="24.7109375" style="8" bestFit="1" customWidth="1"/>
    <col min="8" max="8" width="12.140625" style="8" bestFit="1" customWidth="1"/>
    <col min="9" max="9" width="10.7109375" style="8" bestFit="1" customWidth="1"/>
    <col min="10" max="16" width="13.85546875" style="8" bestFit="1" customWidth="1"/>
    <col min="17" max="18" width="10.7109375" style="8" bestFit="1" customWidth="1"/>
    <col min="19" max="19" width="23.7109375" style="8" bestFit="1" customWidth="1"/>
    <col min="20" max="20" width="10.7109375" style="8" bestFit="1" customWidth="1"/>
    <col min="21" max="21" width="14.28515625" style="8" bestFit="1" customWidth="1"/>
    <col min="22" max="22" width="13.85546875" style="8" bestFit="1" customWidth="1"/>
    <col min="23" max="24" width="11.85546875" style="8" bestFit="1" customWidth="1"/>
    <col min="25" max="25" width="10.7109375" style="8" bestFit="1" customWidth="1"/>
    <col min="26" max="26" width="18.42578125" style="8" bestFit="1" customWidth="1"/>
    <col min="27" max="27" width="10.7109375" style="8" bestFit="1" customWidth="1"/>
    <col min="28" max="28" width="12.85546875" style="8" bestFit="1" customWidth="1"/>
    <col min="29" max="29" width="24.42578125" style="8" bestFit="1" customWidth="1"/>
    <col min="30" max="33" width="10.7109375" style="8" bestFit="1" customWidth="1"/>
    <col min="34" max="36" width="11.85546875" style="8" bestFit="1" customWidth="1"/>
    <col min="37" max="45" width="10.7109375" style="8" bestFit="1" customWidth="1"/>
    <col min="46" max="48" width="11.85546875" style="8" bestFit="1" customWidth="1"/>
    <col min="49" max="57" width="10.7109375" style="8" bestFit="1" customWidth="1"/>
    <col min="58" max="60" width="11.85546875" style="8" bestFit="1" customWidth="1"/>
    <col min="61" max="69" width="10.7109375" style="8" bestFit="1" customWidth="1"/>
    <col min="70" max="72" width="11.85546875" style="8" bestFit="1" customWidth="1"/>
    <col min="73" max="81" width="10.7109375" style="8" bestFit="1" customWidth="1"/>
    <col min="82" max="84" width="11.85546875" style="8" bestFit="1" customWidth="1"/>
    <col min="85" max="93" width="10.7109375" style="8" bestFit="1" customWidth="1"/>
    <col min="94" max="96" width="11.85546875" style="8" bestFit="1" customWidth="1"/>
    <col min="97" max="105" width="10.7109375" style="8" bestFit="1" customWidth="1"/>
    <col min="106" max="108" width="11.85546875" style="8" bestFit="1" customWidth="1"/>
    <col min="109" max="117" width="10.7109375" style="8" bestFit="1" customWidth="1"/>
    <col min="118" max="120" width="11.85546875" style="8" bestFit="1" customWidth="1"/>
    <col min="121" max="121" width="10.7109375" style="8" bestFit="1" customWidth="1"/>
    <col min="122" max="16384" width="8.85546875" style="8"/>
  </cols>
  <sheetData>
    <row r="1" spans="1:29" x14ac:dyDescent="0.25">
      <c r="A1" s="6" t="s">
        <v>0</v>
      </c>
      <c r="B1" s="7"/>
      <c r="D1" s="6" t="s">
        <v>35</v>
      </c>
      <c r="E1" s="7"/>
      <c r="G1" s="9" t="s">
        <v>58</v>
      </c>
      <c r="H1" s="10"/>
      <c r="J1" s="9" t="s">
        <v>73</v>
      </c>
      <c r="K1" s="11"/>
      <c r="L1" s="11"/>
      <c r="M1" s="11"/>
      <c r="N1" s="11"/>
      <c r="O1" s="11"/>
      <c r="P1" s="10"/>
      <c r="R1" s="6" t="s">
        <v>76</v>
      </c>
      <c r="S1" s="12"/>
      <c r="T1" s="12"/>
      <c r="U1" s="12"/>
      <c r="V1" s="12"/>
      <c r="W1" s="7"/>
      <c r="Y1" s="6" t="s">
        <v>74</v>
      </c>
      <c r="Z1" s="7"/>
      <c r="AB1" s="13" t="s">
        <v>78</v>
      </c>
      <c r="AC1" s="14" t="s">
        <v>296</v>
      </c>
    </row>
    <row r="2" spans="1:29" x14ac:dyDescent="0.25">
      <c r="A2" s="15" t="s">
        <v>1</v>
      </c>
      <c r="B2" s="16">
        <v>2000</v>
      </c>
      <c r="D2" s="15" t="s">
        <v>16</v>
      </c>
      <c r="E2" s="17">
        <f>B17</f>
        <v>9500000</v>
      </c>
      <c r="G2" s="15" t="s">
        <v>59</v>
      </c>
      <c r="H2" s="18">
        <f ca="1">XIRR('Monthly CF'!C73:EE73,'Monthly CF'!C4:EE4)</f>
        <v>0.14763539433479311</v>
      </c>
      <c r="J2" s="19"/>
      <c r="K2" s="20"/>
      <c r="L2" s="21" t="s">
        <v>26</v>
      </c>
      <c r="M2" s="21"/>
      <c r="N2" s="21"/>
      <c r="O2" s="21"/>
      <c r="P2" s="22"/>
      <c r="R2" s="23" t="s">
        <v>77</v>
      </c>
      <c r="S2" s="24" t="s">
        <v>78</v>
      </c>
      <c r="T2" s="24" t="s">
        <v>79</v>
      </c>
      <c r="U2" s="24" t="s">
        <v>80</v>
      </c>
      <c r="V2" s="24" t="s">
        <v>81</v>
      </c>
      <c r="W2" s="25" t="s">
        <v>82</v>
      </c>
      <c r="Y2" s="15" t="s">
        <v>26</v>
      </c>
      <c r="Z2" s="26">
        <v>12</v>
      </c>
      <c r="AB2" s="27" t="str">
        <f>S3</f>
        <v>Starbucks</v>
      </c>
      <c r="AC2" s="28">
        <f>U3*T3/($T$13*$U$13)</f>
        <v>6.5576378288549605E-2</v>
      </c>
    </row>
    <row r="3" spans="1:29" x14ac:dyDescent="0.25">
      <c r="A3" s="29" t="s">
        <v>2</v>
      </c>
      <c r="B3" s="30">
        <f>Leases!C345</f>
        <v>23750</v>
      </c>
      <c r="D3" s="29" t="s">
        <v>17</v>
      </c>
      <c r="E3" s="31">
        <f>B18</f>
        <v>400</v>
      </c>
      <c r="G3" s="29" t="s">
        <v>60</v>
      </c>
      <c r="H3" s="32">
        <f ca="1">SUMIF('Monthly CF'!C73:EE73,"&gt;"&amp;0,'Monthly CF'!C73:EE73)/-SUMIF('Monthly CF'!C73:EE73,"&lt;"&amp;0,'Monthly CF'!C73:EE73)</f>
        <v>2.9378296632102012</v>
      </c>
      <c r="J3" s="33"/>
      <c r="K3" s="34" t="str">
        <f ca="1">TEXT(H2,"0.00%")&amp;" / "&amp;TEXT(H3,"0.00x")</f>
        <v>14.76% / 2.94x</v>
      </c>
      <c r="L3" s="35">
        <f>+M3-Z2</f>
        <v>60</v>
      </c>
      <c r="M3" s="35">
        <f>+N3-Z2</f>
        <v>72</v>
      </c>
      <c r="N3" s="36">
        <v>84</v>
      </c>
      <c r="O3" s="35">
        <f>N3+Z2</f>
        <v>96</v>
      </c>
      <c r="P3" s="35">
        <f>O3+Z2</f>
        <v>108</v>
      </c>
      <c r="R3" s="37">
        <f>Leases!A3</f>
        <v>100</v>
      </c>
      <c r="S3" s="38" t="str">
        <f>Leases!C3</f>
        <v>Starbucks</v>
      </c>
      <c r="T3" s="39">
        <f>Leases!B3</f>
        <v>1500</v>
      </c>
      <c r="U3" s="40">
        <f>Leases!$D$168/Summary!T3</f>
        <v>2.5833333333333335</v>
      </c>
      <c r="V3" s="38" t="str">
        <f>Leases!G3</f>
        <v>NNN</v>
      </c>
      <c r="W3" s="41">
        <f>Leases!E3</f>
        <v>44926</v>
      </c>
      <c r="Y3" s="42" t="s">
        <v>75</v>
      </c>
      <c r="Z3" s="43">
        <v>5.0000000000000001E-3</v>
      </c>
      <c r="AB3" s="27" t="str">
        <f t="shared" ref="AB3:AB11" si="0">S4</f>
        <v>Chipotle</v>
      </c>
      <c r="AC3" s="28">
        <f t="shared" ref="AC3:AC11" si="1">U4*T4/($T$13*$U$13)</f>
        <v>0.10472900173854965</v>
      </c>
    </row>
    <row r="4" spans="1:29" x14ac:dyDescent="0.25">
      <c r="A4" s="29" t="s">
        <v>3</v>
      </c>
      <c r="B4" s="44">
        <v>4000</v>
      </c>
      <c r="D4" s="29" t="s">
        <v>21</v>
      </c>
      <c r="E4" s="45">
        <f ca="1">B22</f>
        <v>5.0992876571102679E-2</v>
      </c>
      <c r="G4" s="42" t="s">
        <v>61</v>
      </c>
      <c r="H4" s="46">
        <f ca="1">AVERAGEIF('Annual CF'!D1:M1,"&lt;="&amp;HOLD_PERIOD/12,'Annual CF'!D74:M74)</f>
        <v>0.14256099549170576</v>
      </c>
      <c r="J4" s="33"/>
      <c r="K4" s="34">
        <f>K5-Z3</f>
        <v>0.05</v>
      </c>
      <c r="L4" s="47" t="str">
        <f t="dataTable" ref="L4:P8" dt2D="1" dtr="1" r1="B28" r2="B27" ca="1"/>
        <v>30.94% / 3.71x</v>
      </c>
      <c r="M4" s="47" t="str">
        <v>27.57% / 3.97x</v>
      </c>
      <c r="N4" s="47" t="str">
        <v>25.54% / 4.32x</v>
      </c>
      <c r="O4" s="47" t="str">
        <v>24.02% / 4.68x</v>
      </c>
      <c r="P4" s="47" t="str">
        <v>22.83% / 5.06x</v>
      </c>
      <c r="R4" s="27">
        <f>Leases!A19</f>
        <v>200</v>
      </c>
      <c r="S4" s="48" t="str">
        <f>Leases!C19</f>
        <v>Chipotle</v>
      </c>
      <c r="T4" s="49">
        <f>Leases!B19</f>
        <v>2500</v>
      </c>
      <c r="U4" s="50">
        <f>Leases!$D$184/Summary!T4</f>
        <v>2.4754333333333332</v>
      </c>
      <c r="V4" s="48" t="str">
        <f>Leases!G19</f>
        <v>NNN</v>
      </c>
      <c r="W4" s="51">
        <f>Leases!E19</f>
        <v>48610</v>
      </c>
      <c r="AB4" s="27" t="str">
        <f t="shared" si="0"/>
        <v>Papa John's</v>
      </c>
      <c r="AC4" s="28">
        <f t="shared" si="1"/>
        <v>6.5576378288549605E-2</v>
      </c>
    </row>
    <row r="5" spans="1:29" x14ac:dyDescent="0.25">
      <c r="A5" s="29" t="s">
        <v>4</v>
      </c>
      <c r="B5" s="52">
        <v>4</v>
      </c>
      <c r="D5" s="29" t="s">
        <v>36</v>
      </c>
      <c r="E5" s="53">
        <f ca="1">'Annual CF'!D25/-'Annual CF'!D54</f>
        <v>0.87247892688982542</v>
      </c>
      <c r="J5" s="33"/>
      <c r="K5" s="34">
        <f>K6-Z3</f>
        <v>5.5E-2</v>
      </c>
      <c r="L5" s="47" t="str">
        <v>26.42% / 3.12x</v>
      </c>
      <c r="M5" s="47" t="str">
        <v>24.06% / 3.35x</v>
      </c>
      <c r="N5" s="47" t="str">
        <v>22.76% / 3.68x</v>
      </c>
      <c r="O5" s="47" t="str">
        <v>21.76% / 4.02x</v>
      </c>
      <c r="P5" s="47" t="str">
        <v>20.97% / 4.38x</v>
      </c>
      <c r="R5" s="27">
        <f>Leases!$A$35</f>
        <v>300</v>
      </c>
      <c r="S5" s="48" t="str">
        <f>Leases!$C$35</f>
        <v>Papa John's</v>
      </c>
      <c r="T5" s="49">
        <f>Leases!$B$35</f>
        <v>1500</v>
      </c>
      <c r="U5" s="50">
        <f>Leases!$D$200/Summary!T5</f>
        <v>2.5833333333333335</v>
      </c>
      <c r="V5" s="48" t="str">
        <f>Leases!$G$35</f>
        <v>NNN</v>
      </c>
      <c r="W5" s="51">
        <f>Leases!$E$35</f>
        <v>49309</v>
      </c>
      <c r="Y5" s="6" t="s">
        <v>299</v>
      </c>
      <c r="Z5" s="7"/>
      <c r="AB5" s="27" t="str">
        <f t="shared" si="0"/>
        <v>Luna Grill</v>
      </c>
      <c r="AC5" s="28">
        <f t="shared" si="1"/>
        <v>0.13115275657709921</v>
      </c>
    </row>
    <row r="6" spans="1:29" x14ac:dyDescent="0.25">
      <c r="A6" s="29" t="s">
        <v>5</v>
      </c>
      <c r="B6" s="54">
        <f>+B3/B4</f>
        <v>5.9375</v>
      </c>
      <c r="D6" s="29" t="s">
        <v>37</v>
      </c>
      <c r="E6" s="45">
        <f ca="1">'Annual CF'!D25/'Annual CF'!C52</f>
        <v>6.3741095713878357E-2</v>
      </c>
      <c r="G6" s="9" t="s">
        <v>62</v>
      </c>
      <c r="H6" s="10"/>
      <c r="J6" s="55" t="s">
        <v>25</v>
      </c>
      <c r="K6" s="56">
        <v>0.06</v>
      </c>
      <c r="L6" s="47" t="str">
        <v>22.06% / 2.62x</v>
      </c>
      <c r="M6" s="47" t="str">
        <v>20.66% / 2.84x</v>
      </c>
      <c r="N6" s="47" t="str">
        <v>20.08% / 3.15x</v>
      </c>
      <c r="O6" s="47" t="str">
        <v>19.61% / 3.48x</v>
      </c>
      <c r="P6" s="47" t="str">
        <v>19.20% / 3.82x</v>
      </c>
      <c r="R6" s="27">
        <f>Leases!$A$51</f>
        <v>400</v>
      </c>
      <c r="S6" s="48" t="str">
        <f>Leases!$C$51</f>
        <v>Luna Grill</v>
      </c>
      <c r="T6" s="49">
        <f>Leases!$B$51</f>
        <v>3000</v>
      </c>
      <c r="U6" s="50">
        <f>Leases!$D$216/Summary!T6</f>
        <v>2.5833333333333335</v>
      </c>
      <c r="V6" s="48" t="str">
        <f>Leases!$G$51</f>
        <v>NNN</v>
      </c>
      <c r="W6" s="51">
        <f>Leases!$E$51</f>
        <v>49309</v>
      </c>
      <c r="Y6" s="57" t="s">
        <v>300</v>
      </c>
      <c r="Z6" s="58" t="s">
        <v>195</v>
      </c>
      <c r="AB6" s="27" t="str">
        <f t="shared" si="0"/>
        <v>Dunkin' Donuts</v>
      </c>
      <c r="AC6" s="28">
        <f t="shared" si="1"/>
        <v>3.2788189144274803E-2</v>
      </c>
    </row>
    <row r="7" spans="1:29" x14ac:dyDescent="0.25">
      <c r="A7" s="29" t="s">
        <v>6</v>
      </c>
      <c r="B7" s="52" t="s">
        <v>8</v>
      </c>
      <c r="D7" s="29" t="s">
        <v>38</v>
      </c>
      <c r="E7" s="59">
        <f ca="1">SUM(PURCH_PRICE,B19:B21,E15,-'Monthly CF'!A39,-'Monthly CF'!A40,-'Monthly CF'!A58,-SUM('Monthly CF'!D81:EE81))</f>
        <v>11124469.487285389</v>
      </c>
      <c r="G7" s="15" t="s">
        <v>59</v>
      </c>
      <c r="H7" s="18">
        <f ca="1">XIRR('Monthly CF'!C51:EE51,'Monthly CF'!C4:EE4)</f>
        <v>8.3787605166435256E-2</v>
      </c>
      <c r="J7" s="33"/>
      <c r="K7" s="34">
        <f>K6+Z3</f>
        <v>6.5000000000000002E-2</v>
      </c>
      <c r="L7" s="47" t="str">
        <v>17.80% / 2.20x</v>
      </c>
      <c r="M7" s="47" t="str">
        <v>17.33% / 2.41x</v>
      </c>
      <c r="N7" s="47" t="str">
        <v>17.47% / 2.71x</v>
      </c>
      <c r="O7" s="47" t="str">
        <v>17.51% / 3.02x</v>
      </c>
      <c r="P7" s="47" t="str">
        <v>17.49% / 3.35x</v>
      </c>
      <c r="R7" s="27">
        <f>Leases!$A$67</f>
        <v>500</v>
      </c>
      <c r="S7" s="48" t="str">
        <f>Leases!$C$67</f>
        <v>Dunkin' Donuts</v>
      </c>
      <c r="T7" s="49">
        <f>Leases!$B$67</f>
        <v>750</v>
      </c>
      <c r="U7" s="50">
        <f>Leases!$D$232/Summary!T7</f>
        <v>2.5833333333333335</v>
      </c>
      <c r="V7" s="48" t="str">
        <f>Leases!$G$67</f>
        <v>NNN</v>
      </c>
      <c r="W7" s="51">
        <f>Leases!$E$67</f>
        <v>49309</v>
      </c>
      <c r="AB7" s="27" t="str">
        <f t="shared" si="0"/>
        <v>Peet's Coffee</v>
      </c>
      <c r="AC7" s="28">
        <f t="shared" si="1"/>
        <v>5.4646981907124664E-2</v>
      </c>
    </row>
    <row r="8" spans="1:29" x14ac:dyDescent="0.25">
      <c r="A8" s="42" t="s">
        <v>7</v>
      </c>
      <c r="B8" s="60" t="s">
        <v>9</v>
      </c>
      <c r="D8" s="42" t="s">
        <v>39</v>
      </c>
      <c r="E8" s="61">
        <f ca="1">E7/B3</f>
        <v>468.39871525412161</v>
      </c>
      <c r="G8" s="29" t="s">
        <v>60</v>
      </c>
      <c r="H8" s="32">
        <f ca="1">SUMIF('Monthly CF'!C51:EE51,"&gt;"&amp;0,'Monthly CF'!C51:EE51)/-SUMIF('Monthly CF'!C51:EE51,"&lt;"&amp;0,'Monthly CF'!C51:EE51)</f>
        <v>1.9018118344177777</v>
      </c>
      <c r="J8" s="62"/>
      <c r="K8" s="34">
        <f>K7+Z3</f>
        <v>7.0000000000000007E-2</v>
      </c>
      <c r="L8" s="47" t="str">
        <v>13.56% / 1.84x</v>
      </c>
      <c r="M8" s="47" t="str">
        <v>14.00% / 2.04x</v>
      </c>
      <c r="N8" s="47" t="str">
        <v>14.87% / 2.32x</v>
      </c>
      <c r="O8" s="47" t="str">
        <v>15.44% / 2.62x</v>
      </c>
      <c r="P8" s="47" t="str">
        <v>15.82% / 2.94x</v>
      </c>
      <c r="R8" s="27">
        <f>Leases!$A$83</f>
        <v>600</v>
      </c>
      <c r="S8" s="48" t="str">
        <f>Leases!$C$83</f>
        <v>Peet's Coffee</v>
      </c>
      <c r="T8" s="49">
        <f>Leases!$B$83</f>
        <v>1250</v>
      </c>
      <c r="U8" s="50">
        <f>Leases!$D$248/Summary!T8</f>
        <v>2.583333333333333</v>
      </c>
      <c r="V8" s="48" t="str">
        <f>Leases!$G$83</f>
        <v>NNN</v>
      </c>
      <c r="W8" s="51">
        <f>Leases!$E$83</f>
        <v>49309</v>
      </c>
      <c r="AB8" s="27" t="str">
        <f t="shared" si="0"/>
        <v>CVS</v>
      </c>
      <c r="AC8" s="28">
        <f t="shared" si="1"/>
        <v>0.15301154933994907</v>
      </c>
    </row>
    <row r="9" spans="1:29" x14ac:dyDescent="0.25">
      <c r="G9" s="42" t="s">
        <v>61</v>
      </c>
      <c r="H9" s="46">
        <f ca="1">AVERAGEIF('Annual CF'!D1:M1,"&lt;="&amp;HOLD_PERIOD/12,'Annual CF'!D73:M73)</f>
        <v>6.9779060517379282E-2</v>
      </c>
      <c r="R9" s="27">
        <f>Leases!$A$99</f>
        <v>700</v>
      </c>
      <c r="S9" s="48" t="str">
        <f>Leases!$C$99</f>
        <v>CVS</v>
      </c>
      <c r="T9" s="49">
        <f>Leases!$B$99</f>
        <v>3500</v>
      </c>
      <c r="U9" s="50">
        <f>Leases!$D$264/Summary!T9</f>
        <v>2.583333333333333</v>
      </c>
      <c r="V9" s="48" t="str">
        <f>Leases!$G$99</f>
        <v>NNN</v>
      </c>
      <c r="W9" s="51">
        <f>Leases!$E$99</f>
        <v>49309</v>
      </c>
      <c r="AB9" s="27" t="str">
        <f t="shared" si="0"/>
        <v>Walgreens</v>
      </c>
      <c r="AC9" s="28">
        <f t="shared" si="1"/>
        <v>0.2722954045202291</v>
      </c>
    </row>
    <row r="10" spans="1:29" x14ac:dyDescent="0.25">
      <c r="A10" s="6" t="s">
        <v>10</v>
      </c>
      <c r="B10" s="7"/>
      <c r="D10" s="6" t="s">
        <v>40</v>
      </c>
      <c r="E10" s="7"/>
      <c r="R10" s="27">
        <f>Leases!$A$115</f>
        <v>800</v>
      </c>
      <c r="S10" s="48" t="str">
        <f>Leases!$C$115</f>
        <v>Walgreens</v>
      </c>
      <c r="T10" s="49">
        <f>Leases!$B$115</f>
        <v>7000</v>
      </c>
      <c r="U10" s="50">
        <f>Leases!$D$280/Summary!T10</f>
        <v>2.2986166666666668</v>
      </c>
      <c r="V10" s="48" t="str">
        <f>Leases!$G$115</f>
        <v>NNN</v>
      </c>
      <c r="W10" s="51">
        <f>Leases!$E$115</f>
        <v>43921</v>
      </c>
      <c r="AB10" s="27" t="str">
        <f t="shared" si="0"/>
        <v>FedEx</v>
      </c>
      <c r="AC10" s="28">
        <f t="shared" si="1"/>
        <v>4.3717585525699737E-2</v>
      </c>
    </row>
    <row r="11" spans="1:29" x14ac:dyDescent="0.25">
      <c r="A11" s="15" t="s">
        <v>11</v>
      </c>
      <c r="B11" s="16">
        <v>75</v>
      </c>
      <c r="D11" s="15" t="s">
        <v>41</v>
      </c>
      <c r="E11" s="17">
        <f>'Construction Budget'!C19</f>
        <v>415250</v>
      </c>
      <c r="G11" s="6" t="s">
        <v>63</v>
      </c>
      <c r="H11" s="7"/>
      <c r="R11" s="27">
        <f>Leases!$A$131</f>
        <v>900</v>
      </c>
      <c r="S11" s="48" t="str">
        <f>Leases!$C$131</f>
        <v>FedEx</v>
      </c>
      <c r="T11" s="49">
        <f>Leases!$B$131</f>
        <v>1000</v>
      </c>
      <c r="U11" s="50">
        <f>Leases!$D$296/Summary!T11</f>
        <v>2.5833333333333335</v>
      </c>
      <c r="V11" s="48" t="str">
        <f>Leases!$G$131</f>
        <v>NNN</v>
      </c>
      <c r="W11" s="51">
        <f>Leases!$E$131</f>
        <v>49309</v>
      </c>
      <c r="AB11" s="63" t="str">
        <f t="shared" si="0"/>
        <v>Chase</v>
      </c>
      <c r="AC11" s="64">
        <f t="shared" si="1"/>
        <v>7.6505774669974533E-2</v>
      </c>
    </row>
    <row r="12" spans="1:29" x14ac:dyDescent="0.25">
      <c r="A12" s="29" t="s">
        <v>12</v>
      </c>
      <c r="B12" s="44">
        <v>0</v>
      </c>
      <c r="D12" s="29" t="s">
        <v>42</v>
      </c>
      <c r="E12" s="31">
        <f>+E11/B3</f>
        <v>17.484210526315788</v>
      </c>
      <c r="G12" s="15" t="s">
        <v>64</v>
      </c>
      <c r="H12" s="65">
        <f>HLOOKUP(HOLD_PERIOD,'Monthly CF'!C3:EE4,2,0)</f>
        <v>47514</v>
      </c>
      <c r="R12" s="63">
        <f>Leases!$A$147</f>
        <v>1000</v>
      </c>
      <c r="S12" s="66" t="str">
        <f>Leases!$C$147</f>
        <v>Chase</v>
      </c>
      <c r="T12" s="67">
        <f>Leases!$B$147</f>
        <v>1750</v>
      </c>
      <c r="U12" s="68">
        <f>Leases!$D$312/Summary!T12</f>
        <v>2.583333333333333</v>
      </c>
      <c r="V12" s="66" t="str">
        <f>Leases!$G$147</f>
        <v>NNN</v>
      </c>
      <c r="W12" s="69">
        <f>Leases!$E$147</f>
        <v>49309</v>
      </c>
    </row>
    <row r="13" spans="1:29" x14ac:dyDescent="0.25">
      <c r="A13" s="29" t="s">
        <v>13</v>
      </c>
      <c r="B13" s="70">
        <f>SUM(B11:B12)</f>
        <v>75</v>
      </c>
      <c r="D13" s="29" t="s">
        <v>43</v>
      </c>
      <c r="E13" s="71">
        <f>-SUM('Monthly CF'!A31:A32)</f>
        <v>330810.02288847661</v>
      </c>
      <c r="G13" s="29" t="s">
        <v>25</v>
      </c>
      <c r="H13" s="72">
        <f>+B27</f>
        <v>0.06</v>
      </c>
      <c r="R13" s="73"/>
      <c r="S13" s="74" t="s">
        <v>84</v>
      </c>
      <c r="T13" s="75">
        <f>SUM(T3:T12)</f>
        <v>23750</v>
      </c>
      <c r="U13" s="76">
        <f>SUMPRODUCT($T$3:$T$12,U3:U12)/T13</f>
        <v>2.4880589473684211</v>
      </c>
      <c r="V13" s="77"/>
      <c r="W13" s="78">
        <f>SUMPRODUCT($T$3:$T$12,W3:W12)/T13</f>
        <v>47370.557894736841</v>
      </c>
    </row>
    <row r="14" spans="1:29" x14ac:dyDescent="0.25">
      <c r="A14" s="42" t="s">
        <v>14</v>
      </c>
      <c r="B14" s="79">
        <f>B13/(B3/1000)</f>
        <v>3.1578947368421053</v>
      </c>
      <c r="D14" s="29" t="s">
        <v>44</v>
      </c>
      <c r="E14" s="31">
        <f>E13/B3</f>
        <v>13.928843068988488</v>
      </c>
      <c r="G14" s="29" t="s">
        <v>65</v>
      </c>
      <c r="H14" s="72">
        <f ca="1">(H13-B22)/(B28/12)</f>
        <v>9.0071234288973193E-4</v>
      </c>
    </row>
    <row r="15" spans="1:29" x14ac:dyDescent="0.25">
      <c r="D15" s="29" t="s">
        <v>45</v>
      </c>
      <c r="E15" s="71">
        <f>SUM(E11,E13)</f>
        <v>746060.02288847661</v>
      </c>
      <c r="G15" s="29" t="s">
        <v>66</v>
      </c>
      <c r="H15" s="31">
        <f ca="1">'Monthly CF'!A48</f>
        <v>12598846.351943197</v>
      </c>
    </row>
    <row r="16" spans="1:29" x14ac:dyDescent="0.25">
      <c r="A16" s="6" t="s">
        <v>15</v>
      </c>
      <c r="B16" s="7"/>
      <c r="D16" s="29" t="s">
        <v>46</v>
      </c>
      <c r="E16" s="59">
        <f>E15/B3</f>
        <v>31.413053595304277</v>
      </c>
      <c r="G16" s="29" t="s">
        <v>67</v>
      </c>
      <c r="H16" s="71">
        <f ca="1">H15/B3</f>
        <v>530.47774113445041</v>
      </c>
    </row>
    <row r="17" spans="1:11" x14ac:dyDescent="0.25">
      <c r="A17" s="15" t="s">
        <v>16</v>
      </c>
      <c r="B17" s="80">
        <v>9500000</v>
      </c>
      <c r="D17" s="29" t="s">
        <v>47</v>
      </c>
      <c r="E17" s="81">
        <f>'Construction Budget'!E19</f>
        <v>3</v>
      </c>
      <c r="G17" s="29" t="s">
        <v>68</v>
      </c>
      <c r="H17" s="59">
        <f ca="1">-'Monthly CF'!A49</f>
        <v>314971.15879857994</v>
      </c>
    </row>
    <row r="18" spans="1:11" x14ac:dyDescent="0.25">
      <c r="A18" s="29" t="s">
        <v>17</v>
      </c>
      <c r="B18" s="82">
        <f>B17/B3</f>
        <v>400</v>
      </c>
      <c r="D18" s="42" t="s">
        <v>48</v>
      </c>
      <c r="E18" s="83">
        <f>'Construction Budget'!F19</f>
        <v>10</v>
      </c>
      <c r="G18" s="42" t="s">
        <v>69</v>
      </c>
      <c r="H18" s="84">
        <f ca="1">RATE(B28/12,,-B17,H15,0,)</f>
        <v>2.8633626327367583E-2</v>
      </c>
    </row>
    <row r="19" spans="1:11" x14ac:dyDescent="0.25">
      <c r="A19" s="29" t="s">
        <v>18</v>
      </c>
      <c r="B19" s="85">
        <f>PURCH_PRICE*B34</f>
        <v>95000</v>
      </c>
      <c r="K19" s="86"/>
    </row>
    <row r="20" spans="1:11" x14ac:dyDescent="0.25">
      <c r="A20" s="29" t="s">
        <v>19</v>
      </c>
      <c r="B20" s="87">
        <v>75000</v>
      </c>
      <c r="D20" s="6" t="s">
        <v>49</v>
      </c>
      <c r="E20" s="7"/>
      <c r="G20" s="6" t="s">
        <v>70</v>
      </c>
      <c r="H20" s="7"/>
    </row>
    <row r="21" spans="1:11" x14ac:dyDescent="0.25">
      <c r="A21" s="29" t="s">
        <v>20</v>
      </c>
      <c r="B21" s="87">
        <v>250000</v>
      </c>
      <c r="D21" s="15" t="s">
        <v>50</v>
      </c>
      <c r="E21" s="17">
        <f>'Monthly CF'!C54+'Monthly CF'!A55</f>
        <v>8346060.022888476</v>
      </c>
      <c r="G21" s="15" t="s">
        <v>71</v>
      </c>
      <c r="H21" s="88">
        <f ca="1">MAX(MIN('Monthly CF'!A79/SUM('Monthly CF'!A78:A79),1),0)</f>
        <v>0.89880379166158519</v>
      </c>
    </row>
    <row r="22" spans="1:11" x14ac:dyDescent="0.25">
      <c r="A22" s="29" t="s">
        <v>21</v>
      </c>
      <c r="B22" s="89">
        <f ca="1">'Annual CF'!D25/PURCH_PRICE</f>
        <v>5.0992876571102679E-2</v>
      </c>
      <c r="D22" s="29" t="s">
        <v>51</v>
      </c>
      <c r="E22" s="31">
        <f ca="1">-SUMIF('Monthly CF'!C73:EE73,"&lt;"&amp;0,'Monthly CF'!C73:EE73)</f>
        <v>2410250</v>
      </c>
      <c r="G22" s="42" t="s">
        <v>72</v>
      </c>
      <c r="H22" s="90">
        <f ca="1">MAX(MIN('Monthly CF'!A78/SUM('Monthly CF'!A78:A79),1),0)</f>
        <v>0.10119620833841486</v>
      </c>
    </row>
    <row r="23" spans="1:11" x14ac:dyDescent="0.25">
      <c r="A23" s="42" t="s">
        <v>22</v>
      </c>
      <c r="B23" s="91">
        <v>43861</v>
      </c>
      <c r="D23" s="29" t="s">
        <v>52</v>
      </c>
      <c r="E23" s="71">
        <f ca="1">E24-SUM(E21:E22)</f>
        <v>368159.4643969126</v>
      </c>
    </row>
    <row r="24" spans="1:11" x14ac:dyDescent="0.25">
      <c r="D24" s="92" t="s">
        <v>49</v>
      </c>
      <c r="E24" s="93">
        <f ca="1">E37</f>
        <v>11124469.487285389</v>
      </c>
    </row>
    <row r="25" spans="1:11" x14ac:dyDescent="0.25">
      <c r="A25" s="6" t="s">
        <v>23</v>
      </c>
      <c r="B25" s="7"/>
    </row>
    <row r="26" spans="1:11" x14ac:dyDescent="0.25">
      <c r="A26" s="15" t="s">
        <v>24</v>
      </c>
      <c r="B26" s="94">
        <v>2.5000000000000001E-2</v>
      </c>
      <c r="D26" s="6" t="s">
        <v>53</v>
      </c>
      <c r="E26" s="7"/>
    </row>
    <row r="27" spans="1:11" x14ac:dyDescent="0.25">
      <c r="A27" s="29" t="s">
        <v>25</v>
      </c>
      <c r="B27" s="95">
        <v>0.06</v>
      </c>
      <c r="D27" s="15" t="s">
        <v>16</v>
      </c>
      <c r="E27" s="17">
        <f>B17</f>
        <v>9500000</v>
      </c>
    </row>
    <row r="28" spans="1:11" x14ac:dyDescent="0.25">
      <c r="A28" s="42" t="s">
        <v>26</v>
      </c>
      <c r="B28" s="96">
        <v>120</v>
      </c>
      <c r="D28" s="29" t="s">
        <v>18</v>
      </c>
      <c r="E28" s="31">
        <f>B19</f>
        <v>95000</v>
      </c>
    </row>
    <row r="29" spans="1:11" x14ac:dyDescent="0.25">
      <c r="D29" s="29" t="s">
        <v>19</v>
      </c>
      <c r="E29" s="71">
        <f>B20</f>
        <v>75000</v>
      </c>
    </row>
    <row r="30" spans="1:11" x14ac:dyDescent="0.25">
      <c r="A30" s="6" t="s">
        <v>27</v>
      </c>
      <c r="B30" s="7"/>
      <c r="D30" s="29" t="s">
        <v>33</v>
      </c>
      <c r="E30" s="71">
        <f ca="1">-'Monthly CF'!A39</f>
        <v>241024.99999999959</v>
      </c>
    </row>
    <row r="31" spans="1:11" x14ac:dyDescent="0.25">
      <c r="A31" s="57" t="s">
        <v>28</v>
      </c>
      <c r="B31" s="97" t="s">
        <v>31</v>
      </c>
      <c r="D31" s="29" t="s">
        <v>34</v>
      </c>
      <c r="E31" s="71">
        <f>-'Monthly CF'!A40</f>
        <v>29067.5</v>
      </c>
    </row>
    <row r="32" spans="1:11" x14ac:dyDescent="0.25">
      <c r="D32" s="29" t="s">
        <v>54</v>
      </c>
      <c r="E32" s="71">
        <f>+E13</f>
        <v>330810.02288847661</v>
      </c>
    </row>
    <row r="33" spans="1:121" x14ac:dyDescent="0.25">
      <c r="A33" s="6" t="s">
        <v>32</v>
      </c>
      <c r="B33" s="7"/>
      <c r="D33" s="29" t="s">
        <v>55</v>
      </c>
      <c r="E33" s="71">
        <f>+E11</f>
        <v>415250</v>
      </c>
    </row>
    <row r="34" spans="1:121" x14ac:dyDescent="0.25">
      <c r="A34" s="15" t="s">
        <v>18</v>
      </c>
      <c r="B34" s="94">
        <v>0.01</v>
      </c>
      <c r="D34" s="29" t="s">
        <v>56</v>
      </c>
      <c r="E34" s="71">
        <f ca="1">-SUM('Monthly CF'!D81:EE81)</f>
        <v>0</v>
      </c>
    </row>
    <row r="35" spans="1:121" x14ac:dyDescent="0.25">
      <c r="A35" s="29" t="s">
        <v>33</v>
      </c>
      <c r="B35" s="95">
        <v>0.01</v>
      </c>
      <c r="D35" s="29" t="s">
        <v>20</v>
      </c>
      <c r="E35" s="71">
        <f>+B21</f>
        <v>250000</v>
      </c>
    </row>
    <row r="36" spans="1:121" x14ac:dyDescent="0.25">
      <c r="A36" s="42" t="s">
        <v>34</v>
      </c>
      <c r="B36" s="98">
        <v>7.0000000000000007E-2</v>
      </c>
      <c r="D36" s="29" t="s">
        <v>57</v>
      </c>
      <c r="E36" s="71">
        <f ca="1">-'Monthly CF'!A58</f>
        <v>188316.96439691269</v>
      </c>
    </row>
    <row r="37" spans="1:121" x14ac:dyDescent="0.25">
      <c r="D37" s="92" t="s">
        <v>53</v>
      </c>
      <c r="E37" s="93">
        <f ca="1">SUM(E27:E36)</f>
        <v>11124469.487285389</v>
      </c>
    </row>
    <row r="39" spans="1:121" x14ac:dyDescent="0.25">
      <c r="A39" s="99" t="s">
        <v>134</v>
      </c>
      <c r="B39" s="100">
        <v>1</v>
      </c>
      <c r="C39" s="100">
        <f>B39+1</f>
        <v>2</v>
      </c>
      <c r="D39" s="100">
        <f t="shared" ref="D39:BO39" si="2">C39+1</f>
        <v>3</v>
      </c>
      <c r="E39" s="100">
        <f t="shared" si="2"/>
        <v>4</v>
      </c>
      <c r="F39" s="100">
        <f t="shared" si="2"/>
        <v>5</v>
      </c>
      <c r="G39" s="100">
        <f t="shared" si="2"/>
        <v>6</v>
      </c>
      <c r="H39" s="100">
        <f t="shared" si="2"/>
        <v>7</v>
      </c>
      <c r="I39" s="100">
        <f t="shared" si="2"/>
        <v>8</v>
      </c>
      <c r="J39" s="100">
        <f t="shared" si="2"/>
        <v>9</v>
      </c>
      <c r="K39" s="100">
        <f t="shared" si="2"/>
        <v>10</v>
      </c>
      <c r="L39" s="100">
        <f t="shared" si="2"/>
        <v>11</v>
      </c>
      <c r="M39" s="100">
        <f t="shared" si="2"/>
        <v>12</v>
      </c>
      <c r="N39" s="100">
        <f t="shared" si="2"/>
        <v>13</v>
      </c>
      <c r="O39" s="100">
        <f t="shared" si="2"/>
        <v>14</v>
      </c>
      <c r="P39" s="100">
        <f t="shared" si="2"/>
        <v>15</v>
      </c>
      <c r="Q39" s="100">
        <f t="shared" si="2"/>
        <v>16</v>
      </c>
      <c r="R39" s="100">
        <f t="shared" si="2"/>
        <v>17</v>
      </c>
      <c r="S39" s="100">
        <f t="shared" si="2"/>
        <v>18</v>
      </c>
      <c r="T39" s="100">
        <f t="shared" si="2"/>
        <v>19</v>
      </c>
      <c r="U39" s="100">
        <f t="shared" si="2"/>
        <v>20</v>
      </c>
      <c r="V39" s="100">
        <f t="shared" si="2"/>
        <v>21</v>
      </c>
      <c r="W39" s="100">
        <f t="shared" si="2"/>
        <v>22</v>
      </c>
      <c r="X39" s="100">
        <f t="shared" si="2"/>
        <v>23</v>
      </c>
      <c r="Y39" s="100">
        <f t="shared" si="2"/>
        <v>24</v>
      </c>
      <c r="Z39" s="100">
        <f t="shared" si="2"/>
        <v>25</v>
      </c>
      <c r="AA39" s="100">
        <f t="shared" si="2"/>
        <v>26</v>
      </c>
      <c r="AB39" s="100">
        <f t="shared" si="2"/>
        <v>27</v>
      </c>
      <c r="AC39" s="100">
        <f t="shared" si="2"/>
        <v>28</v>
      </c>
      <c r="AD39" s="100">
        <f t="shared" si="2"/>
        <v>29</v>
      </c>
      <c r="AE39" s="100">
        <f t="shared" si="2"/>
        <v>30</v>
      </c>
      <c r="AF39" s="100">
        <f t="shared" si="2"/>
        <v>31</v>
      </c>
      <c r="AG39" s="100">
        <f t="shared" si="2"/>
        <v>32</v>
      </c>
      <c r="AH39" s="100">
        <f t="shared" si="2"/>
        <v>33</v>
      </c>
      <c r="AI39" s="100">
        <f t="shared" si="2"/>
        <v>34</v>
      </c>
      <c r="AJ39" s="100">
        <f t="shared" si="2"/>
        <v>35</v>
      </c>
      <c r="AK39" s="100">
        <f t="shared" si="2"/>
        <v>36</v>
      </c>
      <c r="AL39" s="100">
        <f t="shared" si="2"/>
        <v>37</v>
      </c>
      <c r="AM39" s="100">
        <f t="shared" si="2"/>
        <v>38</v>
      </c>
      <c r="AN39" s="100">
        <f t="shared" si="2"/>
        <v>39</v>
      </c>
      <c r="AO39" s="100">
        <f t="shared" si="2"/>
        <v>40</v>
      </c>
      <c r="AP39" s="100">
        <f t="shared" si="2"/>
        <v>41</v>
      </c>
      <c r="AQ39" s="100">
        <f t="shared" si="2"/>
        <v>42</v>
      </c>
      <c r="AR39" s="100">
        <f t="shared" si="2"/>
        <v>43</v>
      </c>
      <c r="AS39" s="100">
        <f t="shared" si="2"/>
        <v>44</v>
      </c>
      <c r="AT39" s="100">
        <f t="shared" si="2"/>
        <v>45</v>
      </c>
      <c r="AU39" s="100">
        <f t="shared" si="2"/>
        <v>46</v>
      </c>
      <c r="AV39" s="100">
        <f t="shared" si="2"/>
        <v>47</v>
      </c>
      <c r="AW39" s="100">
        <f t="shared" si="2"/>
        <v>48</v>
      </c>
      <c r="AX39" s="100">
        <f t="shared" si="2"/>
        <v>49</v>
      </c>
      <c r="AY39" s="100">
        <f t="shared" si="2"/>
        <v>50</v>
      </c>
      <c r="AZ39" s="100">
        <f t="shared" si="2"/>
        <v>51</v>
      </c>
      <c r="BA39" s="100">
        <f t="shared" si="2"/>
        <v>52</v>
      </c>
      <c r="BB39" s="100">
        <f t="shared" si="2"/>
        <v>53</v>
      </c>
      <c r="BC39" s="100">
        <f t="shared" si="2"/>
        <v>54</v>
      </c>
      <c r="BD39" s="100">
        <f t="shared" si="2"/>
        <v>55</v>
      </c>
      <c r="BE39" s="100">
        <f t="shared" si="2"/>
        <v>56</v>
      </c>
      <c r="BF39" s="100">
        <f t="shared" si="2"/>
        <v>57</v>
      </c>
      <c r="BG39" s="100">
        <f t="shared" si="2"/>
        <v>58</v>
      </c>
      <c r="BH39" s="100">
        <f t="shared" si="2"/>
        <v>59</v>
      </c>
      <c r="BI39" s="100">
        <f t="shared" si="2"/>
        <v>60</v>
      </c>
      <c r="BJ39" s="100">
        <f t="shared" si="2"/>
        <v>61</v>
      </c>
      <c r="BK39" s="100">
        <f t="shared" si="2"/>
        <v>62</v>
      </c>
      <c r="BL39" s="100">
        <f t="shared" si="2"/>
        <v>63</v>
      </c>
      <c r="BM39" s="100">
        <f t="shared" si="2"/>
        <v>64</v>
      </c>
      <c r="BN39" s="100">
        <f t="shared" si="2"/>
        <v>65</v>
      </c>
      <c r="BO39" s="100">
        <f t="shared" si="2"/>
        <v>66</v>
      </c>
      <c r="BP39" s="100">
        <f t="shared" ref="BP39:DQ39" si="3">BO39+1</f>
        <v>67</v>
      </c>
      <c r="BQ39" s="100">
        <f t="shared" si="3"/>
        <v>68</v>
      </c>
      <c r="BR39" s="100">
        <f t="shared" si="3"/>
        <v>69</v>
      </c>
      <c r="BS39" s="100">
        <f t="shared" si="3"/>
        <v>70</v>
      </c>
      <c r="BT39" s="100">
        <f t="shared" si="3"/>
        <v>71</v>
      </c>
      <c r="BU39" s="100">
        <f t="shared" si="3"/>
        <v>72</v>
      </c>
      <c r="BV39" s="100">
        <f t="shared" si="3"/>
        <v>73</v>
      </c>
      <c r="BW39" s="100">
        <f t="shared" si="3"/>
        <v>74</v>
      </c>
      <c r="BX39" s="100">
        <f t="shared" si="3"/>
        <v>75</v>
      </c>
      <c r="BY39" s="100">
        <f t="shared" si="3"/>
        <v>76</v>
      </c>
      <c r="BZ39" s="100">
        <f t="shared" si="3"/>
        <v>77</v>
      </c>
      <c r="CA39" s="100">
        <f t="shared" si="3"/>
        <v>78</v>
      </c>
      <c r="CB39" s="100">
        <f t="shared" si="3"/>
        <v>79</v>
      </c>
      <c r="CC39" s="100">
        <f t="shared" si="3"/>
        <v>80</v>
      </c>
      <c r="CD39" s="100">
        <f t="shared" si="3"/>
        <v>81</v>
      </c>
      <c r="CE39" s="100">
        <f t="shared" si="3"/>
        <v>82</v>
      </c>
      <c r="CF39" s="100">
        <f t="shared" si="3"/>
        <v>83</v>
      </c>
      <c r="CG39" s="100">
        <f t="shared" si="3"/>
        <v>84</v>
      </c>
      <c r="CH39" s="100">
        <f t="shared" si="3"/>
        <v>85</v>
      </c>
      <c r="CI39" s="100">
        <f t="shared" si="3"/>
        <v>86</v>
      </c>
      <c r="CJ39" s="100">
        <f t="shared" si="3"/>
        <v>87</v>
      </c>
      <c r="CK39" s="100">
        <f t="shared" si="3"/>
        <v>88</v>
      </c>
      <c r="CL39" s="100">
        <f t="shared" si="3"/>
        <v>89</v>
      </c>
      <c r="CM39" s="100">
        <f t="shared" si="3"/>
        <v>90</v>
      </c>
      <c r="CN39" s="100">
        <f t="shared" si="3"/>
        <v>91</v>
      </c>
      <c r="CO39" s="100">
        <f t="shared" si="3"/>
        <v>92</v>
      </c>
      <c r="CP39" s="100">
        <f t="shared" si="3"/>
        <v>93</v>
      </c>
      <c r="CQ39" s="100">
        <f t="shared" si="3"/>
        <v>94</v>
      </c>
      <c r="CR39" s="100">
        <f t="shared" si="3"/>
        <v>95</v>
      </c>
      <c r="CS39" s="100">
        <f t="shared" si="3"/>
        <v>96</v>
      </c>
      <c r="CT39" s="100">
        <f t="shared" si="3"/>
        <v>97</v>
      </c>
      <c r="CU39" s="100">
        <f t="shared" si="3"/>
        <v>98</v>
      </c>
      <c r="CV39" s="100">
        <f t="shared" si="3"/>
        <v>99</v>
      </c>
      <c r="CW39" s="100">
        <f t="shared" si="3"/>
        <v>100</v>
      </c>
      <c r="CX39" s="100">
        <f t="shared" si="3"/>
        <v>101</v>
      </c>
      <c r="CY39" s="100">
        <f t="shared" si="3"/>
        <v>102</v>
      </c>
      <c r="CZ39" s="100">
        <f t="shared" si="3"/>
        <v>103</v>
      </c>
      <c r="DA39" s="100">
        <f t="shared" si="3"/>
        <v>104</v>
      </c>
      <c r="DB39" s="100">
        <f t="shared" si="3"/>
        <v>105</v>
      </c>
      <c r="DC39" s="100">
        <f t="shared" si="3"/>
        <v>106</v>
      </c>
      <c r="DD39" s="100">
        <f t="shared" si="3"/>
        <v>107</v>
      </c>
      <c r="DE39" s="100">
        <f t="shared" si="3"/>
        <v>108</v>
      </c>
      <c r="DF39" s="100">
        <f t="shared" si="3"/>
        <v>109</v>
      </c>
      <c r="DG39" s="100">
        <f t="shared" si="3"/>
        <v>110</v>
      </c>
      <c r="DH39" s="100">
        <f t="shared" si="3"/>
        <v>111</v>
      </c>
      <c r="DI39" s="100">
        <f t="shared" si="3"/>
        <v>112</v>
      </c>
      <c r="DJ39" s="100">
        <f t="shared" si="3"/>
        <v>113</v>
      </c>
      <c r="DK39" s="100">
        <f t="shared" si="3"/>
        <v>114</v>
      </c>
      <c r="DL39" s="100">
        <f t="shared" si="3"/>
        <v>115</v>
      </c>
      <c r="DM39" s="100">
        <f t="shared" si="3"/>
        <v>116</v>
      </c>
      <c r="DN39" s="100">
        <f t="shared" si="3"/>
        <v>117</v>
      </c>
      <c r="DO39" s="100">
        <f t="shared" si="3"/>
        <v>118</v>
      </c>
      <c r="DP39" s="100">
        <f t="shared" si="3"/>
        <v>119</v>
      </c>
      <c r="DQ39" s="101">
        <f t="shared" si="3"/>
        <v>120</v>
      </c>
    </row>
    <row r="40" spans="1:121" x14ac:dyDescent="0.25">
      <c r="A40" s="102" t="s">
        <v>135</v>
      </c>
      <c r="B40" s="103">
        <f>IF('Monthly CF'!D4&lt;=Summary!$H$12,'Monthly CF'!D4,"")</f>
        <v>43890</v>
      </c>
      <c r="C40" s="103">
        <f>IF('Monthly CF'!E4&lt;=Summary!$H$12,'Monthly CF'!E4,"")</f>
        <v>43921</v>
      </c>
      <c r="D40" s="103">
        <f>IF('Monthly CF'!F4&lt;=Summary!$H$12,'Monthly CF'!F4,"")</f>
        <v>43951</v>
      </c>
      <c r="E40" s="103">
        <f>IF('Monthly CF'!G4&lt;=Summary!$H$12,'Monthly CF'!G4,"")</f>
        <v>43982</v>
      </c>
      <c r="F40" s="103">
        <f>IF('Monthly CF'!H4&lt;=Summary!$H$12,'Monthly CF'!H4,"")</f>
        <v>44012</v>
      </c>
      <c r="G40" s="103">
        <f>IF('Monthly CF'!I4&lt;=Summary!$H$12,'Monthly CF'!I4,"")</f>
        <v>44043</v>
      </c>
      <c r="H40" s="103">
        <f>IF('Monthly CF'!J4&lt;=Summary!$H$12,'Monthly CF'!J4,"")</f>
        <v>44074</v>
      </c>
      <c r="I40" s="103">
        <f>IF('Monthly CF'!K4&lt;=Summary!$H$12,'Monthly CF'!K4,"")</f>
        <v>44104</v>
      </c>
      <c r="J40" s="103">
        <f>IF('Monthly CF'!L4&lt;=Summary!$H$12,'Monthly CF'!L4,"")</f>
        <v>44135</v>
      </c>
      <c r="K40" s="103">
        <f>IF('Monthly CF'!M4&lt;=Summary!$H$12,'Monthly CF'!M4,"")</f>
        <v>44165</v>
      </c>
      <c r="L40" s="103">
        <f>IF('Monthly CF'!N4&lt;=Summary!$H$12,'Monthly CF'!N4,"")</f>
        <v>44196</v>
      </c>
      <c r="M40" s="103">
        <f>IF('Monthly CF'!O4&lt;=Summary!$H$12,'Monthly CF'!O4,"")</f>
        <v>44227</v>
      </c>
      <c r="N40" s="103">
        <f>IF('Monthly CF'!P4&lt;=Summary!$H$12,'Monthly CF'!P4,"")</f>
        <v>44255</v>
      </c>
      <c r="O40" s="103">
        <f>IF('Monthly CF'!Q4&lt;=Summary!$H$12,'Monthly CF'!Q4,"")</f>
        <v>44286</v>
      </c>
      <c r="P40" s="103">
        <f>IF('Monthly CF'!R4&lt;=Summary!$H$12,'Monthly CF'!R4,"")</f>
        <v>44316</v>
      </c>
      <c r="Q40" s="103">
        <f>IF('Monthly CF'!S4&lt;=Summary!$H$12,'Monthly CF'!S4,"")</f>
        <v>44347</v>
      </c>
      <c r="R40" s="103">
        <f>IF('Monthly CF'!T4&lt;=Summary!$H$12,'Monthly CF'!T4,"")</f>
        <v>44377</v>
      </c>
      <c r="S40" s="103">
        <f>IF('Monthly CF'!U4&lt;=Summary!$H$12,'Monthly CF'!U4,"")</f>
        <v>44408</v>
      </c>
      <c r="T40" s="103">
        <f>IF('Monthly CF'!V4&lt;=Summary!$H$12,'Monthly CF'!V4,"")</f>
        <v>44439</v>
      </c>
      <c r="U40" s="103">
        <f>IF('Monthly CF'!W4&lt;=Summary!$H$12,'Monthly CF'!W4,"")</f>
        <v>44469</v>
      </c>
      <c r="V40" s="103">
        <f>IF('Monthly CF'!X4&lt;=Summary!$H$12,'Monthly CF'!X4,"")</f>
        <v>44500</v>
      </c>
      <c r="W40" s="103">
        <f>IF('Monthly CF'!Y4&lt;=Summary!$H$12,'Monthly CF'!Y4,"")</f>
        <v>44530</v>
      </c>
      <c r="X40" s="103">
        <f>IF('Monthly CF'!Z4&lt;=Summary!$H$12,'Monthly CF'!Z4,"")</f>
        <v>44561</v>
      </c>
      <c r="Y40" s="103">
        <f>IF('Monthly CF'!AA4&lt;=Summary!$H$12,'Monthly CF'!AA4,"")</f>
        <v>44592</v>
      </c>
      <c r="Z40" s="103">
        <f>IF('Monthly CF'!AB4&lt;=Summary!$H$12,'Monthly CF'!AB4,"")</f>
        <v>44620</v>
      </c>
      <c r="AA40" s="103">
        <f>IF('Monthly CF'!AC4&lt;=Summary!$H$12,'Monthly CF'!AC4,"")</f>
        <v>44651</v>
      </c>
      <c r="AB40" s="103">
        <f>IF('Monthly CF'!AD4&lt;=Summary!$H$12,'Monthly CF'!AD4,"")</f>
        <v>44681</v>
      </c>
      <c r="AC40" s="103">
        <f>IF('Monthly CF'!AE4&lt;=Summary!$H$12,'Monthly CF'!AE4,"")</f>
        <v>44712</v>
      </c>
      <c r="AD40" s="103">
        <f>IF('Monthly CF'!AF4&lt;=Summary!$H$12,'Monthly CF'!AF4,"")</f>
        <v>44742</v>
      </c>
      <c r="AE40" s="103">
        <f>IF('Monthly CF'!AG4&lt;=Summary!$H$12,'Monthly CF'!AG4,"")</f>
        <v>44773</v>
      </c>
      <c r="AF40" s="103">
        <f>IF('Monthly CF'!AH4&lt;=Summary!$H$12,'Monthly CF'!AH4,"")</f>
        <v>44804</v>
      </c>
      <c r="AG40" s="103">
        <f>IF('Monthly CF'!AI4&lt;=Summary!$H$12,'Monthly CF'!AI4,"")</f>
        <v>44834</v>
      </c>
      <c r="AH40" s="103">
        <f>IF('Monthly CF'!AJ4&lt;=Summary!$H$12,'Monthly CF'!AJ4,"")</f>
        <v>44865</v>
      </c>
      <c r="AI40" s="103">
        <f>IF('Monthly CF'!AK4&lt;=Summary!$H$12,'Monthly CF'!AK4,"")</f>
        <v>44895</v>
      </c>
      <c r="AJ40" s="103">
        <f>IF('Monthly CF'!AL4&lt;=Summary!$H$12,'Monthly CF'!AL4,"")</f>
        <v>44926</v>
      </c>
      <c r="AK40" s="103">
        <f>IF('Monthly CF'!AM4&lt;=Summary!$H$12,'Monthly CF'!AM4,"")</f>
        <v>44957</v>
      </c>
      <c r="AL40" s="103">
        <f>IF('Monthly CF'!AN4&lt;=Summary!$H$12,'Monthly CF'!AN4,"")</f>
        <v>44985</v>
      </c>
      <c r="AM40" s="103">
        <f>IF('Monthly CF'!AO4&lt;=Summary!$H$12,'Monthly CF'!AO4,"")</f>
        <v>45016</v>
      </c>
      <c r="AN40" s="103">
        <f>IF('Monthly CF'!AP4&lt;=Summary!$H$12,'Monthly CF'!AP4,"")</f>
        <v>45046</v>
      </c>
      <c r="AO40" s="103">
        <f>IF('Monthly CF'!AQ4&lt;=Summary!$H$12,'Monthly CF'!AQ4,"")</f>
        <v>45077</v>
      </c>
      <c r="AP40" s="103">
        <f>IF('Monthly CF'!AR4&lt;=Summary!$H$12,'Monthly CF'!AR4,"")</f>
        <v>45107</v>
      </c>
      <c r="AQ40" s="103">
        <f>IF('Monthly CF'!AS4&lt;=Summary!$H$12,'Monthly CF'!AS4,"")</f>
        <v>45138</v>
      </c>
      <c r="AR40" s="103">
        <f>IF('Monthly CF'!AT4&lt;=Summary!$H$12,'Monthly CF'!AT4,"")</f>
        <v>45169</v>
      </c>
      <c r="AS40" s="103">
        <f>IF('Monthly CF'!AU4&lt;=Summary!$H$12,'Monthly CF'!AU4,"")</f>
        <v>45199</v>
      </c>
      <c r="AT40" s="103">
        <f>IF('Monthly CF'!AV4&lt;=Summary!$H$12,'Monthly CF'!AV4,"")</f>
        <v>45230</v>
      </c>
      <c r="AU40" s="103">
        <f>IF('Monthly CF'!AW4&lt;=Summary!$H$12,'Monthly CF'!AW4,"")</f>
        <v>45260</v>
      </c>
      <c r="AV40" s="103">
        <f>IF('Monthly CF'!AX4&lt;=Summary!$H$12,'Monthly CF'!AX4,"")</f>
        <v>45291</v>
      </c>
      <c r="AW40" s="103">
        <f>IF('Monthly CF'!AY4&lt;=Summary!$H$12,'Monthly CF'!AY4,"")</f>
        <v>45322</v>
      </c>
      <c r="AX40" s="103">
        <f>IF('Monthly CF'!AZ4&lt;=Summary!$H$12,'Monthly CF'!AZ4,"")</f>
        <v>45351</v>
      </c>
      <c r="AY40" s="103">
        <f>IF('Monthly CF'!BA4&lt;=Summary!$H$12,'Monthly CF'!BA4,"")</f>
        <v>45382</v>
      </c>
      <c r="AZ40" s="103">
        <f>IF('Monthly CF'!BB4&lt;=Summary!$H$12,'Monthly CF'!BB4,"")</f>
        <v>45412</v>
      </c>
      <c r="BA40" s="103">
        <f>IF('Monthly CF'!BC4&lt;=Summary!$H$12,'Monthly CF'!BC4,"")</f>
        <v>45443</v>
      </c>
      <c r="BB40" s="103">
        <f>IF('Monthly CF'!BD4&lt;=Summary!$H$12,'Monthly CF'!BD4,"")</f>
        <v>45473</v>
      </c>
      <c r="BC40" s="103">
        <f>IF('Monthly CF'!BE4&lt;=Summary!$H$12,'Monthly CF'!BE4,"")</f>
        <v>45504</v>
      </c>
      <c r="BD40" s="103">
        <f>IF('Monthly CF'!BF4&lt;=Summary!$H$12,'Monthly CF'!BF4,"")</f>
        <v>45535</v>
      </c>
      <c r="BE40" s="103">
        <f>IF('Monthly CF'!BG4&lt;=Summary!$H$12,'Monthly CF'!BG4,"")</f>
        <v>45565</v>
      </c>
      <c r="BF40" s="103">
        <f>IF('Monthly CF'!BH4&lt;=Summary!$H$12,'Monthly CF'!BH4,"")</f>
        <v>45596</v>
      </c>
      <c r="BG40" s="103">
        <f>IF('Monthly CF'!BI4&lt;=Summary!$H$12,'Monthly CF'!BI4,"")</f>
        <v>45626</v>
      </c>
      <c r="BH40" s="103">
        <f>IF('Monthly CF'!BJ4&lt;=Summary!$H$12,'Monthly CF'!BJ4,"")</f>
        <v>45657</v>
      </c>
      <c r="BI40" s="103">
        <f>IF('Monthly CF'!BK4&lt;=Summary!$H$12,'Monthly CF'!BK4,"")</f>
        <v>45688</v>
      </c>
      <c r="BJ40" s="103">
        <f>IF('Monthly CF'!BL4&lt;=Summary!$H$12,'Monthly CF'!BL4,"")</f>
        <v>45716</v>
      </c>
      <c r="BK40" s="103">
        <f>IF('Monthly CF'!BM4&lt;=Summary!$H$12,'Monthly CF'!BM4,"")</f>
        <v>45747</v>
      </c>
      <c r="BL40" s="103">
        <f>IF('Monthly CF'!BN4&lt;=Summary!$H$12,'Monthly CF'!BN4,"")</f>
        <v>45777</v>
      </c>
      <c r="BM40" s="103">
        <f>IF('Monthly CF'!BO4&lt;=Summary!$H$12,'Monthly CF'!BO4,"")</f>
        <v>45808</v>
      </c>
      <c r="BN40" s="103">
        <f>IF('Monthly CF'!BP4&lt;=Summary!$H$12,'Monthly CF'!BP4,"")</f>
        <v>45838</v>
      </c>
      <c r="BO40" s="103">
        <f>IF('Monthly CF'!BQ4&lt;=Summary!$H$12,'Monthly CF'!BQ4,"")</f>
        <v>45869</v>
      </c>
      <c r="BP40" s="103">
        <f>IF('Monthly CF'!BR4&lt;=Summary!$H$12,'Monthly CF'!BR4,"")</f>
        <v>45900</v>
      </c>
      <c r="BQ40" s="103">
        <f>IF('Monthly CF'!BS4&lt;=Summary!$H$12,'Monthly CF'!BS4,"")</f>
        <v>45930</v>
      </c>
      <c r="BR40" s="103">
        <f>IF('Monthly CF'!BT4&lt;=Summary!$H$12,'Monthly CF'!BT4,"")</f>
        <v>45961</v>
      </c>
      <c r="BS40" s="103">
        <f>IF('Monthly CF'!BU4&lt;=Summary!$H$12,'Monthly CF'!BU4,"")</f>
        <v>45991</v>
      </c>
      <c r="BT40" s="103">
        <f>IF('Monthly CF'!BV4&lt;=Summary!$H$12,'Monthly CF'!BV4,"")</f>
        <v>46022</v>
      </c>
      <c r="BU40" s="103">
        <f>IF('Monthly CF'!BW4&lt;=Summary!$H$12,'Monthly CF'!BW4,"")</f>
        <v>46053</v>
      </c>
      <c r="BV40" s="103">
        <f>IF('Monthly CF'!BX4&lt;=Summary!$H$12,'Monthly CF'!BX4,"")</f>
        <v>46081</v>
      </c>
      <c r="BW40" s="103">
        <f>IF('Monthly CF'!BY4&lt;=Summary!$H$12,'Monthly CF'!BY4,"")</f>
        <v>46112</v>
      </c>
      <c r="BX40" s="103">
        <f>IF('Monthly CF'!BZ4&lt;=Summary!$H$12,'Monthly CF'!BZ4,"")</f>
        <v>46142</v>
      </c>
      <c r="BY40" s="103">
        <f>IF('Monthly CF'!CA4&lt;=Summary!$H$12,'Monthly CF'!CA4,"")</f>
        <v>46173</v>
      </c>
      <c r="BZ40" s="103">
        <f>IF('Monthly CF'!CB4&lt;=Summary!$H$12,'Monthly CF'!CB4,"")</f>
        <v>46203</v>
      </c>
      <c r="CA40" s="103">
        <f>IF('Monthly CF'!CC4&lt;=Summary!$H$12,'Monthly CF'!CC4,"")</f>
        <v>46234</v>
      </c>
      <c r="CB40" s="103">
        <f>IF('Monthly CF'!CD4&lt;=Summary!$H$12,'Monthly CF'!CD4,"")</f>
        <v>46265</v>
      </c>
      <c r="CC40" s="103">
        <f>IF('Monthly CF'!CE4&lt;=Summary!$H$12,'Monthly CF'!CE4,"")</f>
        <v>46295</v>
      </c>
      <c r="CD40" s="103">
        <f>IF('Monthly CF'!CF4&lt;=Summary!$H$12,'Monthly CF'!CF4,"")</f>
        <v>46326</v>
      </c>
      <c r="CE40" s="103">
        <f>IF('Monthly CF'!CG4&lt;=Summary!$H$12,'Monthly CF'!CG4,"")</f>
        <v>46356</v>
      </c>
      <c r="CF40" s="103">
        <f>IF('Monthly CF'!CH4&lt;=Summary!$H$12,'Monthly CF'!CH4,"")</f>
        <v>46387</v>
      </c>
      <c r="CG40" s="103">
        <f>IF('Monthly CF'!CI4&lt;=Summary!$H$12,'Monthly CF'!CI4,"")</f>
        <v>46418</v>
      </c>
      <c r="CH40" s="103">
        <f>IF('Monthly CF'!CJ4&lt;=Summary!$H$12,'Monthly CF'!CJ4,"")</f>
        <v>46446</v>
      </c>
      <c r="CI40" s="103">
        <f>IF('Monthly CF'!CK4&lt;=Summary!$H$12,'Monthly CF'!CK4,"")</f>
        <v>46477</v>
      </c>
      <c r="CJ40" s="103">
        <f>IF('Monthly CF'!CL4&lt;=Summary!$H$12,'Monthly CF'!CL4,"")</f>
        <v>46507</v>
      </c>
      <c r="CK40" s="103">
        <f>IF('Monthly CF'!CM4&lt;=Summary!$H$12,'Monthly CF'!CM4,"")</f>
        <v>46538</v>
      </c>
      <c r="CL40" s="103">
        <f>IF('Monthly CF'!CN4&lt;=Summary!$H$12,'Monthly CF'!CN4,"")</f>
        <v>46568</v>
      </c>
      <c r="CM40" s="103">
        <f>IF('Monthly CF'!CO4&lt;=Summary!$H$12,'Monthly CF'!CO4,"")</f>
        <v>46599</v>
      </c>
      <c r="CN40" s="103">
        <f>IF('Monthly CF'!CP4&lt;=Summary!$H$12,'Monthly CF'!CP4,"")</f>
        <v>46630</v>
      </c>
      <c r="CO40" s="103">
        <f>IF('Monthly CF'!CQ4&lt;=Summary!$H$12,'Monthly CF'!CQ4,"")</f>
        <v>46660</v>
      </c>
      <c r="CP40" s="103">
        <f>IF('Monthly CF'!CR4&lt;=Summary!$H$12,'Monthly CF'!CR4,"")</f>
        <v>46691</v>
      </c>
      <c r="CQ40" s="103">
        <f>IF('Monthly CF'!CS4&lt;=Summary!$H$12,'Monthly CF'!CS4,"")</f>
        <v>46721</v>
      </c>
      <c r="CR40" s="103">
        <f>IF('Monthly CF'!CT4&lt;=Summary!$H$12,'Monthly CF'!CT4,"")</f>
        <v>46752</v>
      </c>
      <c r="CS40" s="103">
        <f>IF('Monthly CF'!CU4&lt;=Summary!$H$12,'Monthly CF'!CU4,"")</f>
        <v>46783</v>
      </c>
      <c r="CT40" s="103">
        <f>IF('Monthly CF'!CV4&lt;=Summary!$H$12,'Monthly CF'!CV4,"")</f>
        <v>46812</v>
      </c>
      <c r="CU40" s="103">
        <f>IF('Monthly CF'!CW4&lt;=Summary!$H$12,'Monthly CF'!CW4,"")</f>
        <v>46843</v>
      </c>
      <c r="CV40" s="103">
        <f>IF('Monthly CF'!CX4&lt;=Summary!$H$12,'Monthly CF'!CX4,"")</f>
        <v>46873</v>
      </c>
      <c r="CW40" s="103">
        <f>IF('Monthly CF'!CY4&lt;=Summary!$H$12,'Monthly CF'!CY4,"")</f>
        <v>46904</v>
      </c>
      <c r="CX40" s="103">
        <f>IF('Monthly CF'!CZ4&lt;=Summary!$H$12,'Monthly CF'!CZ4,"")</f>
        <v>46934</v>
      </c>
      <c r="CY40" s="103">
        <f>IF('Monthly CF'!DA4&lt;=Summary!$H$12,'Monthly CF'!DA4,"")</f>
        <v>46965</v>
      </c>
      <c r="CZ40" s="103">
        <f>IF('Monthly CF'!DB4&lt;=Summary!$H$12,'Monthly CF'!DB4,"")</f>
        <v>46996</v>
      </c>
      <c r="DA40" s="103">
        <f>IF('Monthly CF'!DC4&lt;=Summary!$H$12,'Monthly CF'!DC4,"")</f>
        <v>47026</v>
      </c>
      <c r="DB40" s="103">
        <f>IF('Monthly CF'!DD4&lt;=Summary!$H$12,'Monthly CF'!DD4,"")</f>
        <v>47057</v>
      </c>
      <c r="DC40" s="103">
        <f>IF('Monthly CF'!DE4&lt;=Summary!$H$12,'Monthly CF'!DE4,"")</f>
        <v>47087</v>
      </c>
      <c r="DD40" s="103">
        <f>IF('Monthly CF'!DF4&lt;=Summary!$H$12,'Monthly CF'!DF4,"")</f>
        <v>47118</v>
      </c>
      <c r="DE40" s="103">
        <f>IF('Monthly CF'!DG4&lt;=Summary!$H$12,'Monthly CF'!DG4,"")</f>
        <v>47149</v>
      </c>
      <c r="DF40" s="103">
        <f>IF('Monthly CF'!DH4&lt;=Summary!$H$12,'Monthly CF'!DH4,"")</f>
        <v>47177</v>
      </c>
      <c r="DG40" s="103">
        <f>IF('Monthly CF'!DI4&lt;=Summary!$H$12,'Monthly CF'!DI4,"")</f>
        <v>47208</v>
      </c>
      <c r="DH40" s="103">
        <f>IF('Monthly CF'!DJ4&lt;=Summary!$H$12,'Monthly CF'!DJ4,"")</f>
        <v>47238</v>
      </c>
      <c r="DI40" s="103">
        <f>IF('Monthly CF'!DK4&lt;=Summary!$H$12,'Monthly CF'!DK4,"")</f>
        <v>47269</v>
      </c>
      <c r="DJ40" s="103">
        <f>IF('Monthly CF'!DL4&lt;=Summary!$H$12,'Monthly CF'!DL4,"")</f>
        <v>47299</v>
      </c>
      <c r="DK40" s="103">
        <f>IF('Monthly CF'!DM4&lt;=Summary!$H$12,'Monthly CF'!DM4,"")</f>
        <v>47330</v>
      </c>
      <c r="DL40" s="103">
        <f>IF('Monthly CF'!DN4&lt;=Summary!$H$12,'Monthly CF'!DN4,"")</f>
        <v>47361</v>
      </c>
      <c r="DM40" s="103">
        <f>IF('Monthly CF'!DO4&lt;=Summary!$H$12,'Monthly CF'!DO4,"")</f>
        <v>47391</v>
      </c>
      <c r="DN40" s="103">
        <f>IF('Monthly CF'!DP4&lt;=Summary!$H$12,'Monthly CF'!DP4,"")</f>
        <v>47422</v>
      </c>
      <c r="DO40" s="103">
        <f>IF('Monthly CF'!DQ4&lt;=Summary!$H$12,'Monthly CF'!DQ4,"")</f>
        <v>47452</v>
      </c>
      <c r="DP40" s="103">
        <f>IF('Monthly CF'!DR4&lt;=Summary!$H$12,'Monthly CF'!DR4,"")</f>
        <v>47483</v>
      </c>
      <c r="DQ40" s="104">
        <f>IF('Monthly CF'!DS4&lt;=Summary!$H$12,'Monthly CF'!DS4,"")</f>
        <v>47514</v>
      </c>
    </row>
    <row r="41" spans="1:121" x14ac:dyDescent="0.25">
      <c r="A41" s="57" t="str">
        <f>Z6</f>
        <v>Net Operating Income</v>
      </c>
      <c r="B41" s="105">
        <f ca="1">IF(AND(B40&lt;=$H$12,VLOOKUP($A$41,$B$44:$C$56,2,0)="Positive"),VLOOKUP($A$41,'Monthly CF'!$B$7:$EE$65,Summary!B39+2,0),IF(AND(B40&lt;=$H$12,VLOOKUP($A$41,$B$44:$C$56,2,0)="Negative"),ABS(VLOOKUP($A$41,'Monthly CF'!$B$7:$EE$65,Summary!B39+2,0)),""))</f>
        <v>21833.322</v>
      </c>
      <c r="C41" s="105">
        <f ca="1">IF(AND(C40&lt;=$H$12,VLOOKUP($A$41,$B$44:$C$56,2,0)="Positive"),VLOOKUP($A$41,'Monthly CF'!$B$7:$EE$65,Summary!C39+2,0),IF(AND(C40&lt;=$H$12,VLOOKUP($A$41,$B$44:$C$56,2,0)="Negative"),ABS(VLOOKUP($A$41,'Monthly CF'!$B$7:$EE$65,Summary!C39+2,0)),""))</f>
        <v>21833.321999999996</v>
      </c>
      <c r="D41" s="105">
        <f ca="1">IF(AND(D40&lt;=$H$12,VLOOKUP($A$41,$B$44:$C$56,2,0)="Positive"),VLOOKUP($A$41,'Monthly CF'!$B$7:$EE$65,Summary!D39+2,0),IF(AND(D40&lt;=$H$12,VLOOKUP($A$41,$B$44:$C$56,2,0)="Negative"),ABS(VLOOKUP($A$41,'Monthly CF'!$B$7:$EE$65,Summary!D39+2,0)),""))</f>
        <v>3921.1996953275584</v>
      </c>
      <c r="E41" s="105">
        <f ca="1">IF(AND(E40&lt;=$H$12,VLOOKUP($A$41,$B$44:$C$56,2,0)="Positive"),VLOOKUP($A$41,'Monthly CF'!$B$7:$EE$65,Summary!E39+2,0),IF(AND(E40&lt;=$H$12,VLOOKUP($A$41,$B$44:$C$56,2,0)="Negative"),ABS(VLOOKUP($A$41,'Monthly CF'!$B$7:$EE$65,Summary!E39+2,0)),""))</f>
        <v>3920.2634723376632</v>
      </c>
      <c r="F41" s="105">
        <f ca="1">IF(AND(F40&lt;=$H$12,VLOOKUP($A$41,$B$44:$C$56,2,0)="Positive"),VLOOKUP($A$41,'Monthly CF'!$B$7:$EE$65,Summary!F39+2,0),IF(AND(F40&lt;=$H$12,VLOOKUP($A$41,$B$44:$C$56,2,0)="Negative"),ABS(VLOOKUP($A$41,'Monthly CF'!$B$7:$EE$65,Summary!F39+2,0)),""))</f>
        <v>39614.001091143684</v>
      </c>
      <c r="G41" s="105">
        <f ca="1">IF(AND(G40&lt;=$H$12,VLOOKUP($A$41,$B$44:$C$56,2,0)="Positive"),VLOOKUP($A$41,'Monthly CF'!$B$7:$EE$65,Summary!G39+2,0),IF(AND(G40&lt;=$H$12,VLOOKUP($A$41,$B$44:$C$56,2,0)="Negative"),ABS(VLOOKUP($A$41,'Monthly CF'!$B$7:$EE$65,Summary!G39+2,0)),""))</f>
        <v>42141.061666666661</v>
      </c>
      <c r="H41" s="105">
        <f ca="1">IF(AND(H40&lt;=$H$12,VLOOKUP($A$41,$B$44:$C$56,2,0)="Positive"),VLOOKUP($A$41,'Monthly CF'!$B$7:$EE$65,Summary!H39+2,0),IF(AND(H40&lt;=$H$12,VLOOKUP($A$41,$B$44:$C$56,2,0)="Negative"),ABS(VLOOKUP($A$41,'Monthly CF'!$B$7:$EE$65,Summary!H39+2,0)),""))</f>
        <v>58347.811666666654</v>
      </c>
      <c r="I41" s="105">
        <f ca="1">IF(AND(I40&lt;=$H$12,VLOOKUP($A$41,$B$44:$C$56,2,0)="Positive"),VLOOKUP($A$41,'Monthly CF'!$B$7:$EE$65,Summary!I39+2,0),IF(AND(I40&lt;=$H$12,VLOOKUP($A$41,$B$44:$C$56,2,0)="Negative"),ABS(VLOOKUP($A$41,'Monthly CF'!$B$7:$EE$65,Summary!I39+2,0)),""))</f>
        <v>58347.811666666654</v>
      </c>
      <c r="J41" s="105">
        <f ca="1">IF(AND(J40&lt;=$H$12,VLOOKUP($A$41,$B$44:$C$56,2,0)="Positive"),VLOOKUP($A$41,'Monthly CF'!$B$7:$EE$65,Summary!J39+2,0),IF(AND(J40&lt;=$H$12,VLOOKUP($A$41,$B$44:$C$56,2,0)="Negative"),ABS(VLOOKUP($A$41,'Monthly CF'!$B$7:$EE$65,Summary!J39+2,0)),""))</f>
        <v>58347.811666666654</v>
      </c>
      <c r="K41" s="105">
        <f ca="1">IF(AND(K40&lt;=$H$12,VLOOKUP($A$41,$B$44:$C$56,2,0)="Positive"),VLOOKUP($A$41,'Monthly CF'!$B$7:$EE$65,Summary!K39+2,0),IF(AND(K40&lt;=$H$12,VLOOKUP($A$41,$B$44:$C$56,2,0)="Negative"),ABS(VLOOKUP($A$41,'Monthly CF'!$B$7:$EE$65,Summary!K39+2,0)),""))</f>
        <v>58347.811666666661</v>
      </c>
      <c r="L41" s="105">
        <f ca="1">IF(AND(L40&lt;=$H$12,VLOOKUP($A$41,$B$44:$C$56,2,0)="Positive"),VLOOKUP($A$41,'Monthly CF'!$B$7:$EE$65,Summary!L39+2,0),IF(AND(L40&lt;=$H$12,VLOOKUP($A$41,$B$44:$C$56,2,0)="Negative"),ABS(VLOOKUP($A$41,'Monthly CF'!$B$7:$EE$65,Summary!L39+2,0)),""))</f>
        <v>58347.811666666654</v>
      </c>
      <c r="M41" s="105">
        <f ca="1">IF(AND(M40&lt;=$H$12,VLOOKUP($A$41,$B$44:$C$56,2,0)="Positive"),VLOOKUP($A$41,'Monthly CF'!$B$7:$EE$65,Summary!M39+2,0),IF(AND(M40&lt;=$H$12,VLOOKUP($A$41,$B$44:$C$56,2,0)="Negative"),ABS(VLOOKUP($A$41,'Monthly CF'!$B$7:$EE$65,Summary!M39+2,0)),""))</f>
        <v>59430.09916666666</v>
      </c>
      <c r="N41" s="105">
        <f ca="1">IF(AND(N40&lt;=$H$12,VLOOKUP($A$41,$B$44:$C$56,2,0)="Positive"),VLOOKUP($A$41,'Monthly CF'!$B$7:$EE$65,Summary!N39+2,0),IF(AND(N40&lt;=$H$12,VLOOKUP($A$41,$B$44:$C$56,2,0)="Negative"),ABS(VLOOKUP($A$41,'Monthly CF'!$B$7:$EE$65,Summary!N39+2,0)),""))</f>
        <v>59612.043516666658</v>
      </c>
      <c r="O41" s="105">
        <f ca="1">IF(AND(O40&lt;=$H$12,VLOOKUP($A$41,$B$44:$C$56,2,0)="Positive"),VLOOKUP($A$41,'Monthly CF'!$B$7:$EE$65,Summary!O39+2,0),IF(AND(O40&lt;=$H$12,VLOOKUP($A$41,$B$44:$C$56,2,0)="Negative"),ABS(VLOOKUP($A$41,'Monthly CF'!$B$7:$EE$65,Summary!O39+2,0)),""))</f>
        <v>60098.246016666657</v>
      </c>
      <c r="P41" s="105">
        <f ca="1">IF(AND(P40&lt;=$H$12,VLOOKUP($A$41,$B$44:$C$56,2,0)="Positive"),VLOOKUP($A$41,'Monthly CF'!$B$7:$EE$65,Summary!P39+2,0),IF(AND(P40&lt;=$H$12,VLOOKUP($A$41,$B$44:$C$56,2,0)="Negative"),ABS(VLOOKUP($A$41,'Monthly CF'!$B$7:$EE$65,Summary!P39+2,0)),""))</f>
        <v>60098.246016666657</v>
      </c>
      <c r="Q41" s="105">
        <f ca="1">IF(AND(Q40&lt;=$H$12,VLOOKUP($A$41,$B$44:$C$56,2,0)="Positive"),VLOOKUP($A$41,'Monthly CF'!$B$7:$EE$65,Summary!Q39+2,0),IF(AND(Q40&lt;=$H$12,VLOOKUP($A$41,$B$44:$C$56,2,0)="Negative"),ABS(VLOOKUP($A$41,'Monthly CF'!$B$7:$EE$65,Summary!Q39+2,0)),""))</f>
        <v>60098.246016666657</v>
      </c>
      <c r="R41" s="105">
        <f ca="1">IF(AND(R40&lt;=$H$12,VLOOKUP($A$41,$B$44:$C$56,2,0)="Positive"),VLOOKUP($A$41,'Monthly CF'!$B$7:$EE$65,Summary!R39+2,0),IF(AND(R40&lt;=$H$12,VLOOKUP($A$41,$B$44:$C$56,2,0)="Negative"),ABS(VLOOKUP($A$41,'Monthly CF'!$B$7:$EE$65,Summary!R39+2,0)),""))</f>
        <v>60098.246016666671</v>
      </c>
      <c r="S41" s="105">
        <f ca="1">IF(AND(S40&lt;=$H$12,VLOOKUP($A$41,$B$44:$C$56,2,0)="Positive"),VLOOKUP($A$41,'Monthly CF'!$B$7:$EE$65,Summary!S39+2,0),IF(AND(S40&lt;=$H$12,VLOOKUP($A$41,$B$44:$C$56,2,0)="Negative"),ABS(VLOOKUP($A$41,'Monthly CF'!$B$7:$EE$65,Summary!S39+2,0)),""))</f>
        <v>60098.246016666671</v>
      </c>
      <c r="T41" s="105">
        <f ca="1">IF(AND(T40&lt;=$H$12,VLOOKUP($A$41,$B$44:$C$56,2,0)="Positive"),VLOOKUP($A$41,'Monthly CF'!$B$7:$EE$65,Summary!T39+2,0),IF(AND(T40&lt;=$H$12,VLOOKUP($A$41,$B$44:$C$56,2,0)="Negative"),ABS(VLOOKUP($A$41,'Monthly CF'!$B$7:$EE$65,Summary!T39+2,0)),""))</f>
        <v>60098.246016666671</v>
      </c>
      <c r="U41" s="105">
        <f ca="1">IF(AND(U40&lt;=$H$12,VLOOKUP($A$41,$B$44:$C$56,2,0)="Positive"),VLOOKUP($A$41,'Monthly CF'!$B$7:$EE$65,Summary!U39+2,0),IF(AND(U40&lt;=$H$12,VLOOKUP($A$41,$B$44:$C$56,2,0)="Negative"),ABS(VLOOKUP($A$41,'Monthly CF'!$B$7:$EE$65,Summary!U39+2,0)),""))</f>
        <v>60098.246016666664</v>
      </c>
      <c r="V41" s="105">
        <f ca="1">IF(AND(V40&lt;=$H$12,VLOOKUP($A$41,$B$44:$C$56,2,0)="Positive"),VLOOKUP($A$41,'Monthly CF'!$B$7:$EE$65,Summary!V39+2,0),IF(AND(V40&lt;=$H$12,VLOOKUP($A$41,$B$44:$C$56,2,0)="Negative"),ABS(VLOOKUP($A$41,'Monthly CF'!$B$7:$EE$65,Summary!V39+2,0)),""))</f>
        <v>60098.246016666664</v>
      </c>
      <c r="W41" s="105">
        <f ca="1">IF(AND(W40&lt;=$H$12,VLOOKUP($A$41,$B$44:$C$56,2,0)="Positive"),VLOOKUP($A$41,'Monthly CF'!$B$7:$EE$65,Summary!W39+2,0),IF(AND(W40&lt;=$H$12,VLOOKUP($A$41,$B$44:$C$56,2,0)="Negative"),ABS(VLOOKUP($A$41,'Monthly CF'!$B$7:$EE$65,Summary!W39+2,0)),""))</f>
        <v>60098.246016666664</v>
      </c>
      <c r="X41" s="105">
        <f ca="1">IF(AND(X40&lt;=$H$12,VLOOKUP($A$41,$B$44:$C$56,2,0)="Positive"),VLOOKUP($A$41,'Monthly CF'!$B$7:$EE$65,Summary!X39+2,0),IF(AND(X40&lt;=$H$12,VLOOKUP($A$41,$B$44:$C$56,2,0)="Negative"),ABS(VLOOKUP($A$41,'Monthly CF'!$B$7:$EE$65,Summary!X39+2,0)),""))</f>
        <v>60098.246016666664</v>
      </c>
      <c r="Y41" s="105">
        <f ca="1">IF(AND(Y40&lt;=$H$12,VLOOKUP($A$41,$B$44:$C$56,2,0)="Positive"),VLOOKUP($A$41,'Monthly CF'!$B$7:$EE$65,Summary!Y39+2,0),IF(AND(Y40&lt;=$H$12,VLOOKUP($A$41,$B$44:$C$56,2,0)="Negative"),ABS(VLOOKUP($A$41,'Monthly CF'!$B$7:$EE$65,Summary!Y39+2,0)),""))</f>
        <v>61213.002141666664</v>
      </c>
      <c r="Z41" s="105">
        <f ca="1">IF(AND(Z40&lt;=$H$12,VLOOKUP($A$41,$B$44:$C$56,2,0)="Positive"),VLOOKUP($A$41,'Monthly CF'!$B$7:$EE$65,Summary!Z39+2,0),IF(AND(Z40&lt;=$H$12,VLOOKUP($A$41,$B$44:$C$56,2,0)="Negative"),ABS(VLOOKUP($A$41,'Monthly CF'!$B$7:$EE$65,Summary!Z39+2,0)),""))</f>
        <v>61400.404822166682</v>
      </c>
      <c r="AA41" s="105">
        <f ca="1">IF(AND(AA40&lt;=$H$12,VLOOKUP($A$41,$B$44:$C$56,2,0)="Positive"),VLOOKUP($A$41,'Monthly CF'!$B$7:$EE$65,Summary!AA39+2,0),IF(AND(AA40&lt;=$H$12,VLOOKUP($A$41,$B$44:$C$56,2,0)="Negative"),ABS(VLOOKUP($A$41,'Monthly CF'!$B$7:$EE$65,Summary!AA39+2,0)),""))</f>
        <v>61901.193397166666</v>
      </c>
      <c r="AB41" s="105">
        <f ca="1">IF(AND(AB40&lt;=$H$12,VLOOKUP($A$41,$B$44:$C$56,2,0)="Positive"),VLOOKUP($A$41,'Monthly CF'!$B$7:$EE$65,Summary!AB39+2,0),IF(AND(AB40&lt;=$H$12,VLOOKUP($A$41,$B$44:$C$56,2,0)="Negative"),ABS(VLOOKUP($A$41,'Monthly CF'!$B$7:$EE$65,Summary!AB39+2,0)),""))</f>
        <v>61901.193397166673</v>
      </c>
      <c r="AC41" s="105">
        <f ca="1">IF(AND(AC40&lt;=$H$12,VLOOKUP($A$41,$B$44:$C$56,2,0)="Positive"),VLOOKUP($A$41,'Monthly CF'!$B$7:$EE$65,Summary!AC39+2,0),IF(AND(AC40&lt;=$H$12,VLOOKUP($A$41,$B$44:$C$56,2,0)="Negative"),ABS(VLOOKUP($A$41,'Monthly CF'!$B$7:$EE$65,Summary!AC39+2,0)),""))</f>
        <v>61901.193397166659</v>
      </c>
      <c r="AD41" s="105">
        <f ca="1">IF(AND(AD40&lt;=$H$12,VLOOKUP($A$41,$B$44:$C$56,2,0)="Positive"),VLOOKUP($A$41,'Monthly CF'!$B$7:$EE$65,Summary!AD39+2,0),IF(AND(AD40&lt;=$H$12,VLOOKUP($A$41,$B$44:$C$56,2,0)="Negative"),ABS(VLOOKUP($A$41,'Monthly CF'!$B$7:$EE$65,Summary!AD39+2,0)),""))</f>
        <v>61901.193397166673</v>
      </c>
      <c r="AE41" s="105">
        <f ca="1">IF(AND(AE40&lt;=$H$12,VLOOKUP($A$41,$B$44:$C$56,2,0)="Positive"),VLOOKUP($A$41,'Monthly CF'!$B$7:$EE$65,Summary!AE39+2,0),IF(AND(AE40&lt;=$H$12,VLOOKUP($A$41,$B$44:$C$56,2,0)="Negative"),ABS(VLOOKUP($A$41,'Monthly CF'!$B$7:$EE$65,Summary!AE39+2,0)),""))</f>
        <v>61901.193397166673</v>
      </c>
      <c r="AF41" s="105">
        <f ca="1">IF(AND(AF40&lt;=$H$12,VLOOKUP($A$41,$B$44:$C$56,2,0)="Positive"),VLOOKUP($A$41,'Monthly CF'!$B$7:$EE$65,Summary!AF39+2,0),IF(AND(AF40&lt;=$H$12,VLOOKUP($A$41,$B$44:$C$56,2,0)="Negative"),ABS(VLOOKUP($A$41,'Monthly CF'!$B$7:$EE$65,Summary!AF39+2,0)),""))</f>
        <v>61901.193397166673</v>
      </c>
      <c r="AG41" s="105">
        <f ca="1">IF(AND(AG40&lt;=$H$12,VLOOKUP($A$41,$B$44:$C$56,2,0)="Positive"),VLOOKUP($A$41,'Monthly CF'!$B$7:$EE$65,Summary!AG39+2,0),IF(AND(AG40&lt;=$H$12,VLOOKUP($A$41,$B$44:$C$56,2,0)="Negative"),ABS(VLOOKUP($A$41,'Monthly CF'!$B$7:$EE$65,Summary!AG39+2,0)),""))</f>
        <v>61901.193397166659</v>
      </c>
      <c r="AH41" s="105">
        <f ca="1">IF(AND(AH40&lt;=$H$12,VLOOKUP($A$41,$B$44:$C$56,2,0)="Positive"),VLOOKUP($A$41,'Monthly CF'!$B$7:$EE$65,Summary!AH39+2,0),IF(AND(AH40&lt;=$H$12,VLOOKUP($A$41,$B$44:$C$56,2,0)="Negative"),ABS(VLOOKUP($A$41,'Monthly CF'!$B$7:$EE$65,Summary!AH39+2,0)),""))</f>
        <v>61901.193397166666</v>
      </c>
      <c r="AI41" s="105">
        <f ca="1">IF(AND(AI40&lt;=$H$12,VLOOKUP($A$41,$B$44:$C$56,2,0)="Positive"),VLOOKUP($A$41,'Monthly CF'!$B$7:$EE$65,Summary!AI39+2,0),IF(AND(AI40&lt;=$H$12,VLOOKUP($A$41,$B$44:$C$56,2,0)="Negative"),ABS(VLOOKUP($A$41,'Monthly CF'!$B$7:$EE$65,Summary!AI39+2,0)),""))</f>
        <v>61901.193397166659</v>
      </c>
      <c r="AJ41" s="105">
        <f ca="1">IF(AND(AJ40&lt;=$H$12,VLOOKUP($A$41,$B$44:$C$56,2,0)="Positive"),VLOOKUP($A$41,'Monthly CF'!$B$7:$EE$65,Summary!AJ39+2,0),IF(AND(AJ40&lt;=$H$12,VLOOKUP($A$41,$B$44:$C$56,2,0)="Negative"),ABS(VLOOKUP($A$41,'Monthly CF'!$B$7:$EE$65,Summary!AJ39+2,0)),""))</f>
        <v>61901.193397166666</v>
      </c>
      <c r="AK41" s="105">
        <f ca="1">IF(AND(AK40&lt;=$H$12,VLOOKUP($A$41,$B$44:$C$56,2,0)="Positive"),VLOOKUP($A$41,'Monthly CF'!$B$7:$EE$65,Summary!AK39+2,0),IF(AND(AK40&lt;=$H$12,VLOOKUP($A$41,$B$44:$C$56,2,0)="Negative"),ABS(VLOOKUP($A$41,'Monthly CF'!$B$7:$EE$65,Summary!AK39+2,0)),""))</f>
        <v>62928.529173416668</v>
      </c>
      <c r="AL41" s="105">
        <f ca="1">IF(AND(AL40&lt;=$H$12,VLOOKUP($A$41,$B$44:$C$56,2,0)="Positive"),VLOOKUP($A$41,'Monthly CF'!$B$7:$EE$65,Summary!AL39+2,0),IF(AND(AL40&lt;=$H$12,VLOOKUP($A$41,$B$44:$C$56,2,0)="Negative"),ABS(VLOOKUP($A$41,'Monthly CF'!$B$7:$EE$65,Summary!AL39+2,0)),""))</f>
        <v>63121.55393433167</v>
      </c>
      <c r="AM41" s="105">
        <f ca="1">IF(AND(AM40&lt;=$H$12,VLOOKUP($A$41,$B$44:$C$56,2,0)="Positive"),VLOOKUP($A$41,'Monthly CF'!$B$7:$EE$65,Summary!AM39+2,0),IF(AND(AM40&lt;=$H$12,VLOOKUP($A$41,$B$44:$C$56,2,0)="Negative"),ABS(VLOOKUP($A$41,'Monthly CF'!$B$7:$EE$65,Summary!AM39+2,0)),""))</f>
        <v>63758.229199081674</v>
      </c>
      <c r="AN41" s="105">
        <f ca="1">IF(AND(AN40&lt;=$H$12,VLOOKUP($A$41,$B$44:$C$56,2,0)="Positive"),VLOOKUP($A$41,'Monthly CF'!$B$7:$EE$65,Summary!AN39+2,0),IF(AND(AN40&lt;=$H$12,VLOOKUP($A$41,$B$44:$C$56,2,0)="Negative"),ABS(VLOOKUP($A$41,'Monthly CF'!$B$7:$EE$65,Summary!AN39+2,0)),""))</f>
        <v>63758.229199081674</v>
      </c>
      <c r="AO41" s="105">
        <f ca="1">IF(AND(AO40&lt;=$H$12,VLOOKUP($A$41,$B$44:$C$56,2,0)="Positive"),VLOOKUP($A$41,'Monthly CF'!$B$7:$EE$65,Summary!AO39+2,0),IF(AND(AO40&lt;=$H$12,VLOOKUP($A$41,$B$44:$C$56,2,0)="Negative"),ABS(VLOOKUP($A$41,'Monthly CF'!$B$7:$EE$65,Summary!AO39+2,0)),""))</f>
        <v>63758.229199081667</v>
      </c>
      <c r="AP41" s="105">
        <f ca="1">IF(AND(AP40&lt;=$H$12,VLOOKUP($A$41,$B$44:$C$56,2,0)="Positive"),VLOOKUP($A$41,'Monthly CF'!$B$7:$EE$65,Summary!AP39+2,0),IF(AND(AP40&lt;=$H$12,VLOOKUP($A$41,$B$44:$C$56,2,0)="Negative"),ABS(VLOOKUP($A$41,'Monthly CF'!$B$7:$EE$65,Summary!AP39+2,0)),""))</f>
        <v>63758.229199081681</v>
      </c>
      <c r="AQ41" s="105">
        <f ca="1">IF(AND(AQ40&lt;=$H$12,VLOOKUP($A$41,$B$44:$C$56,2,0)="Positive"),VLOOKUP($A$41,'Monthly CF'!$B$7:$EE$65,Summary!AQ39+2,0),IF(AND(AQ40&lt;=$H$12,VLOOKUP($A$41,$B$44:$C$56,2,0)="Negative"),ABS(VLOOKUP($A$41,'Monthly CF'!$B$7:$EE$65,Summary!AQ39+2,0)),""))</f>
        <v>63758.229199081667</v>
      </c>
      <c r="AR41" s="105">
        <f ca="1">IF(AND(AR40&lt;=$H$12,VLOOKUP($A$41,$B$44:$C$56,2,0)="Positive"),VLOOKUP($A$41,'Monthly CF'!$B$7:$EE$65,Summary!AR39+2,0),IF(AND(AR40&lt;=$H$12,VLOOKUP($A$41,$B$44:$C$56,2,0)="Negative"),ABS(VLOOKUP($A$41,'Monthly CF'!$B$7:$EE$65,Summary!AR39+2,0)),""))</f>
        <v>63758.229199081681</v>
      </c>
      <c r="AS41" s="105">
        <f ca="1">IF(AND(AS40&lt;=$H$12,VLOOKUP($A$41,$B$44:$C$56,2,0)="Positive"),VLOOKUP($A$41,'Monthly CF'!$B$7:$EE$65,Summary!AS39+2,0),IF(AND(AS40&lt;=$H$12,VLOOKUP($A$41,$B$44:$C$56,2,0)="Negative"),ABS(VLOOKUP($A$41,'Monthly CF'!$B$7:$EE$65,Summary!AS39+2,0)),""))</f>
        <v>63758.229199081674</v>
      </c>
      <c r="AT41" s="105">
        <f ca="1">IF(AND(AT40&lt;=$H$12,VLOOKUP($A$41,$B$44:$C$56,2,0)="Positive"),VLOOKUP($A$41,'Monthly CF'!$B$7:$EE$65,Summary!AT39+2,0),IF(AND(AT40&lt;=$H$12,VLOOKUP($A$41,$B$44:$C$56,2,0)="Negative"),ABS(VLOOKUP($A$41,'Monthly CF'!$B$7:$EE$65,Summary!AT39+2,0)),""))</f>
        <v>63758.229199081674</v>
      </c>
      <c r="AU41" s="105">
        <f ca="1">IF(AND(AU40&lt;=$H$12,VLOOKUP($A$41,$B$44:$C$56,2,0)="Positive"),VLOOKUP($A$41,'Monthly CF'!$B$7:$EE$65,Summary!AU39+2,0),IF(AND(AU40&lt;=$H$12,VLOOKUP($A$41,$B$44:$C$56,2,0)="Negative"),ABS(VLOOKUP($A$41,'Monthly CF'!$B$7:$EE$65,Summary!AU39+2,0)),""))</f>
        <v>63758.229199081681</v>
      </c>
      <c r="AV41" s="105">
        <f ca="1">IF(AND(AV40&lt;=$H$12,VLOOKUP($A$41,$B$44:$C$56,2,0)="Positive"),VLOOKUP($A$41,'Monthly CF'!$B$7:$EE$65,Summary!AV39+2,0),IF(AND(AV40&lt;=$H$12,VLOOKUP($A$41,$B$44:$C$56,2,0)="Negative"),ABS(VLOOKUP($A$41,'Monthly CF'!$B$7:$EE$65,Summary!AV39+2,0)),""))</f>
        <v>63758.229199081667</v>
      </c>
      <c r="AW41" s="105">
        <f ca="1">IF(AND(AW40&lt;=$H$12,VLOOKUP($A$41,$B$44:$C$56,2,0)="Positive"),VLOOKUP($A$41,'Monthly CF'!$B$7:$EE$65,Summary!AW39+2,0),IF(AND(AW40&lt;=$H$12,VLOOKUP($A$41,$B$44:$C$56,2,0)="Negative"),ABS(VLOOKUP($A$41,'Monthly CF'!$B$7:$EE$65,Summary!AW39+2,0)),""))</f>
        <v>64816.385048619159</v>
      </c>
      <c r="AX41" s="105">
        <f ca="1">IF(AND(AX40&lt;=$H$12,VLOOKUP($A$41,$B$44:$C$56,2,0)="Positive"),VLOOKUP($A$41,'Monthly CF'!$B$7:$EE$65,Summary!AX39+2,0),IF(AND(AX40&lt;=$H$12,VLOOKUP($A$41,$B$44:$C$56,2,0)="Negative"),ABS(VLOOKUP($A$41,'Monthly CF'!$B$7:$EE$65,Summary!AX39+2,0)),""))</f>
        <v>65015.20055236161</v>
      </c>
      <c r="AY41" s="105">
        <f ca="1">IF(AND(AY40&lt;=$H$12,VLOOKUP($A$41,$B$44:$C$56,2,0)="Positive"),VLOOKUP($A$41,'Monthly CF'!$B$7:$EE$65,Summary!AY39+2,0),IF(AND(AY40&lt;=$H$12,VLOOKUP($A$41,$B$44:$C$56,2,0)="Negative"),ABS(VLOOKUP($A$41,'Monthly CF'!$B$7:$EE$65,Summary!AY39+2,0)),""))</f>
        <v>65670.976075054103</v>
      </c>
      <c r="AZ41" s="105">
        <f ca="1">IF(AND(AZ40&lt;=$H$12,VLOOKUP($A$41,$B$44:$C$56,2,0)="Positive"),VLOOKUP($A$41,'Monthly CF'!$B$7:$EE$65,Summary!AZ39+2,0),IF(AND(AZ40&lt;=$H$12,VLOOKUP($A$41,$B$44:$C$56,2,0)="Negative"),ABS(VLOOKUP($A$41,'Monthly CF'!$B$7:$EE$65,Summary!AZ39+2,0)),""))</f>
        <v>65670.976075054103</v>
      </c>
      <c r="BA41" s="105">
        <f ca="1">IF(AND(BA40&lt;=$H$12,VLOOKUP($A$41,$B$44:$C$56,2,0)="Positive"),VLOOKUP($A$41,'Monthly CF'!$B$7:$EE$65,Summary!BA39+2,0),IF(AND(BA40&lt;=$H$12,VLOOKUP($A$41,$B$44:$C$56,2,0)="Negative"),ABS(VLOOKUP($A$41,'Monthly CF'!$B$7:$EE$65,Summary!BA39+2,0)),""))</f>
        <v>65670.976075054103</v>
      </c>
      <c r="BB41" s="105">
        <f ca="1">IF(AND(BB40&lt;=$H$12,VLOOKUP($A$41,$B$44:$C$56,2,0)="Positive"),VLOOKUP($A$41,'Monthly CF'!$B$7:$EE$65,Summary!BB39+2,0),IF(AND(BB40&lt;=$H$12,VLOOKUP($A$41,$B$44:$C$56,2,0)="Negative"),ABS(VLOOKUP($A$41,'Monthly CF'!$B$7:$EE$65,Summary!BB39+2,0)),""))</f>
        <v>65670.976075054103</v>
      </c>
      <c r="BC41" s="105">
        <f ca="1">IF(AND(BC40&lt;=$H$12,VLOOKUP($A$41,$B$44:$C$56,2,0)="Positive"),VLOOKUP($A$41,'Monthly CF'!$B$7:$EE$65,Summary!BC39+2,0),IF(AND(BC40&lt;=$H$12,VLOOKUP($A$41,$B$44:$C$56,2,0)="Negative"),ABS(VLOOKUP($A$41,'Monthly CF'!$B$7:$EE$65,Summary!BC39+2,0)),""))</f>
        <v>65670.976075054103</v>
      </c>
      <c r="BD41" s="105">
        <f ca="1">IF(AND(BD40&lt;=$H$12,VLOOKUP($A$41,$B$44:$C$56,2,0)="Positive"),VLOOKUP($A$41,'Monthly CF'!$B$7:$EE$65,Summary!BD39+2,0),IF(AND(BD40&lt;=$H$12,VLOOKUP($A$41,$B$44:$C$56,2,0)="Negative"),ABS(VLOOKUP($A$41,'Monthly CF'!$B$7:$EE$65,Summary!BD39+2,0)),""))</f>
        <v>65670.976075054103</v>
      </c>
      <c r="BE41" s="105">
        <f ca="1">IF(AND(BE40&lt;=$H$12,VLOOKUP($A$41,$B$44:$C$56,2,0)="Positive"),VLOOKUP($A$41,'Monthly CF'!$B$7:$EE$65,Summary!BE39+2,0),IF(AND(BE40&lt;=$H$12,VLOOKUP($A$41,$B$44:$C$56,2,0)="Negative"),ABS(VLOOKUP($A$41,'Monthly CF'!$B$7:$EE$65,Summary!BE39+2,0)),""))</f>
        <v>65670.976075054103</v>
      </c>
      <c r="BF41" s="105">
        <f ca="1">IF(AND(BF40&lt;=$H$12,VLOOKUP($A$41,$B$44:$C$56,2,0)="Positive"),VLOOKUP($A$41,'Monthly CF'!$B$7:$EE$65,Summary!BF39+2,0),IF(AND(BF40&lt;=$H$12,VLOOKUP($A$41,$B$44:$C$56,2,0)="Negative"),ABS(VLOOKUP($A$41,'Monthly CF'!$B$7:$EE$65,Summary!BF39+2,0)),""))</f>
        <v>65670.976075054103</v>
      </c>
      <c r="BG41" s="105">
        <f ca="1">IF(AND(BG40&lt;=$H$12,VLOOKUP($A$41,$B$44:$C$56,2,0)="Positive"),VLOOKUP($A$41,'Monthly CF'!$B$7:$EE$65,Summary!BG39+2,0),IF(AND(BG40&lt;=$H$12,VLOOKUP($A$41,$B$44:$C$56,2,0)="Negative"),ABS(VLOOKUP($A$41,'Monthly CF'!$B$7:$EE$65,Summary!BG39+2,0)),""))</f>
        <v>65670.976075054088</v>
      </c>
      <c r="BH41" s="105">
        <f ca="1">IF(AND(BH40&lt;=$H$12,VLOOKUP($A$41,$B$44:$C$56,2,0)="Positive"),VLOOKUP($A$41,'Monthly CF'!$B$7:$EE$65,Summary!BH39+2,0),IF(AND(BH40&lt;=$H$12,VLOOKUP($A$41,$B$44:$C$56,2,0)="Negative"),ABS(VLOOKUP($A$41,'Monthly CF'!$B$7:$EE$65,Summary!BH39+2,0)),""))</f>
        <v>65670.976075054103</v>
      </c>
      <c r="BI41" s="105">
        <f ca="1">IF(AND(BI40&lt;=$H$12,VLOOKUP($A$41,$B$44:$C$56,2,0)="Positive"),VLOOKUP($A$41,'Monthly CF'!$B$7:$EE$65,Summary!BI39+2,0),IF(AND(BI40&lt;=$H$12,VLOOKUP($A$41,$B$44:$C$56,2,0)="Negative"),ABS(VLOOKUP($A$41,'Monthly CF'!$B$7:$EE$65,Summary!BI39+2,0)),""))</f>
        <v>66760.87660007774</v>
      </c>
      <c r="BJ41" s="105">
        <f ca="1">IF(AND(BJ40&lt;=$H$12,VLOOKUP($A$41,$B$44:$C$56,2,0)="Positive"),VLOOKUP($A$41,'Monthly CF'!$B$7:$EE$65,Summary!BJ39+2,0),IF(AND(BJ40&lt;=$H$12,VLOOKUP($A$41,$B$44:$C$56,2,0)="Negative"),ABS(VLOOKUP($A$41,'Monthly CF'!$B$7:$EE$65,Summary!BJ39+2,0)),""))</f>
        <v>66965.656568932463</v>
      </c>
      <c r="BK41" s="105">
        <f ca="1">IF(AND(BK40&lt;=$H$12,VLOOKUP($A$41,$B$44:$C$56,2,0)="Positive"),VLOOKUP($A$41,'Monthly CF'!$B$7:$EE$65,Summary!BK39+2,0),IF(AND(BK40&lt;=$H$12,VLOOKUP($A$41,$B$44:$C$56,2,0)="Negative"),ABS(VLOOKUP($A$41,'Monthly CF'!$B$7:$EE$65,Summary!BK39+2,0)),""))</f>
        <v>67641.105357305758</v>
      </c>
      <c r="BL41" s="105">
        <f ca="1">IF(AND(BL40&lt;=$H$12,VLOOKUP($A$41,$B$44:$C$56,2,0)="Positive"),VLOOKUP($A$41,'Monthly CF'!$B$7:$EE$65,Summary!BL39+2,0),IF(AND(BL40&lt;=$H$12,VLOOKUP($A$41,$B$44:$C$56,2,0)="Negative"),ABS(VLOOKUP($A$41,'Monthly CF'!$B$7:$EE$65,Summary!BL39+2,0)),""))</f>
        <v>67641.105357305758</v>
      </c>
      <c r="BM41" s="105">
        <f ca="1">IF(AND(BM40&lt;=$H$12,VLOOKUP($A$41,$B$44:$C$56,2,0)="Positive"),VLOOKUP($A$41,'Monthly CF'!$B$7:$EE$65,Summary!BM39+2,0),IF(AND(BM40&lt;=$H$12,VLOOKUP($A$41,$B$44:$C$56,2,0)="Negative"),ABS(VLOOKUP($A$41,'Monthly CF'!$B$7:$EE$65,Summary!BM39+2,0)),""))</f>
        <v>67641.105357305758</v>
      </c>
      <c r="BN41" s="105">
        <f ca="1">IF(AND(BN40&lt;=$H$12,VLOOKUP($A$41,$B$44:$C$56,2,0)="Positive"),VLOOKUP($A$41,'Monthly CF'!$B$7:$EE$65,Summary!BN39+2,0),IF(AND(BN40&lt;=$H$12,VLOOKUP($A$41,$B$44:$C$56,2,0)="Negative"),ABS(VLOOKUP($A$41,'Monthly CF'!$B$7:$EE$65,Summary!BN39+2,0)),""))</f>
        <v>67641.105357305758</v>
      </c>
      <c r="BO41" s="105">
        <f ca="1">IF(AND(BO40&lt;=$H$12,VLOOKUP($A$41,$B$44:$C$56,2,0)="Positive"),VLOOKUP($A$41,'Monthly CF'!$B$7:$EE$65,Summary!BO39+2,0),IF(AND(BO40&lt;=$H$12,VLOOKUP($A$41,$B$44:$C$56,2,0)="Negative"),ABS(VLOOKUP($A$41,'Monthly CF'!$B$7:$EE$65,Summary!BO39+2,0)),""))</f>
        <v>67641.105357305758</v>
      </c>
      <c r="BP41" s="105">
        <f ca="1">IF(AND(BP40&lt;=$H$12,VLOOKUP($A$41,$B$44:$C$56,2,0)="Positive"),VLOOKUP($A$41,'Monthly CF'!$B$7:$EE$65,Summary!BP39+2,0),IF(AND(BP40&lt;=$H$12,VLOOKUP($A$41,$B$44:$C$56,2,0)="Negative"),ABS(VLOOKUP($A$41,'Monthly CF'!$B$7:$EE$65,Summary!BP39+2,0)),""))</f>
        <v>67641.105357305758</v>
      </c>
      <c r="BQ41" s="105">
        <f ca="1">IF(AND(BQ40&lt;=$H$12,VLOOKUP($A$41,$B$44:$C$56,2,0)="Positive"),VLOOKUP($A$41,'Monthly CF'!$B$7:$EE$65,Summary!BQ39+2,0),IF(AND(BQ40&lt;=$H$12,VLOOKUP($A$41,$B$44:$C$56,2,0)="Negative"),ABS(VLOOKUP($A$41,'Monthly CF'!$B$7:$EE$65,Summary!BQ39+2,0)),""))</f>
        <v>67641.105357305758</v>
      </c>
      <c r="BR41" s="105">
        <f ca="1">IF(AND(BR40&lt;=$H$12,VLOOKUP($A$41,$B$44:$C$56,2,0)="Positive"),VLOOKUP($A$41,'Monthly CF'!$B$7:$EE$65,Summary!BR39+2,0),IF(AND(BR40&lt;=$H$12,VLOOKUP($A$41,$B$44:$C$56,2,0)="Negative"),ABS(VLOOKUP($A$41,'Monthly CF'!$B$7:$EE$65,Summary!BR39+2,0)),""))</f>
        <v>67641.105357305758</v>
      </c>
      <c r="BS41" s="105">
        <f ca="1">IF(AND(BS40&lt;=$H$12,VLOOKUP($A$41,$B$44:$C$56,2,0)="Positive"),VLOOKUP($A$41,'Monthly CF'!$B$7:$EE$65,Summary!BS39+2,0),IF(AND(BS40&lt;=$H$12,VLOOKUP($A$41,$B$44:$C$56,2,0)="Negative"),ABS(VLOOKUP($A$41,'Monthly CF'!$B$7:$EE$65,Summary!BS39+2,0)),""))</f>
        <v>67641.105357305758</v>
      </c>
      <c r="BT41" s="105">
        <f ca="1">IF(AND(BT40&lt;=$H$12,VLOOKUP($A$41,$B$44:$C$56,2,0)="Positive"),VLOOKUP($A$41,'Monthly CF'!$B$7:$EE$65,Summary!BT39+2,0),IF(AND(BT40&lt;=$H$12,VLOOKUP($A$41,$B$44:$C$56,2,0)="Negative"),ABS(VLOOKUP($A$41,'Monthly CF'!$B$7:$EE$65,Summary!BT39+2,0)),""))</f>
        <v>67641.105357305758</v>
      </c>
      <c r="BU41" s="105">
        <f ca="1">IF(AND(BU40&lt;=$H$12,VLOOKUP($A$41,$B$44:$C$56,2,0)="Positive"),VLOOKUP($A$41,'Monthly CF'!$B$7:$EE$65,Summary!BU39+2,0),IF(AND(BU40&lt;=$H$12,VLOOKUP($A$41,$B$44:$C$56,2,0)="Negative"),ABS(VLOOKUP($A$41,'Monthly CF'!$B$7:$EE$65,Summary!BU39+2,0)),""))</f>
        <v>68763.702898080068</v>
      </c>
      <c r="BV41" s="105">
        <f ca="1">IF(AND(BV40&lt;=$H$12,VLOOKUP($A$41,$B$44:$C$56,2,0)="Positive"),VLOOKUP($A$41,'Monthly CF'!$B$7:$EE$65,Summary!BV39+2,0),IF(AND(BV40&lt;=$H$12,VLOOKUP($A$41,$B$44:$C$56,2,0)="Negative"),ABS(VLOOKUP($A$41,'Monthly CF'!$B$7:$EE$65,Summary!BV39+2,0)),""))</f>
        <v>68974.626266000443</v>
      </c>
      <c r="BW41" s="105">
        <f ca="1">IF(AND(BW40&lt;=$H$12,VLOOKUP($A$41,$B$44:$C$56,2,0)="Positive"),VLOOKUP($A$41,'Monthly CF'!$B$7:$EE$65,Summary!BW39+2,0),IF(AND(BW40&lt;=$H$12,VLOOKUP($A$41,$B$44:$C$56,2,0)="Negative"),ABS(VLOOKUP($A$41,'Monthly CF'!$B$7:$EE$65,Summary!BW39+2,0)),""))</f>
        <v>69670.338518024902</v>
      </c>
      <c r="BX41" s="105">
        <f ca="1">IF(AND(BX40&lt;=$H$12,VLOOKUP($A$41,$B$44:$C$56,2,0)="Positive"),VLOOKUP($A$41,'Monthly CF'!$B$7:$EE$65,Summary!BX39+2,0),IF(AND(BX40&lt;=$H$12,VLOOKUP($A$41,$B$44:$C$56,2,0)="Negative"),ABS(VLOOKUP($A$41,'Monthly CF'!$B$7:$EE$65,Summary!BX39+2,0)),""))</f>
        <v>69670.338518024888</v>
      </c>
      <c r="BY41" s="105">
        <f ca="1">IF(AND(BY40&lt;=$H$12,VLOOKUP($A$41,$B$44:$C$56,2,0)="Positive"),VLOOKUP($A$41,'Monthly CF'!$B$7:$EE$65,Summary!BY39+2,0),IF(AND(BY40&lt;=$H$12,VLOOKUP($A$41,$B$44:$C$56,2,0)="Negative"),ABS(VLOOKUP($A$41,'Monthly CF'!$B$7:$EE$65,Summary!BY39+2,0)),""))</f>
        <v>69670.338518024902</v>
      </c>
      <c r="BZ41" s="105">
        <f ca="1">IF(AND(BZ40&lt;=$H$12,VLOOKUP($A$41,$B$44:$C$56,2,0)="Positive"),VLOOKUP($A$41,'Monthly CF'!$B$7:$EE$65,Summary!BZ39+2,0),IF(AND(BZ40&lt;=$H$12,VLOOKUP($A$41,$B$44:$C$56,2,0)="Negative"),ABS(VLOOKUP($A$41,'Monthly CF'!$B$7:$EE$65,Summary!BZ39+2,0)),""))</f>
        <v>69670.338518024902</v>
      </c>
      <c r="CA41" s="105">
        <f ca="1">IF(AND(CA40&lt;=$H$12,VLOOKUP($A$41,$B$44:$C$56,2,0)="Positive"),VLOOKUP($A$41,'Monthly CF'!$B$7:$EE$65,Summary!CA39+2,0),IF(AND(CA40&lt;=$H$12,VLOOKUP($A$41,$B$44:$C$56,2,0)="Negative"),ABS(VLOOKUP($A$41,'Monthly CF'!$B$7:$EE$65,Summary!CA39+2,0)),""))</f>
        <v>69670.338518024902</v>
      </c>
      <c r="CB41" s="105">
        <f ca="1">IF(AND(CB40&lt;=$H$12,VLOOKUP($A$41,$B$44:$C$56,2,0)="Positive"),VLOOKUP($A$41,'Monthly CF'!$B$7:$EE$65,Summary!CB39+2,0),IF(AND(CB40&lt;=$H$12,VLOOKUP($A$41,$B$44:$C$56,2,0)="Negative"),ABS(VLOOKUP($A$41,'Monthly CF'!$B$7:$EE$65,Summary!CB39+2,0)),""))</f>
        <v>69670.338518024902</v>
      </c>
      <c r="CC41" s="105">
        <f ca="1">IF(AND(CC40&lt;=$H$12,VLOOKUP($A$41,$B$44:$C$56,2,0)="Positive"),VLOOKUP($A$41,'Monthly CF'!$B$7:$EE$65,Summary!CC39+2,0),IF(AND(CC40&lt;=$H$12,VLOOKUP($A$41,$B$44:$C$56,2,0)="Negative"),ABS(VLOOKUP($A$41,'Monthly CF'!$B$7:$EE$65,Summary!CC39+2,0)),""))</f>
        <v>69670.338518024902</v>
      </c>
      <c r="CD41" s="105">
        <f ca="1">IF(AND(CD40&lt;=$H$12,VLOOKUP($A$41,$B$44:$C$56,2,0)="Positive"),VLOOKUP($A$41,'Monthly CF'!$B$7:$EE$65,Summary!CD39+2,0),IF(AND(CD40&lt;=$H$12,VLOOKUP($A$41,$B$44:$C$56,2,0)="Negative"),ABS(VLOOKUP($A$41,'Monthly CF'!$B$7:$EE$65,Summary!CD39+2,0)),""))</f>
        <v>69670.338518024902</v>
      </c>
      <c r="CE41" s="105">
        <f ca="1">IF(AND(CE40&lt;=$H$12,VLOOKUP($A$41,$B$44:$C$56,2,0)="Positive"),VLOOKUP($A$41,'Monthly CF'!$B$7:$EE$65,Summary!CE39+2,0),IF(AND(CE40&lt;=$H$12,VLOOKUP($A$41,$B$44:$C$56,2,0)="Negative"),ABS(VLOOKUP($A$41,'Monthly CF'!$B$7:$EE$65,Summary!CE39+2,0)),""))</f>
        <v>69670.338518024902</v>
      </c>
      <c r="CF41" s="105">
        <f ca="1">IF(AND(CF40&lt;=$H$12,VLOOKUP($A$41,$B$44:$C$56,2,0)="Positive"),VLOOKUP($A$41,'Monthly CF'!$B$7:$EE$65,Summary!CF39+2,0),IF(AND(CF40&lt;=$H$12,VLOOKUP($A$41,$B$44:$C$56,2,0)="Negative"),ABS(VLOOKUP($A$41,'Monthly CF'!$B$7:$EE$65,Summary!CF39+2,0)),""))</f>
        <v>69670.338518024902</v>
      </c>
      <c r="CG41" s="105">
        <f ca="1">IF(AND(CG40&lt;=$H$12,VLOOKUP($A$41,$B$44:$C$56,2,0)="Positive"),VLOOKUP($A$41,'Monthly CF'!$B$7:$EE$65,Summary!CG39+2,0),IF(AND(CG40&lt;=$H$12,VLOOKUP($A$41,$B$44:$C$56,2,0)="Negative"),ABS(VLOOKUP($A$41,'Monthly CF'!$B$7:$EE$65,Summary!CG39+2,0)),""))</f>
        <v>70826.613985022486</v>
      </c>
      <c r="CH41" s="105">
        <f ca="1">IF(AND(CH40&lt;=$H$12,VLOOKUP($A$41,$B$44:$C$56,2,0)="Positive"),VLOOKUP($A$41,'Monthly CF'!$B$7:$EE$65,Summary!CH39+2,0),IF(AND(CH40&lt;=$H$12,VLOOKUP($A$41,$B$44:$C$56,2,0)="Negative"),ABS(VLOOKUP($A$41,'Monthly CF'!$B$7:$EE$65,Summary!CH39+2,0)),""))</f>
        <v>71043.865053980451</v>
      </c>
      <c r="CI41" s="105">
        <f ca="1">IF(AND(CI40&lt;=$H$12,VLOOKUP($A$41,$B$44:$C$56,2,0)="Positive"),VLOOKUP($A$41,'Monthly CF'!$B$7:$EE$65,Summary!CI39+2,0),IF(AND(CI40&lt;=$H$12,VLOOKUP($A$41,$B$44:$C$56,2,0)="Negative"),ABS(VLOOKUP($A$41,'Monthly CF'!$B$7:$EE$65,Summary!CI39+2,0)),""))</f>
        <v>71760.448673565668</v>
      </c>
      <c r="CJ41" s="105">
        <f ca="1">IF(AND(CJ40&lt;=$H$12,VLOOKUP($A$41,$B$44:$C$56,2,0)="Positive"),VLOOKUP($A$41,'Monthly CF'!$B$7:$EE$65,Summary!CJ39+2,0),IF(AND(CJ40&lt;=$H$12,VLOOKUP($A$41,$B$44:$C$56,2,0)="Negative"),ABS(VLOOKUP($A$41,'Monthly CF'!$B$7:$EE$65,Summary!CJ39+2,0)),""))</f>
        <v>71760.448673565668</v>
      </c>
      <c r="CK41" s="105">
        <f ca="1">IF(AND(CK40&lt;=$H$12,VLOOKUP($A$41,$B$44:$C$56,2,0)="Positive"),VLOOKUP($A$41,'Monthly CF'!$B$7:$EE$65,Summary!CK39+2,0),IF(AND(CK40&lt;=$H$12,VLOOKUP($A$41,$B$44:$C$56,2,0)="Negative"),ABS(VLOOKUP($A$41,'Monthly CF'!$B$7:$EE$65,Summary!CK39+2,0)),""))</f>
        <v>71760.448673565668</v>
      </c>
      <c r="CL41" s="105">
        <f ca="1">IF(AND(CL40&lt;=$H$12,VLOOKUP($A$41,$B$44:$C$56,2,0)="Positive"),VLOOKUP($A$41,'Monthly CF'!$B$7:$EE$65,Summary!CL39+2,0),IF(AND(CL40&lt;=$H$12,VLOOKUP($A$41,$B$44:$C$56,2,0)="Negative"),ABS(VLOOKUP($A$41,'Monthly CF'!$B$7:$EE$65,Summary!CL39+2,0)),""))</f>
        <v>71760.448673565668</v>
      </c>
      <c r="CM41" s="105">
        <f ca="1">IF(AND(CM40&lt;=$H$12,VLOOKUP($A$41,$B$44:$C$56,2,0)="Positive"),VLOOKUP($A$41,'Monthly CF'!$B$7:$EE$65,Summary!CM39+2,0),IF(AND(CM40&lt;=$H$12,VLOOKUP($A$41,$B$44:$C$56,2,0)="Negative"),ABS(VLOOKUP($A$41,'Monthly CF'!$B$7:$EE$65,Summary!CM39+2,0)),""))</f>
        <v>71760.448673565668</v>
      </c>
      <c r="CN41" s="105">
        <f ca="1">IF(AND(CN40&lt;=$H$12,VLOOKUP($A$41,$B$44:$C$56,2,0)="Positive"),VLOOKUP($A$41,'Monthly CF'!$B$7:$EE$65,Summary!CN39+2,0),IF(AND(CN40&lt;=$H$12,VLOOKUP($A$41,$B$44:$C$56,2,0)="Negative"),ABS(VLOOKUP($A$41,'Monthly CF'!$B$7:$EE$65,Summary!CN39+2,0)),""))</f>
        <v>71760.448673565668</v>
      </c>
      <c r="CO41" s="105">
        <f ca="1">IF(AND(CO40&lt;=$H$12,VLOOKUP($A$41,$B$44:$C$56,2,0)="Positive"),VLOOKUP($A$41,'Monthly CF'!$B$7:$EE$65,Summary!CO39+2,0),IF(AND(CO40&lt;=$H$12,VLOOKUP($A$41,$B$44:$C$56,2,0)="Negative"),ABS(VLOOKUP($A$41,'Monthly CF'!$B$7:$EE$65,Summary!CO39+2,0)),""))</f>
        <v>71760.448673565668</v>
      </c>
      <c r="CP41" s="105">
        <f ca="1">IF(AND(CP40&lt;=$H$12,VLOOKUP($A$41,$B$44:$C$56,2,0)="Positive"),VLOOKUP($A$41,'Monthly CF'!$B$7:$EE$65,Summary!CP39+2,0),IF(AND(CP40&lt;=$H$12,VLOOKUP($A$41,$B$44:$C$56,2,0)="Negative"),ABS(VLOOKUP($A$41,'Monthly CF'!$B$7:$EE$65,Summary!CP39+2,0)),""))</f>
        <v>71760.448673565668</v>
      </c>
      <c r="CQ41" s="105">
        <f ca="1">IF(AND(CQ40&lt;=$H$12,VLOOKUP($A$41,$B$44:$C$56,2,0)="Positive"),VLOOKUP($A$41,'Monthly CF'!$B$7:$EE$65,Summary!CQ39+2,0),IF(AND(CQ40&lt;=$H$12,VLOOKUP($A$41,$B$44:$C$56,2,0)="Negative"),ABS(VLOOKUP($A$41,'Monthly CF'!$B$7:$EE$65,Summary!CQ39+2,0)),""))</f>
        <v>71760.448673565668</v>
      </c>
      <c r="CR41" s="105">
        <f ca="1">IF(AND(CR40&lt;=$H$12,VLOOKUP($A$41,$B$44:$C$56,2,0)="Positive"),VLOOKUP($A$41,'Monthly CF'!$B$7:$EE$65,Summary!CR39+2,0),IF(AND(CR40&lt;=$H$12,VLOOKUP($A$41,$B$44:$C$56,2,0)="Negative"),ABS(VLOOKUP($A$41,'Monthly CF'!$B$7:$EE$65,Summary!CR39+2,0)),""))</f>
        <v>71760.448673565668</v>
      </c>
      <c r="CS41" s="105">
        <f ca="1">IF(AND(CS40&lt;=$H$12,VLOOKUP($A$41,$B$44:$C$56,2,0)="Positive"),VLOOKUP($A$41,'Monthly CF'!$B$7:$EE$65,Summary!CS39+2,0),IF(AND(CS40&lt;=$H$12,VLOOKUP($A$41,$B$44:$C$56,2,0)="Negative"),ABS(VLOOKUP($A$41,'Monthly CF'!$B$7:$EE$65,Summary!CS39+2,0)),""))</f>
        <v>72951.412404573159</v>
      </c>
      <c r="CT41" s="105">
        <f ca="1">IF(AND(CT40&lt;=$H$12,VLOOKUP($A$41,$B$44:$C$56,2,0)="Positive"),VLOOKUP($A$41,'Monthly CF'!$B$7:$EE$65,Summary!CT39+2,0),IF(AND(CT40&lt;=$H$12,VLOOKUP($A$41,$B$44:$C$56,2,0)="Negative"),ABS(VLOOKUP($A$41,'Monthly CF'!$B$7:$EE$65,Summary!CT39+2,0)),""))</f>
        <v>73175.181005599865</v>
      </c>
      <c r="CU41" s="105">
        <f ca="1">IF(AND(CU40&lt;=$H$12,VLOOKUP($A$41,$B$44:$C$56,2,0)="Positive"),VLOOKUP($A$41,'Monthly CF'!$B$7:$EE$65,Summary!CU39+2,0),IF(AND(CU40&lt;=$H$12,VLOOKUP($A$41,$B$44:$C$56,2,0)="Negative"),ABS(VLOOKUP($A$41,'Monthly CF'!$B$7:$EE$65,Summary!CU39+2,0)),""))</f>
        <v>73913.26213377263</v>
      </c>
      <c r="CV41" s="105">
        <f ca="1">IF(AND(CV40&lt;=$H$12,VLOOKUP($A$41,$B$44:$C$56,2,0)="Positive"),VLOOKUP($A$41,'Monthly CF'!$B$7:$EE$65,Summary!CV39+2,0),IF(AND(CV40&lt;=$H$12,VLOOKUP($A$41,$B$44:$C$56,2,0)="Negative"),ABS(VLOOKUP($A$41,'Monthly CF'!$B$7:$EE$65,Summary!CV39+2,0)),""))</f>
        <v>73913.26213377263</v>
      </c>
      <c r="CW41" s="105">
        <f ca="1">IF(AND(CW40&lt;=$H$12,VLOOKUP($A$41,$B$44:$C$56,2,0)="Positive"),VLOOKUP($A$41,'Monthly CF'!$B$7:$EE$65,Summary!CW39+2,0),IF(AND(CW40&lt;=$H$12,VLOOKUP($A$41,$B$44:$C$56,2,0)="Negative"),ABS(VLOOKUP($A$41,'Monthly CF'!$B$7:$EE$65,Summary!CW39+2,0)),""))</f>
        <v>73913.26213377263</v>
      </c>
      <c r="CX41" s="105">
        <f ca="1">IF(AND(CX40&lt;=$H$12,VLOOKUP($A$41,$B$44:$C$56,2,0)="Positive"),VLOOKUP($A$41,'Monthly CF'!$B$7:$EE$65,Summary!CX39+2,0),IF(AND(CX40&lt;=$H$12,VLOOKUP($A$41,$B$44:$C$56,2,0)="Negative"),ABS(VLOOKUP($A$41,'Monthly CF'!$B$7:$EE$65,Summary!CX39+2,0)),""))</f>
        <v>73913.26213377263</v>
      </c>
      <c r="CY41" s="105">
        <f ca="1">IF(AND(CY40&lt;=$H$12,VLOOKUP($A$41,$B$44:$C$56,2,0)="Positive"),VLOOKUP($A$41,'Monthly CF'!$B$7:$EE$65,Summary!CY39+2,0),IF(AND(CY40&lt;=$H$12,VLOOKUP($A$41,$B$44:$C$56,2,0)="Negative"),ABS(VLOOKUP($A$41,'Monthly CF'!$B$7:$EE$65,Summary!CY39+2,0)),""))</f>
        <v>73913.26213377263</v>
      </c>
      <c r="CZ41" s="105">
        <f ca="1">IF(AND(CZ40&lt;=$H$12,VLOOKUP($A$41,$B$44:$C$56,2,0)="Positive"),VLOOKUP($A$41,'Monthly CF'!$B$7:$EE$65,Summary!CZ39+2,0),IF(AND(CZ40&lt;=$H$12,VLOOKUP($A$41,$B$44:$C$56,2,0)="Negative"),ABS(VLOOKUP($A$41,'Monthly CF'!$B$7:$EE$65,Summary!CZ39+2,0)),""))</f>
        <v>73913.26213377263</v>
      </c>
      <c r="DA41" s="105">
        <f ca="1">IF(AND(DA40&lt;=$H$12,VLOOKUP($A$41,$B$44:$C$56,2,0)="Positive"),VLOOKUP($A$41,'Monthly CF'!$B$7:$EE$65,Summary!DA39+2,0),IF(AND(DA40&lt;=$H$12,VLOOKUP($A$41,$B$44:$C$56,2,0)="Negative"),ABS(VLOOKUP($A$41,'Monthly CF'!$B$7:$EE$65,Summary!DA39+2,0)),""))</f>
        <v>73913.262133772645</v>
      </c>
      <c r="DB41" s="105">
        <f ca="1">IF(AND(DB40&lt;=$H$12,VLOOKUP($A$41,$B$44:$C$56,2,0)="Positive"),VLOOKUP($A$41,'Monthly CF'!$B$7:$EE$65,Summary!DB39+2,0),IF(AND(DB40&lt;=$H$12,VLOOKUP($A$41,$B$44:$C$56,2,0)="Negative"),ABS(VLOOKUP($A$41,'Monthly CF'!$B$7:$EE$65,Summary!DB39+2,0)),""))</f>
        <v>73913.262133772616</v>
      </c>
      <c r="DC41" s="105">
        <f ca="1">IF(AND(DC40&lt;=$H$12,VLOOKUP($A$41,$B$44:$C$56,2,0)="Positive"),VLOOKUP($A$41,'Monthly CF'!$B$7:$EE$65,Summary!DC39+2,0),IF(AND(DC40&lt;=$H$12,VLOOKUP($A$41,$B$44:$C$56,2,0)="Negative"),ABS(VLOOKUP($A$41,'Monthly CF'!$B$7:$EE$65,Summary!DC39+2,0)),""))</f>
        <v>73913.26213377263</v>
      </c>
      <c r="DD41" s="105">
        <f ca="1">IF(AND(DD40&lt;=$H$12,VLOOKUP($A$41,$B$44:$C$56,2,0)="Positive"),VLOOKUP($A$41,'Monthly CF'!$B$7:$EE$65,Summary!DD39+2,0),IF(AND(DD40&lt;=$H$12,VLOOKUP($A$41,$B$44:$C$56,2,0)="Negative"),ABS(VLOOKUP($A$41,'Monthly CF'!$B$7:$EE$65,Summary!DD39+2,0)),""))</f>
        <v>73913.26213377263</v>
      </c>
      <c r="DE41" s="105">
        <f ca="1">IF(AND(DE40&lt;=$H$12,VLOOKUP($A$41,$B$44:$C$56,2,0)="Positive"),VLOOKUP($A$41,'Monthly CF'!$B$7:$EE$65,Summary!DE39+2,0),IF(AND(DE40&lt;=$H$12,VLOOKUP($A$41,$B$44:$C$56,2,0)="Negative"),ABS(VLOOKUP($A$41,'Monthly CF'!$B$7:$EE$65,Summary!DE39+2,0)),""))</f>
        <v>75139.95477671035</v>
      </c>
      <c r="DF41" s="105">
        <f ca="1">IF(AND(DF40&lt;=$H$12,VLOOKUP($A$41,$B$44:$C$56,2,0)="Positive"),VLOOKUP($A$41,'Monthly CF'!$B$7:$EE$65,Summary!DF39+2,0),IF(AND(DF40&lt;=$H$12,VLOOKUP($A$41,$B$44:$C$56,2,0)="Negative"),ABS(VLOOKUP($A$41,'Monthly CF'!$B$7:$EE$65,Summary!DF39+2,0)),""))</f>
        <v>75370.436435767886</v>
      </c>
      <c r="DG41" s="105">
        <f ca="1">IF(AND(DG40&lt;=$H$12,VLOOKUP($A$41,$B$44:$C$56,2,0)="Positive"),VLOOKUP($A$41,'Monthly CF'!$B$7:$EE$65,Summary!DG39+2,0),IF(AND(DG40&lt;=$H$12,VLOOKUP($A$41,$B$44:$C$56,2,0)="Negative"),ABS(VLOOKUP($A$41,'Monthly CF'!$B$7:$EE$65,Summary!DG39+2,0)),""))</f>
        <v>76130.659997785828</v>
      </c>
      <c r="DH41" s="105">
        <f ca="1">IF(AND(DH40&lt;=$H$12,VLOOKUP($A$41,$B$44:$C$56,2,0)="Positive"),VLOOKUP($A$41,'Monthly CF'!$B$7:$EE$65,Summary!DH39+2,0),IF(AND(DH40&lt;=$H$12,VLOOKUP($A$41,$B$44:$C$56,2,0)="Negative"),ABS(VLOOKUP($A$41,'Monthly CF'!$B$7:$EE$65,Summary!DH39+2,0)),""))</f>
        <v>76130.659997785828</v>
      </c>
      <c r="DI41" s="105">
        <f ca="1">IF(AND(DI40&lt;=$H$12,VLOOKUP($A$41,$B$44:$C$56,2,0)="Positive"),VLOOKUP($A$41,'Monthly CF'!$B$7:$EE$65,Summary!DI39+2,0),IF(AND(DI40&lt;=$H$12,VLOOKUP($A$41,$B$44:$C$56,2,0)="Negative"),ABS(VLOOKUP($A$41,'Monthly CF'!$B$7:$EE$65,Summary!DI39+2,0)),""))</f>
        <v>76130.659997785828</v>
      </c>
      <c r="DJ41" s="105">
        <f ca="1">IF(AND(DJ40&lt;=$H$12,VLOOKUP($A$41,$B$44:$C$56,2,0)="Positive"),VLOOKUP($A$41,'Monthly CF'!$B$7:$EE$65,Summary!DJ39+2,0),IF(AND(DJ40&lt;=$H$12,VLOOKUP($A$41,$B$44:$C$56,2,0)="Negative"),ABS(VLOOKUP($A$41,'Monthly CF'!$B$7:$EE$65,Summary!DJ39+2,0)),""))</f>
        <v>76130.659997785828</v>
      </c>
      <c r="DK41" s="105">
        <f ca="1">IF(AND(DK40&lt;=$H$12,VLOOKUP($A$41,$B$44:$C$56,2,0)="Positive"),VLOOKUP($A$41,'Monthly CF'!$B$7:$EE$65,Summary!DK39+2,0),IF(AND(DK40&lt;=$H$12,VLOOKUP($A$41,$B$44:$C$56,2,0)="Negative"),ABS(VLOOKUP($A$41,'Monthly CF'!$B$7:$EE$65,Summary!DK39+2,0)),""))</f>
        <v>76130.659997785828</v>
      </c>
      <c r="DL41" s="105">
        <f ca="1">IF(AND(DL40&lt;=$H$12,VLOOKUP($A$41,$B$44:$C$56,2,0)="Positive"),VLOOKUP($A$41,'Monthly CF'!$B$7:$EE$65,Summary!DL39+2,0),IF(AND(DL40&lt;=$H$12,VLOOKUP($A$41,$B$44:$C$56,2,0)="Negative"),ABS(VLOOKUP($A$41,'Monthly CF'!$B$7:$EE$65,Summary!DL39+2,0)),""))</f>
        <v>76130.659997785828</v>
      </c>
      <c r="DM41" s="105">
        <f ca="1">IF(AND(DM40&lt;=$H$12,VLOOKUP($A$41,$B$44:$C$56,2,0)="Positive"),VLOOKUP($A$41,'Monthly CF'!$B$7:$EE$65,Summary!DM39+2,0),IF(AND(DM40&lt;=$H$12,VLOOKUP($A$41,$B$44:$C$56,2,0)="Negative"),ABS(VLOOKUP($A$41,'Monthly CF'!$B$7:$EE$65,Summary!DM39+2,0)),""))</f>
        <v>76130.659997785828</v>
      </c>
      <c r="DN41" s="105">
        <f ca="1">IF(AND(DN40&lt;=$H$12,VLOOKUP($A$41,$B$44:$C$56,2,0)="Positive"),VLOOKUP($A$41,'Monthly CF'!$B$7:$EE$65,Summary!DN39+2,0),IF(AND(DN40&lt;=$H$12,VLOOKUP($A$41,$B$44:$C$56,2,0)="Negative"),ABS(VLOOKUP($A$41,'Monthly CF'!$B$7:$EE$65,Summary!DN39+2,0)),""))</f>
        <v>76130.659997785828</v>
      </c>
      <c r="DO41" s="105">
        <f ca="1">IF(AND(DO40&lt;=$H$12,VLOOKUP($A$41,$B$44:$C$56,2,0)="Positive"),VLOOKUP($A$41,'Monthly CF'!$B$7:$EE$65,Summary!DO39+2,0),IF(AND(DO40&lt;=$H$12,VLOOKUP($A$41,$B$44:$C$56,2,0)="Negative"),ABS(VLOOKUP($A$41,'Monthly CF'!$B$7:$EE$65,Summary!DO39+2,0)),""))</f>
        <v>76130.659997785828</v>
      </c>
      <c r="DP41" s="105">
        <f ca="1">IF(AND(DP40&lt;=$H$12,VLOOKUP($A$41,$B$44:$C$56,2,0)="Positive"),VLOOKUP($A$41,'Monthly CF'!$B$7:$EE$65,Summary!DP39+2,0),IF(AND(DP40&lt;=$H$12,VLOOKUP($A$41,$B$44:$C$56,2,0)="Negative"),ABS(VLOOKUP($A$41,'Monthly CF'!$B$7:$EE$65,Summary!DP39+2,0)),""))</f>
        <v>76130.659997785828</v>
      </c>
      <c r="DQ41" s="106">
        <f ca="1">IF(AND(DQ40&lt;=$H$12,VLOOKUP($A$41,$B$44:$C$56,2,0)="Positive"),VLOOKUP($A$41,'Monthly CF'!$B$7:$EE$65,Summary!DQ39+2,0),IF(AND(DQ40&lt;=$H$12,VLOOKUP($A$41,$B$44:$C$56,2,0)="Negative"),ABS(VLOOKUP($A$41,'Monthly CF'!$B$7:$EE$65,Summary!DQ39+2,0)),""))</f>
        <v>77394.153420011673</v>
      </c>
    </row>
    <row r="44" spans="1:121" x14ac:dyDescent="0.25">
      <c r="B44" s="107" t="s">
        <v>190</v>
      </c>
      <c r="C44" s="108" t="s">
        <v>297</v>
      </c>
    </row>
    <row r="45" spans="1:121" x14ac:dyDescent="0.25">
      <c r="B45" s="109" t="s">
        <v>192</v>
      </c>
      <c r="C45" s="110" t="s">
        <v>297</v>
      </c>
    </row>
    <row r="46" spans="1:121" x14ac:dyDescent="0.25">
      <c r="B46" s="109" t="s">
        <v>127</v>
      </c>
      <c r="C46" s="110" t="s">
        <v>297</v>
      </c>
    </row>
    <row r="47" spans="1:121" x14ac:dyDescent="0.25">
      <c r="B47" s="109" t="s">
        <v>196</v>
      </c>
      <c r="C47" s="110" t="s">
        <v>297</v>
      </c>
    </row>
    <row r="48" spans="1:121" x14ac:dyDescent="0.25">
      <c r="B48" s="109" t="s">
        <v>101</v>
      </c>
      <c r="C48" s="110" t="s">
        <v>298</v>
      </c>
    </row>
    <row r="49" spans="1:11" x14ac:dyDescent="0.25">
      <c r="B49" s="109" t="s">
        <v>195</v>
      </c>
      <c r="C49" s="110" t="s">
        <v>297</v>
      </c>
    </row>
    <row r="50" spans="1:11" x14ac:dyDescent="0.25">
      <c r="A50" s="48" t="s">
        <v>29</v>
      </c>
      <c r="B50" s="109" t="s">
        <v>55</v>
      </c>
      <c r="C50" s="110" t="s">
        <v>298</v>
      </c>
    </row>
    <row r="51" spans="1:11" x14ac:dyDescent="0.25">
      <c r="A51" s="48" t="s">
        <v>30</v>
      </c>
      <c r="B51" s="109" t="s">
        <v>198</v>
      </c>
      <c r="C51" s="110" t="s">
        <v>298</v>
      </c>
    </row>
    <row r="52" spans="1:11" x14ac:dyDescent="0.25">
      <c r="A52" s="48" t="s">
        <v>31</v>
      </c>
      <c r="B52" s="109" t="s">
        <v>199</v>
      </c>
      <c r="C52" s="110" t="s">
        <v>298</v>
      </c>
    </row>
    <row r="53" spans="1:11" x14ac:dyDescent="0.25">
      <c r="B53" s="109" t="s">
        <v>208</v>
      </c>
      <c r="C53" s="110" t="s">
        <v>297</v>
      </c>
    </row>
    <row r="54" spans="1:11" x14ac:dyDescent="0.25">
      <c r="B54" s="109" t="s">
        <v>209</v>
      </c>
      <c r="C54" s="110" t="s">
        <v>298</v>
      </c>
    </row>
    <row r="55" spans="1:11" x14ac:dyDescent="0.25">
      <c r="B55" s="109" t="s">
        <v>213</v>
      </c>
      <c r="C55" s="110" t="s">
        <v>297</v>
      </c>
    </row>
    <row r="56" spans="1:11" x14ac:dyDescent="0.25">
      <c r="B56" s="111" t="s">
        <v>214</v>
      </c>
      <c r="C56" s="112" t="s">
        <v>297</v>
      </c>
    </row>
    <row r="58" spans="1:11" x14ac:dyDescent="0.25">
      <c r="A58" s="113" t="s">
        <v>301</v>
      </c>
      <c r="B58" s="114">
        <f>IF('Annual CF'!D1*12&lt;=HOLD_PERIOD,'Annual CF'!D2,"")</f>
        <v>44227</v>
      </c>
      <c r="C58" s="114">
        <f>IF('Annual CF'!E1*12&lt;=HOLD_PERIOD,'Annual CF'!E2,"")</f>
        <v>44592</v>
      </c>
      <c r="D58" s="114">
        <f>IF('Annual CF'!F1*12&lt;=HOLD_PERIOD,'Annual CF'!F2,"")</f>
        <v>44957</v>
      </c>
      <c r="E58" s="114">
        <f>IF('Annual CF'!G1*12&lt;=HOLD_PERIOD,'Annual CF'!G2,"")</f>
        <v>45322</v>
      </c>
      <c r="F58" s="114">
        <f>IF('Annual CF'!H1*12&lt;=HOLD_PERIOD,'Annual CF'!H2,"")</f>
        <v>45688</v>
      </c>
      <c r="G58" s="114">
        <f>IF('Annual CF'!I1*12&lt;=HOLD_PERIOD,'Annual CF'!I2,"")</f>
        <v>46053</v>
      </c>
      <c r="H58" s="114">
        <f>IF('Annual CF'!J1*12&lt;=HOLD_PERIOD,'Annual CF'!J2,"")</f>
        <v>46418</v>
      </c>
      <c r="I58" s="114">
        <f>IF('Annual CF'!K1*12&lt;=HOLD_PERIOD,'Annual CF'!K2,"")</f>
        <v>46783</v>
      </c>
      <c r="J58" s="114">
        <f>IF('Annual CF'!L1*12&lt;=HOLD_PERIOD,'Annual CF'!L2,"")</f>
        <v>47149</v>
      </c>
      <c r="K58" s="115">
        <f>IF('Annual CF'!M1*12&lt;=HOLD_PERIOD,'Annual CF'!M2,"")</f>
        <v>47514</v>
      </c>
    </row>
    <row r="59" spans="1:11" x14ac:dyDescent="0.25">
      <c r="A59" s="57" t="s">
        <v>238</v>
      </c>
      <c r="B59" s="116">
        <f ca="1">IF('Annual CF'!D1*12&lt;=HOLD_PERIOD,'Annual CF'!D25/-'Annual CF'!D54,"")</f>
        <v>0.87247892688982542</v>
      </c>
      <c r="C59" s="116">
        <f ca="1">IF('Annual CF'!E1*12&lt;=HOLD_PERIOD,'Annual CF'!E25/-'Annual CF'!E54,"")</f>
        <v>1.2637121854969524</v>
      </c>
      <c r="D59" s="116">
        <f ca="1">IF('Annual CF'!F1*12&lt;=HOLD_PERIOD,'Annual CF'!F25/-'Annual CF'!F54,"")</f>
        <v>1.242933077809379</v>
      </c>
      <c r="E59" s="116">
        <f ca="1">IF('Annual CF'!G1*12&lt;=HOLD_PERIOD,'Annual CF'!G25/-'Annual CF'!G54,"")</f>
        <v>1.2742573337627681</v>
      </c>
      <c r="F59" s="116">
        <f ca="1">IF('Annual CF'!H1*12&lt;=HOLD_PERIOD,'Annual CF'!H25/-'Annual CF'!H54,"")</f>
        <v>1.3124850537756512</v>
      </c>
      <c r="G59" s="116">
        <f ca="1">IF('Annual CF'!I1*12&lt;=HOLD_PERIOD,'Annual CF'!I25/-'Annual CF'!I54,"")</f>
        <v>1.7806217822232004</v>
      </c>
      <c r="H59" s="116">
        <f ca="1">IF('Annual CF'!J1*12&lt;=HOLD_PERIOD,'Annual CF'!J25/-'Annual CF'!J54,"")</f>
        <v>1.8340404356898961</v>
      </c>
      <c r="I59" s="116">
        <f ca="1">IF('Annual CF'!K1*12&lt;=HOLD_PERIOD,'Annual CF'!K25/-'Annual CF'!K54,"")</f>
        <v>1.8890616487605933</v>
      </c>
      <c r="J59" s="116">
        <f ca="1">IF('Annual CF'!L1*12&lt;=HOLD_PERIOD,'Annual CF'!L25/-'Annual CF'!L54,"")</f>
        <v>1.4205450999999845</v>
      </c>
      <c r="K59" s="117">
        <f ca="1">IF('Annual CF'!M1*12&lt;=HOLD_PERIOD,'Annual CF'!M25/-'Annual CF'!M54,"")</f>
        <v>1.4631614529999841</v>
      </c>
    </row>
  </sheetData>
  <sheetProtection algorithmName="SHA-512" hashValue="TPxH3PDWTpFVjj7Eg5n4oeMfbSKSO+8//1QR4HDejRGm3H5XAizuTwIMdHgRQmoC9g1TsxfmLHQR/jJqsTyvGg==" saltValue="4xPqZ8Tf65wLJn+H7Wn1qg==" spinCount="100000" sheet="1" objects="1" scenarios="1"/>
  <dataValidations disablePrompts="1" count="2">
    <dataValidation type="list" allowBlank="1" showInputMessage="1" showErrorMessage="1" sqref="B31" xr:uid="{08616333-8C43-4EC1-BEDA-A68A4624F08C}">
      <formula1>$A$50:$A$52</formula1>
    </dataValidation>
    <dataValidation type="list" allowBlank="1" showInputMessage="1" showErrorMessage="1" sqref="Z6" xr:uid="{62038090-35BD-4BB6-8AC8-4E1968D141DA}">
      <formula1>$B$44:$B$56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AB37-9A3C-40DF-B76C-1FE00739C36F}">
  <dimension ref="A1:NK345"/>
  <sheetViews>
    <sheetView showGridLines="0" zoomScaleNormal="100" workbookViewId="0">
      <selection activeCell="G9" sqref="G9"/>
    </sheetView>
  </sheetViews>
  <sheetFormatPr defaultColWidth="8.85546875" defaultRowHeight="13.5" outlineLevelRow="1" x14ac:dyDescent="0.25"/>
  <cols>
    <col min="1" max="1" width="12.7109375" style="8" bestFit="1" customWidth="1"/>
    <col min="2" max="2" width="9" style="8" bestFit="1" customWidth="1"/>
    <col min="3" max="3" width="31.28515625" style="8" bestFit="1" customWidth="1"/>
    <col min="4" max="5" width="12.28515625" style="8" bestFit="1" customWidth="1"/>
    <col min="6" max="6" width="12.7109375" style="8" bestFit="1" customWidth="1"/>
    <col min="7" max="7" width="14.7109375" style="8" bestFit="1" customWidth="1"/>
    <col min="8" max="8" width="15.140625" style="8" bestFit="1" customWidth="1"/>
    <col min="9" max="9" width="15.85546875" style="8" bestFit="1" customWidth="1"/>
    <col min="10" max="10" width="16.28515625" style="8" bestFit="1" customWidth="1"/>
    <col min="11" max="11" width="12.28515625" style="8" bestFit="1" customWidth="1"/>
    <col min="12" max="13" width="13.7109375" style="8" bestFit="1" customWidth="1"/>
    <col min="14" max="14" width="14.5703125" style="8" bestFit="1" customWidth="1"/>
    <col min="15" max="15" width="16.5703125" style="8" bestFit="1" customWidth="1"/>
    <col min="16" max="16" width="15.42578125" style="8" bestFit="1" customWidth="1"/>
    <col min="17" max="17" width="18.85546875" style="8" bestFit="1" customWidth="1"/>
    <col min="18" max="18" width="12.28515625" style="8" bestFit="1" customWidth="1"/>
    <col min="19" max="19" width="14" style="8" bestFit="1" customWidth="1"/>
    <col min="20" max="20" width="17.42578125" style="8" bestFit="1" customWidth="1"/>
    <col min="21" max="21" width="16.140625" style="8" bestFit="1" customWidth="1"/>
    <col min="22" max="22" width="19.5703125" style="8" bestFit="1" customWidth="1"/>
    <col min="23" max="24" width="21.7109375" style="8" bestFit="1" customWidth="1"/>
    <col min="25" max="25" width="15.140625" style="8" bestFit="1" customWidth="1"/>
    <col min="26" max="26" width="15.85546875" style="8" bestFit="1" customWidth="1"/>
    <col min="27" max="27" width="16.28515625" style="8" bestFit="1" customWidth="1"/>
    <col min="28" max="29" width="12.28515625" style="8" bestFit="1" customWidth="1"/>
    <col min="30" max="30" width="13.7109375" style="8" bestFit="1" customWidth="1"/>
    <col min="31" max="31" width="14.28515625" style="8" bestFit="1" customWidth="1"/>
    <col min="32" max="32" width="17.28515625" style="8" bestFit="1" customWidth="1"/>
    <col min="33" max="33" width="16.7109375" style="8" bestFit="1" customWidth="1"/>
    <col min="34" max="34" width="20.5703125" style="8" bestFit="1" customWidth="1"/>
    <col min="35" max="35" width="20.140625" style="8" bestFit="1" customWidth="1"/>
    <col min="36" max="38" width="13.7109375" style="8" bestFit="1" customWidth="1"/>
    <col min="39" max="39" width="12.28515625" style="8" bestFit="1" customWidth="1"/>
    <col min="40" max="40" width="15.85546875" style="8" bestFit="1" customWidth="1"/>
    <col min="41" max="47" width="12.28515625" style="8" bestFit="1" customWidth="1"/>
    <col min="48" max="50" width="13.7109375" style="8" bestFit="1" customWidth="1"/>
    <col min="51" max="59" width="12.28515625" style="8" bestFit="1" customWidth="1"/>
    <col min="60" max="62" width="13.7109375" style="8" bestFit="1" customWidth="1"/>
    <col min="63" max="71" width="12.28515625" style="8" bestFit="1" customWidth="1"/>
    <col min="72" max="74" width="13.7109375" style="8" bestFit="1" customWidth="1"/>
    <col min="75" max="83" width="12.28515625" style="8" bestFit="1" customWidth="1"/>
    <col min="84" max="86" width="13.7109375" style="8" bestFit="1" customWidth="1"/>
    <col min="87" max="95" width="12.28515625" style="8" bestFit="1" customWidth="1"/>
    <col min="96" max="98" width="13.7109375" style="8" bestFit="1" customWidth="1"/>
    <col min="99" max="107" width="12.28515625" style="8" bestFit="1" customWidth="1"/>
    <col min="108" max="110" width="13.7109375" style="8" bestFit="1" customWidth="1"/>
    <col min="111" max="119" width="12.28515625" style="8" bestFit="1" customWidth="1"/>
    <col min="120" max="122" width="13.7109375" style="8" bestFit="1" customWidth="1"/>
    <col min="123" max="131" width="12.28515625" style="8" bestFit="1" customWidth="1"/>
    <col min="132" max="134" width="13.7109375" style="8" bestFit="1" customWidth="1"/>
    <col min="135" max="143" width="12.28515625" style="8" bestFit="1" customWidth="1"/>
    <col min="144" max="146" width="13.7109375" style="8" bestFit="1" customWidth="1"/>
    <col min="147" max="155" width="12.28515625" style="8" bestFit="1" customWidth="1"/>
    <col min="156" max="158" width="13.7109375" style="8" bestFit="1" customWidth="1"/>
    <col min="159" max="167" width="12.28515625" style="8" bestFit="1" customWidth="1"/>
    <col min="168" max="170" width="13.7109375" style="8" bestFit="1" customWidth="1"/>
    <col min="171" max="179" width="12.28515625" style="8" bestFit="1" customWidth="1"/>
    <col min="180" max="182" width="13.7109375" style="8" bestFit="1" customWidth="1"/>
    <col min="183" max="191" width="12.28515625" style="8" bestFit="1" customWidth="1"/>
    <col min="192" max="194" width="13.7109375" style="8" bestFit="1" customWidth="1"/>
    <col min="195" max="203" width="12.28515625" style="8" bestFit="1" customWidth="1"/>
    <col min="204" max="206" width="13.7109375" style="8" bestFit="1" customWidth="1"/>
    <col min="207" max="215" width="12.28515625" style="8" bestFit="1" customWidth="1"/>
    <col min="216" max="218" width="13.7109375" style="8" bestFit="1" customWidth="1"/>
    <col min="219" max="227" width="12.28515625" style="8" bestFit="1" customWidth="1"/>
    <col min="228" max="230" width="13.7109375" style="8" bestFit="1" customWidth="1"/>
    <col min="231" max="239" width="12.28515625" style="8" bestFit="1" customWidth="1"/>
    <col min="240" max="242" width="13.7109375" style="8" bestFit="1" customWidth="1"/>
    <col min="243" max="251" width="12.28515625" style="8" bestFit="1" customWidth="1"/>
    <col min="252" max="254" width="13.7109375" style="8" bestFit="1" customWidth="1"/>
    <col min="255" max="263" width="12.28515625" style="8" bestFit="1" customWidth="1"/>
    <col min="264" max="266" width="13.7109375" style="8" bestFit="1" customWidth="1"/>
    <col min="267" max="275" width="12.28515625" style="8" bestFit="1" customWidth="1"/>
    <col min="276" max="278" width="13.7109375" style="8" bestFit="1" customWidth="1"/>
    <col min="279" max="287" width="12.28515625" style="8" bestFit="1" customWidth="1"/>
    <col min="288" max="290" width="13.7109375" style="8" bestFit="1" customWidth="1"/>
    <col min="291" max="299" width="12.28515625" style="8" bestFit="1" customWidth="1"/>
    <col min="300" max="302" width="13.7109375" style="8" bestFit="1" customWidth="1"/>
    <col min="303" max="311" width="12.28515625" style="8" bestFit="1" customWidth="1"/>
    <col min="312" max="314" width="13.7109375" style="8" bestFit="1" customWidth="1"/>
    <col min="315" max="323" width="12.28515625" style="8" bestFit="1" customWidth="1"/>
    <col min="324" max="326" width="13.7109375" style="8" bestFit="1" customWidth="1"/>
    <col min="327" max="335" width="12.28515625" style="8" bestFit="1" customWidth="1"/>
    <col min="336" max="338" width="13.7109375" style="8" bestFit="1" customWidth="1"/>
    <col min="339" max="347" width="12.28515625" style="8" bestFit="1" customWidth="1"/>
    <col min="348" max="350" width="13.7109375" style="8" bestFit="1" customWidth="1"/>
    <col min="351" max="359" width="12.28515625" style="8" bestFit="1" customWidth="1"/>
    <col min="360" max="362" width="13.7109375" style="8" bestFit="1" customWidth="1"/>
    <col min="363" max="371" width="12.28515625" style="8" bestFit="1" customWidth="1"/>
    <col min="372" max="374" width="13.7109375" style="8" bestFit="1" customWidth="1"/>
    <col min="375" max="375" width="12.28515625" style="8" bestFit="1" customWidth="1"/>
    <col min="376" max="16384" width="8.85546875" style="8"/>
  </cols>
  <sheetData>
    <row r="1" spans="1:40" x14ac:dyDescent="0.25">
      <c r="A1" s="6" t="s">
        <v>85</v>
      </c>
      <c r="B1" s="12"/>
      <c r="C1" s="12"/>
      <c r="D1" s="12"/>
      <c r="E1" s="12"/>
      <c r="F1" s="12"/>
      <c r="G1" s="7"/>
      <c r="H1" s="6" t="s">
        <v>96</v>
      </c>
      <c r="I1" s="12"/>
      <c r="J1" s="12"/>
      <c r="K1" s="12"/>
      <c r="L1" s="6" t="s">
        <v>106</v>
      </c>
      <c r="M1" s="12"/>
      <c r="N1" s="12"/>
      <c r="O1" s="6" t="s">
        <v>108</v>
      </c>
      <c r="P1" s="12"/>
      <c r="Q1" s="12"/>
      <c r="R1" s="12"/>
      <c r="S1" s="12"/>
      <c r="T1" s="12"/>
      <c r="U1" s="7"/>
      <c r="V1" s="7"/>
      <c r="W1" s="7"/>
      <c r="X1" s="7"/>
      <c r="Y1" s="6" t="s">
        <v>118</v>
      </c>
      <c r="Z1" s="12"/>
      <c r="AA1" s="12"/>
      <c r="AB1" s="12"/>
      <c r="AC1" s="6" t="s">
        <v>119</v>
      </c>
      <c r="AD1" s="12"/>
      <c r="AE1" s="12"/>
      <c r="AF1" s="12"/>
      <c r="AG1" s="12"/>
      <c r="AH1" s="12"/>
      <c r="AI1" s="7"/>
      <c r="AJ1" s="6" t="s">
        <v>127</v>
      </c>
      <c r="AK1" s="12"/>
      <c r="AL1" s="12"/>
      <c r="AM1" s="12"/>
      <c r="AN1" s="12"/>
    </row>
    <row r="2" spans="1:40" x14ac:dyDescent="0.25">
      <c r="A2" s="118" t="s">
        <v>86</v>
      </c>
      <c r="B2" s="118" t="s">
        <v>79</v>
      </c>
      <c r="C2" s="118" t="s">
        <v>87</v>
      </c>
      <c r="D2" s="118" t="s">
        <v>88</v>
      </c>
      <c r="E2" s="118" t="s">
        <v>89</v>
      </c>
      <c r="F2" s="118" t="s">
        <v>90</v>
      </c>
      <c r="G2" s="118" t="s">
        <v>91</v>
      </c>
      <c r="H2" s="118" t="s">
        <v>97</v>
      </c>
      <c r="I2" s="118" t="s">
        <v>98</v>
      </c>
      <c r="J2" s="118" t="s">
        <v>99</v>
      </c>
      <c r="K2" s="118" t="s">
        <v>100</v>
      </c>
      <c r="L2" s="118" t="s">
        <v>88</v>
      </c>
      <c r="M2" s="118" t="s">
        <v>89</v>
      </c>
      <c r="N2" s="118" t="s">
        <v>107</v>
      </c>
      <c r="O2" s="118" t="s">
        <v>109</v>
      </c>
      <c r="P2" s="118" t="s">
        <v>110</v>
      </c>
      <c r="Q2" s="118" t="s">
        <v>111</v>
      </c>
      <c r="R2" s="118" t="s">
        <v>112</v>
      </c>
      <c r="S2" s="118" t="s">
        <v>113</v>
      </c>
      <c r="T2" s="118" t="s">
        <v>114</v>
      </c>
      <c r="U2" s="118" t="s">
        <v>115</v>
      </c>
      <c r="V2" s="118" t="s">
        <v>116</v>
      </c>
      <c r="W2" s="118" t="s">
        <v>117</v>
      </c>
      <c r="X2" s="118" t="s">
        <v>96</v>
      </c>
      <c r="Y2" s="118" t="s">
        <v>97</v>
      </c>
      <c r="Z2" s="118" t="s">
        <v>98</v>
      </c>
      <c r="AA2" s="118" t="s">
        <v>99</v>
      </c>
      <c r="AB2" s="118" t="s">
        <v>100</v>
      </c>
      <c r="AC2" s="118" t="s">
        <v>120</v>
      </c>
      <c r="AD2" s="118" t="s">
        <v>121</v>
      </c>
      <c r="AE2" s="118" t="s">
        <v>122</v>
      </c>
      <c r="AF2" s="118" t="s">
        <v>123</v>
      </c>
      <c r="AG2" s="118" t="s">
        <v>125</v>
      </c>
      <c r="AH2" s="118" t="s">
        <v>124</v>
      </c>
      <c r="AI2" s="118" t="s">
        <v>126</v>
      </c>
      <c r="AJ2" s="118" t="s">
        <v>128</v>
      </c>
      <c r="AK2" s="118" t="s">
        <v>129</v>
      </c>
      <c r="AL2" s="118" t="s">
        <v>130</v>
      </c>
      <c r="AM2" s="118" t="s">
        <v>131</v>
      </c>
      <c r="AN2" s="118" t="s">
        <v>132</v>
      </c>
    </row>
    <row r="3" spans="1:40" x14ac:dyDescent="0.25">
      <c r="A3" s="58">
        <v>100</v>
      </c>
      <c r="B3" s="119">
        <v>1500</v>
      </c>
      <c r="C3" s="58" t="s">
        <v>92</v>
      </c>
      <c r="D3" s="120">
        <f>MIN(L3:L17)</f>
        <v>43831</v>
      </c>
      <c r="E3" s="120">
        <f>MAX(M3:M17)</f>
        <v>44926</v>
      </c>
      <c r="F3" s="121">
        <f>B3/$C$345</f>
        <v>6.3157894736842107E-2</v>
      </c>
      <c r="G3" s="58" t="s">
        <v>83</v>
      </c>
      <c r="H3" s="122" t="s">
        <v>101</v>
      </c>
      <c r="I3" s="123">
        <v>1</v>
      </c>
      <c r="J3" s="123">
        <v>1</v>
      </c>
      <c r="K3" s="124">
        <v>0</v>
      </c>
      <c r="L3" s="125">
        <v>43831</v>
      </c>
      <c r="M3" s="125">
        <f>EOMONTH(L3,11)</f>
        <v>44196</v>
      </c>
      <c r="N3" s="126">
        <v>31</v>
      </c>
      <c r="O3" s="127">
        <v>1</v>
      </c>
      <c r="P3" s="128">
        <v>10</v>
      </c>
      <c r="Q3" s="128">
        <v>10</v>
      </c>
      <c r="R3" s="129">
        <v>6</v>
      </c>
      <c r="S3" s="129">
        <v>5</v>
      </c>
      <c r="T3" s="129">
        <v>0</v>
      </c>
      <c r="U3" s="130">
        <v>33</v>
      </c>
      <c r="V3" s="130">
        <v>31</v>
      </c>
      <c r="W3" s="97">
        <v>0.03</v>
      </c>
      <c r="X3" s="58" t="s">
        <v>83</v>
      </c>
      <c r="Y3" s="122" t="s">
        <v>101</v>
      </c>
      <c r="Z3" s="123">
        <v>1</v>
      </c>
      <c r="AA3" s="123">
        <v>1</v>
      </c>
      <c r="AB3" s="124">
        <v>0</v>
      </c>
      <c r="AC3" s="130">
        <v>25</v>
      </c>
      <c r="AD3" s="126">
        <v>15</v>
      </c>
      <c r="AE3" s="131">
        <v>0.03</v>
      </c>
      <c r="AF3" s="131">
        <v>0.06</v>
      </c>
      <c r="AG3" s="131">
        <v>0.03</v>
      </c>
      <c r="AH3" s="131">
        <v>0.04</v>
      </c>
      <c r="AI3" s="131">
        <v>0.02</v>
      </c>
      <c r="AJ3" s="124">
        <v>3000000</v>
      </c>
      <c r="AK3" s="132">
        <f ca="1">SUM(D168:O169)/AJ3</f>
        <v>1.7712958469453019E-2</v>
      </c>
      <c r="AL3" s="123">
        <v>0</v>
      </c>
      <c r="AM3" s="131">
        <v>0.06</v>
      </c>
      <c r="AN3" s="131">
        <v>0.03</v>
      </c>
    </row>
    <row r="4" spans="1:40" outlineLevel="1" x14ac:dyDescent="0.25">
      <c r="H4" s="122" t="s">
        <v>102</v>
      </c>
      <c r="I4" s="123">
        <v>1</v>
      </c>
      <c r="J4" s="123">
        <v>1</v>
      </c>
      <c r="K4" s="124">
        <v>0</v>
      </c>
      <c r="L4" s="125">
        <f>M3+1</f>
        <v>44197</v>
      </c>
      <c r="M4" s="125">
        <f>EOMONTH(L4,11)</f>
        <v>44561</v>
      </c>
      <c r="N4" s="126">
        <f>N3*(1+0.03)</f>
        <v>31.93</v>
      </c>
      <c r="Y4" s="122" t="s">
        <v>102</v>
      </c>
      <c r="Z4" s="123">
        <v>1</v>
      </c>
      <c r="AA4" s="123">
        <v>1</v>
      </c>
      <c r="AB4" s="124">
        <v>0</v>
      </c>
    </row>
    <row r="5" spans="1:40" outlineLevel="1" x14ac:dyDescent="0.25">
      <c r="H5" s="122" t="s">
        <v>103</v>
      </c>
      <c r="I5" s="123">
        <v>1</v>
      </c>
      <c r="J5" s="123">
        <v>1</v>
      </c>
      <c r="K5" s="124">
        <v>0</v>
      </c>
      <c r="L5" s="125">
        <f t="shared" ref="L5" si="0">M4+1</f>
        <v>44562</v>
      </c>
      <c r="M5" s="125">
        <f t="shared" ref="M5" si="1">EOMONTH(L5,11)</f>
        <v>44926</v>
      </c>
      <c r="N5" s="126">
        <f t="shared" ref="N5" si="2">N4*(1+0.03)</f>
        <v>32.887900000000002</v>
      </c>
      <c r="Y5" s="122" t="s">
        <v>103</v>
      </c>
      <c r="Z5" s="123">
        <v>1</v>
      </c>
      <c r="AA5" s="123">
        <v>1</v>
      </c>
      <c r="AB5" s="124">
        <v>0</v>
      </c>
    </row>
    <row r="6" spans="1:40" outlineLevel="1" x14ac:dyDescent="0.25">
      <c r="H6" s="122" t="s">
        <v>104</v>
      </c>
      <c r="I6" s="123">
        <v>1</v>
      </c>
      <c r="J6" s="123">
        <v>1</v>
      </c>
      <c r="K6" s="124">
        <v>0</v>
      </c>
      <c r="L6" s="125"/>
      <c r="M6" s="125"/>
      <c r="N6" s="126"/>
      <c r="Y6" s="122" t="s">
        <v>104</v>
      </c>
      <c r="Z6" s="123">
        <v>1</v>
      </c>
      <c r="AA6" s="123">
        <v>1</v>
      </c>
      <c r="AB6" s="124">
        <v>0</v>
      </c>
    </row>
    <row r="7" spans="1:40" outlineLevel="1" x14ac:dyDescent="0.25">
      <c r="H7" s="122" t="s">
        <v>105</v>
      </c>
      <c r="I7" s="123">
        <v>1</v>
      </c>
      <c r="J7" s="123">
        <v>1</v>
      </c>
      <c r="K7" s="124">
        <v>0</v>
      </c>
      <c r="L7" s="125"/>
      <c r="M7" s="125"/>
      <c r="N7" s="126"/>
      <c r="Y7" s="122" t="s">
        <v>105</v>
      </c>
      <c r="Z7" s="123">
        <v>1</v>
      </c>
      <c r="AA7" s="123">
        <v>1</v>
      </c>
      <c r="AB7" s="124">
        <v>0</v>
      </c>
    </row>
    <row r="8" spans="1:40" outlineLevel="1" x14ac:dyDescent="0.25">
      <c r="L8" s="125"/>
      <c r="M8" s="125"/>
      <c r="N8" s="126"/>
    </row>
    <row r="9" spans="1:40" outlineLevel="1" x14ac:dyDescent="0.25">
      <c r="L9" s="125"/>
      <c r="M9" s="125"/>
      <c r="N9" s="126"/>
    </row>
    <row r="10" spans="1:40" outlineLevel="1" x14ac:dyDescent="0.25">
      <c r="L10" s="125"/>
      <c r="M10" s="125"/>
      <c r="N10" s="126"/>
    </row>
    <row r="11" spans="1:40" outlineLevel="1" x14ac:dyDescent="0.25">
      <c r="L11" s="125"/>
      <c r="M11" s="125"/>
      <c r="N11" s="126"/>
    </row>
    <row r="12" spans="1:40" outlineLevel="1" x14ac:dyDescent="0.25">
      <c r="L12" s="125"/>
      <c r="M12" s="125"/>
      <c r="N12" s="126"/>
    </row>
    <row r="13" spans="1:40" outlineLevel="1" x14ac:dyDescent="0.25">
      <c r="L13" s="125"/>
      <c r="M13" s="125"/>
      <c r="N13" s="126"/>
    </row>
    <row r="14" spans="1:40" outlineLevel="1" x14ac:dyDescent="0.25">
      <c r="L14" s="125"/>
      <c r="M14" s="125"/>
      <c r="N14" s="126"/>
    </row>
    <row r="15" spans="1:40" outlineLevel="1" x14ac:dyDescent="0.25">
      <c r="L15" s="125"/>
      <c r="M15" s="125"/>
      <c r="N15" s="126"/>
    </row>
    <row r="16" spans="1:40" outlineLevel="1" x14ac:dyDescent="0.25">
      <c r="L16" s="125"/>
      <c r="M16" s="125"/>
      <c r="N16" s="126"/>
    </row>
    <row r="17" spans="1:183" outlineLevel="1" x14ac:dyDescent="0.25">
      <c r="L17" s="125"/>
      <c r="M17" s="125"/>
      <c r="N17" s="126"/>
    </row>
    <row r="18" spans="1:183" outlineLevel="1" x14ac:dyDescent="0.25">
      <c r="GA18" s="8" t="s">
        <v>144</v>
      </c>
    </row>
    <row r="19" spans="1:183" x14ac:dyDescent="0.25">
      <c r="A19" s="58">
        <v>200</v>
      </c>
      <c r="B19" s="119">
        <v>2500</v>
      </c>
      <c r="C19" s="58" t="s">
        <v>158</v>
      </c>
      <c r="D19" s="120">
        <f>MIN(L19:L33)</f>
        <v>43132</v>
      </c>
      <c r="E19" s="120">
        <f>MAX(M19:M33)</f>
        <v>48610</v>
      </c>
      <c r="F19" s="121">
        <f>B19/$C$345</f>
        <v>0.10526315789473684</v>
      </c>
      <c r="G19" s="58" t="s">
        <v>83</v>
      </c>
      <c r="H19" s="122" t="s">
        <v>101</v>
      </c>
      <c r="I19" s="123">
        <v>1</v>
      </c>
      <c r="J19" s="123">
        <v>1</v>
      </c>
      <c r="K19" s="124">
        <v>0</v>
      </c>
      <c r="L19" s="125">
        <v>43132</v>
      </c>
      <c r="M19" s="125">
        <f>EOMONTH(L19,11)</f>
        <v>43496</v>
      </c>
      <c r="N19" s="126">
        <v>28</v>
      </c>
      <c r="O19" s="127">
        <v>1</v>
      </c>
      <c r="P19" s="128">
        <v>10</v>
      </c>
      <c r="Q19" s="128">
        <v>10</v>
      </c>
      <c r="R19" s="129">
        <v>6</v>
      </c>
      <c r="S19" s="129">
        <v>5</v>
      </c>
      <c r="T19" s="129">
        <v>0</v>
      </c>
      <c r="U19" s="130">
        <v>33</v>
      </c>
      <c r="V19" s="130">
        <v>31</v>
      </c>
      <c r="W19" s="97">
        <v>0.03</v>
      </c>
      <c r="X19" s="58" t="s">
        <v>83</v>
      </c>
      <c r="Y19" s="122" t="s">
        <v>101</v>
      </c>
      <c r="Z19" s="123">
        <v>1</v>
      </c>
      <c r="AA19" s="123">
        <v>1</v>
      </c>
      <c r="AB19" s="124">
        <v>0</v>
      </c>
      <c r="AC19" s="130">
        <v>25</v>
      </c>
      <c r="AD19" s="126">
        <v>15</v>
      </c>
      <c r="AE19" s="131">
        <v>0.03</v>
      </c>
      <c r="AF19" s="131">
        <v>0.06</v>
      </c>
      <c r="AG19" s="131">
        <v>0.03</v>
      </c>
      <c r="AH19" s="131">
        <v>0.04</v>
      </c>
      <c r="AI19" s="131">
        <v>0.02</v>
      </c>
      <c r="AJ19" s="124">
        <v>3000000</v>
      </c>
      <c r="AK19" s="132">
        <f ca="1">SUM(D184:O185)/AJ19</f>
        <v>2.837801411575502E-2</v>
      </c>
      <c r="AL19" s="123">
        <v>0</v>
      </c>
      <c r="AM19" s="131">
        <v>0.06</v>
      </c>
      <c r="AN19" s="131">
        <v>0.03</v>
      </c>
    </row>
    <row r="20" spans="1:183" outlineLevel="1" x14ac:dyDescent="0.25">
      <c r="H20" s="122" t="s">
        <v>102</v>
      </c>
      <c r="I20" s="123">
        <v>1</v>
      </c>
      <c r="J20" s="123">
        <v>1</v>
      </c>
      <c r="K20" s="124">
        <v>0</v>
      </c>
      <c r="L20" s="125">
        <f>M19+1</f>
        <v>43497</v>
      </c>
      <c r="M20" s="125">
        <f>EOMONTH(L20,11)</f>
        <v>43861</v>
      </c>
      <c r="N20" s="126">
        <f>N19*(1+0.03)</f>
        <v>28.84</v>
      </c>
      <c r="Y20" s="122" t="s">
        <v>102</v>
      </c>
      <c r="Z20" s="123">
        <v>1</v>
      </c>
      <c r="AA20" s="123">
        <v>1</v>
      </c>
      <c r="AB20" s="124">
        <v>0</v>
      </c>
    </row>
    <row r="21" spans="1:183" outlineLevel="1" x14ac:dyDescent="0.25">
      <c r="H21" s="122" t="s">
        <v>103</v>
      </c>
      <c r="I21" s="123">
        <v>1</v>
      </c>
      <c r="J21" s="123">
        <v>1</v>
      </c>
      <c r="K21" s="124">
        <v>0</v>
      </c>
      <c r="L21" s="125">
        <f t="shared" ref="L21:L33" si="3">M20+1</f>
        <v>43862</v>
      </c>
      <c r="M21" s="125">
        <f t="shared" ref="M21:M33" si="4">EOMONTH(L21,11)</f>
        <v>44227</v>
      </c>
      <c r="N21" s="126">
        <f t="shared" ref="N21:N33" si="5">N20*(1+0.03)</f>
        <v>29.705200000000001</v>
      </c>
      <c r="Y21" s="122" t="s">
        <v>103</v>
      </c>
      <c r="Z21" s="123">
        <v>1</v>
      </c>
      <c r="AA21" s="123">
        <v>1</v>
      </c>
      <c r="AB21" s="124">
        <v>0</v>
      </c>
    </row>
    <row r="22" spans="1:183" outlineLevel="1" x14ac:dyDescent="0.25">
      <c r="H22" s="122" t="s">
        <v>104</v>
      </c>
      <c r="I22" s="123">
        <v>1</v>
      </c>
      <c r="J22" s="123">
        <v>1</v>
      </c>
      <c r="K22" s="124">
        <v>0</v>
      </c>
      <c r="L22" s="125">
        <f t="shared" si="3"/>
        <v>44228</v>
      </c>
      <c r="M22" s="125">
        <f t="shared" si="4"/>
        <v>44592</v>
      </c>
      <c r="N22" s="126">
        <f t="shared" si="5"/>
        <v>30.596356000000004</v>
      </c>
      <c r="Y22" s="122" t="s">
        <v>104</v>
      </c>
      <c r="Z22" s="123">
        <v>1</v>
      </c>
      <c r="AA22" s="123">
        <v>1</v>
      </c>
      <c r="AB22" s="124">
        <v>0</v>
      </c>
    </row>
    <row r="23" spans="1:183" outlineLevel="1" x14ac:dyDescent="0.25">
      <c r="H23" s="122" t="s">
        <v>105</v>
      </c>
      <c r="I23" s="123">
        <v>1</v>
      </c>
      <c r="J23" s="123">
        <v>1</v>
      </c>
      <c r="K23" s="124">
        <v>0</v>
      </c>
      <c r="L23" s="125">
        <f t="shared" si="3"/>
        <v>44593</v>
      </c>
      <c r="M23" s="125">
        <f t="shared" si="4"/>
        <v>44957</v>
      </c>
      <c r="N23" s="126">
        <f t="shared" si="5"/>
        <v>31.514246680000003</v>
      </c>
      <c r="Y23" s="122" t="s">
        <v>105</v>
      </c>
      <c r="Z23" s="123">
        <v>1</v>
      </c>
      <c r="AA23" s="123">
        <v>1</v>
      </c>
      <c r="AB23" s="124">
        <v>0</v>
      </c>
    </row>
    <row r="24" spans="1:183" outlineLevel="1" x14ac:dyDescent="0.25">
      <c r="L24" s="125">
        <f t="shared" si="3"/>
        <v>44958</v>
      </c>
      <c r="M24" s="125">
        <f t="shared" si="4"/>
        <v>45322</v>
      </c>
      <c r="N24" s="126">
        <f t="shared" si="5"/>
        <v>32.459674080400006</v>
      </c>
    </row>
    <row r="25" spans="1:183" outlineLevel="1" x14ac:dyDescent="0.25">
      <c r="L25" s="125">
        <f t="shared" si="3"/>
        <v>45323</v>
      </c>
      <c r="M25" s="125">
        <f t="shared" si="4"/>
        <v>45688</v>
      </c>
      <c r="N25" s="126">
        <f t="shared" si="5"/>
        <v>33.433464302812006</v>
      </c>
    </row>
    <row r="26" spans="1:183" outlineLevel="1" x14ac:dyDescent="0.25">
      <c r="L26" s="125">
        <f t="shared" si="3"/>
        <v>45689</v>
      </c>
      <c r="M26" s="125">
        <f t="shared" si="4"/>
        <v>46053</v>
      </c>
      <c r="N26" s="126">
        <f t="shared" si="5"/>
        <v>34.436468231896363</v>
      </c>
    </row>
    <row r="27" spans="1:183" outlineLevel="1" x14ac:dyDescent="0.25">
      <c r="L27" s="125">
        <f t="shared" si="3"/>
        <v>46054</v>
      </c>
      <c r="M27" s="125">
        <f t="shared" si="4"/>
        <v>46418</v>
      </c>
      <c r="N27" s="126">
        <f t="shared" si="5"/>
        <v>35.469562278853253</v>
      </c>
    </row>
    <row r="28" spans="1:183" outlineLevel="1" x14ac:dyDescent="0.25">
      <c r="L28" s="125">
        <f t="shared" si="3"/>
        <v>46419</v>
      </c>
      <c r="M28" s="125">
        <f t="shared" si="4"/>
        <v>46783</v>
      </c>
      <c r="N28" s="126">
        <f t="shared" si="5"/>
        <v>36.533649147218853</v>
      </c>
    </row>
    <row r="29" spans="1:183" outlineLevel="1" x14ac:dyDescent="0.25">
      <c r="L29" s="125">
        <f t="shared" si="3"/>
        <v>46784</v>
      </c>
      <c r="M29" s="125">
        <f t="shared" si="4"/>
        <v>47149</v>
      </c>
      <c r="N29" s="126">
        <f t="shared" si="5"/>
        <v>37.629658621635421</v>
      </c>
    </row>
    <row r="30" spans="1:183" outlineLevel="1" x14ac:dyDescent="0.25">
      <c r="L30" s="125">
        <f t="shared" si="3"/>
        <v>47150</v>
      </c>
      <c r="M30" s="125">
        <f t="shared" si="4"/>
        <v>47514</v>
      </c>
      <c r="N30" s="126">
        <f t="shared" si="5"/>
        <v>38.758548380284488</v>
      </c>
    </row>
    <row r="31" spans="1:183" outlineLevel="1" x14ac:dyDescent="0.25">
      <c r="L31" s="125">
        <f t="shared" si="3"/>
        <v>47515</v>
      </c>
      <c r="M31" s="125">
        <f t="shared" si="4"/>
        <v>47879</v>
      </c>
      <c r="N31" s="126">
        <f t="shared" si="5"/>
        <v>39.921304831693021</v>
      </c>
    </row>
    <row r="32" spans="1:183" outlineLevel="1" x14ac:dyDescent="0.25">
      <c r="L32" s="125">
        <f t="shared" si="3"/>
        <v>47880</v>
      </c>
      <c r="M32" s="125">
        <f t="shared" si="4"/>
        <v>48244</v>
      </c>
      <c r="N32" s="126">
        <f t="shared" si="5"/>
        <v>41.118943976643813</v>
      </c>
    </row>
    <row r="33" spans="1:183" outlineLevel="1" x14ac:dyDescent="0.25">
      <c r="L33" s="125">
        <f t="shared" si="3"/>
        <v>48245</v>
      </c>
      <c r="M33" s="125">
        <f t="shared" si="4"/>
        <v>48610</v>
      </c>
      <c r="N33" s="126">
        <f t="shared" si="5"/>
        <v>42.352512295943129</v>
      </c>
    </row>
    <row r="34" spans="1:183" outlineLevel="1" x14ac:dyDescent="0.25">
      <c r="GA34" s="8" t="s">
        <v>144</v>
      </c>
    </row>
    <row r="35" spans="1:183" x14ac:dyDescent="0.25">
      <c r="A35" s="58">
        <v>300</v>
      </c>
      <c r="B35" s="119">
        <v>1500</v>
      </c>
      <c r="C35" s="58" t="s">
        <v>159</v>
      </c>
      <c r="D35" s="120">
        <f>MIN(L35:L49)</f>
        <v>43831</v>
      </c>
      <c r="E35" s="120">
        <f>MAX(M35:M49)</f>
        <v>49309</v>
      </c>
      <c r="F35" s="121">
        <f>B35/$C$345</f>
        <v>6.3157894736842107E-2</v>
      </c>
      <c r="G35" s="58" t="s">
        <v>83</v>
      </c>
      <c r="H35" s="122" t="s">
        <v>101</v>
      </c>
      <c r="I35" s="123">
        <v>1</v>
      </c>
      <c r="J35" s="123">
        <v>1</v>
      </c>
      <c r="K35" s="124">
        <v>0</v>
      </c>
      <c r="L35" s="125">
        <v>43831</v>
      </c>
      <c r="M35" s="125">
        <f>EOMONTH(L35,11)</f>
        <v>44196</v>
      </c>
      <c r="N35" s="126">
        <v>31</v>
      </c>
      <c r="O35" s="127">
        <v>1</v>
      </c>
      <c r="P35" s="128">
        <v>10</v>
      </c>
      <c r="Q35" s="128">
        <v>10</v>
      </c>
      <c r="R35" s="129">
        <v>6</v>
      </c>
      <c r="S35" s="129">
        <v>5</v>
      </c>
      <c r="T35" s="129">
        <v>0</v>
      </c>
      <c r="U35" s="130">
        <v>33</v>
      </c>
      <c r="V35" s="130">
        <v>31</v>
      </c>
      <c r="W35" s="97">
        <v>0.03</v>
      </c>
      <c r="X35" s="58" t="s">
        <v>83</v>
      </c>
      <c r="Y35" s="122" t="s">
        <v>101</v>
      </c>
      <c r="Z35" s="123">
        <v>1</v>
      </c>
      <c r="AA35" s="123">
        <v>1</v>
      </c>
      <c r="AB35" s="124">
        <v>0</v>
      </c>
      <c r="AC35" s="130">
        <v>25</v>
      </c>
      <c r="AD35" s="126">
        <v>15</v>
      </c>
      <c r="AE35" s="131">
        <v>0.03</v>
      </c>
      <c r="AF35" s="131">
        <v>0.06</v>
      </c>
      <c r="AG35" s="131">
        <v>0.03</v>
      </c>
      <c r="AH35" s="131">
        <v>0.04</v>
      </c>
      <c r="AI35" s="131">
        <v>0.02</v>
      </c>
      <c r="AJ35" s="124">
        <v>3000000</v>
      </c>
      <c r="AK35" s="132">
        <f ca="1">SUM(D200:O201)/AJ35</f>
        <v>1.7712958469453019E-2</v>
      </c>
      <c r="AL35" s="123">
        <v>0</v>
      </c>
      <c r="AM35" s="131">
        <v>0.06</v>
      </c>
      <c r="AN35" s="131">
        <v>0.03</v>
      </c>
    </row>
    <row r="36" spans="1:183" outlineLevel="1" x14ac:dyDescent="0.25">
      <c r="H36" s="122" t="s">
        <v>102</v>
      </c>
      <c r="I36" s="123">
        <v>1</v>
      </c>
      <c r="J36" s="123">
        <v>1</v>
      </c>
      <c r="K36" s="124">
        <v>0</v>
      </c>
      <c r="L36" s="125">
        <f>M35+1</f>
        <v>44197</v>
      </c>
      <c r="M36" s="125">
        <f>EOMONTH(L36,11)</f>
        <v>44561</v>
      </c>
      <c r="N36" s="126">
        <f>N35*(1+0.03)</f>
        <v>31.93</v>
      </c>
      <c r="Y36" s="122" t="s">
        <v>102</v>
      </c>
      <c r="Z36" s="123">
        <v>1</v>
      </c>
      <c r="AA36" s="123">
        <v>1</v>
      </c>
      <c r="AB36" s="124">
        <v>0</v>
      </c>
    </row>
    <row r="37" spans="1:183" outlineLevel="1" x14ac:dyDescent="0.25">
      <c r="H37" s="122" t="s">
        <v>103</v>
      </c>
      <c r="I37" s="123">
        <v>1</v>
      </c>
      <c r="J37" s="123">
        <v>1</v>
      </c>
      <c r="K37" s="124">
        <v>0</v>
      </c>
      <c r="L37" s="125">
        <f t="shared" ref="L37:L49" si="6">M36+1</f>
        <v>44562</v>
      </c>
      <c r="M37" s="125">
        <f t="shared" ref="M37:M49" si="7">EOMONTH(L37,11)</f>
        <v>44926</v>
      </c>
      <c r="N37" s="126">
        <f t="shared" ref="N37:N49" si="8">N36*(1+0.03)</f>
        <v>32.887900000000002</v>
      </c>
      <c r="Y37" s="122" t="s">
        <v>103</v>
      </c>
      <c r="Z37" s="123">
        <v>1</v>
      </c>
      <c r="AA37" s="123">
        <v>1</v>
      </c>
      <c r="AB37" s="124">
        <v>0</v>
      </c>
    </row>
    <row r="38" spans="1:183" outlineLevel="1" x14ac:dyDescent="0.25">
      <c r="H38" s="122" t="s">
        <v>104</v>
      </c>
      <c r="I38" s="123">
        <v>1</v>
      </c>
      <c r="J38" s="123">
        <v>1</v>
      </c>
      <c r="K38" s="124">
        <v>0</v>
      </c>
      <c r="L38" s="125">
        <f t="shared" si="6"/>
        <v>44927</v>
      </c>
      <c r="M38" s="125">
        <f t="shared" si="7"/>
        <v>45291</v>
      </c>
      <c r="N38" s="126">
        <f t="shared" si="8"/>
        <v>33.874537000000004</v>
      </c>
      <c r="Y38" s="122" t="s">
        <v>104</v>
      </c>
      <c r="Z38" s="123">
        <v>1</v>
      </c>
      <c r="AA38" s="123">
        <v>1</v>
      </c>
      <c r="AB38" s="124">
        <v>0</v>
      </c>
    </row>
    <row r="39" spans="1:183" outlineLevel="1" x14ac:dyDescent="0.25">
      <c r="H39" s="122" t="s">
        <v>105</v>
      </c>
      <c r="I39" s="123">
        <v>1</v>
      </c>
      <c r="J39" s="123">
        <v>1</v>
      </c>
      <c r="K39" s="124">
        <v>0</v>
      </c>
      <c r="L39" s="125">
        <f t="shared" si="6"/>
        <v>45292</v>
      </c>
      <c r="M39" s="125">
        <f t="shared" si="7"/>
        <v>45657</v>
      </c>
      <c r="N39" s="126">
        <f t="shared" si="8"/>
        <v>34.890773110000005</v>
      </c>
      <c r="Y39" s="122" t="s">
        <v>105</v>
      </c>
      <c r="Z39" s="123">
        <v>1</v>
      </c>
      <c r="AA39" s="123">
        <v>1</v>
      </c>
      <c r="AB39" s="124">
        <v>0</v>
      </c>
    </row>
    <row r="40" spans="1:183" outlineLevel="1" x14ac:dyDescent="0.25">
      <c r="L40" s="125">
        <f t="shared" si="6"/>
        <v>45658</v>
      </c>
      <c r="M40" s="125">
        <f t="shared" si="7"/>
        <v>46022</v>
      </c>
      <c r="N40" s="126">
        <f t="shared" si="8"/>
        <v>35.937496303300009</v>
      </c>
    </row>
    <row r="41" spans="1:183" outlineLevel="1" x14ac:dyDescent="0.25">
      <c r="L41" s="125">
        <f t="shared" si="6"/>
        <v>46023</v>
      </c>
      <c r="M41" s="125">
        <f t="shared" si="7"/>
        <v>46387</v>
      </c>
      <c r="N41" s="126">
        <f t="shared" si="8"/>
        <v>37.01562119239901</v>
      </c>
    </row>
    <row r="42" spans="1:183" outlineLevel="1" x14ac:dyDescent="0.25">
      <c r="L42" s="125">
        <f t="shared" si="6"/>
        <v>46388</v>
      </c>
      <c r="M42" s="125">
        <f t="shared" si="7"/>
        <v>46752</v>
      </c>
      <c r="N42" s="126">
        <f t="shared" si="8"/>
        <v>38.126089828170983</v>
      </c>
    </row>
    <row r="43" spans="1:183" outlineLevel="1" x14ac:dyDescent="0.25">
      <c r="L43" s="125">
        <f t="shared" si="6"/>
        <v>46753</v>
      </c>
      <c r="M43" s="125">
        <f t="shared" si="7"/>
        <v>47118</v>
      </c>
      <c r="N43" s="126">
        <f t="shared" si="8"/>
        <v>39.269872523016112</v>
      </c>
    </row>
    <row r="44" spans="1:183" outlineLevel="1" x14ac:dyDescent="0.25">
      <c r="L44" s="125">
        <f t="shared" si="6"/>
        <v>47119</v>
      </c>
      <c r="M44" s="125">
        <f t="shared" si="7"/>
        <v>47483</v>
      </c>
      <c r="N44" s="126">
        <f t="shared" si="8"/>
        <v>40.447968698706596</v>
      </c>
    </row>
    <row r="45" spans="1:183" outlineLevel="1" x14ac:dyDescent="0.25">
      <c r="L45" s="125">
        <f t="shared" si="6"/>
        <v>47484</v>
      </c>
      <c r="M45" s="125">
        <f t="shared" si="7"/>
        <v>47848</v>
      </c>
      <c r="N45" s="126">
        <f t="shared" si="8"/>
        <v>41.661407759667796</v>
      </c>
    </row>
    <row r="46" spans="1:183" outlineLevel="1" x14ac:dyDescent="0.25">
      <c r="L46" s="125">
        <f t="shared" si="6"/>
        <v>47849</v>
      </c>
      <c r="M46" s="125">
        <f t="shared" si="7"/>
        <v>48213</v>
      </c>
      <c r="N46" s="126">
        <f t="shared" si="8"/>
        <v>42.911249992457833</v>
      </c>
    </row>
    <row r="47" spans="1:183" outlineLevel="1" x14ac:dyDescent="0.25">
      <c r="L47" s="125">
        <f t="shared" si="6"/>
        <v>48214</v>
      </c>
      <c r="M47" s="125">
        <f t="shared" si="7"/>
        <v>48579</v>
      </c>
      <c r="N47" s="126">
        <f t="shared" si="8"/>
        <v>44.198587492231567</v>
      </c>
    </row>
    <row r="48" spans="1:183" outlineLevel="1" x14ac:dyDescent="0.25">
      <c r="L48" s="125">
        <f t="shared" si="6"/>
        <v>48580</v>
      </c>
      <c r="M48" s="125">
        <f t="shared" si="7"/>
        <v>48944</v>
      </c>
      <c r="N48" s="126">
        <f t="shared" si="8"/>
        <v>45.524545116998517</v>
      </c>
    </row>
    <row r="49" spans="1:183" outlineLevel="1" x14ac:dyDescent="0.25">
      <c r="L49" s="125">
        <f t="shared" si="6"/>
        <v>48945</v>
      </c>
      <c r="M49" s="125">
        <f t="shared" si="7"/>
        <v>49309</v>
      </c>
      <c r="N49" s="126">
        <f t="shared" si="8"/>
        <v>46.890281470508477</v>
      </c>
    </row>
    <row r="50" spans="1:183" outlineLevel="1" x14ac:dyDescent="0.25">
      <c r="GA50" s="8" t="s">
        <v>144</v>
      </c>
    </row>
    <row r="51" spans="1:183" x14ac:dyDescent="0.25">
      <c r="A51" s="58">
        <v>400</v>
      </c>
      <c r="B51" s="119">
        <v>3000</v>
      </c>
      <c r="C51" s="58" t="s">
        <v>160</v>
      </c>
      <c r="D51" s="120">
        <f>MIN(L51:L65)</f>
        <v>43831</v>
      </c>
      <c r="E51" s="120">
        <f>MAX(M51:M65)</f>
        <v>49309</v>
      </c>
      <c r="F51" s="121">
        <f>B51/$C$345</f>
        <v>0.12631578947368421</v>
      </c>
      <c r="G51" s="58" t="s">
        <v>83</v>
      </c>
      <c r="H51" s="122" t="s">
        <v>101</v>
      </c>
      <c r="I51" s="123">
        <v>1</v>
      </c>
      <c r="J51" s="123">
        <v>1</v>
      </c>
      <c r="K51" s="124">
        <v>0</v>
      </c>
      <c r="L51" s="125">
        <v>43831</v>
      </c>
      <c r="M51" s="125">
        <f>EOMONTH(L51,11)</f>
        <v>44196</v>
      </c>
      <c r="N51" s="126">
        <v>31</v>
      </c>
      <c r="O51" s="127">
        <v>1</v>
      </c>
      <c r="P51" s="128">
        <v>10</v>
      </c>
      <c r="Q51" s="128">
        <v>10</v>
      </c>
      <c r="R51" s="129">
        <v>6</v>
      </c>
      <c r="S51" s="129">
        <v>5</v>
      </c>
      <c r="T51" s="129">
        <v>0</v>
      </c>
      <c r="U51" s="130">
        <v>33</v>
      </c>
      <c r="V51" s="130">
        <v>31</v>
      </c>
      <c r="W51" s="97">
        <v>0.03</v>
      </c>
      <c r="X51" s="58" t="s">
        <v>83</v>
      </c>
      <c r="Y51" s="122" t="s">
        <v>101</v>
      </c>
      <c r="Z51" s="123">
        <v>1</v>
      </c>
      <c r="AA51" s="123">
        <v>1</v>
      </c>
      <c r="AB51" s="124">
        <v>0</v>
      </c>
      <c r="AC51" s="130">
        <v>25</v>
      </c>
      <c r="AD51" s="126">
        <v>15</v>
      </c>
      <c r="AE51" s="131">
        <v>0.03</v>
      </c>
      <c r="AF51" s="131">
        <v>0.06</v>
      </c>
      <c r="AG51" s="131">
        <v>0.03</v>
      </c>
      <c r="AH51" s="131">
        <v>0.04</v>
      </c>
      <c r="AI51" s="131">
        <v>0.02</v>
      </c>
      <c r="AJ51" s="124">
        <v>3000000</v>
      </c>
      <c r="AK51" s="132">
        <f ca="1">SUM(D216:O217)/AJ51</f>
        <v>3.5425916938906038E-2</v>
      </c>
      <c r="AL51" s="123">
        <v>0</v>
      </c>
      <c r="AM51" s="131">
        <v>0.06</v>
      </c>
      <c r="AN51" s="131">
        <v>0.03</v>
      </c>
    </row>
    <row r="52" spans="1:183" outlineLevel="1" x14ac:dyDescent="0.25">
      <c r="H52" s="122" t="s">
        <v>102</v>
      </c>
      <c r="I52" s="123">
        <v>1</v>
      </c>
      <c r="J52" s="123">
        <v>1</v>
      </c>
      <c r="K52" s="124">
        <v>0</v>
      </c>
      <c r="L52" s="125">
        <f>M51+1</f>
        <v>44197</v>
      </c>
      <c r="M52" s="125">
        <f>EOMONTH(L52,11)</f>
        <v>44561</v>
      </c>
      <c r="N52" s="126">
        <f>N51*(1+0.03)</f>
        <v>31.93</v>
      </c>
      <c r="Y52" s="122" t="s">
        <v>102</v>
      </c>
      <c r="Z52" s="123">
        <v>1</v>
      </c>
      <c r="AA52" s="123">
        <v>1</v>
      </c>
      <c r="AB52" s="124">
        <v>0</v>
      </c>
    </row>
    <row r="53" spans="1:183" outlineLevel="1" x14ac:dyDescent="0.25">
      <c r="H53" s="122" t="s">
        <v>103</v>
      </c>
      <c r="I53" s="123">
        <v>1</v>
      </c>
      <c r="J53" s="123">
        <v>1</v>
      </c>
      <c r="K53" s="124">
        <v>0</v>
      </c>
      <c r="L53" s="125">
        <f t="shared" ref="L53:L65" si="9">M52+1</f>
        <v>44562</v>
      </c>
      <c r="M53" s="125">
        <f t="shared" ref="M53:M65" si="10">EOMONTH(L53,11)</f>
        <v>44926</v>
      </c>
      <c r="N53" s="126">
        <f t="shared" ref="N53:N65" si="11">N52*(1+0.03)</f>
        <v>32.887900000000002</v>
      </c>
      <c r="Y53" s="122" t="s">
        <v>103</v>
      </c>
      <c r="Z53" s="123">
        <v>1</v>
      </c>
      <c r="AA53" s="123">
        <v>1</v>
      </c>
      <c r="AB53" s="124">
        <v>0</v>
      </c>
    </row>
    <row r="54" spans="1:183" outlineLevel="1" x14ac:dyDescent="0.25">
      <c r="H54" s="122" t="s">
        <v>104</v>
      </c>
      <c r="I54" s="123">
        <v>1</v>
      </c>
      <c r="J54" s="123">
        <v>1</v>
      </c>
      <c r="K54" s="124">
        <v>0</v>
      </c>
      <c r="L54" s="125">
        <f t="shared" si="9"/>
        <v>44927</v>
      </c>
      <c r="M54" s="125">
        <f t="shared" si="10"/>
        <v>45291</v>
      </c>
      <c r="N54" s="126">
        <f t="shared" si="11"/>
        <v>33.874537000000004</v>
      </c>
      <c r="Y54" s="122" t="s">
        <v>104</v>
      </c>
      <c r="Z54" s="123">
        <v>1</v>
      </c>
      <c r="AA54" s="123">
        <v>1</v>
      </c>
      <c r="AB54" s="124">
        <v>0</v>
      </c>
    </row>
    <row r="55" spans="1:183" outlineLevel="1" x14ac:dyDescent="0.25">
      <c r="H55" s="122" t="s">
        <v>105</v>
      </c>
      <c r="I55" s="123">
        <v>1</v>
      </c>
      <c r="J55" s="123">
        <v>1</v>
      </c>
      <c r="K55" s="124">
        <v>0</v>
      </c>
      <c r="L55" s="125">
        <f t="shared" si="9"/>
        <v>45292</v>
      </c>
      <c r="M55" s="125">
        <f t="shared" si="10"/>
        <v>45657</v>
      </c>
      <c r="N55" s="126">
        <f t="shared" si="11"/>
        <v>34.890773110000005</v>
      </c>
      <c r="Y55" s="122" t="s">
        <v>105</v>
      </c>
      <c r="Z55" s="123">
        <v>1</v>
      </c>
      <c r="AA55" s="123">
        <v>1</v>
      </c>
      <c r="AB55" s="124">
        <v>0</v>
      </c>
    </row>
    <row r="56" spans="1:183" outlineLevel="1" x14ac:dyDescent="0.25">
      <c r="L56" s="125">
        <f t="shared" si="9"/>
        <v>45658</v>
      </c>
      <c r="M56" s="125">
        <f t="shared" si="10"/>
        <v>46022</v>
      </c>
      <c r="N56" s="126">
        <f t="shared" si="11"/>
        <v>35.937496303300009</v>
      </c>
    </row>
    <row r="57" spans="1:183" outlineLevel="1" x14ac:dyDescent="0.25">
      <c r="L57" s="125">
        <f t="shared" si="9"/>
        <v>46023</v>
      </c>
      <c r="M57" s="125">
        <f t="shared" si="10"/>
        <v>46387</v>
      </c>
      <c r="N57" s="126">
        <f t="shared" si="11"/>
        <v>37.01562119239901</v>
      </c>
    </row>
    <row r="58" spans="1:183" outlineLevel="1" x14ac:dyDescent="0.25">
      <c r="L58" s="125">
        <f t="shared" si="9"/>
        <v>46388</v>
      </c>
      <c r="M58" s="125">
        <f t="shared" si="10"/>
        <v>46752</v>
      </c>
      <c r="N58" s="126">
        <f t="shared" si="11"/>
        <v>38.126089828170983</v>
      </c>
    </row>
    <row r="59" spans="1:183" outlineLevel="1" x14ac:dyDescent="0.25">
      <c r="L59" s="125">
        <f t="shared" si="9"/>
        <v>46753</v>
      </c>
      <c r="M59" s="125">
        <f t="shared" si="10"/>
        <v>47118</v>
      </c>
      <c r="N59" s="126">
        <f t="shared" si="11"/>
        <v>39.269872523016112</v>
      </c>
    </row>
    <row r="60" spans="1:183" outlineLevel="1" x14ac:dyDescent="0.25">
      <c r="L60" s="125">
        <f t="shared" si="9"/>
        <v>47119</v>
      </c>
      <c r="M60" s="125">
        <f t="shared" si="10"/>
        <v>47483</v>
      </c>
      <c r="N60" s="126">
        <f t="shared" si="11"/>
        <v>40.447968698706596</v>
      </c>
    </row>
    <row r="61" spans="1:183" outlineLevel="1" x14ac:dyDescent="0.25">
      <c r="L61" s="125">
        <f t="shared" si="9"/>
        <v>47484</v>
      </c>
      <c r="M61" s="125">
        <f t="shared" si="10"/>
        <v>47848</v>
      </c>
      <c r="N61" s="126">
        <f t="shared" si="11"/>
        <v>41.661407759667796</v>
      </c>
    </row>
    <row r="62" spans="1:183" outlineLevel="1" x14ac:dyDescent="0.25">
      <c r="L62" s="125">
        <f t="shared" si="9"/>
        <v>47849</v>
      </c>
      <c r="M62" s="125">
        <f t="shared" si="10"/>
        <v>48213</v>
      </c>
      <c r="N62" s="126">
        <f t="shared" si="11"/>
        <v>42.911249992457833</v>
      </c>
    </row>
    <row r="63" spans="1:183" outlineLevel="1" x14ac:dyDescent="0.25">
      <c r="L63" s="125">
        <f t="shared" si="9"/>
        <v>48214</v>
      </c>
      <c r="M63" s="125">
        <f t="shared" si="10"/>
        <v>48579</v>
      </c>
      <c r="N63" s="126">
        <f t="shared" si="11"/>
        <v>44.198587492231567</v>
      </c>
    </row>
    <row r="64" spans="1:183" outlineLevel="1" x14ac:dyDescent="0.25">
      <c r="L64" s="125">
        <f t="shared" si="9"/>
        <v>48580</v>
      </c>
      <c r="M64" s="125">
        <f t="shared" si="10"/>
        <v>48944</v>
      </c>
      <c r="N64" s="126">
        <f t="shared" si="11"/>
        <v>45.524545116998517</v>
      </c>
    </row>
    <row r="65" spans="1:183" outlineLevel="1" x14ac:dyDescent="0.25">
      <c r="L65" s="125">
        <f t="shared" si="9"/>
        <v>48945</v>
      </c>
      <c r="M65" s="125">
        <f t="shared" si="10"/>
        <v>49309</v>
      </c>
      <c r="N65" s="126">
        <f t="shared" si="11"/>
        <v>46.890281470508477</v>
      </c>
    </row>
    <row r="66" spans="1:183" outlineLevel="1" x14ac:dyDescent="0.25">
      <c r="GA66" s="8" t="s">
        <v>144</v>
      </c>
    </row>
    <row r="67" spans="1:183" x14ac:dyDescent="0.25">
      <c r="A67" s="58">
        <v>500</v>
      </c>
      <c r="B67" s="119">
        <v>750</v>
      </c>
      <c r="C67" s="58" t="s">
        <v>161</v>
      </c>
      <c r="D67" s="120">
        <f>MIN(L67:L81)</f>
        <v>43831</v>
      </c>
      <c r="E67" s="120">
        <f>MAX(M67:M81)</f>
        <v>49309</v>
      </c>
      <c r="F67" s="121">
        <f>B67/$C$345</f>
        <v>3.1578947368421054E-2</v>
      </c>
      <c r="G67" s="58" t="s">
        <v>83</v>
      </c>
      <c r="H67" s="122" t="s">
        <v>101</v>
      </c>
      <c r="I67" s="123">
        <v>1</v>
      </c>
      <c r="J67" s="123">
        <v>1</v>
      </c>
      <c r="K67" s="124">
        <v>0</v>
      </c>
      <c r="L67" s="125">
        <v>43831</v>
      </c>
      <c r="M67" s="125">
        <f>EOMONTH(L67,11)</f>
        <v>44196</v>
      </c>
      <c r="N67" s="126">
        <v>31</v>
      </c>
      <c r="O67" s="127">
        <v>1</v>
      </c>
      <c r="P67" s="128">
        <v>10</v>
      </c>
      <c r="Q67" s="128">
        <v>10</v>
      </c>
      <c r="R67" s="129">
        <v>6</v>
      </c>
      <c r="S67" s="129">
        <v>5</v>
      </c>
      <c r="T67" s="129">
        <v>0</v>
      </c>
      <c r="U67" s="130">
        <v>33</v>
      </c>
      <c r="V67" s="130">
        <v>31</v>
      </c>
      <c r="W67" s="97">
        <v>0.03</v>
      </c>
      <c r="X67" s="58" t="s">
        <v>83</v>
      </c>
      <c r="Y67" s="122" t="s">
        <v>101</v>
      </c>
      <c r="Z67" s="123">
        <v>1</v>
      </c>
      <c r="AA67" s="123">
        <v>1</v>
      </c>
      <c r="AB67" s="124">
        <v>0</v>
      </c>
      <c r="AC67" s="130">
        <v>25</v>
      </c>
      <c r="AD67" s="126">
        <v>15</v>
      </c>
      <c r="AE67" s="131">
        <v>0.03</v>
      </c>
      <c r="AF67" s="131">
        <v>0.06</v>
      </c>
      <c r="AG67" s="131">
        <v>0.03</v>
      </c>
      <c r="AH67" s="131">
        <v>0.04</v>
      </c>
      <c r="AI67" s="131">
        <v>0.02</v>
      </c>
      <c r="AJ67" s="124">
        <v>3000000</v>
      </c>
      <c r="AK67" s="132">
        <f ca="1">SUM(D232:O233)/AJ67</f>
        <v>8.8564792347265095E-3</v>
      </c>
      <c r="AL67" s="123">
        <v>0</v>
      </c>
      <c r="AM67" s="131">
        <v>0.06</v>
      </c>
      <c r="AN67" s="131">
        <v>0.03</v>
      </c>
    </row>
    <row r="68" spans="1:183" outlineLevel="1" x14ac:dyDescent="0.25">
      <c r="H68" s="122" t="s">
        <v>102</v>
      </c>
      <c r="I68" s="123">
        <v>1</v>
      </c>
      <c r="J68" s="123">
        <v>1</v>
      </c>
      <c r="K68" s="124">
        <v>0</v>
      </c>
      <c r="L68" s="125">
        <f>M67+1</f>
        <v>44197</v>
      </c>
      <c r="M68" s="125">
        <f>EOMONTH(L68,11)</f>
        <v>44561</v>
      </c>
      <c r="N68" s="126">
        <f>N67*(1+0.03)</f>
        <v>31.93</v>
      </c>
      <c r="Y68" s="122" t="s">
        <v>102</v>
      </c>
      <c r="Z68" s="123">
        <v>1</v>
      </c>
      <c r="AA68" s="123">
        <v>1</v>
      </c>
      <c r="AB68" s="124">
        <v>0</v>
      </c>
    </row>
    <row r="69" spans="1:183" outlineLevel="1" x14ac:dyDescent="0.25">
      <c r="H69" s="122" t="s">
        <v>103</v>
      </c>
      <c r="I69" s="123">
        <v>1</v>
      </c>
      <c r="J69" s="123">
        <v>1</v>
      </c>
      <c r="K69" s="124">
        <v>0</v>
      </c>
      <c r="L69" s="125">
        <f t="shared" ref="L69:L81" si="12">M68+1</f>
        <v>44562</v>
      </c>
      <c r="M69" s="125">
        <f t="shared" ref="M69:M81" si="13">EOMONTH(L69,11)</f>
        <v>44926</v>
      </c>
      <c r="N69" s="126">
        <f t="shared" ref="N69:N81" si="14">N68*(1+0.03)</f>
        <v>32.887900000000002</v>
      </c>
      <c r="Y69" s="122" t="s">
        <v>103</v>
      </c>
      <c r="Z69" s="123">
        <v>1</v>
      </c>
      <c r="AA69" s="123">
        <v>1</v>
      </c>
      <c r="AB69" s="124">
        <v>0</v>
      </c>
    </row>
    <row r="70" spans="1:183" outlineLevel="1" x14ac:dyDescent="0.25">
      <c r="H70" s="122" t="s">
        <v>104</v>
      </c>
      <c r="I70" s="123">
        <v>1</v>
      </c>
      <c r="J70" s="123">
        <v>1</v>
      </c>
      <c r="K70" s="124">
        <v>0</v>
      </c>
      <c r="L70" s="125">
        <f t="shared" si="12"/>
        <v>44927</v>
      </c>
      <c r="M70" s="125">
        <f t="shared" si="13"/>
        <v>45291</v>
      </c>
      <c r="N70" s="126">
        <f t="shared" si="14"/>
        <v>33.874537000000004</v>
      </c>
      <c r="Y70" s="122" t="s">
        <v>104</v>
      </c>
      <c r="Z70" s="123">
        <v>1</v>
      </c>
      <c r="AA70" s="123">
        <v>1</v>
      </c>
      <c r="AB70" s="124">
        <v>0</v>
      </c>
    </row>
    <row r="71" spans="1:183" outlineLevel="1" x14ac:dyDescent="0.25">
      <c r="H71" s="122" t="s">
        <v>105</v>
      </c>
      <c r="I71" s="123">
        <v>1</v>
      </c>
      <c r="J71" s="123">
        <v>1</v>
      </c>
      <c r="K71" s="124">
        <v>0</v>
      </c>
      <c r="L71" s="125">
        <f t="shared" si="12"/>
        <v>45292</v>
      </c>
      <c r="M71" s="125">
        <f t="shared" si="13"/>
        <v>45657</v>
      </c>
      <c r="N71" s="126">
        <f t="shared" si="14"/>
        <v>34.890773110000005</v>
      </c>
      <c r="Y71" s="122" t="s">
        <v>105</v>
      </c>
      <c r="Z71" s="123">
        <v>1</v>
      </c>
      <c r="AA71" s="123">
        <v>1</v>
      </c>
      <c r="AB71" s="124">
        <v>0</v>
      </c>
    </row>
    <row r="72" spans="1:183" outlineLevel="1" x14ac:dyDescent="0.25">
      <c r="L72" s="125">
        <f t="shared" si="12"/>
        <v>45658</v>
      </c>
      <c r="M72" s="125">
        <f t="shared" si="13"/>
        <v>46022</v>
      </c>
      <c r="N72" s="126">
        <f t="shared" si="14"/>
        <v>35.937496303300009</v>
      </c>
    </row>
    <row r="73" spans="1:183" outlineLevel="1" x14ac:dyDescent="0.25">
      <c r="L73" s="125">
        <f t="shared" si="12"/>
        <v>46023</v>
      </c>
      <c r="M73" s="125">
        <f t="shared" si="13"/>
        <v>46387</v>
      </c>
      <c r="N73" s="126">
        <f t="shared" si="14"/>
        <v>37.01562119239901</v>
      </c>
    </row>
    <row r="74" spans="1:183" outlineLevel="1" x14ac:dyDescent="0.25">
      <c r="L74" s="125">
        <f t="shared" si="12"/>
        <v>46388</v>
      </c>
      <c r="M74" s="125">
        <f t="shared" si="13"/>
        <v>46752</v>
      </c>
      <c r="N74" s="126">
        <f t="shared" si="14"/>
        <v>38.126089828170983</v>
      </c>
    </row>
    <row r="75" spans="1:183" outlineLevel="1" x14ac:dyDescent="0.25">
      <c r="L75" s="125">
        <f t="shared" si="12"/>
        <v>46753</v>
      </c>
      <c r="M75" s="125">
        <f t="shared" si="13"/>
        <v>47118</v>
      </c>
      <c r="N75" s="126">
        <f t="shared" si="14"/>
        <v>39.269872523016112</v>
      </c>
    </row>
    <row r="76" spans="1:183" outlineLevel="1" x14ac:dyDescent="0.25">
      <c r="L76" s="125">
        <f t="shared" si="12"/>
        <v>47119</v>
      </c>
      <c r="M76" s="125">
        <f t="shared" si="13"/>
        <v>47483</v>
      </c>
      <c r="N76" s="126">
        <f t="shared" si="14"/>
        <v>40.447968698706596</v>
      </c>
    </row>
    <row r="77" spans="1:183" outlineLevel="1" x14ac:dyDescent="0.25">
      <c r="L77" s="125">
        <f t="shared" si="12"/>
        <v>47484</v>
      </c>
      <c r="M77" s="125">
        <f t="shared" si="13"/>
        <v>47848</v>
      </c>
      <c r="N77" s="126">
        <f t="shared" si="14"/>
        <v>41.661407759667796</v>
      </c>
    </row>
    <row r="78" spans="1:183" outlineLevel="1" x14ac:dyDescent="0.25">
      <c r="L78" s="125">
        <f t="shared" si="12"/>
        <v>47849</v>
      </c>
      <c r="M78" s="125">
        <f t="shared" si="13"/>
        <v>48213</v>
      </c>
      <c r="N78" s="126">
        <f t="shared" si="14"/>
        <v>42.911249992457833</v>
      </c>
    </row>
    <row r="79" spans="1:183" outlineLevel="1" x14ac:dyDescent="0.25">
      <c r="L79" s="125">
        <f t="shared" si="12"/>
        <v>48214</v>
      </c>
      <c r="M79" s="125">
        <f t="shared" si="13"/>
        <v>48579</v>
      </c>
      <c r="N79" s="126">
        <f t="shared" si="14"/>
        <v>44.198587492231567</v>
      </c>
    </row>
    <row r="80" spans="1:183" outlineLevel="1" x14ac:dyDescent="0.25">
      <c r="L80" s="125">
        <f t="shared" si="12"/>
        <v>48580</v>
      </c>
      <c r="M80" s="125">
        <f t="shared" si="13"/>
        <v>48944</v>
      </c>
      <c r="N80" s="126">
        <f t="shared" si="14"/>
        <v>45.524545116998517</v>
      </c>
    </row>
    <row r="81" spans="1:183" outlineLevel="1" x14ac:dyDescent="0.25">
      <c r="L81" s="125">
        <f t="shared" si="12"/>
        <v>48945</v>
      </c>
      <c r="M81" s="125">
        <f t="shared" si="13"/>
        <v>49309</v>
      </c>
      <c r="N81" s="126">
        <f t="shared" si="14"/>
        <v>46.890281470508477</v>
      </c>
    </row>
    <row r="82" spans="1:183" outlineLevel="1" x14ac:dyDescent="0.25">
      <c r="GA82" s="8" t="s">
        <v>144</v>
      </c>
    </row>
    <row r="83" spans="1:183" x14ac:dyDescent="0.25">
      <c r="A83" s="58">
        <v>600</v>
      </c>
      <c r="B83" s="119">
        <v>1250</v>
      </c>
      <c r="C83" s="58" t="s">
        <v>162</v>
      </c>
      <c r="D83" s="120">
        <f>MIN(L83:L97)</f>
        <v>43831</v>
      </c>
      <c r="E83" s="120">
        <f>MAX(M83:M97)</f>
        <v>49309</v>
      </c>
      <c r="F83" s="121">
        <f>B83/$C$345</f>
        <v>5.2631578947368418E-2</v>
      </c>
      <c r="G83" s="58" t="s">
        <v>83</v>
      </c>
      <c r="H83" s="122" t="s">
        <v>101</v>
      </c>
      <c r="I83" s="123">
        <v>1</v>
      </c>
      <c r="J83" s="123">
        <v>1</v>
      </c>
      <c r="K83" s="124">
        <v>0</v>
      </c>
      <c r="L83" s="125">
        <v>43831</v>
      </c>
      <c r="M83" s="125">
        <f>EOMONTH(L83,11)</f>
        <v>44196</v>
      </c>
      <c r="N83" s="126">
        <v>31</v>
      </c>
      <c r="O83" s="127">
        <v>1</v>
      </c>
      <c r="P83" s="128">
        <v>10</v>
      </c>
      <c r="Q83" s="128">
        <v>10</v>
      </c>
      <c r="R83" s="129">
        <v>6</v>
      </c>
      <c r="S83" s="129">
        <v>5</v>
      </c>
      <c r="T83" s="129">
        <v>0</v>
      </c>
      <c r="U83" s="130">
        <v>33</v>
      </c>
      <c r="V83" s="130">
        <v>31</v>
      </c>
      <c r="W83" s="97">
        <v>0.03</v>
      </c>
      <c r="X83" s="58" t="s">
        <v>83</v>
      </c>
      <c r="Y83" s="122" t="s">
        <v>101</v>
      </c>
      <c r="Z83" s="123">
        <v>1</v>
      </c>
      <c r="AA83" s="123">
        <v>1</v>
      </c>
      <c r="AB83" s="124">
        <v>0</v>
      </c>
      <c r="AC83" s="130">
        <v>25</v>
      </c>
      <c r="AD83" s="126">
        <v>15</v>
      </c>
      <c r="AE83" s="131">
        <v>0.03</v>
      </c>
      <c r="AF83" s="131">
        <v>0.06</v>
      </c>
      <c r="AG83" s="131">
        <v>0.03</v>
      </c>
      <c r="AH83" s="131">
        <v>0.04</v>
      </c>
      <c r="AI83" s="131">
        <v>0.02</v>
      </c>
      <c r="AJ83" s="124">
        <v>3000000</v>
      </c>
      <c r="AK83" s="132">
        <f ca="1">SUM(D248:O249)/AJ83</f>
        <v>1.4760798724544177E-2</v>
      </c>
      <c r="AL83" s="123">
        <v>0</v>
      </c>
      <c r="AM83" s="131">
        <v>0.06</v>
      </c>
      <c r="AN83" s="131">
        <v>0.03</v>
      </c>
    </row>
    <row r="84" spans="1:183" outlineLevel="1" x14ac:dyDescent="0.25">
      <c r="H84" s="122" t="s">
        <v>102</v>
      </c>
      <c r="I84" s="123">
        <v>1</v>
      </c>
      <c r="J84" s="123">
        <v>1</v>
      </c>
      <c r="K84" s="124">
        <v>0</v>
      </c>
      <c r="L84" s="125">
        <f>M83+1</f>
        <v>44197</v>
      </c>
      <c r="M84" s="125">
        <f>EOMONTH(L84,11)</f>
        <v>44561</v>
      </c>
      <c r="N84" s="126">
        <f>N83*(1+0.03)</f>
        <v>31.93</v>
      </c>
      <c r="Y84" s="122" t="s">
        <v>102</v>
      </c>
      <c r="Z84" s="123">
        <v>1</v>
      </c>
      <c r="AA84" s="123">
        <v>1</v>
      </c>
      <c r="AB84" s="124">
        <v>0</v>
      </c>
    </row>
    <row r="85" spans="1:183" outlineLevel="1" x14ac:dyDescent="0.25">
      <c r="H85" s="122" t="s">
        <v>103</v>
      </c>
      <c r="I85" s="123">
        <v>1</v>
      </c>
      <c r="J85" s="123">
        <v>1</v>
      </c>
      <c r="K85" s="124">
        <v>0</v>
      </c>
      <c r="L85" s="125">
        <f t="shared" ref="L85:L97" si="15">M84+1</f>
        <v>44562</v>
      </c>
      <c r="M85" s="125">
        <f t="shared" ref="M85:M97" si="16">EOMONTH(L85,11)</f>
        <v>44926</v>
      </c>
      <c r="N85" s="126">
        <f t="shared" ref="N85:N97" si="17">N84*(1+0.03)</f>
        <v>32.887900000000002</v>
      </c>
      <c r="Y85" s="122" t="s">
        <v>103</v>
      </c>
      <c r="Z85" s="123">
        <v>1</v>
      </c>
      <c r="AA85" s="123">
        <v>1</v>
      </c>
      <c r="AB85" s="124">
        <v>0</v>
      </c>
    </row>
    <row r="86" spans="1:183" outlineLevel="1" x14ac:dyDescent="0.25">
      <c r="H86" s="122" t="s">
        <v>104</v>
      </c>
      <c r="I86" s="123">
        <v>1</v>
      </c>
      <c r="J86" s="123">
        <v>1</v>
      </c>
      <c r="K86" s="124">
        <v>0</v>
      </c>
      <c r="L86" s="125">
        <f t="shared" si="15"/>
        <v>44927</v>
      </c>
      <c r="M86" s="125">
        <f t="shared" si="16"/>
        <v>45291</v>
      </c>
      <c r="N86" s="126">
        <f t="shared" si="17"/>
        <v>33.874537000000004</v>
      </c>
      <c r="Y86" s="122" t="s">
        <v>104</v>
      </c>
      <c r="Z86" s="123">
        <v>1</v>
      </c>
      <c r="AA86" s="123">
        <v>1</v>
      </c>
      <c r="AB86" s="124">
        <v>0</v>
      </c>
    </row>
    <row r="87" spans="1:183" outlineLevel="1" x14ac:dyDescent="0.25">
      <c r="H87" s="122" t="s">
        <v>105</v>
      </c>
      <c r="I87" s="123">
        <v>1</v>
      </c>
      <c r="J87" s="123">
        <v>1</v>
      </c>
      <c r="K87" s="124">
        <v>0</v>
      </c>
      <c r="L87" s="125">
        <f t="shared" si="15"/>
        <v>45292</v>
      </c>
      <c r="M87" s="125">
        <f t="shared" si="16"/>
        <v>45657</v>
      </c>
      <c r="N87" s="126">
        <f t="shared" si="17"/>
        <v>34.890773110000005</v>
      </c>
      <c r="Y87" s="122" t="s">
        <v>105</v>
      </c>
      <c r="Z87" s="123">
        <v>1</v>
      </c>
      <c r="AA87" s="123">
        <v>1</v>
      </c>
      <c r="AB87" s="124">
        <v>0</v>
      </c>
    </row>
    <row r="88" spans="1:183" outlineLevel="1" x14ac:dyDescent="0.25">
      <c r="L88" s="125">
        <f t="shared" si="15"/>
        <v>45658</v>
      </c>
      <c r="M88" s="125">
        <f t="shared" si="16"/>
        <v>46022</v>
      </c>
      <c r="N88" s="126">
        <f t="shared" si="17"/>
        <v>35.937496303300009</v>
      </c>
    </row>
    <row r="89" spans="1:183" outlineLevel="1" x14ac:dyDescent="0.25">
      <c r="L89" s="125">
        <f t="shared" si="15"/>
        <v>46023</v>
      </c>
      <c r="M89" s="125">
        <f t="shared" si="16"/>
        <v>46387</v>
      </c>
      <c r="N89" s="126">
        <f t="shared" si="17"/>
        <v>37.01562119239901</v>
      </c>
    </row>
    <row r="90" spans="1:183" outlineLevel="1" x14ac:dyDescent="0.25">
      <c r="L90" s="125">
        <f t="shared" si="15"/>
        <v>46388</v>
      </c>
      <c r="M90" s="125">
        <f t="shared" si="16"/>
        <v>46752</v>
      </c>
      <c r="N90" s="126">
        <f t="shared" si="17"/>
        <v>38.126089828170983</v>
      </c>
    </row>
    <row r="91" spans="1:183" outlineLevel="1" x14ac:dyDescent="0.25">
      <c r="L91" s="125">
        <f t="shared" si="15"/>
        <v>46753</v>
      </c>
      <c r="M91" s="125">
        <f t="shared" si="16"/>
        <v>47118</v>
      </c>
      <c r="N91" s="126">
        <f t="shared" si="17"/>
        <v>39.269872523016112</v>
      </c>
    </row>
    <row r="92" spans="1:183" outlineLevel="1" x14ac:dyDescent="0.25">
      <c r="L92" s="125">
        <f t="shared" si="15"/>
        <v>47119</v>
      </c>
      <c r="M92" s="125">
        <f t="shared" si="16"/>
        <v>47483</v>
      </c>
      <c r="N92" s="126">
        <f t="shared" si="17"/>
        <v>40.447968698706596</v>
      </c>
    </row>
    <row r="93" spans="1:183" outlineLevel="1" x14ac:dyDescent="0.25">
      <c r="L93" s="125">
        <f t="shared" si="15"/>
        <v>47484</v>
      </c>
      <c r="M93" s="125">
        <f t="shared" si="16"/>
        <v>47848</v>
      </c>
      <c r="N93" s="126">
        <f t="shared" si="17"/>
        <v>41.661407759667796</v>
      </c>
    </row>
    <row r="94" spans="1:183" outlineLevel="1" x14ac:dyDescent="0.25">
      <c r="L94" s="125">
        <f t="shared" si="15"/>
        <v>47849</v>
      </c>
      <c r="M94" s="125">
        <f t="shared" si="16"/>
        <v>48213</v>
      </c>
      <c r="N94" s="126">
        <f t="shared" si="17"/>
        <v>42.911249992457833</v>
      </c>
    </row>
    <row r="95" spans="1:183" outlineLevel="1" x14ac:dyDescent="0.25">
      <c r="L95" s="125">
        <f t="shared" si="15"/>
        <v>48214</v>
      </c>
      <c r="M95" s="125">
        <f t="shared" si="16"/>
        <v>48579</v>
      </c>
      <c r="N95" s="126">
        <f t="shared" si="17"/>
        <v>44.198587492231567</v>
      </c>
    </row>
    <row r="96" spans="1:183" outlineLevel="1" x14ac:dyDescent="0.25">
      <c r="L96" s="125">
        <f t="shared" si="15"/>
        <v>48580</v>
      </c>
      <c r="M96" s="125">
        <f t="shared" si="16"/>
        <v>48944</v>
      </c>
      <c r="N96" s="126">
        <f t="shared" si="17"/>
        <v>45.524545116998517</v>
      </c>
    </row>
    <row r="97" spans="1:183" outlineLevel="1" x14ac:dyDescent="0.25">
      <c r="L97" s="125">
        <f t="shared" si="15"/>
        <v>48945</v>
      </c>
      <c r="M97" s="125">
        <f t="shared" si="16"/>
        <v>49309</v>
      </c>
      <c r="N97" s="126">
        <f t="shared" si="17"/>
        <v>46.890281470508477</v>
      </c>
    </row>
    <row r="98" spans="1:183" outlineLevel="1" x14ac:dyDescent="0.25">
      <c r="GA98" s="8" t="s">
        <v>144</v>
      </c>
    </row>
    <row r="99" spans="1:183" x14ac:dyDescent="0.25">
      <c r="A99" s="58">
        <v>700</v>
      </c>
      <c r="B99" s="119">
        <v>3500</v>
      </c>
      <c r="C99" s="58" t="s">
        <v>163</v>
      </c>
      <c r="D99" s="120">
        <f>MIN(L99:L113)</f>
        <v>43831</v>
      </c>
      <c r="E99" s="120">
        <f>MAX(M99:M113)</f>
        <v>49309</v>
      </c>
      <c r="F99" s="121">
        <f>B99/$C$345</f>
        <v>0.14736842105263157</v>
      </c>
      <c r="G99" s="58" t="s">
        <v>83</v>
      </c>
      <c r="H99" s="122" t="s">
        <v>101</v>
      </c>
      <c r="I99" s="123">
        <v>1</v>
      </c>
      <c r="J99" s="123">
        <v>1</v>
      </c>
      <c r="K99" s="124">
        <v>0</v>
      </c>
      <c r="L99" s="125">
        <v>43831</v>
      </c>
      <c r="M99" s="125">
        <f>EOMONTH(L99,11)</f>
        <v>44196</v>
      </c>
      <c r="N99" s="126">
        <v>31</v>
      </c>
      <c r="O99" s="127">
        <v>1</v>
      </c>
      <c r="P99" s="128">
        <v>10</v>
      </c>
      <c r="Q99" s="128">
        <v>10</v>
      </c>
      <c r="R99" s="129">
        <v>6</v>
      </c>
      <c r="S99" s="129">
        <v>5</v>
      </c>
      <c r="T99" s="129">
        <v>0</v>
      </c>
      <c r="U99" s="130">
        <v>33</v>
      </c>
      <c r="V99" s="130">
        <v>31</v>
      </c>
      <c r="W99" s="97">
        <v>0.03</v>
      </c>
      <c r="X99" s="58" t="s">
        <v>83</v>
      </c>
      <c r="Y99" s="122" t="s">
        <v>101</v>
      </c>
      <c r="Z99" s="123">
        <v>1</v>
      </c>
      <c r="AA99" s="123">
        <v>1</v>
      </c>
      <c r="AB99" s="124">
        <v>0</v>
      </c>
      <c r="AC99" s="130">
        <v>25</v>
      </c>
      <c r="AD99" s="126">
        <v>15</v>
      </c>
      <c r="AE99" s="131">
        <v>0.03</v>
      </c>
      <c r="AF99" s="131">
        <v>0.06</v>
      </c>
      <c r="AG99" s="131">
        <v>0.03</v>
      </c>
      <c r="AH99" s="131">
        <v>0.04</v>
      </c>
      <c r="AI99" s="131">
        <v>0.02</v>
      </c>
      <c r="AJ99" s="124">
        <v>3000000</v>
      </c>
      <c r="AK99" s="132">
        <f ca="1">SUM(D264:O265)/AJ99</f>
        <v>4.1330236428723702E-2</v>
      </c>
      <c r="AL99" s="123">
        <v>0</v>
      </c>
      <c r="AM99" s="131">
        <v>0.06</v>
      </c>
      <c r="AN99" s="131">
        <v>0.03</v>
      </c>
    </row>
    <row r="100" spans="1:183" outlineLevel="1" x14ac:dyDescent="0.25">
      <c r="H100" s="122" t="s">
        <v>102</v>
      </c>
      <c r="I100" s="123">
        <v>1</v>
      </c>
      <c r="J100" s="123">
        <v>1</v>
      </c>
      <c r="K100" s="124">
        <v>0</v>
      </c>
      <c r="L100" s="125">
        <f>M99+1</f>
        <v>44197</v>
      </c>
      <c r="M100" s="125">
        <f>EOMONTH(L100,11)</f>
        <v>44561</v>
      </c>
      <c r="N100" s="126">
        <f>N99*(1+0.03)</f>
        <v>31.93</v>
      </c>
      <c r="Y100" s="122" t="s">
        <v>102</v>
      </c>
      <c r="Z100" s="123">
        <v>1</v>
      </c>
      <c r="AA100" s="123">
        <v>1</v>
      </c>
      <c r="AB100" s="124">
        <v>0</v>
      </c>
    </row>
    <row r="101" spans="1:183" outlineLevel="1" x14ac:dyDescent="0.25">
      <c r="H101" s="122" t="s">
        <v>103</v>
      </c>
      <c r="I101" s="123">
        <v>1</v>
      </c>
      <c r="J101" s="123">
        <v>1</v>
      </c>
      <c r="K101" s="124">
        <v>0</v>
      </c>
      <c r="L101" s="125">
        <f t="shared" ref="L101:L113" si="18">M100+1</f>
        <v>44562</v>
      </c>
      <c r="M101" s="125">
        <f t="shared" ref="M101:M113" si="19">EOMONTH(L101,11)</f>
        <v>44926</v>
      </c>
      <c r="N101" s="126">
        <f t="shared" ref="N101:N113" si="20">N100*(1+0.03)</f>
        <v>32.887900000000002</v>
      </c>
      <c r="Y101" s="122" t="s">
        <v>103</v>
      </c>
      <c r="Z101" s="123">
        <v>1</v>
      </c>
      <c r="AA101" s="123">
        <v>1</v>
      </c>
      <c r="AB101" s="124">
        <v>0</v>
      </c>
    </row>
    <row r="102" spans="1:183" outlineLevel="1" x14ac:dyDescent="0.25">
      <c r="H102" s="122" t="s">
        <v>104</v>
      </c>
      <c r="I102" s="123">
        <v>1</v>
      </c>
      <c r="J102" s="123">
        <v>1</v>
      </c>
      <c r="K102" s="124">
        <v>0</v>
      </c>
      <c r="L102" s="125">
        <f t="shared" si="18"/>
        <v>44927</v>
      </c>
      <c r="M102" s="125">
        <f t="shared" si="19"/>
        <v>45291</v>
      </c>
      <c r="N102" s="126">
        <f t="shared" si="20"/>
        <v>33.874537000000004</v>
      </c>
      <c r="Y102" s="122" t="s">
        <v>104</v>
      </c>
      <c r="Z102" s="123">
        <v>1</v>
      </c>
      <c r="AA102" s="123">
        <v>1</v>
      </c>
      <c r="AB102" s="124">
        <v>0</v>
      </c>
    </row>
    <row r="103" spans="1:183" outlineLevel="1" x14ac:dyDescent="0.25">
      <c r="H103" s="122" t="s">
        <v>105</v>
      </c>
      <c r="I103" s="123">
        <v>1</v>
      </c>
      <c r="J103" s="123">
        <v>1</v>
      </c>
      <c r="K103" s="124">
        <v>0</v>
      </c>
      <c r="L103" s="125">
        <f t="shared" si="18"/>
        <v>45292</v>
      </c>
      <c r="M103" s="125">
        <f t="shared" si="19"/>
        <v>45657</v>
      </c>
      <c r="N103" s="126">
        <f t="shared" si="20"/>
        <v>34.890773110000005</v>
      </c>
      <c r="Y103" s="122" t="s">
        <v>105</v>
      </c>
      <c r="Z103" s="123">
        <v>1</v>
      </c>
      <c r="AA103" s="123">
        <v>1</v>
      </c>
      <c r="AB103" s="124">
        <v>0</v>
      </c>
    </row>
    <row r="104" spans="1:183" outlineLevel="1" x14ac:dyDescent="0.25">
      <c r="L104" s="125">
        <f t="shared" si="18"/>
        <v>45658</v>
      </c>
      <c r="M104" s="125">
        <f t="shared" si="19"/>
        <v>46022</v>
      </c>
      <c r="N104" s="126">
        <f t="shared" si="20"/>
        <v>35.937496303300009</v>
      </c>
    </row>
    <row r="105" spans="1:183" outlineLevel="1" x14ac:dyDescent="0.25">
      <c r="L105" s="125">
        <f t="shared" si="18"/>
        <v>46023</v>
      </c>
      <c r="M105" s="125">
        <f t="shared" si="19"/>
        <v>46387</v>
      </c>
      <c r="N105" s="126">
        <f t="shared" si="20"/>
        <v>37.01562119239901</v>
      </c>
    </row>
    <row r="106" spans="1:183" outlineLevel="1" x14ac:dyDescent="0.25">
      <c r="L106" s="125">
        <f t="shared" si="18"/>
        <v>46388</v>
      </c>
      <c r="M106" s="125">
        <f t="shared" si="19"/>
        <v>46752</v>
      </c>
      <c r="N106" s="126">
        <f t="shared" si="20"/>
        <v>38.126089828170983</v>
      </c>
    </row>
    <row r="107" spans="1:183" outlineLevel="1" x14ac:dyDescent="0.25">
      <c r="L107" s="125">
        <f t="shared" si="18"/>
        <v>46753</v>
      </c>
      <c r="M107" s="125">
        <f t="shared" si="19"/>
        <v>47118</v>
      </c>
      <c r="N107" s="126">
        <f t="shared" si="20"/>
        <v>39.269872523016112</v>
      </c>
    </row>
    <row r="108" spans="1:183" outlineLevel="1" x14ac:dyDescent="0.25">
      <c r="L108" s="125">
        <f t="shared" si="18"/>
        <v>47119</v>
      </c>
      <c r="M108" s="125">
        <f t="shared" si="19"/>
        <v>47483</v>
      </c>
      <c r="N108" s="126">
        <f t="shared" si="20"/>
        <v>40.447968698706596</v>
      </c>
    </row>
    <row r="109" spans="1:183" outlineLevel="1" x14ac:dyDescent="0.25">
      <c r="L109" s="125">
        <f t="shared" si="18"/>
        <v>47484</v>
      </c>
      <c r="M109" s="125">
        <f t="shared" si="19"/>
        <v>47848</v>
      </c>
      <c r="N109" s="126">
        <f t="shared" si="20"/>
        <v>41.661407759667796</v>
      </c>
    </row>
    <row r="110" spans="1:183" outlineLevel="1" x14ac:dyDescent="0.25">
      <c r="L110" s="125">
        <f t="shared" si="18"/>
        <v>47849</v>
      </c>
      <c r="M110" s="125">
        <f t="shared" si="19"/>
        <v>48213</v>
      </c>
      <c r="N110" s="126">
        <f t="shared" si="20"/>
        <v>42.911249992457833</v>
      </c>
    </row>
    <row r="111" spans="1:183" outlineLevel="1" x14ac:dyDescent="0.25">
      <c r="L111" s="125">
        <f t="shared" si="18"/>
        <v>48214</v>
      </c>
      <c r="M111" s="125">
        <f t="shared" si="19"/>
        <v>48579</v>
      </c>
      <c r="N111" s="126">
        <f t="shared" si="20"/>
        <v>44.198587492231567</v>
      </c>
    </row>
    <row r="112" spans="1:183" outlineLevel="1" x14ac:dyDescent="0.25">
      <c r="L112" s="125">
        <f t="shared" si="18"/>
        <v>48580</v>
      </c>
      <c r="M112" s="125">
        <f t="shared" si="19"/>
        <v>48944</v>
      </c>
      <c r="N112" s="126">
        <f t="shared" si="20"/>
        <v>45.524545116998517</v>
      </c>
    </row>
    <row r="113" spans="1:183" outlineLevel="1" x14ac:dyDescent="0.25">
      <c r="L113" s="125">
        <f t="shared" si="18"/>
        <v>48945</v>
      </c>
      <c r="M113" s="125">
        <f t="shared" si="19"/>
        <v>49309</v>
      </c>
      <c r="N113" s="126">
        <f t="shared" si="20"/>
        <v>46.890281470508477</v>
      </c>
    </row>
    <row r="114" spans="1:183" outlineLevel="1" x14ac:dyDescent="0.25">
      <c r="GA114" s="8" t="s">
        <v>144</v>
      </c>
    </row>
    <row r="115" spans="1:183" x14ac:dyDescent="0.25">
      <c r="A115" s="58">
        <v>800</v>
      </c>
      <c r="B115" s="119">
        <v>7000</v>
      </c>
      <c r="C115" s="58" t="s">
        <v>164</v>
      </c>
      <c r="D115" s="120">
        <f>MIN(L115:L129)</f>
        <v>42826</v>
      </c>
      <c r="E115" s="120">
        <f>MAX(M115:M129)</f>
        <v>43921</v>
      </c>
      <c r="F115" s="121">
        <f>B115/$C$345</f>
        <v>0.29473684210526313</v>
      </c>
      <c r="G115" s="58" t="s">
        <v>83</v>
      </c>
      <c r="H115" s="122" t="s">
        <v>101</v>
      </c>
      <c r="I115" s="123">
        <v>1</v>
      </c>
      <c r="J115" s="123">
        <v>1</v>
      </c>
      <c r="K115" s="124">
        <v>0</v>
      </c>
      <c r="L115" s="125">
        <v>42826</v>
      </c>
      <c r="M115" s="125">
        <f>EOMONTH(L115,11)</f>
        <v>43190</v>
      </c>
      <c r="N115" s="126">
        <v>26</v>
      </c>
      <c r="O115" s="127">
        <v>0.65</v>
      </c>
      <c r="P115" s="128">
        <v>10</v>
      </c>
      <c r="Q115" s="128">
        <v>10</v>
      </c>
      <c r="R115" s="129">
        <v>9</v>
      </c>
      <c r="S115" s="129">
        <v>5</v>
      </c>
      <c r="T115" s="129">
        <v>0</v>
      </c>
      <c r="U115" s="130">
        <v>29</v>
      </c>
      <c r="V115" s="130">
        <v>28</v>
      </c>
      <c r="W115" s="97">
        <v>0.03</v>
      </c>
      <c r="X115" s="58" t="s">
        <v>83</v>
      </c>
      <c r="Y115" s="122" t="s">
        <v>101</v>
      </c>
      <c r="Z115" s="123">
        <v>1</v>
      </c>
      <c r="AA115" s="123">
        <v>1</v>
      </c>
      <c r="AB115" s="124">
        <v>0</v>
      </c>
      <c r="AC115" s="130">
        <v>40</v>
      </c>
      <c r="AD115" s="126">
        <v>25</v>
      </c>
      <c r="AE115" s="131">
        <v>0.03</v>
      </c>
      <c r="AF115" s="131">
        <v>0.06</v>
      </c>
      <c r="AG115" s="131">
        <v>0.03</v>
      </c>
      <c r="AH115" s="131">
        <v>0.04</v>
      </c>
      <c r="AI115" s="131">
        <v>0.02</v>
      </c>
      <c r="AJ115" s="124">
        <v>3000000</v>
      </c>
      <c r="AK115" s="132">
        <f ca="1">SUM(D280:O281)/AJ115</f>
        <v>1.2282662272140222E-2</v>
      </c>
      <c r="AL115" s="123">
        <v>0</v>
      </c>
      <c r="AM115" s="131">
        <v>0.06</v>
      </c>
      <c r="AN115" s="131">
        <v>0.03</v>
      </c>
    </row>
    <row r="116" spans="1:183" outlineLevel="1" x14ac:dyDescent="0.25">
      <c r="H116" s="122" t="s">
        <v>102</v>
      </c>
      <c r="I116" s="123">
        <v>1</v>
      </c>
      <c r="J116" s="123">
        <v>1</v>
      </c>
      <c r="K116" s="124">
        <v>0</v>
      </c>
      <c r="L116" s="125">
        <f>M115+1</f>
        <v>43191</v>
      </c>
      <c r="M116" s="125">
        <f>EOMONTH(L116,11)</f>
        <v>43555</v>
      </c>
      <c r="N116" s="126">
        <f>N115*(1+0.03)</f>
        <v>26.78</v>
      </c>
      <c r="Y116" s="122" t="s">
        <v>102</v>
      </c>
      <c r="Z116" s="123">
        <v>1</v>
      </c>
      <c r="AA116" s="123">
        <v>1</v>
      </c>
      <c r="AB116" s="124">
        <v>0</v>
      </c>
    </row>
    <row r="117" spans="1:183" outlineLevel="1" x14ac:dyDescent="0.25">
      <c r="H117" s="122" t="s">
        <v>103</v>
      </c>
      <c r="I117" s="123">
        <v>1</v>
      </c>
      <c r="J117" s="123">
        <v>1</v>
      </c>
      <c r="K117" s="124">
        <v>0</v>
      </c>
      <c r="L117" s="125">
        <f t="shared" ref="L117" si="21">M116+1</f>
        <v>43556</v>
      </c>
      <c r="M117" s="125">
        <f t="shared" ref="M117" si="22">EOMONTH(L117,11)</f>
        <v>43921</v>
      </c>
      <c r="N117" s="126">
        <f t="shared" ref="N117" si="23">N116*(1+0.03)</f>
        <v>27.583400000000001</v>
      </c>
      <c r="Y117" s="122" t="s">
        <v>103</v>
      </c>
      <c r="Z117" s="123">
        <v>1</v>
      </c>
      <c r="AA117" s="123">
        <v>1</v>
      </c>
      <c r="AB117" s="124">
        <v>0</v>
      </c>
    </row>
    <row r="118" spans="1:183" outlineLevel="1" x14ac:dyDescent="0.25">
      <c r="H118" s="122" t="s">
        <v>104</v>
      </c>
      <c r="I118" s="123">
        <v>1</v>
      </c>
      <c r="J118" s="123">
        <v>1</v>
      </c>
      <c r="K118" s="124">
        <v>0</v>
      </c>
      <c r="L118" s="125"/>
      <c r="M118" s="125"/>
      <c r="N118" s="126"/>
      <c r="Y118" s="122" t="s">
        <v>104</v>
      </c>
      <c r="Z118" s="123">
        <v>1</v>
      </c>
      <c r="AA118" s="123">
        <v>1</v>
      </c>
      <c r="AB118" s="124">
        <v>0</v>
      </c>
    </row>
    <row r="119" spans="1:183" outlineLevel="1" x14ac:dyDescent="0.25">
      <c r="H119" s="122" t="s">
        <v>105</v>
      </c>
      <c r="I119" s="123">
        <v>1</v>
      </c>
      <c r="J119" s="123">
        <v>1</v>
      </c>
      <c r="K119" s="124">
        <v>0</v>
      </c>
      <c r="L119" s="125"/>
      <c r="M119" s="125"/>
      <c r="N119" s="126"/>
      <c r="Y119" s="122" t="s">
        <v>105</v>
      </c>
      <c r="Z119" s="123">
        <v>1</v>
      </c>
      <c r="AA119" s="123">
        <v>1</v>
      </c>
      <c r="AB119" s="124">
        <v>0</v>
      </c>
    </row>
    <row r="120" spans="1:183" outlineLevel="1" x14ac:dyDescent="0.25">
      <c r="L120" s="125"/>
      <c r="M120" s="125"/>
      <c r="N120" s="126"/>
    </row>
    <row r="121" spans="1:183" outlineLevel="1" x14ac:dyDescent="0.25">
      <c r="L121" s="125"/>
      <c r="M121" s="125"/>
      <c r="N121" s="126"/>
    </row>
    <row r="122" spans="1:183" outlineLevel="1" x14ac:dyDescent="0.25">
      <c r="L122" s="125"/>
      <c r="M122" s="125"/>
      <c r="N122" s="126"/>
    </row>
    <row r="123" spans="1:183" outlineLevel="1" x14ac:dyDescent="0.25">
      <c r="L123" s="125"/>
      <c r="M123" s="125"/>
      <c r="N123" s="126"/>
    </row>
    <row r="124" spans="1:183" outlineLevel="1" x14ac:dyDescent="0.25">
      <c r="L124" s="125"/>
      <c r="M124" s="125"/>
      <c r="N124" s="126"/>
    </row>
    <row r="125" spans="1:183" outlineLevel="1" x14ac:dyDescent="0.25">
      <c r="L125" s="125"/>
      <c r="M125" s="125"/>
      <c r="N125" s="126"/>
    </row>
    <row r="126" spans="1:183" outlineLevel="1" x14ac:dyDescent="0.25">
      <c r="L126" s="125"/>
      <c r="M126" s="125"/>
      <c r="N126" s="126"/>
    </row>
    <row r="127" spans="1:183" outlineLevel="1" x14ac:dyDescent="0.25">
      <c r="L127" s="125"/>
      <c r="M127" s="125"/>
      <c r="N127" s="126"/>
    </row>
    <row r="128" spans="1:183" outlineLevel="1" x14ac:dyDescent="0.25">
      <c r="L128" s="125"/>
      <c r="M128" s="125"/>
      <c r="N128" s="126"/>
    </row>
    <row r="129" spans="1:183" outlineLevel="1" x14ac:dyDescent="0.25">
      <c r="L129" s="125"/>
      <c r="M129" s="125"/>
      <c r="N129" s="126"/>
    </row>
    <row r="130" spans="1:183" outlineLevel="1" x14ac:dyDescent="0.25">
      <c r="GA130" s="8" t="s">
        <v>144</v>
      </c>
    </row>
    <row r="131" spans="1:183" x14ac:dyDescent="0.25">
      <c r="A131" s="58">
        <v>900</v>
      </c>
      <c r="B131" s="119">
        <v>1000</v>
      </c>
      <c r="C131" s="58" t="s">
        <v>165</v>
      </c>
      <c r="D131" s="120">
        <f>MIN(L131:L145)</f>
        <v>43831</v>
      </c>
      <c r="E131" s="120">
        <f>MAX(M131:M145)</f>
        <v>49309</v>
      </c>
      <c r="F131" s="121">
        <f>B131/$C$345</f>
        <v>4.2105263157894736E-2</v>
      </c>
      <c r="G131" s="58" t="s">
        <v>83</v>
      </c>
      <c r="H131" s="122" t="s">
        <v>101</v>
      </c>
      <c r="I131" s="123">
        <v>1</v>
      </c>
      <c r="J131" s="123">
        <v>1</v>
      </c>
      <c r="K131" s="124">
        <v>0</v>
      </c>
      <c r="L131" s="125">
        <v>43831</v>
      </c>
      <c r="M131" s="125">
        <f>EOMONTH(L131,11)</f>
        <v>44196</v>
      </c>
      <c r="N131" s="126">
        <v>31</v>
      </c>
      <c r="O131" s="127">
        <v>1</v>
      </c>
      <c r="P131" s="128">
        <v>10</v>
      </c>
      <c r="Q131" s="128">
        <v>10</v>
      </c>
      <c r="R131" s="129">
        <v>6</v>
      </c>
      <c r="S131" s="129">
        <v>5</v>
      </c>
      <c r="T131" s="129">
        <v>0</v>
      </c>
      <c r="U131" s="130">
        <v>33</v>
      </c>
      <c r="V131" s="130">
        <v>31</v>
      </c>
      <c r="W131" s="97">
        <v>0.03</v>
      </c>
      <c r="X131" s="58" t="s">
        <v>83</v>
      </c>
      <c r="Y131" s="122" t="s">
        <v>101</v>
      </c>
      <c r="Z131" s="123">
        <v>1</v>
      </c>
      <c r="AA131" s="123">
        <v>1</v>
      </c>
      <c r="AB131" s="124">
        <v>0</v>
      </c>
      <c r="AC131" s="130">
        <v>25</v>
      </c>
      <c r="AD131" s="126">
        <v>15</v>
      </c>
      <c r="AE131" s="131">
        <v>0.03</v>
      </c>
      <c r="AF131" s="131">
        <v>0.06</v>
      </c>
      <c r="AG131" s="131">
        <v>0.03</v>
      </c>
      <c r="AH131" s="131">
        <v>0.04</v>
      </c>
      <c r="AI131" s="131">
        <v>0.02</v>
      </c>
      <c r="AJ131" s="124">
        <v>3000000</v>
      </c>
      <c r="AK131" s="132">
        <f ca="1">SUM(D296:O297)/AJ131</f>
        <v>1.1808638979635341E-2</v>
      </c>
      <c r="AL131" s="123">
        <v>0</v>
      </c>
      <c r="AM131" s="131">
        <v>0.06</v>
      </c>
      <c r="AN131" s="131">
        <v>0.03</v>
      </c>
    </row>
    <row r="132" spans="1:183" outlineLevel="1" x14ac:dyDescent="0.25">
      <c r="H132" s="122" t="s">
        <v>102</v>
      </c>
      <c r="I132" s="123">
        <v>1</v>
      </c>
      <c r="J132" s="123">
        <v>1</v>
      </c>
      <c r="K132" s="124">
        <v>0</v>
      </c>
      <c r="L132" s="125">
        <f>M131+1</f>
        <v>44197</v>
      </c>
      <c r="M132" s="125">
        <f>EOMONTH(L132,11)</f>
        <v>44561</v>
      </c>
      <c r="N132" s="126">
        <f>N131*(1+0.03)</f>
        <v>31.93</v>
      </c>
      <c r="Y132" s="122" t="s">
        <v>102</v>
      </c>
      <c r="Z132" s="123">
        <v>1</v>
      </c>
      <c r="AA132" s="123">
        <v>1</v>
      </c>
      <c r="AB132" s="124">
        <v>0</v>
      </c>
    </row>
    <row r="133" spans="1:183" outlineLevel="1" x14ac:dyDescent="0.25">
      <c r="H133" s="122" t="s">
        <v>103</v>
      </c>
      <c r="I133" s="123">
        <v>1</v>
      </c>
      <c r="J133" s="123">
        <v>1</v>
      </c>
      <c r="K133" s="124">
        <v>0</v>
      </c>
      <c r="L133" s="125">
        <f t="shared" ref="L133:L145" si="24">M132+1</f>
        <v>44562</v>
      </c>
      <c r="M133" s="125">
        <f t="shared" ref="M133:M145" si="25">EOMONTH(L133,11)</f>
        <v>44926</v>
      </c>
      <c r="N133" s="126">
        <f t="shared" ref="N133:N145" si="26">N132*(1+0.03)</f>
        <v>32.887900000000002</v>
      </c>
      <c r="Y133" s="122" t="s">
        <v>103</v>
      </c>
      <c r="Z133" s="123">
        <v>1</v>
      </c>
      <c r="AA133" s="123">
        <v>1</v>
      </c>
      <c r="AB133" s="124">
        <v>0</v>
      </c>
    </row>
    <row r="134" spans="1:183" outlineLevel="1" x14ac:dyDescent="0.25">
      <c r="H134" s="122" t="s">
        <v>104</v>
      </c>
      <c r="I134" s="123">
        <v>1</v>
      </c>
      <c r="J134" s="123">
        <v>1</v>
      </c>
      <c r="K134" s="124">
        <v>0</v>
      </c>
      <c r="L134" s="125">
        <f t="shared" si="24"/>
        <v>44927</v>
      </c>
      <c r="M134" s="125">
        <f t="shared" si="25"/>
        <v>45291</v>
      </c>
      <c r="N134" s="126">
        <f t="shared" si="26"/>
        <v>33.874537000000004</v>
      </c>
      <c r="Y134" s="122" t="s">
        <v>104</v>
      </c>
      <c r="Z134" s="123">
        <v>1</v>
      </c>
      <c r="AA134" s="123">
        <v>1</v>
      </c>
      <c r="AB134" s="124">
        <v>0</v>
      </c>
    </row>
    <row r="135" spans="1:183" outlineLevel="1" x14ac:dyDescent="0.25">
      <c r="H135" s="122" t="s">
        <v>105</v>
      </c>
      <c r="I135" s="123">
        <v>1</v>
      </c>
      <c r="J135" s="123">
        <v>1</v>
      </c>
      <c r="K135" s="124">
        <v>0</v>
      </c>
      <c r="L135" s="125">
        <f t="shared" si="24"/>
        <v>45292</v>
      </c>
      <c r="M135" s="125">
        <f t="shared" si="25"/>
        <v>45657</v>
      </c>
      <c r="N135" s="126">
        <f t="shared" si="26"/>
        <v>34.890773110000005</v>
      </c>
      <c r="Y135" s="122" t="s">
        <v>105</v>
      </c>
      <c r="Z135" s="123">
        <v>1</v>
      </c>
      <c r="AA135" s="123">
        <v>1</v>
      </c>
      <c r="AB135" s="124">
        <v>0</v>
      </c>
    </row>
    <row r="136" spans="1:183" outlineLevel="1" x14ac:dyDescent="0.25">
      <c r="L136" s="125">
        <f t="shared" si="24"/>
        <v>45658</v>
      </c>
      <c r="M136" s="125">
        <f t="shared" si="25"/>
        <v>46022</v>
      </c>
      <c r="N136" s="126">
        <f t="shared" si="26"/>
        <v>35.937496303300009</v>
      </c>
    </row>
    <row r="137" spans="1:183" outlineLevel="1" x14ac:dyDescent="0.25">
      <c r="L137" s="125">
        <f t="shared" si="24"/>
        <v>46023</v>
      </c>
      <c r="M137" s="125">
        <f t="shared" si="25"/>
        <v>46387</v>
      </c>
      <c r="N137" s="126">
        <f t="shared" si="26"/>
        <v>37.01562119239901</v>
      </c>
    </row>
    <row r="138" spans="1:183" outlineLevel="1" x14ac:dyDescent="0.25">
      <c r="L138" s="125">
        <f t="shared" si="24"/>
        <v>46388</v>
      </c>
      <c r="M138" s="125">
        <f t="shared" si="25"/>
        <v>46752</v>
      </c>
      <c r="N138" s="126">
        <f t="shared" si="26"/>
        <v>38.126089828170983</v>
      </c>
    </row>
    <row r="139" spans="1:183" outlineLevel="1" x14ac:dyDescent="0.25">
      <c r="L139" s="125">
        <f t="shared" si="24"/>
        <v>46753</v>
      </c>
      <c r="M139" s="125">
        <f t="shared" si="25"/>
        <v>47118</v>
      </c>
      <c r="N139" s="126">
        <f t="shared" si="26"/>
        <v>39.269872523016112</v>
      </c>
    </row>
    <row r="140" spans="1:183" outlineLevel="1" x14ac:dyDescent="0.25">
      <c r="L140" s="125">
        <f t="shared" si="24"/>
        <v>47119</v>
      </c>
      <c r="M140" s="125">
        <f t="shared" si="25"/>
        <v>47483</v>
      </c>
      <c r="N140" s="126">
        <f t="shared" si="26"/>
        <v>40.447968698706596</v>
      </c>
    </row>
    <row r="141" spans="1:183" outlineLevel="1" x14ac:dyDescent="0.25">
      <c r="L141" s="125">
        <f t="shared" si="24"/>
        <v>47484</v>
      </c>
      <c r="M141" s="125">
        <f t="shared" si="25"/>
        <v>47848</v>
      </c>
      <c r="N141" s="126">
        <f t="shared" si="26"/>
        <v>41.661407759667796</v>
      </c>
    </row>
    <row r="142" spans="1:183" outlineLevel="1" x14ac:dyDescent="0.25">
      <c r="L142" s="125">
        <f t="shared" si="24"/>
        <v>47849</v>
      </c>
      <c r="M142" s="125">
        <f t="shared" si="25"/>
        <v>48213</v>
      </c>
      <c r="N142" s="126">
        <f t="shared" si="26"/>
        <v>42.911249992457833</v>
      </c>
    </row>
    <row r="143" spans="1:183" outlineLevel="1" x14ac:dyDescent="0.25">
      <c r="L143" s="125">
        <f t="shared" si="24"/>
        <v>48214</v>
      </c>
      <c r="M143" s="125">
        <f t="shared" si="25"/>
        <v>48579</v>
      </c>
      <c r="N143" s="126">
        <f t="shared" si="26"/>
        <v>44.198587492231567</v>
      </c>
    </row>
    <row r="144" spans="1:183" outlineLevel="1" x14ac:dyDescent="0.25">
      <c r="L144" s="125">
        <f t="shared" si="24"/>
        <v>48580</v>
      </c>
      <c r="M144" s="125">
        <f t="shared" si="25"/>
        <v>48944</v>
      </c>
      <c r="N144" s="126">
        <f t="shared" si="26"/>
        <v>45.524545116998517</v>
      </c>
    </row>
    <row r="145" spans="1:183" outlineLevel="1" x14ac:dyDescent="0.25">
      <c r="L145" s="125">
        <f t="shared" si="24"/>
        <v>48945</v>
      </c>
      <c r="M145" s="125">
        <f t="shared" si="25"/>
        <v>49309</v>
      </c>
      <c r="N145" s="126">
        <f t="shared" si="26"/>
        <v>46.890281470508477</v>
      </c>
    </row>
    <row r="146" spans="1:183" outlineLevel="1" x14ac:dyDescent="0.25">
      <c r="GA146" s="8" t="s">
        <v>144</v>
      </c>
    </row>
    <row r="147" spans="1:183" x14ac:dyDescent="0.25">
      <c r="A147" s="58">
        <v>1000</v>
      </c>
      <c r="B147" s="119">
        <v>1750</v>
      </c>
      <c r="C147" s="58" t="s">
        <v>166</v>
      </c>
      <c r="D147" s="120">
        <f>MIN(L147:L161)</f>
        <v>43831</v>
      </c>
      <c r="E147" s="120">
        <f>MAX(M147:M161)</f>
        <v>49309</v>
      </c>
      <c r="F147" s="121">
        <f>B147/$C$345</f>
        <v>7.3684210526315783E-2</v>
      </c>
      <c r="G147" s="58" t="s">
        <v>83</v>
      </c>
      <c r="H147" s="122" t="s">
        <v>101</v>
      </c>
      <c r="I147" s="123">
        <v>1</v>
      </c>
      <c r="J147" s="123">
        <v>1</v>
      </c>
      <c r="K147" s="124">
        <v>0</v>
      </c>
      <c r="L147" s="125">
        <v>43831</v>
      </c>
      <c r="M147" s="125">
        <f>EOMONTH(L147,11)</f>
        <v>44196</v>
      </c>
      <c r="N147" s="126">
        <v>31</v>
      </c>
      <c r="O147" s="127">
        <v>1</v>
      </c>
      <c r="P147" s="128">
        <v>10</v>
      </c>
      <c r="Q147" s="128">
        <v>10</v>
      </c>
      <c r="R147" s="129">
        <v>6</v>
      </c>
      <c r="S147" s="129">
        <v>5</v>
      </c>
      <c r="T147" s="129">
        <v>0</v>
      </c>
      <c r="U147" s="130">
        <v>33</v>
      </c>
      <c r="V147" s="130">
        <v>31</v>
      </c>
      <c r="W147" s="97">
        <v>0.03</v>
      </c>
      <c r="X147" s="58" t="s">
        <v>83</v>
      </c>
      <c r="Y147" s="122" t="s">
        <v>101</v>
      </c>
      <c r="Z147" s="123">
        <v>1</v>
      </c>
      <c r="AA147" s="123">
        <v>1</v>
      </c>
      <c r="AB147" s="124">
        <v>0</v>
      </c>
      <c r="AC147" s="130">
        <v>25</v>
      </c>
      <c r="AD147" s="126">
        <v>15</v>
      </c>
      <c r="AE147" s="131">
        <v>0.03</v>
      </c>
      <c r="AF147" s="131">
        <v>0.06</v>
      </c>
      <c r="AG147" s="131">
        <v>0.03</v>
      </c>
      <c r="AH147" s="131">
        <v>0.04</v>
      </c>
      <c r="AI147" s="131">
        <v>0.02</v>
      </c>
      <c r="AJ147" s="124">
        <v>3000000</v>
      </c>
      <c r="AK147" s="132">
        <f ca="1">SUM(D312:O313)/AJ147</f>
        <v>2.0665118214361851E-2</v>
      </c>
      <c r="AL147" s="123">
        <v>0</v>
      </c>
      <c r="AM147" s="131">
        <v>0.06</v>
      </c>
      <c r="AN147" s="131">
        <v>0.03</v>
      </c>
    </row>
    <row r="148" spans="1:183" outlineLevel="1" x14ac:dyDescent="0.25">
      <c r="H148" s="122" t="s">
        <v>102</v>
      </c>
      <c r="I148" s="123">
        <v>1</v>
      </c>
      <c r="J148" s="123">
        <v>1</v>
      </c>
      <c r="K148" s="124">
        <v>0</v>
      </c>
      <c r="L148" s="125">
        <f>M147+1</f>
        <v>44197</v>
      </c>
      <c r="M148" s="125">
        <f>EOMONTH(L148,11)</f>
        <v>44561</v>
      </c>
      <c r="N148" s="126">
        <f>N147*(1+0.03)</f>
        <v>31.93</v>
      </c>
      <c r="Y148" s="122" t="s">
        <v>102</v>
      </c>
      <c r="Z148" s="123">
        <v>1</v>
      </c>
      <c r="AA148" s="123">
        <v>1</v>
      </c>
      <c r="AB148" s="124">
        <v>0</v>
      </c>
    </row>
    <row r="149" spans="1:183" outlineLevel="1" x14ac:dyDescent="0.25">
      <c r="H149" s="122" t="s">
        <v>103</v>
      </c>
      <c r="I149" s="123">
        <v>1</v>
      </c>
      <c r="J149" s="123">
        <v>1</v>
      </c>
      <c r="K149" s="124">
        <v>0</v>
      </c>
      <c r="L149" s="125">
        <f t="shared" ref="L149:L161" si="27">M148+1</f>
        <v>44562</v>
      </c>
      <c r="M149" s="125">
        <f t="shared" ref="M149:M161" si="28">EOMONTH(L149,11)</f>
        <v>44926</v>
      </c>
      <c r="N149" s="126">
        <f t="shared" ref="N149:N161" si="29">N148*(1+0.03)</f>
        <v>32.887900000000002</v>
      </c>
      <c r="Y149" s="122" t="s">
        <v>103</v>
      </c>
      <c r="Z149" s="123">
        <v>1</v>
      </c>
      <c r="AA149" s="123">
        <v>1</v>
      </c>
      <c r="AB149" s="124">
        <v>0</v>
      </c>
    </row>
    <row r="150" spans="1:183" outlineLevel="1" x14ac:dyDescent="0.25">
      <c r="H150" s="122" t="s">
        <v>104</v>
      </c>
      <c r="I150" s="123">
        <v>1</v>
      </c>
      <c r="J150" s="123">
        <v>1</v>
      </c>
      <c r="K150" s="124">
        <v>0</v>
      </c>
      <c r="L150" s="125">
        <f t="shared" si="27"/>
        <v>44927</v>
      </c>
      <c r="M150" s="125">
        <f t="shared" si="28"/>
        <v>45291</v>
      </c>
      <c r="N150" s="126">
        <f t="shared" si="29"/>
        <v>33.874537000000004</v>
      </c>
      <c r="Y150" s="122" t="s">
        <v>104</v>
      </c>
      <c r="Z150" s="123">
        <v>1</v>
      </c>
      <c r="AA150" s="123">
        <v>1</v>
      </c>
      <c r="AB150" s="124">
        <v>0</v>
      </c>
    </row>
    <row r="151" spans="1:183" outlineLevel="1" x14ac:dyDescent="0.25">
      <c r="H151" s="122" t="s">
        <v>105</v>
      </c>
      <c r="I151" s="123">
        <v>1</v>
      </c>
      <c r="J151" s="123">
        <v>1</v>
      </c>
      <c r="K151" s="124">
        <v>0</v>
      </c>
      <c r="L151" s="125">
        <f t="shared" si="27"/>
        <v>45292</v>
      </c>
      <c r="M151" s="125">
        <f t="shared" si="28"/>
        <v>45657</v>
      </c>
      <c r="N151" s="126">
        <f t="shared" si="29"/>
        <v>34.890773110000005</v>
      </c>
      <c r="Y151" s="122" t="s">
        <v>105</v>
      </c>
      <c r="Z151" s="123">
        <v>1</v>
      </c>
      <c r="AA151" s="123">
        <v>1</v>
      </c>
      <c r="AB151" s="124">
        <v>0</v>
      </c>
    </row>
    <row r="152" spans="1:183" outlineLevel="1" x14ac:dyDescent="0.25">
      <c r="L152" s="125">
        <f t="shared" si="27"/>
        <v>45658</v>
      </c>
      <c r="M152" s="125">
        <f t="shared" si="28"/>
        <v>46022</v>
      </c>
      <c r="N152" s="126">
        <f t="shared" si="29"/>
        <v>35.937496303300009</v>
      </c>
    </row>
    <row r="153" spans="1:183" outlineLevel="1" x14ac:dyDescent="0.25">
      <c r="L153" s="125">
        <f t="shared" si="27"/>
        <v>46023</v>
      </c>
      <c r="M153" s="125">
        <f t="shared" si="28"/>
        <v>46387</v>
      </c>
      <c r="N153" s="126">
        <f t="shared" si="29"/>
        <v>37.01562119239901</v>
      </c>
    </row>
    <row r="154" spans="1:183" outlineLevel="1" x14ac:dyDescent="0.25">
      <c r="L154" s="125">
        <f t="shared" si="27"/>
        <v>46388</v>
      </c>
      <c r="M154" s="125">
        <f t="shared" si="28"/>
        <v>46752</v>
      </c>
      <c r="N154" s="126">
        <f t="shared" si="29"/>
        <v>38.126089828170983</v>
      </c>
    </row>
    <row r="155" spans="1:183" outlineLevel="1" x14ac:dyDescent="0.25">
      <c r="L155" s="125">
        <f t="shared" si="27"/>
        <v>46753</v>
      </c>
      <c r="M155" s="125">
        <f t="shared" si="28"/>
        <v>47118</v>
      </c>
      <c r="N155" s="126">
        <f t="shared" si="29"/>
        <v>39.269872523016112</v>
      </c>
    </row>
    <row r="156" spans="1:183" outlineLevel="1" x14ac:dyDescent="0.25">
      <c r="L156" s="125">
        <f t="shared" si="27"/>
        <v>47119</v>
      </c>
      <c r="M156" s="125">
        <f t="shared" si="28"/>
        <v>47483</v>
      </c>
      <c r="N156" s="126">
        <f t="shared" si="29"/>
        <v>40.447968698706596</v>
      </c>
    </row>
    <row r="157" spans="1:183" outlineLevel="1" x14ac:dyDescent="0.25">
      <c r="L157" s="125">
        <f t="shared" si="27"/>
        <v>47484</v>
      </c>
      <c r="M157" s="125">
        <f t="shared" si="28"/>
        <v>47848</v>
      </c>
      <c r="N157" s="126">
        <f t="shared" si="29"/>
        <v>41.661407759667796</v>
      </c>
    </row>
    <row r="158" spans="1:183" outlineLevel="1" x14ac:dyDescent="0.25">
      <c r="L158" s="125">
        <f t="shared" si="27"/>
        <v>47849</v>
      </c>
      <c r="M158" s="125">
        <f t="shared" si="28"/>
        <v>48213</v>
      </c>
      <c r="N158" s="126">
        <f t="shared" si="29"/>
        <v>42.911249992457833</v>
      </c>
    </row>
    <row r="159" spans="1:183" outlineLevel="1" x14ac:dyDescent="0.25">
      <c r="L159" s="125">
        <f t="shared" si="27"/>
        <v>48214</v>
      </c>
      <c r="M159" s="125">
        <f t="shared" si="28"/>
        <v>48579</v>
      </c>
      <c r="N159" s="126">
        <f t="shared" si="29"/>
        <v>44.198587492231567</v>
      </c>
    </row>
    <row r="160" spans="1:183" outlineLevel="1" x14ac:dyDescent="0.25">
      <c r="L160" s="125">
        <f t="shared" si="27"/>
        <v>48580</v>
      </c>
      <c r="M160" s="125">
        <f t="shared" si="28"/>
        <v>48944</v>
      </c>
      <c r="N160" s="126">
        <f t="shared" si="29"/>
        <v>45.524545116998517</v>
      </c>
    </row>
    <row r="161" spans="1:375" outlineLevel="1" x14ac:dyDescent="0.25">
      <c r="L161" s="125">
        <f t="shared" si="27"/>
        <v>48945</v>
      </c>
      <c r="M161" s="125">
        <f t="shared" si="28"/>
        <v>49309</v>
      </c>
      <c r="N161" s="126">
        <f t="shared" si="29"/>
        <v>46.890281470508477</v>
      </c>
    </row>
    <row r="162" spans="1:375" x14ac:dyDescent="0.25">
      <c r="GA162" s="8" t="s">
        <v>144</v>
      </c>
    </row>
    <row r="163" spans="1:375" x14ac:dyDescent="0.25">
      <c r="A163" s="133"/>
      <c r="B163" s="134"/>
      <c r="C163" s="135" t="s">
        <v>133</v>
      </c>
      <c r="D163" s="134">
        <f>ROUNDUP(D164/12,0)</f>
        <v>1</v>
      </c>
      <c r="E163" s="134">
        <f t="shared" ref="E163:BP163" si="30">ROUNDUP(E164/12,0)</f>
        <v>1</v>
      </c>
      <c r="F163" s="134">
        <f t="shared" si="30"/>
        <v>1</v>
      </c>
      <c r="G163" s="134">
        <f t="shared" si="30"/>
        <v>1</v>
      </c>
      <c r="H163" s="134">
        <f t="shared" si="30"/>
        <v>1</v>
      </c>
      <c r="I163" s="134">
        <f t="shared" si="30"/>
        <v>1</v>
      </c>
      <c r="J163" s="134">
        <f t="shared" si="30"/>
        <v>1</v>
      </c>
      <c r="K163" s="134">
        <f t="shared" si="30"/>
        <v>1</v>
      </c>
      <c r="L163" s="134">
        <f t="shared" si="30"/>
        <v>1</v>
      </c>
      <c r="M163" s="134">
        <f t="shared" si="30"/>
        <v>1</v>
      </c>
      <c r="N163" s="134">
        <f t="shared" si="30"/>
        <v>1</v>
      </c>
      <c r="O163" s="134">
        <f t="shared" si="30"/>
        <v>1</v>
      </c>
      <c r="P163" s="134">
        <f t="shared" si="30"/>
        <v>2</v>
      </c>
      <c r="Q163" s="134">
        <f t="shared" si="30"/>
        <v>2</v>
      </c>
      <c r="R163" s="134">
        <f t="shared" si="30"/>
        <v>2</v>
      </c>
      <c r="S163" s="134">
        <f t="shared" si="30"/>
        <v>2</v>
      </c>
      <c r="T163" s="134">
        <f t="shared" si="30"/>
        <v>2</v>
      </c>
      <c r="U163" s="134">
        <f t="shared" si="30"/>
        <v>2</v>
      </c>
      <c r="V163" s="134">
        <f t="shared" si="30"/>
        <v>2</v>
      </c>
      <c r="W163" s="134">
        <f t="shared" si="30"/>
        <v>2</v>
      </c>
      <c r="X163" s="134">
        <f t="shared" si="30"/>
        <v>2</v>
      </c>
      <c r="Y163" s="134">
        <f t="shared" si="30"/>
        <v>2</v>
      </c>
      <c r="Z163" s="134">
        <f t="shared" si="30"/>
        <v>2</v>
      </c>
      <c r="AA163" s="134">
        <f t="shared" si="30"/>
        <v>2</v>
      </c>
      <c r="AB163" s="134">
        <f t="shared" si="30"/>
        <v>3</v>
      </c>
      <c r="AC163" s="134">
        <f t="shared" si="30"/>
        <v>3</v>
      </c>
      <c r="AD163" s="134">
        <f t="shared" si="30"/>
        <v>3</v>
      </c>
      <c r="AE163" s="134">
        <f t="shared" si="30"/>
        <v>3</v>
      </c>
      <c r="AF163" s="134">
        <f t="shared" si="30"/>
        <v>3</v>
      </c>
      <c r="AG163" s="134">
        <f t="shared" si="30"/>
        <v>3</v>
      </c>
      <c r="AH163" s="134">
        <f t="shared" si="30"/>
        <v>3</v>
      </c>
      <c r="AI163" s="134">
        <f t="shared" si="30"/>
        <v>3</v>
      </c>
      <c r="AJ163" s="134">
        <f t="shared" si="30"/>
        <v>3</v>
      </c>
      <c r="AK163" s="134">
        <f t="shared" si="30"/>
        <v>3</v>
      </c>
      <c r="AL163" s="134">
        <f t="shared" si="30"/>
        <v>3</v>
      </c>
      <c r="AM163" s="134">
        <f t="shared" si="30"/>
        <v>3</v>
      </c>
      <c r="AN163" s="134">
        <f t="shared" si="30"/>
        <v>4</v>
      </c>
      <c r="AO163" s="134">
        <f t="shared" si="30"/>
        <v>4</v>
      </c>
      <c r="AP163" s="134">
        <f t="shared" si="30"/>
        <v>4</v>
      </c>
      <c r="AQ163" s="134">
        <f t="shared" si="30"/>
        <v>4</v>
      </c>
      <c r="AR163" s="134">
        <f t="shared" si="30"/>
        <v>4</v>
      </c>
      <c r="AS163" s="134">
        <f t="shared" si="30"/>
        <v>4</v>
      </c>
      <c r="AT163" s="134">
        <f t="shared" si="30"/>
        <v>4</v>
      </c>
      <c r="AU163" s="134">
        <f t="shared" si="30"/>
        <v>4</v>
      </c>
      <c r="AV163" s="134">
        <f t="shared" si="30"/>
        <v>4</v>
      </c>
      <c r="AW163" s="134">
        <f t="shared" si="30"/>
        <v>4</v>
      </c>
      <c r="AX163" s="134">
        <f t="shared" si="30"/>
        <v>4</v>
      </c>
      <c r="AY163" s="134">
        <f t="shared" si="30"/>
        <v>4</v>
      </c>
      <c r="AZ163" s="134">
        <f t="shared" si="30"/>
        <v>5</v>
      </c>
      <c r="BA163" s="134">
        <f t="shared" si="30"/>
        <v>5</v>
      </c>
      <c r="BB163" s="134">
        <f t="shared" si="30"/>
        <v>5</v>
      </c>
      <c r="BC163" s="134">
        <f t="shared" si="30"/>
        <v>5</v>
      </c>
      <c r="BD163" s="134">
        <f t="shared" si="30"/>
        <v>5</v>
      </c>
      <c r="BE163" s="134">
        <f t="shared" si="30"/>
        <v>5</v>
      </c>
      <c r="BF163" s="134">
        <f t="shared" si="30"/>
        <v>5</v>
      </c>
      <c r="BG163" s="134">
        <f t="shared" si="30"/>
        <v>5</v>
      </c>
      <c r="BH163" s="134">
        <f t="shared" si="30"/>
        <v>5</v>
      </c>
      <c r="BI163" s="134">
        <f t="shared" si="30"/>
        <v>5</v>
      </c>
      <c r="BJ163" s="134">
        <f t="shared" si="30"/>
        <v>5</v>
      </c>
      <c r="BK163" s="134">
        <f t="shared" si="30"/>
        <v>5</v>
      </c>
      <c r="BL163" s="134">
        <f t="shared" si="30"/>
        <v>6</v>
      </c>
      <c r="BM163" s="134">
        <f t="shared" si="30"/>
        <v>6</v>
      </c>
      <c r="BN163" s="134">
        <f t="shared" si="30"/>
        <v>6</v>
      </c>
      <c r="BO163" s="134">
        <f t="shared" si="30"/>
        <v>6</v>
      </c>
      <c r="BP163" s="134">
        <f t="shared" si="30"/>
        <v>6</v>
      </c>
      <c r="BQ163" s="134">
        <f t="shared" ref="BQ163:EB163" si="31">ROUNDUP(BQ164/12,0)</f>
        <v>6</v>
      </c>
      <c r="BR163" s="134">
        <f t="shared" si="31"/>
        <v>6</v>
      </c>
      <c r="BS163" s="134">
        <f t="shared" si="31"/>
        <v>6</v>
      </c>
      <c r="BT163" s="134">
        <f t="shared" si="31"/>
        <v>6</v>
      </c>
      <c r="BU163" s="134">
        <f t="shared" si="31"/>
        <v>6</v>
      </c>
      <c r="BV163" s="134">
        <f t="shared" si="31"/>
        <v>6</v>
      </c>
      <c r="BW163" s="134">
        <f t="shared" si="31"/>
        <v>6</v>
      </c>
      <c r="BX163" s="134">
        <f t="shared" si="31"/>
        <v>7</v>
      </c>
      <c r="BY163" s="134">
        <f t="shared" si="31"/>
        <v>7</v>
      </c>
      <c r="BZ163" s="134">
        <f t="shared" si="31"/>
        <v>7</v>
      </c>
      <c r="CA163" s="134">
        <f t="shared" si="31"/>
        <v>7</v>
      </c>
      <c r="CB163" s="134">
        <f t="shared" si="31"/>
        <v>7</v>
      </c>
      <c r="CC163" s="134">
        <f t="shared" si="31"/>
        <v>7</v>
      </c>
      <c r="CD163" s="134">
        <f t="shared" si="31"/>
        <v>7</v>
      </c>
      <c r="CE163" s="134">
        <f t="shared" si="31"/>
        <v>7</v>
      </c>
      <c r="CF163" s="134">
        <f t="shared" si="31"/>
        <v>7</v>
      </c>
      <c r="CG163" s="134">
        <f t="shared" si="31"/>
        <v>7</v>
      </c>
      <c r="CH163" s="134">
        <f t="shared" si="31"/>
        <v>7</v>
      </c>
      <c r="CI163" s="134">
        <f t="shared" si="31"/>
        <v>7</v>
      </c>
      <c r="CJ163" s="134">
        <f t="shared" si="31"/>
        <v>8</v>
      </c>
      <c r="CK163" s="134">
        <f t="shared" si="31"/>
        <v>8</v>
      </c>
      <c r="CL163" s="134">
        <f t="shared" si="31"/>
        <v>8</v>
      </c>
      <c r="CM163" s="134">
        <f t="shared" si="31"/>
        <v>8</v>
      </c>
      <c r="CN163" s="134">
        <f t="shared" si="31"/>
        <v>8</v>
      </c>
      <c r="CO163" s="134">
        <f t="shared" si="31"/>
        <v>8</v>
      </c>
      <c r="CP163" s="134">
        <f t="shared" si="31"/>
        <v>8</v>
      </c>
      <c r="CQ163" s="134">
        <f t="shared" si="31"/>
        <v>8</v>
      </c>
      <c r="CR163" s="134">
        <f t="shared" si="31"/>
        <v>8</v>
      </c>
      <c r="CS163" s="134">
        <f t="shared" si="31"/>
        <v>8</v>
      </c>
      <c r="CT163" s="134">
        <f t="shared" si="31"/>
        <v>8</v>
      </c>
      <c r="CU163" s="134">
        <f t="shared" si="31"/>
        <v>8</v>
      </c>
      <c r="CV163" s="134">
        <f t="shared" si="31"/>
        <v>9</v>
      </c>
      <c r="CW163" s="134">
        <f t="shared" si="31"/>
        <v>9</v>
      </c>
      <c r="CX163" s="134">
        <f t="shared" si="31"/>
        <v>9</v>
      </c>
      <c r="CY163" s="134">
        <f t="shared" si="31"/>
        <v>9</v>
      </c>
      <c r="CZ163" s="134">
        <f t="shared" si="31"/>
        <v>9</v>
      </c>
      <c r="DA163" s="134">
        <f t="shared" si="31"/>
        <v>9</v>
      </c>
      <c r="DB163" s="134">
        <f t="shared" si="31"/>
        <v>9</v>
      </c>
      <c r="DC163" s="134">
        <f t="shared" si="31"/>
        <v>9</v>
      </c>
      <c r="DD163" s="134">
        <f t="shared" si="31"/>
        <v>9</v>
      </c>
      <c r="DE163" s="134">
        <f t="shared" si="31"/>
        <v>9</v>
      </c>
      <c r="DF163" s="134">
        <f t="shared" si="31"/>
        <v>9</v>
      </c>
      <c r="DG163" s="134">
        <f t="shared" si="31"/>
        <v>9</v>
      </c>
      <c r="DH163" s="134">
        <f t="shared" si="31"/>
        <v>10</v>
      </c>
      <c r="DI163" s="134">
        <f t="shared" si="31"/>
        <v>10</v>
      </c>
      <c r="DJ163" s="134">
        <f t="shared" si="31"/>
        <v>10</v>
      </c>
      <c r="DK163" s="134">
        <f t="shared" si="31"/>
        <v>10</v>
      </c>
      <c r="DL163" s="134">
        <f t="shared" si="31"/>
        <v>10</v>
      </c>
      <c r="DM163" s="134">
        <f t="shared" si="31"/>
        <v>10</v>
      </c>
      <c r="DN163" s="134">
        <f t="shared" si="31"/>
        <v>10</v>
      </c>
      <c r="DO163" s="134">
        <f t="shared" si="31"/>
        <v>10</v>
      </c>
      <c r="DP163" s="134">
        <f t="shared" si="31"/>
        <v>10</v>
      </c>
      <c r="DQ163" s="134">
        <f t="shared" si="31"/>
        <v>10</v>
      </c>
      <c r="DR163" s="134">
        <f t="shared" si="31"/>
        <v>10</v>
      </c>
      <c r="DS163" s="134">
        <f t="shared" si="31"/>
        <v>10</v>
      </c>
      <c r="DT163" s="134">
        <f t="shared" si="31"/>
        <v>11</v>
      </c>
      <c r="DU163" s="134">
        <f t="shared" si="31"/>
        <v>11</v>
      </c>
      <c r="DV163" s="134">
        <f t="shared" si="31"/>
        <v>11</v>
      </c>
      <c r="DW163" s="134">
        <f t="shared" si="31"/>
        <v>11</v>
      </c>
      <c r="DX163" s="134">
        <f t="shared" si="31"/>
        <v>11</v>
      </c>
      <c r="DY163" s="134">
        <f t="shared" si="31"/>
        <v>11</v>
      </c>
      <c r="DZ163" s="134">
        <f t="shared" si="31"/>
        <v>11</v>
      </c>
      <c r="EA163" s="134">
        <f t="shared" si="31"/>
        <v>11</v>
      </c>
      <c r="EB163" s="134">
        <f t="shared" si="31"/>
        <v>11</v>
      </c>
      <c r="EC163" s="134">
        <f t="shared" ref="EC163:GN163" si="32">ROUNDUP(EC164/12,0)</f>
        <v>11</v>
      </c>
      <c r="ED163" s="134">
        <f t="shared" si="32"/>
        <v>11</v>
      </c>
      <c r="EE163" s="134">
        <f t="shared" si="32"/>
        <v>11</v>
      </c>
      <c r="EF163" s="134">
        <f t="shared" si="32"/>
        <v>12</v>
      </c>
      <c r="EG163" s="134">
        <f t="shared" si="32"/>
        <v>12</v>
      </c>
      <c r="EH163" s="134">
        <f t="shared" si="32"/>
        <v>12</v>
      </c>
      <c r="EI163" s="134">
        <f t="shared" si="32"/>
        <v>12</v>
      </c>
      <c r="EJ163" s="134">
        <f t="shared" si="32"/>
        <v>12</v>
      </c>
      <c r="EK163" s="134">
        <f t="shared" si="32"/>
        <v>12</v>
      </c>
      <c r="EL163" s="134">
        <f t="shared" si="32"/>
        <v>12</v>
      </c>
      <c r="EM163" s="134">
        <f t="shared" si="32"/>
        <v>12</v>
      </c>
      <c r="EN163" s="134">
        <f t="shared" si="32"/>
        <v>12</v>
      </c>
      <c r="EO163" s="134">
        <f t="shared" si="32"/>
        <v>12</v>
      </c>
      <c r="EP163" s="134">
        <f t="shared" si="32"/>
        <v>12</v>
      </c>
      <c r="EQ163" s="134">
        <f t="shared" si="32"/>
        <v>12</v>
      </c>
      <c r="ER163" s="134">
        <f t="shared" si="32"/>
        <v>13</v>
      </c>
      <c r="ES163" s="134">
        <f t="shared" si="32"/>
        <v>13</v>
      </c>
      <c r="ET163" s="134">
        <f t="shared" si="32"/>
        <v>13</v>
      </c>
      <c r="EU163" s="134">
        <f t="shared" si="32"/>
        <v>13</v>
      </c>
      <c r="EV163" s="134">
        <f t="shared" si="32"/>
        <v>13</v>
      </c>
      <c r="EW163" s="134">
        <f t="shared" si="32"/>
        <v>13</v>
      </c>
      <c r="EX163" s="134">
        <f t="shared" si="32"/>
        <v>13</v>
      </c>
      <c r="EY163" s="134">
        <f t="shared" si="32"/>
        <v>13</v>
      </c>
      <c r="EZ163" s="134">
        <f t="shared" si="32"/>
        <v>13</v>
      </c>
      <c r="FA163" s="134">
        <f t="shared" si="32"/>
        <v>13</v>
      </c>
      <c r="FB163" s="134">
        <f t="shared" si="32"/>
        <v>13</v>
      </c>
      <c r="FC163" s="134">
        <f t="shared" si="32"/>
        <v>13</v>
      </c>
      <c r="FD163" s="134">
        <f t="shared" si="32"/>
        <v>14</v>
      </c>
      <c r="FE163" s="134">
        <f t="shared" si="32"/>
        <v>14</v>
      </c>
      <c r="FF163" s="134">
        <f t="shared" si="32"/>
        <v>14</v>
      </c>
      <c r="FG163" s="134">
        <f t="shared" si="32"/>
        <v>14</v>
      </c>
      <c r="FH163" s="134">
        <f t="shared" si="32"/>
        <v>14</v>
      </c>
      <c r="FI163" s="134">
        <f t="shared" si="32"/>
        <v>14</v>
      </c>
      <c r="FJ163" s="134">
        <f t="shared" si="32"/>
        <v>14</v>
      </c>
      <c r="FK163" s="134">
        <f t="shared" si="32"/>
        <v>14</v>
      </c>
      <c r="FL163" s="134">
        <f t="shared" si="32"/>
        <v>14</v>
      </c>
      <c r="FM163" s="134">
        <f t="shared" si="32"/>
        <v>14</v>
      </c>
      <c r="FN163" s="134">
        <f t="shared" si="32"/>
        <v>14</v>
      </c>
      <c r="FO163" s="134">
        <f t="shared" si="32"/>
        <v>14</v>
      </c>
      <c r="FP163" s="134">
        <f t="shared" si="32"/>
        <v>15</v>
      </c>
      <c r="FQ163" s="134">
        <f t="shared" si="32"/>
        <v>15</v>
      </c>
      <c r="FR163" s="134">
        <f t="shared" si="32"/>
        <v>15</v>
      </c>
      <c r="FS163" s="134">
        <f t="shared" si="32"/>
        <v>15</v>
      </c>
      <c r="FT163" s="134">
        <f t="shared" si="32"/>
        <v>15</v>
      </c>
      <c r="FU163" s="134">
        <f t="shared" si="32"/>
        <v>15</v>
      </c>
      <c r="FV163" s="134">
        <f t="shared" si="32"/>
        <v>15</v>
      </c>
      <c r="FW163" s="134">
        <f t="shared" si="32"/>
        <v>15</v>
      </c>
      <c r="FX163" s="134">
        <f t="shared" si="32"/>
        <v>15</v>
      </c>
      <c r="FY163" s="134">
        <f t="shared" si="32"/>
        <v>15</v>
      </c>
      <c r="FZ163" s="134">
        <f t="shared" si="32"/>
        <v>15</v>
      </c>
      <c r="GA163" s="134">
        <f t="shared" si="32"/>
        <v>15</v>
      </c>
      <c r="GB163" s="134">
        <f t="shared" si="32"/>
        <v>16</v>
      </c>
      <c r="GC163" s="134">
        <f t="shared" si="32"/>
        <v>16</v>
      </c>
      <c r="GD163" s="134">
        <f t="shared" si="32"/>
        <v>16</v>
      </c>
      <c r="GE163" s="134">
        <f t="shared" si="32"/>
        <v>16</v>
      </c>
      <c r="GF163" s="134">
        <f t="shared" si="32"/>
        <v>16</v>
      </c>
      <c r="GG163" s="134">
        <f t="shared" si="32"/>
        <v>16</v>
      </c>
      <c r="GH163" s="134">
        <f t="shared" si="32"/>
        <v>16</v>
      </c>
      <c r="GI163" s="134">
        <f t="shared" si="32"/>
        <v>16</v>
      </c>
      <c r="GJ163" s="134">
        <f t="shared" si="32"/>
        <v>16</v>
      </c>
      <c r="GK163" s="134">
        <f t="shared" si="32"/>
        <v>16</v>
      </c>
      <c r="GL163" s="134">
        <f t="shared" si="32"/>
        <v>16</v>
      </c>
      <c r="GM163" s="134">
        <f t="shared" si="32"/>
        <v>16</v>
      </c>
      <c r="GN163" s="134">
        <f t="shared" si="32"/>
        <v>17</v>
      </c>
      <c r="GO163" s="134">
        <f t="shared" ref="GO163:IZ163" si="33">ROUNDUP(GO164/12,0)</f>
        <v>17</v>
      </c>
      <c r="GP163" s="134">
        <f t="shared" si="33"/>
        <v>17</v>
      </c>
      <c r="GQ163" s="134">
        <f t="shared" si="33"/>
        <v>17</v>
      </c>
      <c r="GR163" s="134">
        <f t="shared" si="33"/>
        <v>17</v>
      </c>
      <c r="GS163" s="134">
        <f t="shared" si="33"/>
        <v>17</v>
      </c>
      <c r="GT163" s="134">
        <f t="shared" si="33"/>
        <v>17</v>
      </c>
      <c r="GU163" s="134">
        <f t="shared" si="33"/>
        <v>17</v>
      </c>
      <c r="GV163" s="134">
        <f t="shared" si="33"/>
        <v>17</v>
      </c>
      <c r="GW163" s="134">
        <f t="shared" si="33"/>
        <v>17</v>
      </c>
      <c r="GX163" s="134">
        <f t="shared" si="33"/>
        <v>17</v>
      </c>
      <c r="GY163" s="134">
        <f t="shared" si="33"/>
        <v>17</v>
      </c>
      <c r="GZ163" s="134">
        <f t="shared" si="33"/>
        <v>18</v>
      </c>
      <c r="HA163" s="134">
        <f t="shared" si="33"/>
        <v>18</v>
      </c>
      <c r="HB163" s="134">
        <f t="shared" si="33"/>
        <v>18</v>
      </c>
      <c r="HC163" s="134">
        <f t="shared" si="33"/>
        <v>18</v>
      </c>
      <c r="HD163" s="134">
        <f t="shared" si="33"/>
        <v>18</v>
      </c>
      <c r="HE163" s="134">
        <f t="shared" si="33"/>
        <v>18</v>
      </c>
      <c r="HF163" s="134">
        <f t="shared" si="33"/>
        <v>18</v>
      </c>
      <c r="HG163" s="134">
        <f t="shared" si="33"/>
        <v>18</v>
      </c>
      <c r="HH163" s="134">
        <f t="shared" si="33"/>
        <v>18</v>
      </c>
      <c r="HI163" s="134">
        <f t="shared" si="33"/>
        <v>18</v>
      </c>
      <c r="HJ163" s="134">
        <f t="shared" si="33"/>
        <v>18</v>
      </c>
      <c r="HK163" s="134">
        <f t="shared" si="33"/>
        <v>18</v>
      </c>
      <c r="HL163" s="134">
        <f t="shared" si="33"/>
        <v>19</v>
      </c>
      <c r="HM163" s="134">
        <f t="shared" si="33"/>
        <v>19</v>
      </c>
      <c r="HN163" s="134">
        <f t="shared" si="33"/>
        <v>19</v>
      </c>
      <c r="HO163" s="134">
        <f t="shared" si="33"/>
        <v>19</v>
      </c>
      <c r="HP163" s="134">
        <f t="shared" si="33"/>
        <v>19</v>
      </c>
      <c r="HQ163" s="134">
        <f t="shared" si="33"/>
        <v>19</v>
      </c>
      <c r="HR163" s="134">
        <f t="shared" si="33"/>
        <v>19</v>
      </c>
      <c r="HS163" s="134">
        <f t="shared" si="33"/>
        <v>19</v>
      </c>
      <c r="HT163" s="134">
        <f t="shared" si="33"/>
        <v>19</v>
      </c>
      <c r="HU163" s="134">
        <f t="shared" si="33"/>
        <v>19</v>
      </c>
      <c r="HV163" s="134">
        <f t="shared" si="33"/>
        <v>19</v>
      </c>
      <c r="HW163" s="134">
        <f t="shared" si="33"/>
        <v>19</v>
      </c>
      <c r="HX163" s="134">
        <f t="shared" si="33"/>
        <v>20</v>
      </c>
      <c r="HY163" s="134">
        <f t="shared" si="33"/>
        <v>20</v>
      </c>
      <c r="HZ163" s="134">
        <f t="shared" si="33"/>
        <v>20</v>
      </c>
      <c r="IA163" s="134">
        <f t="shared" si="33"/>
        <v>20</v>
      </c>
      <c r="IB163" s="134">
        <f t="shared" si="33"/>
        <v>20</v>
      </c>
      <c r="IC163" s="134">
        <f t="shared" si="33"/>
        <v>20</v>
      </c>
      <c r="ID163" s="134">
        <f t="shared" si="33"/>
        <v>20</v>
      </c>
      <c r="IE163" s="134">
        <f t="shared" si="33"/>
        <v>20</v>
      </c>
      <c r="IF163" s="134">
        <f t="shared" si="33"/>
        <v>20</v>
      </c>
      <c r="IG163" s="134">
        <f t="shared" si="33"/>
        <v>20</v>
      </c>
      <c r="IH163" s="134">
        <f t="shared" si="33"/>
        <v>20</v>
      </c>
      <c r="II163" s="134">
        <f t="shared" si="33"/>
        <v>20</v>
      </c>
      <c r="IJ163" s="134">
        <f t="shared" si="33"/>
        <v>21</v>
      </c>
      <c r="IK163" s="134">
        <f t="shared" si="33"/>
        <v>21</v>
      </c>
      <c r="IL163" s="134">
        <f t="shared" si="33"/>
        <v>21</v>
      </c>
      <c r="IM163" s="134">
        <f t="shared" si="33"/>
        <v>21</v>
      </c>
      <c r="IN163" s="134">
        <f t="shared" si="33"/>
        <v>21</v>
      </c>
      <c r="IO163" s="134">
        <f t="shared" si="33"/>
        <v>21</v>
      </c>
      <c r="IP163" s="134">
        <f t="shared" si="33"/>
        <v>21</v>
      </c>
      <c r="IQ163" s="134">
        <f t="shared" si="33"/>
        <v>21</v>
      </c>
      <c r="IR163" s="134">
        <f t="shared" si="33"/>
        <v>21</v>
      </c>
      <c r="IS163" s="134">
        <f t="shared" si="33"/>
        <v>21</v>
      </c>
      <c r="IT163" s="134">
        <f t="shared" si="33"/>
        <v>21</v>
      </c>
      <c r="IU163" s="134">
        <f t="shared" si="33"/>
        <v>21</v>
      </c>
      <c r="IV163" s="134">
        <f t="shared" si="33"/>
        <v>22</v>
      </c>
      <c r="IW163" s="134">
        <f t="shared" si="33"/>
        <v>22</v>
      </c>
      <c r="IX163" s="134">
        <f t="shared" si="33"/>
        <v>22</v>
      </c>
      <c r="IY163" s="134">
        <f t="shared" si="33"/>
        <v>22</v>
      </c>
      <c r="IZ163" s="134">
        <f t="shared" si="33"/>
        <v>22</v>
      </c>
      <c r="JA163" s="134">
        <f t="shared" ref="JA163:LL163" si="34">ROUNDUP(JA164/12,0)</f>
        <v>22</v>
      </c>
      <c r="JB163" s="134">
        <f t="shared" si="34"/>
        <v>22</v>
      </c>
      <c r="JC163" s="134">
        <f t="shared" si="34"/>
        <v>22</v>
      </c>
      <c r="JD163" s="134">
        <f t="shared" si="34"/>
        <v>22</v>
      </c>
      <c r="JE163" s="134">
        <f t="shared" si="34"/>
        <v>22</v>
      </c>
      <c r="JF163" s="134">
        <f t="shared" si="34"/>
        <v>22</v>
      </c>
      <c r="JG163" s="134">
        <f t="shared" si="34"/>
        <v>22</v>
      </c>
      <c r="JH163" s="134">
        <f t="shared" si="34"/>
        <v>23</v>
      </c>
      <c r="JI163" s="134">
        <f t="shared" si="34"/>
        <v>23</v>
      </c>
      <c r="JJ163" s="134">
        <f t="shared" si="34"/>
        <v>23</v>
      </c>
      <c r="JK163" s="134">
        <f t="shared" si="34"/>
        <v>23</v>
      </c>
      <c r="JL163" s="134">
        <f t="shared" si="34"/>
        <v>23</v>
      </c>
      <c r="JM163" s="134">
        <f t="shared" si="34"/>
        <v>23</v>
      </c>
      <c r="JN163" s="134">
        <f t="shared" si="34"/>
        <v>23</v>
      </c>
      <c r="JO163" s="134">
        <f t="shared" si="34"/>
        <v>23</v>
      </c>
      <c r="JP163" s="134">
        <f t="shared" si="34"/>
        <v>23</v>
      </c>
      <c r="JQ163" s="134">
        <f t="shared" si="34"/>
        <v>23</v>
      </c>
      <c r="JR163" s="134">
        <f t="shared" si="34"/>
        <v>23</v>
      </c>
      <c r="JS163" s="134">
        <f t="shared" si="34"/>
        <v>23</v>
      </c>
      <c r="JT163" s="134">
        <f t="shared" si="34"/>
        <v>24</v>
      </c>
      <c r="JU163" s="134">
        <f t="shared" si="34"/>
        <v>24</v>
      </c>
      <c r="JV163" s="134">
        <f t="shared" si="34"/>
        <v>24</v>
      </c>
      <c r="JW163" s="134">
        <f t="shared" si="34"/>
        <v>24</v>
      </c>
      <c r="JX163" s="134">
        <f t="shared" si="34"/>
        <v>24</v>
      </c>
      <c r="JY163" s="134">
        <f t="shared" si="34"/>
        <v>24</v>
      </c>
      <c r="JZ163" s="134">
        <f t="shared" si="34"/>
        <v>24</v>
      </c>
      <c r="KA163" s="134">
        <f t="shared" si="34"/>
        <v>24</v>
      </c>
      <c r="KB163" s="134">
        <f t="shared" si="34"/>
        <v>24</v>
      </c>
      <c r="KC163" s="134">
        <f t="shared" si="34"/>
        <v>24</v>
      </c>
      <c r="KD163" s="134">
        <f t="shared" si="34"/>
        <v>24</v>
      </c>
      <c r="KE163" s="134">
        <f t="shared" si="34"/>
        <v>24</v>
      </c>
      <c r="KF163" s="134">
        <f t="shared" si="34"/>
        <v>25</v>
      </c>
      <c r="KG163" s="134">
        <f t="shared" si="34"/>
        <v>25</v>
      </c>
      <c r="KH163" s="134">
        <f t="shared" si="34"/>
        <v>25</v>
      </c>
      <c r="KI163" s="134">
        <f t="shared" si="34"/>
        <v>25</v>
      </c>
      <c r="KJ163" s="134">
        <f t="shared" si="34"/>
        <v>25</v>
      </c>
      <c r="KK163" s="134">
        <f t="shared" si="34"/>
        <v>25</v>
      </c>
      <c r="KL163" s="134">
        <f t="shared" si="34"/>
        <v>25</v>
      </c>
      <c r="KM163" s="134">
        <f t="shared" si="34"/>
        <v>25</v>
      </c>
      <c r="KN163" s="134">
        <f t="shared" si="34"/>
        <v>25</v>
      </c>
      <c r="KO163" s="134">
        <f t="shared" si="34"/>
        <v>25</v>
      </c>
      <c r="KP163" s="134">
        <f t="shared" si="34"/>
        <v>25</v>
      </c>
      <c r="KQ163" s="134">
        <f t="shared" si="34"/>
        <v>25</v>
      </c>
      <c r="KR163" s="134">
        <f t="shared" si="34"/>
        <v>26</v>
      </c>
      <c r="KS163" s="134">
        <f t="shared" si="34"/>
        <v>26</v>
      </c>
      <c r="KT163" s="134">
        <f t="shared" si="34"/>
        <v>26</v>
      </c>
      <c r="KU163" s="134">
        <f t="shared" si="34"/>
        <v>26</v>
      </c>
      <c r="KV163" s="134">
        <f t="shared" si="34"/>
        <v>26</v>
      </c>
      <c r="KW163" s="134">
        <f t="shared" si="34"/>
        <v>26</v>
      </c>
      <c r="KX163" s="134">
        <f t="shared" si="34"/>
        <v>26</v>
      </c>
      <c r="KY163" s="134">
        <f t="shared" si="34"/>
        <v>26</v>
      </c>
      <c r="KZ163" s="134">
        <f t="shared" si="34"/>
        <v>26</v>
      </c>
      <c r="LA163" s="134">
        <f t="shared" si="34"/>
        <v>26</v>
      </c>
      <c r="LB163" s="134">
        <f t="shared" si="34"/>
        <v>26</v>
      </c>
      <c r="LC163" s="134">
        <f t="shared" si="34"/>
        <v>26</v>
      </c>
      <c r="LD163" s="134">
        <f t="shared" si="34"/>
        <v>27</v>
      </c>
      <c r="LE163" s="134">
        <f t="shared" si="34"/>
        <v>27</v>
      </c>
      <c r="LF163" s="134">
        <f t="shared" si="34"/>
        <v>27</v>
      </c>
      <c r="LG163" s="134">
        <f t="shared" si="34"/>
        <v>27</v>
      </c>
      <c r="LH163" s="134">
        <f t="shared" si="34"/>
        <v>27</v>
      </c>
      <c r="LI163" s="134">
        <f t="shared" si="34"/>
        <v>27</v>
      </c>
      <c r="LJ163" s="134">
        <f t="shared" si="34"/>
        <v>27</v>
      </c>
      <c r="LK163" s="134">
        <f t="shared" si="34"/>
        <v>27</v>
      </c>
      <c r="LL163" s="134">
        <f t="shared" si="34"/>
        <v>27</v>
      </c>
      <c r="LM163" s="134">
        <f t="shared" ref="LM163:NK163" si="35">ROUNDUP(LM164/12,0)</f>
        <v>27</v>
      </c>
      <c r="LN163" s="134">
        <f t="shared" si="35"/>
        <v>27</v>
      </c>
      <c r="LO163" s="134">
        <f t="shared" si="35"/>
        <v>27</v>
      </c>
      <c r="LP163" s="134">
        <f t="shared" si="35"/>
        <v>28</v>
      </c>
      <c r="LQ163" s="134">
        <f t="shared" si="35"/>
        <v>28</v>
      </c>
      <c r="LR163" s="134">
        <f t="shared" si="35"/>
        <v>28</v>
      </c>
      <c r="LS163" s="134">
        <f t="shared" si="35"/>
        <v>28</v>
      </c>
      <c r="LT163" s="134">
        <f t="shared" si="35"/>
        <v>28</v>
      </c>
      <c r="LU163" s="134">
        <f t="shared" si="35"/>
        <v>28</v>
      </c>
      <c r="LV163" s="134">
        <f t="shared" si="35"/>
        <v>28</v>
      </c>
      <c r="LW163" s="134">
        <f t="shared" si="35"/>
        <v>28</v>
      </c>
      <c r="LX163" s="134">
        <f t="shared" si="35"/>
        <v>28</v>
      </c>
      <c r="LY163" s="134">
        <f t="shared" si="35"/>
        <v>28</v>
      </c>
      <c r="LZ163" s="134">
        <f t="shared" si="35"/>
        <v>28</v>
      </c>
      <c r="MA163" s="134">
        <f t="shared" si="35"/>
        <v>28</v>
      </c>
      <c r="MB163" s="134">
        <f t="shared" si="35"/>
        <v>29</v>
      </c>
      <c r="MC163" s="134">
        <f t="shared" si="35"/>
        <v>29</v>
      </c>
      <c r="MD163" s="134">
        <f t="shared" si="35"/>
        <v>29</v>
      </c>
      <c r="ME163" s="134">
        <f t="shared" si="35"/>
        <v>29</v>
      </c>
      <c r="MF163" s="134">
        <f t="shared" si="35"/>
        <v>29</v>
      </c>
      <c r="MG163" s="134">
        <f t="shared" si="35"/>
        <v>29</v>
      </c>
      <c r="MH163" s="134">
        <f t="shared" si="35"/>
        <v>29</v>
      </c>
      <c r="MI163" s="134">
        <f t="shared" si="35"/>
        <v>29</v>
      </c>
      <c r="MJ163" s="134">
        <f t="shared" si="35"/>
        <v>29</v>
      </c>
      <c r="MK163" s="134">
        <f t="shared" si="35"/>
        <v>29</v>
      </c>
      <c r="ML163" s="134">
        <f t="shared" si="35"/>
        <v>29</v>
      </c>
      <c r="MM163" s="134">
        <f t="shared" si="35"/>
        <v>29</v>
      </c>
      <c r="MN163" s="134">
        <f t="shared" si="35"/>
        <v>30</v>
      </c>
      <c r="MO163" s="134">
        <f t="shared" si="35"/>
        <v>30</v>
      </c>
      <c r="MP163" s="134">
        <f t="shared" si="35"/>
        <v>30</v>
      </c>
      <c r="MQ163" s="134">
        <f t="shared" si="35"/>
        <v>30</v>
      </c>
      <c r="MR163" s="134">
        <f t="shared" si="35"/>
        <v>30</v>
      </c>
      <c r="MS163" s="134">
        <f t="shared" si="35"/>
        <v>30</v>
      </c>
      <c r="MT163" s="134">
        <f t="shared" si="35"/>
        <v>30</v>
      </c>
      <c r="MU163" s="134">
        <f t="shared" si="35"/>
        <v>30</v>
      </c>
      <c r="MV163" s="134">
        <f t="shared" si="35"/>
        <v>30</v>
      </c>
      <c r="MW163" s="134">
        <f t="shared" si="35"/>
        <v>30</v>
      </c>
      <c r="MX163" s="134">
        <f t="shared" si="35"/>
        <v>30</v>
      </c>
      <c r="MY163" s="134">
        <f t="shared" si="35"/>
        <v>30</v>
      </c>
      <c r="MZ163" s="134">
        <f t="shared" si="35"/>
        <v>31</v>
      </c>
      <c r="NA163" s="134">
        <f t="shared" si="35"/>
        <v>31</v>
      </c>
      <c r="NB163" s="134">
        <f t="shared" si="35"/>
        <v>31</v>
      </c>
      <c r="NC163" s="134">
        <f t="shared" si="35"/>
        <v>31</v>
      </c>
      <c r="ND163" s="134">
        <f t="shared" si="35"/>
        <v>31</v>
      </c>
      <c r="NE163" s="134">
        <f t="shared" si="35"/>
        <v>31</v>
      </c>
      <c r="NF163" s="134">
        <f t="shared" si="35"/>
        <v>31</v>
      </c>
      <c r="NG163" s="134">
        <f t="shared" si="35"/>
        <v>31</v>
      </c>
      <c r="NH163" s="134">
        <f t="shared" si="35"/>
        <v>31</v>
      </c>
      <c r="NI163" s="134">
        <f t="shared" si="35"/>
        <v>31</v>
      </c>
      <c r="NJ163" s="134">
        <f t="shared" si="35"/>
        <v>31</v>
      </c>
      <c r="NK163" s="136">
        <f t="shared" si="35"/>
        <v>31</v>
      </c>
    </row>
    <row r="164" spans="1:375" x14ac:dyDescent="0.25">
      <c r="A164" s="137"/>
      <c r="B164" s="138"/>
      <c r="C164" s="139" t="s">
        <v>134</v>
      </c>
      <c r="D164" s="138">
        <v>1</v>
      </c>
      <c r="E164" s="138">
        <f>D164+1</f>
        <v>2</v>
      </c>
      <c r="F164" s="138">
        <f t="shared" ref="F164:BQ164" si="36">E164+1</f>
        <v>3</v>
      </c>
      <c r="G164" s="138">
        <f t="shared" si="36"/>
        <v>4</v>
      </c>
      <c r="H164" s="138">
        <f t="shared" si="36"/>
        <v>5</v>
      </c>
      <c r="I164" s="138">
        <f t="shared" si="36"/>
        <v>6</v>
      </c>
      <c r="J164" s="138">
        <f t="shared" si="36"/>
        <v>7</v>
      </c>
      <c r="K164" s="138">
        <f t="shared" si="36"/>
        <v>8</v>
      </c>
      <c r="L164" s="138">
        <f t="shared" si="36"/>
        <v>9</v>
      </c>
      <c r="M164" s="138">
        <f t="shared" si="36"/>
        <v>10</v>
      </c>
      <c r="N164" s="138">
        <f t="shared" si="36"/>
        <v>11</v>
      </c>
      <c r="O164" s="138">
        <f t="shared" si="36"/>
        <v>12</v>
      </c>
      <c r="P164" s="138">
        <f t="shared" si="36"/>
        <v>13</v>
      </c>
      <c r="Q164" s="138">
        <f t="shared" si="36"/>
        <v>14</v>
      </c>
      <c r="R164" s="138">
        <f t="shared" si="36"/>
        <v>15</v>
      </c>
      <c r="S164" s="138">
        <f t="shared" si="36"/>
        <v>16</v>
      </c>
      <c r="T164" s="138">
        <f t="shared" si="36"/>
        <v>17</v>
      </c>
      <c r="U164" s="138">
        <f t="shared" si="36"/>
        <v>18</v>
      </c>
      <c r="V164" s="138">
        <f t="shared" si="36"/>
        <v>19</v>
      </c>
      <c r="W164" s="138">
        <f t="shared" si="36"/>
        <v>20</v>
      </c>
      <c r="X164" s="138">
        <f t="shared" si="36"/>
        <v>21</v>
      </c>
      <c r="Y164" s="138">
        <f t="shared" si="36"/>
        <v>22</v>
      </c>
      <c r="Z164" s="138">
        <f t="shared" si="36"/>
        <v>23</v>
      </c>
      <c r="AA164" s="138">
        <f t="shared" si="36"/>
        <v>24</v>
      </c>
      <c r="AB164" s="138">
        <f t="shared" si="36"/>
        <v>25</v>
      </c>
      <c r="AC164" s="138">
        <f t="shared" si="36"/>
        <v>26</v>
      </c>
      <c r="AD164" s="138">
        <f t="shared" si="36"/>
        <v>27</v>
      </c>
      <c r="AE164" s="138">
        <f t="shared" si="36"/>
        <v>28</v>
      </c>
      <c r="AF164" s="138">
        <f t="shared" si="36"/>
        <v>29</v>
      </c>
      <c r="AG164" s="138">
        <f t="shared" si="36"/>
        <v>30</v>
      </c>
      <c r="AH164" s="138">
        <f t="shared" si="36"/>
        <v>31</v>
      </c>
      <c r="AI164" s="138">
        <f t="shared" si="36"/>
        <v>32</v>
      </c>
      <c r="AJ164" s="138">
        <f t="shared" si="36"/>
        <v>33</v>
      </c>
      <c r="AK164" s="138">
        <f t="shared" si="36"/>
        <v>34</v>
      </c>
      <c r="AL164" s="138">
        <f t="shared" si="36"/>
        <v>35</v>
      </c>
      <c r="AM164" s="138">
        <f t="shared" si="36"/>
        <v>36</v>
      </c>
      <c r="AN164" s="138">
        <f t="shared" si="36"/>
        <v>37</v>
      </c>
      <c r="AO164" s="138">
        <f t="shared" si="36"/>
        <v>38</v>
      </c>
      <c r="AP164" s="138">
        <f t="shared" si="36"/>
        <v>39</v>
      </c>
      <c r="AQ164" s="138">
        <f t="shared" si="36"/>
        <v>40</v>
      </c>
      <c r="AR164" s="138">
        <f t="shared" si="36"/>
        <v>41</v>
      </c>
      <c r="AS164" s="138">
        <f t="shared" si="36"/>
        <v>42</v>
      </c>
      <c r="AT164" s="138">
        <f t="shared" si="36"/>
        <v>43</v>
      </c>
      <c r="AU164" s="138">
        <f t="shared" si="36"/>
        <v>44</v>
      </c>
      <c r="AV164" s="138">
        <f t="shared" si="36"/>
        <v>45</v>
      </c>
      <c r="AW164" s="138">
        <f t="shared" si="36"/>
        <v>46</v>
      </c>
      <c r="AX164" s="138">
        <f t="shared" si="36"/>
        <v>47</v>
      </c>
      <c r="AY164" s="138">
        <f t="shared" si="36"/>
        <v>48</v>
      </c>
      <c r="AZ164" s="138">
        <f t="shared" si="36"/>
        <v>49</v>
      </c>
      <c r="BA164" s="138">
        <f t="shared" si="36"/>
        <v>50</v>
      </c>
      <c r="BB164" s="138">
        <f t="shared" si="36"/>
        <v>51</v>
      </c>
      <c r="BC164" s="138">
        <f t="shared" si="36"/>
        <v>52</v>
      </c>
      <c r="BD164" s="138">
        <f t="shared" si="36"/>
        <v>53</v>
      </c>
      <c r="BE164" s="138">
        <f t="shared" si="36"/>
        <v>54</v>
      </c>
      <c r="BF164" s="138">
        <f t="shared" si="36"/>
        <v>55</v>
      </c>
      <c r="BG164" s="138">
        <f t="shared" si="36"/>
        <v>56</v>
      </c>
      <c r="BH164" s="138">
        <f t="shared" si="36"/>
        <v>57</v>
      </c>
      <c r="BI164" s="138">
        <f t="shared" si="36"/>
        <v>58</v>
      </c>
      <c r="BJ164" s="138">
        <f t="shared" si="36"/>
        <v>59</v>
      </c>
      <c r="BK164" s="138">
        <f t="shared" si="36"/>
        <v>60</v>
      </c>
      <c r="BL164" s="138">
        <f t="shared" si="36"/>
        <v>61</v>
      </c>
      <c r="BM164" s="138">
        <f t="shared" si="36"/>
        <v>62</v>
      </c>
      <c r="BN164" s="138">
        <f t="shared" si="36"/>
        <v>63</v>
      </c>
      <c r="BO164" s="138">
        <f t="shared" si="36"/>
        <v>64</v>
      </c>
      <c r="BP164" s="138">
        <f t="shared" si="36"/>
        <v>65</v>
      </c>
      <c r="BQ164" s="138">
        <f t="shared" si="36"/>
        <v>66</v>
      </c>
      <c r="BR164" s="138">
        <f t="shared" ref="BR164:EC164" si="37">BQ164+1</f>
        <v>67</v>
      </c>
      <c r="BS164" s="138">
        <f t="shared" si="37"/>
        <v>68</v>
      </c>
      <c r="BT164" s="138">
        <f t="shared" si="37"/>
        <v>69</v>
      </c>
      <c r="BU164" s="138">
        <f t="shared" si="37"/>
        <v>70</v>
      </c>
      <c r="BV164" s="138">
        <f t="shared" si="37"/>
        <v>71</v>
      </c>
      <c r="BW164" s="138">
        <f t="shared" si="37"/>
        <v>72</v>
      </c>
      <c r="BX164" s="138">
        <f t="shared" si="37"/>
        <v>73</v>
      </c>
      <c r="BY164" s="138">
        <f t="shared" si="37"/>
        <v>74</v>
      </c>
      <c r="BZ164" s="138">
        <f t="shared" si="37"/>
        <v>75</v>
      </c>
      <c r="CA164" s="138">
        <f t="shared" si="37"/>
        <v>76</v>
      </c>
      <c r="CB164" s="138">
        <f t="shared" si="37"/>
        <v>77</v>
      </c>
      <c r="CC164" s="138">
        <f t="shared" si="37"/>
        <v>78</v>
      </c>
      <c r="CD164" s="138">
        <f t="shared" si="37"/>
        <v>79</v>
      </c>
      <c r="CE164" s="138">
        <f t="shared" si="37"/>
        <v>80</v>
      </c>
      <c r="CF164" s="138">
        <f t="shared" si="37"/>
        <v>81</v>
      </c>
      <c r="CG164" s="138">
        <f t="shared" si="37"/>
        <v>82</v>
      </c>
      <c r="CH164" s="138">
        <f t="shared" si="37"/>
        <v>83</v>
      </c>
      <c r="CI164" s="138">
        <f t="shared" si="37"/>
        <v>84</v>
      </c>
      <c r="CJ164" s="138">
        <f t="shared" si="37"/>
        <v>85</v>
      </c>
      <c r="CK164" s="138">
        <f t="shared" si="37"/>
        <v>86</v>
      </c>
      <c r="CL164" s="138">
        <f t="shared" si="37"/>
        <v>87</v>
      </c>
      <c r="CM164" s="138">
        <f t="shared" si="37"/>
        <v>88</v>
      </c>
      <c r="CN164" s="138">
        <f t="shared" si="37"/>
        <v>89</v>
      </c>
      <c r="CO164" s="138">
        <f t="shared" si="37"/>
        <v>90</v>
      </c>
      <c r="CP164" s="138">
        <f t="shared" si="37"/>
        <v>91</v>
      </c>
      <c r="CQ164" s="138">
        <f t="shared" si="37"/>
        <v>92</v>
      </c>
      <c r="CR164" s="138">
        <f t="shared" si="37"/>
        <v>93</v>
      </c>
      <c r="CS164" s="138">
        <f t="shared" si="37"/>
        <v>94</v>
      </c>
      <c r="CT164" s="138">
        <f t="shared" si="37"/>
        <v>95</v>
      </c>
      <c r="CU164" s="138">
        <f t="shared" si="37"/>
        <v>96</v>
      </c>
      <c r="CV164" s="138">
        <f t="shared" si="37"/>
        <v>97</v>
      </c>
      <c r="CW164" s="138">
        <f t="shared" si="37"/>
        <v>98</v>
      </c>
      <c r="CX164" s="138">
        <f t="shared" si="37"/>
        <v>99</v>
      </c>
      <c r="CY164" s="138">
        <f t="shared" si="37"/>
        <v>100</v>
      </c>
      <c r="CZ164" s="138">
        <f t="shared" si="37"/>
        <v>101</v>
      </c>
      <c r="DA164" s="138">
        <f t="shared" si="37"/>
        <v>102</v>
      </c>
      <c r="DB164" s="138">
        <f t="shared" si="37"/>
        <v>103</v>
      </c>
      <c r="DC164" s="138">
        <f t="shared" si="37"/>
        <v>104</v>
      </c>
      <c r="DD164" s="138">
        <f t="shared" si="37"/>
        <v>105</v>
      </c>
      <c r="DE164" s="138">
        <f t="shared" si="37"/>
        <v>106</v>
      </c>
      <c r="DF164" s="138">
        <f t="shared" si="37"/>
        <v>107</v>
      </c>
      <c r="DG164" s="138">
        <f t="shared" si="37"/>
        <v>108</v>
      </c>
      <c r="DH164" s="138">
        <f t="shared" si="37"/>
        <v>109</v>
      </c>
      <c r="DI164" s="138">
        <f t="shared" si="37"/>
        <v>110</v>
      </c>
      <c r="DJ164" s="138">
        <f t="shared" si="37"/>
        <v>111</v>
      </c>
      <c r="DK164" s="138">
        <f t="shared" si="37"/>
        <v>112</v>
      </c>
      <c r="DL164" s="138">
        <f t="shared" si="37"/>
        <v>113</v>
      </c>
      <c r="DM164" s="138">
        <f t="shared" si="37"/>
        <v>114</v>
      </c>
      <c r="DN164" s="138">
        <f t="shared" si="37"/>
        <v>115</v>
      </c>
      <c r="DO164" s="138">
        <f t="shared" si="37"/>
        <v>116</v>
      </c>
      <c r="DP164" s="138">
        <f t="shared" si="37"/>
        <v>117</v>
      </c>
      <c r="DQ164" s="138">
        <f t="shared" si="37"/>
        <v>118</v>
      </c>
      <c r="DR164" s="138">
        <f t="shared" si="37"/>
        <v>119</v>
      </c>
      <c r="DS164" s="138">
        <f t="shared" si="37"/>
        <v>120</v>
      </c>
      <c r="DT164" s="138">
        <f t="shared" si="37"/>
        <v>121</v>
      </c>
      <c r="DU164" s="138">
        <f t="shared" si="37"/>
        <v>122</v>
      </c>
      <c r="DV164" s="138">
        <f t="shared" si="37"/>
        <v>123</v>
      </c>
      <c r="DW164" s="138">
        <f t="shared" si="37"/>
        <v>124</v>
      </c>
      <c r="DX164" s="138">
        <f t="shared" si="37"/>
        <v>125</v>
      </c>
      <c r="DY164" s="138">
        <f t="shared" si="37"/>
        <v>126</v>
      </c>
      <c r="DZ164" s="138">
        <f t="shared" si="37"/>
        <v>127</v>
      </c>
      <c r="EA164" s="138">
        <f t="shared" si="37"/>
        <v>128</v>
      </c>
      <c r="EB164" s="138">
        <f t="shared" si="37"/>
        <v>129</v>
      </c>
      <c r="EC164" s="138">
        <f t="shared" si="37"/>
        <v>130</v>
      </c>
      <c r="ED164" s="138">
        <f t="shared" ref="ED164:GO164" si="38">EC164+1</f>
        <v>131</v>
      </c>
      <c r="EE164" s="138">
        <f t="shared" si="38"/>
        <v>132</v>
      </c>
      <c r="EF164" s="138">
        <f t="shared" si="38"/>
        <v>133</v>
      </c>
      <c r="EG164" s="138">
        <f t="shared" si="38"/>
        <v>134</v>
      </c>
      <c r="EH164" s="138">
        <f t="shared" si="38"/>
        <v>135</v>
      </c>
      <c r="EI164" s="138">
        <f t="shared" si="38"/>
        <v>136</v>
      </c>
      <c r="EJ164" s="138">
        <f t="shared" si="38"/>
        <v>137</v>
      </c>
      <c r="EK164" s="138">
        <f t="shared" si="38"/>
        <v>138</v>
      </c>
      <c r="EL164" s="138">
        <f t="shared" si="38"/>
        <v>139</v>
      </c>
      <c r="EM164" s="138">
        <f t="shared" si="38"/>
        <v>140</v>
      </c>
      <c r="EN164" s="138">
        <f t="shared" si="38"/>
        <v>141</v>
      </c>
      <c r="EO164" s="138">
        <f t="shared" si="38"/>
        <v>142</v>
      </c>
      <c r="EP164" s="138">
        <f t="shared" si="38"/>
        <v>143</v>
      </c>
      <c r="EQ164" s="138">
        <f t="shared" si="38"/>
        <v>144</v>
      </c>
      <c r="ER164" s="138">
        <f t="shared" si="38"/>
        <v>145</v>
      </c>
      <c r="ES164" s="138">
        <f t="shared" si="38"/>
        <v>146</v>
      </c>
      <c r="ET164" s="138">
        <f t="shared" si="38"/>
        <v>147</v>
      </c>
      <c r="EU164" s="138">
        <f t="shared" si="38"/>
        <v>148</v>
      </c>
      <c r="EV164" s="138">
        <f t="shared" si="38"/>
        <v>149</v>
      </c>
      <c r="EW164" s="138">
        <f t="shared" si="38"/>
        <v>150</v>
      </c>
      <c r="EX164" s="138">
        <f t="shared" si="38"/>
        <v>151</v>
      </c>
      <c r="EY164" s="138">
        <f t="shared" si="38"/>
        <v>152</v>
      </c>
      <c r="EZ164" s="138">
        <f t="shared" si="38"/>
        <v>153</v>
      </c>
      <c r="FA164" s="138">
        <f t="shared" si="38"/>
        <v>154</v>
      </c>
      <c r="FB164" s="138">
        <f t="shared" si="38"/>
        <v>155</v>
      </c>
      <c r="FC164" s="138">
        <f t="shared" si="38"/>
        <v>156</v>
      </c>
      <c r="FD164" s="138">
        <f t="shared" si="38"/>
        <v>157</v>
      </c>
      <c r="FE164" s="138">
        <f t="shared" si="38"/>
        <v>158</v>
      </c>
      <c r="FF164" s="138">
        <f t="shared" si="38"/>
        <v>159</v>
      </c>
      <c r="FG164" s="138">
        <f t="shared" si="38"/>
        <v>160</v>
      </c>
      <c r="FH164" s="138">
        <f t="shared" si="38"/>
        <v>161</v>
      </c>
      <c r="FI164" s="138">
        <f t="shared" si="38"/>
        <v>162</v>
      </c>
      <c r="FJ164" s="138">
        <f t="shared" si="38"/>
        <v>163</v>
      </c>
      <c r="FK164" s="138">
        <f t="shared" si="38"/>
        <v>164</v>
      </c>
      <c r="FL164" s="138">
        <f t="shared" si="38"/>
        <v>165</v>
      </c>
      <c r="FM164" s="138">
        <f t="shared" si="38"/>
        <v>166</v>
      </c>
      <c r="FN164" s="138">
        <f t="shared" si="38"/>
        <v>167</v>
      </c>
      <c r="FO164" s="138">
        <f t="shared" si="38"/>
        <v>168</v>
      </c>
      <c r="FP164" s="138">
        <f t="shared" si="38"/>
        <v>169</v>
      </c>
      <c r="FQ164" s="138">
        <f t="shared" si="38"/>
        <v>170</v>
      </c>
      <c r="FR164" s="138">
        <f t="shared" si="38"/>
        <v>171</v>
      </c>
      <c r="FS164" s="138">
        <f t="shared" si="38"/>
        <v>172</v>
      </c>
      <c r="FT164" s="138">
        <f t="shared" si="38"/>
        <v>173</v>
      </c>
      <c r="FU164" s="138">
        <f t="shared" si="38"/>
        <v>174</v>
      </c>
      <c r="FV164" s="138">
        <f t="shared" si="38"/>
        <v>175</v>
      </c>
      <c r="FW164" s="138">
        <f t="shared" si="38"/>
        <v>176</v>
      </c>
      <c r="FX164" s="138">
        <f t="shared" si="38"/>
        <v>177</v>
      </c>
      <c r="FY164" s="138">
        <f t="shared" si="38"/>
        <v>178</v>
      </c>
      <c r="FZ164" s="138">
        <f t="shared" si="38"/>
        <v>179</v>
      </c>
      <c r="GA164" s="138">
        <f t="shared" si="38"/>
        <v>180</v>
      </c>
      <c r="GB164" s="138">
        <f t="shared" si="38"/>
        <v>181</v>
      </c>
      <c r="GC164" s="138">
        <f t="shared" si="38"/>
        <v>182</v>
      </c>
      <c r="GD164" s="138">
        <f t="shared" si="38"/>
        <v>183</v>
      </c>
      <c r="GE164" s="138">
        <f t="shared" si="38"/>
        <v>184</v>
      </c>
      <c r="GF164" s="138">
        <f t="shared" si="38"/>
        <v>185</v>
      </c>
      <c r="GG164" s="138">
        <f t="shared" si="38"/>
        <v>186</v>
      </c>
      <c r="GH164" s="138">
        <f t="shared" si="38"/>
        <v>187</v>
      </c>
      <c r="GI164" s="138">
        <f t="shared" si="38"/>
        <v>188</v>
      </c>
      <c r="GJ164" s="138">
        <f t="shared" si="38"/>
        <v>189</v>
      </c>
      <c r="GK164" s="138">
        <f t="shared" si="38"/>
        <v>190</v>
      </c>
      <c r="GL164" s="138">
        <f t="shared" si="38"/>
        <v>191</v>
      </c>
      <c r="GM164" s="138">
        <f t="shared" si="38"/>
        <v>192</v>
      </c>
      <c r="GN164" s="138">
        <f t="shared" si="38"/>
        <v>193</v>
      </c>
      <c r="GO164" s="138">
        <f t="shared" si="38"/>
        <v>194</v>
      </c>
      <c r="GP164" s="138">
        <f t="shared" ref="GP164:JA164" si="39">GO164+1</f>
        <v>195</v>
      </c>
      <c r="GQ164" s="138">
        <f t="shared" si="39"/>
        <v>196</v>
      </c>
      <c r="GR164" s="138">
        <f t="shared" si="39"/>
        <v>197</v>
      </c>
      <c r="GS164" s="138">
        <f t="shared" si="39"/>
        <v>198</v>
      </c>
      <c r="GT164" s="138">
        <f t="shared" si="39"/>
        <v>199</v>
      </c>
      <c r="GU164" s="138">
        <f t="shared" si="39"/>
        <v>200</v>
      </c>
      <c r="GV164" s="138">
        <f t="shared" si="39"/>
        <v>201</v>
      </c>
      <c r="GW164" s="138">
        <f t="shared" si="39"/>
        <v>202</v>
      </c>
      <c r="GX164" s="138">
        <f t="shared" si="39"/>
        <v>203</v>
      </c>
      <c r="GY164" s="138">
        <f t="shared" si="39"/>
        <v>204</v>
      </c>
      <c r="GZ164" s="138">
        <f t="shared" si="39"/>
        <v>205</v>
      </c>
      <c r="HA164" s="138">
        <f t="shared" si="39"/>
        <v>206</v>
      </c>
      <c r="HB164" s="138">
        <f t="shared" si="39"/>
        <v>207</v>
      </c>
      <c r="HC164" s="138">
        <f t="shared" si="39"/>
        <v>208</v>
      </c>
      <c r="HD164" s="138">
        <f t="shared" si="39"/>
        <v>209</v>
      </c>
      <c r="HE164" s="138">
        <f t="shared" si="39"/>
        <v>210</v>
      </c>
      <c r="HF164" s="138">
        <f t="shared" si="39"/>
        <v>211</v>
      </c>
      <c r="HG164" s="138">
        <f t="shared" si="39"/>
        <v>212</v>
      </c>
      <c r="HH164" s="138">
        <f t="shared" si="39"/>
        <v>213</v>
      </c>
      <c r="HI164" s="138">
        <f t="shared" si="39"/>
        <v>214</v>
      </c>
      <c r="HJ164" s="138">
        <f t="shared" si="39"/>
        <v>215</v>
      </c>
      <c r="HK164" s="138">
        <f t="shared" si="39"/>
        <v>216</v>
      </c>
      <c r="HL164" s="138">
        <f t="shared" si="39"/>
        <v>217</v>
      </c>
      <c r="HM164" s="138">
        <f t="shared" si="39"/>
        <v>218</v>
      </c>
      <c r="HN164" s="138">
        <f t="shared" si="39"/>
        <v>219</v>
      </c>
      <c r="HO164" s="138">
        <f t="shared" si="39"/>
        <v>220</v>
      </c>
      <c r="HP164" s="138">
        <f t="shared" si="39"/>
        <v>221</v>
      </c>
      <c r="HQ164" s="138">
        <f t="shared" si="39"/>
        <v>222</v>
      </c>
      <c r="HR164" s="138">
        <f t="shared" si="39"/>
        <v>223</v>
      </c>
      <c r="HS164" s="138">
        <f t="shared" si="39"/>
        <v>224</v>
      </c>
      <c r="HT164" s="138">
        <f t="shared" si="39"/>
        <v>225</v>
      </c>
      <c r="HU164" s="138">
        <f t="shared" si="39"/>
        <v>226</v>
      </c>
      <c r="HV164" s="138">
        <f t="shared" si="39"/>
        <v>227</v>
      </c>
      <c r="HW164" s="138">
        <f t="shared" si="39"/>
        <v>228</v>
      </c>
      <c r="HX164" s="138">
        <f t="shared" si="39"/>
        <v>229</v>
      </c>
      <c r="HY164" s="138">
        <f t="shared" si="39"/>
        <v>230</v>
      </c>
      <c r="HZ164" s="138">
        <f t="shared" si="39"/>
        <v>231</v>
      </c>
      <c r="IA164" s="138">
        <f t="shared" si="39"/>
        <v>232</v>
      </c>
      <c r="IB164" s="138">
        <f t="shared" si="39"/>
        <v>233</v>
      </c>
      <c r="IC164" s="138">
        <f t="shared" si="39"/>
        <v>234</v>
      </c>
      <c r="ID164" s="138">
        <f t="shared" si="39"/>
        <v>235</v>
      </c>
      <c r="IE164" s="138">
        <f t="shared" si="39"/>
        <v>236</v>
      </c>
      <c r="IF164" s="138">
        <f t="shared" si="39"/>
        <v>237</v>
      </c>
      <c r="IG164" s="138">
        <f t="shared" si="39"/>
        <v>238</v>
      </c>
      <c r="IH164" s="138">
        <f t="shared" si="39"/>
        <v>239</v>
      </c>
      <c r="II164" s="138">
        <f t="shared" si="39"/>
        <v>240</v>
      </c>
      <c r="IJ164" s="138">
        <f t="shared" si="39"/>
        <v>241</v>
      </c>
      <c r="IK164" s="138">
        <f t="shared" si="39"/>
        <v>242</v>
      </c>
      <c r="IL164" s="138">
        <f t="shared" si="39"/>
        <v>243</v>
      </c>
      <c r="IM164" s="138">
        <f t="shared" si="39"/>
        <v>244</v>
      </c>
      <c r="IN164" s="138">
        <f t="shared" si="39"/>
        <v>245</v>
      </c>
      <c r="IO164" s="138">
        <f t="shared" si="39"/>
        <v>246</v>
      </c>
      <c r="IP164" s="138">
        <f t="shared" si="39"/>
        <v>247</v>
      </c>
      <c r="IQ164" s="138">
        <f t="shared" si="39"/>
        <v>248</v>
      </c>
      <c r="IR164" s="138">
        <f t="shared" si="39"/>
        <v>249</v>
      </c>
      <c r="IS164" s="138">
        <f t="shared" si="39"/>
        <v>250</v>
      </c>
      <c r="IT164" s="138">
        <f t="shared" si="39"/>
        <v>251</v>
      </c>
      <c r="IU164" s="138">
        <f t="shared" si="39"/>
        <v>252</v>
      </c>
      <c r="IV164" s="138">
        <f t="shared" si="39"/>
        <v>253</v>
      </c>
      <c r="IW164" s="138">
        <f t="shared" si="39"/>
        <v>254</v>
      </c>
      <c r="IX164" s="138">
        <f t="shared" si="39"/>
        <v>255</v>
      </c>
      <c r="IY164" s="138">
        <f t="shared" si="39"/>
        <v>256</v>
      </c>
      <c r="IZ164" s="138">
        <f t="shared" si="39"/>
        <v>257</v>
      </c>
      <c r="JA164" s="138">
        <f t="shared" si="39"/>
        <v>258</v>
      </c>
      <c r="JB164" s="138">
        <f t="shared" ref="JB164:LM164" si="40">JA164+1</f>
        <v>259</v>
      </c>
      <c r="JC164" s="138">
        <f t="shared" si="40"/>
        <v>260</v>
      </c>
      <c r="JD164" s="138">
        <f t="shared" si="40"/>
        <v>261</v>
      </c>
      <c r="JE164" s="138">
        <f t="shared" si="40"/>
        <v>262</v>
      </c>
      <c r="JF164" s="138">
        <f t="shared" si="40"/>
        <v>263</v>
      </c>
      <c r="JG164" s="138">
        <f t="shared" si="40"/>
        <v>264</v>
      </c>
      <c r="JH164" s="138">
        <f t="shared" si="40"/>
        <v>265</v>
      </c>
      <c r="JI164" s="138">
        <f t="shared" si="40"/>
        <v>266</v>
      </c>
      <c r="JJ164" s="138">
        <f t="shared" si="40"/>
        <v>267</v>
      </c>
      <c r="JK164" s="138">
        <f t="shared" si="40"/>
        <v>268</v>
      </c>
      <c r="JL164" s="138">
        <f t="shared" si="40"/>
        <v>269</v>
      </c>
      <c r="JM164" s="138">
        <f t="shared" si="40"/>
        <v>270</v>
      </c>
      <c r="JN164" s="138">
        <f t="shared" si="40"/>
        <v>271</v>
      </c>
      <c r="JO164" s="138">
        <f t="shared" si="40"/>
        <v>272</v>
      </c>
      <c r="JP164" s="138">
        <f t="shared" si="40"/>
        <v>273</v>
      </c>
      <c r="JQ164" s="138">
        <f t="shared" si="40"/>
        <v>274</v>
      </c>
      <c r="JR164" s="138">
        <f t="shared" si="40"/>
        <v>275</v>
      </c>
      <c r="JS164" s="138">
        <f t="shared" si="40"/>
        <v>276</v>
      </c>
      <c r="JT164" s="138">
        <f t="shared" si="40"/>
        <v>277</v>
      </c>
      <c r="JU164" s="138">
        <f t="shared" si="40"/>
        <v>278</v>
      </c>
      <c r="JV164" s="138">
        <f t="shared" si="40"/>
        <v>279</v>
      </c>
      <c r="JW164" s="138">
        <f t="shared" si="40"/>
        <v>280</v>
      </c>
      <c r="JX164" s="138">
        <f t="shared" si="40"/>
        <v>281</v>
      </c>
      <c r="JY164" s="138">
        <f t="shared" si="40"/>
        <v>282</v>
      </c>
      <c r="JZ164" s="138">
        <f t="shared" si="40"/>
        <v>283</v>
      </c>
      <c r="KA164" s="138">
        <f t="shared" si="40"/>
        <v>284</v>
      </c>
      <c r="KB164" s="138">
        <f t="shared" si="40"/>
        <v>285</v>
      </c>
      <c r="KC164" s="138">
        <f t="shared" si="40"/>
        <v>286</v>
      </c>
      <c r="KD164" s="138">
        <f t="shared" si="40"/>
        <v>287</v>
      </c>
      <c r="KE164" s="138">
        <f t="shared" si="40"/>
        <v>288</v>
      </c>
      <c r="KF164" s="138">
        <f t="shared" si="40"/>
        <v>289</v>
      </c>
      <c r="KG164" s="138">
        <f t="shared" si="40"/>
        <v>290</v>
      </c>
      <c r="KH164" s="138">
        <f t="shared" si="40"/>
        <v>291</v>
      </c>
      <c r="KI164" s="138">
        <f t="shared" si="40"/>
        <v>292</v>
      </c>
      <c r="KJ164" s="138">
        <f t="shared" si="40"/>
        <v>293</v>
      </c>
      <c r="KK164" s="138">
        <f t="shared" si="40"/>
        <v>294</v>
      </c>
      <c r="KL164" s="138">
        <f t="shared" si="40"/>
        <v>295</v>
      </c>
      <c r="KM164" s="138">
        <f t="shared" si="40"/>
        <v>296</v>
      </c>
      <c r="KN164" s="138">
        <f t="shared" si="40"/>
        <v>297</v>
      </c>
      <c r="KO164" s="138">
        <f t="shared" si="40"/>
        <v>298</v>
      </c>
      <c r="KP164" s="138">
        <f t="shared" si="40"/>
        <v>299</v>
      </c>
      <c r="KQ164" s="138">
        <f t="shared" si="40"/>
        <v>300</v>
      </c>
      <c r="KR164" s="138">
        <f t="shared" si="40"/>
        <v>301</v>
      </c>
      <c r="KS164" s="138">
        <f t="shared" si="40"/>
        <v>302</v>
      </c>
      <c r="KT164" s="138">
        <f t="shared" si="40"/>
        <v>303</v>
      </c>
      <c r="KU164" s="138">
        <f t="shared" si="40"/>
        <v>304</v>
      </c>
      <c r="KV164" s="138">
        <f t="shared" si="40"/>
        <v>305</v>
      </c>
      <c r="KW164" s="138">
        <f t="shared" si="40"/>
        <v>306</v>
      </c>
      <c r="KX164" s="138">
        <f t="shared" si="40"/>
        <v>307</v>
      </c>
      <c r="KY164" s="138">
        <f t="shared" si="40"/>
        <v>308</v>
      </c>
      <c r="KZ164" s="138">
        <f t="shared" si="40"/>
        <v>309</v>
      </c>
      <c r="LA164" s="138">
        <f t="shared" si="40"/>
        <v>310</v>
      </c>
      <c r="LB164" s="138">
        <f t="shared" si="40"/>
        <v>311</v>
      </c>
      <c r="LC164" s="138">
        <f t="shared" si="40"/>
        <v>312</v>
      </c>
      <c r="LD164" s="138">
        <f t="shared" si="40"/>
        <v>313</v>
      </c>
      <c r="LE164" s="138">
        <f t="shared" si="40"/>
        <v>314</v>
      </c>
      <c r="LF164" s="138">
        <f t="shared" si="40"/>
        <v>315</v>
      </c>
      <c r="LG164" s="138">
        <f t="shared" si="40"/>
        <v>316</v>
      </c>
      <c r="LH164" s="138">
        <f t="shared" si="40"/>
        <v>317</v>
      </c>
      <c r="LI164" s="138">
        <f t="shared" si="40"/>
        <v>318</v>
      </c>
      <c r="LJ164" s="138">
        <f t="shared" si="40"/>
        <v>319</v>
      </c>
      <c r="LK164" s="138">
        <f t="shared" si="40"/>
        <v>320</v>
      </c>
      <c r="LL164" s="138">
        <f t="shared" si="40"/>
        <v>321</v>
      </c>
      <c r="LM164" s="138">
        <f t="shared" si="40"/>
        <v>322</v>
      </c>
      <c r="LN164" s="138">
        <f t="shared" ref="LN164:NK164" si="41">LM164+1</f>
        <v>323</v>
      </c>
      <c r="LO164" s="138">
        <f t="shared" si="41"/>
        <v>324</v>
      </c>
      <c r="LP164" s="138">
        <f t="shared" si="41"/>
        <v>325</v>
      </c>
      <c r="LQ164" s="138">
        <f t="shared" si="41"/>
        <v>326</v>
      </c>
      <c r="LR164" s="138">
        <f t="shared" si="41"/>
        <v>327</v>
      </c>
      <c r="LS164" s="138">
        <f t="shared" si="41"/>
        <v>328</v>
      </c>
      <c r="LT164" s="138">
        <f t="shared" si="41"/>
        <v>329</v>
      </c>
      <c r="LU164" s="138">
        <f t="shared" si="41"/>
        <v>330</v>
      </c>
      <c r="LV164" s="138">
        <f t="shared" si="41"/>
        <v>331</v>
      </c>
      <c r="LW164" s="138">
        <f t="shared" si="41"/>
        <v>332</v>
      </c>
      <c r="LX164" s="138">
        <f t="shared" si="41"/>
        <v>333</v>
      </c>
      <c r="LY164" s="138">
        <f t="shared" si="41"/>
        <v>334</v>
      </c>
      <c r="LZ164" s="138">
        <f t="shared" si="41"/>
        <v>335</v>
      </c>
      <c r="MA164" s="138">
        <f t="shared" si="41"/>
        <v>336</v>
      </c>
      <c r="MB164" s="138">
        <f t="shared" si="41"/>
        <v>337</v>
      </c>
      <c r="MC164" s="138">
        <f t="shared" si="41"/>
        <v>338</v>
      </c>
      <c r="MD164" s="138">
        <f t="shared" si="41"/>
        <v>339</v>
      </c>
      <c r="ME164" s="138">
        <f t="shared" si="41"/>
        <v>340</v>
      </c>
      <c r="MF164" s="138">
        <f t="shared" si="41"/>
        <v>341</v>
      </c>
      <c r="MG164" s="138">
        <f t="shared" si="41"/>
        <v>342</v>
      </c>
      <c r="MH164" s="138">
        <f t="shared" si="41"/>
        <v>343</v>
      </c>
      <c r="MI164" s="138">
        <f t="shared" si="41"/>
        <v>344</v>
      </c>
      <c r="MJ164" s="138">
        <f t="shared" si="41"/>
        <v>345</v>
      </c>
      <c r="MK164" s="138">
        <f t="shared" si="41"/>
        <v>346</v>
      </c>
      <c r="ML164" s="138">
        <f t="shared" si="41"/>
        <v>347</v>
      </c>
      <c r="MM164" s="138">
        <f t="shared" si="41"/>
        <v>348</v>
      </c>
      <c r="MN164" s="138">
        <f t="shared" si="41"/>
        <v>349</v>
      </c>
      <c r="MO164" s="138">
        <f t="shared" si="41"/>
        <v>350</v>
      </c>
      <c r="MP164" s="138">
        <f t="shared" si="41"/>
        <v>351</v>
      </c>
      <c r="MQ164" s="138">
        <f t="shared" si="41"/>
        <v>352</v>
      </c>
      <c r="MR164" s="138">
        <f t="shared" si="41"/>
        <v>353</v>
      </c>
      <c r="MS164" s="138">
        <f t="shared" si="41"/>
        <v>354</v>
      </c>
      <c r="MT164" s="138">
        <f t="shared" si="41"/>
        <v>355</v>
      </c>
      <c r="MU164" s="138">
        <f t="shared" si="41"/>
        <v>356</v>
      </c>
      <c r="MV164" s="138">
        <f t="shared" si="41"/>
        <v>357</v>
      </c>
      <c r="MW164" s="138">
        <f t="shared" si="41"/>
        <v>358</v>
      </c>
      <c r="MX164" s="138">
        <f t="shared" si="41"/>
        <v>359</v>
      </c>
      <c r="MY164" s="138">
        <f t="shared" si="41"/>
        <v>360</v>
      </c>
      <c r="MZ164" s="138">
        <f t="shared" si="41"/>
        <v>361</v>
      </c>
      <c r="NA164" s="138">
        <f t="shared" si="41"/>
        <v>362</v>
      </c>
      <c r="NB164" s="138">
        <f t="shared" si="41"/>
        <v>363</v>
      </c>
      <c r="NC164" s="138">
        <f t="shared" si="41"/>
        <v>364</v>
      </c>
      <c r="ND164" s="138">
        <f t="shared" si="41"/>
        <v>365</v>
      </c>
      <c r="NE164" s="138">
        <f t="shared" si="41"/>
        <v>366</v>
      </c>
      <c r="NF164" s="138">
        <f t="shared" si="41"/>
        <v>367</v>
      </c>
      <c r="NG164" s="138">
        <f t="shared" si="41"/>
        <v>368</v>
      </c>
      <c r="NH164" s="138">
        <f t="shared" si="41"/>
        <v>369</v>
      </c>
      <c r="NI164" s="138">
        <f t="shared" si="41"/>
        <v>370</v>
      </c>
      <c r="NJ164" s="138">
        <f t="shared" si="41"/>
        <v>371</v>
      </c>
      <c r="NK164" s="140">
        <f t="shared" si="41"/>
        <v>372</v>
      </c>
    </row>
    <row r="165" spans="1:375" x14ac:dyDescent="0.25">
      <c r="A165" s="141"/>
      <c r="B165" s="142"/>
      <c r="C165" s="143" t="s">
        <v>135</v>
      </c>
      <c r="D165" s="144">
        <f>EOMONTH(Summary!B23,1)</f>
        <v>43890</v>
      </c>
      <c r="E165" s="144">
        <f>EOMONTH(D165,1)</f>
        <v>43921</v>
      </c>
      <c r="F165" s="144">
        <f t="shared" ref="F165:BQ165" si="42">EOMONTH(E165,1)</f>
        <v>43951</v>
      </c>
      <c r="G165" s="144">
        <f t="shared" si="42"/>
        <v>43982</v>
      </c>
      <c r="H165" s="144">
        <f t="shared" si="42"/>
        <v>44012</v>
      </c>
      <c r="I165" s="144">
        <f t="shared" si="42"/>
        <v>44043</v>
      </c>
      <c r="J165" s="144">
        <f t="shared" si="42"/>
        <v>44074</v>
      </c>
      <c r="K165" s="144">
        <f t="shared" si="42"/>
        <v>44104</v>
      </c>
      <c r="L165" s="144">
        <f t="shared" si="42"/>
        <v>44135</v>
      </c>
      <c r="M165" s="144">
        <f t="shared" si="42"/>
        <v>44165</v>
      </c>
      <c r="N165" s="144">
        <f t="shared" si="42"/>
        <v>44196</v>
      </c>
      <c r="O165" s="144">
        <f t="shared" si="42"/>
        <v>44227</v>
      </c>
      <c r="P165" s="144">
        <f t="shared" si="42"/>
        <v>44255</v>
      </c>
      <c r="Q165" s="144">
        <f t="shared" si="42"/>
        <v>44286</v>
      </c>
      <c r="R165" s="144">
        <f t="shared" si="42"/>
        <v>44316</v>
      </c>
      <c r="S165" s="144">
        <f t="shared" si="42"/>
        <v>44347</v>
      </c>
      <c r="T165" s="144">
        <f t="shared" si="42"/>
        <v>44377</v>
      </c>
      <c r="U165" s="144">
        <f t="shared" si="42"/>
        <v>44408</v>
      </c>
      <c r="V165" s="144">
        <f t="shared" si="42"/>
        <v>44439</v>
      </c>
      <c r="W165" s="144">
        <f t="shared" si="42"/>
        <v>44469</v>
      </c>
      <c r="X165" s="144">
        <f t="shared" si="42"/>
        <v>44500</v>
      </c>
      <c r="Y165" s="144">
        <f t="shared" si="42"/>
        <v>44530</v>
      </c>
      <c r="Z165" s="144">
        <f t="shared" si="42"/>
        <v>44561</v>
      </c>
      <c r="AA165" s="144">
        <f t="shared" si="42"/>
        <v>44592</v>
      </c>
      <c r="AB165" s="144">
        <f t="shared" si="42"/>
        <v>44620</v>
      </c>
      <c r="AC165" s="144">
        <f t="shared" si="42"/>
        <v>44651</v>
      </c>
      <c r="AD165" s="144">
        <f t="shared" si="42"/>
        <v>44681</v>
      </c>
      <c r="AE165" s="144">
        <f t="shared" si="42"/>
        <v>44712</v>
      </c>
      <c r="AF165" s="144">
        <f t="shared" si="42"/>
        <v>44742</v>
      </c>
      <c r="AG165" s="144">
        <f t="shared" si="42"/>
        <v>44773</v>
      </c>
      <c r="AH165" s="144">
        <f t="shared" si="42"/>
        <v>44804</v>
      </c>
      <c r="AI165" s="144">
        <f t="shared" si="42"/>
        <v>44834</v>
      </c>
      <c r="AJ165" s="144">
        <f t="shared" si="42"/>
        <v>44865</v>
      </c>
      <c r="AK165" s="144">
        <f t="shared" si="42"/>
        <v>44895</v>
      </c>
      <c r="AL165" s="144">
        <f t="shared" si="42"/>
        <v>44926</v>
      </c>
      <c r="AM165" s="144">
        <f t="shared" si="42"/>
        <v>44957</v>
      </c>
      <c r="AN165" s="144">
        <f t="shared" si="42"/>
        <v>44985</v>
      </c>
      <c r="AO165" s="144">
        <f t="shared" si="42"/>
        <v>45016</v>
      </c>
      <c r="AP165" s="144">
        <f t="shared" si="42"/>
        <v>45046</v>
      </c>
      <c r="AQ165" s="144">
        <f t="shared" si="42"/>
        <v>45077</v>
      </c>
      <c r="AR165" s="144">
        <f t="shared" si="42"/>
        <v>45107</v>
      </c>
      <c r="AS165" s="144">
        <f t="shared" si="42"/>
        <v>45138</v>
      </c>
      <c r="AT165" s="144">
        <f t="shared" si="42"/>
        <v>45169</v>
      </c>
      <c r="AU165" s="144">
        <f t="shared" si="42"/>
        <v>45199</v>
      </c>
      <c r="AV165" s="144">
        <f t="shared" si="42"/>
        <v>45230</v>
      </c>
      <c r="AW165" s="144">
        <f t="shared" si="42"/>
        <v>45260</v>
      </c>
      <c r="AX165" s="144">
        <f t="shared" si="42"/>
        <v>45291</v>
      </c>
      <c r="AY165" s="144">
        <f t="shared" si="42"/>
        <v>45322</v>
      </c>
      <c r="AZ165" s="144">
        <f t="shared" si="42"/>
        <v>45351</v>
      </c>
      <c r="BA165" s="144">
        <f t="shared" si="42"/>
        <v>45382</v>
      </c>
      <c r="BB165" s="144">
        <f t="shared" si="42"/>
        <v>45412</v>
      </c>
      <c r="BC165" s="144">
        <f t="shared" si="42"/>
        <v>45443</v>
      </c>
      <c r="BD165" s="144">
        <f t="shared" si="42"/>
        <v>45473</v>
      </c>
      <c r="BE165" s="144">
        <f t="shared" si="42"/>
        <v>45504</v>
      </c>
      <c r="BF165" s="144">
        <f t="shared" si="42"/>
        <v>45535</v>
      </c>
      <c r="BG165" s="144">
        <f t="shared" si="42"/>
        <v>45565</v>
      </c>
      <c r="BH165" s="144">
        <f t="shared" si="42"/>
        <v>45596</v>
      </c>
      <c r="BI165" s="144">
        <f t="shared" si="42"/>
        <v>45626</v>
      </c>
      <c r="BJ165" s="144">
        <f t="shared" si="42"/>
        <v>45657</v>
      </c>
      <c r="BK165" s="144">
        <f t="shared" si="42"/>
        <v>45688</v>
      </c>
      <c r="BL165" s="144">
        <f t="shared" si="42"/>
        <v>45716</v>
      </c>
      <c r="BM165" s="144">
        <f t="shared" si="42"/>
        <v>45747</v>
      </c>
      <c r="BN165" s="144">
        <f t="shared" si="42"/>
        <v>45777</v>
      </c>
      <c r="BO165" s="144">
        <f t="shared" si="42"/>
        <v>45808</v>
      </c>
      <c r="BP165" s="144">
        <f t="shared" si="42"/>
        <v>45838</v>
      </c>
      <c r="BQ165" s="144">
        <f t="shared" si="42"/>
        <v>45869</v>
      </c>
      <c r="BR165" s="144">
        <f t="shared" ref="BR165:EC165" si="43">EOMONTH(BQ165,1)</f>
        <v>45900</v>
      </c>
      <c r="BS165" s="144">
        <f t="shared" si="43"/>
        <v>45930</v>
      </c>
      <c r="BT165" s="144">
        <f t="shared" si="43"/>
        <v>45961</v>
      </c>
      <c r="BU165" s="144">
        <f t="shared" si="43"/>
        <v>45991</v>
      </c>
      <c r="BV165" s="144">
        <f t="shared" si="43"/>
        <v>46022</v>
      </c>
      <c r="BW165" s="144">
        <f t="shared" si="43"/>
        <v>46053</v>
      </c>
      <c r="BX165" s="144">
        <f t="shared" si="43"/>
        <v>46081</v>
      </c>
      <c r="BY165" s="144">
        <f t="shared" si="43"/>
        <v>46112</v>
      </c>
      <c r="BZ165" s="144">
        <f t="shared" si="43"/>
        <v>46142</v>
      </c>
      <c r="CA165" s="144">
        <f t="shared" si="43"/>
        <v>46173</v>
      </c>
      <c r="CB165" s="144">
        <f t="shared" si="43"/>
        <v>46203</v>
      </c>
      <c r="CC165" s="144">
        <f t="shared" si="43"/>
        <v>46234</v>
      </c>
      <c r="CD165" s="144">
        <f t="shared" si="43"/>
        <v>46265</v>
      </c>
      <c r="CE165" s="144">
        <f t="shared" si="43"/>
        <v>46295</v>
      </c>
      <c r="CF165" s="144">
        <f t="shared" si="43"/>
        <v>46326</v>
      </c>
      <c r="CG165" s="144">
        <f t="shared" si="43"/>
        <v>46356</v>
      </c>
      <c r="CH165" s="144">
        <f t="shared" si="43"/>
        <v>46387</v>
      </c>
      <c r="CI165" s="144">
        <f t="shared" si="43"/>
        <v>46418</v>
      </c>
      <c r="CJ165" s="144">
        <f t="shared" si="43"/>
        <v>46446</v>
      </c>
      <c r="CK165" s="144">
        <f t="shared" si="43"/>
        <v>46477</v>
      </c>
      <c r="CL165" s="144">
        <f t="shared" si="43"/>
        <v>46507</v>
      </c>
      <c r="CM165" s="144">
        <f t="shared" si="43"/>
        <v>46538</v>
      </c>
      <c r="CN165" s="144">
        <f t="shared" si="43"/>
        <v>46568</v>
      </c>
      <c r="CO165" s="144">
        <f t="shared" si="43"/>
        <v>46599</v>
      </c>
      <c r="CP165" s="144">
        <f t="shared" si="43"/>
        <v>46630</v>
      </c>
      <c r="CQ165" s="144">
        <f t="shared" si="43"/>
        <v>46660</v>
      </c>
      <c r="CR165" s="144">
        <f t="shared" si="43"/>
        <v>46691</v>
      </c>
      <c r="CS165" s="144">
        <f t="shared" si="43"/>
        <v>46721</v>
      </c>
      <c r="CT165" s="144">
        <f t="shared" si="43"/>
        <v>46752</v>
      </c>
      <c r="CU165" s="144">
        <f t="shared" si="43"/>
        <v>46783</v>
      </c>
      <c r="CV165" s="144">
        <f t="shared" si="43"/>
        <v>46812</v>
      </c>
      <c r="CW165" s="144">
        <f t="shared" si="43"/>
        <v>46843</v>
      </c>
      <c r="CX165" s="144">
        <f t="shared" si="43"/>
        <v>46873</v>
      </c>
      <c r="CY165" s="144">
        <f t="shared" si="43"/>
        <v>46904</v>
      </c>
      <c r="CZ165" s="144">
        <f t="shared" si="43"/>
        <v>46934</v>
      </c>
      <c r="DA165" s="144">
        <f t="shared" si="43"/>
        <v>46965</v>
      </c>
      <c r="DB165" s="144">
        <f t="shared" si="43"/>
        <v>46996</v>
      </c>
      <c r="DC165" s="144">
        <f t="shared" si="43"/>
        <v>47026</v>
      </c>
      <c r="DD165" s="144">
        <f t="shared" si="43"/>
        <v>47057</v>
      </c>
      <c r="DE165" s="144">
        <f t="shared" si="43"/>
        <v>47087</v>
      </c>
      <c r="DF165" s="144">
        <f t="shared" si="43"/>
        <v>47118</v>
      </c>
      <c r="DG165" s="144">
        <f t="shared" si="43"/>
        <v>47149</v>
      </c>
      <c r="DH165" s="144">
        <f t="shared" si="43"/>
        <v>47177</v>
      </c>
      <c r="DI165" s="144">
        <f t="shared" si="43"/>
        <v>47208</v>
      </c>
      <c r="DJ165" s="144">
        <f t="shared" si="43"/>
        <v>47238</v>
      </c>
      <c r="DK165" s="144">
        <f t="shared" si="43"/>
        <v>47269</v>
      </c>
      <c r="DL165" s="144">
        <f t="shared" si="43"/>
        <v>47299</v>
      </c>
      <c r="DM165" s="144">
        <f t="shared" si="43"/>
        <v>47330</v>
      </c>
      <c r="DN165" s="144">
        <f t="shared" si="43"/>
        <v>47361</v>
      </c>
      <c r="DO165" s="144">
        <f t="shared" si="43"/>
        <v>47391</v>
      </c>
      <c r="DP165" s="144">
        <f t="shared" si="43"/>
        <v>47422</v>
      </c>
      <c r="DQ165" s="144">
        <f t="shared" si="43"/>
        <v>47452</v>
      </c>
      <c r="DR165" s="144">
        <f t="shared" si="43"/>
        <v>47483</v>
      </c>
      <c r="DS165" s="144">
        <f t="shared" si="43"/>
        <v>47514</v>
      </c>
      <c r="DT165" s="144">
        <f t="shared" si="43"/>
        <v>47542</v>
      </c>
      <c r="DU165" s="144">
        <f t="shared" si="43"/>
        <v>47573</v>
      </c>
      <c r="DV165" s="144">
        <f t="shared" si="43"/>
        <v>47603</v>
      </c>
      <c r="DW165" s="144">
        <f t="shared" si="43"/>
        <v>47634</v>
      </c>
      <c r="DX165" s="144">
        <f t="shared" si="43"/>
        <v>47664</v>
      </c>
      <c r="DY165" s="144">
        <f t="shared" si="43"/>
        <v>47695</v>
      </c>
      <c r="DZ165" s="144">
        <f t="shared" si="43"/>
        <v>47726</v>
      </c>
      <c r="EA165" s="144">
        <f t="shared" si="43"/>
        <v>47756</v>
      </c>
      <c r="EB165" s="144">
        <f t="shared" si="43"/>
        <v>47787</v>
      </c>
      <c r="EC165" s="144">
        <f t="shared" si="43"/>
        <v>47817</v>
      </c>
      <c r="ED165" s="144">
        <f t="shared" ref="ED165:GO165" si="44">EOMONTH(EC165,1)</f>
        <v>47848</v>
      </c>
      <c r="EE165" s="144">
        <f t="shared" si="44"/>
        <v>47879</v>
      </c>
      <c r="EF165" s="144">
        <f t="shared" si="44"/>
        <v>47907</v>
      </c>
      <c r="EG165" s="144">
        <f t="shared" si="44"/>
        <v>47938</v>
      </c>
      <c r="EH165" s="144">
        <f t="shared" si="44"/>
        <v>47968</v>
      </c>
      <c r="EI165" s="144">
        <f t="shared" si="44"/>
        <v>47999</v>
      </c>
      <c r="EJ165" s="144">
        <f t="shared" si="44"/>
        <v>48029</v>
      </c>
      <c r="EK165" s="144">
        <f t="shared" si="44"/>
        <v>48060</v>
      </c>
      <c r="EL165" s="144">
        <f t="shared" si="44"/>
        <v>48091</v>
      </c>
      <c r="EM165" s="144">
        <f t="shared" si="44"/>
        <v>48121</v>
      </c>
      <c r="EN165" s="144">
        <f t="shared" si="44"/>
        <v>48152</v>
      </c>
      <c r="EO165" s="144">
        <f t="shared" si="44"/>
        <v>48182</v>
      </c>
      <c r="EP165" s="144">
        <f t="shared" si="44"/>
        <v>48213</v>
      </c>
      <c r="EQ165" s="144">
        <f t="shared" si="44"/>
        <v>48244</v>
      </c>
      <c r="ER165" s="144">
        <f t="shared" si="44"/>
        <v>48273</v>
      </c>
      <c r="ES165" s="144">
        <f t="shared" si="44"/>
        <v>48304</v>
      </c>
      <c r="ET165" s="144">
        <f t="shared" si="44"/>
        <v>48334</v>
      </c>
      <c r="EU165" s="144">
        <f t="shared" si="44"/>
        <v>48365</v>
      </c>
      <c r="EV165" s="144">
        <f t="shared" si="44"/>
        <v>48395</v>
      </c>
      <c r="EW165" s="144">
        <f t="shared" si="44"/>
        <v>48426</v>
      </c>
      <c r="EX165" s="144">
        <f t="shared" si="44"/>
        <v>48457</v>
      </c>
      <c r="EY165" s="144">
        <f t="shared" si="44"/>
        <v>48487</v>
      </c>
      <c r="EZ165" s="144">
        <f t="shared" si="44"/>
        <v>48518</v>
      </c>
      <c r="FA165" s="144">
        <f t="shared" si="44"/>
        <v>48548</v>
      </c>
      <c r="FB165" s="144">
        <f t="shared" si="44"/>
        <v>48579</v>
      </c>
      <c r="FC165" s="144">
        <f t="shared" si="44"/>
        <v>48610</v>
      </c>
      <c r="FD165" s="144">
        <f t="shared" si="44"/>
        <v>48638</v>
      </c>
      <c r="FE165" s="144">
        <f t="shared" si="44"/>
        <v>48669</v>
      </c>
      <c r="FF165" s="144">
        <f t="shared" si="44"/>
        <v>48699</v>
      </c>
      <c r="FG165" s="144">
        <f t="shared" si="44"/>
        <v>48730</v>
      </c>
      <c r="FH165" s="144">
        <f t="shared" si="44"/>
        <v>48760</v>
      </c>
      <c r="FI165" s="144">
        <f t="shared" si="44"/>
        <v>48791</v>
      </c>
      <c r="FJ165" s="144">
        <f t="shared" si="44"/>
        <v>48822</v>
      </c>
      <c r="FK165" s="144">
        <f t="shared" si="44"/>
        <v>48852</v>
      </c>
      <c r="FL165" s="144">
        <f t="shared" si="44"/>
        <v>48883</v>
      </c>
      <c r="FM165" s="144">
        <f t="shared" si="44"/>
        <v>48913</v>
      </c>
      <c r="FN165" s="144">
        <f t="shared" si="44"/>
        <v>48944</v>
      </c>
      <c r="FO165" s="144">
        <f t="shared" si="44"/>
        <v>48975</v>
      </c>
      <c r="FP165" s="144">
        <f t="shared" si="44"/>
        <v>49003</v>
      </c>
      <c r="FQ165" s="144">
        <f t="shared" si="44"/>
        <v>49034</v>
      </c>
      <c r="FR165" s="144">
        <f t="shared" si="44"/>
        <v>49064</v>
      </c>
      <c r="FS165" s="144">
        <f t="shared" si="44"/>
        <v>49095</v>
      </c>
      <c r="FT165" s="144">
        <f t="shared" si="44"/>
        <v>49125</v>
      </c>
      <c r="FU165" s="144">
        <f t="shared" si="44"/>
        <v>49156</v>
      </c>
      <c r="FV165" s="144">
        <f t="shared" si="44"/>
        <v>49187</v>
      </c>
      <c r="FW165" s="144">
        <f t="shared" si="44"/>
        <v>49217</v>
      </c>
      <c r="FX165" s="144">
        <f t="shared" si="44"/>
        <v>49248</v>
      </c>
      <c r="FY165" s="144">
        <f t="shared" si="44"/>
        <v>49278</v>
      </c>
      <c r="FZ165" s="144">
        <f t="shared" si="44"/>
        <v>49309</v>
      </c>
      <c r="GA165" s="144">
        <f t="shared" si="44"/>
        <v>49340</v>
      </c>
      <c r="GB165" s="144">
        <f t="shared" si="44"/>
        <v>49368</v>
      </c>
      <c r="GC165" s="144">
        <f t="shared" si="44"/>
        <v>49399</v>
      </c>
      <c r="GD165" s="144">
        <f t="shared" si="44"/>
        <v>49429</v>
      </c>
      <c r="GE165" s="144">
        <f t="shared" si="44"/>
        <v>49460</v>
      </c>
      <c r="GF165" s="144">
        <f t="shared" si="44"/>
        <v>49490</v>
      </c>
      <c r="GG165" s="144">
        <f t="shared" si="44"/>
        <v>49521</v>
      </c>
      <c r="GH165" s="144">
        <f t="shared" si="44"/>
        <v>49552</v>
      </c>
      <c r="GI165" s="144">
        <f t="shared" si="44"/>
        <v>49582</v>
      </c>
      <c r="GJ165" s="144">
        <f t="shared" si="44"/>
        <v>49613</v>
      </c>
      <c r="GK165" s="144">
        <f t="shared" si="44"/>
        <v>49643</v>
      </c>
      <c r="GL165" s="144">
        <f t="shared" si="44"/>
        <v>49674</v>
      </c>
      <c r="GM165" s="144">
        <f t="shared" si="44"/>
        <v>49705</v>
      </c>
      <c r="GN165" s="144">
        <f t="shared" si="44"/>
        <v>49734</v>
      </c>
      <c r="GO165" s="144">
        <f t="shared" si="44"/>
        <v>49765</v>
      </c>
      <c r="GP165" s="144">
        <f t="shared" ref="GP165:JA165" si="45">EOMONTH(GO165,1)</f>
        <v>49795</v>
      </c>
      <c r="GQ165" s="144">
        <f t="shared" si="45"/>
        <v>49826</v>
      </c>
      <c r="GR165" s="144">
        <f t="shared" si="45"/>
        <v>49856</v>
      </c>
      <c r="GS165" s="144">
        <f t="shared" si="45"/>
        <v>49887</v>
      </c>
      <c r="GT165" s="144">
        <f t="shared" si="45"/>
        <v>49918</v>
      </c>
      <c r="GU165" s="144">
        <f t="shared" si="45"/>
        <v>49948</v>
      </c>
      <c r="GV165" s="144">
        <f t="shared" si="45"/>
        <v>49979</v>
      </c>
      <c r="GW165" s="144">
        <f t="shared" si="45"/>
        <v>50009</v>
      </c>
      <c r="GX165" s="144">
        <f t="shared" si="45"/>
        <v>50040</v>
      </c>
      <c r="GY165" s="144">
        <f t="shared" si="45"/>
        <v>50071</v>
      </c>
      <c r="GZ165" s="144">
        <f t="shared" si="45"/>
        <v>50099</v>
      </c>
      <c r="HA165" s="144">
        <f t="shared" si="45"/>
        <v>50130</v>
      </c>
      <c r="HB165" s="144">
        <f t="shared" si="45"/>
        <v>50160</v>
      </c>
      <c r="HC165" s="144">
        <f t="shared" si="45"/>
        <v>50191</v>
      </c>
      <c r="HD165" s="144">
        <f t="shared" si="45"/>
        <v>50221</v>
      </c>
      <c r="HE165" s="144">
        <f t="shared" si="45"/>
        <v>50252</v>
      </c>
      <c r="HF165" s="144">
        <f t="shared" si="45"/>
        <v>50283</v>
      </c>
      <c r="HG165" s="144">
        <f t="shared" si="45"/>
        <v>50313</v>
      </c>
      <c r="HH165" s="144">
        <f t="shared" si="45"/>
        <v>50344</v>
      </c>
      <c r="HI165" s="144">
        <f t="shared" si="45"/>
        <v>50374</v>
      </c>
      <c r="HJ165" s="144">
        <f t="shared" si="45"/>
        <v>50405</v>
      </c>
      <c r="HK165" s="144">
        <f t="shared" si="45"/>
        <v>50436</v>
      </c>
      <c r="HL165" s="144">
        <f t="shared" si="45"/>
        <v>50464</v>
      </c>
      <c r="HM165" s="144">
        <f t="shared" si="45"/>
        <v>50495</v>
      </c>
      <c r="HN165" s="144">
        <f t="shared" si="45"/>
        <v>50525</v>
      </c>
      <c r="HO165" s="144">
        <f t="shared" si="45"/>
        <v>50556</v>
      </c>
      <c r="HP165" s="144">
        <f t="shared" si="45"/>
        <v>50586</v>
      </c>
      <c r="HQ165" s="144">
        <f t="shared" si="45"/>
        <v>50617</v>
      </c>
      <c r="HR165" s="144">
        <f t="shared" si="45"/>
        <v>50648</v>
      </c>
      <c r="HS165" s="144">
        <f t="shared" si="45"/>
        <v>50678</v>
      </c>
      <c r="HT165" s="144">
        <f t="shared" si="45"/>
        <v>50709</v>
      </c>
      <c r="HU165" s="144">
        <f t="shared" si="45"/>
        <v>50739</v>
      </c>
      <c r="HV165" s="144">
        <f t="shared" si="45"/>
        <v>50770</v>
      </c>
      <c r="HW165" s="144">
        <f t="shared" si="45"/>
        <v>50801</v>
      </c>
      <c r="HX165" s="144">
        <f t="shared" si="45"/>
        <v>50829</v>
      </c>
      <c r="HY165" s="144">
        <f t="shared" si="45"/>
        <v>50860</v>
      </c>
      <c r="HZ165" s="144">
        <f t="shared" si="45"/>
        <v>50890</v>
      </c>
      <c r="IA165" s="144">
        <f t="shared" si="45"/>
        <v>50921</v>
      </c>
      <c r="IB165" s="144">
        <f t="shared" si="45"/>
        <v>50951</v>
      </c>
      <c r="IC165" s="144">
        <f t="shared" si="45"/>
        <v>50982</v>
      </c>
      <c r="ID165" s="144">
        <f t="shared" si="45"/>
        <v>51013</v>
      </c>
      <c r="IE165" s="144">
        <f t="shared" si="45"/>
        <v>51043</v>
      </c>
      <c r="IF165" s="144">
        <f t="shared" si="45"/>
        <v>51074</v>
      </c>
      <c r="IG165" s="144">
        <f t="shared" si="45"/>
        <v>51104</v>
      </c>
      <c r="IH165" s="144">
        <f t="shared" si="45"/>
        <v>51135</v>
      </c>
      <c r="II165" s="144">
        <f t="shared" si="45"/>
        <v>51166</v>
      </c>
      <c r="IJ165" s="144">
        <f t="shared" si="45"/>
        <v>51195</v>
      </c>
      <c r="IK165" s="144">
        <f t="shared" si="45"/>
        <v>51226</v>
      </c>
      <c r="IL165" s="144">
        <f t="shared" si="45"/>
        <v>51256</v>
      </c>
      <c r="IM165" s="144">
        <f t="shared" si="45"/>
        <v>51287</v>
      </c>
      <c r="IN165" s="144">
        <f t="shared" si="45"/>
        <v>51317</v>
      </c>
      <c r="IO165" s="144">
        <f t="shared" si="45"/>
        <v>51348</v>
      </c>
      <c r="IP165" s="144">
        <f t="shared" si="45"/>
        <v>51379</v>
      </c>
      <c r="IQ165" s="144">
        <f t="shared" si="45"/>
        <v>51409</v>
      </c>
      <c r="IR165" s="144">
        <f t="shared" si="45"/>
        <v>51440</v>
      </c>
      <c r="IS165" s="144">
        <f t="shared" si="45"/>
        <v>51470</v>
      </c>
      <c r="IT165" s="144">
        <f t="shared" si="45"/>
        <v>51501</v>
      </c>
      <c r="IU165" s="144">
        <f t="shared" si="45"/>
        <v>51532</v>
      </c>
      <c r="IV165" s="144">
        <f t="shared" si="45"/>
        <v>51560</v>
      </c>
      <c r="IW165" s="144">
        <f t="shared" si="45"/>
        <v>51591</v>
      </c>
      <c r="IX165" s="144">
        <f t="shared" si="45"/>
        <v>51621</v>
      </c>
      <c r="IY165" s="144">
        <f t="shared" si="45"/>
        <v>51652</v>
      </c>
      <c r="IZ165" s="144">
        <f t="shared" si="45"/>
        <v>51682</v>
      </c>
      <c r="JA165" s="144">
        <f t="shared" si="45"/>
        <v>51713</v>
      </c>
      <c r="JB165" s="144">
        <f t="shared" ref="JB165:LM165" si="46">EOMONTH(JA165,1)</f>
        <v>51744</v>
      </c>
      <c r="JC165" s="144">
        <f t="shared" si="46"/>
        <v>51774</v>
      </c>
      <c r="JD165" s="144">
        <f t="shared" si="46"/>
        <v>51805</v>
      </c>
      <c r="JE165" s="144">
        <f t="shared" si="46"/>
        <v>51835</v>
      </c>
      <c r="JF165" s="144">
        <f t="shared" si="46"/>
        <v>51866</v>
      </c>
      <c r="JG165" s="144">
        <f t="shared" si="46"/>
        <v>51897</v>
      </c>
      <c r="JH165" s="144">
        <f t="shared" si="46"/>
        <v>51925</v>
      </c>
      <c r="JI165" s="144">
        <f t="shared" si="46"/>
        <v>51956</v>
      </c>
      <c r="JJ165" s="144">
        <f t="shared" si="46"/>
        <v>51986</v>
      </c>
      <c r="JK165" s="144">
        <f t="shared" si="46"/>
        <v>52017</v>
      </c>
      <c r="JL165" s="144">
        <f t="shared" si="46"/>
        <v>52047</v>
      </c>
      <c r="JM165" s="144">
        <f t="shared" si="46"/>
        <v>52078</v>
      </c>
      <c r="JN165" s="144">
        <f t="shared" si="46"/>
        <v>52109</v>
      </c>
      <c r="JO165" s="144">
        <f t="shared" si="46"/>
        <v>52139</v>
      </c>
      <c r="JP165" s="144">
        <f t="shared" si="46"/>
        <v>52170</v>
      </c>
      <c r="JQ165" s="144">
        <f t="shared" si="46"/>
        <v>52200</v>
      </c>
      <c r="JR165" s="144">
        <f t="shared" si="46"/>
        <v>52231</v>
      </c>
      <c r="JS165" s="144">
        <f t="shared" si="46"/>
        <v>52262</v>
      </c>
      <c r="JT165" s="144">
        <f t="shared" si="46"/>
        <v>52290</v>
      </c>
      <c r="JU165" s="144">
        <f t="shared" si="46"/>
        <v>52321</v>
      </c>
      <c r="JV165" s="144">
        <f t="shared" si="46"/>
        <v>52351</v>
      </c>
      <c r="JW165" s="144">
        <f t="shared" si="46"/>
        <v>52382</v>
      </c>
      <c r="JX165" s="144">
        <f t="shared" si="46"/>
        <v>52412</v>
      </c>
      <c r="JY165" s="144">
        <f t="shared" si="46"/>
        <v>52443</v>
      </c>
      <c r="JZ165" s="144">
        <f t="shared" si="46"/>
        <v>52474</v>
      </c>
      <c r="KA165" s="144">
        <f t="shared" si="46"/>
        <v>52504</v>
      </c>
      <c r="KB165" s="144">
        <f t="shared" si="46"/>
        <v>52535</v>
      </c>
      <c r="KC165" s="144">
        <f t="shared" si="46"/>
        <v>52565</v>
      </c>
      <c r="KD165" s="144">
        <f t="shared" si="46"/>
        <v>52596</v>
      </c>
      <c r="KE165" s="144">
        <f t="shared" si="46"/>
        <v>52627</v>
      </c>
      <c r="KF165" s="144">
        <f t="shared" si="46"/>
        <v>52656</v>
      </c>
      <c r="KG165" s="144">
        <f t="shared" si="46"/>
        <v>52687</v>
      </c>
      <c r="KH165" s="144">
        <f t="shared" si="46"/>
        <v>52717</v>
      </c>
      <c r="KI165" s="144">
        <f t="shared" si="46"/>
        <v>52748</v>
      </c>
      <c r="KJ165" s="144">
        <f t="shared" si="46"/>
        <v>52778</v>
      </c>
      <c r="KK165" s="144">
        <f t="shared" si="46"/>
        <v>52809</v>
      </c>
      <c r="KL165" s="144">
        <f t="shared" si="46"/>
        <v>52840</v>
      </c>
      <c r="KM165" s="144">
        <f t="shared" si="46"/>
        <v>52870</v>
      </c>
      <c r="KN165" s="144">
        <f t="shared" si="46"/>
        <v>52901</v>
      </c>
      <c r="KO165" s="144">
        <f t="shared" si="46"/>
        <v>52931</v>
      </c>
      <c r="KP165" s="144">
        <f t="shared" si="46"/>
        <v>52962</v>
      </c>
      <c r="KQ165" s="144">
        <f t="shared" si="46"/>
        <v>52993</v>
      </c>
      <c r="KR165" s="144">
        <f t="shared" si="46"/>
        <v>53021</v>
      </c>
      <c r="KS165" s="144">
        <f t="shared" si="46"/>
        <v>53052</v>
      </c>
      <c r="KT165" s="144">
        <f t="shared" si="46"/>
        <v>53082</v>
      </c>
      <c r="KU165" s="144">
        <f t="shared" si="46"/>
        <v>53113</v>
      </c>
      <c r="KV165" s="144">
        <f t="shared" si="46"/>
        <v>53143</v>
      </c>
      <c r="KW165" s="144">
        <f t="shared" si="46"/>
        <v>53174</v>
      </c>
      <c r="KX165" s="144">
        <f t="shared" si="46"/>
        <v>53205</v>
      </c>
      <c r="KY165" s="144">
        <f t="shared" si="46"/>
        <v>53235</v>
      </c>
      <c r="KZ165" s="144">
        <f t="shared" si="46"/>
        <v>53266</v>
      </c>
      <c r="LA165" s="144">
        <f t="shared" si="46"/>
        <v>53296</v>
      </c>
      <c r="LB165" s="144">
        <f t="shared" si="46"/>
        <v>53327</v>
      </c>
      <c r="LC165" s="144">
        <f t="shared" si="46"/>
        <v>53358</v>
      </c>
      <c r="LD165" s="144">
        <f t="shared" si="46"/>
        <v>53386</v>
      </c>
      <c r="LE165" s="144">
        <f t="shared" si="46"/>
        <v>53417</v>
      </c>
      <c r="LF165" s="144">
        <f t="shared" si="46"/>
        <v>53447</v>
      </c>
      <c r="LG165" s="144">
        <f t="shared" si="46"/>
        <v>53478</v>
      </c>
      <c r="LH165" s="144">
        <f t="shared" si="46"/>
        <v>53508</v>
      </c>
      <c r="LI165" s="144">
        <f t="shared" si="46"/>
        <v>53539</v>
      </c>
      <c r="LJ165" s="144">
        <f t="shared" si="46"/>
        <v>53570</v>
      </c>
      <c r="LK165" s="144">
        <f t="shared" si="46"/>
        <v>53600</v>
      </c>
      <c r="LL165" s="144">
        <f t="shared" si="46"/>
        <v>53631</v>
      </c>
      <c r="LM165" s="144">
        <f t="shared" si="46"/>
        <v>53661</v>
      </c>
      <c r="LN165" s="144">
        <f t="shared" ref="LN165:NK165" si="47">EOMONTH(LM165,1)</f>
        <v>53692</v>
      </c>
      <c r="LO165" s="144">
        <f t="shared" si="47"/>
        <v>53723</v>
      </c>
      <c r="LP165" s="144">
        <f t="shared" si="47"/>
        <v>53751</v>
      </c>
      <c r="LQ165" s="144">
        <f t="shared" si="47"/>
        <v>53782</v>
      </c>
      <c r="LR165" s="144">
        <f t="shared" si="47"/>
        <v>53812</v>
      </c>
      <c r="LS165" s="144">
        <f t="shared" si="47"/>
        <v>53843</v>
      </c>
      <c r="LT165" s="144">
        <f t="shared" si="47"/>
        <v>53873</v>
      </c>
      <c r="LU165" s="144">
        <f t="shared" si="47"/>
        <v>53904</v>
      </c>
      <c r="LV165" s="144">
        <f t="shared" si="47"/>
        <v>53935</v>
      </c>
      <c r="LW165" s="144">
        <f t="shared" si="47"/>
        <v>53965</v>
      </c>
      <c r="LX165" s="144">
        <f t="shared" si="47"/>
        <v>53996</v>
      </c>
      <c r="LY165" s="144">
        <f t="shared" si="47"/>
        <v>54026</v>
      </c>
      <c r="LZ165" s="144">
        <f t="shared" si="47"/>
        <v>54057</v>
      </c>
      <c r="MA165" s="144">
        <f t="shared" si="47"/>
        <v>54088</v>
      </c>
      <c r="MB165" s="144">
        <f t="shared" si="47"/>
        <v>54117</v>
      </c>
      <c r="MC165" s="144">
        <f t="shared" si="47"/>
        <v>54148</v>
      </c>
      <c r="MD165" s="144">
        <f t="shared" si="47"/>
        <v>54178</v>
      </c>
      <c r="ME165" s="144">
        <f t="shared" si="47"/>
        <v>54209</v>
      </c>
      <c r="MF165" s="144">
        <f t="shared" si="47"/>
        <v>54239</v>
      </c>
      <c r="MG165" s="144">
        <f t="shared" si="47"/>
        <v>54270</v>
      </c>
      <c r="MH165" s="144">
        <f t="shared" si="47"/>
        <v>54301</v>
      </c>
      <c r="MI165" s="144">
        <f t="shared" si="47"/>
        <v>54331</v>
      </c>
      <c r="MJ165" s="144">
        <f t="shared" si="47"/>
        <v>54362</v>
      </c>
      <c r="MK165" s="144">
        <f t="shared" si="47"/>
        <v>54392</v>
      </c>
      <c r="ML165" s="144">
        <f t="shared" si="47"/>
        <v>54423</v>
      </c>
      <c r="MM165" s="144">
        <f t="shared" si="47"/>
        <v>54454</v>
      </c>
      <c r="MN165" s="144">
        <f t="shared" si="47"/>
        <v>54482</v>
      </c>
      <c r="MO165" s="144">
        <f t="shared" si="47"/>
        <v>54513</v>
      </c>
      <c r="MP165" s="144">
        <f t="shared" si="47"/>
        <v>54543</v>
      </c>
      <c r="MQ165" s="144">
        <f t="shared" si="47"/>
        <v>54574</v>
      </c>
      <c r="MR165" s="144">
        <f t="shared" si="47"/>
        <v>54604</v>
      </c>
      <c r="MS165" s="144">
        <f t="shared" si="47"/>
        <v>54635</v>
      </c>
      <c r="MT165" s="144">
        <f t="shared" si="47"/>
        <v>54666</v>
      </c>
      <c r="MU165" s="144">
        <f t="shared" si="47"/>
        <v>54696</v>
      </c>
      <c r="MV165" s="144">
        <f t="shared" si="47"/>
        <v>54727</v>
      </c>
      <c r="MW165" s="144">
        <f t="shared" si="47"/>
        <v>54757</v>
      </c>
      <c r="MX165" s="144">
        <f t="shared" si="47"/>
        <v>54788</v>
      </c>
      <c r="MY165" s="144">
        <f t="shared" si="47"/>
        <v>54819</v>
      </c>
      <c r="MZ165" s="144">
        <f t="shared" si="47"/>
        <v>54847</v>
      </c>
      <c r="NA165" s="144">
        <f t="shared" si="47"/>
        <v>54878</v>
      </c>
      <c r="NB165" s="144">
        <f t="shared" si="47"/>
        <v>54908</v>
      </c>
      <c r="NC165" s="144">
        <f t="shared" si="47"/>
        <v>54939</v>
      </c>
      <c r="ND165" s="144">
        <f t="shared" si="47"/>
        <v>54969</v>
      </c>
      <c r="NE165" s="144">
        <f t="shared" si="47"/>
        <v>55000</v>
      </c>
      <c r="NF165" s="144">
        <f t="shared" si="47"/>
        <v>55031</v>
      </c>
      <c r="NG165" s="144">
        <f t="shared" si="47"/>
        <v>55061</v>
      </c>
      <c r="NH165" s="144">
        <f t="shared" si="47"/>
        <v>55092</v>
      </c>
      <c r="NI165" s="144">
        <f t="shared" si="47"/>
        <v>55122</v>
      </c>
      <c r="NJ165" s="144">
        <f t="shared" si="47"/>
        <v>55153</v>
      </c>
      <c r="NK165" s="145">
        <f t="shared" si="47"/>
        <v>55184</v>
      </c>
    </row>
    <row r="166" spans="1:375" x14ac:dyDescent="0.25">
      <c r="A166" s="19"/>
      <c r="B166" s="20"/>
      <c r="C166" s="146" t="s">
        <v>136</v>
      </c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  <c r="HZ166" s="20"/>
      <c r="IA166" s="20"/>
      <c r="IB166" s="20"/>
      <c r="IC166" s="20"/>
      <c r="ID166" s="20"/>
      <c r="IE166" s="20"/>
      <c r="IF166" s="20"/>
      <c r="IG166" s="20"/>
      <c r="IH166" s="20"/>
      <c r="II166" s="20"/>
      <c r="IJ166" s="20"/>
      <c r="IK166" s="20"/>
      <c r="IL166" s="20"/>
      <c r="IM166" s="20"/>
      <c r="IN166" s="20"/>
      <c r="IO166" s="20"/>
      <c r="IP166" s="20"/>
      <c r="IQ166" s="20"/>
      <c r="IR166" s="20"/>
      <c r="IS166" s="20"/>
      <c r="IT166" s="20"/>
      <c r="IU166" s="20"/>
      <c r="IV166" s="20"/>
      <c r="IW166" s="20"/>
      <c r="IX166" s="20"/>
      <c r="IY166" s="20"/>
      <c r="IZ166" s="20"/>
      <c r="JA166" s="20"/>
      <c r="JB166" s="20"/>
      <c r="JC166" s="20"/>
      <c r="JD166" s="20"/>
      <c r="JE166" s="20"/>
      <c r="JF166" s="20"/>
      <c r="JG166" s="20"/>
      <c r="JH166" s="20"/>
      <c r="JI166" s="20"/>
      <c r="JJ166" s="20"/>
      <c r="JK166" s="20"/>
      <c r="JL166" s="20"/>
      <c r="JM166" s="20"/>
      <c r="JN166" s="20"/>
      <c r="JO166" s="20"/>
      <c r="JP166" s="20"/>
      <c r="JQ166" s="20"/>
      <c r="JR166" s="20"/>
      <c r="JS166" s="20"/>
      <c r="JT166" s="20"/>
      <c r="JU166" s="20"/>
      <c r="JV166" s="20"/>
      <c r="JW166" s="20"/>
      <c r="JX166" s="20"/>
      <c r="JY166" s="20"/>
      <c r="JZ166" s="20"/>
      <c r="KA166" s="20"/>
      <c r="KB166" s="20"/>
      <c r="KC166" s="20"/>
      <c r="KD166" s="20"/>
      <c r="KE166" s="20"/>
      <c r="KF166" s="20"/>
      <c r="KG166" s="20"/>
      <c r="KH166" s="20"/>
      <c r="KI166" s="20"/>
      <c r="KJ166" s="20"/>
      <c r="KK166" s="20"/>
      <c r="KL166" s="20"/>
      <c r="KM166" s="20"/>
      <c r="KN166" s="20"/>
      <c r="KO166" s="20"/>
      <c r="KP166" s="20"/>
      <c r="KQ166" s="20"/>
      <c r="KR166" s="20"/>
      <c r="KS166" s="20"/>
      <c r="KT166" s="20"/>
      <c r="KU166" s="20"/>
      <c r="KV166" s="20"/>
      <c r="KW166" s="20"/>
      <c r="KX166" s="20"/>
      <c r="KY166" s="20"/>
      <c r="KZ166" s="20"/>
      <c r="LA166" s="20"/>
      <c r="LB166" s="20"/>
      <c r="LC166" s="20"/>
      <c r="LD166" s="20"/>
      <c r="LE166" s="20"/>
      <c r="LF166" s="20"/>
      <c r="LG166" s="20"/>
      <c r="LH166" s="20"/>
      <c r="LI166" s="20"/>
      <c r="LJ166" s="20"/>
      <c r="LK166" s="20"/>
      <c r="LL166" s="20"/>
      <c r="LM166" s="20"/>
      <c r="LN166" s="20"/>
      <c r="LO166" s="20"/>
      <c r="LP166" s="20"/>
      <c r="LQ166" s="20"/>
      <c r="LR166" s="20"/>
      <c r="LS166" s="20"/>
      <c r="LT166" s="20"/>
      <c r="LU166" s="20"/>
      <c r="LV166" s="20"/>
      <c r="LW166" s="20"/>
      <c r="LX166" s="20"/>
      <c r="LY166" s="20"/>
      <c r="LZ166" s="20"/>
      <c r="MA166" s="20"/>
      <c r="MB166" s="20"/>
      <c r="MC166" s="20"/>
      <c r="MD166" s="20"/>
      <c r="ME166" s="20"/>
      <c r="MF166" s="20"/>
      <c r="MG166" s="20"/>
      <c r="MH166" s="20"/>
      <c r="MI166" s="20"/>
      <c r="MJ166" s="20"/>
      <c r="MK166" s="20"/>
      <c r="ML166" s="20"/>
      <c r="MM166" s="20"/>
      <c r="MN166" s="20"/>
      <c r="MO166" s="20"/>
      <c r="MP166" s="20"/>
      <c r="MQ166" s="20"/>
      <c r="MR166" s="20"/>
      <c r="MS166" s="20"/>
      <c r="MT166" s="20"/>
      <c r="MU166" s="20"/>
      <c r="MV166" s="20"/>
      <c r="MW166" s="20"/>
      <c r="MX166" s="20"/>
      <c r="MY166" s="20"/>
      <c r="MZ166" s="20"/>
      <c r="NA166" s="20"/>
      <c r="NB166" s="20"/>
      <c r="NC166" s="20"/>
      <c r="ND166" s="20"/>
      <c r="NE166" s="20"/>
      <c r="NF166" s="20"/>
      <c r="NG166" s="20"/>
      <c r="NH166" s="20"/>
      <c r="NI166" s="20"/>
      <c r="NJ166" s="20"/>
      <c r="NK166" s="147"/>
    </row>
    <row r="167" spans="1:375" x14ac:dyDescent="0.25">
      <c r="A167" s="62"/>
      <c r="B167" s="148" t="s">
        <v>152</v>
      </c>
      <c r="C167" s="149" t="str">
        <f>A3&amp;" / "&amp;C3</f>
        <v>100 / Starbucks</v>
      </c>
      <c r="D167" s="150"/>
      <c r="E167" s="150"/>
      <c r="F167" s="150"/>
      <c r="G167" s="150"/>
      <c r="H167" s="150"/>
      <c r="I167" s="150"/>
      <c r="J167" s="150"/>
      <c r="K167" s="150"/>
      <c r="L167" s="150"/>
      <c r="M167" s="150"/>
      <c r="N167" s="150"/>
      <c r="O167" s="150"/>
      <c r="P167" s="150"/>
      <c r="Q167" s="150"/>
      <c r="R167" s="150"/>
      <c r="S167" s="150"/>
      <c r="T167" s="150"/>
      <c r="U167" s="150"/>
      <c r="V167" s="150"/>
      <c r="W167" s="150"/>
      <c r="X167" s="150"/>
      <c r="Y167" s="150"/>
      <c r="Z167" s="150"/>
      <c r="AA167" s="150"/>
      <c r="AB167" s="150"/>
      <c r="AC167" s="150"/>
      <c r="AD167" s="150"/>
      <c r="AE167" s="150"/>
      <c r="AF167" s="150"/>
      <c r="AG167" s="150"/>
      <c r="AH167" s="150"/>
      <c r="AI167" s="150"/>
      <c r="AJ167" s="150"/>
      <c r="AK167" s="150"/>
      <c r="AL167" s="150"/>
      <c r="AM167" s="150"/>
      <c r="AN167" s="150"/>
      <c r="AO167" s="150"/>
      <c r="AP167" s="150"/>
      <c r="AQ167" s="150"/>
      <c r="AR167" s="150"/>
      <c r="AS167" s="150"/>
      <c r="AT167" s="150"/>
      <c r="AU167" s="150"/>
      <c r="AV167" s="150"/>
      <c r="AW167" s="150"/>
      <c r="AX167" s="150"/>
      <c r="AY167" s="150"/>
      <c r="AZ167" s="150"/>
      <c r="BA167" s="150"/>
      <c r="BB167" s="150"/>
      <c r="BC167" s="150"/>
      <c r="BD167" s="150"/>
      <c r="BE167" s="150"/>
      <c r="BF167" s="150"/>
      <c r="BG167" s="150"/>
      <c r="BH167" s="150"/>
      <c r="BI167" s="150"/>
      <c r="BJ167" s="150"/>
      <c r="BK167" s="150"/>
      <c r="BL167" s="150"/>
      <c r="BM167" s="150"/>
      <c r="BN167" s="150"/>
      <c r="BO167" s="150"/>
      <c r="BP167" s="150"/>
      <c r="BQ167" s="150"/>
      <c r="BR167" s="150"/>
      <c r="BS167" s="150"/>
      <c r="BT167" s="150"/>
      <c r="BU167" s="150"/>
      <c r="BV167" s="150"/>
      <c r="BW167" s="150"/>
      <c r="BX167" s="150"/>
      <c r="BY167" s="150"/>
      <c r="BZ167" s="150"/>
      <c r="CA167" s="150"/>
      <c r="CB167" s="150"/>
      <c r="CC167" s="150"/>
      <c r="CD167" s="150"/>
      <c r="CE167" s="150"/>
      <c r="CF167" s="150"/>
      <c r="CG167" s="150"/>
      <c r="CH167" s="150"/>
      <c r="CI167" s="150"/>
      <c r="CJ167" s="150"/>
      <c r="CK167" s="150"/>
      <c r="CL167" s="150"/>
      <c r="CM167" s="150"/>
      <c r="CN167" s="150"/>
      <c r="CO167" s="150"/>
      <c r="CP167" s="150"/>
      <c r="CQ167" s="150"/>
      <c r="CR167" s="150"/>
      <c r="CS167" s="150"/>
      <c r="CT167" s="150"/>
      <c r="CU167" s="150"/>
      <c r="CV167" s="150"/>
      <c r="CW167" s="150"/>
      <c r="CX167" s="150"/>
      <c r="CY167" s="150"/>
      <c r="CZ167" s="150"/>
      <c r="DA167" s="150"/>
      <c r="DB167" s="150"/>
      <c r="DC167" s="150"/>
      <c r="DD167" s="150"/>
      <c r="DE167" s="150"/>
      <c r="DF167" s="150"/>
      <c r="DG167" s="150"/>
      <c r="DH167" s="150"/>
      <c r="DI167" s="150"/>
      <c r="DJ167" s="150"/>
      <c r="DK167" s="150"/>
      <c r="DL167" s="150"/>
      <c r="DM167" s="150"/>
      <c r="DN167" s="150"/>
      <c r="DO167" s="150"/>
      <c r="DP167" s="150"/>
      <c r="DQ167" s="150"/>
      <c r="DR167" s="150"/>
      <c r="DS167" s="150"/>
      <c r="DT167" s="150"/>
      <c r="DU167" s="150"/>
      <c r="DV167" s="150"/>
      <c r="DW167" s="150"/>
      <c r="DX167" s="150"/>
      <c r="DY167" s="150"/>
      <c r="DZ167" s="150"/>
      <c r="EA167" s="150"/>
      <c r="EB167" s="150"/>
      <c r="EC167" s="150"/>
      <c r="ED167" s="150"/>
      <c r="EE167" s="150"/>
      <c r="EF167" s="150"/>
      <c r="EG167" s="150"/>
      <c r="EH167" s="150"/>
      <c r="EI167" s="150"/>
      <c r="EJ167" s="150"/>
      <c r="EK167" s="150"/>
      <c r="EL167" s="150"/>
      <c r="EM167" s="150"/>
      <c r="EN167" s="150"/>
      <c r="EO167" s="150"/>
      <c r="EP167" s="150"/>
      <c r="EQ167" s="150"/>
      <c r="ER167" s="150"/>
      <c r="ES167" s="150"/>
      <c r="ET167" s="150"/>
      <c r="EU167" s="150"/>
      <c r="EV167" s="150"/>
      <c r="EW167" s="150"/>
      <c r="EX167" s="150"/>
      <c r="EY167" s="150"/>
      <c r="EZ167" s="150"/>
      <c r="FA167" s="150"/>
      <c r="FB167" s="150"/>
      <c r="FC167" s="150"/>
      <c r="FD167" s="150"/>
      <c r="FE167" s="150"/>
      <c r="FF167" s="150"/>
      <c r="FG167" s="150"/>
      <c r="FH167" s="150"/>
      <c r="FI167" s="150"/>
      <c r="FJ167" s="150"/>
      <c r="FK167" s="150"/>
      <c r="FL167" s="150"/>
      <c r="FM167" s="150"/>
      <c r="FN167" s="150"/>
      <c r="FO167" s="150"/>
      <c r="FP167" s="150"/>
      <c r="FQ167" s="150"/>
      <c r="FR167" s="150"/>
      <c r="FS167" s="150"/>
      <c r="FT167" s="150"/>
      <c r="FU167" s="150"/>
      <c r="FV167" s="150"/>
      <c r="FW167" s="150"/>
      <c r="FX167" s="150"/>
      <c r="FY167" s="150"/>
      <c r="FZ167" s="150"/>
      <c r="GA167" s="150"/>
      <c r="GB167" s="150"/>
      <c r="GC167" s="150"/>
      <c r="GD167" s="150"/>
      <c r="GE167" s="150"/>
      <c r="GF167" s="150"/>
      <c r="GG167" s="150"/>
      <c r="GH167" s="150"/>
      <c r="GI167" s="150"/>
      <c r="GJ167" s="150"/>
      <c r="GK167" s="150"/>
      <c r="GL167" s="150"/>
      <c r="GM167" s="150"/>
      <c r="GN167" s="150"/>
      <c r="GO167" s="150"/>
      <c r="GP167" s="150"/>
      <c r="GQ167" s="150"/>
      <c r="GR167" s="150"/>
      <c r="GS167" s="150"/>
      <c r="GT167" s="150"/>
      <c r="GU167" s="150"/>
      <c r="GV167" s="150"/>
      <c r="GW167" s="150"/>
      <c r="GX167" s="150"/>
      <c r="GY167" s="150"/>
      <c r="GZ167" s="150"/>
      <c r="HA167" s="150"/>
      <c r="HB167" s="150"/>
      <c r="HC167" s="150"/>
      <c r="HD167" s="150"/>
      <c r="HE167" s="150"/>
      <c r="HF167" s="150"/>
      <c r="HG167" s="150"/>
      <c r="HH167" s="150"/>
      <c r="HI167" s="150"/>
      <c r="HJ167" s="150"/>
      <c r="HK167" s="150"/>
      <c r="HL167" s="150"/>
      <c r="HM167" s="150"/>
      <c r="HN167" s="150"/>
      <c r="HO167" s="150"/>
      <c r="HP167" s="150"/>
      <c r="HQ167" s="150"/>
      <c r="HR167" s="150"/>
      <c r="HS167" s="150"/>
      <c r="HT167" s="150"/>
      <c r="HU167" s="150"/>
      <c r="HV167" s="150"/>
      <c r="HW167" s="150"/>
      <c r="HX167" s="150"/>
      <c r="HY167" s="150"/>
      <c r="HZ167" s="150"/>
      <c r="IA167" s="150"/>
      <c r="IB167" s="150"/>
      <c r="IC167" s="150"/>
      <c r="ID167" s="150"/>
      <c r="IE167" s="150"/>
      <c r="IF167" s="150"/>
      <c r="IG167" s="150"/>
      <c r="IH167" s="150"/>
      <c r="II167" s="150"/>
      <c r="IJ167" s="150"/>
      <c r="IK167" s="150"/>
      <c r="IL167" s="150"/>
      <c r="IM167" s="150"/>
      <c r="IN167" s="150"/>
      <c r="IO167" s="150"/>
      <c r="IP167" s="150"/>
      <c r="IQ167" s="150"/>
      <c r="IR167" s="150"/>
      <c r="IS167" s="150"/>
      <c r="IT167" s="150"/>
      <c r="IU167" s="150"/>
      <c r="IV167" s="150"/>
      <c r="IW167" s="150"/>
      <c r="IX167" s="150"/>
      <c r="IY167" s="150"/>
      <c r="IZ167" s="150"/>
      <c r="JA167" s="150"/>
      <c r="JB167" s="150"/>
      <c r="JC167" s="150"/>
      <c r="JD167" s="150"/>
      <c r="JE167" s="150"/>
      <c r="JF167" s="150"/>
      <c r="JG167" s="150"/>
      <c r="JH167" s="150"/>
      <c r="JI167" s="150"/>
      <c r="JJ167" s="150"/>
      <c r="JK167" s="150"/>
      <c r="JL167" s="150"/>
      <c r="JM167" s="150"/>
      <c r="JN167" s="150"/>
      <c r="JO167" s="150"/>
      <c r="JP167" s="150"/>
      <c r="JQ167" s="150"/>
      <c r="JR167" s="150"/>
      <c r="JS167" s="150"/>
      <c r="JT167" s="150"/>
      <c r="JU167" s="150"/>
      <c r="JV167" s="150"/>
      <c r="JW167" s="150"/>
      <c r="JX167" s="150"/>
      <c r="JY167" s="150"/>
      <c r="JZ167" s="150"/>
      <c r="KA167" s="150"/>
      <c r="KB167" s="150"/>
      <c r="KC167" s="150"/>
      <c r="KD167" s="150"/>
      <c r="KE167" s="150"/>
      <c r="KF167" s="150"/>
      <c r="KG167" s="150"/>
      <c r="KH167" s="150"/>
      <c r="KI167" s="150"/>
      <c r="KJ167" s="150"/>
      <c r="KK167" s="150"/>
      <c r="KL167" s="150"/>
      <c r="KM167" s="150"/>
      <c r="KN167" s="150"/>
      <c r="KO167" s="150"/>
      <c r="KP167" s="150"/>
      <c r="KQ167" s="150"/>
      <c r="KR167" s="150"/>
      <c r="KS167" s="150"/>
      <c r="KT167" s="150"/>
      <c r="KU167" s="150"/>
      <c r="KV167" s="150"/>
      <c r="KW167" s="150"/>
      <c r="KX167" s="150"/>
      <c r="KY167" s="150"/>
      <c r="KZ167" s="150"/>
      <c r="LA167" s="150"/>
      <c r="LB167" s="150"/>
      <c r="LC167" s="150"/>
      <c r="LD167" s="150"/>
      <c r="LE167" s="150"/>
      <c r="LF167" s="150"/>
      <c r="LG167" s="150"/>
      <c r="LH167" s="150"/>
      <c r="LI167" s="150"/>
      <c r="LJ167" s="150"/>
      <c r="LK167" s="150"/>
      <c r="LL167" s="150"/>
      <c r="LM167" s="150"/>
      <c r="LN167" s="150"/>
      <c r="LO167" s="150"/>
      <c r="LP167" s="150"/>
      <c r="LQ167" s="150"/>
      <c r="LR167" s="150"/>
      <c r="LS167" s="150"/>
      <c r="LT167" s="150"/>
      <c r="LU167" s="150"/>
      <c r="LV167" s="150"/>
      <c r="LW167" s="150"/>
      <c r="LX167" s="150"/>
      <c r="LY167" s="150"/>
      <c r="LZ167" s="150"/>
      <c r="MA167" s="150"/>
      <c r="MB167" s="150"/>
      <c r="MC167" s="150"/>
      <c r="MD167" s="150"/>
      <c r="ME167" s="150"/>
      <c r="MF167" s="150"/>
      <c r="MG167" s="150"/>
      <c r="MH167" s="150"/>
      <c r="MI167" s="150"/>
      <c r="MJ167" s="150"/>
      <c r="MK167" s="150"/>
      <c r="ML167" s="150"/>
      <c r="MM167" s="150"/>
      <c r="MN167" s="150"/>
      <c r="MO167" s="150"/>
      <c r="MP167" s="150"/>
      <c r="MQ167" s="150"/>
      <c r="MR167" s="150"/>
      <c r="MS167" s="150"/>
      <c r="MT167" s="150"/>
      <c r="MU167" s="150"/>
      <c r="MV167" s="150"/>
      <c r="MW167" s="150"/>
      <c r="MX167" s="150"/>
      <c r="MY167" s="150"/>
      <c r="MZ167" s="150"/>
      <c r="NA167" s="150"/>
      <c r="NB167" s="150"/>
      <c r="NC167" s="150"/>
      <c r="ND167" s="150"/>
      <c r="NE167" s="150"/>
      <c r="NF167" s="150"/>
      <c r="NG167" s="150"/>
      <c r="NH167" s="150"/>
      <c r="NI167" s="150"/>
      <c r="NJ167" s="150"/>
      <c r="NK167" s="151"/>
    </row>
    <row r="168" spans="1:375" x14ac:dyDescent="0.25">
      <c r="A168" s="152">
        <f>SUM(D168:NK168)</f>
        <v>139851.85</v>
      </c>
      <c r="B168" s="48" t="s">
        <v>153</v>
      </c>
      <c r="C168" s="153" t="s">
        <v>137</v>
      </c>
      <c r="D168" s="154">
        <f t="array" ref="D168">IFERROR(INDEX($N3:$N17,MATCH(1,IF($L3:$L17&lt;=D$165,IF($M3:$M17&gt;=D$165,1)),0))*$B3/12,0)</f>
        <v>3875</v>
      </c>
      <c r="E168" s="154">
        <f t="array" ref="E168">IFERROR(INDEX($N3:$N17,MATCH(1,IF($L3:$L17&lt;=E$165,IF($M3:$M17&gt;=E$165,1)),0))*$B3/12,0)</f>
        <v>3875</v>
      </c>
      <c r="F168" s="154">
        <f t="array" ref="F168">IFERROR(INDEX($N3:$N17,MATCH(1,IF($L3:$L17&lt;=F$165,IF($M3:$M17&gt;=F$165,1)),0))*$B3/12,0)</f>
        <v>3875</v>
      </c>
      <c r="G168" s="154">
        <f t="array" ref="G168">IFERROR(INDEX($N3:$N17,MATCH(1,IF($L3:$L17&lt;=G$165,IF($M3:$M17&gt;=G$165,1)),0))*$B3/12,0)</f>
        <v>3875</v>
      </c>
      <c r="H168" s="154">
        <f t="array" ref="H168">IFERROR(INDEX($N3:$N17,MATCH(1,IF($L3:$L17&lt;=H$165,IF($M3:$M17&gt;=H$165,1)),0))*$B3/12,0)</f>
        <v>3875</v>
      </c>
      <c r="I168" s="154">
        <f t="array" ref="I168">IFERROR(INDEX($N3:$N17,MATCH(1,IF($L3:$L17&lt;=I$165,IF($M3:$M17&gt;=I$165,1)),0))*$B3/12,0)</f>
        <v>3875</v>
      </c>
      <c r="J168" s="154">
        <f t="array" ref="J168">IFERROR(INDEX($N3:$N17,MATCH(1,IF($L3:$L17&lt;=J$165,IF($M3:$M17&gt;=J$165,1)),0))*$B3/12,0)</f>
        <v>3875</v>
      </c>
      <c r="K168" s="154">
        <f t="array" ref="K168">IFERROR(INDEX($N3:$N17,MATCH(1,IF($L3:$L17&lt;=K$165,IF($M3:$M17&gt;=K$165,1)),0))*$B3/12,0)</f>
        <v>3875</v>
      </c>
      <c r="L168" s="154">
        <f t="array" ref="L168">IFERROR(INDEX($N3:$N17,MATCH(1,IF($L3:$L17&lt;=L$165,IF($M3:$M17&gt;=L$165,1)),0))*$B3/12,0)</f>
        <v>3875</v>
      </c>
      <c r="M168" s="154">
        <f t="array" ref="M168">IFERROR(INDEX($N3:$N17,MATCH(1,IF($L3:$L17&lt;=M$165,IF($M3:$M17&gt;=M$165,1)),0))*$B3/12,0)</f>
        <v>3875</v>
      </c>
      <c r="N168" s="154">
        <f t="array" ref="N168">IFERROR(INDEX($N3:$N17,MATCH(1,IF($L3:$L17&lt;=N$165,IF($M3:$M17&gt;=N$165,1)),0))*$B3/12,0)</f>
        <v>3875</v>
      </c>
      <c r="O168" s="154">
        <f t="array" ref="O168">IFERROR(INDEX($N3:$N17,MATCH(1,IF($L3:$L17&lt;=O$165,IF($M3:$M17&gt;=O$165,1)),0))*$B3/12,0)</f>
        <v>3991.25</v>
      </c>
      <c r="P168" s="154">
        <f t="array" ref="P168">IFERROR(INDEX($N3:$N17,MATCH(1,IF($L3:$L17&lt;=P$165,IF($M3:$M17&gt;=P$165,1)),0))*$B3/12,0)</f>
        <v>3991.25</v>
      </c>
      <c r="Q168" s="154">
        <f t="array" ref="Q168">IFERROR(INDEX($N3:$N17,MATCH(1,IF($L3:$L17&lt;=Q$165,IF($M3:$M17&gt;=Q$165,1)),0))*$B3/12,0)</f>
        <v>3991.25</v>
      </c>
      <c r="R168" s="154">
        <f t="array" ref="R168">IFERROR(INDEX($N3:$N17,MATCH(1,IF($L3:$L17&lt;=R$165,IF($M3:$M17&gt;=R$165,1)),0))*$B3/12,0)</f>
        <v>3991.25</v>
      </c>
      <c r="S168" s="154">
        <f t="array" ref="S168">IFERROR(INDEX($N3:$N17,MATCH(1,IF($L3:$L17&lt;=S$165,IF($M3:$M17&gt;=S$165,1)),0))*$B3/12,0)</f>
        <v>3991.25</v>
      </c>
      <c r="T168" s="154">
        <f t="array" ref="T168">IFERROR(INDEX($N3:$N17,MATCH(1,IF($L3:$L17&lt;=T$165,IF($M3:$M17&gt;=T$165,1)),0))*$B3/12,0)</f>
        <v>3991.25</v>
      </c>
      <c r="U168" s="154">
        <f t="array" ref="U168">IFERROR(INDEX($N3:$N17,MATCH(1,IF($L3:$L17&lt;=U$165,IF($M3:$M17&gt;=U$165,1)),0))*$B3/12,0)</f>
        <v>3991.25</v>
      </c>
      <c r="V168" s="154">
        <f t="array" ref="V168">IFERROR(INDEX($N3:$N17,MATCH(1,IF($L3:$L17&lt;=V$165,IF($M3:$M17&gt;=V$165,1)),0))*$B3/12,0)</f>
        <v>3991.25</v>
      </c>
      <c r="W168" s="154">
        <f t="array" ref="W168">IFERROR(INDEX($N3:$N17,MATCH(1,IF($L3:$L17&lt;=W$165,IF($M3:$M17&gt;=W$165,1)),0))*$B3/12,0)</f>
        <v>3991.25</v>
      </c>
      <c r="X168" s="154">
        <f t="array" ref="X168">IFERROR(INDEX($N3:$N17,MATCH(1,IF($L3:$L17&lt;=X$165,IF($M3:$M17&gt;=X$165,1)),0))*$B3/12,0)</f>
        <v>3991.25</v>
      </c>
      <c r="Y168" s="154">
        <f t="array" ref="Y168">IFERROR(INDEX($N3:$N17,MATCH(1,IF($L3:$L17&lt;=Y$165,IF($M3:$M17&gt;=Y$165,1)),0))*$B3/12,0)</f>
        <v>3991.25</v>
      </c>
      <c r="Z168" s="154">
        <f t="array" ref="Z168">IFERROR(INDEX($N3:$N17,MATCH(1,IF($L3:$L17&lt;=Z$165,IF($M3:$M17&gt;=Z$165,1)),0))*$B3/12,0)</f>
        <v>3991.25</v>
      </c>
      <c r="AA168" s="154">
        <f t="array" ref="AA168">IFERROR(INDEX($N3:$N17,MATCH(1,IF($L3:$L17&lt;=AA$165,IF($M3:$M17&gt;=AA$165,1)),0))*$B3/12,0)</f>
        <v>4110.9875000000002</v>
      </c>
      <c r="AB168" s="154">
        <f t="array" ref="AB168">IFERROR(INDEX($N3:$N17,MATCH(1,IF($L3:$L17&lt;=AB$165,IF($M3:$M17&gt;=AB$165,1)),0))*$B3/12,0)</f>
        <v>4110.9875000000002</v>
      </c>
      <c r="AC168" s="154">
        <f t="array" ref="AC168">IFERROR(INDEX($N3:$N17,MATCH(1,IF($L3:$L17&lt;=AC$165,IF($M3:$M17&gt;=AC$165,1)),0))*$B3/12,0)</f>
        <v>4110.9875000000002</v>
      </c>
      <c r="AD168" s="154">
        <f t="array" ref="AD168">IFERROR(INDEX($N3:$N17,MATCH(1,IF($L3:$L17&lt;=AD$165,IF($M3:$M17&gt;=AD$165,1)),0))*$B3/12,0)</f>
        <v>4110.9875000000002</v>
      </c>
      <c r="AE168" s="154">
        <f t="array" ref="AE168">IFERROR(INDEX($N3:$N17,MATCH(1,IF($L3:$L17&lt;=AE$165,IF($M3:$M17&gt;=AE$165,1)),0))*$B3/12,0)</f>
        <v>4110.9875000000002</v>
      </c>
      <c r="AF168" s="154">
        <f t="array" ref="AF168">IFERROR(INDEX($N3:$N17,MATCH(1,IF($L3:$L17&lt;=AF$165,IF($M3:$M17&gt;=AF$165,1)),0))*$B3/12,0)</f>
        <v>4110.9875000000002</v>
      </c>
      <c r="AG168" s="154">
        <f t="array" ref="AG168">IFERROR(INDEX($N3:$N17,MATCH(1,IF($L3:$L17&lt;=AG$165,IF($M3:$M17&gt;=AG$165,1)),0))*$B3/12,0)</f>
        <v>4110.9875000000002</v>
      </c>
      <c r="AH168" s="154">
        <f t="array" ref="AH168">IFERROR(INDEX($N3:$N17,MATCH(1,IF($L3:$L17&lt;=AH$165,IF($M3:$M17&gt;=AH$165,1)),0))*$B3/12,0)</f>
        <v>4110.9875000000002</v>
      </c>
      <c r="AI168" s="154">
        <f t="array" ref="AI168">IFERROR(INDEX($N3:$N17,MATCH(1,IF($L3:$L17&lt;=AI$165,IF($M3:$M17&gt;=AI$165,1)),0))*$B3/12,0)</f>
        <v>4110.9875000000002</v>
      </c>
      <c r="AJ168" s="154">
        <f t="array" ref="AJ168">IFERROR(INDEX($N3:$N17,MATCH(1,IF($L3:$L17&lt;=AJ$165,IF($M3:$M17&gt;=AJ$165,1)),0))*$B3/12,0)</f>
        <v>4110.9875000000002</v>
      </c>
      <c r="AK168" s="154">
        <f t="array" ref="AK168">IFERROR(INDEX($N3:$N17,MATCH(1,IF($L3:$L17&lt;=AK$165,IF($M3:$M17&gt;=AK$165,1)),0))*$B3/12,0)</f>
        <v>4110.9875000000002</v>
      </c>
      <c r="AL168" s="154">
        <f t="array" ref="AL168">IFERROR(INDEX($N3:$N17,MATCH(1,IF($L3:$L17&lt;=AL$165,IF($M3:$M17&gt;=AL$165,1)),0))*$B3/12,0)</f>
        <v>4110.9875000000002</v>
      </c>
      <c r="AM168" s="154">
        <f t="array" ref="AM168">IFERROR(INDEX($N3:$N17,MATCH(1,IF($L3:$L17&lt;=AM$165,IF($M3:$M17&gt;=AM$165,1)),0))*$B3/12,0)</f>
        <v>0</v>
      </c>
      <c r="AN168" s="154">
        <f t="array" ref="AN168">IFERROR(INDEX($N3:$N17,MATCH(1,IF($L3:$L17&lt;=AN$165,IF($M3:$M17&gt;=AN$165,1)),0))*$B3/12,0)</f>
        <v>0</v>
      </c>
      <c r="AO168" s="154">
        <f t="array" ref="AO168">IFERROR(INDEX($N3:$N17,MATCH(1,IF($L3:$L17&lt;=AO$165,IF($M3:$M17&gt;=AO$165,1)),0))*$B3/12,0)</f>
        <v>0</v>
      </c>
      <c r="AP168" s="154">
        <f t="array" ref="AP168">IFERROR(INDEX($N3:$N17,MATCH(1,IF($L3:$L17&lt;=AP$165,IF($M3:$M17&gt;=AP$165,1)),0))*$B3/12,0)</f>
        <v>0</v>
      </c>
      <c r="AQ168" s="154">
        <f t="array" ref="AQ168">IFERROR(INDEX($N3:$N17,MATCH(1,IF($L3:$L17&lt;=AQ$165,IF($M3:$M17&gt;=AQ$165,1)),0))*$B3/12,0)</f>
        <v>0</v>
      </c>
      <c r="AR168" s="154">
        <f t="array" ref="AR168">IFERROR(INDEX($N3:$N17,MATCH(1,IF($L3:$L17&lt;=AR$165,IF($M3:$M17&gt;=AR$165,1)),0))*$B3/12,0)</f>
        <v>0</v>
      </c>
      <c r="AS168" s="154">
        <f t="array" ref="AS168">IFERROR(INDEX($N3:$N17,MATCH(1,IF($L3:$L17&lt;=AS$165,IF($M3:$M17&gt;=AS$165,1)),0))*$B3/12,0)</f>
        <v>0</v>
      </c>
      <c r="AT168" s="154">
        <f t="array" ref="AT168">IFERROR(INDEX($N3:$N17,MATCH(1,IF($L3:$L17&lt;=AT$165,IF($M3:$M17&gt;=AT$165,1)),0))*$B3/12,0)</f>
        <v>0</v>
      </c>
      <c r="AU168" s="154">
        <f t="array" ref="AU168">IFERROR(INDEX($N3:$N17,MATCH(1,IF($L3:$L17&lt;=AU$165,IF($M3:$M17&gt;=AU$165,1)),0))*$B3/12,0)</f>
        <v>0</v>
      </c>
      <c r="AV168" s="154">
        <f t="array" ref="AV168">IFERROR(INDEX($N3:$N17,MATCH(1,IF($L3:$L17&lt;=AV$165,IF($M3:$M17&gt;=AV$165,1)),0))*$B3/12,0)</f>
        <v>0</v>
      </c>
      <c r="AW168" s="154">
        <f t="array" ref="AW168">IFERROR(INDEX($N3:$N17,MATCH(1,IF($L3:$L17&lt;=AW$165,IF($M3:$M17&gt;=AW$165,1)),0))*$B3/12,0)</f>
        <v>0</v>
      </c>
      <c r="AX168" s="154">
        <f t="array" ref="AX168">IFERROR(INDEX($N3:$N17,MATCH(1,IF($L3:$L17&lt;=AX$165,IF($M3:$M17&gt;=AX$165,1)),0))*$B3/12,0)</f>
        <v>0</v>
      </c>
      <c r="AY168" s="154">
        <f t="array" ref="AY168">IFERROR(INDEX($N3:$N17,MATCH(1,IF($L3:$L17&lt;=AY$165,IF($M3:$M17&gt;=AY$165,1)),0))*$B3/12,0)</f>
        <v>0</v>
      </c>
      <c r="AZ168" s="154">
        <f t="array" ref="AZ168">IFERROR(INDEX($N3:$N17,MATCH(1,IF($L3:$L17&lt;=AZ$165,IF($M3:$M17&gt;=AZ$165,1)),0))*$B3/12,0)</f>
        <v>0</v>
      </c>
      <c r="BA168" s="154">
        <f t="array" ref="BA168">IFERROR(INDEX($N3:$N17,MATCH(1,IF($L3:$L17&lt;=BA$165,IF($M3:$M17&gt;=BA$165,1)),0))*$B3/12,0)</f>
        <v>0</v>
      </c>
      <c r="BB168" s="154">
        <f t="array" ref="BB168">IFERROR(INDEX($N3:$N17,MATCH(1,IF($L3:$L17&lt;=BB$165,IF($M3:$M17&gt;=BB$165,1)),0))*$B3/12,0)</f>
        <v>0</v>
      </c>
      <c r="BC168" s="154">
        <f t="array" ref="BC168">IFERROR(INDEX($N3:$N17,MATCH(1,IF($L3:$L17&lt;=BC$165,IF($M3:$M17&gt;=BC$165,1)),0))*$B3/12,0)</f>
        <v>0</v>
      </c>
      <c r="BD168" s="154">
        <f t="array" ref="BD168">IFERROR(INDEX($N3:$N17,MATCH(1,IF($L3:$L17&lt;=BD$165,IF($M3:$M17&gt;=BD$165,1)),0))*$B3/12,0)</f>
        <v>0</v>
      </c>
      <c r="BE168" s="154">
        <f t="array" ref="BE168">IFERROR(INDEX($N3:$N17,MATCH(1,IF($L3:$L17&lt;=BE$165,IF($M3:$M17&gt;=BE$165,1)),0))*$B3/12,0)</f>
        <v>0</v>
      </c>
      <c r="BF168" s="154">
        <f t="array" ref="BF168">IFERROR(INDEX($N3:$N17,MATCH(1,IF($L3:$L17&lt;=BF$165,IF($M3:$M17&gt;=BF$165,1)),0))*$B3/12,0)</f>
        <v>0</v>
      </c>
      <c r="BG168" s="154">
        <f t="array" ref="BG168">IFERROR(INDEX($N3:$N17,MATCH(1,IF($L3:$L17&lt;=BG$165,IF($M3:$M17&gt;=BG$165,1)),0))*$B3/12,0)</f>
        <v>0</v>
      </c>
      <c r="BH168" s="154">
        <f t="array" ref="BH168">IFERROR(INDEX($N3:$N17,MATCH(1,IF($L3:$L17&lt;=BH$165,IF($M3:$M17&gt;=BH$165,1)),0))*$B3/12,0)</f>
        <v>0</v>
      </c>
      <c r="BI168" s="154">
        <f t="array" ref="BI168">IFERROR(INDEX($N3:$N17,MATCH(1,IF($L3:$L17&lt;=BI$165,IF($M3:$M17&gt;=BI$165,1)),0))*$B3/12,0)</f>
        <v>0</v>
      </c>
      <c r="BJ168" s="154">
        <f t="array" ref="BJ168">IFERROR(INDEX($N3:$N17,MATCH(1,IF($L3:$L17&lt;=BJ$165,IF($M3:$M17&gt;=BJ$165,1)),0))*$B3/12,0)</f>
        <v>0</v>
      </c>
      <c r="BK168" s="154">
        <f t="array" ref="BK168">IFERROR(INDEX($N3:$N17,MATCH(1,IF($L3:$L17&lt;=BK$165,IF($M3:$M17&gt;=BK$165,1)),0))*$B3/12,0)</f>
        <v>0</v>
      </c>
      <c r="BL168" s="154">
        <f t="array" ref="BL168">IFERROR(INDEX($N3:$N17,MATCH(1,IF($L3:$L17&lt;=BL$165,IF($M3:$M17&gt;=BL$165,1)),0))*$B3/12,0)</f>
        <v>0</v>
      </c>
      <c r="BM168" s="154">
        <f t="array" ref="BM168">IFERROR(INDEX($N3:$N17,MATCH(1,IF($L3:$L17&lt;=BM$165,IF($M3:$M17&gt;=BM$165,1)),0))*$B3/12,0)</f>
        <v>0</v>
      </c>
      <c r="BN168" s="154">
        <f t="array" ref="BN168">IFERROR(INDEX($N3:$N17,MATCH(1,IF($L3:$L17&lt;=BN$165,IF($M3:$M17&gt;=BN$165,1)),0))*$B3/12,0)</f>
        <v>0</v>
      </c>
      <c r="BO168" s="154">
        <f t="array" ref="BO168">IFERROR(INDEX($N3:$N17,MATCH(1,IF($L3:$L17&lt;=BO$165,IF($M3:$M17&gt;=BO$165,1)),0))*$B3/12,0)</f>
        <v>0</v>
      </c>
      <c r="BP168" s="154">
        <f t="array" ref="BP168">IFERROR(INDEX($N3:$N17,MATCH(1,IF($L3:$L17&lt;=BP$165,IF($M3:$M17&gt;=BP$165,1)),0))*$B3/12,0)</f>
        <v>0</v>
      </c>
      <c r="BQ168" s="154">
        <f t="array" ref="BQ168">IFERROR(INDEX($N3:$N17,MATCH(1,IF($L3:$L17&lt;=BQ$165,IF($M3:$M17&gt;=BQ$165,1)),0))*$B3/12,0)</f>
        <v>0</v>
      </c>
      <c r="BR168" s="154">
        <f t="array" ref="BR168">IFERROR(INDEX($N3:$N17,MATCH(1,IF($L3:$L17&lt;=BR$165,IF($M3:$M17&gt;=BR$165,1)),0))*$B3/12,0)</f>
        <v>0</v>
      </c>
      <c r="BS168" s="154">
        <f t="array" ref="BS168">IFERROR(INDEX($N3:$N17,MATCH(1,IF($L3:$L17&lt;=BS$165,IF($M3:$M17&gt;=BS$165,1)),0))*$B3/12,0)</f>
        <v>0</v>
      </c>
      <c r="BT168" s="154">
        <f t="array" ref="BT168">IFERROR(INDEX($N3:$N17,MATCH(1,IF($L3:$L17&lt;=BT$165,IF($M3:$M17&gt;=BT$165,1)),0))*$B3/12,0)</f>
        <v>0</v>
      </c>
      <c r="BU168" s="154">
        <f t="array" ref="BU168">IFERROR(INDEX($N3:$N17,MATCH(1,IF($L3:$L17&lt;=BU$165,IF($M3:$M17&gt;=BU$165,1)),0))*$B3/12,0)</f>
        <v>0</v>
      </c>
      <c r="BV168" s="154">
        <f t="array" ref="BV168">IFERROR(INDEX($N3:$N17,MATCH(1,IF($L3:$L17&lt;=BV$165,IF($M3:$M17&gt;=BV$165,1)),0))*$B3/12,0)</f>
        <v>0</v>
      </c>
      <c r="BW168" s="154">
        <f t="array" ref="BW168">IFERROR(INDEX($N3:$N17,MATCH(1,IF($L3:$L17&lt;=BW$165,IF($M3:$M17&gt;=BW$165,1)),0))*$B3/12,0)</f>
        <v>0</v>
      </c>
      <c r="BX168" s="154">
        <f t="array" ref="BX168">IFERROR(INDEX($N3:$N17,MATCH(1,IF($L3:$L17&lt;=BX$165,IF($M3:$M17&gt;=BX$165,1)),0))*$B3/12,0)</f>
        <v>0</v>
      </c>
      <c r="BY168" s="154">
        <f t="array" ref="BY168">IFERROR(INDEX($N3:$N17,MATCH(1,IF($L3:$L17&lt;=BY$165,IF($M3:$M17&gt;=BY$165,1)),0))*$B3/12,0)</f>
        <v>0</v>
      </c>
      <c r="BZ168" s="154">
        <f t="array" ref="BZ168">IFERROR(INDEX($N3:$N17,MATCH(1,IF($L3:$L17&lt;=BZ$165,IF($M3:$M17&gt;=BZ$165,1)),0))*$B3/12,0)</f>
        <v>0</v>
      </c>
      <c r="CA168" s="154">
        <f t="array" ref="CA168">IFERROR(INDEX($N3:$N17,MATCH(1,IF($L3:$L17&lt;=CA$165,IF($M3:$M17&gt;=CA$165,1)),0))*$B3/12,0)</f>
        <v>0</v>
      </c>
      <c r="CB168" s="154">
        <f t="array" ref="CB168">IFERROR(INDEX($N3:$N17,MATCH(1,IF($L3:$L17&lt;=CB$165,IF($M3:$M17&gt;=CB$165,1)),0))*$B3/12,0)</f>
        <v>0</v>
      </c>
      <c r="CC168" s="154">
        <f t="array" ref="CC168">IFERROR(INDEX($N3:$N17,MATCH(1,IF($L3:$L17&lt;=CC$165,IF($M3:$M17&gt;=CC$165,1)),0))*$B3/12,0)</f>
        <v>0</v>
      </c>
      <c r="CD168" s="154">
        <f t="array" ref="CD168">IFERROR(INDEX($N3:$N17,MATCH(1,IF($L3:$L17&lt;=CD$165,IF($M3:$M17&gt;=CD$165,1)),0))*$B3/12,0)</f>
        <v>0</v>
      </c>
      <c r="CE168" s="154">
        <f t="array" ref="CE168">IFERROR(INDEX($N3:$N17,MATCH(1,IF($L3:$L17&lt;=CE$165,IF($M3:$M17&gt;=CE$165,1)),0))*$B3/12,0)</f>
        <v>0</v>
      </c>
      <c r="CF168" s="154">
        <f t="array" ref="CF168">IFERROR(INDEX($N3:$N17,MATCH(1,IF($L3:$L17&lt;=CF$165,IF($M3:$M17&gt;=CF$165,1)),0))*$B3/12,0)</f>
        <v>0</v>
      </c>
      <c r="CG168" s="154">
        <f t="array" ref="CG168">IFERROR(INDEX($N3:$N17,MATCH(1,IF($L3:$L17&lt;=CG$165,IF($M3:$M17&gt;=CG$165,1)),0))*$B3/12,0)</f>
        <v>0</v>
      </c>
      <c r="CH168" s="154">
        <f t="array" ref="CH168">IFERROR(INDEX($N3:$N17,MATCH(1,IF($L3:$L17&lt;=CH$165,IF($M3:$M17&gt;=CH$165,1)),0))*$B3/12,0)</f>
        <v>0</v>
      </c>
      <c r="CI168" s="154">
        <f t="array" ref="CI168">IFERROR(INDEX($N3:$N17,MATCH(1,IF($L3:$L17&lt;=CI$165,IF($M3:$M17&gt;=CI$165,1)),0))*$B3/12,0)</f>
        <v>0</v>
      </c>
      <c r="CJ168" s="154">
        <f t="array" ref="CJ168">IFERROR(INDEX($N3:$N17,MATCH(1,IF($L3:$L17&lt;=CJ$165,IF($M3:$M17&gt;=CJ$165,1)),0))*$B3/12,0)</f>
        <v>0</v>
      </c>
      <c r="CK168" s="154">
        <f t="array" ref="CK168">IFERROR(INDEX($N3:$N17,MATCH(1,IF($L3:$L17&lt;=CK$165,IF($M3:$M17&gt;=CK$165,1)),0))*$B3/12,0)</f>
        <v>0</v>
      </c>
      <c r="CL168" s="154">
        <f t="array" ref="CL168">IFERROR(INDEX($N3:$N17,MATCH(1,IF($L3:$L17&lt;=CL$165,IF($M3:$M17&gt;=CL$165,1)),0))*$B3/12,0)</f>
        <v>0</v>
      </c>
      <c r="CM168" s="154">
        <f t="array" ref="CM168">IFERROR(INDEX($N3:$N17,MATCH(1,IF($L3:$L17&lt;=CM$165,IF($M3:$M17&gt;=CM$165,1)),0))*$B3/12,0)</f>
        <v>0</v>
      </c>
      <c r="CN168" s="154">
        <f t="array" ref="CN168">IFERROR(INDEX($N3:$N17,MATCH(1,IF($L3:$L17&lt;=CN$165,IF($M3:$M17&gt;=CN$165,1)),0))*$B3/12,0)</f>
        <v>0</v>
      </c>
      <c r="CO168" s="154">
        <f t="array" ref="CO168">IFERROR(INDEX($N3:$N17,MATCH(1,IF($L3:$L17&lt;=CO$165,IF($M3:$M17&gt;=CO$165,1)),0))*$B3/12,0)</f>
        <v>0</v>
      </c>
      <c r="CP168" s="154">
        <f t="array" ref="CP168">IFERROR(INDEX($N3:$N17,MATCH(1,IF($L3:$L17&lt;=CP$165,IF($M3:$M17&gt;=CP$165,1)),0))*$B3/12,0)</f>
        <v>0</v>
      </c>
      <c r="CQ168" s="154">
        <f t="array" ref="CQ168">IFERROR(INDEX($N3:$N17,MATCH(1,IF($L3:$L17&lt;=CQ$165,IF($M3:$M17&gt;=CQ$165,1)),0))*$B3/12,0)</f>
        <v>0</v>
      </c>
      <c r="CR168" s="154">
        <f t="array" ref="CR168">IFERROR(INDEX($N3:$N17,MATCH(1,IF($L3:$L17&lt;=CR$165,IF($M3:$M17&gt;=CR$165,1)),0))*$B3/12,0)</f>
        <v>0</v>
      </c>
      <c r="CS168" s="154">
        <f t="array" ref="CS168">IFERROR(INDEX($N3:$N17,MATCH(1,IF($L3:$L17&lt;=CS$165,IF($M3:$M17&gt;=CS$165,1)),0))*$B3/12,0)</f>
        <v>0</v>
      </c>
      <c r="CT168" s="154">
        <f t="array" ref="CT168">IFERROR(INDEX($N3:$N17,MATCH(1,IF($L3:$L17&lt;=CT$165,IF($M3:$M17&gt;=CT$165,1)),0))*$B3/12,0)</f>
        <v>0</v>
      </c>
      <c r="CU168" s="154">
        <f t="array" ref="CU168">IFERROR(INDEX($N3:$N17,MATCH(1,IF($L3:$L17&lt;=CU$165,IF($M3:$M17&gt;=CU$165,1)),0))*$B3/12,0)</f>
        <v>0</v>
      </c>
      <c r="CV168" s="154">
        <f t="array" ref="CV168">IFERROR(INDEX($N3:$N17,MATCH(1,IF($L3:$L17&lt;=CV$165,IF($M3:$M17&gt;=CV$165,1)),0))*$B3/12,0)</f>
        <v>0</v>
      </c>
      <c r="CW168" s="154">
        <f t="array" ref="CW168">IFERROR(INDEX($N3:$N17,MATCH(1,IF($L3:$L17&lt;=CW$165,IF($M3:$M17&gt;=CW$165,1)),0))*$B3/12,0)</f>
        <v>0</v>
      </c>
      <c r="CX168" s="154">
        <f t="array" ref="CX168">IFERROR(INDEX($N3:$N17,MATCH(1,IF($L3:$L17&lt;=CX$165,IF($M3:$M17&gt;=CX$165,1)),0))*$B3/12,0)</f>
        <v>0</v>
      </c>
      <c r="CY168" s="154">
        <f t="array" ref="CY168">IFERROR(INDEX($N3:$N17,MATCH(1,IF($L3:$L17&lt;=CY$165,IF($M3:$M17&gt;=CY$165,1)),0))*$B3/12,0)</f>
        <v>0</v>
      </c>
      <c r="CZ168" s="154">
        <f t="array" ref="CZ168">IFERROR(INDEX($N3:$N17,MATCH(1,IF($L3:$L17&lt;=CZ$165,IF($M3:$M17&gt;=CZ$165,1)),0))*$B3/12,0)</f>
        <v>0</v>
      </c>
      <c r="DA168" s="154">
        <f t="array" ref="DA168">IFERROR(INDEX($N3:$N17,MATCH(1,IF($L3:$L17&lt;=DA$165,IF($M3:$M17&gt;=DA$165,1)),0))*$B3/12,0)</f>
        <v>0</v>
      </c>
      <c r="DB168" s="154">
        <f t="array" ref="DB168">IFERROR(INDEX($N3:$N17,MATCH(1,IF($L3:$L17&lt;=DB$165,IF($M3:$M17&gt;=DB$165,1)),0))*$B3/12,0)</f>
        <v>0</v>
      </c>
      <c r="DC168" s="154">
        <f t="array" ref="DC168">IFERROR(INDEX($N3:$N17,MATCH(1,IF($L3:$L17&lt;=DC$165,IF($M3:$M17&gt;=DC$165,1)),0))*$B3/12,0)</f>
        <v>0</v>
      </c>
      <c r="DD168" s="154">
        <f t="array" ref="DD168">IFERROR(INDEX($N3:$N17,MATCH(1,IF($L3:$L17&lt;=DD$165,IF($M3:$M17&gt;=DD$165,1)),0))*$B3/12,0)</f>
        <v>0</v>
      </c>
      <c r="DE168" s="154">
        <f t="array" ref="DE168">IFERROR(INDEX($N3:$N17,MATCH(1,IF($L3:$L17&lt;=DE$165,IF($M3:$M17&gt;=DE$165,1)),0))*$B3/12,0)</f>
        <v>0</v>
      </c>
      <c r="DF168" s="154">
        <f t="array" ref="DF168">IFERROR(INDEX($N3:$N17,MATCH(1,IF($L3:$L17&lt;=DF$165,IF($M3:$M17&gt;=DF$165,1)),0))*$B3/12,0)</f>
        <v>0</v>
      </c>
      <c r="DG168" s="154">
        <f t="array" ref="DG168">IFERROR(INDEX($N3:$N17,MATCH(1,IF($L3:$L17&lt;=DG$165,IF($M3:$M17&gt;=DG$165,1)),0))*$B3/12,0)</f>
        <v>0</v>
      </c>
      <c r="DH168" s="154">
        <f t="array" ref="DH168">IFERROR(INDEX($N3:$N17,MATCH(1,IF($L3:$L17&lt;=DH$165,IF($M3:$M17&gt;=DH$165,1)),0))*$B3/12,0)</f>
        <v>0</v>
      </c>
      <c r="DI168" s="154">
        <f t="array" ref="DI168">IFERROR(INDEX($N3:$N17,MATCH(1,IF($L3:$L17&lt;=DI$165,IF($M3:$M17&gt;=DI$165,1)),0))*$B3/12,0)</f>
        <v>0</v>
      </c>
      <c r="DJ168" s="154">
        <f t="array" ref="DJ168">IFERROR(INDEX($N3:$N17,MATCH(1,IF($L3:$L17&lt;=DJ$165,IF($M3:$M17&gt;=DJ$165,1)),0))*$B3/12,0)</f>
        <v>0</v>
      </c>
      <c r="DK168" s="154">
        <f t="array" ref="DK168">IFERROR(INDEX($N3:$N17,MATCH(1,IF($L3:$L17&lt;=DK$165,IF($M3:$M17&gt;=DK$165,1)),0))*$B3/12,0)</f>
        <v>0</v>
      </c>
      <c r="DL168" s="154">
        <f t="array" ref="DL168">IFERROR(INDEX($N3:$N17,MATCH(1,IF($L3:$L17&lt;=DL$165,IF($M3:$M17&gt;=DL$165,1)),0))*$B3/12,0)</f>
        <v>0</v>
      </c>
      <c r="DM168" s="154">
        <f t="array" ref="DM168">IFERROR(INDEX($N3:$N17,MATCH(1,IF($L3:$L17&lt;=DM$165,IF($M3:$M17&gt;=DM$165,1)),0))*$B3/12,0)</f>
        <v>0</v>
      </c>
      <c r="DN168" s="154">
        <f t="array" ref="DN168">IFERROR(INDEX($N3:$N17,MATCH(1,IF($L3:$L17&lt;=DN$165,IF($M3:$M17&gt;=DN$165,1)),0))*$B3/12,0)</f>
        <v>0</v>
      </c>
      <c r="DO168" s="154">
        <f t="array" ref="DO168">IFERROR(INDEX($N3:$N17,MATCH(1,IF($L3:$L17&lt;=DO$165,IF($M3:$M17&gt;=DO$165,1)),0))*$B3/12,0)</f>
        <v>0</v>
      </c>
      <c r="DP168" s="154">
        <f t="array" ref="DP168">IFERROR(INDEX($N3:$N17,MATCH(1,IF($L3:$L17&lt;=DP$165,IF($M3:$M17&gt;=DP$165,1)),0))*$B3/12,0)</f>
        <v>0</v>
      </c>
      <c r="DQ168" s="154">
        <f t="array" ref="DQ168">IFERROR(INDEX($N3:$N17,MATCH(1,IF($L3:$L17&lt;=DQ$165,IF($M3:$M17&gt;=DQ$165,1)),0))*$B3/12,0)</f>
        <v>0</v>
      </c>
      <c r="DR168" s="154">
        <f t="array" ref="DR168">IFERROR(INDEX($N3:$N17,MATCH(1,IF($L3:$L17&lt;=DR$165,IF($M3:$M17&gt;=DR$165,1)),0))*$B3/12,0)</f>
        <v>0</v>
      </c>
      <c r="DS168" s="154">
        <f t="array" ref="DS168">IFERROR(INDEX($N3:$N17,MATCH(1,IF($L3:$L17&lt;=DS$165,IF($M3:$M17&gt;=DS$165,1)),0))*$B3/12,0)</f>
        <v>0</v>
      </c>
      <c r="DT168" s="154">
        <f t="array" ref="DT168">IFERROR(INDEX($N3:$N17,MATCH(1,IF($L3:$L17&lt;=DT$165,IF($M3:$M17&gt;=DT$165,1)),0))*$B3/12,0)</f>
        <v>0</v>
      </c>
      <c r="DU168" s="154">
        <f t="array" ref="DU168">IFERROR(INDEX($N3:$N17,MATCH(1,IF($L3:$L17&lt;=DU$165,IF($M3:$M17&gt;=DU$165,1)),0))*$B3/12,0)</f>
        <v>0</v>
      </c>
      <c r="DV168" s="154">
        <f t="array" ref="DV168">IFERROR(INDEX($N3:$N17,MATCH(1,IF($L3:$L17&lt;=DV$165,IF($M3:$M17&gt;=DV$165,1)),0))*$B3/12,0)</f>
        <v>0</v>
      </c>
      <c r="DW168" s="154">
        <f t="array" ref="DW168">IFERROR(INDEX($N3:$N17,MATCH(1,IF($L3:$L17&lt;=DW$165,IF($M3:$M17&gt;=DW$165,1)),0))*$B3/12,0)</f>
        <v>0</v>
      </c>
      <c r="DX168" s="154">
        <f t="array" ref="DX168">IFERROR(INDEX($N3:$N17,MATCH(1,IF($L3:$L17&lt;=DX$165,IF($M3:$M17&gt;=DX$165,1)),0))*$B3/12,0)</f>
        <v>0</v>
      </c>
      <c r="DY168" s="154">
        <f t="array" ref="DY168">IFERROR(INDEX($N3:$N17,MATCH(1,IF($L3:$L17&lt;=DY$165,IF($M3:$M17&gt;=DY$165,1)),0))*$B3/12,0)</f>
        <v>0</v>
      </c>
      <c r="DZ168" s="154">
        <f t="array" ref="DZ168">IFERROR(INDEX($N3:$N17,MATCH(1,IF($L3:$L17&lt;=DZ$165,IF($M3:$M17&gt;=DZ$165,1)),0))*$B3/12,0)</f>
        <v>0</v>
      </c>
      <c r="EA168" s="154">
        <f t="array" ref="EA168">IFERROR(INDEX($N3:$N17,MATCH(1,IF($L3:$L17&lt;=EA$165,IF($M3:$M17&gt;=EA$165,1)),0))*$B3/12,0)</f>
        <v>0</v>
      </c>
      <c r="EB168" s="154">
        <f t="array" ref="EB168">IFERROR(INDEX($N3:$N17,MATCH(1,IF($L3:$L17&lt;=EB$165,IF($M3:$M17&gt;=EB$165,1)),0))*$B3/12,0)</f>
        <v>0</v>
      </c>
      <c r="EC168" s="154">
        <f t="array" ref="EC168">IFERROR(INDEX($N3:$N17,MATCH(1,IF($L3:$L17&lt;=EC$165,IF($M3:$M17&gt;=EC$165,1)),0))*$B3/12,0)</f>
        <v>0</v>
      </c>
      <c r="ED168" s="154">
        <f t="array" ref="ED168">IFERROR(INDEX($N3:$N17,MATCH(1,IF($L3:$L17&lt;=ED$165,IF($M3:$M17&gt;=ED$165,1)),0))*$B3/12,0)</f>
        <v>0</v>
      </c>
      <c r="EE168" s="154">
        <f t="array" ref="EE168">IFERROR(INDEX($N3:$N17,MATCH(1,IF($L3:$L17&lt;=EE$165,IF($M3:$M17&gt;=EE$165,1)),0))*$B3/12,0)</f>
        <v>0</v>
      </c>
      <c r="EF168" s="154">
        <f t="array" ref="EF168">IFERROR(INDEX($N3:$N17,MATCH(1,IF($L3:$L17&lt;=EF$165,IF($M3:$M17&gt;=EF$165,1)),0))*$B3/12,0)</f>
        <v>0</v>
      </c>
      <c r="EG168" s="154">
        <f t="array" ref="EG168">IFERROR(INDEX($N3:$N17,MATCH(1,IF($L3:$L17&lt;=EG$165,IF($M3:$M17&gt;=EG$165,1)),0))*$B3/12,0)</f>
        <v>0</v>
      </c>
      <c r="EH168" s="154">
        <f t="array" ref="EH168">IFERROR(INDEX($N3:$N17,MATCH(1,IF($L3:$L17&lt;=EH$165,IF($M3:$M17&gt;=EH$165,1)),0))*$B3/12,0)</f>
        <v>0</v>
      </c>
      <c r="EI168" s="154">
        <f t="array" ref="EI168">IFERROR(INDEX($N3:$N17,MATCH(1,IF($L3:$L17&lt;=EI$165,IF($M3:$M17&gt;=EI$165,1)),0))*$B3/12,0)</f>
        <v>0</v>
      </c>
      <c r="EJ168" s="154">
        <f t="array" ref="EJ168">IFERROR(INDEX($N3:$N17,MATCH(1,IF($L3:$L17&lt;=EJ$165,IF($M3:$M17&gt;=EJ$165,1)),0))*$B3/12,0)</f>
        <v>0</v>
      </c>
      <c r="EK168" s="154">
        <f t="array" ref="EK168">IFERROR(INDEX($N3:$N17,MATCH(1,IF($L3:$L17&lt;=EK$165,IF($M3:$M17&gt;=EK$165,1)),0))*$B3/12,0)</f>
        <v>0</v>
      </c>
      <c r="EL168" s="154">
        <f t="array" ref="EL168">IFERROR(INDEX($N3:$N17,MATCH(1,IF($L3:$L17&lt;=EL$165,IF($M3:$M17&gt;=EL$165,1)),0))*$B3/12,0)</f>
        <v>0</v>
      </c>
      <c r="EM168" s="154">
        <f t="array" ref="EM168">IFERROR(INDEX($N3:$N17,MATCH(1,IF($L3:$L17&lt;=EM$165,IF($M3:$M17&gt;=EM$165,1)),0))*$B3/12,0)</f>
        <v>0</v>
      </c>
      <c r="EN168" s="154">
        <f t="array" ref="EN168">IFERROR(INDEX($N3:$N17,MATCH(1,IF($L3:$L17&lt;=EN$165,IF($M3:$M17&gt;=EN$165,1)),0))*$B3/12,0)</f>
        <v>0</v>
      </c>
      <c r="EO168" s="154">
        <f t="array" ref="EO168">IFERROR(INDEX($N3:$N17,MATCH(1,IF($L3:$L17&lt;=EO$165,IF($M3:$M17&gt;=EO$165,1)),0))*$B3/12,0)</f>
        <v>0</v>
      </c>
      <c r="EP168" s="154">
        <f t="array" ref="EP168">IFERROR(INDEX($N3:$N17,MATCH(1,IF($L3:$L17&lt;=EP$165,IF($M3:$M17&gt;=EP$165,1)),0))*$B3/12,0)</f>
        <v>0</v>
      </c>
      <c r="EQ168" s="154">
        <f t="array" ref="EQ168">IFERROR(INDEX($N3:$N17,MATCH(1,IF($L3:$L17&lt;=EQ$165,IF($M3:$M17&gt;=EQ$165,1)),0))*$B3/12,0)</f>
        <v>0</v>
      </c>
      <c r="ER168" s="154">
        <f t="array" ref="ER168">IFERROR(INDEX($N3:$N17,MATCH(1,IF($L3:$L17&lt;=ER$165,IF($M3:$M17&gt;=ER$165,1)),0))*$B3/12,0)</f>
        <v>0</v>
      </c>
      <c r="ES168" s="154">
        <f t="array" ref="ES168">IFERROR(INDEX($N3:$N17,MATCH(1,IF($L3:$L17&lt;=ES$165,IF($M3:$M17&gt;=ES$165,1)),0))*$B3/12,0)</f>
        <v>0</v>
      </c>
      <c r="ET168" s="154">
        <f t="array" ref="ET168">IFERROR(INDEX($N3:$N17,MATCH(1,IF($L3:$L17&lt;=ET$165,IF($M3:$M17&gt;=ET$165,1)),0))*$B3/12,0)</f>
        <v>0</v>
      </c>
      <c r="EU168" s="154">
        <f t="array" ref="EU168">IFERROR(INDEX($N3:$N17,MATCH(1,IF($L3:$L17&lt;=EU$165,IF($M3:$M17&gt;=EU$165,1)),0))*$B3/12,0)</f>
        <v>0</v>
      </c>
      <c r="EV168" s="154">
        <f t="array" ref="EV168">IFERROR(INDEX($N3:$N17,MATCH(1,IF($L3:$L17&lt;=EV$165,IF($M3:$M17&gt;=EV$165,1)),0))*$B3/12,0)</f>
        <v>0</v>
      </c>
      <c r="EW168" s="154">
        <f t="array" ref="EW168">IFERROR(INDEX($N3:$N17,MATCH(1,IF($L3:$L17&lt;=EW$165,IF($M3:$M17&gt;=EW$165,1)),0))*$B3/12,0)</f>
        <v>0</v>
      </c>
      <c r="EX168" s="154">
        <f t="array" ref="EX168">IFERROR(INDEX($N3:$N17,MATCH(1,IF($L3:$L17&lt;=EX$165,IF($M3:$M17&gt;=EX$165,1)),0))*$B3/12,0)</f>
        <v>0</v>
      </c>
      <c r="EY168" s="154">
        <f t="array" ref="EY168">IFERROR(INDEX($N3:$N17,MATCH(1,IF($L3:$L17&lt;=EY$165,IF($M3:$M17&gt;=EY$165,1)),0))*$B3/12,0)</f>
        <v>0</v>
      </c>
      <c r="EZ168" s="154">
        <f t="array" ref="EZ168">IFERROR(INDEX($N3:$N17,MATCH(1,IF($L3:$L17&lt;=EZ$165,IF($M3:$M17&gt;=EZ$165,1)),0))*$B3/12,0)</f>
        <v>0</v>
      </c>
      <c r="FA168" s="154">
        <f t="array" ref="FA168">IFERROR(INDEX($N3:$N17,MATCH(1,IF($L3:$L17&lt;=FA$165,IF($M3:$M17&gt;=FA$165,1)),0))*$B3/12,0)</f>
        <v>0</v>
      </c>
      <c r="FB168" s="154">
        <f t="array" ref="FB168">IFERROR(INDEX($N3:$N17,MATCH(1,IF($L3:$L17&lt;=FB$165,IF($M3:$M17&gt;=FB$165,1)),0))*$B3/12,0)</f>
        <v>0</v>
      </c>
      <c r="FC168" s="154">
        <f t="array" ref="FC168">IFERROR(INDEX($N3:$N17,MATCH(1,IF($L3:$L17&lt;=FC$165,IF($M3:$M17&gt;=FC$165,1)),0))*$B3/12,0)</f>
        <v>0</v>
      </c>
      <c r="FD168" s="154">
        <f t="array" ref="FD168">IFERROR(INDEX($N3:$N17,MATCH(1,IF($L3:$L17&lt;=FD$165,IF($M3:$M17&gt;=FD$165,1)),0))*$B3/12,0)</f>
        <v>0</v>
      </c>
      <c r="FE168" s="154">
        <f t="array" ref="FE168">IFERROR(INDEX($N3:$N17,MATCH(1,IF($L3:$L17&lt;=FE$165,IF($M3:$M17&gt;=FE$165,1)),0))*$B3/12,0)</f>
        <v>0</v>
      </c>
      <c r="FF168" s="154">
        <f t="array" ref="FF168">IFERROR(INDEX($N3:$N17,MATCH(1,IF($L3:$L17&lt;=FF$165,IF($M3:$M17&gt;=FF$165,1)),0))*$B3/12,0)</f>
        <v>0</v>
      </c>
      <c r="FG168" s="154">
        <f t="array" ref="FG168">IFERROR(INDEX($N3:$N17,MATCH(1,IF($L3:$L17&lt;=FG$165,IF($M3:$M17&gt;=FG$165,1)),0))*$B3/12,0)</f>
        <v>0</v>
      </c>
      <c r="FH168" s="154">
        <f t="array" ref="FH168">IFERROR(INDEX($N3:$N17,MATCH(1,IF($L3:$L17&lt;=FH$165,IF($M3:$M17&gt;=FH$165,1)),0))*$B3/12,0)</f>
        <v>0</v>
      </c>
      <c r="FI168" s="154">
        <f t="array" ref="FI168">IFERROR(INDEX($N3:$N17,MATCH(1,IF($L3:$L17&lt;=FI$165,IF($M3:$M17&gt;=FI$165,1)),0))*$B3/12,0)</f>
        <v>0</v>
      </c>
      <c r="FJ168" s="154">
        <f t="array" ref="FJ168">IFERROR(INDEX($N3:$N17,MATCH(1,IF($L3:$L17&lt;=FJ$165,IF($M3:$M17&gt;=FJ$165,1)),0))*$B3/12,0)</f>
        <v>0</v>
      </c>
      <c r="FK168" s="154">
        <f t="array" ref="FK168">IFERROR(INDEX($N3:$N17,MATCH(1,IF($L3:$L17&lt;=FK$165,IF($M3:$M17&gt;=FK$165,1)),0))*$B3/12,0)</f>
        <v>0</v>
      </c>
      <c r="FL168" s="154">
        <f t="array" ref="FL168">IFERROR(INDEX($N3:$N17,MATCH(1,IF($L3:$L17&lt;=FL$165,IF($M3:$M17&gt;=FL$165,1)),0))*$B3/12,0)</f>
        <v>0</v>
      </c>
      <c r="FM168" s="154">
        <f t="array" ref="FM168">IFERROR(INDEX($N3:$N17,MATCH(1,IF($L3:$L17&lt;=FM$165,IF($M3:$M17&gt;=FM$165,1)),0))*$B3/12,0)</f>
        <v>0</v>
      </c>
      <c r="FN168" s="154">
        <f t="array" ref="FN168">IFERROR(INDEX($N3:$N17,MATCH(1,IF($L3:$L17&lt;=FN$165,IF($M3:$M17&gt;=FN$165,1)),0))*$B3/12,0)</f>
        <v>0</v>
      </c>
      <c r="FO168" s="154">
        <f t="array" ref="FO168">IFERROR(INDEX($N3:$N17,MATCH(1,IF($L3:$L17&lt;=FO$165,IF($M3:$M17&gt;=FO$165,1)),0))*$B3/12,0)</f>
        <v>0</v>
      </c>
      <c r="FP168" s="154">
        <f t="array" ref="FP168">IFERROR(INDEX($N3:$N17,MATCH(1,IF($L3:$L17&lt;=FP$165,IF($M3:$M17&gt;=FP$165,1)),0))*$B3/12,0)</f>
        <v>0</v>
      </c>
      <c r="FQ168" s="154">
        <f t="array" ref="FQ168">IFERROR(INDEX($N3:$N17,MATCH(1,IF($L3:$L17&lt;=FQ$165,IF($M3:$M17&gt;=FQ$165,1)),0))*$B3/12,0)</f>
        <v>0</v>
      </c>
      <c r="FR168" s="154">
        <f t="array" ref="FR168">IFERROR(INDEX($N3:$N17,MATCH(1,IF($L3:$L17&lt;=FR$165,IF($M3:$M17&gt;=FR$165,1)),0))*$B3/12,0)</f>
        <v>0</v>
      </c>
      <c r="FS168" s="154">
        <f t="array" ref="FS168">IFERROR(INDEX($N3:$N17,MATCH(1,IF($L3:$L17&lt;=FS$165,IF($M3:$M17&gt;=FS$165,1)),0))*$B3/12,0)</f>
        <v>0</v>
      </c>
      <c r="FT168" s="154">
        <f t="array" ref="FT168">IFERROR(INDEX($N3:$N17,MATCH(1,IF($L3:$L17&lt;=FT$165,IF($M3:$M17&gt;=FT$165,1)),0))*$B3/12,0)</f>
        <v>0</v>
      </c>
      <c r="FU168" s="154">
        <f t="array" ref="FU168">IFERROR(INDEX($N3:$N17,MATCH(1,IF($L3:$L17&lt;=FU$165,IF($M3:$M17&gt;=FU$165,1)),0))*$B3/12,0)</f>
        <v>0</v>
      </c>
      <c r="FV168" s="154">
        <f t="array" ref="FV168">IFERROR(INDEX($N3:$N17,MATCH(1,IF($L3:$L17&lt;=FV$165,IF($M3:$M17&gt;=FV$165,1)),0))*$B3/12,0)</f>
        <v>0</v>
      </c>
      <c r="FW168" s="154">
        <f t="array" ref="FW168">IFERROR(INDEX($N3:$N17,MATCH(1,IF($L3:$L17&lt;=FW$165,IF($M3:$M17&gt;=FW$165,1)),0))*$B3/12,0)</f>
        <v>0</v>
      </c>
      <c r="FX168" s="154">
        <f t="array" ref="FX168">IFERROR(INDEX($N3:$N17,MATCH(1,IF($L3:$L17&lt;=FX$165,IF($M3:$M17&gt;=FX$165,1)),0))*$B3/12,0)</f>
        <v>0</v>
      </c>
      <c r="FY168" s="154">
        <f t="array" ref="FY168">IFERROR(INDEX($N3:$N17,MATCH(1,IF($L3:$L17&lt;=FY$165,IF($M3:$M17&gt;=FY$165,1)),0))*$B3/12,0)</f>
        <v>0</v>
      </c>
      <c r="FZ168" s="154">
        <f t="array" ref="FZ168">IFERROR(INDEX($N3:$N17,MATCH(1,IF($L3:$L17&lt;=FZ$165,IF($M3:$M17&gt;=FZ$165,1)),0))*$B3/12,0)</f>
        <v>0</v>
      </c>
      <c r="GA168" s="154">
        <f t="array" ref="GA168">IFERROR(INDEX($N3:$N17,MATCH(1,IF($L3:$L17&lt;=GA$165,IF($M3:$M17&gt;=GA$165,1)),0))*$B3/12,0)</f>
        <v>0</v>
      </c>
      <c r="GB168" s="154">
        <f t="array" ref="GB168">IFERROR(INDEX($N3:$N17,MATCH(1,IF($L3:$L17&lt;=GB$165,IF($M3:$M17&gt;=GB$165,1)),0))*$B3/12,0)</f>
        <v>0</v>
      </c>
      <c r="GC168" s="154">
        <f t="array" ref="GC168">IFERROR(INDEX($N3:$N17,MATCH(1,IF($L3:$L17&lt;=GC$165,IF($M3:$M17&gt;=GC$165,1)),0))*$B3/12,0)</f>
        <v>0</v>
      </c>
      <c r="GD168" s="154">
        <f t="array" ref="GD168">IFERROR(INDEX($N3:$N17,MATCH(1,IF($L3:$L17&lt;=GD$165,IF($M3:$M17&gt;=GD$165,1)),0))*$B3/12,0)</f>
        <v>0</v>
      </c>
      <c r="GE168" s="154">
        <f t="array" ref="GE168">IFERROR(INDEX($N3:$N17,MATCH(1,IF($L3:$L17&lt;=GE$165,IF($M3:$M17&gt;=GE$165,1)),0))*$B3/12,0)</f>
        <v>0</v>
      </c>
      <c r="GF168" s="154">
        <f t="array" ref="GF168">IFERROR(INDEX($N3:$N17,MATCH(1,IF($L3:$L17&lt;=GF$165,IF($M3:$M17&gt;=GF$165,1)),0))*$B3/12,0)</f>
        <v>0</v>
      </c>
      <c r="GG168" s="154">
        <f t="array" ref="GG168">IFERROR(INDEX($N3:$N17,MATCH(1,IF($L3:$L17&lt;=GG$165,IF($M3:$M17&gt;=GG$165,1)),0))*$B3/12,0)</f>
        <v>0</v>
      </c>
      <c r="GH168" s="154">
        <f t="array" ref="GH168">IFERROR(INDEX($N3:$N17,MATCH(1,IF($L3:$L17&lt;=GH$165,IF($M3:$M17&gt;=GH$165,1)),0))*$B3/12,0)</f>
        <v>0</v>
      </c>
      <c r="GI168" s="154">
        <f t="array" ref="GI168">IFERROR(INDEX($N3:$N17,MATCH(1,IF($L3:$L17&lt;=GI$165,IF($M3:$M17&gt;=GI$165,1)),0))*$B3/12,0)</f>
        <v>0</v>
      </c>
      <c r="GJ168" s="154">
        <f t="array" ref="GJ168">IFERROR(INDEX($N3:$N17,MATCH(1,IF($L3:$L17&lt;=GJ$165,IF($M3:$M17&gt;=GJ$165,1)),0))*$B3/12,0)</f>
        <v>0</v>
      </c>
      <c r="GK168" s="154">
        <f t="array" ref="GK168">IFERROR(INDEX($N3:$N17,MATCH(1,IF($L3:$L17&lt;=GK$165,IF($M3:$M17&gt;=GK$165,1)),0))*$B3/12,0)</f>
        <v>0</v>
      </c>
      <c r="GL168" s="154">
        <f t="array" ref="GL168">IFERROR(INDEX($N3:$N17,MATCH(1,IF($L3:$L17&lt;=GL$165,IF($M3:$M17&gt;=GL$165,1)),0))*$B3/12,0)</f>
        <v>0</v>
      </c>
      <c r="GM168" s="154">
        <f t="array" ref="GM168">IFERROR(INDEX($N3:$N17,MATCH(1,IF($L3:$L17&lt;=GM$165,IF($M3:$M17&gt;=GM$165,1)),0))*$B3/12,0)</f>
        <v>0</v>
      </c>
      <c r="GN168" s="154">
        <f t="array" ref="GN168">IFERROR(INDEX($N3:$N17,MATCH(1,IF($L3:$L17&lt;=GN$165,IF($M3:$M17&gt;=GN$165,1)),0))*$B3/12,0)</f>
        <v>0</v>
      </c>
      <c r="GO168" s="154">
        <f t="array" ref="GO168">IFERROR(INDEX($N3:$N17,MATCH(1,IF($L3:$L17&lt;=GO$165,IF($M3:$M17&gt;=GO$165,1)),0))*$B3/12,0)</f>
        <v>0</v>
      </c>
      <c r="GP168" s="154">
        <f t="array" ref="GP168">IFERROR(INDEX($N3:$N17,MATCH(1,IF($L3:$L17&lt;=GP$165,IF($M3:$M17&gt;=GP$165,1)),0))*$B3/12,0)</f>
        <v>0</v>
      </c>
      <c r="GQ168" s="154">
        <f t="array" ref="GQ168">IFERROR(INDEX($N3:$N17,MATCH(1,IF($L3:$L17&lt;=GQ$165,IF($M3:$M17&gt;=GQ$165,1)),0))*$B3/12,0)</f>
        <v>0</v>
      </c>
      <c r="GR168" s="154">
        <f t="array" ref="GR168">IFERROR(INDEX($N3:$N17,MATCH(1,IF($L3:$L17&lt;=GR$165,IF($M3:$M17&gt;=GR$165,1)),0))*$B3/12,0)</f>
        <v>0</v>
      </c>
      <c r="GS168" s="154">
        <f t="array" ref="GS168">IFERROR(INDEX($N3:$N17,MATCH(1,IF($L3:$L17&lt;=GS$165,IF($M3:$M17&gt;=GS$165,1)),0))*$B3/12,0)</f>
        <v>0</v>
      </c>
      <c r="GT168" s="154">
        <f t="array" ref="GT168">IFERROR(INDEX($N3:$N17,MATCH(1,IF($L3:$L17&lt;=GT$165,IF($M3:$M17&gt;=GT$165,1)),0))*$B3/12,0)</f>
        <v>0</v>
      </c>
      <c r="GU168" s="154">
        <f t="array" ref="GU168">IFERROR(INDEX($N3:$N17,MATCH(1,IF($L3:$L17&lt;=GU$165,IF($M3:$M17&gt;=GU$165,1)),0))*$B3/12,0)</f>
        <v>0</v>
      </c>
      <c r="GV168" s="154">
        <f t="array" ref="GV168">IFERROR(INDEX($N3:$N17,MATCH(1,IF($L3:$L17&lt;=GV$165,IF($M3:$M17&gt;=GV$165,1)),0))*$B3/12,0)</f>
        <v>0</v>
      </c>
      <c r="GW168" s="154">
        <f t="array" ref="GW168">IFERROR(INDEX($N3:$N17,MATCH(1,IF($L3:$L17&lt;=GW$165,IF($M3:$M17&gt;=GW$165,1)),0))*$B3/12,0)</f>
        <v>0</v>
      </c>
      <c r="GX168" s="154">
        <f t="array" ref="GX168">IFERROR(INDEX($N3:$N17,MATCH(1,IF($L3:$L17&lt;=GX$165,IF($M3:$M17&gt;=GX$165,1)),0))*$B3/12,0)</f>
        <v>0</v>
      </c>
      <c r="GY168" s="154">
        <f t="array" ref="GY168">IFERROR(INDEX($N3:$N17,MATCH(1,IF($L3:$L17&lt;=GY$165,IF($M3:$M17&gt;=GY$165,1)),0))*$B3/12,0)</f>
        <v>0</v>
      </c>
      <c r="GZ168" s="154">
        <f t="array" ref="GZ168">IFERROR(INDEX($N3:$N17,MATCH(1,IF($L3:$L17&lt;=GZ$165,IF($M3:$M17&gt;=GZ$165,1)),0))*$B3/12,0)</f>
        <v>0</v>
      </c>
      <c r="HA168" s="154">
        <f t="array" ref="HA168">IFERROR(INDEX($N3:$N17,MATCH(1,IF($L3:$L17&lt;=HA$165,IF($M3:$M17&gt;=HA$165,1)),0))*$B3/12,0)</f>
        <v>0</v>
      </c>
      <c r="HB168" s="154">
        <f t="array" ref="HB168">IFERROR(INDEX($N3:$N17,MATCH(1,IF($L3:$L17&lt;=HB$165,IF($M3:$M17&gt;=HB$165,1)),0))*$B3/12,0)</f>
        <v>0</v>
      </c>
      <c r="HC168" s="154">
        <f t="array" ref="HC168">IFERROR(INDEX($N3:$N17,MATCH(1,IF($L3:$L17&lt;=HC$165,IF($M3:$M17&gt;=HC$165,1)),0))*$B3/12,0)</f>
        <v>0</v>
      </c>
      <c r="HD168" s="154">
        <f t="array" ref="HD168">IFERROR(INDEX($N3:$N17,MATCH(1,IF($L3:$L17&lt;=HD$165,IF($M3:$M17&gt;=HD$165,1)),0))*$B3/12,0)</f>
        <v>0</v>
      </c>
      <c r="HE168" s="154">
        <f t="array" ref="HE168">IFERROR(INDEX($N3:$N17,MATCH(1,IF($L3:$L17&lt;=HE$165,IF($M3:$M17&gt;=HE$165,1)),0))*$B3/12,0)</f>
        <v>0</v>
      </c>
      <c r="HF168" s="154">
        <f t="array" ref="HF168">IFERROR(INDEX($N3:$N17,MATCH(1,IF($L3:$L17&lt;=HF$165,IF($M3:$M17&gt;=HF$165,1)),0))*$B3/12,0)</f>
        <v>0</v>
      </c>
      <c r="HG168" s="154">
        <f t="array" ref="HG168">IFERROR(INDEX($N3:$N17,MATCH(1,IF($L3:$L17&lt;=HG$165,IF($M3:$M17&gt;=HG$165,1)),0))*$B3/12,0)</f>
        <v>0</v>
      </c>
      <c r="HH168" s="154">
        <f t="array" ref="HH168">IFERROR(INDEX($N3:$N17,MATCH(1,IF($L3:$L17&lt;=HH$165,IF($M3:$M17&gt;=HH$165,1)),0))*$B3/12,0)</f>
        <v>0</v>
      </c>
      <c r="HI168" s="154">
        <f t="array" ref="HI168">IFERROR(INDEX($N3:$N17,MATCH(1,IF($L3:$L17&lt;=HI$165,IF($M3:$M17&gt;=HI$165,1)),0))*$B3/12,0)</f>
        <v>0</v>
      </c>
      <c r="HJ168" s="154">
        <f t="array" ref="HJ168">IFERROR(INDEX($N3:$N17,MATCH(1,IF($L3:$L17&lt;=HJ$165,IF($M3:$M17&gt;=HJ$165,1)),0))*$B3/12,0)</f>
        <v>0</v>
      </c>
      <c r="HK168" s="154">
        <f t="array" ref="HK168">IFERROR(INDEX($N3:$N17,MATCH(1,IF($L3:$L17&lt;=HK$165,IF($M3:$M17&gt;=HK$165,1)),0))*$B3/12,0)</f>
        <v>0</v>
      </c>
      <c r="HL168" s="154">
        <f t="array" ref="HL168">IFERROR(INDEX($N3:$N17,MATCH(1,IF($L3:$L17&lt;=HL$165,IF($M3:$M17&gt;=HL$165,1)),0))*$B3/12,0)</f>
        <v>0</v>
      </c>
      <c r="HM168" s="154">
        <f t="array" ref="HM168">IFERROR(INDEX($N3:$N17,MATCH(1,IF($L3:$L17&lt;=HM$165,IF($M3:$M17&gt;=HM$165,1)),0))*$B3/12,0)</f>
        <v>0</v>
      </c>
      <c r="HN168" s="154">
        <f t="array" ref="HN168">IFERROR(INDEX($N3:$N17,MATCH(1,IF($L3:$L17&lt;=HN$165,IF($M3:$M17&gt;=HN$165,1)),0))*$B3/12,0)</f>
        <v>0</v>
      </c>
      <c r="HO168" s="154">
        <f t="array" ref="HO168">IFERROR(INDEX($N3:$N17,MATCH(1,IF($L3:$L17&lt;=HO$165,IF($M3:$M17&gt;=HO$165,1)),0))*$B3/12,0)</f>
        <v>0</v>
      </c>
      <c r="HP168" s="154">
        <f t="array" ref="HP168">IFERROR(INDEX($N3:$N17,MATCH(1,IF($L3:$L17&lt;=HP$165,IF($M3:$M17&gt;=HP$165,1)),0))*$B3/12,0)</f>
        <v>0</v>
      </c>
      <c r="HQ168" s="154">
        <f t="array" ref="HQ168">IFERROR(INDEX($N3:$N17,MATCH(1,IF($L3:$L17&lt;=HQ$165,IF($M3:$M17&gt;=HQ$165,1)),0))*$B3/12,0)</f>
        <v>0</v>
      </c>
      <c r="HR168" s="154">
        <f t="array" ref="HR168">IFERROR(INDEX($N3:$N17,MATCH(1,IF($L3:$L17&lt;=HR$165,IF($M3:$M17&gt;=HR$165,1)),0))*$B3/12,0)</f>
        <v>0</v>
      </c>
      <c r="HS168" s="154">
        <f t="array" ref="HS168">IFERROR(INDEX($N3:$N17,MATCH(1,IF($L3:$L17&lt;=HS$165,IF($M3:$M17&gt;=HS$165,1)),0))*$B3/12,0)</f>
        <v>0</v>
      </c>
      <c r="HT168" s="154">
        <f t="array" ref="HT168">IFERROR(INDEX($N3:$N17,MATCH(1,IF($L3:$L17&lt;=HT$165,IF($M3:$M17&gt;=HT$165,1)),0))*$B3/12,0)</f>
        <v>0</v>
      </c>
      <c r="HU168" s="154">
        <f t="array" ref="HU168">IFERROR(INDEX($N3:$N17,MATCH(1,IF($L3:$L17&lt;=HU$165,IF($M3:$M17&gt;=HU$165,1)),0))*$B3/12,0)</f>
        <v>0</v>
      </c>
      <c r="HV168" s="154">
        <f t="array" ref="HV168">IFERROR(INDEX($N3:$N17,MATCH(1,IF($L3:$L17&lt;=HV$165,IF($M3:$M17&gt;=HV$165,1)),0))*$B3/12,0)</f>
        <v>0</v>
      </c>
      <c r="HW168" s="154">
        <f t="array" ref="HW168">IFERROR(INDEX($N3:$N17,MATCH(1,IF($L3:$L17&lt;=HW$165,IF($M3:$M17&gt;=HW$165,1)),0))*$B3/12,0)</f>
        <v>0</v>
      </c>
      <c r="HX168" s="154">
        <f t="array" ref="HX168">IFERROR(INDEX($N3:$N17,MATCH(1,IF($L3:$L17&lt;=HX$165,IF($M3:$M17&gt;=HX$165,1)),0))*$B3/12,0)</f>
        <v>0</v>
      </c>
      <c r="HY168" s="154">
        <f t="array" ref="HY168">IFERROR(INDEX($N3:$N17,MATCH(1,IF($L3:$L17&lt;=HY$165,IF($M3:$M17&gt;=HY$165,1)),0))*$B3/12,0)</f>
        <v>0</v>
      </c>
      <c r="HZ168" s="154">
        <f t="array" ref="HZ168">IFERROR(INDEX($N3:$N17,MATCH(1,IF($L3:$L17&lt;=HZ$165,IF($M3:$M17&gt;=HZ$165,1)),0))*$B3/12,0)</f>
        <v>0</v>
      </c>
      <c r="IA168" s="154">
        <f t="array" ref="IA168">IFERROR(INDEX($N3:$N17,MATCH(1,IF($L3:$L17&lt;=IA$165,IF($M3:$M17&gt;=IA$165,1)),0))*$B3/12,0)</f>
        <v>0</v>
      </c>
      <c r="IB168" s="154">
        <f t="array" ref="IB168">IFERROR(INDEX($N3:$N17,MATCH(1,IF($L3:$L17&lt;=IB$165,IF($M3:$M17&gt;=IB$165,1)),0))*$B3/12,0)</f>
        <v>0</v>
      </c>
      <c r="IC168" s="154">
        <f t="array" ref="IC168">IFERROR(INDEX($N3:$N17,MATCH(1,IF($L3:$L17&lt;=IC$165,IF($M3:$M17&gt;=IC$165,1)),0))*$B3/12,0)</f>
        <v>0</v>
      </c>
      <c r="ID168" s="154">
        <f t="array" ref="ID168">IFERROR(INDEX($N3:$N17,MATCH(1,IF($L3:$L17&lt;=ID$165,IF($M3:$M17&gt;=ID$165,1)),0))*$B3/12,0)</f>
        <v>0</v>
      </c>
      <c r="IE168" s="154">
        <f t="array" ref="IE168">IFERROR(INDEX($N3:$N17,MATCH(1,IF($L3:$L17&lt;=IE$165,IF($M3:$M17&gt;=IE$165,1)),0))*$B3/12,0)</f>
        <v>0</v>
      </c>
      <c r="IF168" s="154">
        <f t="array" ref="IF168">IFERROR(INDEX($N3:$N17,MATCH(1,IF($L3:$L17&lt;=IF$165,IF($M3:$M17&gt;=IF$165,1)),0))*$B3/12,0)</f>
        <v>0</v>
      </c>
      <c r="IG168" s="154">
        <f t="array" ref="IG168">IFERROR(INDEX($N3:$N17,MATCH(1,IF($L3:$L17&lt;=IG$165,IF($M3:$M17&gt;=IG$165,1)),0))*$B3/12,0)</f>
        <v>0</v>
      </c>
      <c r="IH168" s="154">
        <f t="array" ref="IH168">IFERROR(INDEX($N3:$N17,MATCH(1,IF($L3:$L17&lt;=IH$165,IF($M3:$M17&gt;=IH$165,1)),0))*$B3/12,0)</f>
        <v>0</v>
      </c>
      <c r="II168" s="154">
        <f t="array" ref="II168">IFERROR(INDEX($N3:$N17,MATCH(1,IF($L3:$L17&lt;=II$165,IF($M3:$M17&gt;=II$165,1)),0))*$B3/12,0)</f>
        <v>0</v>
      </c>
      <c r="IJ168" s="154">
        <f t="array" ref="IJ168">IFERROR(INDEX($N3:$N17,MATCH(1,IF($L3:$L17&lt;=IJ$165,IF($M3:$M17&gt;=IJ$165,1)),0))*$B3/12,0)</f>
        <v>0</v>
      </c>
      <c r="IK168" s="154">
        <f t="array" ref="IK168">IFERROR(INDEX($N3:$N17,MATCH(1,IF($L3:$L17&lt;=IK$165,IF($M3:$M17&gt;=IK$165,1)),0))*$B3/12,0)</f>
        <v>0</v>
      </c>
      <c r="IL168" s="154">
        <f t="array" ref="IL168">IFERROR(INDEX($N3:$N17,MATCH(1,IF($L3:$L17&lt;=IL$165,IF($M3:$M17&gt;=IL$165,1)),0))*$B3/12,0)</f>
        <v>0</v>
      </c>
      <c r="IM168" s="154">
        <f t="array" ref="IM168">IFERROR(INDEX($N3:$N17,MATCH(1,IF($L3:$L17&lt;=IM$165,IF($M3:$M17&gt;=IM$165,1)),0))*$B3/12,0)</f>
        <v>0</v>
      </c>
      <c r="IN168" s="154">
        <f t="array" ref="IN168">IFERROR(INDEX($N3:$N17,MATCH(1,IF($L3:$L17&lt;=IN$165,IF($M3:$M17&gt;=IN$165,1)),0))*$B3/12,0)</f>
        <v>0</v>
      </c>
      <c r="IO168" s="154">
        <f t="array" ref="IO168">IFERROR(INDEX($N3:$N17,MATCH(1,IF($L3:$L17&lt;=IO$165,IF($M3:$M17&gt;=IO$165,1)),0))*$B3/12,0)</f>
        <v>0</v>
      </c>
      <c r="IP168" s="154">
        <f t="array" ref="IP168">IFERROR(INDEX($N3:$N17,MATCH(1,IF($L3:$L17&lt;=IP$165,IF($M3:$M17&gt;=IP$165,1)),0))*$B3/12,0)</f>
        <v>0</v>
      </c>
      <c r="IQ168" s="154">
        <f t="array" ref="IQ168">IFERROR(INDEX($N3:$N17,MATCH(1,IF($L3:$L17&lt;=IQ$165,IF($M3:$M17&gt;=IQ$165,1)),0))*$B3/12,0)</f>
        <v>0</v>
      </c>
      <c r="IR168" s="154">
        <f t="array" ref="IR168">IFERROR(INDEX($N3:$N17,MATCH(1,IF($L3:$L17&lt;=IR$165,IF($M3:$M17&gt;=IR$165,1)),0))*$B3/12,0)</f>
        <v>0</v>
      </c>
      <c r="IS168" s="154">
        <f t="array" ref="IS168">IFERROR(INDEX($N3:$N17,MATCH(1,IF($L3:$L17&lt;=IS$165,IF($M3:$M17&gt;=IS$165,1)),0))*$B3/12,0)</f>
        <v>0</v>
      </c>
      <c r="IT168" s="154">
        <f t="array" ref="IT168">IFERROR(INDEX($N3:$N17,MATCH(1,IF($L3:$L17&lt;=IT$165,IF($M3:$M17&gt;=IT$165,1)),0))*$B3/12,0)</f>
        <v>0</v>
      </c>
      <c r="IU168" s="154">
        <f t="array" ref="IU168">IFERROR(INDEX($N3:$N17,MATCH(1,IF($L3:$L17&lt;=IU$165,IF($M3:$M17&gt;=IU$165,1)),0))*$B3/12,0)</f>
        <v>0</v>
      </c>
      <c r="IV168" s="154">
        <f t="array" ref="IV168">IFERROR(INDEX($N3:$N17,MATCH(1,IF($L3:$L17&lt;=IV$165,IF($M3:$M17&gt;=IV$165,1)),0))*$B3/12,0)</f>
        <v>0</v>
      </c>
      <c r="IW168" s="154">
        <f t="array" ref="IW168">IFERROR(INDEX($N3:$N17,MATCH(1,IF($L3:$L17&lt;=IW$165,IF($M3:$M17&gt;=IW$165,1)),0))*$B3/12,0)</f>
        <v>0</v>
      </c>
      <c r="IX168" s="154">
        <f t="array" ref="IX168">IFERROR(INDEX($N3:$N17,MATCH(1,IF($L3:$L17&lt;=IX$165,IF($M3:$M17&gt;=IX$165,1)),0))*$B3/12,0)</f>
        <v>0</v>
      </c>
      <c r="IY168" s="154">
        <f t="array" ref="IY168">IFERROR(INDEX($N3:$N17,MATCH(1,IF($L3:$L17&lt;=IY$165,IF($M3:$M17&gt;=IY$165,1)),0))*$B3/12,0)</f>
        <v>0</v>
      </c>
      <c r="IZ168" s="154">
        <f t="array" ref="IZ168">IFERROR(INDEX($N3:$N17,MATCH(1,IF($L3:$L17&lt;=IZ$165,IF($M3:$M17&gt;=IZ$165,1)),0))*$B3/12,0)</f>
        <v>0</v>
      </c>
      <c r="JA168" s="154">
        <f t="array" ref="JA168">IFERROR(INDEX($N3:$N17,MATCH(1,IF($L3:$L17&lt;=JA$165,IF($M3:$M17&gt;=JA$165,1)),0))*$B3/12,0)</f>
        <v>0</v>
      </c>
      <c r="JB168" s="154">
        <f t="array" ref="JB168">IFERROR(INDEX($N3:$N17,MATCH(1,IF($L3:$L17&lt;=JB$165,IF($M3:$M17&gt;=JB$165,1)),0))*$B3/12,0)</f>
        <v>0</v>
      </c>
      <c r="JC168" s="154">
        <f t="array" ref="JC168">IFERROR(INDEX($N3:$N17,MATCH(1,IF($L3:$L17&lt;=JC$165,IF($M3:$M17&gt;=JC$165,1)),0))*$B3/12,0)</f>
        <v>0</v>
      </c>
      <c r="JD168" s="154">
        <f t="array" ref="JD168">IFERROR(INDEX($N3:$N17,MATCH(1,IF($L3:$L17&lt;=JD$165,IF($M3:$M17&gt;=JD$165,1)),0))*$B3/12,0)</f>
        <v>0</v>
      </c>
      <c r="JE168" s="154">
        <f t="array" ref="JE168">IFERROR(INDEX($N3:$N17,MATCH(1,IF($L3:$L17&lt;=JE$165,IF($M3:$M17&gt;=JE$165,1)),0))*$B3/12,0)</f>
        <v>0</v>
      </c>
      <c r="JF168" s="154">
        <f t="array" ref="JF168">IFERROR(INDEX($N3:$N17,MATCH(1,IF($L3:$L17&lt;=JF$165,IF($M3:$M17&gt;=JF$165,1)),0))*$B3/12,0)</f>
        <v>0</v>
      </c>
      <c r="JG168" s="154">
        <f t="array" ref="JG168">IFERROR(INDEX($N3:$N17,MATCH(1,IF($L3:$L17&lt;=JG$165,IF($M3:$M17&gt;=JG$165,1)),0))*$B3/12,0)</f>
        <v>0</v>
      </c>
      <c r="JH168" s="154">
        <f t="array" ref="JH168">IFERROR(INDEX($N3:$N17,MATCH(1,IF($L3:$L17&lt;=JH$165,IF($M3:$M17&gt;=JH$165,1)),0))*$B3/12,0)</f>
        <v>0</v>
      </c>
      <c r="JI168" s="154">
        <f t="array" ref="JI168">IFERROR(INDEX($N3:$N17,MATCH(1,IF($L3:$L17&lt;=JI$165,IF($M3:$M17&gt;=JI$165,1)),0))*$B3/12,0)</f>
        <v>0</v>
      </c>
      <c r="JJ168" s="154">
        <f t="array" ref="JJ168">IFERROR(INDEX($N3:$N17,MATCH(1,IF($L3:$L17&lt;=JJ$165,IF($M3:$M17&gt;=JJ$165,1)),0))*$B3/12,0)</f>
        <v>0</v>
      </c>
      <c r="JK168" s="154">
        <f t="array" ref="JK168">IFERROR(INDEX($N3:$N17,MATCH(1,IF($L3:$L17&lt;=JK$165,IF($M3:$M17&gt;=JK$165,1)),0))*$B3/12,0)</f>
        <v>0</v>
      </c>
      <c r="JL168" s="154">
        <f t="array" ref="JL168">IFERROR(INDEX($N3:$N17,MATCH(1,IF($L3:$L17&lt;=JL$165,IF($M3:$M17&gt;=JL$165,1)),0))*$B3/12,0)</f>
        <v>0</v>
      </c>
      <c r="JM168" s="154">
        <f t="array" ref="JM168">IFERROR(INDEX($N3:$N17,MATCH(1,IF($L3:$L17&lt;=JM$165,IF($M3:$M17&gt;=JM$165,1)),0))*$B3/12,0)</f>
        <v>0</v>
      </c>
      <c r="JN168" s="154">
        <f t="array" ref="JN168">IFERROR(INDEX($N3:$N17,MATCH(1,IF($L3:$L17&lt;=JN$165,IF($M3:$M17&gt;=JN$165,1)),0))*$B3/12,0)</f>
        <v>0</v>
      </c>
      <c r="JO168" s="154">
        <f t="array" ref="JO168">IFERROR(INDEX($N3:$N17,MATCH(1,IF($L3:$L17&lt;=JO$165,IF($M3:$M17&gt;=JO$165,1)),0))*$B3/12,0)</f>
        <v>0</v>
      </c>
      <c r="JP168" s="154">
        <f t="array" ref="JP168">IFERROR(INDEX($N3:$N17,MATCH(1,IF($L3:$L17&lt;=JP$165,IF($M3:$M17&gt;=JP$165,1)),0))*$B3/12,0)</f>
        <v>0</v>
      </c>
      <c r="JQ168" s="154">
        <f t="array" ref="JQ168">IFERROR(INDEX($N3:$N17,MATCH(1,IF($L3:$L17&lt;=JQ$165,IF($M3:$M17&gt;=JQ$165,1)),0))*$B3/12,0)</f>
        <v>0</v>
      </c>
      <c r="JR168" s="154">
        <f t="array" ref="JR168">IFERROR(INDEX($N3:$N17,MATCH(1,IF($L3:$L17&lt;=JR$165,IF($M3:$M17&gt;=JR$165,1)),0))*$B3/12,0)</f>
        <v>0</v>
      </c>
      <c r="JS168" s="154">
        <f t="array" ref="JS168">IFERROR(INDEX($N3:$N17,MATCH(1,IF($L3:$L17&lt;=JS$165,IF($M3:$M17&gt;=JS$165,1)),0))*$B3/12,0)</f>
        <v>0</v>
      </c>
      <c r="JT168" s="154">
        <f t="array" ref="JT168">IFERROR(INDEX($N3:$N17,MATCH(1,IF($L3:$L17&lt;=JT$165,IF($M3:$M17&gt;=JT$165,1)),0))*$B3/12,0)</f>
        <v>0</v>
      </c>
      <c r="JU168" s="154">
        <f t="array" ref="JU168">IFERROR(INDEX($N3:$N17,MATCH(1,IF($L3:$L17&lt;=JU$165,IF($M3:$M17&gt;=JU$165,1)),0))*$B3/12,0)</f>
        <v>0</v>
      </c>
      <c r="JV168" s="154">
        <f t="array" ref="JV168">IFERROR(INDEX($N3:$N17,MATCH(1,IF($L3:$L17&lt;=JV$165,IF($M3:$M17&gt;=JV$165,1)),0))*$B3/12,0)</f>
        <v>0</v>
      </c>
      <c r="JW168" s="154">
        <f t="array" ref="JW168">IFERROR(INDEX($N3:$N17,MATCH(1,IF($L3:$L17&lt;=JW$165,IF($M3:$M17&gt;=JW$165,1)),0))*$B3/12,0)</f>
        <v>0</v>
      </c>
      <c r="JX168" s="154">
        <f t="array" ref="JX168">IFERROR(INDEX($N3:$N17,MATCH(1,IF($L3:$L17&lt;=JX$165,IF($M3:$M17&gt;=JX$165,1)),0))*$B3/12,0)</f>
        <v>0</v>
      </c>
      <c r="JY168" s="154">
        <f t="array" ref="JY168">IFERROR(INDEX($N3:$N17,MATCH(1,IF($L3:$L17&lt;=JY$165,IF($M3:$M17&gt;=JY$165,1)),0))*$B3/12,0)</f>
        <v>0</v>
      </c>
      <c r="JZ168" s="154">
        <f t="array" ref="JZ168">IFERROR(INDEX($N3:$N17,MATCH(1,IF($L3:$L17&lt;=JZ$165,IF($M3:$M17&gt;=JZ$165,1)),0))*$B3/12,0)</f>
        <v>0</v>
      </c>
      <c r="KA168" s="154">
        <f t="array" ref="KA168">IFERROR(INDEX($N3:$N17,MATCH(1,IF($L3:$L17&lt;=KA$165,IF($M3:$M17&gt;=KA$165,1)),0))*$B3/12,0)</f>
        <v>0</v>
      </c>
      <c r="KB168" s="154">
        <f t="array" ref="KB168">IFERROR(INDEX($N3:$N17,MATCH(1,IF($L3:$L17&lt;=KB$165,IF($M3:$M17&gt;=KB$165,1)),0))*$B3/12,0)</f>
        <v>0</v>
      </c>
      <c r="KC168" s="154">
        <f t="array" ref="KC168">IFERROR(INDEX($N3:$N17,MATCH(1,IF($L3:$L17&lt;=KC$165,IF($M3:$M17&gt;=KC$165,1)),0))*$B3/12,0)</f>
        <v>0</v>
      </c>
      <c r="KD168" s="154">
        <f t="array" ref="KD168">IFERROR(INDEX($N3:$N17,MATCH(1,IF($L3:$L17&lt;=KD$165,IF($M3:$M17&gt;=KD$165,1)),0))*$B3/12,0)</f>
        <v>0</v>
      </c>
      <c r="KE168" s="154">
        <f t="array" ref="KE168">IFERROR(INDEX($N3:$N17,MATCH(1,IF($L3:$L17&lt;=KE$165,IF($M3:$M17&gt;=KE$165,1)),0))*$B3/12,0)</f>
        <v>0</v>
      </c>
      <c r="KF168" s="154">
        <f t="array" ref="KF168">IFERROR(INDEX($N3:$N17,MATCH(1,IF($L3:$L17&lt;=KF$165,IF($M3:$M17&gt;=KF$165,1)),0))*$B3/12,0)</f>
        <v>0</v>
      </c>
      <c r="KG168" s="154">
        <f t="array" ref="KG168">IFERROR(INDEX($N3:$N17,MATCH(1,IF($L3:$L17&lt;=KG$165,IF($M3:$M17&gt;=KG$165,1)),0))*$B3/12,0)</f>
        <v>0</v>
      </c>
      <c r="KH168" s="154">
        <f t="array" ref="KH168">IFERROR(INDEX($N3:$N17,MATCH(1,IF($L3:$L17&lt;=KH$165,IF($M3:$M17&gt;=KH$165,1)),0))*$B3/12,0)</f>
        <v>0</v>
      </c>
      <c r="KI168" s="154">
        <f t="array" ref="KI168">IFERROR(INDEX($N3:$N17,MATCH(1,IF($L3:$L17&lt;=KI$165,IF($M3:$M17&gt;=KI$165,1)),0))*$B3/12,0)</f>
        <v>0</v>
      </c>
      <c r="KJ168" s="154">
        <f t="array" ref="KJ168">IFERROR(INDEX($N3:$N17,MATCH(1,IF($L3:$L17&lt;=KJ$165,IF($M3:$M17&gt;=KJ$165,1)),0))*$B3/12,0)</f>
        <v>0</v>
      </c>
      <c r="KK168" s="154">
        <f t="array" ref="KK168">IFERROR(INDEX($N3:$N17,MATCH(1,IF($L3:$L17&lt;=KK$165,IF($M3:$M17&gt;=KK$165,1)),0))*$B3/12,0)</f>
        <v>0</v>
      </c>
      <c r="KL168" s="154">
        <f t="array" ref="KL168">IFERROR(INDEX($N3:$N17,MATCH(1,IF($L3:$L17&lt;=KL$165,IF($M3:$M17&gt;=KL$165,1)),0))*$B3/12,0)</f>
        <v>0</v>
      </c>
      <c r="KM168" s="154">
        <f t="array" ref="KM168">IFERROR(INDEX($N3:$N17,MATCH(1,IF($L3:$L17&lt;=KM$165,IF($M3:$M17&gt;=KM$165,1)),0))*$B3/12,0)</f>
        <v>0</v>
      </c>
      <c r="KN168" s="154">
        <f t="array" ref="KN168">IFERROR(INDEX($N3:$N17,MATCH(1,IF($L3:$L17&lt;=KN$165,IF($M3:$M17&gt;=KN$165,1)),0))*$B3/12,0)</f>
        <v>0</v>
      </c>
      <c r="KO168" s="154">
        <f t="array" ref="KO168">IFERROR(INDEX($N3:$N17,MATCH(1,IF($L3:$L17&lt;=KO$165,IF($M3:$M17&gt;=KO$165,1)),0))*$B3/12,0)</f>
        <v>0</v>
      </c>
      <c r="KP168" s="154">
        <f t="array" ref="KP168">IFERROR(INDEX($N3:$N17,MATCH(1,IF($L3:$L17&lt;=KP$165,IF($M3:$M17&gt;=KP$165,1)),0))*$B3/12,0)</f>
        <v>0</v>
      </c>
      <c r="KQ168" s="154">
        <f t="array" ref="KQ168">IFERROR(INDEX($N3:$N17,MATCH(1,IF($L3:$L17&lt;=KQ$165,IF($M3:$M17&gt;=KQ$165,1)),0))*$B3/12,0)</f>
        <v>0</v>
      </c>
      <c r="KR168" s="154">
        <f t="array" ref="KR168">IFERROR(INDEX($N3:$N17,MATCH(1,IF($L3:$L17&lt;=KR$165,IF($M3:$M17&gt;=KR$165,1)),0))*$B3/12,0)</f>
        <v>0</v>
      </c>
      <c r="KS168" s="154">
        <f t="array" ref="KS168">IFERROR(INDEX($N3:$N17,MATCH(1,IF($L3:$L17&lt;=KS$165,IF($M3:$M17&gt;=KS$165,1)),0))*$B3/12,0)</f>
        <v>0</v>
      </c>
      <c r="KT168" s="154">
        <f t="array" ref="KT168">IFERROR(INDEX($N3:$N17,MATCH(1,IF($L3:$L17&lt;=KT$165,IF($M3:$M17&gt;=KT$165,1)),0))*$B3/12,0)</f>
        <v>0</v>
      </c>
      <c r="KU168" s="154">
        <f t="array" ref="KU168">IFERROR(INDEX($N3:$N17,MATCH(1,IF($L3:$L17&lt;=KU$165,IF($M3:$M17&gt;=KU$165,1)),0))*$B3/12,0)</f>
        <v>0</v>
      </c>
      <c r="KV168" s="154">
        <f t="array" ref="KV168">IFERROR(INDEX($N3:$N17,MATCH(1,IF($L3:$L17&lt;=KV$165,IF($M3:$M17&gt;=KV$165,1)),0))*$B3/12,0)</f>
        <v>0</v>
      </c>
      <c r="KW168" s="154">
        <f t="array" ref="KW168">IFERROR(INDEX($N3:$N17,MATCH(1,IF($L3:$L17&lt;=KW$165,IF($M3:$M17&gt;=KW$165,1)),0))*$B3/12,0)</f>
        <v>0</v>
      </c>
      <c r="KX168" s="154">
        <f t="array" ref="KX168">IFERROR(INDEX($N3:$N17,MATCH(1,IF($L3:$L17&lt;=KX$165,IF($M3:$M17&gt;=KX$165,1)),0))*$B3/12,0)</f>
        <v>0</v>
      </c>
      <c r="KY168" s="154">
        <f t="array" ref="KY168">IFERROR(INDEX($N3:$N17,MATCH(1,IF($L3:$L17&lt;=KY$165,IF($M3:$M17&gt;=KY$165,1)),0))*$B3/12,0)</f>
        <v>0</v>
      </c>
      <c r="KZ168" s="154">
        <f t="array" ref="KZ168">IFERROR(INDEX($N3:$N17,MATCH(1,IF($L3:$L17&lt;=KZ$165,IF($M3:$M17&gt;=KZ$165,1)),0))*$B3/12,0)</f>
        <v>0</v>
      </c>
      <c r="LA168" s="154">
        <f t="array" ref="LA168">IFERROR(INDEX($N3:$N17,MATCH(1,IF($L3:$L17&lt;=LA$165,IF($M3:$M17&gt;=LA$165,1)),0))*$B3/12,0)</f>
        <v>0</v>
      </c>
      <c r="LB168" s="154">
        <f t="array" ref="LB168">IFERROR(INDEX($N3:$N17,MATCH(1,IF($L3:$L17&lt;=LB$165,IF($M3:$M17&gt;=LB$165,1)),0))*$B3/12,0)</f>
        <v>0</v>
      </c>
      <c r="LC168" s="154">
        <f t="array" ref="LC168">IFERROR(INDEX($N3:$N17,MATCH(1,IF($L3:$L17&lt;=LC$165,IF($M3:$M17&gt;=LC$165,1)),0))*$B3/12,0)</f>
        <v>0</v>
      </c>
      <c r="LD168" s="154">
        <f t="array" ref="LD168">IFERROR(INDEX($N3:$N17,MATCH(1,IF($L3:$L17&lt;=LD$165,IF($M3:$M17&gt;=LD$165,1)),0))*$B3/12,0)</f>
        <v>0</v>
      </c>
      <c r="LE168" s="154">
        <f t="array" ref="LE168">IFERROR(INDEX($N3:$N17,MATCH(1,IF($L3:$L17&lt;=LE$165,IF($M3:$M17&gt;=LE$165,1)),0))*$B3/12,0)</f>
        <v>0</v>
      </c>
      <c r="LF168" s="154">
        <f t="array" ref="LF168">IFERROR(INDEX($N3:$N17,MATCH(1,IF($L3:$L17&lt;=LF$165,IF($M3:$M17&gt;=LF$165,1)),0))*$B3/12,0)</f>
        <v>0</v>
      </c>
      <c r="LG168" s="154">
        <f t="array" ref="LG168">IFERROR(INDEX($N3:$N17,MATCH(1,IF($L3:$L17&lt;=LG$165,IF($M3:$M17&gt;=LG$165,1)),0))*$B3/12,0)</f>
        <v>0</v>
      </c>
      <c r="LH168" s="154">
        <f t="array" ref="LH168">IFERROR(INDEX($N3:$N17,MATCH(1,IF($L3:$L17&lt;=LH$165,IF($M3:$M17&gt;=LH$165,1)),0))*$B3/12,0)</f>
        <v>0</v>
      </c>
      <c r="LI168" s="154">
        <f t="array" ref="LI168">IFERROR(INDEX($N3:$N17,MATCH(1,IF($L3:$L17&lt;=LI$165,IF($M3:$M17&gt;=LI$165,1)),0))*$B3/12,0)</f>
        <v>0</v>
      </c>
      <c r="LJ168" s="154">
        <f t="array" ref="LJ168">IFERROR(INDEX($N3:$N17,MATCH(1,IF($L3:$L17&lt;=LJ$165,IF($M3:$M17&gt;=LJ$165,1)),0))*$B3/12,0)</f>
        <v>0</v>
      </c>
      <c r="LK168" s="154">
        <f t="array" ref="LK168">IFERROR(INDEX($N3:$N17,MATCH(1,IF($L3:$L17&lt;=LK$165,IF($M3:$M17&gt;=LK$165,1)),0))*$B3/12,0)</f>
        <v>0</v>
      </c>
      <c r="LL168" s="154">
        <f t="array" ref="LL168">IFERROR(INDEX($N3:$N17,MATCH(1,IF($L3:$L17&lt;=LL$165,IF($M3:$M17&gt;=LL$165,1)),0))*$B3/12,0)</f>
        <v>0</v>
      </c>
      <c r="LM168" s="154">
        <f t="array" ref="LM168">IFERROR(INDEX($N3:$N17,MATCH(1,IF($L3:$L17&lt;=LM$165,IF($M3:$M17&gt;=LM$165,1)),0))*$B3/12,0)</f>
        <v>0</v>
      </c>
      <c r="LN168" s="154">
        <f t="array" ref="LN168">IFERROR(INDEX($N3:$N17,MATCH(1,IF($L3:$L17&lt;=LN$165,IF($M3:$M17&gt;=LN$165,1)),0))*$B3/12,0)</f>
        <v>0</v>
      </c>
      <c r="LO168" s="154">
        <f t="array" ref="LO168">IFERROR(INDEX($N3:$N17,MATCH(1,IF($L3:$L17&lt;=LO$165,IF($M3:$M17&gt;=LO$165,1)),0))*$B3/12,0)</f>
        <v>0</v>
      </c>
      <c r="LP168" s="154">
        <f t="array" ref="LP168">IFERROR(INDEX($N3:$N17,MATCH(1,IF($L3:$L17&lt;=LP$165,IF($M3:$M17&gt;=LP$165,1)),0))*$B3/12,0)</f>
        <v>0</v>
      </c>
      <c r="LQ168" s="154">
        <f t="array" ref="LQ168">IFERROR(INDEX($N3:$N17,MATCH(1,IF($L3:$L17&lt;=LQ$165,IF($M3:$M17&gt;=LQ$165,1)),0))*$B3/12,0)</f>
        <v>0</v>
      </c>
      <c r="LR168" s="154">
        <f t="array" ref="LR168">IFERROR(INDEX($N3:$N17,MATCH(1,IF($L3:$L17&lt;=LR$165,IF($M3:$M17&gt;=LR$165,1)),0))*$B3/12,0)</f>
        <v>0</v>
      </c>
      <c r="LS168" s="154">
        <f t="array" ref="LS168">IFERROR(INDEX($N3:$N17,MATCH(1,IF($L3:$L17&lt;=LS$165,IF($M3:$M17&gt;=LS$165,1)),0))*$B3/12,0)</f>
        <v>0</v>
      </c>
      <c r="LT168" s="154">
        <f t="array" ref="LT168">IFERROR(INDEX($N3:$N17,MATCH(1,IF($L3:$L17&lt;=LT$165,IF($M3:$M17&gt;=LT$165,1)),0))*$B3/12,0)</f>
        <v>0</v>
      </c>
      <c r="LU168" s="154">
        <f t="array" ref="LU168">IFERROR(INDEX($N3:$N17,MATCH(1,IF($L3:$L17&lt;=LU$165,IF($M3:$M17&gt;=LU$165,1)),0))*$B3/12,0)</f>
        <v>0</v>
      </c>
      <c r="LV168" s="154">
        <f t="array" ref="LV168">IFERROR(INDEX($N3:$N17,MATCH(1,IF($L3:$L17&lt;=LV$165,IF($M3:$M17&gt;=LV$165,1)),0))*$B3/12,0)</f>
        <v>0</v>
      </c>
      <c r="LW168" s="154">
        <f t="array" ref="LW168">IFERROR(INDEX($N3:$N17,MATCH(1,IF($L3:$L17&lt;=LW$165,IF($M3:$M17&gt;=LW$165,1)),0))*$B3/12,0)</f>
        <v>0</v>
      </c>
      <c r="LX168" s="154">
        <f t="array" ref="LX168">IFERROR(INDEX($N3:$N17,MATCH(1,IF($L3:$L17&lt;=LX$165,IF($M3:$M17&gt;=LX$165,1)),0))*$B3/12,0)</f>
        <v>0</v>
      </c>
      <c r="LY168" s="154">
        <f t="array" ref="LY168">IFERROR(INDEX($N3:$N17,MATCH(1,IF($L3:$L17&lt;=LY$165,IF($M3:$M17&gt;=LY$165,1)),0))*$B3/12,0)</f>
        <v>0</v>
      </c>
      <c r="LZ168" s="154">
        <f t="array" ref="LZ168">IFERROR(INDEX($N3:$N17,MATCH(1,IF($L3:$L17&lt;=LZ$165,IF($M3:$M17&gt;=LZ$165,1)),0))*$B3/12,0)</f>
        <v>0</v>
      </c>
      <c r="MA168" s="154">
        <f t="array" ref="MA168">IFERROR(INDEX($N3:$N17,MATCH(1,IF($L3:$L17&lt;=MA$165,IF($M3:$M17&gt;=MA$165,1)),0))*$B3/12,0)</f>
        <v>0</v>
      </c>
      <c r="MB168" s="154">
        <f t="array" ref="MB168">IFERROR(INDEX($N3:$N17,MATCH(1,IF($L3:$L17&lt;=MB$165,IF($M3:$M17&gt;=MB$165,1)),0))*$B3/12,0)</f>
        <v>0</v>
      </c>
      <c r="MC168" s="154">
        <f t="array" ref="MC168">IFERROR(INDEX($N3:$N17,MATCH(1,IF($L3:$L17&lt;=MC$165,IF($M3:$M17&gt;=MC$165,1)),0))*$B3/12,0)</f>
        <v>0</v>
      </c>
      <c r="MD168" s="154">
        <f t="array" ref="MD168">IFERROR(INDEX($N3:$N17,MATCH(1,IF($L3:$L17&lt;=MD$165,IF($M3:$M17&gt;=MD$165,1)),0))*$B3/12,0)</f>
        <v>0</v>
      </c>
      <c r="ME168" s="154">
        <f t="array" ref="ME168">IFERROR(INDEX($N3:$N17,MATCH(1,IF($L3:$L17&lt;=ME$165,IF($M3:$M17&gt;=ME$165,1)),0))*$B3/12,0)</f>
        <v>0</v>
      </c>
      <c r="MF168" s="154">
        <f t="array" ref="MF168">IFERROR(INDEX($N3:$N17,MATCH(1,IF($L3:$L17&lt;=MF$165,IF($M3:$M17&gt;=MF$165,1)),0))*$B3/12,0)</f>
        <v>0</v>
      </c>
      <c r="MG168" s="154">
        <f t="array" ref="MG168">IFERROR(INDEX($N3:$N17,MATCH(1,IF($L3:$L17&lt;=MG$165,IF($M3:$M17&gt;=MG$165,1)),0))*$B3/12,0)</f>
        <v>0</v>
      </c>
      <c r="MH168" s="154">
        <f t="array" ref="MH168">IFERROR(INDEX($N3:$N17,MATCH(1,IF($L3:$L17&lt;=MH$165,IF($M3:$M17&gt;=MH$165,1)),0))*$B3/12,0)</f>
        <v>0</v>
      </c>
      <c r="MI168" s="154">
        <f t="array" ref="MI168">IFERROR(INDEX($N3:$N17,MATCH(1,IF($L3:$L17&lt;=MI$165,IF($M3:$M17&gt;=MI$165,1)),0))*$B3/12,0)</f>
        <v>0</v>
      </c>
      <c r="MJ168" s="154">
        <f t="array" ref="MJ168">IFERROR(INDEX($N3:$N17,MATCH(1,IF($L3:$L17&lt;=MJ$165,IF($M3:$M17&gt;=MJ$165,1)),0))*$B3/12,0)</f>
        <v>0</v>
      </c>
      <c r="MK168" s="154">
        <f t="array" ref="MK168">IFERROR(INDEX($N3:$N17,MATCH(1,IF($L3:$L17&lt;=MK$165,IF($M3:$M17&gt;=MK$165,1)),0))*$B3/12,0)</f>
        <v>0</v>
      </c>
      <c r="ML168" s="154">
        <f t="array" ref="ML168">IFERROR(INDEX($N3:$N17,MATCH(1,IF($L3:$L17&lt;=ML$165,IF($M3:$M17&gt;=ML$165,1)),0))*$B3/12,0)</f>
        <v>0</v>
      </c>
      <c r="MM168" s="154">
        <f t="array" ref="MM168">IFERROR(INDEX($N3:$N17,MATCH(1,IF($L3:$L17&lt;=MM$165,IF($M3:$M17&gt;=MM$165,1)),0))*$B3/12,0)</f>
        <v>0</v>
      </c>
      <c r="MN168" s="154">
        <f t="array" ref="MN168">IFERROR(INDEX($N3:$N17,MATCH(1,IF($L3:$L17&lt;=MN$165,IF($M3:$M17&gt;=MN$165,1)),0))*$B3/12,0)</f>
        <v>0</v>
      </c>
      <c r="MO168" s="154">
        <f t="array" ref="MO168">IFERROR(INDEX($N3:$N17,MATCH(1,IF($L3:$L17&lt;=MO$165,IF($M3:$M17&gt;=MO$165,1)),0))*$B3/12,0)</f>
        <v>0</v>
      </c>
      <c r="MP168" s="154">
        <f t="array" ref="MP168">IFERROR(INDEX($N3:$N17,MATCH(1,IF($L3:$L17&lt;=MP$165,IF($M3:$M17&gt;=MP$165,1)),0))*$B3/12,0)</f>
        <v>0</v>
      </c>
      <c r="MQ168" s="154">
        <f t="array" ref="MQ168">IFERROR(INDEX($N3:$N17,MATCH(1,IF($L3:$L17&lt;=MQ$165,IF($M3:$M17&gt;=MQ$165,1)),0))*$B3/12,0)</f>
        <v>0</v>
      </c>
      <c r="MR168" s="154">
        <f t="array" ref="MR168">IFERROR(INDEX($N3:$N17,MATCH(1,IF($L3:$L17&lt;=MR$165,IF($M3:$M17&gt;=MR$165,1)),0))*$B3/12,0)</f>
        <v>0</v>
      </c>
      <c r="MS168" s="154">
        <f t="array" ref="MS168">IFERROR(INDEX($N3:$N17,MATCH(1,IF($L3:$L17&lt;=MS$165,IF($M3:$M17&gt;=MS$165,1)),0))*$B3/12,0)</f>
        <v>0</v>
      </c>
      <c r="MT168" s="154">
        <f t="array" ref="MT168">IFERROR(INDEX($N3:$N17,MATCH(1,IF($L3:$L17&lt;=MT$165,IF($M3:$M17&gt;=MT$165,1)),0))*$B3/12,0)</f>
        <v>0</v>
      </c>
      <c r="MU168" s="154">
        <f t="array" ref="MU168">IFERROR(INDEX($N3:$N17,MATCH(1,IF($L3:$L17&lt;=MU$165,IF($M3:$M17&gt;=MU$165,1)),0))*$B3/12,0)</f>
        <v>0</v>
      </c>
      <c r="MV168" s="154">
        <f t="array" ref="MV168">IFERROR(INDEX($N3:$N17,MATCH(1,IF($L3:$L17&lt;=MV$165,IF($M3:$M17&gt;=MV$165,1)),0))*$B3/12,0)</f>
        <v>0</v>
      </c>
      <c r="MW168" s="154">
        <f t="array" ref="MW168">IFERROR(INDEX($N3:$N17,MATCH(1,IF($L3:$L17&lt;=MW$165,IF($M3:$M17&gt;=MW$165,1)),0))*$B3/12,0)</f>
        <v>0</v>
      </c>
      <c r="MX168" s="154">
        <f t="array" ref="MX168">IFERROR(INDEX($N3:$N17,MATCH(1,IF($L3:$L17&lt;=MX$165,IF($M3:$M17&gt;=MX$165,1)),0))*$B3/12,0)</f>
        <v>0</v>
      </c>
      <c r="MY168" s="154">
        <f t="array" ref="MY168">IFERROR(INDEX($N3:$N17,MATCH(1,IF($L3:$L17&lt;=MY$165,IF($M3:$M17&gt;=MY$165,1)),0))*$B3/12,0)</f>
        <v>0</v>
      </c>
      <c r="MZ168" s="154">
        <f t="array" ref="MZ168">IFERROR(INDEX($N3:$N17,MATCH(1,IF($L3:$L17&lt;=MZ$165,IF($M3:$M17&gt;=MZ$165,1)),0))*$B3/12,0)</f>
        <v>0</v>
      </c>
      <c r="NA168" s="154">
        <f t="array" ref="NA168">IFERROR(INDEX($N3:$N17,MATCH(1,IF($L3:$L17&lt;=NA$165,IF($M3:$M17&gt;=NA$165,1)),0))*$B3/12,0)</f>
        <v>0</v>
      </c>
      <c r="NB168" s="154">
        <f t="array" ref="NB168">IFERROR(INDEX($N3:$N17,MATCH(1,IF($L3:$L17&lt;=NB$165,IF($M3:$M17&gt;=NB$165,1)),0))*$B3/12,0)</f>
        <v>0</v>
      </c>
      <c r="NC168" s="154">
        <f t="array" ref="NC168">IFERROR(INDEX($N3:$N17,MATCH(1,IF($L3:$L17&lt;=NC$165,IF($M3:$M17&gt;=NC$165,1)),0))*$B3/12,0)</f>
        <v>0</v>
      </c>
      <c r="ND168" s="154">
        <f t="array" ref="ND168">IFERROR(INDEX($N3:$N17,MATCH(1,IF($L3:$L17&lt;=ND$165,IF($M3:$M17&gt;=ND$165,1)),0))*$B3/12,0)</f>
        <v>0</v>
      </c>
      <c r="NE168" s="154">
        <f t="array" ref="NE168">IFERROR(INDEX($N3:$N17,MATCH(1,IF($L3:$L17&lt;=NE$165,IF($M3:$M17&gt;=NE$165,1)),0))*$B3/12,0)</f>
        <v>0</v>
      </c>
      <c r="NF168" s="154">
        <f t="array" ref="NF168">IFERROR(INDEX($N3:$N17,MATCH(1,IF($L3:$L17&lt;=NF$165,IF($M3:$M17&gt;=NF$165,1)),0))*$B3/12,0)</f>
        <v>0</v>
      </c>
      <c r="NG168" s="154">
        <f t="array" ref="NG168">IFERROR(INDEX($N3:$N17,MATCH(1,IF($L3:$L17&lt;=NG$165,IF($M3:$M17&gt;=NG$165,1)),0))*$B3/12,0)</f>
        <v>0</v>
      </c>
      <c r="NH168" s="154">
        <f t="array" ref="NH168">IFERROR(INDEX($N3:$N17,MATCH(1,IF($L3:$L17&lt;=NH$165,IF($M3:$M17&gt;=NH$165,1)),0))*$B3/12,0)</f>
        <v>0</v>
      </c>
      <c r="NI168" s="154">
        <f t="array" ref="NI168">IFERROR(INDEX($N3:$N17,MATCH(1,IF($L3:$L17&lt;=NI$165,IF($M3:$M17&gt;=NI$165,1)),0))*$B3/12,0)</f>
        <v>0</v>
      </c>
      <c r="NJ168" s="154">
        <f t="array" ref="NJ168">IFERROR(INDEX($N3:$N17,MATCH(1,IF($L3:$L17&lt;=NJ$165,IF($M3:$M17&gt;=NJ$165,1)),0))*$B3/12,0)</f>
        <v>0</v>
      </c>
      <c r="NK168" s="155">
        <f t="array" ref="NK168">IFERROR(INDEX($N3:$N17,MATCH(1,IF($L3:$L17&lt;=NK$165,IF($M3:$M17&gt;=NK$165,1)),0))*$B3/12,0)</f>
        <v>0</v>
      </c>
    </row>
    <row r="169" spans="1:375" x14ac:dyDescent="0.25">
      <c r="A169" s="156">
        <f t="shared" ref="A169:A180" ca="1" si="48">SUM(D169:NK169)</f>
        <v>23005.192867865342</v>
      </c>
      <c r="B169" s="48" t="s">
        <v>103</v>
      </c>
      <c r="C169" s="153" t="s">
        <v>138</v>
      </c>
      <c r="D169" s="154">
        <f ca="1">IF(AND(D$165&lt;=$E3,D$165&gt;=EOMONTH($D3,0)),IF($G3="NNN",SUM(Expenses!B$20:B$24)*$F3,IF($G3="FSG",0,IF($G3="MG",SUMPRODUCT(Expenses!B$20:B$24,$I3:$I7)*$F3,MAX((Expenses!B$20-$K3/12)*$J3*$F3,0)+MAX((Expenses!B$21-$K4/12)*$J4*$F3,0)+MAX((Expenses!B$22-$K5/12)*$J5*$F3,0)+MAX((Expenses!B$23-$K6/12)*$J6*$F3,0)+MAX((Expenses!B$24-$K7/12)*$J7*$F3,0)))),0)</f>
        <v>499.97270379056454</v>
      </c>
      <c r="E169" s="154">
        <f ca="1">IF(AND(E$165&lt;=$E3,E$165&gt;=EOMONTH($D3,0)),IF($G3="NNN",SUM(Expenses!C$20:C$24)*$F3,IF($G3="FSG",0,IF($G3="MG",SUMPRODUCT(Expenses!C$20:C$24,$I3:$I7)*$F3,MAX((Expenses!C$20-$K3/12)*$J3*$F3,0)+MAX((Expenses!C$21-$K4/12)*$J4*$F3,0)+MAX((Expenses!C$22-$K5/12)*$J5*$F3,0)+MAX((Expenses!C$23-$K6/12)*$J6*$F3,0)+MAX((Expenses!C$24-$K7/12)*$J7*$F3,0)))),0)</f>
        <v>500.17447115671968</v>
      </c>
      <c r="F169" s="154">
        <f ca="1">IF(AND(F$165&lt;=$E3,F$165&gt;=EOMONTH($D3,0)),IF($G3="NNN",SUM(Expenses!D$20:D$24)*$F3,IF($G3="FSG",0,IF($G3="MG",SUMPRODUCT(Expenses!D$20:D$24,$I3:$I7)*$F3,MAX((Expenses!D$20-$K3/12)*$J3*$F3,0)+MAX((Expenses!D$21-$K4/12)*$J4*$F3,0)+MAX((Expenses!D$22-$K5/12)*$J5*$F3,0)+MAX((Expenses!D$23-$K6/12)*$J6*$F3,0)+MAX((Expenses!D$24-$K7/12)*$J7*$F3,0)))),0)</f>
        <v>459.34542242980933</v>
      </c>
      <c r="G169" s="154">
        <f ca="1">IF(AND(G$165&lt;=$E3,G$165&gt;=EOMONTH($D3,0)),IF($G3="NNN",SUM(Expenses!E$20:E$24)*$F3,IF($G3="FSG",0,IF($G3="MG",SUMPRODUCT(Expenses!E$20:E$24,$I3:$I7)*$F3,MAX((Expenses!E$20-$K3/12)*$J3*$F3,0)+MAX((Expenses!E$21-$K4/12)*$J4*$F3,0)+MAX((Expenses!E$22-$K5/12)*$J5*$F3,0)+MAX((Expenses!E$23-$K6/12)*$J6*$F3,0)+MAX((Expenses!E$24-$K7/12)*$J7*$F3,0)))),0)</f>
        <v>459.54604164192972</v>
      </c>
      <c r="H169" s="154">
        <f ca="1">IF(AND(H$165&lt;=$E3,H$165&gt;=EOMONTH($D3,0)),IF($G3="NNN",SUM(Expenses!F$20:F$24)*$F3,IF($G3="FSG",0,IF($G3="MG",SUMPRODUCT(Expenses!F$20:F$24,$I3:$I7)*$F3,MAX((Expenses!F$20-$K3/12)*$J3*$F3,0)+MAX((Expenses!F$21-$K4/12)*$J4*$F3,0)+MAX((Expenses!F$22-$K5/12)*$J5*$F3,0)+MAX((Expenses!F$23-$K6/12)*$J6*$F3,0)+MAX((Expenses!F$24-$K7/12)*$J7*$F3,0)))),0)</f>
        <v>541.51298046921067</v>
      </c>
      <c r="I169" s="154">
        <f ca="1">IF(AND(I$165&lt;=$E3,I$165&gt;=EOMONTH($D3,0)),IF($G3="NNN",SUM(Expenses!G$20:G$24)*$F3,IF($G3="FSG",0,IF($G3="MG",SUMPRODUCT(Expenses!G$20:G$24,$I3:$I7)*$F3,MAX((Expenses!G$20-$K3/12)*$J3*$F3,0)+MAX((Expenses!G$21-$K4/12)*$J4*$F3,0)+MAX((Expenses!G$22-$K5/12)*$J5*$F3,0)+MAX((Expenses!G$23-$K6/12)*$J6*$F3,0)+MAX((Expenses!G$24-$K7/12)*$J7*$F3,0)))),0)</f>
        <v>547.50548545865979</v>
      </c>
      <c r="J169" s="154">
        <f ca="1">IF(AND(J$165&lt;=$E3,J$165&gt;=EOMONTH($D3,0)),IF($G3="NNN",SUM(Expenses!H$20:H$24)*$F3,IF($G3="FSG",0,IF($G3="MG",SUMPRODUCT(Expenses!H$20:H$24,$I3:$I7)*$F3,MAX((Expenses!H$20-$K3/12)*$J3*$F3,0)+MAX((Expenses!H$21-$K4/12)*$J4*$F3,0)+MAX((Expenses!H$22-$K5/12)*$J5*$F3,0)+MAX((Expenses!H$23-$K6/12)*$J6*$F3,0)+MAX((Expenses!H$24-$K7/12)*$J7*$F3,0)))),0)</f>
        <v>584.8345691171985</v>
      </c>
      <c r="K169" s="154">
        <f ca="1">IF(AND(K$165&lt;=$E3,K$165&gt;=EOMONTH($D3,0)),IF($G3="NNN",SUM(Expenses!I$20:I$24)*$F3,IF($G3="FSG",0,IF($G3="MG",SUMPRODUCT(Expenses!I$20:I$24,$I3:$I7)*$F3,MAX((Expenses!I$20-$K3/12)*$J3*$F3,0)+MAX((Expenses!I$21-$K4/12)*$J4*$F3,0)+MAX((Expenses!I$22-$K5/12)*$J5*$F3,0)+MAX((Expenses!I$23-$K6/12)*$J6*$F3,0)+MAX((Expenses!I$24-$K7/12)*$J7*$F3,0)))),0)</f>
        <v>585.03934062924668</v>
      </c>
      <c r="L169" s="154">
        <f ca="1">IF(AND(L$165&lt;=$E3,L$165&gt;=EOMONTH($D3,0)),IF($G3="NNN",SUM(Expenses!J$20:J$24)*$F3,IF($G3="FSG",0,IF($G3="MG",SUMPRODUCT(Expenses!J$20:J$24,$I3:$I7)*$F3,MAX((Expenses!J$20-$K3/12)*$J3*$F3,0)+MAX((Expenses!J$21-$K4/12)*$J4*$F3,0)+MAX((Expenses!J$22-$K5/12)*$J5*$F3,0)+MAX((Expenses!J$23-$K6/12)*$J6*$F3,0)+MAX((Expenses!J$24-$K7/12)*$J7*$F3,0)))),0)</f>
        <v>585.24461716308554</v>
      </c>
      <c r="M169" s="154">
        <f ca="1">IF(AND(M$165&lt;=$E3,M$165&gt;=EOMONTH($D3,0)),IF($G3="NNN",SUM(Expenses!K$20:K$24)*$F3,IF($G3="FSG",0,IF($G3="MG",SUMPRODUCT(Expenses!K$20:K$24,$I3:$I7)*$F3,MAX((Expenses!K$20-$K3/12)*$J3*$F3,0)+MAX((Expenses!K$21-$K4/12)*$J4*$F3,0)+MAX((Expenses!K$22-$K5/12)*$J5*$F3,0)+MAX((Expenses!K$23-$K6/12)*$J6*$F3,0)+MAX((Expenses!K$24-$K7/12)*$J7*$F3,0)))),0)</f>
        <v>585.45039996423463</v>
      </c>
      <c r="N169" s="154">
        <f ca="1">IF(AND(N$165&lt;=$E3,N$165&gt;=EOMONTH($D3,0)),IF($G3="NNN",SUM(Expenses!L$20:L$24)*$F3,IF($G3="FSG",0,IF($G3="MG",SUMPRODUCT(Expenses!L$20:L$24,$I3:$I7)*$F3,MAX((Expenses!L$20-$K3/12)*$J3*$F3,0)+MAX((Expenses!L$21-$K4/12)*$J4*$F3,0)+MAX((Expenses!L$22-$K5/12)*$J5*$F3,0)+MAX((Expenses!L$23-$K6/12)*$J6*$F3,0)+MAX((Expenses!L$24-$K7/12)*$J7*$F3,0)))),0)</f>
        <v>585.65669028128593</v>
      </c>
      <c r="O169" s="154">
        <f ca="1">IF(AND(O$165&lt;=$E3,O$165&gt;=EOMONTH($D3,0)),IF($G3="NNN",SUM(Expenses!M$20:M$24)*$F3,IF($G3="FSG",0,IF($G3="MG",SUMPRODUCT(Expenses!M$20:M$24,$I3:$I7)*$F3,MAX((Expenses!M$20-$K3/12)*$J3*$F3,0)+MAX((Expenses!M$21-$K4/12)*$J4*$F3,0)+MAX((Expenses!M$22-$K5/12)*$J5*$F3,0)+MAX((Expenses!M$23-$K6/12)*$J6*$F3,0)+MAX((Expenses!M$24-$K7/12)*$J7*$F3,0)))),0)</f>
        <v>588.34268625710217</v>
      </c>
      <c r="P169" s="154">
        <f ca="1">IF(AND(P$165&lt;=$E3,P$165&gt;=EOMONTH($D3,0)),IF($G3="NNN",SUM(Expenses!N$20:N$24)*$F3,IF($G3="FSG",0,IF($G3="MG",SUMPRODUCT(Expenses!N$20:N$24,$I3:$I7)*$F3,MAX((Expenses!N$20-$K3/12)*$J3*$F3,0)+MAX((Expenses!N$21-$K4/12)*$J4*$F3,0)+MAX((Expenses!N$22-$K5/12)*$J5*$F3,0)+MAX((Expenses!N$23-$K6/12)*$J6*$F3,0)+MAX((Expenses!N$24-$K7/12)*$J7*$F3,0)))),0)</f>
        <v>596.65698542132543</v>
      </c>
      <c r="Q169" s="154">
        <f ca="1">IF(AND(Q$165&lt;=$E3,Q$165&gt;=EOMONTH($D3,0)),IF($G3="NNN",SUM(Expenses!O$20:O$24)*$F3,IF($G3="FSG",0,IF($G3="MG",SUMPRODUCT(Expenses!O$20:O$24,$I3:$I7)*$F3,MAX((Expenses!O$20-$K3/12)*$J3*$F3,0)+MAX((Expenses!O$21-$K4/12)*$J4*$F3,0)+MAX((Expenses!O$22-$K5/12)*$J5*$F3,0)+MAX((Expenses!O$23-$K6/12)*$J6*$F3,0)+MAX((Expenses!O$24-$K7/12)*$J7*$F3,0)))),0)</f>
        <v>597.97855028624008</v>
      </c>
      <c r="R169" s="154">
        <f ca="1">IF(AND(R$165&lt;=$E3,R$165&gt;=EOMONTH($D3,0)),IF($G3="NNN",SUM(Expenses!P$20:P$24)*$F3,IF($G3="FSG",0,IF($G3="MG",SUMPRODUCT(Expenses!P$20:P$24,$I3:$I7)*$F3,MAX((Expenses!P$20-$K3/12)*$J3*$F3,0)+MAX((Expenses!P$21-$K4/12)*$J4*$F3,0)+MAX((Expenses!P$22-$K5/12)*$J5*$F3,0)+MAX((Expenses!P$23-$K6/12)*$J6*$F3,0)+MAX((Expenses!P$24-$K7/12)*$J7*$F3,0)))),0)</f>
        <v>598.18688321451873</v>
      </c>
      <c r="S169" s="154">
        <f ca="1">IF(AND(S$165&lt;=$E3,S$165&gt;=EOMONTH($D3,0)),IF($G3="NNN",SUM(Expenses!Q$20:Q$24)*$F3,IF($G3="FSG",0,IF($G3="MG",SUMPRODUCT(Expenses!Q$20:Q$24,$I3:$I7)*$F3,MAX((Expenses!Q$20-$K3/12)*$J3*$F3,0)+MAX((Expenses!Q$21-$K4/12)*$J4*$F3,0)+MAX((Expenses!Q$22-$K5/12)*$J5*$F3,0)+MAX((Expenses!Q$23-$K6/12)*$J6*$F3,0)+MAX((Expenses!Q$24-$K7/12)*$J7*$F3,0)))),0)</f>
        <v>598.39572994800108</v>
      </c>
      <c r="T169" s="154">
        <f ca="1">IF(AND(T$165&lt;=$E3,T$165&gt;=EOMONTH($D3,0)),IF($G3="NNN",SUM(Expenses!R$20:R$24)*$F3,IF($G3="FSG",0,IF($G3="MG",SUMPRODUCT(Expenses!R$20:R$24,$I3:$I7)*$F3,MAX((Expenses!R$20-$K3/12)*$J3*$F3,0)+MAX((Expenses!R$21-$K4/12)*$J4*$F3,0)+MAX((Expenses!R$22-$K5/12)*$J5*$F3,0)+MAX((Expenses!R$23-$K6/12)*$J6*$F3,0)+MAX((Expenses!R$24-$K7/12)*$J7*$F3,0)))),0)</f>
        <v>598.60509175386926</v>
      </c>
      <c r="U169" s="154">
        <f ca="1">IF(AND(U$165&lt;=$E3,U$165&gt;=EOMONTH($D3,0)),IF($G3="NNN",SUM(Expenses!S$20:S$24)*$F3,IF($G3="FSG",0,IF($G3="MG",SUMPRODUCT(Expenses!S$20:S$24,$I3:$I7)*$F3,MAX((Expenses!S$20-$K3/12)*$J3*$F3,0)+MAX((Expenses!S$21-$K4/12)*$J4*$F3,0)+MAX((Expenses!S$22-$K5/12)*$J5*$F3,0)+MAX((Expenses!S$23-$K6/12)*$J6*$F3,0)+MAX((Expenses!S$24-$K7/12)*$J7*$F3,0)))),0)</f>
        <v>598.81496990243068</v>
      </c>
      <c r="V169" s="154">
        <f ca="1">IF(AND(V$165&lt;=$E3,V$165&gt;=EOMONTH($D3,0)),IF($G3="NNN",SUM(Expenses!T$20:T$24)*$F3,IF($G3="FSG",0,IF($G3="MG",SUMPRODUCT(Expenses!T$20:T$24,$I3:$I7)*$F3,MAX((Expenses!T$20-$K3/12)*$J3*$F3,0)+MAX((Expenses!T$21-$K4/12)*$J4*$F3,0)+MAX((Expenses!T$22-$K5/12)*$J5*$F3,0)+MAX((Expenses!T$23-$K6/12)*$J6*$F3,0)+MAX((Expenses!T$24-$K7/12)*$J7*$F3,0)))),0)</f>
        <v>599.02536566712581</v>
      </c>
      <c r="W169" s="154">
        <f ca="1">IF(AND(W$165&lt;=$E3,W$165&gt;=EOMONTH($D3,0)),IF($G3="NNN",SUM(Expenses!U$20:U$24)*$F3,IF($G3="FSG",0,IF($G3="MG",SUMPRODUCT(Expenses!U$20:U$24,$I3:$I7)*$F3,MAX((Expenses!U$20-$K3/12)*$J3*$F3,0)+MAX((Expenses!U$21-$K4/12)*$J4*$F3,0)+MAX((Expenses!U$22-$K5/12)*$J5*$F3,0)+MAX((Expenses!U$23-$K6/12)*$J6*$F3,0)+MAX((Expenses!U$24-$K7/12)*$J7*$F3,0)))),0)</f>
        <v>599.23628032453564</v>
      </c>
      <c r="X169" s="154">
        <f ca="1">IF(AND(X$165&lt;=$E3,X$165&gt;=EOMONTH($D3,0)),IF($G3="NNN",SUM(Expenses!V$20:V$24)*$F3,IF($G3="FSG",0,IF($G3="MG",SUMPRODUCT(Expenses!V$20:V$24,$I3:$I7)*$F3,MAX((Expenses!V$20-$K3/12)*$J3*$F3,0)+MAX((Expenses!V$21-$K4/12)*$J4*$F3,0)+MAX((Expenses!V$22-$K5/12)*$J5*$F3,0)+MAX((Expenses!V$23-$K6/12)*$J6*$F3,0)+MAX((Expenses!V$24-$K7/12)*$J7*$F3,0)))),0)</f>
        <v>599.44771515438947</v>
      </c>
      <c r="Y169" s="154">
        <f ca="1">IF(AND(Y$165&lt;=$E3,Y$165&gt;=EOMONTH($D3,0)),IF($G3="NNN",SUM(Expenses!W$20:W$24)*$F3,IF($G3="FSG",0,IF($G3="MG",SUMPRODUCT(Expenses!W$20:W$24,$I3:$I7)*$F3,MAX((Expenses!W$20-$K3/12)*$J3*$F3,0)+MAX((Expenses!W$21-$K4/12)*$J4*$F3,0)+MAX((Expenses!W$22-$K5/12)*$J5*$F3,0)+MAX((Expenses!W$23-$K6/12)*$J6*$F3,0)+MAX((Expenses!W$24-$K7/12)*$J7*$F3,0)))),0)</f>
        <v>599.659671439573</v>
      </c>
      <c r="Z169" s="154">
        <f ca="1">IF(AND(Z$165&lt;=$E3,Z$165&gt;=EOMONTH($D3,0)),IF($G3="NNN",SUM(Expenses!X$20:X$24)*$F3,IF($G3="FSG",0,IF($G3="MG",SUMPRODUCT(Expenses!X$20:X$24,$I3:$I7)*$F3,MAX((Expenses!X$20-$K3/12)*$J3*$F3,0)+MAX((Expenses!X$21-$K4/12)*$J4*$F3,0)+MAX((Expenses!X$22-$K5/12)*$J5*$F3,0)+MAX((Expenses!X$23-$K6/12)*$J6*$F3,0)+MAX((Expenses!X$24-$K7/12)*$J7*$F3,0)))),0)</f>
        <v>599.87215046613574</v>
      </c>
      <c r="AA169" s="154">
        <f ca="1">IF(AND(AA$165&lt;=$E3,AA$165&gt;=EOMONTH($D3,0)),IF($G3="NNN",SUM(Expenses!Y$20:Y$24)*$F3,IF($G3="FSG",0,IF($G3="MG",SUMPRODUCT(Expenses!Y$20:Y$24,$I3:$I7)*$F3,MAX((Expenses!Y$20-$K3/12)*$J3*$F3,0)+MAX((Expenses!Y$21-$K4/12)*$J4*$F3,0)+MAX((Expenses!Y$22-$K5/12)*$J5*$F3,0)+MAX((Expenses!Y$23-$K6/12)*$J6*$F3,0)+MAX((Expenses!Y$24-$K7/12)*$J7*$F3,0)))),0)</f>
        <v>602.63872632122639</v>
      </c>
      <c r="AB169" s="154">
        <f ca="1">IF(AND(AB$165&lt;=$E3,AB$165&gt;=EOMONTH($D3,0)),IF($G3="NNN",SUM(Expenses!Z$20:Z$24)*$F3,IF($G3="FSG",0,IF($G3="MG",SUMPRODUCT(Expenses!Z$20:Z$24,$I3:$I7)*$F3,MAX((Expenses!Z$20-$K3/12)*$J3*$F3,0)+MAX((Expenses!Z$21-$K4/12)*$J4*$F3,0)+MAX((Expenses!Z$22-$K5/12)*$J5*$F3,0)+MAX((Expenses!Z$23-$K6/12)*$J6*$F3,0)+MAX((Expenses!Z$24-$K7/12)*$J7*$F3,0)))),0)</f>
        <v>842.79247354955055</v>
      </c>
      <c r="AC169" s="154">
        <f ca="1">IF(AND(AC$165&lt;=$E3,AC$165&gt;=EOMONTH($D3,0)),IF($G3="NNN",SUM(Expenses!AA$20:AA$24)*$F3,IF($G3="FSG",0,IF($G3="MG",SUMPRODUCT(Expenses!AA$20:AA$24,$I3:$I7)*$F3,MAX((Expenses!AA$20-$K3/12)*$J3*$F3,0)+MAX((Expenses!AA$21-$K4/12)*$J4*$F3,0)+MAX((Expenses!AA$22-$K5/12)*$J5*$F3,0)+MAX((Expenses!AA$23-$K6/12)*$J6*$F3,0)+MAX((Expenses!AA$24-$K7/12)*$J7*$F3,0)))),0)</f>
        <v>844.15368536041251</v>
      </c>
      <c r="AD169" s="154">
        <f ca="1">IF(AND(AD$165&lt;=$E3,AD$165&gt;=EOMONTH($D3,0)),IF($G3="NNN",SUM(Expenses!AB$20:AB$24)*$F3,IF($G3="FSG",0,IF($G3="MG",SUMPRODUCT(Expenses!AB$20:AB$24,$I3:$I7)*$F3,MAX((Expenses!AB$20-$K3/12)*$J3*$F3,0)+MAX((Expenses!AB$21-$K4/12)*$J4*$F3,0)+MAX((Expenses!AB$22-$K5/12)*$J5*$F3,0)+MAX((Expenses!AB$23-$K6/12)*$J6*$F3,0)+MAX((Expenses!AB$24-$K7/12)*$J7*$F3,0)))),0)</f>
        <v>844.36826827653965</v>
      </c>
      <c r="AE169" s="154">
        <f ca="1">IF(AND(AE$165&lt;=$E3,AE$165&gt;=EOMONTH($D3,0)),IF($G3="NNN",SUM(Expenses!AC$20:AC$24)*$F3,IF($G3="FSG",0,IF($G3="MG",SUMPRODUCT(Expenses!AC$20:AC$24,$I3:$I7)*$F3,MAX((Expenses!AC$20-$K3/12)*$J3*$F3,0)+MAX((Expenses!AC$21-$K4/12)*$J4*$F3,0)+MAX((Expenses!AC$22-$K5/12)*$J5*$F3,0)+MAX((Expenses!AC$23-$K6/12)*$J6*$F3,0)+MAX((Expenses!AC$24-$K7/12)*$J7*$F3,0)))),0)</f>
        <v>844.58338041202626</v>
      </c>
      <c r="AF169" s="154">
        <f ca="1">IF(AND(AF$165&lt;=$E3,AF$165&gt;=EOMONTH($D3,0)),IF($G3="NNN",SUM(Expenses!AD$20:AD$24)*$F3,IF($G3="FSG",0,IF($G3="MG",SUMPRODUCT(Expenses!AD$20:AD$24,$I3:$I7)*$F3,MAX((Expenses!AD$20-$K3/12)*$J3*$F3,0)+MAX((Expenses!AD$21-$K4/12)*$J4*$F3,0)+MAX((Expenses!AD$22-$K5/12)*$J5*$F3,0)+MAX((Expenses!AD$23-$K6/12)*$J6*$F3,0)+MAX((Expenses!AD$24-$K7/12)*$J7*$F3,0)))),0)</f>
        <v>844.79902307207055</v>
      </c>
      <c r="AG169" s="154">
        <f ca="1">IF(AND(AG$165&lt;=$E3,AG$165&gt;=EOMONTH($D3,0)),IF($G3="NNN",SUM(Expenses!AE$20:AE$24)*$F3,IF($G3="FSG",0,IF($G3="MG",SUMPRODUCT(Expenses!AE$20:AE$24,$I3:$I7)*$F3,MAX((Expenses!AE$20-$K3/12)*$J3*$F3,0)+MAX((Expenses!AE$21-$K4/12)*$J4*$F3,0)+MAX((Expenses!AE$22-$K5/12)*$J5*$F3,0)+MAX((Expenses!AE$23-$K6/12)*$J6*$F3,0)+MAX((Expenses!AE$24-$K7/12)*$J7*$F3,0)))),0)</f>
        <v>845.01519756508878</v>
      </c>
      <c r="AH169" s="154">
        <f ca="1">IF(AND(AH$165&lt;=$E3,AH$165&gt;=EOMONTH($D3,0)),IF($G3="NNN",SUM(Expenses!AF$20:AF$24)*$F3,IF($G3="FSG",0,IF($G3="MG",SUMPRODUCT(Expenses!AF$20:AF$24,$I3:$I7)*$F3,MAX((Expenses!AF$20-$K3/12)*$J3*$F3,0)+MAX((Expenses!AF$21-$K4/12)*$J4*$F3,0)+MAX((Expenses!AF$22-$K5/12)*$J5*$F3,0)+MAX((Expenses!AF$23-$K6/12)*$J6*$F3,0)+MAX((Expenses!AF$24-$K7/12)*$J7*$F3,0)))),0)</f>
        <v>845.23190520272465</v>
      </c>
      <c r="AI169" s="154">
        <f ca="1">IF(AND(AI$165&lt;=$E3,AI$165&gt;=EOMONTH($D3,0)),IF($G3="NNN",SUM(Expenses!AG$20:AG$24)*$F3,IF($G3="FSG",0,IF($G3="MG",SUMPRODUCT(Expenses!AG$20:AG$24,$I3:$I7)*$F3,MAX((Expenses!AG$20-$K3/12)*$J3*$F3,0)+MAX((Expenses!AG$21-$K4/12)*$J4*$F3,0)+MAX((Expenses!AG$22-$K5/12)*$J5*$F3,0)+MAX((Expenses!AG$23-$K6/12)*$J6*$F3,0)+MAX((Expenses!AG$24-$K7/12)*$J7*$F3,0)))),0)</f>
        <v>845.4491472998568</v>
      </c>
      <c r="AJ169" s="154">
        <f ca="1">IF(AND(AJ$165&lt;=$E3,AJ$165&gt;=EOMONTH($D3,0)),IF($G3="NNN",SUM(Expenses!AH$20:AH$24)*$F3,IF($G3="FSG",0,IF($G3="MG",SUMPRODUCT(Expenses!AH$20:AH$24,$I3:$I7)*$F3,MAX((Expenses!AH$20-$K3/12)*$J3*$F3,0)+MAX((Expenses!AH$21-$K4/12)*$J4*$F3,0)+MAX((Expenses!AH$22-$K5/12)*$J5*$F3,0)+MAX((Expenses!AH$23-$K6/12)*$J6*$F3,0)+MAX((Expenses!AH$24-$K7/12)*$J7*$F3,0)))),0)</f>
        <v>845.66692517460626</v>
      </c>
      <c r="AK169" s="154">
        <f ca="1">IF(AND(AK$165&lt;=$E3,AK$165&gt;=EOMONTH($D3,0)),IF($G3="NNN",SUM(Expenses!AI$20:AI$24)*$F3,IF($G3="FSG",0,IF($G3="MG",SUMPRODUCT(Expenses!AI$20:AI$24,$I3:$I7)*$F3,MAX((Expenses!AI$20-$K3/12)*$J3*$F3,0)+MAX((Expenses!AI$21-$K4/12)*$J4*$F3,0)+MAX((Expenses!AI$22-$K5/12)*$J5*$F3,0)+MAX((Expenses!AI$23-$K6/12)*$J6*$F3,0)+MAX((Expenses!AI$24-$K7/12)*$J7*$F3,0)))),0)</f>
        <v>845.88524014834536</v>
      </c>
      <c r="AL169" s="154">
        <f ca="1">IF(AND(AL$165&lt;=$E3,AL$165&gt;=EOMONTH($D3,0)),IF($G3="NNN",SUM(Expenses!AJ$20:AJ$24)*$F3,IF($G3="FSG",0,IF($G3="MG",SUMPRODUCT(Expenses!AJ$20:AJ$24,$I3:$I7)*$F3,MAX((Expenses!AJ$20-$K3/12)*$J3*$F3,0)+MAX((Expenses!AJ$21-$K4/12)*$J4*$F3,0)+MAX((Expenses!AJ$22-$K5/12)*$J5*$F3,0)+MAX((Expenses!AJ$23-$K6/12)*$J6*$F3,0)+MAX((Expenses!AJ$24-$K7/12)*$J7*$F3,0)))),0)</f>
        <v>846.10409354570504</v>
      </c>
      <c r="AM169" s="154">
        <f>IF(AND(AM$165&lt;=$E3,AM$165&gt;=EOMONTH($D3,0)),IF($G3="NNN",SUM(Expenses!AK$20:AK$24)*$F3,IF($G3="FSG",0,IF($G3="MG",SUMPRODUCT(Expenses!AK$20:AK$24,$I3:$I7)*$F3,MAX((Expenses!AK$20-$K3/12)*$J3*$F3,0)+MAX((Expenses!AK$21-$K4/12)*$J4*$F3,0)+MAX((Expenses!AK$22-$K5/12)*$J5*$F3,0)+MAX((Expenses!AK$23-$K6/12)*$J6*$F3,0)+MAX((Expenses!AK$24-$K7/12)*$J7*$F3,0)))),0)</f>
        <v>0</v>
      </c>
      <c r="AN169" s="154">
        <f>IF(AND(AN$165&lt;=$E3,AN$165&gt;=EOMONTH($D3,0)),IF($G3="NNN",SUM(Expenses!AL$20:AL$24)*$F3,IF($G3="FSG",0,IF($G3="MG",SUMPRODUCT(Expenses!AL$20:AL$24,$I3:$I7)*$F3,MAX((Expenses!AL$20-$K3/12)*$J3*$F3,0)+MAX((Expenses!AL$21-$K4/12)*$J4*$F3,0)+MAX((Expenses!AL$22-$K5/12)*$J5*$F3,0)+MAX((Expenses!AL$23-$K6/12)*$J6*$F3,0)+MAX((Expenses!AL$24-$K7/12)*$J7*$F3,0)))),0)</f>
        <v>0</v>
      </c>
      <c r="AO169" s="154">
        <f>IF(AND(AO$165&lt;=$E3,AO$165&gt;=EOMONTH($D3,0)),IF($G3="NNN",SUM(Expenses!AM$20:AM$24)*$F3,IF($G3="FSG",0,IF($G3="MG",SUMPRODUCT(Expenses!AM$20:AM$24,$I3:$I7)*$F3,MAX((Expenses!AM$20-$K3/12)*$J3*$F3,0)+MAX((Expenses!AM$21-$K4/12)*$J4*$F3,0)+MAX((Expenses!AM$22-$K5/12)*$J5*$F3,0)+MAX((Expenses!AM$23-$K6/12)*$J6*$F3,0)+MAX((Expenses!AM$24-$K7/12)*$J7*$F3,0)))),0)</f>
        <v>0</v>
      </c>
      <c r="AP169" s="154">
        <f>IF(AND(AP$165&lt;=$E3,AP$165&gt;=EOMONTH($D3,0)),IF($G3="NNN",SUM(Expenses!AN$20:AN$24)*$F3,IF($G3="FSG",0,IF($G3="MG",SUMPRODUCT(Expenses!AN$20:AN$24,$I3:$I7)*$F3,MAX((Expenses!AN$20-$K3/12)*$J3*$F3,0)+MAX((Expenses!AN$21-$K4/12)*$J4*$F3,0)+MAX((Expenses!AN$22-$K5/12)*$J5*$F3,0)+MAX((Expenses!AN$23-$K6/12)*$J6*$F3,0)+MAX((Expenses!AN$24-$K7/12)*$J7*$F3,0)))),0)</f>
        <v>0</v>
      </c>
      <c r="AQ169" s="154">
        <f>IF(AND(AQ$165&lt;=$E3,AQ$165&gt;=EOMONTH($D3,0)),IF($G3="NNN",SUM(Expenses!AO$20:AO$24)*$F3,IF($G3="FSG",0,IF($G3="MG",SUMPRODUCT(Expenses!AO$20:AO$24,$I3:$I7)*$F3,MAX((Expenses!AO$20-$K3/12)*$J3*$F3,0)+MAX((Expenses!AO$21-$K4/12)*$J4*$F3,0)+MAX((Expenses!AO$22-$K5/12)*$J5*$F3,0)+MAX((Expenses!AO$23-$K6/12)*$J6*$F3,0)+MAX((Expenses!AO$24-$K7/12)*$J7*$F3,0)))),0)</f>
        <v>0</v>
      </c>
      <c r="AR169" s="154">
        <f>IF(AND(AR$165&lt;=$E3,AR$165&gt;=EOMONTH($D3,0)),IF($G3="NNN",SUM(Expenses!AP$20:AP$24)*$F3,IF($G3="FSG",0,IF($G3="MG",SUMPRODUCT(Expenses!AP$20:AP$24,$I3:$I7)*$F3,MAX((Expenses!AP$20-$K3/12)*$J3*$F3,0)+MAX((Expenses!AP$21-$K4/12)*$J4*$F3,0)+MAX((Expenses!AP$22-$K5/12)*$J5*$F3,0)+MAX((Expenses!AP$23-$K6/12)*$J6*$F3,0)+MAX((Expenses!AP$24-$K7/12)*$J7*$F3,0)))),0)</f>
        <v>0</v>
      </c>
      <c r="AS169" s="154">
        <f>IF(AND(AS$165&lt;=$E3,AS$165&gt;=EOMONTH($D3,0)),IF($G3="NNN",SUM(Expenses!AQ$20:AQ$24)*$F3,IF($G3="FSG",0,IF($G3="MG",SUMPRODUCT(Expenses!AQ$20:AQ$24,$I3:$I7)*$F3,MAX((Expenses!AQ$20-$K3/12)*$J3*$F3,0)+MAX((Expenses!AQ$21-$K4/12)*$J4*$F3,0)+MAX((Expenses!AQ$22-$K5/12)*$J5*$F3,0)+MAX((Expenses!AQ$23-$K6/12)*$J6*$F3,0)+MAX((Expenses!AQ$24-$K7/12)*$J7*$F3,0)))),0)</f>
        <v>0</v>
      </c>
      <c r="AT169" s="154">
        <f>IF(AND(AT$165&lt;=$E3,AT$165&gt;=EOMONTH($D3,0)),IF($G3="NNN",SUM(Expenses!AR$20:AR$24)*$F3,IF($G3="FSG",0,IF($G3="MG",SUMPRODUCT(Expenses!AR$20:AR$24,$I3:$I7)*$F3,MAX((Expenses!AR$20-$K3/12)*$J3*$F3,0)+MAX((Expenses!AR$21-$K4/12)*$J4*$F3,0)+MAX((Expenses!AR$22-$K5/12)*$J5*$F3,0)+MAX((Expenses!AR$23-$K6/12)*$J6*$F3,0)+MAX((Expenses!AR$24-$K7/12)*$J7*$F3,0)))),0)</f>
        <v>0</v>
      </c>
      <c r="AU169" s="154">
        <f>IF(AND(AU$165&lt;=$E3,AU$165&gt;=EOMONTH($D3,0)),IF($G3="NNN",SUM(Expenses!AS$20:AS$24)*$F3,IF($G3="FSG",0,IF($G3="MG",SUMPRODUCT(Expenses!AS$20:AS$24,$I3:$I7)*$F3,MAX((Expenses!AS$20-$K3/12)*$J3*$F3,0)+MAX((Expenses!AS$21-$K4/12)*$J4*$F3,0)+MAX((Expenses!AS$22-$K5/12)*$J5*$F3,0)+MAX((Expenses!AS$23-$K6/12)*$J6*$F3,0)+MAX((Expenses!AS$24-$K7/12)*$J7*$F3,0)))),0)</f>
        <v>0</v>
      </c>
      <c r="AV169" s="154">
        <f>IF(AND(AV$165&lt;=$E3,AV$165&gt;=EOMONTH($D3,0)),IF($G3="NNN",SUM(Expenses!AT$20:AT$24)*$F3,IF($G3="FSG",0,IF($G3="MG",SUMPRODUCT(Expenses!AT$20:AT$24,$I3:$I7)*$F3,MAX((Expenses!AT$20-$K3/12)*$J3*$F3,0)+MAX((Expenses!AT$21-$K4/12)*$J4*$F3,0)+MAX((Expenses!AT$22-$K5/12)*$J5*$F3,0)+MAX((Expenses!AT$23-$K6/12)*$J6*$F3,0)+MAX((Expenses!AT$24-$K7/12)*$J7*$F3,0)))),0)</f>
        <v>0</v>
      </c>
      <c r="AW169" s="154">
        <f>IF(AND(AW$165&lt;=$E3,AW$165&gt;=EOMONTH($D3,0)),IF($G3="NNN",SUM(Expenses!AU$20:AU$24)*$F3,IF($G3="FSG",0,IF($G3="MG",SUMPRODUCT(Expenses!AU$20:AU$24,$I3:$I7)*$F3,MAX((Expenses!AU$20-$K3/12)*$J3*$F3,0)+MAX((Expenses!AU$21-$K4/12)*$J4*$F3,0)+MAX((Expenses!AU$22-$K5/12)*$J5*$F3,0)+MAX((Expenses!AU$23-$K6/12)*$J6*$F3,0)+MAX((Expenses!AU$24-$K7/12)*$J7*$F3,0)))),0)</f>
        <v>0</v>
      </c>
      <c r="AX169" s="154">
        <f>IF(AND(AX$165&lt;=$E3,AX$165&gt;=EOMONTH($D3,0)),IF($G3="NNN",SUM(Expenses!AV$20:AV$24)*$F3,IF($G3="FSG",0,IF($G3="MG",SUMPRODUCT(Expenses!AV$20:AV$24,$I3:$I7)*$F3,MAX((Expenses!AV$20-$K3/12)*$J3*$F3,0)+MAX((Expenses!AV$21-$K4/12)*$J4*$F3,0)+MAX((Expenses!AV$22-$K5/12)*$J5*$F3,0)+MAX((Expenses!AV$23-$K6/12)*$J6*$F3,0)+MAX((Expenses!AV$24-$K7/12)*$J7*$F3,0)))),0)</f>
        <v>0</v>
      </c>
      <c r="AY169" s="154">
        <f>IF(AND(AY$165&lt;=$E3,AY$165&gt;=EOMONTH($D3,0)),IF($G3="NNN",SUM(Expenses!AW$20:AW$24)*$F3,IF($G3="FSG",0,IF($G3="MG",SUMPRODUCT(Expenses!AW$20:AW$24,$I3:$I7)*$F3,MAX((Expenses!AW$20-$K3/12)*$J3*$F3,0)+MAX((Expenses!AW$21-$K4/12)*$J4*$F3,0)+MAX((Expenses!AW$22-$K5/12)*$J5*$F3,0)+MAX((Expenses!AW$23-$K6/12)*$J6*$F3,0)+MAX((Expenses!AW$24-$K7/12)*$J7*$F3,0)))),0)</f>
        <v>0</v>
      </c>
      <c r="AZ169" s="154">
        <f>IF(AND(AZ$165&lt;=$E3,AZ$165&gt;=EOMONTH($D3,0)),IF($G3="NNN",SUM(Expenses!AX$20:AX$24)*$F3,IF($G3="FSG",0,IF($G3="MG",SUMPRODUCT(Expenses!AX$20:AX$24,$I3:$I7)*$F3,MAX((Expenses!AX$20-$K3/12)*$J3*$F3,0)+MAX((Expenses!AX$21-$K4/12)*$J4*$F3,0)+MAX((Expenses!AX$22-$K5/12)*$J5*$F3,0)+MAX((Expenses!AX$23-$K6/12)*$J6*$F3,0)+MAX((Expenses!AX$24-$K7/12)*$J7*$F3,0)))),0)</f>
        <v>0</v>
      </c>
      <c r="BA169" s="154">
        <f>IF(AND(BA$165&lt;=$E3,BA$165&gt;=EOMONTH($D3,0)),IF($G3="NNN",SUM(Expenses!AY$20:AY$24)*$F3,IF($G3="FSG",0,IF($G3="MG",SUMPRODUCT(Expenses!AY$20:AY$24,$I3:$I7)*$F3,MAX((Expenses!AY$20-$K3/12)*$J3*$F3,0)+MAX((Expenses!AY$21-$K4/12)*$J4*$F3,0)+MAX((Expenses!AY$22-$K5/12)*$J5*$F3,0)+MAX((Expenses!AY$23-$K6/12)*$J6*$F3,0)+MAX((Expenses!AY$24-$K7/12)*$J7*$F3,0)))),0)</f>
        <v>0</v>
      </c>
      <c r="BB169" s="154">
        <f>IF(AND(BB$165&lt;=$E3,BB$165&gt;=EOMONTH($D3,0)),IF($G3="NNN",SUM(Expenses!AZ$20:AZ$24)*$F3,IF($G3="FSG",0,IF($G3="MG",SUMPRODUCT(Expenses!AZ$20:AZ$24,$I3:$I7)*$F3,MAX((Expenses!AZ$20-$K3/12)*$J3*$F3,0)+MAX((Expenses!AZ$21-$K4/12)*$J4*$F3,0)+MAX((Expenses!AZ$22-$K5/12)*$J5*$F3,0)+MAX((Expenses!AZ$23-$K6/12)*$J6*$F3,0)+MAX((Expenses!AZ$24-$K7/12)*$J7*$F3,0)))),0)</f>
        <v>0</v>
      </c>
      <c r="BC169" s="154">
        <f>IF(AND(BC$165&lt;=$E3,BC$165&gt;=EOMONTH($D3,0)),IF($G3="NNN",SUM(Expenses!BA$20:BA$24)*$F3,IF($G3="FSG",0,IF($G3="MG",SUMPRODUCT(Expenses!BA$20:BA$24,$I3:$I7)*$F3,MAX((Expenses!BA$20-$K3/12)*$J3*$F3,0)+MAX((Expenses!BA$21-$K4/12)*$J4*$F3,0)+MAX((Expenses!BA$22-$K5/12)*$J5*$F3,0)+MAX((Expenses!BA$23-$K6/12)*$J6*$F3,0)+MAX((Expenses!BA$24-$K7/12)*$J7*$F3,0)))),0)</f>
        <v>0</v>
      </c>
      <c r="BD169" s="154">
        <f>IF(AND(BD$165&lt;=$E3,BD$165&gt;=EOMONTH($D3,0)),IF($G3="NNN",SUM(Expenses!BB$20:BB$24)*$F3,IF($G3="FSG",0,IF($G3="MG",SUMPRODUCT(Expenses!BB$20:BB$24,$I3:$I7)*$F3,MAX((Expenses!BB$20-$K3/12)*$J3*$F3,0)+MAX((Expenses!BB$21-$K4/12)*$J4*$F3,0)+MAX((Expenses!BB$22-$K5/12)*$J5*$F3,0)+MAX((Expenses!BB$23-$K6/12)*$J6*$F3,0)+MAX((Expenses!BB$24-$K7/12)*$J7*$F3,0)))),0)</f>
        <v>0</v>
      </c>
      <c r="BE169" s="154">
        <f>IF(AND(BE$165&lt;=$E3,BE$165&gt;=EOMONTH($D3,0)),IF($G3="NNN",SUM(Expenses!BC$20:BC$24)*$F3,IF($G3="FSG",0,IF($G3="MG",SUMPRODUCT(Expenses!BC$20:BC$24,$I3:$I7)*$F3,MAX((Expenses!BC$20-$K3/12)*$J3*$F3,0)+MAX((Expenses!BC$21-$K4/12)*$J4*$F3,0)+MAX((Expenses!BC$22-$K5/12)*$J5*$F3,0)+MAX((Expenses!BC$23-$K6/12)*$J6*$F3,0)+MAX((Expenses!BC$24-$K7/12)*$J7*$F3,0)))),0)</f>
        <v>0</v>
      </c>
      <c r="BF169" s="154">
        <f>IF(AND(BF$165&lt;=$E3,BF$165&gt;=EOMONTH($D3,0)),IF($G3="NNN",SUM(Expenses!BD$20:BD$24)*$F3,IF($G3="FSG",0,IF($G3="MG",SUMPRODUCT(Expenses!BD$20:BD$24,$I3:$I7)*$F3,MAX((Expenses!BD$20-$K3/12)*$J3*$F3,0)+MAX((Expenses!BD$21-$K4/12)*$J4*$F3,0)+MAX((Expenses!BD$22-$K5/12)*$J5*$F3,0)+MAX((Expenses!BD$23-$K6/12)*$J6*$F3,0)+MAX((Expenses!BD$24-$K7/12)*$J7*$F3,0)))),0)</f>
        <v>0</v>
      </c>
      <c r="BG169" s="154">
        <f>IF(AND(BG$165&lt;=$E3,BG$165&gt;=EOMONTH($D3,0)),IF($G3="NNN",SUM(Expenses!BE$20:BE$24)*$F3,IF($G3="FSG",0,IF($G3="MG",SUMPRODUCT(Expenses!BE$20:BE$24,$I3:$I7)*$F3,MAX((Expenses!BE$20-$K3/12)*$J3*$F3,0)+MAX((Expenses!BE$21-$K4/12)*$J4*$F3,0)+MAX((Expenses!BE$22-$K5/12)*$J5*$F3,0)+MAX((Expenses!BE$23-$K6/12)*$J6*$F3,0)+MAX((Expenses!BE$24-$K7/12)*$J7*$F3,0)))),0)</f>
        <v>0</v>
      </c>
      <c r="BH169" s="154">
        <f>IF(AND(BH$165&lt;=$E3,BH$165&gt;=EOMONTH($D3,0)),IF($G3="NNN",SUM(Expenses!BF$20:BF$24)*$F3,IF($G3="FSG",0,IF($G3="MG",SUMPRODUCT(Expenses!BF$20:BF$24,$I3:$I7)*$F3,MAX((Expenses!BF$20-$K3/12)*$J3*$F3,0)+MAX((Expenses!BF$21-$K4/12)*$J4*$F3,0)+MAX((Expenses!BF$22-$K5/12)*$J5*$F3,0)+MAX((Expenses!BF$23-$K6/12)*$J6*$F3,0)+MAX((Expenses!BF$24-$K7/12)*$J7*$F3,0)))),0)</f>
        <v>0</v>
      </c>
      <c r="BI169" s="154">
        <f>IF(AND(BI$165&lt;=$E3,BI$165&gt;=EOMONTH($D3,0)),IF($G3="NNN",SUM(Expenses!BG$20:BG$24)*$F3,IF($G3="FSG",0,IF($G3="MG",SUMPRODUCT(Expenses!BG$20:BG$24,$I3:$I7)*$F3,MAX((Expenses!BG$20-$K3/12)*$J3*$F3,0)+MAX((Expenses!BG$21-$K4/12)*$J4*$F3,0)+MAX((Expenses!BG$22-$K5/12)*$J5*$F3,0)+MAX((Expenses!BG$23-$K6/12)*$J6*$F3,0)+MAX((Expenses!BG$24-$K7/12)*$J7*$F3,0)))),0)</f>
        <v>0</v>
      </c>
      <c r="BJ169" s="154">
        <f>IF(AND(BJ$165&lt;=$E3,BJ$165&gt;=EOMONTH($D3,0)),IF($G3="NNN",SUM(Expenses!BH$20:BH$24)*$F3,IF($G3="FSG",0,IF($G3="MG",SUMPRODUCT(Expenses!BH$20:BH$24,$I3:$I7)*$F3,MAX((Expenses!BH$20-$K3/12)*$J3*$F3,0)+MAX((Expenses!BH$21-$K4/12)*$J4*$F3,0)+MAX((Expenses!BH$22-$K5/12)*$J5*$F3,0)+MAX((Expenses!BH$23-$K6/12)*$J6*$F3,0)+MAX((Expenses!BH$24-$K7/12)*$J7*$F3,0)))),0)</f>
        <v>0</v>
      </c>
      <c r="BK169" s="154">
        <f>IF(AND(BK$165&lt;=$E3,BK$165&gt;=EOMONTH($D3,0)),IF($G3="NNN",SUM(Expenses!BI$20:BI$24)*$F3,IF($G3="FSG",0,IF($G3="MG",SUMPRODUCT(Expenses!BI$20:BI$24,$I3:$I7)*$F3,MAX((Expenses!BI$20-$K3/12)*$J3*$F3,0)+MAX((Expenses!BI$21-$K4/12)*$J4*$F3,0)+MAX((Expenses!BI$22-$K5/12)*$J5*$F3,0)+MAX((Expenses!BI$23-$K6/12)*$J6*$F3,0)+MAX((Expenses!BI$24-$K7/12)*$J7*$F3,0)))),0)</f>
        <v>0</v>
      </c>
      <c r="BL169" s="154">
        <f>IF(AND(BL$165&lt;=$E3,BL$165&gt;=EOMONTH($D3,0)),IF($G3="NNN",SUM(Expenses!BJ$20:BJ$24)*$F3,IF($G3="FSG",0,IF($G3="MG",SUMPRODUCT(Expenses!BJ$20:BJ$24,$I3:$I7)*$F3,MAX((Expenses!BJ$20-$K3/12)*$J3*$F3,0)+MAX((Expenses!BJ$21-$K4/12)*$J4*$F3,0)+MAX((Expenses!BJ$22-$K5/12)*$J5*$F3,0)+MAX((Expenses!BJ$23-$K6/12)*$J6*$F3,0)+MAX((Expenses!BJ$24-$K7/12)*$J7*$F3,0)))),0)</f>
        <v>0</v>
      </c>
      <c r="BM169" s="154">
        <f>IF(AND(BM$165&lt;=$E3,BM$165&gt;=EOMONTH($D3,0)),IF($G3="NNN",SUM(Expenses!BK$20:BK$24)*$F3,IF($G3="FSG",0,IF($G3="MG",SUMPRODUCT(Expenses!BK$20:BK$24,$I3:$I7)*$F3,MAX((Expenses!BK$20-$K3/12)*$J3*$F3,0)+MAX((Expenses!BK$21-$K4/12)*$J4*$F3,0)+MAX((Expenses!BK$22-$K5/12)*$J5*$F3,0)+MAX((Expenses!BK$23-$K6/12)*$J6*$F3,0)+MAX((Expenses!BK$24-$K7/12)*$J7*$F3,0)))),0)</f>
        <v>0</v>
      </c>
      <c r="BN169" s="154">
        <f>IF(AND(BN$165&lt;=$E3,BN$165&gt;=EOMONTH($D3,0)),IF($G3="NNN",SUM(Expenses!BL$20:BL$24)*$F3,IF($G3="FSG",0,IF($G3="MG",SUMPRODUCT(Expenses!BL$20:BL$24,$I3:$I7)*$F3,MAX((Expenses!BL$20-$K3/12)*$J3*$F3,0)+MAX((Expenses!BL$21-$K4/12)*$J4*$F3,0)+MAX((Expenses!BL$22-$K5/12)*$J5*$F3,0)+MAX((Expenses!BL$23-$K6/12)*$J6*$F3,0)+MAX((Expenses!BL$24-$K7/12)*$J7*$F3,0)))),0)</f>
        <v>0</v>
      </c>
      <c r="BO169" s="154">
        <f>IF(AND(BO$165&lt;=$E3,BO$165&gt;=EOMONTH($D3,0)),IF($G3="NNN",SUM(Expenses!BM$20:BM$24)*$F3,IF($G3="FSG",0,IF($G3="MG",SUMPRODUCT(Expenses!BM$20:BM$24,$I3:$I7)*$F3,MAX((Expenses!BM$20-$K3/12)*$J3*$F3,0)+MAX((Expenses!BM$21-$K4/12)*$J4*$F3,0)+MAX((Expenses!BM$22-$K5/12)*$J5*$F3,0)+MAX((Expenses!BM$23-$K6/12)*$J6*$F3,0)+MAX((Expenses!BM$24-$K7/12)*$J7*$F3,0)))),0)</f>
        <v>0</v>
      </c>
      <c r="BP169" s="154">
        <f>IF(AND(BP$165&lt;=$E3,BP$165&gt;=EOMONTH($D3,0)),IF($G3="NNN",SUM(Expenses!BN$20:BN$24)*$F3,IF($G3="FSG",0,IF($G3="MG",SUMPRODUCT(Expenses!BN$20:BN$24,$I3:$I7)*$F3,MAX((Expenses!BN$20-$K3/12)*$J3*$F3,0)+MAX((Expenses!BN$21-$K4/12)*$J4*$F3,0)+MAX((Expenses!BN$22-$K5/12)*$J5*$F3,0)+MAX((Expenses!BN$23-$K6/12)*$J6*$F3,0)+MAX((Expenses!BN$24-$K7/12)*$J7*$F3,0)))),0)</f>
        <v>0</v>
      </c>
      <c r="BQ169" s="154">
        <f>IF(AND(BQ$165&lt;=$E3,BQ$165&gt;=EOMONTH($D3,0)),IF($G3="NNN",SUM(Expenses!BO$20:BO$24)*$F3,IF($G3="FSG",0,IF($G3="MG",SUMPRODUCT(Expenses!BO$20:BO$24,$I3:$I7)*$F3,MAX((Expenses!BO$20-$K3/12)*$J3*$F3,0)+MAX((Expenses!BO$21-$K4/12)*$J4*$F3,0)+MAX((Expenses!BO$22-$K5/12)*$J5*$F3,0)+MAX((Expenses!BO$23-$K6/12)*$J6*$F3,0)+MAX((Expenses!BO$24-$K7/12)*$J7*$F3,0)))),0)</f>
        <v>0</v>
      </c>
      <c r="BR169" s="154">
        <f>IF(AND(BR$165&lt;=$E3,BR$165&gt;=EOMONTH($D3,0)),IF($G3="NNN",SUM(Expenses!BP$20:BP$24)*$F3,IF($G3="FSG",0,IF($G3="MG",SUMPRODUCT(Expenses!BP$20:BP$24,$I3:$I7)*$F3,MAX((Expenses!BP$20-$K3/12)*$J3*$F3,0)+MAX((Expenses!BP$21-$K4/12)*$J4*$F3,0)+MAX((Expenses!BP$22-$K5/12)*$J5*$F3,0)+MAX((Expenses!BP$23-$K6/12)*$J6*$F3,0)+MAX((Expenses!BP$24-$K7/12)*$J7*$F3,0)))),0)</f>
        <v>0</v>
      </c>
      <c r="BS169" s="154">
        <f>IF(AND(BS$165&lt;=$E3,BS$165&gt;=EOMONTH($D3,0)),IF($G3="NNN",SUM(Expenses!BQ$20:BQ$24)*$F3,IF($G3="FSG",0,IF($G3="MG",SUMPRODUCT(Expenses!BQ$20:BQ$24,$I3:$I7)*$F3,MAX((Expenses!BQ$20-$K3/12)*$J3*$F3,0)+MAX((Expenses!BQ$21-$K4/12)*$J4*$F3,0)+MAX((Expenses!BQ$22-$K5/12)*$J5*$F3,0)+MAX((Expenses!BQ$23-$K6/12)*$J6*$F3,0)+MAX((Expenses!BQ$24-$K7/12)*$J7*$F3,0)))),0)</f>
        <v>0</v>
      </c>
      <c r="BT169" s="154">
        <f>IF(AND(BT$165&lt;=$E3,BT$165&gt;=EOMONTH($D3,0)),IF($G3="NNN",SUM(Expenses!BR$20:BR$24)*$F3,IF($G3="FSG",0,IF($G3="MG",SUMPRODUCT(Expenses!BR$20:BR$24,$I3:$I7)*$F3,MAX((Expenses!BR$20-$K3/12)*$J3*$F3,0)+MAX((Expenses!BR$21-$K4/12)*$J4*$F3,0)+MAX((Expenses!BR$22-$K5/12)*$J5*$F3,0)+MAX((Expenses!BR$23-$K6/12)*$J6*$F3,0)+MAX((Expenses!BR$24-$K7/12)*$J7*$F3,0)))),0)</f>
        <v>0</v>
      </c>
      <c r="BU169" s="154">
        <f>IF(AND(BU$165&lt;=$E3,BU$165&gt;=EOMONTH($D3,0)),IF($G3="NNN",SUM(Expenses!BS$20:BS$24)*$F3,IF($G3="FSG",0,IF($G3="MG",SUMPRODUCT(Expenses!BS$20:BS$24,$I3:$I7)*$F3,MAX((Expenses!BS$20-$K3/12)*$J3*$F3,0)+MAX((Expenses!BS$21-$K4/12)*$J4*$F3,0)+MAX((Expenses!BS$22-$K5/12)*$J5*$F3,0)+MAX((Expenses!BS$23-$K6/12)*$J6*$F3,0)+MAX((Expenses!BS$24-$K7/12)*$J7*$F3,0)))),0)</f>
        <v>0</v>
      </c>
      <c r="BV169" s="154">
        <f>IF(AND(BV$165&lt;=$E3,BV$165&gt;=EOMONTH($D3,0)),IF($G3="NNN",SUM(Expenses!BT$20:BT$24)*$F3,IF($G3="FSG",0,IF($G3="MG",SUMPRODUCT(Expenses!BT$20:BT$24,$I3:$I7)*$F3,MAX((Expenses!BT$20-$K3/12)*$J3*$F3,0)+MAX((Expenses!BT$21-$K4/12)*$J4*$F3,0)+MAX((Expenses!BT$22-$K5/12)*$J5*$F3,0)+MAX((Expenses!BT$23-$K6/12)*$J6*$F3,0)+MAX((Expenses!BT$24-$K7/12)*$J7*$F3,0)))),0)</f>
        <v>0</v>
      </c>
      <c r="BW169" s="154">
        <f>IF(AND(BW$165&lt;=$E3,BW$165&gt;=EOMONTH($D3,0)),IF($G3="NNN",SUM(Expenses!BU$20:BU$24)*$F3,IF($G3="FSG",0,IF($G3="MG",SUMPRODUCT(Expenses!BU$20:BU$24,$I3:$I7)*$F3,MAX((Expenses!BU$20-$K3/12)*$J3*$F3,0)+MAX((Expenses!BU$21-$K4/12)*$J4*$F3,0)+MAX((Expenses!BU$22-$K5/12)*$J5*$F3,0)+MAX((Expenses!BU$23-$K6/12)*$J6*$F3,0)+MAX((Expenses!BU$24-$K7/12)*$J7*$F3,0)))),0)</f>
        <v>0</v>
      </c>
      <c r="BX169" s="154">
        <f>IF(AND(BX$165&lt;=$E3,BX$165&gt;=EOMONTH($D3,0)),IF($G3="NNN",SUM(Expenses!BV$20:BV$24)*$F3,IF($G3="FSG",0,IF($G3="MG",SUMPRODUCT(Expenses!BV$20:BV$24,$I3:$I7)*$F3,MAX((Expenses!BV$20-$K3/12)*$J3*$F3,0)+MAX((Expenses!BV$21-$K4/12)*$J4*$F3,0)+MAX((Expenses!BV$22-$K5/12)*$J5*$F3,0)+MAX((Expenses!BV$23-$K6/12)*$J6*$F3,0)+MAX((Expenses!BV$24-$K7/12)*$J7*$F3,0)))),0)</f>
        <v>0</v>
      </c>
      <c r="BY169" s="154">
        <f>IF(AND(BY$165&lt;=$E3,BY$165&gt;=EOMONTH($D3,0)),IF($G3="NNN",SUM(Expenses!BW$20:BW$24)*$F3,IF($G3="FSG",0,IF($G3="MG",SUMPRODUCT(Expenses!BW$20:BW$24,$I3:$I7)*$F3,MAX((Expenses!BW$20-$K3/12)*$J3*$F3,0)+MAX((Expenses!BW$21-$K4/12)*$J4*$F3,0)+MAX((Expenses!BW$22-$K5/12)*$J5*$F3,0)+MAX((Expenses!BW$23-$K6/12)*$J6*$F3,0)+MAX((Expenses!BW$24-$K7/12)*$J7*$F3,0)))),0)</f>
        <v>0</v>
      </c>
      <c r="BZ169" s="154">
        <f>IF(AND(BZ$165&lt;=$E3,BZ$165&gt;=EOMONTH($D3,0)),IF($G3="NNN",SUM(Expenses!BX$20:BX$24)*$F3,IF($G3="FSG",0,IF($G3="MG",SUMPRODUCT(Expenses!BX$20:BX$24,$I3:$I7)*$F3,MAX((Expenses!BX$20-$K3/12)*$J3*$F3,0)+MAX((Expenses!BX$21-$K4/12)*$J4*$F3,0)+MAX((Expenses!BX$22-$K5/12)*$J5*$F3,0)+MAX((Expenses!BX$23-$K6/12)*$J6*$F3,0)+MAX((Expenses!BX$24-$K7/12)*$J7*$F3,0)))),0)</f>
        <v>0</v>
      </c>
      <c r="CA169" s="154">
        <f>IF(AND(CA$165&lt;=$E3,CA$165&gt;=EOMONTH($D3,0)),IF($G3="NNN",SUM(Expenses!BY$20:BY$24)*$F3,IF($G3="FSG",0,IF($G3="MG",SUMPRODUCT(Expenses!BY$20:BY$24,$I3:$I7)*$F3,MAX((Expenses!BY$20-$K3/12)*$J3*$F3,0)+MAX((Expenses!BY$21-$K4/12)*$J4*$F3,0)+MAX((Expenses!BY$22-$K5/12)*$J5*$F3,0)+MAX((Expenses!BY$23-$K6/12)*$J6*$F3,0)+MAX((Expenses!BY$24-$K7/12)*$J7*$F3,0)))),0)</f>
        <v>0</v>
      </c>
      <c r="CB169" s="154">
        <f>IF(AND(CB$165&lt;=$E3,CB$165&gt;=EOMONTH($D3,0)),IF($G3="NNN",SUM(Expenses!BZ$20:BZ$24)*$F3,IF($G3="FSG",0,IF($G3="MG",SUMPRODUCT(Expenses!BZ$20:BZ$24,$I3:$I7)*$F3,MAX((Expenses!BZ$20-$K3/12)*$J3*$F3,0)+MAX((Expenses!BZ$21-$K4/12)*$J4*$F3,0)+MAX((Expenses!BZ$22-$K5/12)*$J5*$F3,0)+MAX((Expenses!BZ$23-$K6/12)*$J6*$F3,0)+MAX((Expenses!BZ$24-$K7/12)*$J7*$F3,0)))),0)</f>
        <v>0</v>
      </c>
      <c r="CC169" s="154">
        <f>IF(AND(CC$165&lt;=$E3,CC$165&gt;=EOMONTH($D3,0)),IF($G3="NNN",SUM(Expenses!CA$20:CA$24)*$F3,IF($G3="FSG",0,IF($G3="MG",SUMPRODUCT(Expenses!CA$20:CA$24,$I3:$I7)*$F3,MAX((Expenses!CA$20-$K3/12)*$J3*$F3,0)+MAX((Expenses!CA$21-$K4/12)*$J4*$F3,0)+MAX((Expenses!CA$22-$K5/12)*$J5*$F3,0)+MAX((Expenses!CA$23-$K6/12)*$J6*$F3,0)+MAX((Expenses!CA$24-$K7/12)*$J7*$F3,0)))),0)</f>
        <v>0</v>
      </c>
      <c r="CD169" s="154">
        <f>IF(AND(CD$165&lt;=$E3,CD$165&gt;=EOMONTH($D3,0)),IF($G3="NNN",SUM(Expenses!CB$20:CB$24)*$F3,IF($G3="FSG",0,IF($G3="MG",SUMPRODUCT(Expenses!CB$20:CB$24,$I3:$I7)*$F3,MAX((Expenses!CB$20-$K3/12)*$J3*$F3,0)+MAX((Expenses!CB$21-$K4/12)*$J4*$F3,0)+MAX((Expenses!CB$22-$K5/12)*$J5*$F3,0)+MAX((Expenses!CB$23-$K6/12)*$J6*$F3,0)+MAX((Expenses!CB$24-$K7/12)*$J7*$F3,0)))),0)</f>
        <v>0</v>
      </c>
      <c r="CE169" s="154">
        <f>IF(AND(CE$165&lt;=$E3,CE$165&gt;=EOMONTH($D3,0)),IF($G3="NNN",SUM(Expenses!CC$20:CC$24)*$F3,IF($G3="FSG",0,IF($G3="MG",SUMPRODUCT(Expenses!CC$20:CC$24,$I3:$I7)*$F3,MAX((Expenses!CC$20-$K3/12)*$J3*$F3,0)+MAX((Expenses!CC$21-$K4/12)*$J4*$F3,0)+MAX((Expenses!CC$22-$K5/12)*$J5*$F3,0)+MAX((Expenses!CC$23-$K6/12)*$J6*$F3,0)+MAX((Expenses!CC$24-$K7/12)*$J7*$F3,0)))),0)</f>
        <v>0</v>
      </c>
      <c r="CF169" s="154">
        <f>IF(AND(CF$165&lt;=$E3,CF$165&gt;=EOMONTH($D3,0)),IF($G3="NNN",SUM(Expenses!CD$20:CD$24)*$F3,IF($G3="FSG",0,IF($G3="MG",SUMPRODUCT(Expenses!CD$20:CD$24,$I3:$I7)*$F3,MAX((Expenses!CD$20-$K3/12)*$J3*$F3,0)+MAX((Expenses!CD$21-$K4/12)*$J4*$F3,0)+MAX((Expenses!CD$22-$K5/12)*$J5*$F3,0)+MAX((Expenses!CD$23-$K6/12)*$J6*$F3,0)+MAX((Expenses!CD$24-$K7/12)*$J7*$F3,0)))),0)</f>
        <v>0</v>
      </c>
      <c r="CG169" s="154">
        <f>IF(AND(CG$165&lt;=$E3,CG$165&gt;=EOMONTH($D3,0)),IF($G3="NNN",SUM(Expenses!CE$20:CE$24)*$F3,IF($G3="FSG",0,IF($G3="MG",SUMPRODUCT(Expenses!CE$20:CE$24,$I3:$I7)*$F3,MAX((Expenses!CE$20-$K3/12)*$J3*$F3,0)+MAX((Expenses!CE$21-$K4/12)*$J4*$F3,0)+MAX((Expenses!CE$22-$K5/12)*$J5*$F3,0)+MAX((Expenses!CE$23-$K6/12)*$J6*$F3,0)+MAX((Expenses!CE$24-$K7/12)*$J7*$F3,0)))),0)</f>
        <v>0</v>
      </c>
      <c r="CH169" s="154">
        <f>IF(AND(CH$165&lt;=$E3,CH$165&gt;=EOMONTH($D3,0)),IF($G3="NNN",SUM(Expenses!CF$20:CF$24)*$F3,IF($G3="FSG",0,IF($G3="MG",SUMPRODUCT(Expenses!CF$20:CF$24,$I3:$I7)*$F3,MAX((Expenses!CF$20-$K3/12)*$J3*$F3,0)+MAX((Expenses!CF$21-$K4/12)*$J4*$F3,0)+MAX((Expenses!CF$22-$K5/12)*$J5*$F3,0)+MAX((Expenses!CF$23-$K6/12)*$J6*$F3,0)+MAX((Expenses!CF$24-$K7/12)*$J7*$F3,0)))),0)</f>
        <v>0</v>
      </c>
      <c r="CI169" s="154">
        <f>IF(AND(CI$165&lt;=$E3,CI$165&gt;=EOMONTH($D3,0)),IF($G3="NNN",SUM(Expenses!CG$20:CG$24)*$F3,IF($G3="FSG",0,IF($G3="MG",SUMPRODUCT(Expenses!CG$20:CG$24,$I3:$I7)*$F3,MAX((Expenses!CG$20-$K3/12)*$J3*$F3,0)+MAX((Expenses!CG$21-$K4/12)*$J4*$F3,0)+MAX((Expenses!CG$22-$K5/12)*$J5*$F3,0)+MAX((Expenses!CG$23-$K6/12)*$J6*$F3,0)+MAX((Expenses!CG$24-$K7/12)*$J7*$F3,0)))),0)</f>
        <v>0</v>
      </c>
      <c r="CJ169" s="154">
        <f>IF(AND(CJ$165&lt;=$E3,CJ$165&gt;=EOMONTH($D3,0)),IF($G3="NNN",SUM(Expenses!CH$20:CH$24)*$F3,IF($G3="FSG",0,IF($G3="MG",SUMPRODUCT(Expenses!CH$20:CH$24,$I3:$I7)*$F3,MAX((Expenses!CH$20-$K3/12)*$J3*$F3,0)+MAX((Expenses!CH$21-$K4/12)*$J4*$F3,0)+MAX((Expenses!CH$22-$K5/12)*$J5*$F3,0)+MAX((Expenses!CH$23-$K6/12)*$J6*$F3,0)+MAX((Expenses!CH$24-$K7/12)*$J7*$F3,0)))),0)</f>
        <v>0</v>
      </c>
      <c r="CK169" s="154">
        <f>IF(AND(CK$165&lt;=$E3,CK$165&gt;=EOMONTH($D3,0)),IF($G3="NNN",SUM(Expenses!CI$20:CI$24)*$F3,IF($G3="FSG",0,IF($G3="MG",SUMPRODUCT(Expenses!CI$20:CI$24,$I3:$I7)*$F3,MAX((Expenses!CI$20-$K3/12)*$J3*$F3,0)+MAX((Expenses!CI$21-$K4/12)*$J4*$F3,0)+MAX((Expenses!CI$22-$K5/12)*$J5*$F3,0)+MAX((Expenses!CI$23-$K6/12)*$J6*$F3,0)+MAX((Expenses!CI$24-$K7/12)*$J7*$F3,0)))),0)</f>
        <v>0</v>
      </c>
      <c r="CL169" s="154">
        <f>IF(AND(CL$165&lt;=$E3,CL$165&gt;=EOMONTH($D3,0)),IF($G3="NNN",SUM(Expenses!CJ$20:CJ$24)*$F3,IF($G3="FSG",0,IF($G3="MG",SUMPRODUCT(Expenses!CJ$20:CJ$24,$I3:$I7)*$F3,MAX((Expenses!CJ$20-$K3/12)*$J3*$F3,0)+MAX((Expenses!CJ$21-$K4/12)*$J4*$F3,0)+MAX((Expenses!CJ$22-$K5/12)*$J5*$F3,0)+MAX((Expenses!CJ$23-$K6/12)*$J6*$F3,0)+MAX((Expenses!CJ$24-$K7/12)*$J7*$F3,0)))),0)</f>
        <v>0</v>
      </c>
      <c r="CM169" s="154">
        <f>IF(AND(CM$165&lt;=$E3,CM$165&gt;=EOMONTH($D3,0)),IF($G3="NNN",SUM(Expenses!CK$20:CK$24)*$F3,IF($G3="FSG",0,IF($G3="MG",SUMPRODUCT(Expenses!CK$20:CK$24,$I3:$I7)*$F3,MAX((Expenses!CK$20-$K3/12)*$J3*$F3,0)+MAX((Expenses!CK$21-$K4/12)*$J4*$F3,0)+MAX((Expenses!CK$22-$K5/12)*$J5*$F3,0)+MAX((Expenses!CK$23-$K6/12)*$J6*$F3,0)+MAX((Expenses!CK$24-$K7/12)*$J7*$F3,0)))),0)</f>
        <v>0</v>
      </c>
      <c r="CN169" s="154">
        <f>IF(AND(CN$165&lt;=$E3,CN$165&gt;=EOMONTH($D3,0)),IF($G3="NNN",SUM(Expenses!CL$20:CL$24)*$F3,IF($G3="FSG",0,IF($G3="MG",SUMPRODUCT(Expenses!CL$20:CL$24,$I3:$I7)*$F3,MAX((Expenses!CL$20-$K3/12)*$J3*$F3,0)+MAX((Expenses!CL$21-$K4/12)*$J4*$F3,0)+MAX((Expenses!CL$22-$K5/12)*$J5*$F3,0)+MAX((Expenses!CL$23-$K6/12)*$J6*$F3,0)+MAX((Expenses!CL$24-$K7/12)*$J7*$F3,0)))),0)</f>
        <v>0</v>
      </c>
      <c r="CO169" s="154">
        <f>IF(AND(CO$165&lt;=$E3,CO$165&gt;=EOMONTH($D3,0)),IF($G3="NNN",SUM(Expenses!CM$20:CM$24)*$F3,IF($G3="FSG",0,IF($G3="MG",SUMPRODUCT(Expenses!CM$20:CM$24,$I3:$I7)*$F3,MAX((Expenses!CM$20-$K3/12)*$J3*$F3,0)+MAX((Expenses!CM$21-$K4/12)*$J4*$F3,0)+MAX((Expenses!CM$22-$K5/12)*$J5*$F3,0)+MAX((Expenses!CM$23-$K6/12)*$J6*$F3,0)+MAX((Expenses!CM$24-$K7/12)*$J7*$F3,0)))),0)</f>
        <v>0</v>
      </c>
      <c r="CP169" s="154">
        <f>IF(AND(CP$165&lt;=$E3,CP$165&gt;=EOMONTH($D3,0)),IF($G3="NNN",SUM(Expenses!CN$20:CN$24)*$F3,IF($G3="FSG",0,IF($G3="MG",SUMPRODUCT(Expenses!CN$20:CN$24,$I3:$I7)*$F3,MAX((Expenses!CN$20-$K3/12)*$J3*$F3,0)+MAX((Expenses!CN$21-$K4/12)*$J4*$F3,0)+MAX((Expenses!CN$22-$K5/12)*$J5*$F3,0)+MAX((Expenses!CN$23-$K6/12)*$J6*$F3,0)+MAX((Expenses!CN$24-$K7/12)*$J7*$F3,0)))),0)</f>
        <v>0</v>
      </c>
      <c r="CQ169" s="154">
        <f>IF(AND(CQ$165&lt;=$E3,CQ$165&gt;=EOMONTH($D3,0)),IF($G3="NNN",SUM(Expenses!CO$20:CO$24)*$F3,IF($G3="FSG",0,IF($G3="MG",SUMPRODUCT(Expenses!CO$20:CO$24,$I3:$I7)*$F3,MAX((Expenses!CO$20-$K3/12)*$J3*$F3,0)+MAX((Expenses!CO$21-$K4/12)*$J4*$F3,0)+MAX((Expenses!CO$22-$K5/12)*$J5*$F3,0)+MAX((Expenses!CO$23-$K6/12)*$J6*$F3,0)+MAX((Expenses!CO$24-$K7/12)*$J7*$F3,0)))),0)</f>
        <v>0</v>
      </c>
      <c r="CR169" s="154">
        <f>IF(AND(CR$165&lt;=$E3,CR$165&gt;=EOMONTH($D3,0)),IF($G3="NNN",SUM(Expenses!CP$20:CP$24)*$F3,IF($G3="FSG",0,IF($G3="MG",SUMPRODUCT(Expenses!CP$20:CP$24,$I3:$I7)*$F3,MAX((Expenses!CP$20-$K3/12)*$J3*$F3,0)+MAX((Expenses!CP$21-$K4/12)*$J4*$F3,0)+MAX((Expenses!CP$22-$K5/12)*$J5*$F3,0)+MAX((Expenses!CP$23-$K6/12)*$J6*$F3,0)+MAX((Expenses!CP$24-$K7/12)*$J7*$F3,0)))),0)</f>
        <v>0</v>
      </c>
      <c r="CS169" s="154">
        <f>IF(AND(CS$165&lt;=$E3,CS$165&gt;=EOMONTH($D3,0)),IF($G3="NNN",SUM(Expenses!CQ$20:CQ$24)*$F3,IF($G3="FSG",0,IF($G3="MG",SUMPRODUCT(Expenses!CQ$20:CQ$24,$I3:$I7)*$F3,MAX((Expenses!CQ$20-$K3/12)*$J3*$F3,0)+MAX((Expenses!CQ$21-$K4/12)*$J4*$F3,0)+MAX((Expenses!CQ$22-$K5/12)*$J5*$F3,0)+MAX((Expenses!CQ$23-$K6/12)*$J6*$F3,0)+MAX((Expenses!CQ$24-$K7/12)*$J7*$F3,0)))),0)</f>
        <v>0</v>
      </c>
      <c r="CT169" s="154">
        <f>IF(AND(CT$165&lt;=$E3,CT$165&gt;=EOMONTH($D3,0)),IF($G3="NNN",SUM(Expenses!CR$20:CR$24)*$F3,IF($G3="FSG",0,IF($G3="MG",SUMPRODUCT(Expenses!CR$20:CR$24,$I3:$I7)*$F3,MAX((Expenses!CR$20-$K3/12)*$J3*$F3,0)+MAX((Expenses!CR$21-$K4/12)*$J4*$F3,0)+MAX((Expenses!CR$22-$K5/12)*$J5*$F3,0)+MAX((Expenses!CR$23-$K6/12)*$J6*$F3,0)+MAX((Expenses!CR$24-$K7/12)*$J7*$F3,0)))),0)</f>
        <v>0</v>
      </c>
      <c r="CU169" s="154">
        <f>IF(AND(CU$165&lt;=$E3,CU$165&gt;=EOMONTH($D3,0)),IF($G3="NNN",SUM(Expenses!CS$20:CS$24)*$F3,IF($G3="FSG",0,IF($G3="MG",SUMPRODUCT(Expenses!CS$20:CS$24,$I3:$I7)*$F3,MAX((Expenses!CS$20-$K3/12)*$J3*$F3,0)+MAX((Expenses!CS$21-$K4/12)*$J4*$F3,0)+MAX((Expenses!CS$22-$K5/12)*$J5*$F3,0)+MAX((Expenses!CS$23-$K6/12)*$J6*$F3,0)+MAX((Expenses!CS$24-$K7/12)*$J7*$F3,0)))),0)</f>
        <v>0</v>
      </c>
      <c r="CV169" s="154">
        <f>IF(AND(CV$165&lt;=$E3,CV$165&gt;=EOMONTH($D3,0)),IF($G3="NNN",SUM(Expenses!CT$20:CT$24)*$F3,IF($G3="FSG",0,IF($G3="MG",SUMPRODUCT(Expenses!CT$20:CT$24,$I3:$I7)*$F3,MAX((Expenses!CT$20-$K3/12)*$J3*$F3,0)+MAX((Expenses!CT$21-$K4/12)*$J4*$F3,0)+MAX((Expenses!CT$22-$K5/12)*$J5*$F3,0)+MAX((Expenses!CT$23-$K6/12)*$J6*$F3,0)+MAX((Expenses!CT$24-$K7/12)*$J7*$F3,0)))),0)</f>
        <v>0</v>
      </c>
      <c r="CW169" s="154">
        <f>IF(AND(CW$165&lt;=$E3,CW$165&gt;=EOMONTH($D3,0)),IF($G3="NNN",SUM(Expenses!CU$20:CU$24)*$F3,IF($G3="FSG",0,IF($G3="MG",SUMPRODUCT(Expenses!CU$20:CU$24,$I3:$I7)*$F3,MAX((Expenses!CU$20-$K3/12)*$J3*$F3,0)+MAX((Expenses!CU$21-$K4/12)*$J4*$F3,0)+MAX((Expenses!CU$22-$K5/12)*$J5*$F3,0)+MAX((Expenses!CU$23-$K6/12)*$J6*$F3,0)+MAX((Expenses!CU$24-$K7/12)*$J7*$F3,0)))),0)</f>
        <v>0</v>
      </c>
      <c r="CX169" s="154">
        <f>IF(AND(CX$165&lt;=$E3,CX$165&gt;=EOMONTH($D3,0)),IF($G3="NNN",SUM(Expenses!CV$20:CV$24)*$F3,IF($G3="FSG",0,IF($G3="MG",SUMPRODUCT(Expenses!CV$20:CV$24,$I3:$I7)*$F3,MAX((Expenses!CV$20-$K3/12)*$J3*$F3,0)+MAX((Expenses!CV$21-$K4/12)*$J4*$F3,0)+MAX((Expenses!CV$22-$K5/12)*$J5*$F3,0)+MAX((Expenses!CV$23-$K6/12)*$J6*$F3,0)+MAX((Expenses!CV$24-$K7/12)*$J7*$F3,0)))),0)</f>
        <v>0</v>
      </c>
      <c r="CY169" s="154">
        <f>IF(AND(CY$165&lt;=$E3,CY$165&gt;=EOMONTH($D3,0)),IF($G3="NNN",SUM(Expenses!CW$20:CW$24)*$F3,IF($G3="FSG",0,IF($G3="MG",SUMPRODUCT(Expenses!CW$20:CW$24,$I3:$I7)*$F3,MAX((Expenses!CW$20-$K3/12)*$J3*$F3,0)+MAX((Expenses!CW$21-$K4/12)*$J4*$F3,0)+MAX((Expenses!CW$22-$K5/12)*$J5*$F3,0)+MAX((Expenses!CW$23-$K6/12)*$J6*$F3,0)+MAX((Expenses!CW$24-$K7/12)*$J7*$F3,0)))),0)</f>
        <v>0</v>
      </c>
      <c r="CZ169" s="154">
        <f>IF(AND(CZ$165&lt;=$E3,CZ$165&gt;=EOMONTH($D3,0)),IF($G3="NNN",SUM(Expenses!CX$20:CX$24)*$F3,IF($G3="FSG",0,IF($G3="MG",SUMPRODUCT(Expenses!CX$20:CX$24,$I3:$I7)*$F3,MAX((Expenses!CX$20-$K3/12)*$J3*$F3,0)+MAX((Expenses!CX$21-$K4/12)*$J4*$F3,0)+MAX((Expenses!CX$22-$K5/12)*$J5*$F3,0)+MAX((Expenses!CX$23-$K6/12)*$J6*$F3,0)+MAX((Expenses!CX$24-$K7/12)*$J7*$F3,0)))),0)</f>
        <v>0</v>
      </c>
      <c r="DA169" s="154">
        <f>IF(AND(DA$165&lt;=$E3,DA$165&gt;=EOMONTH($D3,0)),IF($G3="NNN",SUM(Expenses!CY$20:CY$24)*$F3,IF($G3="FSG",0,IF($G3="MG",SUMPRODUCT(Expenses!CY$20:CY$24,$I3:$I7)*$F3,MAX((Expenses!CY$20-$K3/12)*$J3*$F3,0)+MAX((Expenses!CY$21-$K4/12)*$J4*$F3,0)+MAX((Expenses!CY$22-$K5/12)*$J5*$F3,0)+MAX((Expenses!CY$23-$K6/12)*$J6*$F3,0)+MAX((Expenses!CY$24-$K7/12)*$J7*$F3,0)))),0)</f>
        <v>0</v>
      </c>
      <c r="DB169" s="154">
        <f>IF(AND(DB$165&lt;=$E3,DB$165&gt;=EOMONTH($D3,0)),IF($G3="NNN",SUM(Expenses!CZ$20:CZ$24)*$F3,IF($G3="FSG",0,IF($G3="MG",SUMPRODUCT(Expenses!CZ$20:CZ$24,$I3:$I7)*$F3,MAX((Expenses!CZ$20-$K3/12)*$J3*$F3,0)+MAX((Expenses!CZ$21-$K4/12)*$J4*$F3,0)+MAX((Expenses!CZ$22-$K5/12)*$J5*$F3,0)+MAX((Expenses!CZ$23-$K6/12)*$J6*$F3,0)+MAX((Expenses!CZ$24-$K7/12)*$J7*$F3,0)))),0)</f>
        <v>0</v>
      </c>
      <c r="DC169" s="154">
        <f>IF(AND(DC$165&lt;=$E3,DC$165&gt;=EOMONTH($D3,0)),IF($G3="NNN",SUM(Expenses!DA$20:DA$24)*$F3,IF($G3="FSG",0,IF($G3="MG",SUMPRODUCT(Expenses!DA$20:DA$24,$I3:$I7)*$F3,MAX((Expenses!DA$20-$K3/12)*$J3*$F3,0)+MAX((Expenses!DA$21-$K4/12)*$J4*$F3,0)+MAX((Expenses!DA$22-$K5/12)*$J5*$F3,0)+MAX((Expenses!DA$23-$K6/12)*$J6*$F3,0)+MAX((Expenses!DA$24-$K7/12)*$J7*$F3,0)))),0)</f>
        <v>0</v>
      </c>
      <c r="DD169" s="154">
        <f>IF(AND(DD$165&lt;=$E3,DD$165&gt;=EOMONTH($D3,0)),IF($G3="NNN",SUM(Expenses!DB$20:DB$24)*$F3,IF($G3="FSG",0,IF($G3="MG",SUMPRODUCT(Expenses!DB$20:DB$24,$I3:$I7)*$F3,MAX((Expenses!DB$20-$K3/12)*$J3*$F3,0)+MAX((Expenses!DB$21-$K4/12)*$J4*$F3,0)+MAX((Expenses!DB$22-$K5/12)*$J5*$F3,0)+MAX((Expenses!DB$23-$K6/12)*$J6*$F3,0)+MAX((Expenses!DB$24-$K7/12)*$J7*$F3,0)))),0)</f>
        <v>0</v>
      </c>
      <c r="DE169" s="154">
        <f>IF(AND(DE$165&lt;=$E3,DE$165&gt;=EOMONTH($D3,0)),IF($G3="NNN",SUM(Expenses!DC$20:DC$24)*$F3,IF($G3="FSG",0,IF($G3="MG",SUMPRODUCT(Expenses!DC$20:DC$24,$I3:$I7)*$F3,MAX((Expenses!DC$20-$K3/12)*$J3*$F3,0)+MAX((Expenses!DC$21-$K4/12)*$J4*$F3,0)+MAX((Expenses!DC$22-$K5/12)*$J5*$F3,0)+MAX((Expenses!DC$23-$K6/12)*$J6*$F3,0)+MAX((Expenses!DC$24-$K7/12)*$J7*$F3,0)))),0)</f>
        <v>0</v>
      </c>
      <c r="DF169" s="154">
        <f>IF(AND(DF$165&lt;=$E3,DF$165&gt;=EOMONTH($D3,0)),IF($G3="NNN",SUM(Expenses!DD$20:DD$24)*$F3,IF($G3="FSG",0,IF($G3="MG",SUMPRODUCT(Expenses!DD$20:DD$24,$I3:$I7)*$F3,MAX((Expenses!DD$20-$K3/12)*$J3*$F3,0)+MAX((Expenses!DD$21-$K4/12)*$J4*$F3,0)+MAX((Expenses!DD$22-$K5/12)*$J5*$F3,0)+MAX((Expenses!DD$23-$K6/12)*$J6*$F3,0)+MAX((Expenses!DD$24-$K7/12)*$J7*$F3,0)))),0)</f>
        <v>0</v>
      </c>
      <c r="DG169" s="154">
        <f>IF(AND(DG$165&lt;=$E3,DG$165&gt;=EOMONTH($D3,0)),IF($G3="NNN",SUM(Expenses!DE$20:DE$24)*$F3,IF($G3="FSG",0,IF($G3="MG",SUMPRODUCT(Expenses!DE$20:DE$24,$I3:$I7)*$F3,MAX((Expenses!DE$20-$K3/12)*$J3*$F3,0)+MAX((Expenses!DE$21-$K4/12)*$J4*$F3,0)+MAX((Expenses!DE$22-$K5/12)*$J5*$F3,0)+MAX((Expenses!DE$23-$K6/12)*$J6*$F3,0)+MAX((Expenses!DE$24-$K7/12)*$J7*$F3,0)))),0)</f>
        <v>0</v>
      </c>
      <c r="DH169" s="154">
        <f>IF(AND(DH$165&lt;=$E3,DH$165&gt;=EOMONTH($D3,0)),IF($G3="NNN",SUM(Expenses!DF$20:DF$24)*$F3,IF($G3="FSG",0,IF($G3="MG",SUMPRODUCT(Expenses!DF$20:DF$24,$I3:$I7)*$F3,MAX((Expenses!DF$20-$K3/12)*$J3*$F3,0)+MAX((Expenses!DF$21-$K4/12)*$J4*$F3,0)+MAX((Expenses!DF$22-$K5/12)*$J5*$F3,0)+MAX((Expenses!DF$23-$K6/12)*$J6*$F3,0)+MAX((Expenses!DF$24-$K7/12)*$J7*$F3,0)))),0)</f>
        <v>0</v>
      </c>
      <c r="DI169" s="154">
        <f>IF(AND(DI$165&lt;=$E3,DI$165&gt;=EOMONTH($D3,0)),IF($G3="NNN",SUM(Expenses!DG$20:DG$24)*$F3,IF($G3="FSG",0,IF($G3="MG",SUMPRODUCT(Expenses!DG$20:DG$24,$I3:$I7)*$F3,MAX((Expenses!DG$20-$K3/12)*$J3*$F3,0)+MAX((Expenses!DG$21-$K4/12)*$J4*$F3,0)+MAX((Expenses!DG$22-$K5/12)*$J5*$F3,0)+MAX((Expenses!DG$23-$K6/12)*$J6*$F3,0)+MAX((Expenses!DG$24-$K7/12)*$J7*$F3,0)))),0)</f>
        <v>0</v>
      </c>
      <c r="DJ169" s="154">
        <f>IF(AND(DJ$165&lt;=$E3,DJ$165&gt;=EOMONTH($D3,0)),IF($G3="NNN",SUM(Expenses!DH$20:DH$24)*$F3,IF($G3="FSG",0,IF($G3="MG",SUMPRODUCT(Expenses!DH$20:DH$24,$I3:$I7)*$F3,MAX((Expenses!DH$20-$K3/12)*$J3*$F3,0)+MAX((Expenses!DH$21-$K4/12)*$J4*$F3,0)+MAX((Expenses!DH$22-$K5/12)*$J5*$F3,0)+MAX((Expenses!DH$23-$K6/12)*$J6*$F3,0)+MAX((Expenses!DH$24-$K7/12)*$J7*$F3,0)))),0)</f>
        <v>0</v>
      </c>
      <c r="DK169" s="154">
        <f>IF(AND(DK$165&lt;=$E3,DK$165&gt;=EOMONTH($D3,0)),IF($G3="NNN",SUM(Expenses!DI$20:DI$24)*$F3,IF($G3="FSG",0,IF($G3="MG",SUMPRODUCT(Expenses!DI$20:DI$24,$I3:$I7)*$F3,MAX((Expenses!DI$20-$K3/12)*$J3*$F3,0)+MAX((Expenses!DI$21-$K4/12)*$J4*$F3,0)+MAX((Expenses!DI$22-$K5/12)*$J5*$F3,0)+MAX((Expenses!DI$23-$K6/12)*$J6*$F3,0)+MAX((Expenses!DI$24-$K7/12)*$J7*$F3,0)))),0)</f>
        <v>0</v>
      </c>
      <c r="DL169" s="154">
        <f>IF(AND(DL$165&lt;=$E3,DL$165&gt;=EOMONTH($D3,0)),IF($G3="NNN",SUM(Expenses!DJ$20:DJ$24)*$F3,IF($G3="FSG",0,IF($G3="MG",SUMPRODUCT(Expenses!DJ$20:DJ$24,$I3:$I7)*$F3,MAX((Expenses!DJ$20-$K3/12)*$J3*$F3,0)+MAX((Expenses!DJ$21-$K4/12)*$J4*$F3,0)+MAX((Expenses!DJ$22-$K5/12)*$J5*$F3,0)+MAX((Expenses!DJ$23-$K6/12)*$J6*$F3,0)+MAX((Expenses!DJ$24-$K7/12)*$J7*$F3,0)))),0)</f>
        <v>0</v>
      </c>
      <c r="DM169" s="154">
        <f>IF(AND(DM$165&lt;=$E3,DM$165&gt;=EOMONTH($D3,0)),IF($G3="NNN",SUM(Expenses!DK$20:DK$24)*$F3,IF($G3="FSG",0,IF($G3="MG",SUMPRODUCT(Expenses!DK$20:DK$24,$I3:$I7)*$F3,MAX((Expenses!DK$20-$K3/12)*$J3*$F3,0)+MAX((Expenses!DK$21-$K4/12)*$J4*$F3,0)+MAX((Expenses!DK$22-$K5/12)*$J5*$F3,0)+MAX((Expenses!DK$23-$K6/12)*$J6*$F3,0)+MAX((Expenses!DK$24-$K7/12)*$J7*$F3,0)))),0)</f>
        <v>0</v>
      </c>
      <c r="DN169" s="154">
        <f>IF(AND(DN$165&lt;=$E3,DN$165&gt;=EOMONTH($D3,0)),IF($G3="NNN",SUM(Expenses!DL$20:DL$24)*$F3,IF($G3="FSG",0,IF($G3="MG",SUMPRODUCT(Expenses!DL$20:DL$24,$I3:$I7)*$F3,MAX((Expenses!DL$20-$K3/12)*$J3*$F3,0)+MAX((Expenses!DL$21-$K4/12)*$J4*$F3,0)+MAX((Expenses!DL$22-$K5/12)*$J5*$F3,0)+MAX((Expenses!DL$23-$K6/12)*$J6*$F3,0)+MAX((Expenses!DL$24-$K7/12)*$J7*$F3,0)))),0)</f>
        <v>0</v>
      </c>
      <c r="DO169" s="154">
        <f>IF(AND(DO$165&lt;=$E3,DO$165&gt;=EOMONTH($D3,0)),IF($G3="NNN",SUM(Expenses!DM$20:DM$24)*$F3,IF($G3="FSG",0,IF($G3="MG",SUMPRODUCT(Expenses!DM$20:DM$24,$I3:$I7)*$F3,MAX((Expenses!DM$20-$K3/12)*$J3*$F3,0)+MAX((Expenses!DM$21-$K4/12)*$J4*$F3,0)+MAX((Expenses!DM$22-$K5/12)*$J5*$F3,0)+MAX((Expenses!DM$23-$K6/12)*$J6*$F3,0)+MAX((Expenses!DM$24-$K7/12)*$J7*$F3,0)))),0)</f>
        <v>0</v>
      </c>
      <c r="DP169" s="154">
        <f>IF(AND(DP$165&lt;=$E3,DP$165&gt;=EOMONTH($D3,0)),IF($G3="NNN",SUM(Expenses!DN$20:DN$24)*$F3,IF($G3="FSG",0,IF($G3="MG",SUMPRODUCT(Expenses!DN$20:DN$24,$I3:$I7)*$F3,MAX((Expenses!DN$20-$K3/12)*$J3*$F3,0)+MAX((Expenses!DN$21-$K4/12)*$J4*$F3,0)+MAX((Expenses!DN$22-$K5/12)*$J5*$F3,0)+MAX((Expenses!DN$23-$K6/12)*$J6*$F3,0)+MAX((Expenses!DN$24-$K7/12)*$J7*$F3,0)))),0)</f>
        <v>0</v>
      </c>
      <c r="DQ169" s="154">
        <f>IF(AND(DQ$165&lt;=$E3,DQ$165&gt;=EOMONTH($D3,0)),IF($G3="NNN",SUM(Expenses!DO$20:DO$24)*$F3,IF($G3="FSG",0,IF($G3="MG",SUMPRODUCT(Expenses!DO$20:DO$24,$I3:$I7)*$F3,MAX((Expenses!DO$20-$K3/12)*$J3*$F3,0)+MAX((Expenses!DO$21-$K4/12)*$J4*$F3,0)+MAX((Expenses!DO$22-$K5/12)*$J5*$F3,0)+MAX((Expenses!DO$23-$K6/12)*$J6*$F3,0)+MAX((Expenses!DO$24-$K7/12)*$J7*$F3,0)))),0)</f>
        <v>0</v>
      </c>
      <c r="DR169" s="154">
        <f>IF(AND(DR$165&lt;=$E3,DR$165&gt;=EOMONTH($D3,0)),IF($G3="NNN",SUM(Expenses!DP$20:DP$24)*$F3,IF($G3="FSG",0,IF($G3="MG",SUMPRODUCT(Expenses!DP$20:DP$24,$I3:$I7)*$F3,MAX((Expenses!DP$20-$K3/12)*$J3*$F3,0)+MAX((Expenses!DP$21-$K4/12)*$J4*$F3,0)+MAX((Expenses!DP$22-$K5/12)*$J5*$F3,0)+MAX((Expenses!DP$23-$K6/12)*$J6*$F3,0)+MAX((Expenses!DP$24-$K7/12)*$J7*$F3,0)))),0)</f>
        <v>0</v>
      </c>
      <c r="DS169" s="154">
        <f>IF(AND(DS$165&lt;=$E3,DS$165&gt;=EOMONTH($D3,0)),IF($G3="NNN",SUM(Expenses!DQ$20:DQ$24)*$F3,IF($G3="FSG",0,IF($G3="MG",SUMPRODUCT(Expenses!DQ$20:DQ$24,$I3:$I7)*$F3,MAX((Expenses!DQ$20-$K3/12)*$J3*$F3,0)+MAX((Expenses!DQ$21-$K4/12)*$J4*$F3,0)+MAX((Expenses!DQ$22-$K5/12)*$J5*$F3,0)+MAX((Expenses!DQ$23-$K6/12)*$J6*$F3,0)+MAX((Expenses!DQ$24-$K7/12)*$J7*$F3,0)))),0)</f>
        <v>0</v>
      </c>
      <c r="DT169" s="154">
        <f>IF(AND(DT$165&lt;=$E3,DT$165&gt;=EOMONTH($D3,0)),IF($G3="NNN",SUM(Expenses!DR$20:DR$24)*$F3,IF($G3="FSG",0,IF($G3="MG",SUMPRODUCT(Expenses!DR$20:DR$24,$I3:$I7)*$F3,MAX((Expenses!DR$20-$K3/12)*$J3*$F3,0)+MAX((Expenses!DR$21-$K4/12)*$J4*$F3,0)+MAX((Expenses!DR$22-$K5/12)*$J5*$F3,0)+MAX((Expenses!DR$23-$K6/12)*$J6*$F3,0)+MAX((Expenses!DR$24-$K7/12)*$J7*$F3,0)))),0)</f>
        <v>0</v>
      </c>
      <c r="DU169" s="154">
        <f>IF(AND(DU$165&lt;=$E3,DU$165&gt;=EOMONTH($D3,0)),IF($G3="NNN",SUM(Expenses!DS$20:DS$24)*$F3,IF($G3="FSG",0,IF($G3="MG",SUMPRODUCT(Expenses!DS$20:DS$24,$I3:$I7)*$F3,MAX((Expenses!DS$20-$K3/12)*$J3*$F3,0)+MAX((Expenses!DS$21-$K4/12)*$J4*$F3,0)+MAX((Expenses!DS$22-$K5/12)*$J5*$F3,0)+MAX((Expenses!DS$23-$K6/12)*$J6*$F3,0)+MAX((Expenses!DS$24-$K7/12)*$J7*$F3,0)))),0)</f>
        <v>0</v>
      </c>
      <c r="DV169" s="154">
        <f>IF(AND(DV$165&lt;=$E3,DV$165&gt;=EOMONTH($D3,0)),IF($G3="NNN",SUM(Expenses!DT$20:DT$24)*$F3,IF($G3="FSG",0,IF($G3="MG",SUMPRODUCT(Expenses!DT$20:DT$24,$I3:$I7)*$F3,MAX((Expenses!DT$20-$K3/12)*$J3*$F3,0)+MAX((Expenses!DT$21-$K4/12)*$J4*$F3,0)+MAX((Expenses!DT$22-$K5/12)*$J5*$F3,0)+MAX((Expenses!DT$23-$K6/12)*$J6*$F3,0)+MAX((Expenses!DT$24-$K7/12)*$J7*$F3,0)))),0)</f>
        <v>0</v>
      </c>
      <c r="DW169" s="154">
        <f>IF(AND(DW$165&lt;=$E3,DW$165&gt;=EOMONTH($D3,0)),IF($G3="NNN",SUM(Expenses!DU$20:DU$24)*$F3,IF($G3="FSG",0,IF($G3="MG",SUMPRODUCT(Expenses!DU$20:DU$24,$I3:$I7)*$F3,MAX((Expenses!DU$20-$K3/12)*$J3*$F3,0)+MAX((Expenses!DU$21-$K4/12)*$J4*$F3,0)+MAX((Expenses!DU$22-$K5/12)*$J5*$F3,0)+MAX((Expenses!DU$23-$K6/12)*$J6*$F3,0)+MAX((Expenses!DU$24-$K7/12)*$J7*$F3,0)))),0)</f>
        <v>0</v>
      </c>
      <c r="DX169" s="154">
        <f>IF(AND(DX$165&lt;=$E3,DX$165&gt;=EOMONTH($D3,0)),IF($G3="NNN",SUM(Expenses!DV$20:DV$24)*$F3,IF($G3="FSG",0,IF($G3="MG",SUMPRODUCT(Expenses!DV$20:DV$24,$I3:$I7)*$F3,MAX((Expenses!DV$20-$K3/12)*$J3*$F3,0)+MAX((Expenses!DV$21-$K4/12)*$J4*$F3,0)+MAX((Expenses!DV$22-$K5/12)*$J5*$F3,0)+MAX((Expenses!DV$23-$K6/12)*$J6*$F3,0)+MAX((Expenses!DV$24-$K7/12)*$J7*$F3,0)))),0)</f>
        <v>0</v>
      </c>
      <c r="DY169" s="154">
        <f>IF(AND(DY$165&lt;=$E3,DY$165&gt;=EOMONTH($D3,0)),IF($G3="NNN",SUM(Expenses!DW$20:DW$24)*$F3,IF($G3="FSG",0,IF($G3="MG",SUMPRODUCT(Expenses!DW$20:DW$24,$I3:$I7)*$F3,MAX((Expenses!DW$20-$K3/12)*$J3*$F3,0)+MAX((Expenses!DW$21-$K4/12)*$J4*$F3,0)+MAX((Expenses!DW$22-$K5/12)*$J5*$F3,0)+MAX((Expenses!DW$23-$K6/12)*$J6*$F3,0)+MAX((Expenses!DW$24-$K7/12)*$J7*$F3,0)))),0)</f>
        <v>0</v>
      </c>
      <c r="DZ169" s="154">
        <f>IF(AND(DZ$165&lt;=$E3,DZ$165&gt;=EOMONTH($D3,0)),IF($G3="NNN",SUM(Expenses!DX$20:DX$24)*$F3,IF($G3="FSG",0,IF($G3="MG",SUMPRODUCT(Expenses!DX$20:DX$24,$I3:$I7)*$F3,MAX((Expenses!DX$20-$K3/12)*$J3*$F3,0)+MAX((Expenses!DX$21-$K4/12)*$J4*$F3,0)+MAX((Expenses!DX$22-$K5/12)*$J5*$F3,0)+MAX((Expenses!DX$23-$K6/12)*$J6*$F3,0)+MAX((Expenses!DX$24-$K7/12)*$J7*$F3,0)))),0)</f>
        <v>0</v>
      </c>
      <c r="EA169" s="154">
        <f>IF(AND(EA$165&lt;=$E3,EA$165&gt;=EOMONTH($D3,0)),IF($G3="NNN",SUM(Expenses!DY$20:DY$24)*$F3,IF($G3="FSG",0,IF($G3="MG",SUMPRODUCT(Expenses!DY$20:DY$24,$I3:$I7)*$F3,MAX((Expenses!DY$20-$K3/12)*$J3*$F3,0)+MAX((Expenses!DY$21-$K4/12)*$J4*$F3,0)+MAX((Expenses!DY$22-$K5/12)*$J5*$F3,0)+MAX((Expenses!DY$23-$K6/12)*$J6*$F3,0)+MAX((Expenses!DY$24-$K7/12)*$J7*$F3,0)))),0)</f>
        <v>0</v>
      </c>
      <c r="EB169" s="154">
        <f>IF(AND(EB$165&lt;=$E3,EB$165&gt;=EOMONTH($D3,0)),IF($G3="NNN",SUM(Expenses!DZ$20:DZ$24)*$F3,IF($G3="FSG",0,IF($G3="MG",SUMPRODUCT(Expenses!DZ$20:DZ$24,$I3:$I7)*$F3,MAX((Expenses!DZ$20-$K3/12)*$J3*$F3,0)+MAX((Expenses!DZ$21-$K4/12)*$J4*$F3,0)+MAX((Expenses!DZ$22-$K5/12)*$J5*$F3,0)+MAX((Expenses!DZ$23-$K6/12)*$J6*$F3,0)+MAX((Expenses!DZ$24-$K7/12)*$J7*$F3,0)))),0)</f>
        <v>0</v>
      </c>
      <c r="EC169" s="154">
        <f>IF(AND(EC$165&lt;=$E3,EC$165&gt;=EOMONTH($D3,0)),IF($G3="NNN",SUM(Expenses!EA$20:EA$24)*$F3,IF($G3="FSG",0,IF($G3="MG",SUMPRODUCT(Expenses!EA$20:EA$24,$I3:$I7)*$F3,MAX((Expenses!EA$20-$K3/12)*$J3*$F3,0)+MAX((Expenses!EA$21-$K4/12)*$J4*$F3,0)+MAX((Expenses!EA$22-$K5/12)*$J5*$F3,0)+MAX((Expenses!EA$23-$K6/12)*$J6*$F3,0)+MAX((Expenses!EA$24-$K7/12)*$J7*$F3,0)))),0)</f>
        <v>0</v>
      </c>
      <c r="ED169" s="154">
        <f>IF(AND(ED$165&lt;=$E3,ED$165&gt;=EOMONTH($D3,0)),IF($G3="NNN",SUM(Expenses!EB$20:EB$24)*$F3,IF($G3="FSG",0,IF($G3="MG",SUMPRODUCT(Expenses!EB$20:EB$24,$I3:$I7)*$F3,MAX((Expenses!EB$20-$K3/12)*$J3*$F3,0)+MAX((Expenses!EB$21-$K4/12)*$J4*$F3,0)+MAX((Expenses!EB$22-$K5/12)*$J5*$F3,0)+MAX((Expenses!EB$23-$K6/12)*$J6*$F3,0)+MAX((Expenses!EB$24-$K7/12)*$J7*$F3,0)))),0)</f>
        <v>0</v>
      </c>
      <c r="EE169" s="154">
        <f>IF(AND(EE$165&lt;=$E3,EE$165&gt;=EOMONTH($D3,0)),IF($G3="NNN",SUM(Expenses!EC$20:EC$24)*$F3,IF($G3="FSG",0,IF($G3="MG",SUMPRODUCT(Expenses!EC$20:EC$24,$I3:$I7)*$F3,MAX((Expenses!EC$20-$K3/12)*$J3*$F3,0)+MAX((Expenses!EC$21-$K4/12)*$J4*$F3,0)+MAX((Expenses!EC$22-$K5/12)*$J5*$F3,0)+MAX((Expenses!EC$23-$K6/12)*$J6*$F3,0)+MAX((Expenses!EC$24-$K7/12)*$J7*$F3,0)))),0)</f>
        <v>0</v>
      </c>
      <c r="EF169" s="154">
        <f>IF(AND(EF$165&lt;=$E3,EF$165&gt;=EOMONTH($D3,0)),IF($G3="NNN",SUM(Expenses!ED$20:ED$24)*$F3,IF($G3="FSG",0,IF($G3="MG",SUMPRODUCT(Expenses!ED$20:ED$24,$I3:$I7)*$F3,MAX((Expenses!ED$20-$K3/12)*$J3*$F3,0)+MAX((Expenses!ED$21-$K4/12)*$J4*$F3,0)+MAX((Expenses!ED$22-$K5/12)*$J5*$F3,0)+MAX((Expenses!ED$23-$K6/12)*$J6*$F3,0)+MAX((Expenses!ED$24-$K7/12)*$J7*$F3,0)))),0)</f>
        <v>0</v>
      </c>
      <c r="EG169" s="154">
        <f>IF(AND(EG$165&lt;=$E3,EG$165&gt;=EOMONTH($D3,0)),IF($G3="NNN",SUM(Expenses!EE$20:EE$24)*$F3,IF($G3="FSG",0,IF($G3="MG",SUMPRODUCT(Expenses!EE$20:EE$24,$I3:$I7)*$F3,MAX((Expenses!EE$20-$K3/12)*$J3*$F3,0)+MAX((Expenses!EE$21-$K4/12)*$J4*$F3,0)+MAX((Expenses!EE$22-$K5/12)*$J5*$F3,0)+MAX((Expenses!EE$23-$K6/12)*$J6*$F3,0)+MAX((Expenses!EE$24-$K7/12)*$J7*$F3,0)))),0)</f>
        <v>0</v>
      </c>
      <c r="EH169" s="154">
        <f>IF(AND(EH$165&lt;=$E3,EH$165&gt;=EOMONTH($D3,0)),IF($G3="NNN",SUM(Expenses!EF$20:EF$24)*$F3,IF($G3="FSG",0,IF($G3="MG",SUMPRODUCT(Expenses!EF$20:EF$24,$I3:$I7)*$F3,MAX((Expenses!EF$20-$K3/12)*$J3*$F3,0)+MAX((Expenses!EF$21-$K4/12)*$J4*$F3,0)+MAX((Expenses!EF$22-$K5/12)*$J5*$F3,0)+MAX((Expenses!EF$23-$K6/12)*$J6*$F3,0)+MAX((Expenses!EF$24-$K7/12)*$J7*$F3,0)))),0)</f>
        <v>0</v>
      </c>
      <c r="EI169" s="154">
        <f>IF(AND(EI$165&lt;=$E3,EI$165&gt;=EOMONTH($D3,0)),IF($G3="NNN",SUM(Expenses!EG$20:EG$24)*$F3,IF($G3="FSG",0,IF($G3="MG",SUMPRODUCT(Expenses!EG$20:EG$24,$I3:$I7)*$F3,MAX((Expenses!EG$20-$K3/12)*$J3*$F3,0)+MAX((Expenses!EG$21-$K4/12)*$J4*$F3,0)+MAX((Expenses!EG$22-$K5/12)*$J5*$F3,0)+MAX((Expenses!EG$23-$K6/12)*$J6*$F3,0)+MAX((Expenses!EG$24-$K7/12)*$J7*$F3,0)))),0)</f>
        <v>0</v>
      </c>
      <c r="EJ169" s="154">
        <f>IF(AND(EJ$165&lt;=$E3,EJ$165&gt;=EOMONTH($D3,0)),IF($G3="NNN",SUM(Expenses!EH$20:EH$24)*$F3,IF($G3="FSG",0,IF($G3="MG",SUMPRODUCT(Expenses!EH$20:EH$24,$I3:$I7)*$F3,MAX((Expenses!EH$20-$K3/12)*$J3*$F3,0)+MAX((Expenses!EH$21-$K4/12)*$J4*$F3,0)+MAX((Expenses!EH$22-$K5/12)*$J5*$F3,0)+MAX((Expenses!EH$23-$K6/12)*$J6*$F3,0)+MAX((Expenses!EH$24-$K7/12)*$J7*$F3,0)))),0)</f>
        <v>0</v>
      </c>
      <c r="EK169" s="154">
        <f>IF(AND(EK$165&lt;=$E3,EK$165&gt;=EOMONTH($D3,0)),IF($G3="NNN",SUM(Expenses!EI$20:EI$24)*$F3,IF($G3="FSG",0,IF($G3="MG",SUMPRODUCT(Expenses!EI$20:EI$24,$I3:$I7)*$F3,MAX((Expenses!EI$20-$K3/12)*$J3*$F3,0)+MAX((Expenses!EI$21-$K4/12)*$J4*$F3,0)+MAX((Expenses!EI$22-$K5/12)*$J5*$F3,0)+MAX((Expenses!EI$23-$K6/12)*$J6*$F3,0)+MAX((Expenses!EI$24-$K7/12)*$J7*$F3,0)))),0)</f>
        <v>0</v>
      </c>
      <c r="EL169" s="154">
        <f>IF(AND(EL$165&lt;=$E3,EL$165&gt;=EOMONTH($D3,0)),IF($G3="NNN",SUM(Expenses!EJ$20:EJ$24)*$F3,IF($G3="FSG",0,IF($G3="MG",SUMPRODUCT(Expenses!EJ$20:EJ$24,$I3:$I7)*$F3,MAX((Expenses!EJ$20-$K3/12)*$J3*$F3,0)+MAX((Expenses!EJ$21-$K4/12)*$J4*$F3,0)+MAX((Expenses!EJ$22-$K5/12)*$J5*$F3,0)+MAX((Expenses!EJ$23-$K6/12)*$J6*$F3,0)+MAX((Expenses!EJ$24-$K7/12)*$J7*$F3,0)))),0)</f>
        <v>0</v>
      </c>
      <c r="EM169" s="154">
        <f>IF(AND(EM$165&lt;=$E3,EM$165&gt;=EOMONTH($D3,0)),IF($G3="NNN",SUM(Expenses!EK$20:EK$24)*$F3,IF($G3="FSG",0,IF($G3="MG",SUMPRODUCT(Expenses!EK$20:EK$24,$I3:$I7)*$F3,MAX((Expenses!EK$20-$K3/12)*$J3*$F3,0)+MAX((Expenses!EK$21-$K4/12)*$J4*$F3,0)+MAX((Expenses!EK$22-$K5/12)*$J5*$F3,0)+MAX((Expenses!EK$23-$K6/12)*$J6*$F3,0)+MAX((Expenses!EK$24-$K7/12)*$J7*$F3,0)))),0)</f>
        <v>0</v>
      </c>
      <c r="EN169" s="154">
        <f>IF(AND(EN$165&lt;=$E3,EN$165&gt;=EOMONTH($D3,0)),IF($G3="NNN",SUM(Expenses!EL$20:EL$24)*$F3,IF($G3="FSG",0,IF($G3="MG",SUMPRODUCT(Expenses!EL$20:EL$24,$I3:$I7)*$F3,MAX((Expenses!EL$20-$K3/12)*$J3*$F3,0)+MAX((Expenses!EL$21-$K4/12)*$J4*$F3,0)+MAX((Expenses!EL$22-$K5/12)*$J5*$F3,0)+MAX((Expenses!EL$23-$K6/12)*$J6*$F3,0)+MAX((Expenses!EL$24-$K7/12)*$J7*$F3,0)))),0)</f>
        <v>0</v>
      </c>
      <c r="EO169" s="154">
        <f>IF(AND(EO$165&lt;=$E3,EO$165&gt;=EOMONTH($D3,0)),IF($G3="NNN",SUM(Expenses!EM$20:EM$24)*$F3,IF($G3="FSG",0,IF($G3="MG",SUMPRODUCT(Expenses!EM$20:EM$24,$I3:$I7)*$F3,MAX((Expenses!EM$20-$K3/12)*$J3*$F3,0)+MAX((Expenses!EM$21-$K4/12)*$J4*$F3,0)+MAX((Expenses!EM$22-$K5/12)*$J5*$F3,0)+MAX((Expenses!EM$23-$K6/12)*$J6*$F3,0)+MAX((Expenses!EM$24-$K7/12)*$J7*$F3,0)))),0)</f>
        <v>0</v>
      </c>
      <c r="EP169" s="154">
        <f>IF(AND(EP$165&lt;=$E3,EP$165&gt;=EOMONTH($D3,0)),IF($G3="NNN",SUM(Expenses!EN$20:EN$24)*$F3,IF($G3="FSG",0,IF($G3="MG",SUMPRODUCT(Expenses!EN$20:EN$24,$I3:$I7)*$F3,MAX((Expenses!EN$20-$K3/12)*$J3*$F3,0)+MAX((Expenses!EN$21-$K4/12)*$J4*$F3,0)+MAX((Expenses!EN$22-$K5/12)*$J5*$F3,0)+MAX((Expenses!EN$23-$K6/12)*$J6*$F3,0)+MAX((Expenses!EN$24-$K7/12)*$J7*$F3,0)))),0)</f>
        <v>0</v>
      </c>
      <c r="EQ169" s="154">
        <f>IF(AND(EQ$165&lt;=$E3,EQ$165&gt;=EOMONTH($D3,0)),IF($G3="NNN",SUM(Expenses!EO$20:EO$24)*$F3,IF($G3="FSG",0,IF($G3="MG",SUMPRODUCT(Expenses!EO$20:EO$24,$I3:$I7)*$F3,MAX((Expenses!EO$20-$K3/12)*$J3*$F3,0)+MAX((Expenses!EO$21-$K4/12)*$J4*$F3,0)+MAX((Expenses!EO$22-$K5/12)*$J5*$F3,0)+MAX((Expenses!EO$23-$K6/12)*$J6*$F3,0)+MAX((Expenses!EO$24-$K7/12)*$J7*$F3,0)))),0)</f>
        <v>0</v>
      </c>
      <c r="ER169" s="154">
        <f>IF(AND(ER$165&lt;=$E3,ER$165&gt;=EOMONTH($D3,0)),IF($G3="NNN",SUM(Expenses!EP$20:EP$24)*$F3,IF($G3="FSG",0,IF($G3="MG",SUMPRODUCT(Expenses!EP$20:EP$24,$I3:$I7)*$F3,MAX((Expenses!EP$20-$K3/12)*$J3*$F3,0)+MAX((Expenses!EP$21-$K4/12)*$J4*$F3,0)+MAX((Expenses!EP$22-$K5/12)*$J5*$F3,0)+MAX((Expenses!EP$23-$K6/12)*$J6*$F3,0)+MAX((Expenses!EP$24-$K7/12)*$J7*$F3,0)))),0)</f>
        <v>0</v>
      </c>
      <c r="ES169" s="154">
        <f>IF(AND(ES$165&lt;=$E3,ES$165&gt;=EOMONTH($D3,0)),IF($G3="NNN",SUM(Expenses!EQ$20:EQ$24)*$F3,IF($G3="FSG",0,IF($G3="MG",SUMPRODUCT(Expenses!EQ$20:EQ$24,$I3:$I7)*$F3,MAX((Expenses!EQ$20-$K3/12)*$J3*$F3,0)+MAX((Expenses!EQ$21-$K4/12)*$J4*$F3,0)+MAX((Expenses!EQ$22-$K5/12)*$J5*$F3,0)+MAX((Expenses!EQ$23-$K6/12)*$J6*$F3,0)+MAX((Expenses!EQ$24-$K7/12)*$J7*$F3,0)))),0)</f>
        <v>0</v>
      </c>
      <c r="ET169" s="154">
        <f>IF(AND(ET$165&lt;=$E3,ET$165&gt;=EOMONTH($D3,0)),IF($G3="NNN",SUM(Expenses!ER$20:ER$24)*$F3,IF($G3="FSG",0,IF($G3="MG",SUMPRODUCT(Expenses!ER$20:ER$24,$I3:$I7)*$F3,MAX((Expenses!ER$20-$K3/12)*$J3*$F3,0)+MAX((Expenses!ER$21-$K4/12)*$J4*$F3,0)+MAX((Expenses!ER$22-$K5/12)*$J5*$F3,0)+MAX((Expenses!ER$23-$K6/12)*$J6*$F3,0)+MAX((Expenses!ER$24-$K7/12)*$J7*$F3,0)))),0)</f>
        <v>0</v>
      </c>
      <c r="EU169" s="154">
        <f>IF(AND(EU$165&lt;=$E3,EU$165&gt;=EOMONTH($D3,0)),IF($G3="NNN",SUM(Expenses!ES$20:ES$24)*$F3,IF($G3="FSG",0,IF($G3="MG",SUMPRODUCT(Expenses!ES$20:ES$24,$I3:$I7)*$F3,MAX((Expenses!ES$20-$K3/12)*$J3*$F3,0)+MAX((Expenses!ES$21-$K4/12)*$J4*$F3,0)+MAX((Expenses!ES$22-$K5/12)*$J5*$F3,0)+MAX((Expenses!ES$23-$K6/12)*$J6*$F3,0)+MAX((Expenses!ES$24-$K7/12)*$J7*$F3,0)))),0)</f>
        <v>0</v>
      </c>
      <c r="EV169" s="154">
        <f>IF(AND(EV$165&lt;=$E3,EV$165&gt;=EOMONTH($D3,0)),IF($G3="NNN",SUM(Expenses!ET$20:ET$24)*$F3,IF($G3="FSG",0,IF($G3="MG",SUMPRODUCT(Expenses!ET$20:ET$24,$I3:$I7)*$F3,MAX((Expenses!ET$20-$K3/12)*$J3*$F3,0)+MAX((Expenses!ET$21-$K4/12)*$J4*$F3,0)+MAX((Expenses!ET$22-$K5/12)*$J5*$F3,0)+MAX((Expenses!ET$23-$K6/12)*$J6*$F3,0)+MAX((Expenses!ET$24-$K7/12)*$J7*$F3,0)))),0)</f>
        <v>0</v>
      </c>
      <c r="EW169" s="154">
        <f>IF(AND(EW$165&lt;=$E3,EW$165&gt;=EOMONTH($D3,0)),IF($G3="NNN",SUM(Expenses!EU$20:EU$24)*$F3,IF($G3="FSG",0,IF($G3="MG",SUMPRODUCT(Expenses!EU$20:EU$24,$I3:$I7)*$F3,MAX((Expenses!EU$20-$K3/12)*$J3*$F3,0)+MAX((Expenses!EU$21-$K4/12)*$J4*$F3,0)+MAX((Expenses!EU$22-$K5/12)*$J5*$F3,0)+MAX((Expenses!EU$23-$K6/12)*$J6*$F3,0)+MAX((Expenses!EU$24-$K7/12)*$J7*$F3,0)))),0)</f>
        <v>0</v>
      </c>
      <c r="EX169" s="154">
        <f>IF(AND(EX$165&lt;=$E3,EX$165&gt;=EOMONTH($D3,0)),IF($G3="NNN",SUM(Expenses!EV$20:EV$24)*$F3,IF($G3="FSG",0,IF($G3="MG",SUMPRODUCT(Expenses!EV$20:EV$24,$I3:$I7)*$F3,MAX((Expenses!EV$20-$K3/12)*$J3*$F3,0)+MAX((Expenses!EV$21-$K4/12)*$J4*$F3,0)+MAX((Expenses!EV$22-$K5/12)*$J5*$F3,0)+MAX((Expenses!EV$23-$K6/12)*$J6*$F3,0)+MAX((Expenses!EV$24-$K7/12)*$J7*$F3,0)))),0)</f>
        <v>0</v>
      </c>
      <c r="EY169" s="154">
        <f>IF(AND(EY$165&lt;=$E3,EY$165&gt;=EOMONTH($D3,0)),IF($G3="NNN",SUM(Expenses!EW$20:EW$24)*$F3,IF($G3="FSG",0,IF($G3="MG",SUMPRODUCT(Expenses!EW$20:EW$24,$I3:$I7)*$F3,MAX((Expenses!EW$20-$K3/12)*$J3*$F3,0)+MAX((Expenses!EW$21-$K4/12)*$J4*$F3,0)+MAX((Expenses!EW$22-$K5/12)*$J5*$F3,0)+MAX((Expenses!EW$23-$K6/12)*$J6*$F3,0)+MAX((Expenses!EW$24-$K7/12)*$J7*$F3,0)))),0)</f>
        <v>0</v>
      </c>
      <c r="EZ169" s="154">
        <f>IF(AND(EZ$165&lt;=$E3,EZ$165&gt;=EOMONTH($D3,0)),IF($G3="NNN",SUM(Expenses!EX$20:EX$24)*$F3,IF($G3="FSG",0,IF($G3="MG",SUMPRODUCT(Expenses!EX$20:EX$24,$I3:$I7)*$F3,MAX((Expenses!EX$20-$K3/12)*$J3*$F3,0)+MAX((Expenses!EX$21-$K4/12)*$J4*$F3,0)+MAX((Expenses!EX$22-$K5/12)*$J5*$F3,0)+MAX((Expenses!EX$23-$K6/12)*$J6*$F3,0)+MAX((Expenses!EX$24-$K7/12)*$J7*$F3,0)))),0)</f>
        <v>0</v>
      </c>
      <c r="FA169" s="154">
        <f>IF(AND(FA$165&lt;=$E3,FA$165&gt;=EOMONTH($D3,0)),IF($G3="NNN",SUM(Expenses!EY$20:EY$24)*$F3,IF($G3="FSG",0,IF($G3="MG",SUMPRODUCT(Expenses!EY$20:EY$24,$I3:$I7)*$F3,MAX((Expenses!EY$20-$K3/12)*$J3*$F3,0)+MAX((Expenses!EY$21-$K4/12)*$J4*$F3,0)+MAX((Expenses!EY$22-$K5/12)*$J5*$F3,0)+MAX((Expenses!EY$23-$K6/12)*$J6*$F3,0)+MAX((Expenses!EY$24-$K7/12)*$J7*$F3,0)))),0)</f>
        <v>0</v>
      </c>
      <c r="FB169" s="154">
        <f>IF(AND(FB$165&lt;=$E3,FB$165&gt;=EOMONTH($D3,0)),IF($G3="NNN",SUM(Expenses!EZ$20:EZ$24)*$F3,IF($G3="FSG",0,IF($G3="MG",SUMPRODUCT(Expenses!EZ$20:EZ$24,$I3:$I7)*$F3,MAX((Expenses!EZ$20-$K3/12)*$J3*$F3,0)+MAX((Expenses!EZ$21-$K4/12)*$J4*$F3,0)+MAX((Expenses!EZ$22-$K5/12)*$J5*$F3,0)+MAX((Expenses!EZ$23-$K6/12)*$J6*$F3,0)+MAX((Expenses!EZ$24-$K7/12)*$J7*$F3,0)))),0)</f>
        <v>0</v>
      </c>
      <c r="FC169" s="154">
        <f>IF(AND(FC$165&lt;=$E3,FC$165&gt;=EOMONTH($D3,0)),IF($G3="NNN",SUM(Expenses!FA$20:FA$24)*$F3,IF($G3="FSG",0,IF($G3="MG",SUMPRODUCT(Expenses!FA$20:FA$24,$I3:$I7)*$F3,MAX((Expenses!FA$20-$K3/12)*$J3*$F3,0)+MAX((Expenses!FA$21-$K4/12)*$J4*$F3,0)+MAX((Expenses!FA$22-$K5/12)*$J5*$F3,0)+MAX((Expenses!FA$23-$K6/12)*$J6*$F3,0)+MAX((Expenses!FA$24-$K7/12)*$J7*$F3,0)))),0)</f>
        <v>0</v>
      </c>
      <c r="FD169" s="154">
        <f>IF(AND(FD$165&lt;=$E3,FD$165&gt;=EOMONTH($D3,0)),IF($G3="NNN",SUM(Expenses!FB$20:FB$24)*$F3,IF($G3="FSG",0,IF($G3="MG",SUMPRODUCT(Expenses!FB$20:FB$24,$I3:$I7)*$F3,MAX((Expenses!FB$20-$K3/12)*$J3*$F3,0)+MAX((Expenses!FB$21-$K4/12)*$J4*$F3,0)+MAX((Expenses!FB$22-$K5/12)*$J5*$F3,0)+MAX((Expenses!FB$23-$K6/12)*$J6*$F3,0)+MAX((Expenses!FB$24-$K7/12)*$J7*$F3,0)))),0)</f>
        <v>0</v>
      </c>
      <c r="FE169" s="154">
        <f>IF(AND(FE$165&lt;=$E3,FE$165&gt;=EOMONTH($D3,0)),IF($G3="NNN",SUM(Expenses!FC$20:FC$24)*$F3,IF($G3="FSG",0,IF($G3="MG",SUMPRODUCT(Expenses!FC$20:FC$24,$I3:$I7)*$F3,MAX((Expenses!FC$20-$K3/12)*$J3*$F3,0)+MAX((Expenses!FC$21-$K4/12)*$J4*$F3,0)+MAX((Expenses!FC$22-$K5/12)*$J5*$F3,0)+MAX((Expenses!FC$23-$K6/12)*$J6*$F3,0)+MAX((Expenses!FC$24-$K7/12)*$J7*$F3,0)))),0)</f>
        <v>0</v>
      </c>
      <c r="FF169" s="154">
        <f>IF(AND(FF$165&lt;=$E3,FF$165&gt;=EOMONTH($D3,0)),IF($G3="NNN",SUM(Expenses!FD$20:FD$24)*$F3,IF($G3="FSG",0,IF($G3="MG",SUMPRODUCT(Expenses!FD$20:FD$24,$I3:$I7)*$F3,MAX((Expenses!FD$20-$K3/12)*$J3*$F3,0)+MAX((Expenses!FD$21-$K4/12)*$J4*$F3,0)+MAX((Expenses!FD$22-$K5/12)*$J5*$F3,0)+MAX((Expenses!FD$23-$K6/12)*$J6*$F3,0)+MAX((Expenses!FD$24-$K7/12)*$J7*$F3,0)))),0)</f>
        <v>0</v>
      </c>
      <c r="FG169" s="154">
        <f>IF(AND(FG$165&lt;=$E3,FG$165&gt;=EOMONTH($D3,0)),IF($G3="NNN",SUM(Expenses!FE$20:FE$24)*$F3,IF($G3="FSG",0,IF($G3="MG",SUMPRODUCT(Expenses!FE$20:FE$24,$I3:$I7)*$F3,MAX((Expenses!FE$20-$K3/12)*$J3*$F3,0)+MAX((Expenses!FE$21-$K4/12)*$J4*$F3,0)+MAX((Expenses!FE$22-$K5/12)*$J5*$F3,0)+MAX((Expenses!FE$23-$K6/12)*$J6*$F3,0)+MAX((Expenses!FE$24-$K7/12)*$J7*$F3,0)))),0)</f>
        <v>0</v>
      </c>
      <c r="FH169" s="154">
        <f>IF(AND(FH$165&lt;=$E3,FH$165&gt;=EOMONTH($D3,0)),IF($G3="NNN",SUM(Expenses!FF$20:FF$24)*$F3,IF($G3="FSG",0,IF($G3="MG",SUMPRODUCT(Expenses!FF$20:FF$24,$I3:$I7)*$F3,MAX((Expenses!FF$20-$K3/12)*$J3*$F3,0)+MAX((Expenses!FF$21-$K4/12)*$J4*$F3,0)+MAX((Expenses!FF$22-$K5/12)*$J5*$F3,0)+MAX((Expenses!FF$23-$K6/12)*$J6*$F3,0)+MAX((Expenses!FF$24-$K7/12)*$J7*$F3,0)))),0)</f>
        <v>0</v>
      </c>
      <c r="FI169" s="154">
        <f>IF(AND(FI$165&lt;=$E3,FI$165&gt;=EOMONTH($D3,0)),IF($G3="NNN",SUM(Expenses!FG$20:FG$24)*$F3,IF($G3="FSG",0,IF($G3="MG",SUMPRODUCT(Expenses!FG$20:FG$24,$I3:$I7)*$F3,MAX((Expenses!FG$20-$K3/12)*$J3*$F3,0)+MAX((Expenses!FG$21-$K4/12)*$J4*$F3,0)+MAX((Expenses!FG$22-$K5/12)*$J5*$F3,0)+MAX((Expenses!FG$23-$K6/12)*$J6*$F3,0)+MAX((Expenses!FG$24-$K7/12)*$J7*$F3,0)))),0)</f>
        <v>0</v>
      </c>
      <c r="FJ169" s="154">
        <f>IF(AND(FJ$165&lt;=$E3,FJ$165&gt;=EOMONTH($D3,0)),IF($G3="NNN",SUM(Expenses!FH$20:FH$24)*$F3,IF($G3="FSG",0,IF($G3="MG",SUMPRODUCT(Expenses!FH$20:FH$24,$I3:$I7)*$F3,MAX((Expenses!FH$20-$K3/12)*$J3*$F3,0)+MAX((Expenses!FH$21-$K4/12)*$J4*$F3,0)+MAX((Expenses!FH$22-$K5/12)*$J5*$F3,0)+MAX((Expenses!FH$23-$K6/12)*$J6*$F3,0)+MAX((Expenses!FH$24-$K7/12)*$J7*$F3,0)))),0)</f>
        <v>0</v>
      </c>
      <c r="FK169" s="154">
        <f>IF(AND(FK$165&lt;=$E3,FK$165&gt;=EOMONTH($D3,0)),IF($G3="NNN",SUM(Expenses!FI$20:FI$24)*$F3,IF($G3="FSG",0,IF($G3="MG",SUMPRODUCT(Expenses!FI$20:FI$24,$I3:$I7)*$F3,MAX((Expenses!FI$20-$K3/12)*$J3*$F3,0)+MAX((Expenses!FI$21-$K4/12)*$J4*$F3,0)+MAX((Expenses!FI$22-$K5/12)*$J5*$F3,0)+MAX((Expenses!FI$23-$K6/12)*$J6*$F3,0)+MAX((Expenses!FI$24-$K7/12)*$J7*$F3,0)))),0)</f>
        <v>0</v>
      </c>
      <c r="FL169" s="154">
        <f>IF(AND(FL$165&lt;=$E3,FL$165&gt;=EOMONTH($D3,0)),IF($G3="NNN",SUM(Expenses!FJ$20:FJ$24)*$F3,IF($G3="FSG",0,IF($G3="MG",SUMPRODUCT(Expenses!FJ$20:FJ$24,$I3:$I7)*$F3,MAX((Expenses!FJ$20-$K3/12)*$J3*$F3,0)+MAX((Expenses!FJ$21-$K4/12)*$J4*$F3,0)+MAX((Expenses!FJ$22-$K5/12)*$J5*$F3,0)+MAX((Expenses!FJ$23-$K6/12)*$J6*$F3,0)+MAX((Expenses!FJ$24-$K7/12)*$J7*$F3,0)))),0)</f>
        <v>0</v>
      </c>
      <c r="FM169" s="154">
        <f>IF(AND(FM$165&lt;=$E3,FM$165&gt;=EOMONTH($D3,0)),IF($G3="NNN",SUM(Expenses!FK$20:FK$24)*$F3,IF($G3="FSG",0,IF($G3="MG",SUMPRODUCT(Expenses!FK$20:FK$24,$I3:$I7)*$F3,MAX((Expenses!FK$20-$K3/12)*$J3*$F3,0)+MAX((Expenses!FK$21-$K4/12)*$J4*$F3,0)+MAX((Expenses!FK$22-$K5/12)*$J5*$F3,0)+MAX((Expenses!FK$23-$K6/12)*$J6*$F3,0)+MAX((Expenses!FK$24-$K7/12)*$J7*$F3,0)))),0)</f>
        <v>0</v>
      </c>
      <c r="FN169" s="154">
        <f>IF(AND(FN$165&lt;=$E3,FN$165&gt;=EOMONTH($D3,0)),IF($G3="NNN",SUM(Expenses!FL$20:FL$24)*$F3,IF($G3="FSG",0,IF($G3="MG",SUMPRODUCT(Expenses!FL$20:FL$24,$I3:$I7)*$F3,MAX((Expenses!FL$20-$K3/12)*$J3*$F3,0)+MAX((Expenses!FL$21-$K4/12)*$J4*$F3,0)+MAX((Expenses!FL$22-$K5/12)*$J5*$F3,0)+MAX((Expenses!FL$23-$K6/12)*$J6*$F3,0)+MAX((Expenses!FL$24-$K7/12)*$J7*$F3,0)))),0)</f>
        <v>0</v>
      </c>
      <c r="FO169" s="154">
        <f>IF(AND(FO$165&lt;=$E3,FO$165&gt;=EOMONTH($D3,0)),IF($G3="NNN",SUM(Expenses!FM$20:FM$24)*$F3,IF($G3="FSG",0,IF($G3="MG",SUMPRODUCT(Expenses!FM$20:FM$24,$I3:$I7)*$F3,MAX((Expenses!FM$20-$K3/12)*$J3*$F3,0)+MAX((Expenses!FM$21-$K4/12)*$J4*$F3,0)+MAX((Expenses!FM$22-$K5/12)*$J5*$F3,0)+MAX((Expenses!FM$23-$K6/12)*$J6*$F3,0)+MAX((Expenses!FM$24-$K7/12)*$J7*$F3,0)))),0)</f>
        <v>0</v>
      </c>
      <c r="FP169" s="154">
        <f>IF(AND(FP$165&lt;=$E3,FP$165&gt;=EOMONTH($D3,0)),IF($G3="NNN",SUM(Expenses!FN$20:FN$24)*$F3,IF($G3="FSG",0,IF($G3="MG",SUMPRODUCT(Expenses!FN$20:FN$24,$I3:$I7)*$F3,MAX((Expenses!FN$20-$K3/12)*$J3*$F3,0)+MAX((Expenses!FN$21-$K4/12)*$J4*$F3,0)+MAX((Expenses!FN$22-$K5/12)*$J5*$F3,0)+MAX((Expenses!FN$23-$K6/12)*$J6*$F3,0)+MAX((Expenses!FN$24-$K7/12)*$J7*$F3,0)))),0)</f>
        <v>0</v>
      </c>
      <c r="FQ169" s="154">
        <f>IF(AND(FQ$165&lt;=$E3,FQ$165&gt;=EOMONTH($D3,0)),IF($G3="NNN",SUM(Expenses!FO$20:FO$24)*$F3,IF($G3="FSG",0,IF($G3="MG",SUMPRODUCT(Expenses!FO$20:FO$24,$I3:$I7)*$F3,MAX((Expenses!FO$20-$K3/12)*$J3*$F3,0)+MAX((Expenses!FO$21-$K4/12)*$J4*$F3,0)+MAX((Expenses!FO$22-$K5/12)*$J5*$F3,0)+MAX((Expenses!FO$23-$K6/12)*$J6*$F3,0)+MAX((Expenses!FO$24-$K7/12)*$J7*$F3,0)))),0)</f>
        <v>0</v>
      </c>
      <c r="FR169" s="154">
        <f>IF(AND(FR$165&lt;=$E3,FR$165&gt;=EOMONTH($D3,0)),IF($G3="NNN",SUM(Expenses!FP$20:FP$24)*$F3,IF($G3="FSG",0,IF($G3="MG",SUMPRODUCT(Expenses!FP$20:FP$24,$I3:$I7)*$F3,MAX((Expenses!FP$20-$K3/12)*$J3*$F3,0)+MAX((Expenses!FP$21-$K4/12)*$J4*$F3,0)+MAX((Expenses!FP$22-$K5/12)*$J5*$F3,0)+MAX((Expenses!FP$23-$K6/12)*$J6*$F3,0)+MAX((Expenses!FP$24-$K7/12)*$J7*$F3,0)))),0)</f>
        <v>0</v>
      </c>
      <c r="FS169" s="154">
        <f>IF(AND(FS$165&lt;=$E3,FS$165&gt;=EOMONTH($D3,0)),IF($G3="NNN",SUM(Expenses!FQ$20:FQ$24)*$F3,IF($G3="FSG",0,IF($G3="MG",SUMPRODUCT(Expenses!FQ$20:FQ$24,$I3:$I7)*$F3,MAX((Expenses!FQ$20-$K3/12)*$J3*$F3,0)+MAX((Expenses!FQ$21-$K4/12)*$J4*$F3,0)+MAX((Expenses!FQ$22-$K5/12)*$J5*$F3,0)+MAX((Expenses!FQ$23-$K6/12)*$J6*$F3,0)+MAX((Expenses!FQ$24-$K7/12)*$J7*$F3,0)))),0)</f>
        <v>0</v>
      </c>
      <c r="FT169" s="154">
        <f>IF(AND(FT$165&lt;=$E3,FT$165&gt;=EOMONTH($D3,0)),IF($G3="NNN",SUM(Expenses!FR$20:FR$24)*$F3,IF($G3="FSG",0,IF($G3="MG",SUMPRODUCT(Expenses!FR$20:FR$24,$I3:$I7)*$F3,MAX((Expenses!FR$20-$K3/12)*$J3*$F3,0)+MAX((Expenses!FR$21-$K4/12)*$J4*$F3,0)+MAX((Expenses!FR$22-$K5/12)*$J5*$F3,0)+MAX((Expenses!FR$23-$K6/12)*$J6*$F3,0)+MAX((Expenses!FR$24-$K7/12)*$J7*$F3,0)))),0)</f>
        <v>0</v>
      </c>
      <c r="FU169" s="154">
        <f>IF(AND(FU$165&lt;=$E3,FU$165&gt;=EOMONTH($D3,0)),IF($G3="NNN",SUM(Expenses!FS$20:FS$24)*$F3,IF($G3="FSG",0,IF($G3="MG",SUMPRODUCT(Expenses!FS$20:FS$24,$I3:$I7)*$F3,MAX((Expenses!FS$20-$K3/12)*$J3*$F3,0)+MAX((Expenses!FS$21-$K4/12)*$J4*$F3,0)+MAX((Expenses!FS$22-$K5/12)*$J5*$F3,0)+MAX((Expenses!FS$23-$K6/12)*$J6*$F3,0)+MAX((Expenses!FS$24-$K7/12)*$J7*$F3,0)))),0)</f>
        <v>0</v>
      </c>
      <c r="FV169" s="154">
        <f>IF(AND(FV$165&lt;=$E3,FV$165&gt;=EOMONTH($D3,0)),IF($G3="NNN",SUM(Expenses!FT$20:FT$24)*$F3,IF($G3="FSG",0,IF($G3="MG",SUMPRODUCT(Expenses!FT$20:FT$24,$I3:$I7)*$F3,MAX((Expenses!FT$20-$K3/12)*$J3*$F3,0)+MAX((Expenses!FT$21-$K4/12)*$J4*$F3,0)+MAX((Expenses!FT$22-$K5/12)*$J5*$F3,0)+MAX((Expenses!FT$23-$K6/12)*$J6*$F3,0)+MAX((Expenses!FT$24-$K7/12)*$J7*$F3,0)))),0)</f>
        <v>0</v>
      </c>
      <c r="FW169" s="154">
        <f>IF(AND(FW$165&lt;=$E3,FW$165&gt;=EOMONTH($D3,0)),IF($G3="NNN",SUM(Expenses!FU$20:FU$24)*$F3,IF($G3="FSG",0,IF($G3="MG",SUMPRODUCT(Expenses!FU$20:FU$24,$I3:$I7)*$F3,MAX((Expenses!FU$20-$K3/12)*$J3*$F3,0)+MAX((Expenses!FU$21-$K4/12)*$J4*$F3,0)+MAX((Expenses!FU$22-$K5/12)*$J5*$F3,0)+MAX((Expenses!FU$23-$K6/12)*$J6*$F3,0)+MAX((Expenses!FU$24-$K7/12)*$J7*$F3,0)))),0)</f>
        <v>0</v>
      </c>
      <c r="FX169" s="154">
        <f>IF(AND(FX$165&lt;=$E3,FX$165&gt;=EOMONTH($D3,0)),IF($G3="NNN",SUM(Expenses!FV$20:FV$24)*$F3,IF($G3="FSG",0,IF($G3="MG",SUMPRODUCT(Expenses!FV$20:FV$24,$I3:$I7)*$F3,MAX((Expenses!FV$20-$K3/12)*$J3*$F3,0)+MAX((Expenses!FV$21-$K4/12)*$J4*$F3,0)+MAX((Expenses!FV$22-$K5/12)*$J5*$F3,0)+MAX((Expenses!FV$23-$K6/12)*$J6*$F3,0)+MAX((Expenses!FV$24-$K7/12)*$J7*$F3,0)))),0)</f>
        <v>0</v>
      </c>
      <c r="FY169" s="154">
        <f>IF(AND(FY$165&lt;=$E3,FY$165&gt;=EOMONTH($D3,0)),IF($G3="NNN",SUM(Expenses!FW$20:FW$24)*$F3,IF($G3="FSG",0,IF($G3="MG",SUMPRODUCT(Expenses!FW$20:FW$24,$I3:$I7)*$F3,MAX((Expenses!FW$20-$K3/12)*$J3*$F3,0)+MAX((Expenses!FW$21-$K4/12)*$J4*$F3,0)+MAX((Expenses!FW$22-$K5/12)*$J5*$F3,0)+MAX((Expenses!FW$23-$K6/12)*$J6*$F3,0)+MAX((Expenses!FW$24-$K7/12)*$J7*$F3,0)))),0)</f>
        <v>0</v>
      </c>
      <c r="FZ169" s="154">
        <f>IF(AND(FZ$165&lt;=$E3,FZ$165&gt;=EOMONTH($D3,0)),IF($G3="NNN",SUM(Expenses!FX$20:FX$24)*$F3,IF($G3="FSG",0,IF($G3="MG",SUMPRODUCT(Expenses!FX$20:FX$24,$I3:$I7)*$F3,MAX((Expenses!FX$20-$K3/12)*$J3*$F3,0)+MAX((Expenses!FX$21-$K4/12)*$J4*$F3,0)+MAX((Expenses!FX$22-$K5/12)*$J5*$F3,0)+MAX((Expenses!FX$23-$K6/12)*$J6*$F3,0)+MAX((Expenses!FX$24-$K7/12)*$J7*$F3,0)))),0)</f>
        <v>0</v>
      </c>
      <c r="GA169" s="154">
        <f>IF(AND(GA$165&lt;=$E3,GA$165&gt;=EOMONTH($D3,0)),IF($G3="NNN",SUM(Expenses!FY$20:FY$24)*$F3,IF($G3="FSG",0,IF($G3="MG",SUMPRODUCT(Expenses!FY$20:FY$24,$I3:$I7)*$F3,MAX((Expenses!FY$20-$K3/12)*$J3*$F3,0)+MAX((Expenses!FY$21-$K4/12)*$J4*$F3,0)+MAX((Expenses!FY$22-$K5/12)*$J5*$F3,0)+MAX((Expenses!FY$23-$K6/12)*$J6*$F3,0)+MAX((Expenses!FY$24-$K7/12)*$J7*$F3,0)))),0)</f>
        <v>0</v>
      </c>
      <c r="GB169" s="154">
        <f>IF(AND(GB$165&lt;=$E3,GB$165&gt;=EOMONTH($D3,0)),IF($G3="NNN",SUM(Expenses!FZ$20:FZ$24)*$F3,IF($G3="FSG",0,IF($G3="MG",SUMPRODUCT(Expenses!FZ$20:FZ$24,$I3:$I7)*$F3,MAX((Expenses!FZ$20-$K3/12)*$J3*$F3,0)+MAX((Expenses!FZ$21-$K4/12)*$J4*$F3,0)+MAX((Expenses!FZ$22-$K5/12)*$J5*$F3,0)+MAX((Expenses!FZ$23-$K6/12)*$J6*$F3,0)+MAX((Expenses!FZ$24-$K7/12)*$J7*$F3,0)))),0)</f>
        <v>0</v>
      </c>
      <c r="GC169" s="154">
        <f>IF(AND(GC$165&lt;=$E3,GC$165&gt;=EOMONTH($D3,0)),IF($G3="NNN",SUM(Expenses!GA$20:GA$24)*$F3,IF($G3="FSG",0,IF($G3="MG",SUMPRODUCT(Expenses!GA$20:GA$24,$I3:$I7)*$F3,MAX((Expenses!GA$20-$K3/12)*$J3*$F3,0)+MAX((Expenses!GA$21-$K4/12)*$J4*$F3,0)+MAX((Expenses!GA$22-$K5/12)*$J5*$F3,0)+MAX((Expenses!GA$23-$K6/12)*$J6*$F3,0)+MAX((Expenses!GA$24-$K7/12)*$J7*$F3,0)))),0)</f>
        <v>0</v>
      </c>
      <c r="GD169" s="154">
        <f>IF(AND(GD$165&lt;=$E3,GD$165&gt;=EOMONTH($D3,0)),IF($G3="NNN",SUM(Expenses!GB$20:GB$24)*$F3,IF($G3="FSG",0,IF($G3="MG",SUMPRODUCT(Expenses!GB$20:GB$24,$I3:$I7)*$F3,MAX((Expenses!GB$20-$K3/12)*$J3*$F3,0)+MAX((Expenses!GB$21-$K4/12)*$J4*$F3,0)+MAX((Expenses!GB$22-$K5/12)*$J5*$F3,0)+MAX((Expenses!GB$23-$K6/12)*$J6*$F3,0)+MAX((Expenses!GB$24-$K7/12)*$J7*$F3,0)))),0)</f>
        <v>0</v>
      </c>
      <c r="GE169" s="154">
        <f>IF(AND(GE$165&lt;=$E3,GE$165&gt;=EOMONTH($D3,0)),IF($G3="NNN",SUM(Expenses!GC$20:GC$24)*$F3,IF($G3="FSG",0,IF($G3="MG",SUMPRODUCT(Expenses!GC$20:GC$24,$I3:$I7)*$F3,MAX((Expenses!GC$20-$K3/12)*$J3*$F3,0)+MAX((Expenses!GC$21-$K4/12)*$J4*$F3,0)+MAX((Expenses!GC$22-$K5/12)*$J5*$F3,0)+MAX((Expenses!GC$23-$K6/12)*$J6*$F3,0)+MAX((Expenses!GC$24-$K7/12)*$J7*$F3,0)))),0)</f>
        <v>0</v>
      </c>
      <c r="GF169" s="154">
        <f>IF(AND(GF$165&lt;=$E3,GF$165&gt;=EOMONTH($D3,0)),IF($G3="NNN",SUM(Expenses!GD$20:GD$24)*$F3,IF($G3="FSG",0,IF($G3="MG",SUMPRODUCT(Expenses!GD$20:GD$24,$I3:$I7)*$F3,MAX((Expenses!GD$20-$K3/12)*$J3*$F3,0)+MAX((Expenses!GD$21-$K4/12)*$J4*$F3,0)+MAX((Expenses!GD$22-$K5/12)*$J5*$F3,0)+MAX((Expenses!GD$23-$K6/12)*$J6*$F3,0)+MAX((Expenses!GD$24-$K7/12)*$J7*$F3,0)))),0)</f>
        <v>0</v>
      </c>
      <c r="GG169" s="154">
        <f>IF(AND(GG$165&lt;=$E3,GG$165&gt;=EOMONTH($D3,0)),IF($G3="NNN",SUM(Expenses!GE$20:GE$24)*$F3,IF($G3="FSG",0,IF($G3="MG",SUMPRODUCT(Expenses!GE$20:GE$24,$I3:$I7)*$F3,MAX((Expenses!GE$20-$K3/12)*$J3*$F3,0)+MAX((Expenses!GE$21-$K4/12)*$J4*$F3,0)+MAX((Expenses!GE$22-$K5/12)*$J5*$F3,0)+MAX((Expenses!GE$23-$K6/12)*$J6*$F3,0)+MAX((Expenses!GE$24-$K7/12)*$J7*$F3,0)))),0)</f>
        <v>0</v>
      </c>
      <c r="GH169" s="154">
        <f>IF(AND(GH$165&lt;=$E3,GH$165&gt;=EOMONTH($D3,0)),IF($G3="NNN",SUM(Expenses!GF$20:GF$24)*$F3,IF($G3="FSG",0,IF($G3="MG",SUMPRODUCT(Expenses!GF$20:GF$24,$I3:$I7)*$F3,MAX((Expenses!GF$20-$K3/12)*$J3*$F3,0)+MAX((Expenses!GF$21-$K4/12)*$J4*$F3,0)+MAX((Expenses!GF$22-$K5/12)*$J5*$F3,0)+MAX((Expenses!GF$23-$K6/12)*$J6*$F3,0)+MAX((Expenses!GF$24-$K7/12)*$J7*$F3,0)))),0)</f>
        <v>0</v>
      </c>
      <c r="GI169" s="154">
        <f>IF(AND(GI$165&lt;=$E3,GI$165&gt;=EOMONTH($D3,0)),IF($G3="NNN",SUM(Expenses!GG$20:GG$24)*$F3,IF($G3="FSG",0,IF($G3="MG",SUMPRODUCT(Expenses!GG$20:GG$24,$I3:$I7)*$F3,MAX((Expenses!GG$20-$K3/12)*$J3*$F3,0)+MAX((Expenses!GG$21-$K4/12)*$J4*$F3,0)+MAX((Expenses!GG$22-$K5/12)*$J5*$F3,0)+MAX((Expenses!GG$23-$K6/12)*$J6*$F3,0)+MAX((Expenses!GG$24-$K7/12)*$J7*$F3,0)))),0)</f>
        <v>0</v>
      </c>
      <c r="GJ169" s="154">
        <f>IF(AND(GJ$165&lt;=$E3,GJ$165&gt;=EOMONTH($D3,0)),IF($G3="NNN",SUM(Expenses!GH$20:GH$24)*$F3,IF($G3="FSG",0,IF($G3="MG",SUMPRODUCT(Expenses!GH$20:GH$24,$I3:$I7)*$F3,MAX((Expenses!GH$20-$K3/12)*$J3*$F3,0)+MAX((Expenses!GH$21-$K4/12)*$J4*$F3,0)+MAX((Expenses!GH$22-$K5/12)*$J5*$F3,0)+MAX((Expenses!GH$23-$K6/12)*$J6*$F3,0)+MAX((Expenses!GH$24-$K7/12)*$J7*$F3,0)))),0)</f>
        <v>0</v>
      </c>
      <c r="GK169" s="154">
        <f>IF(AND(GK$165&lt;=$E3,GK$165&gt;=EOMONTH($D3,0)),IF($G3="NNN",SUM(Expenses!GI$20:GI$24)*$F3,IF($G3="FSG",0,IF($G3="MG",SUMPRODUCT(Expenses!GI$20:GI$24,$I3:$I7)*$F3,MAX((Expenses!GI$20-$K3/12)*$J3*$F3,0)+MAX((Expenses!GI$21-$K4/12)*$J4*$F3,0)+MAX((Expenses!GI$22-$K5/12)*$J5*$F3,0)+MAX((Expenses!GI$23-$K6/12)*$J6*$F3,0)+MAX((Expenses!GI$24-$K7/12)*$J7*$F3,0)))),0)</f>
        <v>0</v>
      </c>
      <c r="GL169" s="154">
        <f>IF(AND(GL$165&lt;=$E3,GL$165&gt;=EOMONTH($D3,0)),IF($G3="NNN",SUM(Expenses!GJ$20:GJ$24)*$F3,IF($G3="FSG",0,IF($G3="MG",SUMPRODUCT(Expenses!GJ$20:GJ$24,$I3:$I7)*$F3,MAX((Expenses!GJ$20-$K3/12)*$J3*$F3,0)+MAX((Expenses!GJ$21-$K4/12)*$J4*$F3,0)+MAX((Expenses!GJ$22-$K5/12)*$J5*$F3,0)+MAX((Expenses!GJ$23-$K6/12)*$J6*$F3,0)+MAX((Expenses!GJ$24-$K7/12)*$J7*$F3,0)))),0)</f>
        <v>0</v>
      </c>
      <c r="GM169" s="154">
        <f>IF(AND(GM$165&lt;=$E3,GM$165&gt;=EOMONTH($D3,0)),IF($G3="NNN",SUM(Expenses!GK$20:GK$24)*$F3,IF($G3="FSG",0,IF($G3="MG",SUMPRODUCT(Expenses!GK$20:GK$24,$I3:$I7)*$F3,MAX((Expenses!GK$20-$K3/12)*$J3*$F3,0)+MAX((Expenses!GK$21-$K4/12)*$J4*$F3,0)+MAX((Expenses!GK$22-$K5/12)*$J5*$F3,0)+MAX((Expenses!GK$23-$K6/12)*$J6*$F3,0)+MAX((Expenses!GK$24-$K7/12)*$J7*$F3,0)))),0)</f>
        <v>0</v>
      </c>
      <c r="GN169" s="154">
        <f>IF(AND(GN$165&lt;=$E3,GN$165&gt;=EOMONTH($D3,0)),IF($G3="NNN",SUM(Expenses!GL$20:GL$24)*$F3,IF($G3="FSG",0,IF($G3="MG",SUMPRODUCT(Expenses!GL$20:GL$24,$I3:$I7)*$F3,MAX((Expenses!GL$20-$K3/12)*$J3*$F3,0)+MAX((Expenses!GL$21-$K4/12)*$J4*$F3,0)+MAX((Expenses!GL$22-$K5/12)*$J5*$F3,0)+MAX((Expenses!GL$23-$K6/12)*$J6*$F3,0)+MAX((Expenses!GL$24-$K7/12)*$J7*$F3,0)))),0)</f>
        <v>0</v>
      </c>
      <c r="GO169" s="154">
        <f>IF(AND(GO$165&lt;=$E3,GO$165&gt;=EOMONTH($D3,0)),IF($G3="NNN",SUM(Expenses!GM$20:GM$24)*$F3,IF($G3="FSG",0,IF($G3="MG",SUMPRODUCT(Expenses!GM$20:GM$24,$I3:$I7)*$F3,MAX((Expenses!GM$20-$K3/12)*$J3*$F3,0)+MAX((Expenses!GM$21-$K4/12)*$J4*$F3,0)+MAX((Expenses!GM$22-$K5/12)*$J5*$F3,0)+MAX((Expenses!GM$23-$K6/12)*$J6*$F3,0)+MAX((Expenses!GM$24-$K7/12)*$J7*$F3,0)))),0)</f>
        <v>0</v>
      </c>
      <c r="GP169" s="154">
        <f>IF(AND(GP$165&lt;=$E3,GP$165&gt;=EOMONTH($D3,0)),IF($G3="NNN",SUM(Expenses!GN$20:GN$24)*$F3,IF($G3="FSG",0,IF($G3="MG",SUMPRODUCT(Expenses!GN$20:GN$24,$I3:$I7)*$F3,MAX((Expenses!GN$20-$K3/12)*$J3*$F3,0)+MAX((Expenses!GN$21-$K4/12)*$J4*$F3,0)+MAX((Expenses!GN$22-$K5/12)*$J5*$F3,0)+MAX((Expenses!GN$23-$K6/12)*$J6*$F3,0)+MAX((Expenses!GN$24-$K7/12)*$J7*$F3,0)))),0)</f>
        <v>0</v>
      </c>
      <c r="GQ169" s="154">
        <f>IF(AND(GQ$165&lt;=$E3,GQ$165&gt;=EOMONTH($D3,0)),IF($G3="NNN",SUM(Expenses!GO$20:GO$24)*$F3,IF($G3="FSG",0,IF($G3="MG",SUMPRODUCT(Expenses!GO$20:GO$24,$I3:$I7)*$F3,MAX((Expenses!GO$20-$K3/12)*$J3*$F3,0)+MAX((Expenses!GO$21-$K4/12)*$J4*$F3,0)+MAX((Expenses!GO$22-$K5/12)*$J5*$F3,0)+MAX((Expenses!GO$23-$K6/12)*$J6*$F3,0)+MAX((Expenses!GO$24-$K7/12)*$J7*$F3,0)))),0)</f>
        <v>0</v>
      </c>
      <c r="GR169" s="154">
        <f>IF(AND(GR$165&lt;=$E3,GR$165&gt;=EOMONTH($D3,0)),IF($G3="NNN",SUM(Expenses!GP$20:GP$24)*$F3,IF($G3="FSG",0,IF($G3="MG",SUMPRODUCT(Expenses!GP$20:GP$24,$I3:$I7)*$F3,MAX((Expenses!GP$20-$K3/12)*$J3*$F3,0)+MAX((Expenses!GP$21-$K4/12)*$J4*$F3,0)+MAX((Expenses!GP$22-$K5/12)*$J5*$F3,0)+MAX((Expenses!GP$23-$K6/12)*$J6*$F3,0)+MAX((Expenses!GP$24-$K7/12)*$J7*$F3,0)))),0)</f>
        <v>0</v>
      </c>
      <c r="GS169" s="154">
        <f>IF(AND(GS$165&lt;=$E3,GS$165&gt;=EOMONTH($D3,0)),IF($G3="NNN",SUM(Expenses!GQ$20:GQ$24)*$F3,IF($G3="FSG",0,IF($G3="MG",SUMPRODUCT(Expenses!GQ$20:GQ$24,$I3:$I7)*$F3,MAX((Expenses!GQ$20-$K3/12)*$J3*$F3,0)+MAX((Expenses!GQ$21-$K4/12)*$J4*$F3,0)+MAX((Expenses!GQ$22-$K5/12)*$J5*$F3,0)+MAX((Expenses!GQ$23-$K6/12)*$J6*$F3,0)+MAX((Expenses!GQ$24-$K7/12)*$J7*$F3,0)))),0)</f>
        <v>0</v>
      </c>
      <c r="GT169" s="154">
        <f>IF(AND(GT$165&lt;=$E3,GT$165&gt;=EOMONTH($D3,0)),IF($G3="NNN",SUM(Expenses!GR$20:GR$24)*$F3,IF($G3="FSG",0,IF($G3="MG",SUMPRODUCT(Expenses!GR$20:GR$24,$I3:$I7)*$F3,MAX((Expenses!GR$20-$K3/12)*$J3*$F3,0)+MAX((Expenses!GR$21-$K4/12)*$J4*$F3,0)+MAX((Expenses!GR$22-$K5/12)*$J5*$F3,0)+MAX((Expenses!GR$23-$K6/12)*$J6*$F3,0)+MAX((Expenses!GR$24-$K7/12)*$J7*$F3,0)))),0)</f>
        <v>0</v>
      </c>
      <c r="GU169" s="154">
        <f>IF(AND(GU$165&lt;=$E3,GU$165&gt;=EOMONTH($D3,0)),IF($G3="NNN",SUM(Expenses!GS$20:GS$24)*$F3,IF($G3="FSG",0,IF($G3="MG",SUMPRODUCT(Expenses!GS$20:GS$24,$I3:$I7)*$F3,MAX((Expenses!GS$20-$K3/12)*$J3*$F3,0)+MAX((Expenses!GS$21-$K4/12)*$J4*$F3,0)+MAX((Expenses!GS$22-$K5/12)*$J5*$F3,0)+MAX((Expenses!GS$23-$K6/12)*$J6*$F3,0)+MAX((Expenses!GS$24-$K7/12)*$J7*$F3,0)))),0)</f>
        <v>0</v>
      </c>
      <c r="GV169" s="154">
        <f>IF(AND(GV$165&lt;=$E3,GV$165&gt;=EOMONTH($D3,0)),IF($G3="NNN",SUM(Expenses!GT$20:GT$24)*$F3,IF($G3="FSG",0,IF($G3="MG",SUMPRODUCT(Expenses!GT$20:GT$24,$I3:$I7)*$F3,MAX((Expenses!GT$20-$K3/12)*$J3*$F3,0)+MAX((Expenses!GT$21-$K4/12)*$J4*$F3,0)+MAX((Expenses!GT$22-$K5/12)*$J5*$F3,0)+MAX((Expenses!GT$23-$K6/12)*$J6*$F3,0)+MAX((Expenses!GT$24-$K7/12)*$J7*$F3,0)))),0)</f>
        <v>0</v>
      </c>
      <c r="GW169" s="154">
        <f>IF(AND(GW$165&lt;=$E3,GW$165&gt;=EOMONTH($D3,0)),IF($G3="NNN",SUM(Expenses!GU$20:GU$24)*$F3,IF($G3="FSG",0,IF($G3="MG",SUMPRODUCT(Expenses!GU$20:GU$24,$I3:$I7)*$F3,MAX((Expenses!GU$20-$K3/12)*$J3*$F3,0)+MAX((Expenses!GU$21-$K4/12)*$J4*$F3,0)+MAX((Expenses!GU$22-$K5/12)*$J5*$F3,0)+MAX((Expenses!GU$23-$K6/12)*$J6*$F3,0)+MAX((Expenses!GU$24-$K7/12)*$J7*$F3,0)))),0)</f>
        <v>0</v>
      </c>
      <c r="GX169" s="154">
        <f>IF(AND(GX$165&lt;=$E3,GX$165&gt;=EOMONTH($D3,0)),IF($G3="NNN",SUM(Expenses!GV$20:GV$24)*$F3,IF($G3="FSG",0,IF($G3="MG",SUMPRODUCT(Expenses!GV$20:GV$24,$I3:$I7)*$F3,MAX((Expenses!GV$20-$K3/12)*$J3*$F3,0)+MAX((Expenses!GV$21-$K4/12)*$J4*$F3,0)+MAX((Expenses!GV$22-$K5/12)*$J5*$F3,0)+MAX((Expenses!GV$23-$K6/12)*$J6*$F3,0)+MAX((Expenses!GV$24-$K7/12)*$J7*$F3,0)))),0)</f>
        <v>0</v>
      </c>
      <c r="GY169" s="154">
        <f>IF(AND(GY$165&lt;=$E3,GY$165&gt;=EOMONTH($D3,0)),IF($G3="NNN",SUM(Expenses!GW$20:GW$24)*$F3,IF($G3="FSG",0,IF($G3="MG",SUMPRODUCT(Expenses!GW$20:GW$24,$I3:$I7)*$F3,MAX((Expenses!GW$20-$K3/12)*$J3*$F3,0)+MAX((Expenses!GW$21-$K4/12)*$J4*$F3,0)+MAX((Expenses!GW$22-$K5/12)*$J5*$F3,0)+MAX((Expenses!GW$23-$K6/12)*$J6*$F3,0)+MAX((Expenses!GW$24-$K7/12)*$J7*$F3,0)))),0)</f>
        <v>0</v>
      </c>
      <c r="GZ169" s="154">
        <f>IF(AND(GZ$165&lt;=$E3,GZ$165&gt;=EOMONTH($D3,0)),IF($G3="NNN",SUM(Expenses!GX$20:GX$24)*$F3,IF($G3="FSG",0,IF($G3="MG",SUMPRODUCT(Expenses!GX$20:GX$24,$I3:$I7)*$F3,MAX((Expenses!GX$20-$K3/12)*$J3*$F3,0)+MAX((Expenses!GX$21-$K4/12)*$J4*$F3,0)+MAX((Expenses!GX$22-$K5/12)*$J5*$F3,0)+MAX((Expenses!GX$23-$K6/12)*$J6*$F3,0)+MAX((Expenses!GX$24-$K7/12)*$J7*$F3,0)))),0)</f>
        <v>0</v>
      </c>
      <c r="HA169" s="154">
        <f>IF(AND(HA$165&lt;=$E3,HA$165&gt;=EOMONTH($D3,0)),IF($G3="NNN",SUM(Expenses!GY$20:GY$24)*$F3,IF($G3="FSG",0,IF($G3="MG",SUMPRODUCT(Expenses!GY$20:GY$24,$I3:$I7)*$F3,MAX((Expenses!GY$20-$K3/12)*$J3*$F3,0)+MAX((Expenses!GY$21-$K4/12)*$J4*$F3,0)+MAX((Expenses!GY$22-$K5/12)*$J5*$F3,0)+MAX((Expenses!GY$23-$K6/12)*$J6*$F3,0)+MAX((Expenses!GY$24-$K7/12)*$J7*$F3,0)))),0)</f>
        <v>0</v>
      </c>
      <c r="HB169" s="154">
        <f>IF(AND(HB$165&lt;=$E3,HB$165&gt;=EOMONTH($D3,0)),IF($G3="NNN",SUM(Expenses!GZ$20:GZ$24)*$F3,IF($G3="FSG",0,IF($G3="MG",SUMPRODUCT(Expenses!GZ$20:GZ$24,$I3:$I7)*$F3,MAX((Expenses!GZ$20-$K3/12)*$J3*$F3,0)+MAX((Expenses!GZ$21-$K4/12)*$J4*$F3,0)+MAX((Expenses!GZ$22-$K5/12)*$J5*$F3,0)+MAX((Expenses!GZ$23-$K6/12)*$J6*$F3,0)+MAX((Expenses!GZ$24-$K7/12)*$J7*$F3,0)))),0)</f>
        <v>0</v>
      </c>
      <c r="HC169" s="154">
        <f>IF(AND(HC$165&lt;=$E3,HC$165&gt;=EOMONTH($D3,0)),IF($G3="NNN",SUM(Expenses!HA$20:HA$24)*$F3,IF($G3="FSG",0,IF($G3="MG",SUMPRODUCT(Expenses!HA$20:HA$24,$I3:$I7)*$F3,MAX((Expenses!HA$20-$K3/12)*$J3*$F3,0)+MAX((Expenses!HA$21-$K4/12)*$J4*$F3,0)+MAX((Expenses!HA$22-$K5/12)*$J5*$F3,0)+MAX((Expenses!HA$23-$K6/12)*$J6*$F3,0)+MAX((Expenses!HA$24-$K7/12)*$J7*$F3,0)))),0)</f>
        <v>0</v>
      </c>
      <c r="HD169" s="154">
        <f>IF(AND(HD$165&lt;=$E3,HD$165&gt;=EOMONTH($D3,0)),IF($G3="NNN",SUM(Expenses!HB$20:HB$24)*$F3,IF($G3="FSG",0,IF($G3="MG",SUMPRODUCT(Expenses!HB$20:HB$24,$I3:$I7)*$F3,MAX((Expenses!HB$20-$K3/12)*$J3*$F3,0)+MAX((Expenses!HB$21-$K4/12)*$J4*$F3,0)+MAX((Expenses!HB$22-$K5/12)*$J5*$F3,0)+MAX((Expenses!HB$23-$K6/12)*$J6*$F3,0)+MAX((Expenses!HB$24-$K7/12)*$J7*$F3,0)))),0)</f>
        <v>0</v>
      </c>
      <c r="HE169" s="154">
        <f>IF(AND(HE$165&lt;=$E3,HE$165&gt;=EOMONTH($D3,0)),IF($G3="NNN",SUM(Expenses!HC$20:HC$24)*$F3,IF($G3="FSG",0,IF($G3="MG",SUMPRODUCT(Expenses!HC$20:HC$24,$I3:$I7)*$F3,MAX((Expenses!HC$20-$K3/12)*$J3*$F3,0)+MAX((Expenses!HC$21-$K4/12)*$J4*$F3,0)+MAX((Expenses!HC$22-$K5/12)*$J5*$F3,0)+MAX((Expenses!HC$23-$K6/12)*$J6*$F3,0)+MAX((Expenses!HC$24-$K7/12)*$J7*$F3,0)))),0)</f>
        <v>0</v>
      </c>
      <c r="HF169" s="154">
        <f>IF(AND(HF$165&lt;=$E3,HF$165&gt;=EOMONTH($D3,0)),IF($G3="NNN",SUM(Expenses!HD$20:HD$24)*$F3,IF($G3="FSG",0,IF($G3="MG",SUMPRODUCT(Expenses!HD$20:HD$24,$I3:$I7)*$F3,MAX((Expenses!HD$20-$K3/12)*$J3*$F3,0)+MAX((Expenses!HD$21-$K4/12)*$J4*$F3,0)+MAX((Expenses!HD$22-$K5/12)*$J5*$F3,0)+MAX((Expenses!HD$23-$K6/12)*$J6*$F3,0)+MAX((Expenses!HD$24-$K7/12)*$J7*$F3,0)))),0)</f>
        <v>0</v>
      </c>
      <c r="HG169" s="154">
        <f>IF(AND(HG$165&lt;=$E3,HG$165&gt;=EOMONTH($D3,0)),IF($G3="NNN",SUM(Expenses!HE$20:HE$24)*$F3,IF($G3="FSG",0,IF($G3="MG",SUMPRODUCT(Expenses!HE$20:HE$24,$I3:$I7)*$F3,MAX((Expenses!HE$20-$K3/12)*$J3*$F3,0)+MAX((Expenses!HE$21-$K4/12)*$J4*$F3,0)+MAX((Expenses!HE$22-$K5/12)*$J5*$F3,0)+MAX((Expenses!HE$23-$K6/12)*$J6*$F3,0)+MAX((Expenses!HE$24-$K7/12)*$J7*$F3,0)))),0)</f>
        <v>0</v>
      </c>
      <c r="HH169" s="154">
        <f>IF(AND(HH$165&lt;=$E3,HH$165&gt;=EOMONTH($D3,0)),IF($G3="NNN",SUM(Expenses!HF$20:HF$24)*$F3,IF($G3="FSG",0,IF($G3="MG",SUMPRODUCT(Expenses!HF$20:HF$24,$I3:$I7)*$F3,MAX((Expenses!HF$20-$K3/12)*$J3*$F3,0)+MAX((Expenses!HF$21-$K4/12)*$J4*$F3,0)+MAX((Expenses!HF$22-$K5/12)*$J5*$F3,0)+MAX((Expenses!HF$23-$K6/12)*$J6*$F3,0)+MAX((Expenses!HF$24-$K7/12)*$J7*$F3,0)))),0)</f>
        <v>0</v>
      </c>
      <c r="HI169" s="154">
        <f>IF(AND(HI$165&lt;=$E3,HI$165&gt;=EOMONTH($D3,0)),IF($G3="NNN",SUM(Expenses!HG$20:HG$24)*$F3,IF($G3="FSG",0,IF($G3="MG",SUMPRODUCT(Expenses!HG$20:HG$24,$I3:$I7)*$F3,MAX((Expenses!HG$20-$K3/12)*$J3*$F3,0)+MAX((Expenses!HG$21-$K4/12)*$J4*$F3,0)+MAX((Expenses!HG$22-$K5/12)*$J5*$F3,0)+MAX((Expenses!HG$23-$K6/12)*$J6*$F3,0)+MAX((Expenses!HG$24-$K7/12)*$J7*$F3,0)))),0)</f>
        <v>0</v>
      </c>
      <c r="HJ169" s="154">
        <f>IF(AND(HJ$165&lt;=$E3,HJ$165&gt;=EOMONTH($D3,0)),IF($G3="NNN",SUM(Expenses!HH$20:HH$24)*$F3,IF($G3="FSG",0,IF($G3="MG",SUMPRODUCT(Expenses!HH$20:HH$24,$I3:$I7)*$F3,MAX((Expenses!HH$20-$K3/12)*$J3*$F3,0)+MAX((Expenses!HH$21-$K4/12)*$J4*$F3,0)+MAX((Expenses!HH$22-$K5/12)*$J5*$F3,0)+MAX((Expenses!HH$23-$K6/12)*$J6*$F3,0)+MAX((Expenses!HH$24-$K7/12)*$J7*$F3,0)))),0)</f>
        <v>0</v>
      </c>
      <c r="HK169" s="154">
        <f>IF(AND(HK$165&lt;=$E3,HK$165&gt;=EOMONTH($D3,0)),IF($G3="NNN",SUM(Expenses!HI$20:HI$24)*$F3,IF($G3="FSG",0,IF($G3="MG",SUMPRODUCT(Expenses!HI$20:HI$24,$I3:$I7)*$F3,MAX((Expenses!HI$20-$K3/12)*$J3*$F3,0)+MAX((Expenses!HI$21-$K4/12)*$J4*$F3,0)+MAX((Expenses!HI$22-$K5/12)*$J5*$F3,0)+MAX((Expenses!HI$23-$K6/12)*$J6*$F3,0)+MAX((Expenses!HI$24-$K7/12)*$J7*$F3,0)))),0)</f>
        <v>0</v>
      </c>
      <c r="HL169" s="154">
        <f>IF(AND(HL$165&lt;=$E3,HL$165&gt;=EOMONTH($D3,0)),IF($G3="NNN",SUM(Expenses!HJ$20:HJ$24)*$F3,IF($G3="FSG",0,IF($G3="MG",SUMPRODUCT(Expenses!HJ$20:HJ$24,$I3:$I7)*$F3,MAX((Expenses!HJ$20-$K3/12)*$J3*$F3,0)+MAX((Expenses!HJ$21-$K4/12)*$J4*$F3,0)+MAX((Expenses!HJ$22-$K5/12)*$J5*$F3,0)+MAX((Expenses!HJ$23-$K6/12)*$J6*$F3,0)+MAX((Expenses!HJ$24-$K7/12)*$J7*$F3,0)))),0)</f>
        <v>0</v>
      </c>
      <c r="HM169" s="154">
        <f>IF(AND(HM$165&lt;=$E3,HM$165&gt;=EOMONTH($D3,0)),IF($G3="NNN",SUM(Expenses!HK$20:HK$24)*$F3,IF($G3="FSG",0,IF($G3="MG",SUMPRODUCT(Expenses!HK$20:HK$24,$I3:$I7)*$F3,MAX((Expenses!HK$20-$K3/12)*$J3*$F3,0)+MAX((Expenses!HK$21-$K4/12)*$J4*$F3,0)+MAX((Expenses!HK$22-$K5/12)*$J5*$F3,0)+MAX((Expenses!HK$23-$K6/12)*$J6*$F3,0)+MAX((Expenses!HK$24-$K7/12)*$J7*$F3,0)))),0)</f>
        <v>0</v>
      </c>
      <c r="HN169" s="154">
        <f>IF(AND(HN$165&lt;=$E3,HN$165&gt;=EOMONTH($D3,0)),IF($G3="NNN",SUM(Expenses!HL$20:HL$24)*$F3,IF($G3="FSG",0,IF($G3="MG",SUMPRODUCT(Expenses!HL$20:HL$24,$I3:$I7)*$F3,MAX((Expenses!HL$20-$K3/12)*$J3*$F3,0)+MAX((Expenses!HL$21-$K4/12)*$J4*$F3,0)+MAX((Expenses!HL$22-$K5/12)*$J5*$F3,0)+MAX((Expenses!HL$23-$K6/12)*$J6*$F3,0)+MAX((Expenses!HL$24-$K7/12)*$J7*$F3,0)))),0)</f>
        <v>0</v>
      </c>
      <c r="HO169" s="154">
        <f>IF(AND(HO$165&lt;=$E3,HO$165&gt;=EOMONTH($D3,0)),IF($G3="NNN",SUM(Expenses!HM$20:HM$24)*$F3,IF($G3="FSG",0,IF($G3="MG",SUMPRODUCT(Expenses!HM$20:HM$24,$I3:$I7)*$F3,MAX((Expenses!HM$20-$K3/12)*$J3*$F3,0)+MAX((Expenses!HM$21-$K4/12)*$J4*$F3,0)+MAX((Expenses!HM$22-$K5/12)*$J5*$F3,0)+MAX((Expenses!HM$23-$K6/12)*$J6*$F3,0)+MAX((Expenses!HM$24-$K7/12)*$J7*$F3,0)))),0)</f>
        <v>0</v>
      </c>
      <c r="HP169" s="154">
        <f>IF(AND(HP$165&lt;=$E3,HP$165&gt;=EOMONTH($D3,0)),IF($G3="NNN",SUM(Expenses!HN$20:HN$24)*$F3,IF($G3="FSG",0,IF($G3="MG",SUMPRODUCT(Expenses!HN$20:HN$24,$I3:$I7)*$F3,MAX((Expenses!HN$20-$K3/12)*$J3*$F3,0)+MAX((Expenses!HN$21-$K4/12)*$J4*$F3,0)+MAX((Expenses!HN$22-$K5/12)*$J5*$F3,0)+MAX((Expenses!HN$23-$K6/12)*$J6*$F3,0)+MAX((Expenses!HN$24-$K7/12)*$J7*$F3,0)))),0)</f>
        <v>0</v>
      </c>
      <c r="HQ169" s="154">
        <f>IF(AND(HQ$165&lt;=$E3,HQ$165&gt;=EOMONTH($D3,0)),IF($G3="NNN",SUM(Expenses!HO$20:HO$24)*$F3,IF($G3="FSG",0,IF($G3="MG",SUMPRODUCT(Expenses!HO$20:HO$24,$I3:$I7)*$F3,MAX((Expenses!HO$20-$K3/12)*$J3*$F3,0)+MAX((Expenses!HO$21-$K4/12)*$J4*$F3,0)+MAX((Expenses!HO$22-$K5/12)*$J5*$F3,0)+MAX((Expenses!HO$23-$K6/12)*$J6*$F3,0)+MAX((Expenses!HO$24-$K7/12)*$J7*$F3,0)))),0)</f>
        <v>0</v>
      </c>
      <c r="HR169" s="154">
        <f>IF(AND(HR$165&lt;=$E3,HR$165&gt;=EOMONTH($D3,0)),IF($G3="NNN",SUM(Expenses!HP$20:HP$24)*$F3,IF($G3="FSG",0,IF($G3="MG",SUMPRODUCT(Expenses!HP$20:HP$24,$I3:$I7)*$F3,MAX((Expenses!HP$20-$K3/12)*$J3*$F3,0)+MAX((Expenses!HP$21-$K4/12)*$J4*$F3,0)+MAX((Expenses!HP$22-$K5/12)*$J5*$F3,0)+MAX((Expenses!HP$23-$K6/12)*$J6*$F3,0)+MAX((Expenses!HP$24-$K7/12)*$J7*$F3,0)))),0)</f>
        <v>0</v>
      </c>
      <c r="HS169" s="154">
        <f>IF(AND(HS$165&lt;=$E3,HS$165&gt;=EOMONTH($D3,0)),IF($G3="NNN",SUM(Expenses!HQ$20:HQ$24)*$F3,IF($G3="FSG",0,IF($G3="MG",SUMPRODUCT(Expenses!HQ$20:HQ$24,$I3:$I7)*$F3,MAX((Expenses!HQ$20-$K3/12)*$J3*$F3,0)+MAX((Expenses!HQ$21-$K4/12)*$J4*$F3,0)+MAX((Expenses!HQ$22-$K5/12)*$J5*$F3,0)+MAX((Expenses!HQ$23-$K6/12)*$J6*$F3,0)+MAX((Expenses!HQ$24-$K7/12)*$J7*$F3,0)))),0)</f>
        <v>0</v>
      </c>
      <c r="HT169" s="154">
        <f>IF(AND(HT$165&lt;=$E3,HT$165&gt;=EOMONTH($D3,0)),IF($G3="NNN",SUM(Expenses!HR$20:HR$24)*$F3,IF($G3="FSG",0,IF($G3="MG",SUMPRODUCT(Expenses!HR$20:HR$24,$I3:$I7)*$F3,MAX((Expenses!HR$20-$K3/12)*$J3*$F3,0)+MAX((Expenses!HR$21-$K4/12)*$J4*$F3,0)+MAX((Expenses!HR$22-$K5/12)*$J5*$F3,0)+MAX((Expenses!HR$23-$K6/12)*$J6*$F3,0)+MAX((Expenses!HR$24-$K7/12)*$J7*$F3,0)))),0)</f>
        <v>0</v>
      </c>
      <c r="HU169" s="154">
        <f>IF(AND(HU$165&lt;=$E3,HU$165&gt;=EOMONTH($D3,0)),IF($G3="NNN",SUM(Expenses!HS$20:HS$24)*$F3,IF($G3="FSG",0,IF($G3="MG",SUMPRODUCT(Expenses!HS$20:HS$24,$I3:$I7)*$F3,MAX((Expenses!HS$20-$K3/12)*$J3*$F3,0)+MAX((Expenses!HS$21-$K4/12)*$J4*$F3,0)+MAX((Expenses!HS$22-$K5/12)*$J5*$F3,0)+MAX((Expenses!HS$23-$K6/12)*$J6*$F3,0)+MAX((Expenses!HS$24-$K7/12)*$J7*$F3,0)))),0)</f>
        <v>0</v>
      </c>
      <c r="HV169" s="154">
        <f>IF(AND(HV$165&lt;=$E3,HV$165&gt;=EOMONTH($D3,0)),IF($G3="NNN",SUM(Expenses!HT$20:HT$24)*$F3,IF($G3="FSG",0,IF($G3="MG",SUMPRODUCT(Expenses!HT$20:HT$24,$I3:$I7)*$F3,MAX((Expenses!HT$20-$K3/12)*$J3*$F3,0)+MAX((Expenses!HT$21-$K4/12)*$J4*$F3,0)+MAX((Expenses!HT$22-$K5/12)*$J5*$F3,0)+MAX((Expenses!HT$23-$K6/12)*$J6*$F3,0)+MAX((Expenses!HT$24-$K7/12)*$J7*$F3,0)))),0)</f>
        <v>0</v>
      </c>
      <c r="HW169" s="154">
        <f>IF(AND(HW$165&lt;=$E3,HW$165&gt;=EOMONTH($D3,0)),IF($G3="NNN",SUM(Expenses!HU$20:HU$24)*$F3,IF($G3="FSG",0,IF($G3="MG",SUMPRODUCT(Expenses!HU$20:HU$24,$I3:$I7)*$F3,MAX((Expenses!HU$20-$K3/12)*$J3*$F3,0)+MAX((Expenses!HU$21-$K4/12)*$J4*$F3,0)+MAX((Expenses!HU$22-$K5/12)*$J5*$F3,0)+MAX((Expenses!HU$23-$K6/12)*$J6*$F3,0)+MAX((Expenses!HU$24-$K7/12)*$J7*$F3,0)))),0)</f>
        <v>0</v>
      </c>
      <c r="HX169" s="154">
        <f>IF(AND(HX$165&lt;=$E3,HX$165&gt;=EOMONTH($D3,0)),IF($G3="NNN",SUM(Expenses!HV$20:HV$24)*$F3,IF($G3="FSG",0,IF($G3="MG",SUMPRODUCT(Expenses!HV$20:HV$24,$I3:$I7)*$F3,MAX((Expenses!HV$20-$K3/12)*$J3*$F3,0)+MAX((Expenses!HV$21-$K4/12)*$J4*$F3,0)+MAX((Expenses!HV$22-$K5/12)*$J5*$F3,0)+MAX((Expenses!HV$23-$K6/12)*$J6*$F3,0)+MAX((Expenses!HV$24-$K7/12)*$J7*$F3,0)))),0)</f>
        <v>0</v>
      </c>
      <c r="HY169" s="154">
        <f>IF(AND(HY$165&lt;=$E3,HY$165&gt;=EOMONTH($D3,0)),IF($G3="NNN",SUM(Expenses!HW$20:HW$24)*$F3,IF($G3="FSG",0,IF($G3="MG",SUMPRODUCT(Expenses!HW$20:HW$24,$I3:$I7)*$F3,MAX((Expenses!HW$20-$K3/12)*$J3*$F3,0)+MAX((Expenses!HW$21-$K4/12)*$J4*$F3,0)+MAX((Expenses!HW$22-$K5/12)*$J5*$F3,0)+MAX((Expenses!HW$23-$K6/12)*$J6*$F3,0)+MAX((Expenses!HW$24-$K7/12)*$J7*$F3,0)))),0)</f>
        <v>0</v>
      </c>
      <c r="HZ169" s="154">
        <f>IF(AND(HZ$165&lt;=$E3,HZ$165&gt;=EOMONTH($D3,0)),IF($G3="NNN",SUM(Expenses!HX$20:HX$24)*$F3,IF($G3="FSG",0,IF($G3="MG",SUMPRODUCT(Expenses!HX$20:HX$24,$I3:$I7)*$F3,MAX((Expenses!HX$20-$K3/12)*$J3*$F3,0)+MAX((Expenses!HX$21-$K4/12)*$J4*$F3,0)+MAX((Expenses!HX$22-$K5/12)*$J5*$F3,0)+MAX((Expenses!HX$23-$K6/12)*$J6*$F3,0)+MAX((Expenses!HX$24-$K7/12)*$J7*$F3,0)))),0)</f>
        <v>0</v>
      </c>
      <c r="IA169" s="154">
        <f>IF(AND(IA$165&lt;=$E3,IA$165&gt;=EOMONTH($D3,0)),IF($G3="NNN",SUM(Expenses!HY$20:HY$24)*$F3,IF($G3="FSG",0,IF($G3="MG",SUMPRODUCT(Expenses!HY$20:HY$24,$I3:$I7)*$F3,MAX((Expenses!HY$20-$K3/12)*$J3*$F3,0)+MAX((Expenses!HY$21-$K4/12)*$J4*$F3,0)+MAX((Expenses!HY$22-$K5/12)*$J5*$F3,0)+MAX((Expenses!HY$23-$K6/12)*$J6*$F3,0)+MAX((Expenses!HY$24-$K7/12)*$J7*$F3,0)))),0)</f>
        <v>0</v>
      </c>
      <c r="IB169" s="154">
        <f>IF(AND(IB$165&lt;=$E3,IB$165&gt;=EOMONTH($D3,0)),IF($G3="NNN",SUM(Expenses!HZ$20:HZ$24)*$F3,IF($G3="FSG",0,IF($G3="MG",SUMPRODUCT(Expenses!HZ$20:HZ$24,$I3:$I7)*$F3,MAX((Expenses!HZ$20-$K3/12)*$J3*$F3,0)+MAX((Expenses!HZ$21-$K4/12)*$J4*$F3,0)+MAX((Expenses!HZ$22-$K5/12)*$J5*$F3,0)+MAX((Expenses!HZ$23-$K6/12)*$J6*$F3,0)+MAX((Expenses!HZ$24-$K7/12)*$J7*$F3,0)))),0)</f>
        <v>0</v>
      </c>
      <c r="IC169" s="154">
        <f>IF(AND(IC$165&lt;=$E3,IC$165&gt;=EOMONTH($D3,0)),IF($G3="NNN",SUM(Expenses!IA$20:IA$24)*$F3,IF($G3="FSG",0,IF($G3="MG",SUMPRODUCT(Expenses!IA$20:IA$24,$I3:$I7)*$F3,MAX((Expenses!IA$20-$K3/12)*$J3*$F3,0)+MAX((Expenses!IA$21-$K4/12)*$J4*$F3,0)+MAX((Expenses!IA$22-$K5/12)*$J5*$F3,0)+MAX((Expenses!IA$23-$K6/12)*$J6*$F3,0)+MAX((Expenses!IA$24-$K7/12)*$J7*$F3,0)))),0)</f>
        <v>0</v>
      </c>
      <c r="ID169" s="154">
        <f>IF(AND(ID$165&lt;=$E3,ID$165&gt;=EOMONTH($D3,0)),IF($G3="NNN",SUM(Expenses!IB$20:IB$24)*$F3,IF($G3="FSG",0,IF($G3="MG",SUMPRODUCT(Expenses!IB$20:IB$24,$I3:$I7)*$F3,MAX((Expenses!IB$20-$K3/12)*$J3*$F3,0)+MAX((Expenses!IB$21-$K4/12)*$J4*$F3,0)+MAX((Expenses!IB$22-$K5/12)*$J5*$F3,0)+MAX((Expenses!IB$23-$K6/12)*$J6*$F3,0)+MAX((Expenses!IB$24-$K7/12)*$J7*$F3,0)))),0)</f>
        <v>0</v>
      </c>
      <c r="IE169" s="154">
        <f>IF(AND(IE$165&lt;=$E3,IE$165&gt;=EOMONTH($D3,0)),IF($G3="NNN",SUM(Expenses!IC$20:IC$24)*$F3,IF($G3="FSG",0,IF($G3="MG",SUMPRODUCT(Expenses!IC$20:IC$24,$I3:$I7)*$F3,MAX((Expenses!IC$20-$K3/12)*$J3*$F3,0)+MAX((Expenses!IC$21-$K4/12)*$J4*$F3,0)+MAX((Expenses!IC$22-$K5/12)*$J5*$F3,0)+MAX((Expenses!IC$23-$K6/12)*$J6*$F3,0)+MAX((Expenses!IC$24-$K7/12)*$J7*$F3,0)))),0)</f>
        <v>0</v>
      </c>
      <c r="IF169" s="154">
        <f>IF(AND(IF$165&lt;=$E3,IF$165&gt;=EOMONTH($D3,0)),IF($G3="NNN",SUM(Expenses!ID$20:ID$24)*$F3,IF($G3="FSG",0,IF($G3="MG",SUMPRODUCT(Expenses!ID$20:ID$24,$I3:$I7)*$F3,MAX((Expenses!ID$20-$K3/12)*$J3*$F3,0)+MAX((Expenses!ID$21-$K4/12)*$J4*$F3,0)+MAX((Expenses!ID$22-$K5/12)*$J5*$F3,0)+MAX((Expenses!ID$23-$K6/12)*$J6*$F3,0)+MAX((Expenses!ID$24-$K7/12)*$J7*$F3,0)))),0)</f>
        <v>0</v>
      </c>
      <c r="IG169" s="154">
        <f>IF(AND(IG$165&lt;=$E3,IG$165&gt;=EOMONTH($D3,0)),IF($G3="NNN",SUM(Expenses!IE$20:IE$24)*$F3,IF($G3="FSG",0,IF($G3="MG",SUMPRODUCT(Expenses!IE$20:IE$24,$I3:$I7)*$F3,MAX((Expenses!IE$20-$K3/12)*$J3*$F3,0)+MAX((Expenses!IE$21-$K4/12)*$J4*$F3,0)+MAX((Expenses!IE$22-$K5/12)*$J5*$F3,0)+MAX((Expenses!IE$23-$K6/12)*$J6*$F3,0)+MAX((Expenses!IE$24-$K7/12)*$J7*$F3,0)))),0)</f>
        <v>0</v>
      </c>
      <c r="IH169" s="154">
        <f>IF(AND(IH$165&lt;=$E3,IH$165&gt;=EOMONTH($D3,0)),IF($G3="NNN",SUM(Expenses!IF$20:IF$24)*$F3,IF($G3="FSG",0,IF($G3="MG",SUMPRODUCT(Expenses!IF$20:IF$24,$I3:$I7)*$F3,MAX((Expenses!IF$20-$K3/12)*$J3*$F3,0)+MAX((Expenses!IF$21-$K4/12)*$J4*$F3,0)+MAX((Expenses!IF$22-$K5/12)*$J5*$F3,0)+MAX((Expenses!IF$23-$K6/12)*$J6*$F3,0)+MAX((Expenses!IF$24-$K7/12)*$J7*$F3,0)))),0)</f>
        <v>0</v>
      </c>
      <c r="II169" s="154">
        <f>IF(AND(II$165&lt;=$E3,II$165&gt;=EOMONTH($D3,0)),IF($G3="NNN",SUM(Expenses!IG$20:IG$24)*$F3,IF($G3="FSG",0,IF($G3="MG",SUMPRODUCT(Expenses!IG$20:IG$24,$I3:$I7)*$F3,MAX((Expenses!IG$20-$K3/12)*$J3*$F3,0)+MAX((Expenses!IG$21-$K4/12)*$J4*$F3,0)+MAX((Expenses!IG$22-$K5/12)*$J5*$F3,0)+MAX((Expenses!IG$23-$K6/12)*$J6*$F3,0)+MAX((Expenses!IG$24-$K7/12)*$J7*$F3,0)))),0)</f>
        <v>0</v>
      </c>
      <c r="IJ169" s="154">
        <f>IF(AND(IJ$165&lt;=$E3,IJ$165&gt;=EOMONTH($D3,0)),IF($G3="NNN",SUM(Expenses!IH$20:IH$24)*$F3,IF($G3="FSG",0,IF($G3="MG",SUMPRODUCT(Expenses!IH$20:IH$24,$I3:$I7)*$F3,MAX((Expenses!IH$20-$K3/12)*$J3*$F3,0)+MAX((Expenses!IH$21-$K4/12)*$J4*$F3,0)+MAX((Expenses!IH$22-$K5/12)*$J5*$F3,0)+MAX((Expenses!IH$23-$K6/12)*$J6*$F3,0)+MAX((Expenses!IH$24-$K7/12)*$J7*$F3,0)))),0)</f>
        <v>0</v>
      </c>
      <c r="IK169" s="154">
        <f>IF(AND(IK$165&lt;=$E3,IK$165&gt;=EOMONTH($D3,0)),IF($G3="NNN",SUM(Expenses!II$20:II$24)*$F3,IF($G3="FSG",0,IF($G3="MG",SUMPRODUCT(Expenses!II$20:II$24,$I3:$I7)*$F3,MAX((Expenses!II$20-$K3/12)*$J3*$F3,0)+MAX((Expenses!II$21-$K4/12)*$J4*$F3,0)+MAX((Expenses!II$22-$K5/12)*$J5*$F3,0)+MAX((Expenses!II$23-$K6/12)*$J6*$F3,0)+MAX((Expenses!II$24-$K7/12)*$J7*$F3,0)))),0)</f>
        <v>0</v>
      </c>
      <c r="IL169" s="154">
        <f>IF(AND(IL$165&lt;=$E3,IL$165&gt;=EOMONTH($D3,0)),IF($G3="NNN",SUM(Expenses!IJ$20:IJ$24)*$F3,IF($G3="FSG",0,IF($G3="MG",SUMPRODUCT(Expenses!IJ$20:IJ$24,$I3:$I7)*$F3,MAX((Expenses!IJ$20-$K3/12)*$J3*$F3,0)+MAX((Expenses!IJ$21-$K4/12)*$J4*$F3,0)+MAX((Expenses!IJ$22-$K5/12)*$J5*$F3,0)+MAX((Expenses!IJ$23-$K6/12)*$J6*$F3,0)+MAX((Expenses!IJ$24-$K7/12)*$J7*$F3,0)))),0)</f>
        <v>0</v>
      </c>
      <c r="IM169" s="154">
        <f>IF(AND(IM$165&lt;=$E3,IM$165&gt;=EOMONTH($D3,0)),IF($G3="NNN",SUM(Expenses!IK$20:IK$24)*$F3,IF($G3="FSG",0,IF($G3="MG",SUMPRODUCT(Expenses!IK$20:IK$24,$I3:$I7)*$F3,MAX((Expenses!IK$20-$K3/12)*$J3*$F3,0)+MAX((Expenses!IK$21-$K4/12)*$J4*$F3,0)+MAX((Expenses!IK$22-$K5/12)*$J5*$F3,0)+MAX((Expenses!IK$23-$K6/12)*$J6*$F3,0)+MAX((Expenses!IK$24-$K7/12)*$J7*$F3,0)))),0)</f>
        <v>0</v>
      </c>
      <c r="IN169" s="154">
        <f>IF(AND(IN$165&lt;=$E3,IN$165&gt;=EOMONTH($D3,0)),IF($G3="NNN",SUM(Expenses!IL$20:IL$24)*$F3,IF($G3="FSG",0,IF($G3="MG",SUMPRODUCT(Expenses!IL$20:IL$24,$I3:$I7)*$F3,MAX((Expenses!IL$20-$K3/12)*$J3*$F3,0)+MAX((Expenses!IL$21-$K4/12)*$J4*$F3,0)+MAX((Expenses!IL$22-$K5/12)*$J5*$F3,0)+MAX((Expenses!IL$23-$K6/12)*$J6*$F3,0)+MAX((Expenses!IL$24-$K7/12)*$J7*$F3,0)))),0)</f>
        <v>0</v>
      </c>
      <c r="IO169" s="154">
        <f>IF(AND(IO$165&lt;=$E3,IO$165&gt;=EOMONTH($D3,0)),IF($G3="NNN",SUM(Expenses!IM$20:IM$24)*$F3,IF($G3="FSG",0,IF($G3="MG",SUMPRODUCT(Expenses!IM$20:IM$24,$I3:$I7)*$F3,MAX((Expenses!IM$20-$K3/12)*$J3*$F3,0)+MAX((Expenses!IM$21-$K4/12)*$J4*$F3,0)+MAX((Expenses!IM$22-$K5/12)*$J5*$F3,0)+MAX((Expenses!IM$23-$K6/12)*$J6*$F3,0)+MAX((Expenses!IM$24-$K7/12)*$J7*$F3,0)))),0)</f>
        <v>0</v>
      </c>
      <c r="IP169" s="154">
        <f>IF(AND(IP$165&lt;=$E3,IP$165&gt;=EOMONTH($D3,0)),IF($G3="NNN",SUM(Expenses!IN$20:IN$24)*$F3,IF($G3="FSG",0,IF($G3="MG",SUMPRODUCT(Expenses!IN$20:IN$24,$I3:$I7)*$F3,MAX((Expenses!IN$20-$K3/12)*$J3*$F3,0)+MAX((Expenses!IN$21-$K4/12)*$J4*$F3,0)+MAX((Expenses!IN$22-$K5/12)*$J5*$F3,0)+MAX((Expenses!IN$23-$K6/12)*$J6*$F3,0)+MAX((Expenses!IN$24-$K7/12)*$J7*$F3,0)))),0)</f>
        <v>0</v>
      </c>
      <c r="IQ169" s="154">
        <f>IF(AND(IQ$165&lt;=$E3,IQ$165&gt;=EOMONTH($D3,0)),IF($G3="NNN",SUM(Expenses!IO$20:IO$24)*$F3,IF($G3="FSG",0,IF($G3="MG",SUMPRODUCT(Expenses!IO$20:IO$24,$I3:$I7)*$F3,MAX((Expenses!IO$20-$K3/12)*$J3*$F3,0)+MAX((Expenses!IO$21-$K4/12)*$J4*$F3,0)+MAX((Expenses!IO$22-$K5/12)*$J5*$F3,0)+MAX((Expenses!IO$23-$K6/12)*$J6*$F3,0)+MAX((Expenses!IO$24-$K7/12)*$J7*$F3,0)))),0)</f>
        <v>0</v>
      </c>
      <c r="IR169" s="154">
        <f>IF(AND(IR$165&lt;=$E3,IR$165&gt;=EOMONTH($D3,0)),IF($G3="NNN",SUM(Expenses!IP$20:IP$24)*$F3,IF($G3="FSG",0,IF($G3="MG",SUMPRODUCT(Expenses!IP$20:IP$24,$I3:$I7)*$F3,MAX((Expenses!IP$20-$K3/12)*$J3*$F3,0)+MAX((Expenses!IP$21-$K4/12)*$J4*$F3,0)+MAX((Expenses!IP$22-$K5/12)*$J5*$F3,0)+MAX((Expenses!IP$23-$K6/12)*$J6*$F3,0)+MAX((Expenses!IP$24-$K7/12)*$J7*$F3,0)))),0)</f>
        <v>0</v>
      </c>
      <c r="IS169" s="154">
        <f>IF(AND(IS$165&lt;=$E3,IS$165&gt;=EOMONTH($D3,0)),IF($G3="NNN",SUM(Expenses!IQ$20:IQ$24)*$F3,IF($G3="FSG",0,IF($G3="MG",SUMPRODUCT(Expenses!IQ$20:IQ$24,$I3:$I7)*$F3,MAX((Expenses!IQ$20-$K3/12)*$J3*$F3,0)+MAX((Expenses!IQ$21-$K4/12)*$J4*$F3,0)+MAX((Expenses!IQ$22-$K5/12)*$J5*$F3,0)+MAX((Expenses!IQ$23-$K6/12)*$J6*$F3,0)+MAX((Expenses!IQ$24-$K7/12)*$J7*$F3,0)))),0)</f>
        <v>0</v>
      </c>
      <c r="IT169" s="154">
        <f>IF(AND(IT$165&lt;=$E3,IT$165&gt;=EOMONTH($D3,0)),IF($G3="NNN",SUM(Expenses!IR$20:IR$24)*$F3,IF($G3="FSG",0,IF($G3="MG",SUMPRODUCT(Expenses!IR$20:IR$24,$I3:$I7)*$F3,MAX((Expenses!IR$20-$K3/12)*$J3*$F3,0)+MAX((Expenses!IR$21-$K4/12)*$J4*$F3,0)+MAX((Expenses!IR$22-$K5/12)*$J5*$F3,0)+MAX((Expenses!IR$23-$K6/12)*$J6*$F3,0)+MAX((Expenses!IR$24-$K7/12)*$J7*$F3,0)))),0)</f>
        <v>0</v>
      </c>
      <c r="IU169" s="154">
        <f>IF(AND(IU$165&lt;=$E3,IU$165&gt;=EOMONTH($D3,0)),IF($G3="NNN",SUM(Expenses!IS$20:IS$24)*$F3,IF($G3="FSG",0,IF($G3="MG",SUMPRODUCT(Expenses!IS$20:IS$24,$I3:$I7)*$F3,MAX((Expenses!IS$20-$K3/12)*$J3*$F3,0)+MAX((Expenses!IS$21-$K4/12)*$J4*$F3,0)+MAX((Expenses!IS$22-$K5/12)*$J5*$F3,0)+MAX((Expenses!IS$23-$K6/12)*$J6*$F3,0)+MAX((Expenses!IS$24-$K7/12)*$J7*$F3,0)))),0)</f>
        <v>0</v>
      </c>
      <c r="IV169" s="154">
        <f>IF(AND(IV$165&lt;=$E3,IV$165&gt;=EOMONTH($D3,0)),IF($G3="NNN",SUM(Expenses!IT$20:IT$24)*$F3,IF($G3="FSG",0,IF($G3="MG",SUMPRODUCT(Expenses!IT$20:IT$24,$I3:$I7)*$F3,MAX((Expenses!IT$20-$K3/12)*$J3*$F3,0)+MAX((Expenses!IT$21-$K4/12)*$J4*$F3,0)+MAX((Expenses!IT$22-$K5/12)*$J5*$F3,0)+MAX((Expenses!IT$23-$K6/12)*$J6*$F3,0)+MAX((Expenses!IT$24-$K7/12)*$J7*$F3,0)))),0)</f>
        <v>0</v>
      </c>
      <c r="IW169" s="154">
        <f>IF(AND(IW$165&lt;=$E3,IW$165&gt;=EOMONTH($D3,0)),IF($G3="NNN",SUM(Expenses!IU$20:IU$24)*$F3,IF($G3="FSG",0,IF($G3="MG",SUMPRODUCT(Expenses!IU$20:IU$24,$I3:$I7)*$F3,MAX((Expenses!IU$20-$K3/12)*$J3*$F3,0)+MAX((Expenses!IU$21-$K4/12)*$J4*$F3,0)+MAX((Expenses!IU$22-$K5/12)*$J5*$F3,0)+MAX((Expenses!IU$23-$K6/12)*$J6*$F3,0)+MAX((Expenses!IU$24-$K7/12)*$J7*$F3,0)))),0)</f>
        <v>0</v>
      </c>
      <c r="IX169" s="154">
        <f>IF(AND(IX$165&lt;=$E3,IX$165&gt;=EOMONTH($D3,0)),IF($G3="NNN",SUM(Expenses!IV$20:IV$24)*$F3,IF($G3="FSG",0,IF($G3="MG",SUMPRODUCT(Expenses!IV$20:IV$24,$I3:$I7)*$F3,MAX((Expenses!IV$20-$K3/12)*$J3*$F3,0)+MAX((Expenses!IV$21-$K4/12)*$J4*$F3,0)+MAX((Expenses!IV$22-$K5/12)*$J5*$F3,0)+MAX((Expenses!IV$23-$K6/12)*$J6*$F3,0)+MAX((Expenses!IV$24-$K7/12)*$J7*$F3,0)))),0)</f>
        <v>0</v>
      </c>
      <c r="IY169" s="154">
        <f>IF(AND(IY$165&lt;=$E3,IY$165&gt;=EOMONTH($D3,0)),IF($G3="NNN",SUM(Expenses!IW$20:IW$24)*$F3,IF($G3="FSG",0,IF($G3="MG",SUMPRODUCT(Expenses!IW$20:IW$24,$I3:$I7)*$F3,MAX((Expenses!IW$20-$K3/12)*$J3*$F3,0)+MAX((Expenses!IW$21-$K4/12)*$J4*$F3,0)+MAX((Expenses!IW$22-$K5/12)*$J5*$F3,0)+MAX((Expenses!IW$23-$K6/12)*$J6*$F3,0)+MAX((Expenses!IW$24-$K7/12)*$J7*$F3,0)))),0)</f>
        <v>0</v>
      </c>
      <c r="IZ169" s="154">
        <f>IF(AND(IZ$165&lt;=$E3,IZ$165&gt;=EOMONTH($D3,0)),IF($G3="NNN",SUM(Expenses!IX$20:IX$24)*$F3,IF($G3="FSG",0,IF($G3="MG",SUMPRODUCT(Expenses!IX$20:IX$24,$I3:$I7)*$F3,MAX((Expenses!IX$20-$K3/12)*$J3*$F3,0)+MAX((Expenses!IX$21-$K4/12)*$J4*$F3,0)+MAX((Expenses!IX$22-$K5/12)*$J5*$F3,0)+MAX((Expenses!IX$23-$K6/12)*$J6*$F3,0)+MAX((Expenses!IX$24-$K7/12)*$J7*$F3,0)))),0)</f>
        <v>0</v>
      </c>
      <c r="JA169" s="154">
        <f>IF(AND(JA$165&lt;=$E3,JA$165&gt;=EOMONTH($D3,0)),IF($G3="NNN",SUM(Expenses!IY$20:IY$24)*$F3,IF($G3="FSG",0,IF($G3="MG",SUMPRODUCT(Expenses!IY$20:IY$24,$I3:$I7)*$F3,MAX((Expenses!IY$20-$K3/12)*$J3*$F3,0)+MAX((Expenses!IY$21-$K4/12)*$J4*$F3,0)+MAX((Expenses!IY$22-$K5/12)*$J5*$F3,0)+MAX((Expenses!IY$23-$K6/12)*$J6*$F3,0)+MAX((Expenses!IY$24-$K7/12)*$J7*$F3,0)))),0)</f>
        <v>0</v>
      </c>
      <c r="JB169" s="154">
        <f>IF(AND(JB$165&lt;=$E3,JB$165&gt;=EOMONTH($D3,0)),IF($G3="NNN",SUM(Expenses!IZ$20:IZ$24)*$F3,IF($G3="FSG",0,IF($G3="MG",SUMPRODUCT(Expenses!IZ$20:IZ$24,$I3:$I7)*$F3,MAX((Expenses!IZ$20-$K3/12)*$J3*$F3,0)+MAX((Expenses!IZ$21-$K4/12)*$J4*$F3,0)+MAX((Expenses!IZ$22-$K5/12)*$J5*$F3,0)+MAX((Expenses!IZ$23-$K6/12)*$J6*$F3,0)+MAX((Expenses!IZ$24-$K7/12)*$J7*$F3,0)))),0)</f>
        <v>0</v>
      </c>
      <c r="JC169" s="154">
        <f>IF(AND(JC$165&lt;=$E3,JC$165&gt;=EOMONTH($D3,0)),IF($G3="NNN",SUM(Expenses!JA$20:JA$24)*$F3,IF($G3="FSG",0,IF($G3="MG",SUMPRODUCT(Expenses!JA$20:JA$24,$I3:$I7)*$F3,MAX((Expenses!JA$20-$K3/12)*$J3*$F3,0)+MAX((Expenses!JA$21-$K4/12)*$J4*$F3,0)+MAX((Expenses!JA$22-$K5/12)*$J5*$F3,0)+MAX((Expenses!JA$23-$K6/12)*$J6*$F3,0)+MAX((Expenses!JA$24-$K7/12)*$J7*$F3,0)))),0)</f>
        <v>0</v>
      </c>
      <c r="JD169" s="154">
        <f>IF(AND(JD$165&lt;=$E3,JD$165&gt;=EOMONTH($D3,0)),IF($G3="NNN",SUM(Expenses!JB$20:JB$24)*$F3,IF($G3="FSG",0,IF($G3="MG",SUMPRODUCT(Expenses!JB$20:JB$24,$I3:$I7)*$F3,MAX((Expenses!JB$20-$K3/12)*$J3*$F3,0)+MAX((Expenses!JB$21-$K4/12)*$J4*$F3,0)+MAX((Expenses!JB$22-$K5/12)*$J5*$F3,0)+MAX((Expenses!JB$23-$K6/12)*$J6*$F3,0)+MAX((Expenses!JB$24-$K7/12)*$J7*$F3,0)))),0)</f>
        <v>0</v>
      </c>
      <c r="JE169" s="154">
        <f>IF(AND(JE$165&lt;=$E3,JE$165&gt;=EOMONTH($D3,0)),IF($G3="NNN",SUM(Expenses!JC$20:JC$24)*$F3,IF($G3="FSG",0,IF($G3="MG",SUMPRODUCT(Expenses!JC$20:JC$24,$I3:$I7)*$F3,MAX((Expenses!JC$20-$K3/12)*$J3*$F3,0)+MAX((Expenses!JC$21-$K4/12)*$J4*$F3,0)+MAX((Expenses!JC$22-$K5/12)*$J5*$F3,0)+MAX((Expenses!JC$23-$K6/12)*$J6*$F3,0)+MAX((Expenses!JC$24-$K7/12)*$J7*$F3,0)))),0)</f>
        <v>0</v>
      </c>
      <c r="JF169" s="154">
        <f>IF(AND(JF$165&lt;=$E3,JF$165&gt;=EOMONTH($D3,0)),IF($G3="NNN",SUM(Expenses!JD$20:JD$24)*$F3,IF($G3="FSG",0,IF($G3="MG",SUMPRODUCT(Expenses!JD$20:JD$24,$I3:$I7)*$F3,MAX((Expenses!JD$20-$K3/12)*$J3*$F3,0)+MAX((Expenses!JD$21-$K4/12)*$J4*$F3,0)+MAX((Expenses!JD$22-$K5/12)*$J5*$F3,0)+MAX((Expenses!JD$23-$K6/12)*$J6*$F3,0)+MAX((Expenses!JD$24-$K7/12)*$J7*$F3,0)))),0)</f>
        <v>0</v>
      </c>
      <c r="JG169" s="154">
        <f>IF(AND(JG$165&lt;=$E3,JG$165&gt;=EOMONTH($D3,0)),IF($G3="NNN",SUM(Expenses!JE$20:JE$24)*$F3,IF($G3="FSG",0,IF($G3="MG",SUMPRODUCT(Expenses!JE$20:JE$24,$I3:$I7)*$F3,MAX((Expenses!JE$20-$K3/12)*$J3*$F3,0)+MAX((Expenses!JE$21-$K4/12)*$J4*$F3,0)+MAX((Expenses!JE$22-$K5/12)*$J5*$F3,0)+MAX((Expenses!JE$23-$K6/12)*$J6*$F3,0)+MAX((Expenses!JE$24-$K7/12)*$J7*$F3,0)))),0)</f>
        <v>0</v>
      </c>
      <c r="JH169" s="154">
        <f>IF(AND(JH$165&lt;=$E3,JH$165&gt;=EOMONTH($D3,0)),IF($G3="NNN",SUM(Expenses!JF$20:JF$24)*$F3,IF($G3="FSG",0,IF($G3="MG",SUMPRODUCT(Expenses!JF$20:JF$24,$I3:$I7)*$F3,MAX((Expenses!JF$20-$K3/12)*$J3*$F3,0)+MAX((Expenses!JF$21-$K4/12)*$J4*$F3,0)+MAX((Expenses!JF$22-$K5/12)*$J5*$F3,0)+MAX((Expenses!JF$23-$K6/12)*$J6*$F3,0)+MAX((Expenses!JF$24-$K7/12)*$J7*$F3,0)))),0)</f>
        <v>0</v>
      </c>
      <c r="JI169" s="154">
        <f>IF(AND(JI$165&lt;=$E3,JI$165&gt;=EOMONTH($D3,0)),IF($G3="NNN",SUM(Expenses!JG$20:JG$24)*$F3,IF($G3="FSG",0,IF($G3="MG",SUMPRODUCT(Expenses!JG$20:JG$24,$I3:$I7)*$F3,MAX((Expenses!JG$20-$K3/12)*$J3*$F3,0)+MAX((Expenses!JG$21-$K4/12)*$J4*$F3,0)+MAX((Expenses!JG$22-$K5/12)*$J5*$F3,0)+MAX((Expenses!JG$23-$K6/12)*$J6*$F3,0)+MAX((Expenses!JG$24-$K7/12)*$J7*$F3,0)))),0)</f>
        <v>0</v>
      </c>
      <c r="JJ169" s="154">
        <f>IF(AND(JJ$165&lt;=$E3,JJ$165&gt;=EOMONTH($D3,0)),IF($G3="NNN",SUM(Expenses!JH$20:JH$24)*$F3,IF($G3="FSG",0,IF($G3="MG",SUMPRODUCT(Expenses!JH$20:JH$24,$I3:$I7)*$F3,MAX((Expenses!JH$20-$K3/12)*$J3*$F3,0)+MAX((Expenses!JH$21-$K4/12)*$J4*$F3,0)+MAX((Expenses!JH$22-$K5/12)*$J5*$F3,0)+MAX((Expenses!JH$23-$K6/12)*$J6*$F3,0)+MAX((Expenses!JH$24-$K7/12)*$J7*$F3,0)))),0)</f>
        <v>0</v>
      </c>
      <c r="JK169" s="154">
        <f>IF(AND(JK$165&lt;=$E3,JK$165&gt;=EOMONTH($D3,0)),IF($G3="NNN",SUM(Expenses!JI$20:JI$24)*$F3,IF($G3="FSG",0,IF($G3="MG",SUMPRODUCT(Expenses!JI$20:JI$24,$I3:$I7)*$F3,MAX((Expenses!JI$20-$K3/12)*$J3*$F3,0)+MAX((Expenses!JI$21-$K4/12)*$J4*$F3,0)+MAX((Expenses!JI$22-$K5/12)*$J5*$F3,0)+MAX((Expenses!JI$23-$K6/12)*$J6*$F3,0)+MAX((Expenses!JI$24-$K7/12)*$J7*$F3,0)))),0)</f>
        <v>0</v>
      </c>
      <c r="JL169" s="154">
        <f>IF(AND(JL$165&lt;=$E3,JL$165&gt;=EOMONTH($D3,0)),IF($G3="NNN",SUM(Expenses!JJ$20:JJ$24)*$F3,IF($G3="FSG",0,IF($G3="MG",SUMPRODUCT(Expenses!JJ$20:JJ$24,$I3:$I7)*$F3,MAX((Expenses!JJ$20-$K3/12)*$J3*$F3,0)+MAX((Expenses!JJ$21-$K4/12)*$J4*$F3,0)+MAX((Expenses!JJ$22-$K5/12)*$J5*$F3,0)+MAX((Expenses!JJ$23-$K6/12)*$J6*$F3,0)+MAX((Expenses!JJ$24-$K7/12)*$J7*$F3,0)))),0)</f>
        <v>0</v>
      </c>
      <c r="JM169" s="154">
        <f>IF(AND(JM$165&lt;=$E3,JM$165&gt;=EOMONTH($D3,0)),IF($G3="NNN",SUM(Expenses!JK$20:JK$24)*$F3,IF($G3="FSG",0,IF($G3="MG",SUMPRODUCT(Expenses!JK$20:JK$24,$I3:$I7)*$F3,MAX((Expenses!JK$20-$K3/12)*$J3*$F3,0)+MAX((Expenses!JK$21-$K4/12)*$J4*$F3,0)+MAX((Expenses!JK$22-$K5/12)*$J5*$F3,0)+MAX((Expenses!JK$23-$K6/12)*$J6*$F3,0)+MAX((Expenses!JK$24-$K7/12)*$J7*$F3,0)))),0)</f>
        <v>0</v>
      </c>
      <c r="JN169" s="154">
        <f>IF(AND(JN$165&lt;=$E3,JN$165&gt;=EOMONTH($D3,0)),IF($G3="NNN",SUM(Expenses!JL$20:JL$24)*$F3,IF($G3="FSG",0,IF($G3="MG",SUMPRODUCT(Expenses!JL$20:JL$24,$I3:$I7)*$F3,MAX((Expenses!JL$20-$K3/12)*$J3*$F3,0)+MAX((Expenses!JL$21-$K4/12)*$J4*$F3,0)+MAX((Expenses!JL$22-$K5/12)*$J5*$F3,0)+MAX((Expenses!JL$23-$K6/12)*$J6*$F3,0)+MAX((Expenses!JL$24-$K7/12)*$J7*$F3,0)))),0)</f>
        <v>0</v>
      </c>
      <c r="JO169" s="154">
        <f>IF(AND(JO$165&lt;=$E3,JO$165&gt;=EOMONTH($D3,0)),IF($G3="NNN",SUM(Expenses!JM$20:JM$24)*$F3,IF($G3="FSG",0,IF($G3="MG",SUMPRODUCT(Expenses!JM$20:JM$24,$I3:$I7)*$F3,MAX((Expenses!JM$20-$K3/12)*$J3*$F3,0)+MAX((Expenses!JM$21-$K4/12)*$J4*$F3,0)+MAX((Expenses!JM$22-$K5/12)*$J5*$F3,0)+MAX((Expenses!JM$23-$K6/12)*$J6*$F3,0)+MAX((Expenses!JM$24-$K7/12)*$J7*$F3,0)))),0)</f>
        <v>0</v>
      </c>
      <c r="JP169" s="154">
        <f>IF(AND(JP$165&lt;=$E3,JP$165&gt;=EOMONTH($D3,0)),IF($G3="NNN",SUM(Expenses!JN$20:JN$24)*$F3,IF($G3="FSG",0,IF($G3="MG",SUMPRODUCT(Expenses!JN$20:JN$24,$I3:$I7)*$F3,MAX((Expenses!JN$20-$K3/12)*$J3*$F3,0)+MAX((Expenses!JN$21-$K4/12)*$J4*$F3,0)+MAX((Expenses!JN$22-$K5/12)*$J5*$F3,0)+MAX((Expenses!JN$23-$K6/12)*$J6*$F3,0)+MAX((Expenses!JN$24-$K7/12)*$J7*$F3,0)))),0)</f>
        <v>0</v>
      </c>
      <c r="JQ169" s="154">
        <f>IF(AND(JQ$165&lt;=$E3,JQ$165&gt;=EOMONTH($D3,0)),IF($G3="NNN",SUM(Expenses!JO$20:JO$24)*$F3,IF($G3="FSG",0,IF($G3="MG",SUMPRODUCT(Expenses!JO$20:JO$24,$I3:$I7)*$F3,MAX((Expenses!JO$20-$K3/12)*$J3*$F3,0)+MAX((Expenses!JO$21-$K4/12)*$J4*$F3,0)+MAX((Expenses!JO$22-$K5/12)*$J5*$F3,0)+MAX((Expenses!JO$23-$K6/12)*$J6*$F3,0)+MAX((Expenses!JO$24-$K7/12)*$J7*$F3,0)))),0)</f>
        <v>0</v>
      </c>
      <c r="JR169" s="154">
        <f>IF(AND(JR$165&lt;=$E3,JR$165&gt;=EOMONTH($D3,0)),IF($G3="NNN",SUM(Expenses!JP$20:JP$24)*$F3,IF($G3="FSG",0,IF($G3="MG",SUMPRODUCT(Expenses!JP$20:JP$24,$I3:$I7)*$F3,MAX((Expenses!JP$20-$K3/12)*$J3*$F3,0)+MAX((Expenses!JP$21-$K4/12)*$J4*$F3,0)+MAX((Expenses!JP$22-$K5/12)*$J5*$F3,0)+MAX((Expenses!JP$23-$K6/12)*$J6*$F3,0)+MAX((Expenses!JP$24-$K7/12)*$J7*$F3,0)))),0)</f>
        <v>0</v>
      </c>
      <c r="JS169" s="154">
        <f>IF(AND(JS$165&lt;=$E3,JS$165&gt;=EOMONTH($D3,0)),IF($G3="NNN",SUM(Expenses!JQ$20:JQ$24)*$F3,IF($G3="FSG",0,IF($G3="MG",SUMPRODUCT(Expenses!JQ$20:JQ$24,$I3:$I7)*$F3,MAX((Expenses!JQ$20-$K3/12)*$J3*$F3,0)+MAX((Expenses!JQ$21-$K4/12)*$J4*$F3,0)+MAX((Expenses!JQ$22-$K5/12)*$J5*$F3,0)+MAX((Expenses!JQ$23-$K6/12)*$J6*$F3,0)+MAX((Expenses!JQ$24-$K7/12)*$J7*$F3,0)))),0)</f>
        <v>0</v>
      </c>
      <c r="JT169" s="154">
        <f>IF(AND(JT$165&lt;=$E3,JT$165&gt;=EOMONTH($D3,0)),IF($G3="NNN",SUM(Expenses!JR$20:JR$24)*$F3,IF($G3="FSG",0,IF($G3="MG",SUMPRODUCT(Expenses!JR$20:JR$24,$I3:$I7)*$F3,MAX((Expenses!JR$20-$K3/12)*$J3*$F3,0)+MAX((Expenses!JR$21-$K4/12)*$J4*$F3,0)+MAX((Expenses!JR$22-$K5/12)*$J5*$F3,0)+MAX((Expenses!JR$23-$K6/12)*$J6*$F3,0)+MAX((Expenses!JR$24-$K7/12)*$J7*$F3,0)))),0)</f>
        <v>0</v>
      </c>
      <c r="JU169" s="154">
        <f>IF(AND(JU$165&lt;=$E3,JU$165&gt;=EOMONTH($D3,0)),IF($G3="NNN",SUM(Expenses!JS$20:JS$24)*$F3,IF($G3="FSG",0,IF($G3="MG",SUMPRODUCT(Expenses!JS$20:JS$24,$I3:$I7)*$F3,MAX((Expenses!JS$20-$K3/12)*$J3*$F3,0)+MAX((Expenses!JS$21-$K4/12)*$J4*$F3,0)+MAX((Expenses!JS$22-$K5/12)*$J5*$F3,0)+MAX((Expenses!JS$23-$K6/12)*$J6*$F3,0)+MAX((Expenses!JS$24-$K7/12)*$J7*$F3,0)))),0)</f>
        <v>0</v>
      </c>
      <c r="JV169" s="154">
        <f>IF(AND(JV$165&lt;=$E3,JV$165&gt;=EOMONTH($D3,0)),IF($G3="NNN",SUM(Expenses!JT$20:JT$24)*$F3,IF($G3="FSG",0,IF($G3="MG",SUMPRODUCT(Expenses!JT$20:JT$24,$I3:$I7)*$F3,MAX((Expenses!JT$20-$K3/12)*$J3*$F3,0)+MAX((Expenses!JT$21-$K4/12)*$J4*$F3,0)+MAX((Expenses!JT$22-$K5/12)*$J5*$F3,0)+MAX((Expenses!JT$23-$K6/12)*$J6*$F3,0)+MAX((Expenses!JT$24-$K7/12)*$J7*$F3,0)))),0)</f>
        <v>0</v>
      </c>
      <c r="JW169" s="154">
        <f>IF(AND(JW$165&lt;=$E3,JW$165&gt;=EOMONTH($D3,0)),IF($G3="NNN",SUM(Expenses!JU$20:JU$24)*$F3,IF($G3="FSG",0,IF($G3="MG",SUMPRODUCT(Expenses!JU$20:JU$24,$I3:$I7)*$F3,MAX((Expenses!JU$20-$K3/12)*$J3*$F3,0)+MAX((Expenses!JU$21-$K4/12)*$J4*$F3,0)+MAX((Expenses!JU$22-$K5/12)*$J5*$F3,0)+MAX((Expenses!JU$23-$K6/12)*$J6*$F3,0)+MAX((Expenses!JU$24-$K7/12)*$J7*$F3,0)))),0)</f>
        <v>0</v>
      </c>
      <c r="JX169" s="154">
        <f>IF(AND(JX$165&lt;=$E3,JX$165&gt;=EOMONTH($D3,0)),IF($G3="NNN",SUM(Expenses!JV$20:JV$24)*$F3,IF($G3="FSG",0,IF($G3="MG",SUMPRODUCT(Expenses!JV$20:JV$24,$I3:$I7)*$F3,MAX((Expenses!JV$20-$K3/12)*$J3*$F3,0)+MAX((Expenses!JV$21-$K4/12)*$J4*$F3,0)+MAX((Expenses!JV$22-$K5/12)*$J5*$F3,0)+MAX((Expenses!JV$23-$K6/12)*$J6*$F3,0)+MAX((Expenses!JV$24-$K7/12)*$J7*$F3,0)))),0)</f>
        <v>0</v>
      </c>
      <c r="JY169" s="154">
        <f>IF(AND(JY$165&lt;=$E3,JY$165&gt;=EOMONTH($D3,0)),IF($G3="NNN",SUM(Expenses!JW$20:JW$24)*$F3,IF($G3="FSG",0,IF($G3="MG",SUMPRODUCT(Expenses!JW$20:JW$24,$I3:$I7)*$F3,MAX((Expenses!JW$20-$K3/12)*$J3*$F3,0)+MAX((Expenses!JW$21-$K4/12)*$J4*$F3,0)+MAX((Expenses!JW$22-$K5/12)*$J5*$F3,0)+MAX((Expenses!JW$23-$K6/12)*$J6*$F3,0)+MAX((Expenses!JW$24-$K7/12)*$J7*$F3,0)))),0)</f>
        <v>0</v>
      </c>
      <c r="JZ169" s="154">
        <f>IF(AND(JZ$165&lt;=$E3,JZ$165&gt;=EOMONTH($D3,0)),IF($G3="NNN",SUM(Expenses!JX$20:JX$24)*$F3,IF($G3="FSG",0,IF($G3="MG",SUMPRODUCT(Expenses!JX$20:JX$24,$I3:$I7)*$F3,MAX((Expenses!JX$20-$K3/12)*$J3*$F3,0)+MAX((Expenses!JX$21-$K4/12)*$J4*$F3,0)+MAX((Expenses!JX$22-$K5/12)*$J5*$F3,0)+MAX((Expenses!JX$23-$K6/12)*$J6*$F3,0)+MAX((Expenses!JX$24-$K7/12)*$J7*$F3,0)))),0)</f>
        <v>0</v>
      </c>
      <c r="KA169" s="154">
        <f>IF(AND(KA$165&lt;=$E3,KA$165&gt;=EOMONTH($D3,0)),IF($G3="NNN",SUM(Expenses!JY$20:JY$24)*$F3,IF($G3="FSG",0,IF($G3="MG",SUMPRODUCT(Expenses!JY$20:JY$24,$I3:$I7)*$F3,MAX((Expenses!JY$20-$K3/12)*$J3*$F3,0)+MAX((Expenses!JY$21-$K4/12)*$J4*$F3,0)+MAX((Expenses!JY$22-$K5/12)*$J5*$F3,0)+MAX((Expenses!JY$23-$K6/12)*$J6*$F3,0)+MAX((Expenses!JY$24-$K7/12)*$J7*$F3,0)))),0)</f>
        <v>0</v>
      </c>
      <c r="KB169" s="154">
        <f>IF(AND(KB$165&lt;=$E3,KB$165&gt;=EOMONTH($D3,0)),IF($G3="NNN",SUM(Expenses!JZ$20:JZ$24)*$F3,IF($G3="FSG",0,IF($G3="MG",SUMPRODUCT(Expenses!JZ$20:JZ$24,$I3:$I7)*$F3,MAX((Expenses!JZ$20-$K3/12)*$J3*$F3,0)+MAX((Expenses!JZ$21-$K4/12)*$J4*$F3,0)+MAX((Expenses!JZ$22-$K5/12)*$J5*$F3,0)+MAX((Expenses!JZ$23-$K6/12)*$J6*$F3,0)+MAX((Expenses!JZ$24-$K7/12)*$J7*$F3,0)))),0)</f>
        <v>0</v>
      </c>
      <c r="KC169" s="154">
        <f>IF(AND(KC$165&lt;=$E3,KC$165&gt;=EOMONTH($D3,0)),IF($G3="NNN",SUM(Expenses!KA$20:KA$24)*$F3,IF($G3="FSG",0,IF($G3="MG",SUMPRODUCT(Expenses!KA$20:KA$24,$I3:$I7)*$F3,MAX((Expenses!KA$20-$K3/12)*$J3*$F3,0)+MAX((Expenses!KA$21-$K4/12)*$J4*$F3,0)+MAX((Expenses!KA$22-$K5/12)*$J5*$F3,0)+MAX((Expenses!KA$23-$K6/12)*$J6*$F3,0)+MAX((Expenses!KA$24-$K7/12)*$J7*$F3,0)))),0)</f>
        <v>0</v>
      </c>
      <c r="KD169" s="154">
        <f>IF(AND(KD$165&lt;=$E3,KD$165&gt;=EOMONTH($D3,0)),IF($G3="NNN",SUM(Expenses!KB$20:KB$24)*$F3,IF($G3="FSG",0,IF($G3="MG",SUMPRODUCT(Expenses!KB$20:KB$24,$I3:$I7)*$F3,MAX((Expenses!KB$20-$K3/12)*$J3*$F3,0)+MAX((Expenses!KB$21-$K4/12)*$J4*$F3,0)+MAX((Expenses!KB$22-$K5/12)*$J5*$F3,0)+MAX((Expenses!KB$23-$K6/12)*$J6*$F3,0)+MAX((Expenses!KB$24-$K7/12)*$J7*$F3,0)))),0)</f>
        <v>0</v>
      </c>
      <c r="KE169" s="154">
        <f>IF(AND(KE$165&lt;=$E3,KE$165&gt;=EOMONTH($D3,0)),IF($G3="NNN",SUM(Expenses!KC$20:KC$24)*$F3,IF($G3="FSG",0,IF($G3="MG",SUMPRODUCT(Expenses!KC$20:KC$24,$I3:$I7)*$F3,MAX((Expenses!KC$20-$K3/12)*$J3*$F3,0)+MAX((Expenses!KC$21-$K4/12)*$J4*$F3,0)+MAX((Expenses!KC$22-$K5/12)*$J5*$F3,0)+MAX((Expenses!KC$23-$K6/12)*$J6*$F3,0)+MAX((Expenses!KC$24-$K7/12)*$J7*$F3,0)))),0)</f>
        <v>0</v>
      </c>
      <c r="KF169" s="154">
        <f>IF(AND(KF$165&lt;=$E3,KF$165&gt;=EOMONTH($D3,0)),IF($G3="NNN",SUM(Expenses!KD$20:KD$24)*$F3,IF($G3="FSG",0,IF($G3="MG",SUMPRODUCT(Expenses!KD$20:KD$24,$I3:$I7)*$F3,MAX((Expenses!KD$20-$K3/12)*$J3*$F3,0)+MAX((Expenses!KD$21-$K4/12)*$J4*$F3,0)+MAX((Expenses!KD$22-$K5/12)*$J5*$F3,0)+MAX((Expenses!KD$23-$K6/12)*$J6*$F3,0)+MAX((Expenses!KD$24-$K7/12)*$J7*$F3,0)))),0)</f>
        <v>0</v>
      </c>
      <c r="KG169" s="154">
        <f>IF(AND(KG$165&lt;=$E3,KG$165&gt;=EOMONTH($D3,0)),IF($G3="NNN",SUM(Expenses!KE$20:KE$24)*$F3,IF($G3="FSG",0,IF($G3="MG",SUMPRODUCT(Expenses!KE$20:KE$24,$I3:$I7)*$F3,MAX((Expenses!KE$20-$K3/12)*$J3*$F3,0)+MAX((Expenses!KE$21-$K4/12)*$J4*$F3,0)+MAX((Expenses!KE$22-$K5/12)*$J5*$F3,0)+MAX((Expenses!KE$23-$K6/12)*$J6*$F3,0)+MAX((Expenses!KE$24-$K7/12)*$J7*$F3,0)))),0)</f>
        <v>0</v>
      </c>
      <c r="KH169" s="154">
        <f>IF(AND(KH$165&lt;=$E3,KH$165&gt;=EOMONTH($D3,0)),IF($G3="NNN",SUM(Expenses!KF$20:KF$24)*$F3,IF($G3="FSG",0,IF($G3="MG",SUMPRODUCT(Expenses!KF$20:KF$24,$I3:$I7)*$F3,MAX((Expenses!KF$20-$K3/12)*$J3*$F3,0)+MAX((Expenses!KF$21-$K4/12)*$J4*$F3,0)+MAX((Expenses!KF$22-$K5/12)*$J5*$F3,0)+MAX((Expenses!KF$23-$K6/12)*$J6*$F3,0)+MAX((Expenses!KF$24-$K7/12)*$J7*$F3,0)))),0)</f>
        <v>0</v>
      </c>
      <c r="KI169" s="154">
        <f>IF(AND(KI$165&lt;=$E3,KI$165&gt;=EOMONTH($D3,0)),IF($G3="NNN",SUM(Expenses!KG$20:KG$24)*$F3,IF($G3="FSG",0,IF($G3="MG",SUMPRODUCT(Expenses!KG$20:KG$24,$I3:$I7)*$F3,MAX((Expenses!KG$20-$K3/12)*$J3*$F3,0)+MAX((Expenses!KG$21-$K4/12)*$J4*$F3,0)+MAX((Expenses!KG$22-$K5/12)*$J5*$F3,0)+MAX((Expenses!KG$23-$K6/12)*$J6*$F3,0)+MAX((Expenses!KG$24-$K7/12)*$J7*$F3,0)))),0)</f>
        <v>0</v>
      </c>
      <c r="KJ169" s="154">
        <f>IF(AND(KJ$165&lt;=$E3,KJ$165&gt;=EOMONTH($D3,0)),IF($G3="NNN",SUM(Expenses!KH$20:KH$24)*$F3,IF($G3="FSG",0,IF($G3="MG",SUMPRODUCT(Expenses!KH$20:KH$24,$I3:$I7)*$F3,MAX((Expenses!KH$20-$K3/12)*$J3*$F3,0)+MAX((Expenses!KH$21-$K4/12)*$J4*$F3,0)+MAX((Expenses!KH$22-$K5/12)*$J5*$F3,0)+MAX((Expenses!KH$23-$K6/12)*$J6*$F3,0)+MAX((Expenses!KH$24-$K7/12)*$J7*$F3,0)))),0)</f>
        <v>0</v>
      </c>
      <c r="KK169" s="154">
        <f>IF(AND(KK$165&lt;=$E3,KK$165&gt;=EOMONTH($D3,0)),IF($G3="NNN",SUM(Expenses!KI$20:KI$24)*$F3,IF($G3="FSG",0,IF($G3="MG",SUMPRODUCT(Expenses!KI$20:KI$24,$I3:$I7)*$F3,MAX((Expenses!KI$20-$K3/12)*$J3*$F3,0)+MAX((Expenses!KI$21-$K4/12)*$J4*$F3,0)+MAX((Expenses!KI$22-$K5/12)*$J5*$F3,0)+MAX((Expenses!KI$23-$K6/12)*$J6*$F3,0)+MAX((Expenses!KI$24-$K7/12)*$J7*$F3,0)))),0)</f>
        <v>0</v>
      </c>
      <c r="KL169" s="154">
        <f>IF(AND(KL$165&lt;=$E3,KL$165&gt;=EOMONTH($D3,0)),IF($G3="NNN",SUM(Expenses!KJ$20:KJ$24)*$F3,IF($G3="FSG",0,IF($G3="MG",SUMPRODUCT(Expenses!KJ$20:KJ$24,$I3:$I7)*$F3,MAX((Expenses!KJ$20-$K3/12)*$J3*$F3,0)+MAX((Expenses!KJ$21-$K4/12)*$J4*$F3,0)+MAX((Expenses!KJ$22-$K5/12)*$J5*$F3,0)+MAX((Expenses!KJ$23-$K6/12)*$J6*$F3,0)+MAX((Expenses!KJ$24-$K7/12)*$J7*$F3,0)))),0)</f>
        <v>0</v>
      </c>
      <c r="KM169" s="154">
        <f>IF(AND(KM$165&lt;=$E3,KM$165&gt;=EOMONTH($D3,0)),IF($G3="NNN",SUM(Expenses!KK$20:KK$24)*$F3,IF($G3="FSG",0,IF($G3="MG",SUMPRODUCT(Expenses!KK$20:KK$24,$I3:$I7)*$F3,MAX((Expenses!KK$20-$K3/12)*$J3*$F3,0)+MAX((Expenses!KK$21-$K4/12)*$J4*$F3,0)+MAX((Expenses!KK$22-$K5/12)*$J5*$F3,0)+MAX((Expenses!KK$23-$K6/12)*$J6*$F3,0)+MAX((Expenses!KK$24-$K7/12)*$J7*$F3,0)))),0)</f>
        <v>0</v>
      </c>
      <c r="KN169" s="154">
        <f>IF(AND(KN$165&lt;=$E3,KN$165&gt;=EOMONTH($D3,0)),IF($G3="NNN",SUM(Expenses!KL$20:KL$24)*$F3,IF($G3="FSG",0,IF($G3="MG",SUMPRODUCT(Expenses!KL$20:KL$24,$I3:$I7)*$F3,MAX((Expenses!KL$20-$K3/12)*$J3*$F3,0)+MAX((Expenses!KL$21-$K4/12)*$J4*$F3,0)+MAX((Expenses!KL$22-$K5/12)*$J5*$F3,0)+MAX((Expenses!KL$23-$K6/12)*$J6*$F3,0)+MAX((Expenses!KL$24-$K7/12)*$J7*$F3,0)))),0)</f>
        <v>0</v>
      </c>
      <c r="KO169" s="154">
        <f>IF(AND(KO$165&lt;=$E3,KO$165&gt;=EOMONTH($D3,0)),IF($G3="NNN",SUM(Expenses!KM$20:KM$24)*$F3,IF($G3="FSG",0,IF($G3="MG",SUMPRODUCT(Expenses!KM$20:KM$24,$I3:$I7)*$F3,MAX((Expenses!KM$20-$K3/12)*$J3*$F3,0)+MAX((Expenses!KM$21-$K4/12)*$J4*$F3,0)+MAX((Expenses!KM$22-$K5/12)*$J5*$F3,0)+MAX((Expenses!KM$23-$K6/12)*$J6*$F3,0)+MAX((Expenses!KM$24-$K7/12)*$J7*$F3,0)))),0)</f>
        <v>0</v>
      </c>
      <c r="KP169" s="154">
        <f>IF(AND(KP$165&lt;=$E3,KP$165&gt;=EOMONTH($D3,0)),IF($G3="NNN",SUM(Expenses!KN$20:KN$24)*$F3,IF($G3="FSG",0,IF($G3="MG",SUMPRODUCT(Expenses!KN$20:KN$24,$I3:$I7)*$F3,MAX((Expenses!KN$20-$K3/12)*$J3*$F3,0)+MAX((Expenses!KN$21-$K4/12)*$J4*$F3,0)+MAX((Expenses!KN$22-$K5/12)*$J5*$F3,0)+MAX((Expenses!KN$23-$K6/12)*$J6*$F3,0)+MAX((Expenses!KN$24-$K7/12)*$J7*$F3,0)))),0)</f>
        <v>0</v>
      </c>
      <c r="KQ169" s="154">
        <f>IF(AND(KQ$165&lt;=$E3,KQ$165&gt;=EOMONTH($D3,0)),IF($G3="NNN",SUM(Expenses!KO$20:KO$24)*$F3,IF($G3="FSG",0,IF($G3="MG",SUMPRODUCT(Expenses!KO$20:KO$24,$I3:$I7)*$F3,MAX((Expenses!KO$20-$K3/12)*$J3*$F3,0)+MAX((Expenses!KO$21-$K4/12)*$J4*$F3,0)+MAX((Expenses!KO$22-$K5/12)*$J5*$F3,0)+MAX((Expenses!KO$23-$K6/12)*$J6*$F3,0)+MAX((Expenses!KO$24-$K7/12)*$J7*$F3,0)))),0)</f>
        <v>0</v>
      </c>
      <c r="KR169" s="154">
        <f>IF(AND(KR$165&lt;=$E3,KR$165&gt;=EOMONTH($D3,0)),IF($G3="NNN",SUM(Expenses!KP$20:KP$24)*$F3,IF($G3="FSG",0,IF($G3="MG",SUMPRODUCT(Expenses!KP$20:KP$24,$I3:$I7)*$F3,MAX((Expenses!KP$20-$K3/12)*$J3*$F3,0)+MAX((Expenses!KP$21-$K4/12)*$J4*$F3,0)+MAX((Expenses!KP$22-$K5/12)*$J5*$F3,0)+MAX((Expenses!KP$23-$K6/12)*$J6*$F3,0)+MAX((Expenses!KP$24-$K7/12)*$J7*$F3,0)))),0)</f>
        <v>0</v>
      </c>
      <c r="KS169" s="154">
        <f>IF(AND(KS$165&lt;=$E3,KS$165&gt;=EOMONTH($D3,0)),IF($G3="NNN",SUM(Expenses!KQ$20:KQ$24)*$F3,IF($G3="FSG",0,IF($G3="MG",SUMPRODUCT(Expenses!KQ$20:KQ$24,$I3:$I7)*$F3,MAX((Expenses!KQ$20-$K3/12)*$J3*$F3,0)+MAX((Expenses!KQ$21-$K4/12)*$J4*$F3,0)+MAX((Expenses!KQ$22-$K5/12)*$J5*$F3,0)+MAX((Expenses!KQ$23-$K6/12)*$J6*$F3,0)+MAX((Expenses!KQ$24-$K7/12)*$J7*$F3,0)))),0)</f>
        <v>0</v>
      </c>
      <c r="KT169" s="154">
        <f>IF(AND(KT$165&lt;=$E3,KT$165&gt;=EOMONTH($D3,0)),IF($G3="NNN",SUM(Expenses!KR$20:KR$24)*$F3,IF($G3="FSG",0,IF($G3="MG",SUMPRODUCT(Expenses!KR$20:KR$24,$I3:$I7)*$F3,MAX((Expenses!KR$20-$K3/12)*$J3*$F3,0)+MAX((Expenses!KR$21-$K4/12)*$J4*$F3,0)+MAX((Expenses!KR$22-$K5/12)*$J5*$F3,0)+MAX((Expenses!KR$23-$K6/12)*$J6*$F3,0)+MAX((Expenses!KR$24-$K7/12)*$J7*$F3,0)))),0)</f>
        <v>0</v>
      </c>
      <c r="KU169" s="154">
        <f>IF(AND(KU$165&lt;=$E3,KU$165&gt;=EOMONTH($D3,0)),IF($G3="NNN",SUM(Expenses!KS$20:KS$24)*$F3,IF($G3="FSG",0,IF($G3="MG",SUMPRODUCT(Expenses!KS$20:KS$24,$I3:$I7)*$F3,MAX((Expenses!KS$20-$K3/12)*$J3*$F3,0)+MAX((Expenses!KS$21-$K4/12)*$J4*$F3,0)+MAX((Expenses!KS$22-$K5/12)*$J5*$F3,0)+MAX((Expenses!KS$23-$K6/12)*$J6*$F3,0)+MAX((Expenses!KS$24-$K7/12)*$J7*$F3,0)))),0)</f>
        <v>0</v>
      </c>
      <c r="KV169" s="154">
        <f>IF(AND(KV$165&lt;=$E3,KV$165&gt;=EOMONTH($D3,0)),IF($G3="NNN",SUM(Expenses!KT$20:KT$24)*$F3,IF($G3="FSG",0,IF($G3="MG",SUMPRODUCT(Expenses!KT$20:KT$24,$I3:$I7)*$F3,MAX((Expenses!KT$20-$K3/12)*$J3*$F3,0)+MAX((Expenses!KT$21-$K4/12)*$J4*$F3,0)+MAX((Expenses!KT$22-$K5/12)*$J5*$F3,0)+MAX((Expenses!KT$23-$K6/12)*$J6*$F3,0)+MAX((Expenses!KT$24-$K7/12)*$J7*$F3,0)))),0)</f>
        <v>0</v>
      </c>
      <c r="KW169" s="154">
        <f>IF(AND(KW$165&lt;=$E3,KW$165&gt;=EOMONTH($D3,0)),IF($G3="NNN",SUM(Expenses!KU$20:KU$24)*$F3,IF($G3="FSG",0,IF($G3="MG",SUMPRODUCT(Expenses!KU$20:KU$24,$I3:$I7)*$F3,MAX((Expenses!KU$20-$K3/12)*$J3*$F3,0)+MAX((Expenses!KU$21-$K4/12)*$J4*$F3,0)+MAX((Expenses!KU$22-$K5/12)*$J5*$F3,0)+MAX((Expenses!KU$23-$K6/12)*$J6*$F3,0)+MAX((Expenses!KU$24-$K7/12)*$J7*$F3,0)))),0)</f>
        <v>0</v>
      </c>
      <c r="KX169" s="154">
        <f>IF(AND(KX$165&lt;=$E3,KX$165&gt;=EOMONTH($D3,0)),IF($G3="NNN",SUM(Expenses!KV$20:KV$24)*$F3,IF($G3="FSG",0,IF($G3="MG",SUMPRODUCT(Expenses!KV$20:KV$24,$I3:$I7)*$F3,MAX((Expenses!KV$20-$K3/12)*$J3*$F3,0)+MAX((Expenses!KV$21-$K4/12)*$J4*$F3,0)+MAX((Expenses!KV$22-$K5/12)*$J5*$F3,0)+MAX((Expenses!KV$23-$K6/12)*$J6*$F3,0)+MAX((Expenses!KV$24-$K7/12)*$J7*$F3,0)))),0)</f>
        <v>0</v>
      </c>
      <c r="KY169" s="154">
        <f>IF(AND(KY$165&lt;=$E3,KY$165&gt;=EOMONTH($D3,0)),IF($G3="NNN",SUM(Expenses!KW$20:KW$24)*$F3,IF($G3="FSG",0,IF($G3="MG",SUMPRODUCT(Expenses!KW$20:KW$24,$I3:$I7)*$F3,MAX((Expenses!KW$20-$K3/12)*$J3*$F3,0)+MAX((Expenses!KW$21-$K4/12)*$J4*$F3,0)+MAX((Expenses!KW$22-$K5/12)*$J5*$F3,0)+MAX((Expenses!KW$23-$K6/12)*$J6*$F3,0)+MAX((Expenses!KW$24-$K7/12)*$J7*$F3,0)))),0)</f>
        <v>0</v>
      </c>
      <c r="KZ169" s="154">
        <f>IF(AND(KZ$165&lt;=$E3,KZ$165&gt;=EOMONTH($D3,0)),IF($G3="NNN",SUM(Expenses!KX$20:KX$24)*$F3,IF($G3="FSG",0,IF($G3="MG",SUMPRODUCT(Expenses!KX$20:KX$24,$I3:$I7)*$F3,MAX((Expenses!KX$20-$K3/12)*$J3*$F3,0)+MAX((Expenses!KX$21-$K4/12)*$J4*$F3,0)+MAX((Expenses!KX$22-$K5/12)*$J5*$F3,0)+MAX((Expenses!KX$23-$K6/12)*$J6*$F3,0)+MAX((Expenses!KX$24-$K7/12)*$J7*$F3,0)))),0)</f>
        <v>0</v>
      </c>
      <c r="LA169" s="154">
        <f>IF(AND(LA$165&lt;=$E3,LA$165&gt;=EOMONTH($D3,0)),IF($G3="NNN",SUM(Expenses!KY$20:KY$24)*$F3,IF($G3="FSG",0,IF($G3="MG",SUMPRODUCT(Expenses!KY$20:KY$24,$I3:$I7)*$F3,MAX((Expenses!KY$20-$K3/12)*$J3*$F3,0)+MAX((Expenses!KY$21-$K4/12)*$J4*$F3,0)+MAX((Expenses!KY$22-$K5/12)*$J5*$F3,0)+MAX((Expenses!KY$23-$K6/12)*$J6*$F3,0)+MAX((Expenses!KY$24-$K7/12)*$J7*$F3,0)))),0)</f>
        <v>0</v>
      </c>
      <c r="LB169" s="154">
        <f>IF(AND(LB$165&lt;=$E3,LB$165&gt;=EOMONTH($D3,0)),IF($G3="NNN",SUM(Expenses!KZ$20:KZ$24)*$F3,IF($G3="FSG",0,IF($G3="MG",SUMPRODUCT(Expenses!KZ$20:KZ$24,$I3:$I7)*$F3,MAX((Expenses!KZ$20-$K3/12)*$J3*$F3,0)+MAX((Expenses!KZ$21-$K4/12)*$J4*$F3,0)+MAX((Expenses!KZ$22-$K5/12)*$J5*$F3,0)+MAX((Expenses!KZ$23-$K6/12)*$J6*$F3,0)+MAX((Expenses!KZ$24-$K7/12)*$J7*$F3,0)))),0)</f>
        <v>0</v>
      </c>
      <c r="LC169" s="154">
        <f>IF(AND(LC$165&lt;=$E3,LC$165&gt;=EOMONTH($D3,0)),IF($G3="NNN",SUM(Expenses!LA$20:LA$24)*$F3,IF($G3="FSG",0,IF($G3="MG",SUMPRODUCT(Expenses!LA$20:LA$24,$I3:$I7)*$F3,MAX((Expenses!LA$20-$K3/12)*$J3*$F3,0)+MAX((Expenses!LA$21-$K4/12)*$J4*$F3,0)+MAX((Expenses!LA$22-$K5/12)*$J5*$F3,0)+MAX((Expenses!LA$23-$K6/12)*$J6*$F3,0)+MAX((Expenses!LA$24-$K7/12)*$J7*$F3,0)))),0)</f>
        <v>0</v>
      </c>
      <c r="LD169" s="154">
        <f>IF(AND(LD$165&lt;=$E3,LD$165&gt;=EOMONTH($D3,0)),IF($G3="NNN",SUM(Expenses!LB$20:LB$24)*$F3,IF($G3="FSG",0,IF($G3="MG",SUMPRODUCT(Expenses!LB$20:LB$24,$I3:$I7)*$F3,MAX((Expenses!LB$20-$K3/12)*$J3*$F3,0)+MAX((Expenses!LB$21-$K4/12)*$J4*$F3,0)+MAX((Expenses!LB$22-$K5/12)*$J5*$F3,0)+MAX((Expenses!LB$23-$K6/12)*$J6*$F3,0)+MAX((Expenses!LB$24-$K7/12)*$J7*$F3,0)))),0)</f>
        <v>0</v>
      </c>
      <c r="LE169" s="154">
        <f>IF(AND(LE$165&lt;=$E3,LE$165&gt;=EOMONTH($D3,0)),IF($G3="NNN",SUM(Expenses!LC$20:LC$24)*$F3,IF($G3="FSG",0,IF($G3="MG",SUMPRODUCT(Expenses!LC$20:LC$24,$I3:$I7)*$F3,MAX((Expenses!LC$20-$K3/12)*$J3*$F3,0)+MAX((Expenses!LC$21-$K4/12)*$J4*$F3,0)+MAX((Expenses!LC$22-$K5/12)*$J5*$F3,0)+MAX((Expenses!LC$23-$K6/12)*$J6*$F3,0)+MAX((Expenses!LC$24-$K7/12)*$J7*$F3,0)))),0)</f>
        <v>0</v>
      </c>
      <c r="LF169" s="154">
        <f>IF(AND(LF$165&lt;=$E3,LF$165&gt;=EOMONTH($D3,0)),IF($G3="NNN",SUM(Expenses!LD$20:LD$24)*$F3,IF($G3="FSG",0,IF($G3="MG",SUMPRODUCT(Expenses!LD$20:LD$24,$I3:$I7)*$F3,MAX((Expenses!LD$20-$K3/12)*$J3*$F3,0)+MAX((Expenses!LD$21-$K4/12)*$J4*$F3,0)+MAX((Expenses!LD$22-$K5/12)*$J5*$F3,0)+MAX((Expenses!LD$23-$K6/12)*$J6*$F3,0)+MAX((Expenses!LD$24-$K7/12)*$J7*$F3,0)))),0)</f>
        <v>0</v>
      </c>
      <c r="LG169" s="154">
        <f>IF(AND(LG$165&lt;=$E3,LG$165&gt;=EOMONTH($D3,0)),IF($G3="NNN",SUM(Expenses!LE$20:LE$24)*$F3,IF($G3="FSG",0,IF($G3="MG",SUMPRODUCT(Expenses!LE$20:LE$24,$I3:$I7)*$F3,MAX((Expenses!LE$20-$K3/12)*$J3*$F3,0)+MAX((Expenses!LE$21-$K4/12)*$J4*$F3,0)+MAX((Expenses!LE$22-$K5/12)*$J5*$F3,0)+MAX((Expenses!LE$23-$K6/12)*$J6*$F3,0)+MAX((Expenses!LE$24-$K7/12)*$J7*$F3,0)))),0)</f>
        <v>0</v>
      </c>
      <c r="LH169" s="154">
        <f>IF(AND(LH$165&lt;=$E3,LH$165&gt;=EOMONTH($D3,0)),IF($G3="NNN",SUM(Expenses!LF$20:LF$24)*$F3,IF($G3="FSG",0,IF($G3="MG",SUMPRODUCT(Expenses!LF$20:LF$24,$I3:$I7)*$F3,MAX((Expenses!LF$20-$K3/12)*$J3*$F3,0)+MAX((Expenses!LF$21-$K4/12)*$J4*$F3,0)+MAX((Expenses!LF$22-$K5/12)*$J5*$F3,0)+MAX((Expenses!LF$23-$K6/12)*$J6*$F3,0)+MAX((Expenses!LF$24-$K7/12)*$J7*$F3,0)))),0)</f>
        <v>0</v>
      </c>
      <c r="LI169" s="154">
        <f>IF(AND(LI$165&lt;=$E3,LI$165&gt;=EOMONTH($D3,0)),IF($G3="NNN",SUM(Expenses!LG$20:LG$24)*$F3,IF($G3="FSG",0,IF($G3="MG",SUMPRODUCT(Expenses!LG$20:LG$24,$I3:$I7)*$F3,MAX((Expenses!LG$20-$K3/12)*$J3*$F3,0)+MAX((Expenses!LG$21-$K4/12)*$J4*$F3,0)+MAX((Expenses!LG$22-$K5/12)*$J5*$F3,0)+MAX((Expenses!LG$23-$K6/12)*$J6*$F3,0)+MAX((Expenses!LG$24-$K7/12)*$J7*$F3,0)))),0)</f>
        <v>0</v>
      </c>
      <c r="LJ169" s="154">
        <f>IF(AND(LJ$165&lt;=$E3,LJ$165&gt;=EOMONTH($D3,0)),IF($G3="NNN",SUM(Expenses!LH$20:LH$24)*$F3,IF($G3="FSG",0,IF($G3="MG",SUMPRODUCT(Expenses!LH$20:LH$24,$I3:$I7)*$F3,MAX((Expenses!LH$20-$K3/12)*$J3*$F3,0)+MAX((Expenses!LH$21-$K4/12)*$J4*$F3,0)+MAX((Expenses!LH$22-$K5/12)*$J5*$F3,0)+MAX((Expenses!LH$23-$K6/12)*$J6*$F3,0)+MAX((Expenses!LH$24-$K7/12)*$J7*$F3,0)))),0)</f>
        <v>0</v>
      </c>
      <c r="LK169" s="154">
        <f>IF(AND(LK$165&lt;=$E3,LK$165&gt;=EOMONTH($D3,0)),IF($G3="NNN",SUM(Expenses!LI$20:LI$24)*$F3,IF($G3="FSG",0,IF($G3="MG",SUMPRODUCT(Expenses!LI$20:LI$24,$I3:$I7)*$F3,MAX((Expenses!LI$20-$K3/12)*$J3*$F3,0)+MAX((Expenses!LI$21-$K4/12)*$J4*$F3,0)+MAX((Expenses!LI$22-$K5/12)*$J5*$F3,0)+MAX((Expenses!LI$23-$K6/12)*$J6*$F3,0)+MAX((Expenses!LI$24-$K7/12)*$J7*$F3,0)))),0)</f>
        <v>0</v>
      </c>
      <c r="LL169" s="154">
        <f>IF(AND(LL$165&lt;=$E3,LL$165&gt;=EOMONTH($D3,0)),IF($G3="NNN",SUM(Expenses!LJ$20:LJ$24)*$F3,IF($G3="FSG",0,IF($G3="MG",SUMPRODUCT(Expenses!LJ$20:LJ$24,$I3:$I7)*$F3,MAX((Expenses!LJ$20-$K3/12)*$J3*$F3,0)+MAX((Expenses!LJ$21-$K4/12)*$J4*$F3,0)+MAX((Expenses!LJ$22-$K5/12)*$J5*$F3,0)+MAX((Expenses!LJ$23-$K6/12)*$J6*$F3,0)+MAX((Expenses!LJ$24-$K7/12)*$J7*$F3,0)))),0)</f>
        <v>0</v>
      </c>
      <c r="LM169" s="154">
        <f>IF(AND(LM$165&lt;=$E3,LM$165&gt;=EOMONTH($D3,0)),IF($G3="NNN",SUM(Expenses!LK$20:LK$24)*$F3,IF($G3="FSG",0,IF($G3="MG",SUMPRODUCT(Expenses!LK$20:LK$24,$I3:$I7)*$F3,MAX((Expenses!LK$20-$K3/12)*$J3*$F3,0)+MAX((Expenses!LK$21-$K4/12)*$J4*$F3,0)+MAX((Expenses!LK$22-$K5/12)*$J5*$F3,0)+MAX((Expenses!LK$23-$K6/12)*$J6*$F3,0)+MAX((Expenses!LK$24-$K7/12)*$J7*$F3,0)))),0)</f>
        <v>0</v>
      </c>
      <c r="LN169" s="154">
        <f>IF(AND(LN$165&lt;=$E3,LN$165&gt;=EOMONTH($D3,0)),IF($G3="NNN",SUM(Expenses!LL$20:LL$24)*$F3,IF($G3="FSG",0,IF($G3="MG",SUMPRODUCT(Expenses!LL$20:LL$24,$I3:$I7)*$F3,MAX((Expenses!LL$20-$K3/12)*$J3*$F3,0)+MAX((Expenses!LL$21-$K4/12)*$J4*$F3,0)+MAX((Expenses!LL$22-$K5/12)*$J5*$F3,0)+MAX((Expenses!LL$23-$K6/12)*$J6*$F3,0)+MAX((Expenses!LL$24-$K7/12)*$J7*$F3,0)))),0)</f>
        <v>0</v>
      </c>
      <c r="LO169" s="154">
        <f>IF(AND(LO$165&lt;=$E3,LO$165&gt;=EOMONTH($D3,0)),IF($G3="NNN",SUM(Expenses!LM$20:LM$24)*$F3,IF($G3="FSG",0,IF($G3="MG",SUMPRODUCT(Expenses!LM$20:LM$24,$I3:$I7)*$F3,MAX((Expenses!LM$20-$K3/12)*$J3*$F3,0)+MAX((Expenses!LM$21-$K4/12)*$J4*$F3,0)+MAX((Expenses!LM$22-$K5/12)*$J5*$F3,0)+MAX((Expenses!LM$23-$K6/12)*$J6*$F3,0)+MAX((Expenses!LM$24-$K7/12)*$J7*$F3,0)))),0)</f>
        <v>0</v>
      </c>
      <c r="LP169" s="154">
        <f>IF(AND(LP$165&lt;=$E3,LP$165&gt;=EOMONTH($D3,0)),IF($G3="NNN",SUM(Expenses!LN$20:LN$24)*$F3,IF($G3="FSG",0,IF($G3="MG",SUMPRODUCT(Expenses!LN$20:LN$24,$I3:$I7)*$F3,MAX((Expenses!LN$20-$K3/12)*$J3*$F3,0)+MAX((Expenses!LN$21-$K4/12)*$J4*$F3,0)+MAX((Expenses!LN$22-$K5/12)*$J5*$F3,0)+MAX((Expenses!LN$23-$K6/12)*$J6*$F3,0)+MAX((Expenses!LN$24-$K7/12)*$J7*$F3,0)))),0)</f>
        <v>0</v>
      </c>
      <c r="LQ169" s="154">
        <f>IF(AND(LQ$165&lt;=$E3,LQ$165&gt;=EOMONTH($D3,0)),IF($G3="NNN",SUM(Expenses!LO$20:LO$24)*$F3,IF($G3="FSG",0,IF($G3="MG",SUMPRODUCT(Expenses!LO$20:LO$24,$I3:$I7)*$F3,MAX((Expenses!LO$20-$K3/12)*$J3*$F3,0)+MAX((Expenses!LO$21-$K4/12)*$J4*$F3,0)+MAX((Expenses!LO$22-$K5/12)*$J5*$F3,0)+MAX((Expenses!LO$23-$K6/12)*$J6*$F3,0)+MAX((Expenses!LO$24-$K7/12)*$J7*$F3,0)))),0)</f>
        <v>0</v>
      </c>
      <c r="LR169" s="154">
        <f>IF(AND(LR$165&lt;=$E3,LR$165&gt;=EOMONTH($D3,0)),IF($G3="NNN",SUM(Expenses!LP$20:LP$24)*$F3,IF($G3="FSG",0,IF($G3="MG",SUMPRODUCT(Expenses!LP$20:LP$24,$I3:$I7)*$F3,MAX((Expenses!LP$20-$K3/12)*$J3*$F3,0)+MAX((Expenses!LP$21-$K4/12)*$J4*$F3,0)+MAX((Expenses!LP$22-$K5/12)*$J5*$F3,0)+MAX((Expenses!LP$23-$K6/12)*$J6*$F3,0)+MAX((Expenses!LP$24-$K7/12)*$J7*$F3,0)))),0)</f>
        <v>0</v>
      </c>
      <c r="LS169" s="154">
        <f>IF(AND(LS$165&lt;=$E3,LS$165&gt;=EOMONTH($D3,0)),IF($G3="NNN",SUM(Expenses!LQ$20:LQ$24)*$F3,IF($G3="FSG",0,IF($G3="MG",SUMPRODUCT(Expenses!LQ$20:LQ$24,$I3:$I7)*$F3,MAX((Expenses!LQ$20-$K3/12)*$J3*$F3,0)+MAX((Expenses!LQ$21-$K4/12)*$J4*$F3,0)+MAX((Expenses!LQ$22-$K5/12)*$J5*$F3,0)+MAX((Expenses!LQ$23-$K6/12)*$J6*$F3,0)+MAX((Expenses!LQ$24-$K7/12)*$J7*$F3,0)))),0)</f>
        <v>0</v>
      </c>
      <c r="LT169" s="154">
        <f>IF(AND(LT$165&lt;=$E3,LT$165&gt;=EOMONTH($D3,0)),IF($G3="NNN",SUM(Expenses!LR$20:LR$24)*$F3,IF($G3="FSG",0,IF($G3="MG",SUMPRODUCT(Expenses!LR$20:LR$24,$I3:$I7)*$F3,MAX((Expenses!LR$20-$K3/12)*$J3*$F3,0)+MAX((Expenses!LR$21-$K4/12)*$J4*$F3,0)+MAX((Expenses!LR$22-$K5/12)*$J5*$F3,0)+MAX((Expenses!LR$23-$K6/12)*$J6*$F3,0)+MAX((Expenses!LR$24-$K7/12)*$J7*$F3,0)))),0)</f>
        <v>0</v>
      </c>
      <c r="LU169" s="154">
        <f>IF(AND(LU$165&lt;=$E3,LU$165&gt;=EOMONTH($D3,0)),IF($G3="NNN",SUM(Expenses!LS$20:LS$24)*$F3,IF($G3="FSG",0,IF($G3="MG",SUMPRODUCT(Expenses!LS$20:LS$24,$I3:$I7)*$F3,MAX((Expenses!LS$20-$K3/12)*$J3*$F3,0)+MAX((Expenses!LS$21-$K4/12)*$J4*$F3,0)+MAX((Expenses!LS$22-$K5/12)*$J5*$F3,0)+MAX((Expenses!LS$23-$K6/12)*$J6*$F3,0)+MAX((Expenses!LS$24-$K7/12)*$J7*$F3,0)))),0)</f>
        <v>0</v>
      </c>
      <c r="LV169" s="154">
        <f>IF(AND(LV$165&lt;=$E3,LV$165&gt;=EOMONTH($D3,0)),IF($G3="NNN",SUM(Expenses!LT$20:LT$24)*$F3,IF($G3="FSG",0,IF($G3="MG",SUMPRODUCT(Expenses!LT$20:LT$24,$I3:$I7)*$F3,MAX((Expenses!LT$20-$K3/12)*$J3*$F3,0)+MAX((Expenses!LT$21-$K4/12)*$J4*$F3,0)+MAX((Expenses!LT$22-$K5/12)*$J5*$F3,0)+MAX((Expenses!LT$23-$K6/12)*$J6*$F3,0)+MAX((Expenses!LT$24-$K7/12)*$J7*$F3,0)))),0)</f>
        <v>0</v>
      </c>
      <c r="LW169" s="154">
        <f>IF(AND(LW$165&lt;=$E3,LW$165&gt;=EOMONTH($D3,0)),IF($G3="NNN",SUM(Expenses!LU$20:LU$24)*$F3,IF($G3="FSG",0,IF($G3="MG",SUMPRODUCT(Expenses!LU$20:LU$24,$I3:$I7)*$F3,MAX((Expenses!LU$20-$K3/12)*$J3*$F3,0)+MAX((Expenses!LU$21-$K4/12)*$J4*$F3,0)+MAX((Expenses!LU$22-$K5/12)*$J5*$F3,0)+MAX((Expenses!LU$23-$K6/12)*$J6*$F3,0)+MAX((Expenses!LU$24-$K7/12)*$J7*$F3,0)))),0)</f>
        <v>0</v>
      </c>
      <c r="LX169" s="154">
        <f>IF(AND(LX$165&lt;=$E3,LX$165&gt;=EOMONTH($D3,0)),IF($G3="NNN",SUM(Expenses!LV$20:LV$24)*$F3,IF($G3="FSG",0,IF($G3="MG",SUMPRODUCT(Expenses!LV$20:LV$24,$I3:$I7)*$F3,MAX((Expenses!LV$20-$K3/12)*$J3*$F3,0)+MAX((Expenses!LV$21-$K4/12)*$J4*$F3,0)+MAX((Expenses!LV$22-$K5/12)*$J5*$F3,0)+MAX((Expenses!LV$23-$K6/12)*$J6*$F3,0)+MAX((Expenses!LV$24-$K7/12)*$J7*$F3,0)))),0)</f>
        <v>0</v>
      </c>
      <c r="LY169" s="154">
        <f>IF(AND(LY$165&lt;=$E3,LY$165&gt;=EOMONTH($D3,0)),IF($G3="NNN",SUM(Expenses!LW$20:LW$24)*$F3,IF($G3="FSG",0,IF($G3="MG",SUMPRODUCT(Expenses!LW$20:LW$24,$I3:$I7)*$F3,MAX((Expenses!LW$20-$K3/12)*$J3*$F3,0)+MAX((Expenses!LW$21-$K4/12)*$J4*$F3,0)+MAX((Expenses!LW$22-$K5/12)*$J5*$F3,0)+MAX((Expenses!LW$23-$K6/12)*$J6*$F3,0)+MAX((Expenses!LW$24-$K7/12)*$J7*$F3,0)))),0)</f>
        <v>0</v>
      </c>
      <c r="LZ169" s="154">
        <f>IF(AND(LZ$165&lt;=$E3,LZ$165&gt;=EOMONTH($D3,0)),IF($G3="NNN",SUM(Expenses!LX$20:LX$24)*$F3,IF($G3="FSG",0,IF($G3="MG",SUMPRODUCT(Expenses!LX$20:LX$24,$I3:$I7)*$F3,MAX((Expenses!LX$20-$K3/12)*$J3*$F3,0)+MAX((Expenses!LX$21-$K4/12)*$J4*$F3,0)+MAX((Expenses!LX$22-$K5/12)*$J5*$F3,0)+MAX((Expenses!LX$23-$K6/12)*$J6*$F3,0)+MAX((Expenses!LX$24-$K7/12)*$J7*$F3,0)))),0)</f>
        <v>0</v>
      </c>
      <c r="MA169" s="154">
        <f>IF(AND(MA$165&lt;=$E3,MA$165&gt;=EOMONTH($D3,0)),IF($G3="NNN",SUM(Expenses!LY$20:LY$24)*$F3,IF($G3="FSG",0,IF($G3="MG",SUMPRODUCT(Expenses!LY$20:LY$24,$I3:$I7)*$F3,MAX((Expenses!LY$20-$K3/12)*$J3*$F3,0)+MAX((Expenses!LY$21-$K4/12)*$J4*$F3,0)+MAX((Expenses!LY$22-$K5/12)*$J5*$F3,0)+MAX((Expenses!LY$23-$K6/12)*$J6*$F3,0)+MAX((Expenses!LY$24-$K7/12)*$J7*$F3,0)))),0)</f>
        <v>0</v>
      </c>
      <c r="MB169" s="154">
        <f>IF(AND(MB$165&lt;=$E3,MB$165&gt;=EOMONTH($D3,0)),IF($G3="NNN",SUM(Expenses!LZ$20:LZ$24)*$F3,IF($G3="FSG",0,IF($G3="MG",SUMPRODUCT(Expenses!LZ$20:LZ$24,$I3:$I7)*$F3,MAX((Expenses!LZ$20-$K3/12)*$J3*$F3,0)+MAX((Expenses!LZ$21-$K4/12)*$J4*$F3,0)+MAX((Expenses!LZ$22-$K5/12)*$J5*$F3,0)+MAX((Expenses!LZ$23-$K6/12)*$J6*$F3,0)+MAX((Expenses!LZ$24-$K7/12)*$J7*$F3,0)))),0)</f>
        <v>0</v>
      </c>
      <c r="MC169" s="154">
        <f>IF(AND(MC$165&lt;=$E3,MC$165&gt;=EOMONTH($D3,0)),IF($G3="NNN",SUM(Expenses!MA$20:MA$24)*$F3,IF($G3="FSG",0,IF($G3="MG",SUMPRODUCT(Expenses!MA$20:MA$24,$I3:$I7)*$F3,MAX((Expenses!MA$20-$K3/12)*$J3*$F3,0)+MAX((Expenses!MA$21-$K4/12)*$J4*$F3,0)+MAX((Expenses!MA$22-$K5/12)*$J5*$F3,0)+MAX((Expenses!MA$23-$K6/12)*$J6*$F3,0)+MAX((Expenses!MA$24-$K7/12)*$J7*$F3,0)))),0)</f>
        <v>0</v>
      </c>
      <c r="MD169" s="154">
        <f>IF(AND(MD$165&lt;=$E3,MD$165&gt;=EOMONTH($D3,0)),IF($G3="NNN",SUM(Expenses!MB$20:MB$24)*$F3,IF($G3="FSG",0,IF($G3="MG",SUMPRODUCT(Expenses!MB$20:MB$24,$I3:$I7)*$F3,MAX((Expenses!MB$20-$K3/12)*$J3*$F3,0)+MAX((Expenses!MB$21-$K4/12)*$J4*$F3,0)+MAX((Expenses!MB$22-$K5/12)*$J5*$F3,0)+MAX((Expenses!MB$23-$K6/12)*$J6*$F3,0)+MAX((Expenses!MB$24-$K7/12)*$J7*$F3,0)))),0)</f>
        <v>0</v>
      </c>
      <c r="ME169" s="154">
        <f>IF(AND(ME$165&lt;=$E3,ME$165&gt;=EOMONTH($D3,0)),IF($G3="NNN",SUM(Expenses!MC$20:MC$24)*$F3,IF($G3="FSG",0,IF($G3="MG",SUMPRODUCT(Expenses!MC$20:MC$24,$I3:$I7)*$F3,MAX((Expenses!MC$20-$K3/12)*$J3*$F3,0)+MAX((Expenses!MC$21-$K4/12)*$J4*$F3,0)+MAX((Expenses!MC$22-$K5/12)*$J5*$F3,0)+MAX((Expenses!MC$23-$K6/12)*$J6*$F3,0)+MAX((Expenses!MC$24-$K7/12)*$J7*$F3,0)))),0)</f>
        <v>0</v>
      </c>
      <c r="MF169" s="154">
        <f>IF(AND(MF$165&lt;=$E3,MF$165&gt;=EOMONTH($D3,0)),IF($G3="NNN",SUM(Expenses!MD$20:MD$24)*$F3,IF($G3="FSG",0,IF($G3="MG",SUMPRODUCT(Expenses!MD$20:MD$24,$I3:$I7)*$F3,MAX((Expenses!MD$20-$K3/12)*$J3*$F3,0)+MAX((Expenses!MD$21-$K4/12)*$J4*$F3,0)+MAX((Expenses!MD$22-$K5/12)*$J5*$F3,0)+MAX((Expenses!MD$23-$K6/12)*$J6*$F3,0)+MAX((Expenses!MD$24-$K7/12)*$J7*$F3,0)))),0)</f>
        <v>0</v>
      </c>
      <c r="MG169" s="154">
        <f>IF(AND(MG$165&lt;=$E3,MG$165&gt;=EOMONTH($D3,0)),IF($G3="NNN",SUM(Expenses!ME$20:ME$24)*$F3,IF($G3="FSG",0,IF($G3="MG",SUMPRODUCT(Expenses!ME$20:ME$24,$I3:$I7)*$F3,MAX((Expenses!ME$20-$K3/12)*$J3*$F3,0)+MAX((Expenses!ME$21-$K4/12)*$J4*$F3,0)+MAX((Expenses!ME$22-$K5/12)*$J5*$F3,0)+MAX((Expenses!ME$23-$K6/12)*$J6*$F3,0)+MAX((Expenses!ME$24-$K7/12)*$J7*$F3,0)))),0)</f>
        <v>0</v>
      </c>
      <c r="MH169" s="154">
        <f>IF(AND(MH$165&lt;=$E3,MH$165&gt;=EOMONTH($D3,0)),IF($G3="NNN",SUM(Expenses!MF$20:MF$24)*$F3,IF($G3="FSG",0,IF($G3="MG",SUMPRODUCT(Expenses!MF$20:MF$24,$I3:$I7)*$F3,MAX((Expenses!MF$20-$K3/12)*$J3*$F3,0)+MAX((Expenses!MF$21-$K4/12)*$J4*$F3,0)+MAX((Expenses!MF$22-$K5/12)*$J5*$F3,0)+MAX((Expenses!MF$23-$K6/12)*$J6*$F3,0)+MAX((Expenses!MF$24-$K7/12)*$J7*$F3,0)))),0)</f>
        <v>0</v>
      </c>
      <c r="MI169" s="154">
        <f>IF(AND(MI$165&lt;=$E3,MI$165&gt;=EOMONTH($D3,0)),IF($G3="NNN",SUM(Expenses!MG$20:MG$24)*$F3,IF($G3="FSG",0,IF($G3="MG",SUMPRODUCT(Expenses!MG$20:MG$24,$I3:$I7)*$F3,MAX((Expenses!MG$20-$K3/12)*$J3*$F3,0)+MAX((Expenses!MG$21-$K4/12)*$J4*$F3,0)+MAX((Expenses!MG$22-$K5/12)*$J5*$F3,0)+MAX((Expenses!MG$23-$K6/12)*$J6*$F3,0)+MAX((Expenses!MG$24-$K7/12)*$J7*$F3,0)))),0)</f>
        <v>0</v>
      </c>
      <c r="MJ169" s="154">
        <f>IF(AND(MJ$165&lt;=$E3,MJ$165&gt;=EOMONTH($D3,0)),IF($G3="NNN",SUM(Expenses!MH$20:MH$24)*$F3,IF($G3="FSG",0,IF($G3="MG",SUMPRODUCT(Expenses!MH$20:MH$24,$I3:$I7)*$F3,MAX((Expenses!MH$20-$K3/12)*$J3*$F3,0)+MAX((Expenses!MH$21-$K4/12)*$J4*$F3,0)+MAX((Expenses!MH$22-$K5/12)*$J5*$F3,0)+MAX((Expenses!MH$23-$K6/12)*$J6*$F3,0)+MAX((Expenses!MH$24-$K7/12)*$J7*$F3,0)))),0)</f>
        <v>0</v>
      </c>
      <c r="MK169" s="154">
        <f>IF(AND(MK$165&lt;=$E3,MK$165&gt;=EOMONTH($D3,0)),IF($G3="NNN",SUM(Expenses!MI$20:MI$24)*$F3,IF($G3="FSG",0,IF($G3="MG",SUMPRODUCT(Expenses!MI$20:MI$24,$I3:$I7)*$F3,MAX((Expenses!MI$20-$K3/12)*$J3*$F3,0)+MAX((Expenses!MI$21-$K4/12)*$J4*$F3,0)+MAX((Expenses!MI$22-$K5/12)*$J5*$F3,0)+MAX((Expenses!MI$23-$K6/12)*$J6*$F3,0)+MAX((Expenses!MI$24-$K7/12)*$J7*$F3,0)))),0)</f>
        <v>0</v>
      </c>
      <c r="ML169" s="154">
        <f>IF(AND(ML$165&lt;=$E3,ML$165&gt;=EOMONTH($D3,0)),IF($G3="NNN",SUM(Expenses!MJ$20:MJ$24)*$F3,IF($G3="FSG",0,IF($G3="MG",SUMPRODUCT(Expenses!MJ$20:MJ$24,$I3:$I7)*$F3,MAX((Expenses!MJ$20-$K3/12)*$J3*$F3,0)+MAX((Expenses!MJ$21-$K4/12)*$J4*$F3,0)+MAX((Expenses!MJ$22-$K5/12)*$J5*$F3,0)+MAX((Expenses!MJ$23-$K6/12)*$J6*$F3,0)+MAX((Expenses!MJ$24-$K7/12)*$J7*$F3,0)))),0)</f>
        <v>0</v>
      </c>
      <c r="MM169" s="154">
        <f>IF(AND(MM$165&lt;=$E3,MM$165&gt;=EOMONTH($D3,0)),IF($G3="NNN",SUM(Expenses!MK$20:MK$24)*$F3,IF($G3="FSG",0,IF($G3="MG",SUMPRODUCT(Expenses!MK$20:MK$24,$I3:$I7)*$F3,MAX((Expenses!MK$20-$K3/12)*$J3*$F3,0)+MAX((Expenses!MK$21-$K4/12)*$J4*$F3,0)+MAX((Expenses!MK$22-$K5/12)*$J5*$F3,0)+MAX((Expenses!MK$23-$K6/12)*$J6*$F3,0)+MAX((Expenses!MK$24-$K7/12)*$J7*$F3,0)))),0)</f>
        <v>0</v>
      </c>
      <c r="MN169" s="154">
        <f>IF(AND(MN$165&lt;=$E3,MN$165&gt;=EOMONTH($D3,0)),IF($G3="NNN",SUM(Expenses!ML$20:ML$24)*$F3,IF($G3="FSG",0,IF($G3="MG",SUMPRODUCT(Expenses!ML$20:ML$24,$I3:$I7)*$F3,MAX((Expenses!ML$20-$K3/12)*$J3*$F3,0)+MAX((Expenses!ML$21-$K4/12)*$J4*$F3,0)+MAX((Expenses!ML$22-$K5/12)*$J5*$F3,0)+MAX((Expenses!ML$23-$K6/12)*$J6*$F3,0)+MAX((Expenses!ML$24-$K7/12)*$J7*$F3,0)))),0)</f>
        <v>0</v>
      </c>
      <c r="MO169" s="154">
        <f>IF(AND(MO$165&lt;=$E3,MO$165&gt;=EOMONTH($D3,0)),IF($G3="NNN",SUM(Expenses!MM$20:MM$24)*$F3,IF($G3="FSG",0,IF($G3="MG",SUMPRODUCT(Expenses!MM$20:MM$24,$I3:$I7)*$F3,MAX((Expenses!MM$20-$K3/12)*$J3*$F3,0)+MAX((Expenses!MM$21-$K4/12)*$J4*$F3,0)+MAX((Expenses!MM$22-$K5/12)*$J5*$F3,0)+MAX((Expenses!MM$23-$K6/12)*$J6*$F3,0)+MAX((Expenses!MM$24-$K7/12)*$J7*$F3,0)))),0)</f>
        <v>0</v>
      </c>
      <c r="MP169" s="154">
        <f>IF(AND(MP$165&lt;=$E3,MP$165&gt;=EOMONTH($D3,0)),IF($G3="NNN",SUM(Expenses!MN$20:MN$24)*$F3,IF($G3="FSG",0,IF($G3="MG",SUMPRODUCT(Expenses!MN$20:MN$24,$I3:$I7)*$F3,MAX((Expenses!MN$20-$K3/12)*$J3*$F3,0)+MAX((Expenses!MN$21-$K4/12)*$J4*$F3,0)+MAX((Expenses!MN$22-$K5/12)*$J5*$F3,0)+MAX((Expenses!MN$23-$K6/12)*$J6*$F3,0)+MAX((Expenses!MN$24-$K7/12)*$J7*$F3,0)))),0)</f>
        <v>0</v>
      </c>
      <c r="MQ169" s="154">
        <f>IF(AND(MQ$165&lt;=$E3,MQ$165&gt;=EOMONTH($D3,0)),IF($G3="NNN",SUM(Expenses!MO$20:MO$24)*$F3,IF($G3="FSG",0,IF($G3="MG",SUMPRODUCT(Expenses!MO$20:MO$24,$I3:$I7)*$F3,MAX((Expenses!MO$20-$K3/12)*$J3*$F3,0)+MAX((Expenses!MO$21-$K4/12)*$J4*$F3,0)+MAX((Expenses!MO$22-$K5/12)*$J5*$F3,0)+MAX((Expenses!MO$23-$K6/12)*$J6*$F3,0)+MAX((Expenses!MO$24-$K7/12)*$J7*$F3,0)))),0)</f>
        <v>0</v>
      </c>
      <c r="MR169" s="154">
        <f>IF(AND(MR$165&lt;=$E3,MR$165&gt;=EOMONTH($D3,0)),IF($G3="NNN",SUM(Expenses!MP$20:MP$24)*$F3,IF($G3="FSG",0,IF($G3="MG",SUMPRODUCT(Expenses!MP$20:MP$24,$I3:$I7)*$F3,MAX((Expenses!MP$20-$K3/12)*$J3*$F3,0)+MAX((Expenses!MP$21-$K4/12)*$J4*$F3,0)+MAX((Expenses!MP$22-$K5/12)*$J5*$F3,0)+MAX((Expenses!MP$23-$K6/12)*$J6*$F3,0)+MAX((Expenses!MP$24-$K7/12)*$J7*$F3,0)))),0)</f>
        <v>0</v>
      </c>
      <c r="MS169" s="154">
        <f>IF(AND(MS$165&lt;=$E3,MS$165&gt;=EOMONTH($D3,0)),IF($G3="NNN",SUM(Expenses!MQ$20:MQ$24)*$F3,IF($G3="FSG",0,IF($G3="MG",SUMPRODUCT(Expenses!MQ$20:MQ$24,$I3:$I7)*$F3,MAX((Expenses!MQ$20-$K3/12)*$J3*$F3,0)+MAX((Expenses!MQ$21-$K4/12)*$J4*$F3,0)+MAX((Expenses!MQ$22-$K5/12)*$J5*$F3,0)+MAX((Expenses!MQ$23-$K6/12)*$J6*$F3,0)+MAX((Expenses!MQ$24-$K7/12)*$J7*$F3,0)))),0)</f>
        <v>0</v>
      </c>
      <c r="MT169" s="154">
        <f>IF(AND(MT$165&lt;=$E3,MT$165&gt;=EOMONTH($D3,0)),IF($G3="NNN",SUM(Expenses!MR$20:MR$24)*$F3,IF($G3="FSG",0,IF($G3="MG",SUMPRODUCT(Expenses!MR$20:MR$24,$I3:$I7)*$F3,MAX((Expenses!MR$20-$K3/12)*$J3*$F3,0)+MAX((Expenses!MR$21-$K4/12)*$J4*$F3,0)+MAX((Expenses!MR$22-$K5/12)*$J5*$F3,0)+MAX((Expenses!MR$23-$K6/12)*$J6*$F3,0)+MAX((Expenses!MR$24-$K7/12)*$J7*$F3,0)))),0)</f>
        <v>0</v>
      </c>
      <c r="MU169" s="154">
        <f>IF(AND(MU$165&lt;=$E3,MU$165&gt;=EOMONTH($D3,0)),IF($G3="NNN",SUM(Expenses!MS$20:MS$24)*$F3,IF($G3="FSG",0,IF($G3="MG",SUMPRODUCT(Expenses!MS$20:MS$24,$I3:$I7)*$F3,MAX((Expenses!MS$20-$K3/12)*$J3*$F3,0)+MAX((Expenses!MS$21-$K4/12)*$J4*$F3,0)+MAX((Expenses!MS$22-$K5/12)*$J5*$F3,0)+MAX((Expenses!MS$23-$K6/12)*$J6*$F3,0)+MAX((Expenses!MS$24-$K7/12)*$J7*$F3,0)))),0)</f>
        <v>0</v>
      </c>
      <c r="MV169" s="154">
        <f>IF(AND(MV$165&lt;=$E3,MV$165&gt;=EOMONTH($D3,0)),IF($G3="NNN",SUM(Expenses!MT$20:MT$24)*$F3,IF($G3="FSG",0,IF($G3="MG",SUMPRODUCT(Expenses!MT$20:MT$24,$I3:$I7)*$F3,MAX((Expenses!MT$20-$K3/12)*$J3*$F3,0)+MAX((Expenses!MT$21-$K4/12)*$J4*$F3,0)+MAX((Expenses!MT$22-$K5/12)*$J5*$F3,0)+MAX((Expenses!MT$23-$K6/12)*$J6*$F3,0)+MAX((Expenses!MT$24-$K7/12)*$J7*$F3,0)))),0)</f>
        <v>0</v>
      </c>
      <c r="MW169" s="154">
        <f>IF(AND(MW$165&lt;=$E3,MW$165&gt;=EOMONTH($D3,0)),IF($G3="NNN",SUM(Expenses!MU$20:MU$24)*$F3,IF($G3="FSG",0,IF($G3="MG",SUMPRODUCT(Expenses!MU$20:MU$24,$I3:$I7)*$F3,MAX((Expenses!MU$20-$K3/12)*$J3*$F3,0)+MAX((Expenses!MU$21-$K4/12)*$J4*$F3,0)+MAX((Expenses!MU$22-$K5/12)*$J5*$F3,0)+MAX((Expenses!MU$23-$K6/12)*$J6*$F3,0)+MAX((Expenses!MU$24-$K7/12)*$J7*$F3,0)))),0)</f>
        <v>0</v>
      </c>
      <c r="MX169" s="154">
        <f>IF(AND(MX$165&lt;=$E3,MX$165&gt;=EOMONTH($D3,0)),IF($G3="NNN",SUM(Expenses!MV$20:MV$24)*$F3,IF($G3="FSG",0,IF($G3="MG",SUMPRODUCT(Expenses!MV$20:MV$24,$I3:$I7)*$F3,MAX((Expenses!MV$20-$K3/12)*$J3*$F3,0)+MAX((Expenses!MV$21-$K4/12)*$J4*$F3,0)+MAX((Expenses!MV$22-$K5/12)*$J5*$F3,0)+MAX((Expenses!MV$23-$K6/12)*$J6*$F3,0)+MAX((Expenses!MV$24-$K7/12)*$J7*$F3,0)))),0)</f>
        <v>0</v>
      </c>
      <c r="MY169" s="154">
        <f>IF(AND(MY$165&lt;=$E3,MY$165&gt;=EOMONTH($D3,0)),IF($G3="NNN",SUM(Expenses!MW$20:MW$24)*$F3,IF($G3="FSG",0,IF($G3="MG",SUMPRODUCT(Expenses!MW$20:MW$24,$I3:$I7)*$F3,MAX((Expenses!MW$20-$K3/12)*$J3*$F3,0)+MAX((Expenses!MW$21-$K4/12)*$J4*$F3,0)+MAX((Expenses!MW$22-$K5/12)*$J5*$F3,0)+MAX((Expenses!MW$23-$K6/12)*$J6*$F3,0)+MAX((Expenses!MW$24-$K7/12)*$J7*$F3,0)))),0)</f>
        <v>0</v>
      </c>
      <c r="MZ169" s="154">
        <f>IF(AND(MZ$165&lt;=$E3,MZ$165&gt;=EOMONTH($D3,0)),IF($G3="NNN",SUM(Expenses!MX$20:MX$24)*$F3,IF($G3="FSG",0,IF($G3="MG",SUMPRODUCT(Expenses!MX$20:MX$24,$I3:$I7)*$F3,MAX((Expenses!MX$20-$K3/12)*$J3*$F3,0)+MAX((Expenses!MX$21-$K4/12)*$J4*$F3,0)+MAX((Expenses!MX$22-$K5/12)*$J5*$F3,0)+MAX((Expenses!MX$23-$K6/12)*$J6*$F3,0)+MAX((Expenses!MX$24-$K7/12)*$J7*$F3,0)))),0)</f>
        <v>0</v>
      </c>
      <c r="NA169" s="154">
        <f>IF(AND(NA$165&lt;=$E3,NA$165&gt;=EOMONTH($D3,0)),IF($G3="NNN",SUM(Expenses!MY$20:MY$24)*$F3,IF($G3="FSG",0,IF($G3="MG",SUMPRODUCT(Expenses!MY$20:MY$24,$I3:$I7)*$F3,MAX((Expenses!MY$20-$K3/12)*$J3*$F3,0)+MAX((Expenses!MY$21-$K4/12)*$J4*$F3,0)+MAX((Expenses!MY$22-$K5/12)*$J5*$F3,0)+MAX((Expenses!MY$23-$K6/12)*$J6*$F3,0)+MAX((Expenses!MY$24-$K7/12)*$J7*$F3,0)))),0)</f>
        <v>0</v>
      </c>
      <c r="NB169" s="154">
        <f>IF(AND(NB$165&lt;=$E3,NB$165&gt;=EOMONTH($D3,0)),IF($G3="NNN",SUM(Expenses!MZ$20:MZ$24)*$F3,IF($G3="FSG",0,IF($G3="MG",SUMPRODUCT(Expenses!MZ$20:MZ$24,$I3:$I7)*$F3,MAX((Expenses!MZ$20-$K3/12)*$J3*$F3,0)+MAX((Expenses!MZ$21-$K4/12)*$J4*$F3,0)+MAX((Expenses!MZ$22-$K5/12)*$J5*$F3,0)+MAX((Expenses!MZ$23-$K6/12)*$J6*$F3,0)+MAX((Expenses!MZ$24-$K7/12)*$J7*$F3,0)))),0)</f>
        <v>0</v>
      </c>
      <c r="NC169" s="154">
        <f>IF(AND(NC$165&lt;=$E3,NC$165&gt;=EOMONTH($D3,0)),IF($G3="NNN",SUM(Expenses!NA$20:NA$24)*$F3,IF($G3="FSG",0,IF($G3="MG",SUMPRODUCT(Expenses!NA$20:NA$24,$I3:$I7)*$F3,MAX((Expenses!NA$20-$K3/12)*$J3*$F3,0)+MAX((Expenses!NA$21-$K4/12)*$J4*$F3,0)+MAX((Expenses!NA$22-$K5/12)*$J5*$F3,0)+MAX((Expenses!NA$23-$K6/12)*$J6*$F3,0)+MAX((Expenses!NA$24-$K7/12)*$J7*$F3,0)))),0)</f>
        <v>0</v>
      </c>
      <c r="ND169" s="154">
        <f>IF(AND(ND$165&lt;=$E3,ND$165&gt;=EOMONTH($D3,0)),IF($G3="NNN",SUM(Expenses!NB$20:NB$24)*$F3,IF($G3="FSG",0,IF($G3="MG",SUMPRODUCT(Expenses!NB$20:NB$24,$I3:$I7)*$F3,MAX((Expenses!NB$20-$K3/12)*$J3*$F3,0)+MAX((Expenses!NB$21-$K4/12)*$J4*$F3,0)+MAX((Expenses!NB$22-$K5/12)*$J5*$F3,0)+MAX((Expenses!NB$23-$K6/12)*$J6*$F3,0)+MAX((Expenses!NB$24-$K7/12)*$J7*$F3,0)))),0)</f>
        <v>0</v>
      </c>
      <c r="NE169" s="154">
        <f>IF(AND(NE$165&lt;=$E3,NE$165&gt;=EOMONTH($D3,0)),IF($G3="NNN",SUM(Expenses!NC$20:NC$24)*$F3,IF($G3="FSG",0,IF($G3="MG",SUMPRODUCT(Expenses!NC$20:NC$24,$I3:$I7)*$F3,MAX((Expenses!NC$20-$K3/12)*$J3*$F3,0)+MAX((Expenses!NC$21-$K4/12)*$J4*$F3,0)+MAX((Expenses!NC$22-$K5/12)*$J5*$F3,0)+MAX((Expenses!NC$23-$K6/12)*$J6*$F3,0)+MAX((Expenses!NC$24-$K7/12)*$J7*$F3,0)))),0)</f>
        <v>0</v>
      </c>
      <c r="NF169" s="154">
        <f>IF(AND(NF$165&lt;=$E3,NF$165&gt;=EOMONTH($D3,0)),IF($G3="NNN",SUM(Expenses!ND$20:ND$24)*$F3,IF($G3="FSG",0,IF($G3="MG",SUMPRODUCT(Expenses!ND$20:ND$24,$I3:$I7)*$F3,MAX((Expenses!ND$20-$K3/12)*$J3*$F3,0)+MAX((Expenses!ND$21-$K4/12)*$J4*$F3,0)+MAX((Expenses!ND$22-$K5/12)*$J5*$F3,0)+MAX((Expenses!ND$23-$K6/12)*$J6*$F3,0)+MAX((Expenses!ND$24-$K7/12)*$J7*$F3,0)))),0)</f>
        <v>0</v>
      </c>
      <c r="NG169" s="154">
        <f>IF(AND(NG$165&lt;=$E3,NG$165&gt;=EOMONTH($D3,0)),IF($G3="NNN",SUM(Expenses!NE$20:NE$24)*$F3,IF($G3="FSG",0,IF($G3="MG",SUMPRODUCT(Expenses!NE$20:NE$24,$I3:$I7)*$F3,MAX((Expenses!NE$20-$K3/12)*$J3*$F3,0)+MAX((Expenses!NE$21-$K4/12)*$J4*$F3,0)+MAX((Expenses!NE$22-$K5/12)*$J5*$F3,0)+MAX((Expenses!NE$23-$K6/12)*$J6*$F3,0)+MAX((Expenses!NE$24-$K7/12)*$J7*$F3,0)))),0)</f>
        <v>0</v>
      </c>
      <c r="NH169" s="154">
        <f>IF(AND(NH$165&lt;=$E3,NH$165&gt;=EOMONTH($D3,0)),IF($G3="NNN",SUM(Expenses!NF$20:NF$24)*$F3,IF($G3="FSG",0,IF($G3="MG",SUMPRODUCT(Expenses!NF$20:NF$24,$I3:$I7)*$F3,MAX((Expenses!NF$20-$K3/12)*$J3*$F3,0)+MAX((Expenses!NF$21-$K4/12)*$J4*$F3,0)+MAX((Expenses!NF$22-$K5/12)*$J5*$F3,0)+MAX((Expenses!NF$23-$K6/12)*$J6*$F3,0)+MAX((Expenses!NF$24-$K7/12)*$J7*$F3,0)))),0)</f>
        <v>0</v>
      </c>
      <c r="NI169" s="154">
        <f>IF(AND(NI$165&lt;=$E3,NI$165&gt;=EOMONTH($D3,0)),IF($G3="NNN",SUM(Expenses!NG$20:NG$24)*$F3,IF($G3="FSG",0,IF($G3="MG",SUMPRODUCT(Expenses!NG$20:NG$24,$I3:$I7)*$F3,MAX((Expenses!NG$20-$K3/12)*$J3*$F3,0)+MAX((Expenses!NG$21-$K4/12)*$J4*$F3,0)+MAX((Expenses!NG$22-$K5/12)*$J5*$F3,0)+MAX((Expenses!NG$23-$K6/12)*$J6*$F3,0)+MAX((Expenses!NG$24-$K7/12)*$J7*$F3,0)))),0)</f>
        <v>0</v>
      </c>
      <c r="NJ169" s="154">
        <f>IF(AND(NJ$165&lt;=$E3,NJ$165&gt;=EOMONTH($D3,0)),IF($G3="NNN",SUM(Expenses!NH$20:NH$24)*$F3,IF($G3="FSG",0,IF($G3="MG",SUMPRODUCT(Expenses!NH$20:NH$24,$I3:$I7)*$F3,MAX((Expenses!NH$20-$K3/12)*$J3*$F3,0)+MAX((Expenses!NH$21-$K4/12)*$J4*$F3,0)+MAX((Expenses!NH$22-$K5/12)*$J5*$F3,0)+MAX((Expenses!NH$23-$K6/12)*$J6*$F3,0)+MAX((Expenses!NH$24-$K7/12)*$J7*$F3,0)))),0)</f>
        <v>0</v>
      </c>
      <c r="NK169" s="157">
        <f>IF(AND(NK$165&lt;=$E3,NK$165&gt;=EOMONTH($D3,0)),IF($G3="NNN",SUM(Expenses!NI$20:NI$24)*$F3,IF($G3="FSG",0,IF($G3="MG",SUMPRODUCT(Expenses!NI$20:NI$24,$I3:$I7)*$F3,MAX((Expenses!NI$20-$K3/12)*$J3*$F3,0)+MAX((Expenses!NI$21-$K4/12)*$J4*$F3,0)+MAX((Expenses!NI$22-$K5/12)*$J5*$F3,0)+MAX((Expenses!NI$23-$K6/12)*$J6*$F3,0)+MAX((Expenses!NI$24-$K7/12)*$J7*$F3,0)))),0)</f>
        <v>0</v>
      </c>
    </row>
    <row r="170" spans="1:375" x14ac:dyDescent="0.25">
      <c r="A170" s="156">
        <f t="shared" si="48"/>
        <v>0</v>
      </c>
      <c r="B170" s="48" t="s">
        <v>154</v>
      </c>
      <c r="C170" s="153" t="s">
        <v>140</v>
      </c>
      <c r="D170" s="154">
        <f>IF(OR($AL3=0,D$165&gt;$E3,D$165&lt;EOMONTH($D3,0)),0,IF(((($AJ3*((1+$AN3)^(D$163-1))/12))-(D168/$AM3))*$AM3&lt;0,0,((($AJ3*((1+$AN3)^(D$163-1))/12))-(D168/$AM3))*$AM3))</f>
        <v>0</v>
      </c>
      <c r="E170" s="154">
        <f t="shared" ref="E170:BP170" si="49">IF(OR($AL3=0,E$165&gt;$E3,E$165&lt;EOMONTH($D3,0)),0,IF(((($AJ3*((1+$AN3)^(E$163-1))/12))-(E168/$AM3))*$AM3&lt;0,0,((($AJ3*((1+$AN3)^(E$163-1))/12))-(E168/$AM3))*$AM3))</f>
        <v>0</v>
      </c>
      <c r="F170" s="154">
        <f t="shared" si="49"/>
        <v>0</v>
      </c>
      <c r="G170" s="154">
        <f t="shared" si="49"/>
        <v>0</v>
      </c>
      <c r="H170" s="154">
        <f t="shared" si="49"/>
        <v>0</v>
      </c>
      <c r="I170" s="154">
        <f t="shared" si="49"/>
        <v>0</v>
      </c>
      <c r="J170" s="154">
        <f t="shared" si="49"/>
        <v>0</v>
      </c>
      <c r="K170" s="154">
        <f t="shared" si="49"/>
        <v>0</v>
      </c>
      <c r="L170" s="154">
        <f t="shared" si="49"/>
        <v>0</v>
      </c>
      <c r="M170" s="154">
        <f t="shared" si="49"/>
        <v>0</v>
      </c>
      <c r="N170" s="154">
        <f t="shared" si="49"/>
        <v>0</v>
      </c>
      <c r="O170" s="154">
        <f t="shared" si="49"/>
        <v>0</v>
      </c>
      <c r="P170" s="154">
        <f t="shared" si="49"/>
        <v>0</v>
      </c>
      <c r="Q170" s="154">
        <f t="shared" si="49"/>
        <v>0</v>
      </c>
      <c r="R170" s="154">
        <f t="shared" si="49"/>
        <v>0</v>
      </c>
      <c r="S170" s="154">
        <f t="shared" si="49"/>
        <v>0</v>
      </c>
      <c r="T170" s="154">
        <f t="shared" si="49"/>
        <v>0</v>
      </c>
      <c r="U170" s="154">
        <f t="shared" si="49"/>
        <v>0</v>
      </c>
      <c r="V170" s="154">
        <f t="shared" si="49"/>
        <v>0</v>
      </c>
      <c r="W170" s="154">
        <f t="shared" si="49"/>
        <v>0</v>
      </c>
      <c r="X170" s="154">
        <f t="shared" si="49"/>
        <v>0</v>
      </c>
      <c r="Y170" s="154">
        <f t="shared" si="49"/>
        <v>0</v>
      </c>
      <c r="Z170" s="154">
        <f t="shared" si="49"/>
        <v>0</v>
      </c>
      <c r="AA170" s="154">
        <f t="shared" si="49"/>
        <v>0</v>
      </c>
      <c r="AB170" s="154">
        <f t="shared" si="49"/>
        <v>0</v>
      </c>
      <c r="AC170" s="154">
        <f t="shared" si="49"/>
        <v>0</v>
      </c>
      <c r="AD170" s="154">
        <f t="shared" si="49"/>
        <v>0</v>
      </c>
      <c r="AE170" s="154">
        <f t="shared" si="49"/>
        <v>0</v>
      </c>
      <c r="AF170" s="154">
        <f t="shared" si="49"/>
        <v>0</v>
      </c>
      <c r="AG170" s="154">
        <f t="shared" si="49"/>
        <v>0</v>
      </c>
      <c r="AH170" s="154">
        <f t="shared" si="49"/>
        <v>0</v>
      </c>
      <c r="AI170" s="154">
        <f t="shared" si="49"/>
        <v>0</v>
      </c>
      <c r="AJ170" s="154">
        <f t="shared" si="49"/>
        <v>0</v>
      </c>
      <c r="AK170" s="154">
        <f t="shared" si="49"/>
        <v>0</v>
      </c>
      <c r="AL170" s="154">
        <f t="shared" si="49"/>
        <v>0</v>
      </c>
      <c r="AM170" s="154">
        <f t="shared" si="49"/>
        <v>0</v>
      </c>
      <c r="AN170" s="154">
        <f t="shared" si="49"/>
        <v>0</v>
      </c>
      <c r="AO170" s="154">
        <f t="shared" si="49"/>
        <v>0</v>
      </c>
      <c r="AP170" s="154">
        <f t="shared" si="49"/>
        <v>0</v>
      </c>
      <c r="AQ170" s="154">
        <f t="shared" si="49"/>
        <v>0</v>
      </c>
      <c r="AR170" s="154">
        <f t="shared" si="49"/>
        <v>0</v>
      </c>
      <c r="AS170" s="154">
        <f t="shared" si="49"/>
        <v>0</v>
      </c>
      <c r="AT170" s="154">
        <f t="shared" si="49"/>
        <v>0</v>
      </c>
      <c r="AU170" s="154">
        <f t="shared" si="49"/>
        <v>0</v>
      </c>
      <c r="AV170" s="154">
        <f t="shared" si="49"/>
        <v>0</v>
      </c>
      <c r="AW170" s="154">
        <f t="shared" si="49"/>
        <v>0</v>
      </c>
      <c r="AX170" s="154">
        <f t="shared" si="49"/>
        <v>0</v>
      </c>
      <c r="AY170" s="154">
        <f t="shared" si="49"/>
        <v>0</v>
      </c>
      <c r="AZ170" s="154">
        <f t="shared" si="49"/>
        <v>0</v>
      </c>
      <c r="BA170" s="154">
        <f t="shared" si="49"/>
        <v>0</v>
      </c>
      <c r="BB170" s="154">
        <f t="shared" si="49"/>
        <v>0</v>
      </c>
      <c r="BC170" s="154">
        <f t="shared" si="49"/>
        <v>0</v>
      </c>
      <c r="BD170" s="154">
        <f t="shared" si="49"/>
        <v>0</v>
      </c>
      <c r="BE170" s="154">
        <f t="shared" si="49"/>
        <v>0</v>
      </c>
      <c r="BF170" s="154">
        <f t="shared" si="49"/>
        <v>0</v>
      </c>
      <c r="BG170" s="154">
        <f t="shared" si="49"/>
        <v>0</v>
      </c>
      <c r="BH170" s="154">
        <f t="shared" si="49"/>
        <v>0</v>
      </c>
      <c r="BI170" s="154">
        <f t="shared" si="49"/>
        <v>0</v>
      </c>
      <c r="BJ170" s="154">
        <f t="shared" si="49"/>
        <v>0</v>
      </c>
      <c r="BK170" s="154">
        <f t="shared" si="49"/>
        <v>0</v>
      </c>
      <c r="BL170" s="154">
        <f t="shared" si="49"/>
        <v>0</v>
      </c>
      <c r="BM170" s="154">
        <f t="shared" si="49"/>
        <v>0</v>
      </c>
      <c r="BN170" s="154">
        <f t="shared" si="49"/>
        <v>0</v>
      </c>
      <c r="BO170" s="154">
        <f t="shared" si="49"/>
        <v>0</v>
      </c>
      <c r="BP170" s="154">
        <f t="shared" si="49"/>
        <v>0</v>
      </c>
      <c r="BQ170" s="154">
        <f t="shared" ref="BQ170:EB170" si="50">IF(OR($AL3=0,BQ$165&gt;$E3,BQ$165&lt;EOMONTH($D3,0)),0,IF(((($AJ3*((1+$AN3)^(BQ$163-1))/12))-(BQ168/$AM3))*$AM3&lt;0,0,((($AJ3*((1+$AN3)^(BQ$163-1))/12))-(BQ168/$AM3))*$AM3))</f>
        <v>0</v>
      </c>
      <c r="BR170" s="154">
        <f t="shared" si="50"/>
        <v>0</v>
      </c>
      <c r="BS170" s="154">
        <f t="shared" si="50"/>
        <v>0</v>
      </c>
      <c r="BT170" s="154">
        <f t="shared" si="50"/>
        <v>0</v>
      </c>
      <c r="BU170" s="154">
        <f t="shared" si="50"/>
        <v>0</v>
      </c>
      <c r="BV170" s="154">
        <f t="shared" si="50"/>
        <v>0</v>
      </c>
      <c r="BW170" s="154">
        <f t="shared" si="50"/>
        <v>0</v>
      </c>
      <c r="BX170" s="154">
        <f t="shared" si="50"/>
        <v>0</v>
      </c>
      <c r="BY170" s="154">
        <f t="shared" si="50"/>
        <v>0</v>
      </c>
      <c r="BZ170" s="154">
        <f t="shared" si="50"/>
        <v>0</v>
      </c>
      <c r="CA170" s="154">
        <f t="shared" si="50"/>
        <v>0</v>
      </c>
      <c r="CB170" s="154">
        <f t="shared" si="50"/>
        <v>0</v>
      </c>
      <c r="CC170" s="154">
        <f t="shared" si="50"/>
        <v>0</v>
      </c>
      <c r="CD170" s="154">
        <f t="shared" si="50"/>
        <v>0</v>
      </c>
      <c r="CE170" s="154">
        <f t="shared" si="50"/>
        <v>0</v>
      </c>
      <c r="CF170" s="154">
        <f t="shared" si="50"/>
        <v>0</v>
      </c>
      <c r="CG170" s="154">
        <f t="shared" si="50"/>
        <v>0</v>
      </c>
      <c r="CH170" s="154">
        <f t="shared" si="50"/>
        <v>0</v>
      </c>
      <c r="CI170" s="154">
        <f t="shared" si="50"/>
        <v>0</v>
      </c>
      <c r="CJ170" s="154">
        <f t="shared" si="50"/>
        <v>0</v>
      </c>
      <c r="CK170" s="154">
        <f t="shared" si="50"/>
        <v>0</v>
      </c>
      <c r="CL170" s="154">
        <f t="shared" si="50"/>
        <v>0</v>
      </c>
      <c r="CM170" s="154">
        <f t="shared" si="50"/>
        <v>0</v>
      </c>
      <c r="CN170" s="154">
        <f t="shared" si="50"/>
        <v>0</v>
      </c>
      <c r="CO170" s="154">
        <f t="shared" si="50"/>
        <v>0</v>
      </c>
      <c r="CP170" s="154">
        <f t="shared" si="50"/>
        <v>0</v>
      </c>
      <c r="CQ170" s="154">
        <f t="shared" si="50"/>
        <v>0</v>
      </c>
      <c r="CR170" s="154">
        <f t="shared" si="50"/>
        <v>0</v>
      </c>
      <c r="CS170" s="154">
        <f t="shared" si="50"/>
        <v>0</v>
      </c>
      <c r="CT170" s="154">
        <f t="shared" si="50"/>
        <v>0</v>
      </c>
      <c r="CU170" s="154">
        <f t="shared" si="50"/>
        <v>0</v>
      </c>
      <c r="CV170" s="154">
        <f t="shared" si="50"/>
        <v>0</v>
      </c>
      <c r="CW170" s="154">
        <f t="shared" si="50"/>
        <v>0</v>
      </c>
      <c r="CX170" s="154">
        <f t="shared" si="50"/>
        <v>0</v>
      </c>
      <c r="CY170" s="154">
        <f t="shared" si="50"/>
        <v>0</v>
      </c>
      <c r="CZ170" s="154">
        <f t="shared" si="50"/>
        <v>0</v>
      </c>
      <c r="DA170" s="154">
        <f t="shared" si="50"/>
        <v>0</v>
      </c>
      <c r="DB170" s="154">
        <f t="shared" si="50"/>
        <v>0</v>
      </c>
      <c r="DC170" s="154">
        <f t="shared" si="50"/>
        <v>0</v>
      </c>
      <c r="DD170" s="154">
        <f t="shared" si="50"/>
        <v>0</v>
      </c>
      <c r="DE170" s="154">
        <f t="shared" si="50"/>
        <v>0</v>
      </c>
      <c r="DF170" s="154">
        <f t="shared" si="50"/>
        <v>0</v>
      </c>
      <c r="DG170" s="154">
        <f t="shared" si="50"/>
        <v>0</v>
      </c>
      <c r="DH170" s="154">
        <f t="shared" si="50"/>
        <v>0</v>
      </c>
      <c r="DI170" s="154">
        <f t="shared" si="50"/>
        <v>0</v>
      </c>
      <c r="DJ170" s="154">
        <f t="shared" si="50"/>
        <v>0</v>
      </c>
      <c r="DK170" s="154">
        <f t="shared" si="50"/>
        <v>0</v>
      </c>
      <c r="DL170" s="154">
        <f t="shared" si="50"/>
        <v>0</v>
      </c>
      <c r="DM170" s="154">
        <f t="shared" si="50"/>
        <v>0</v>
      </c>
      <c r="DN170" s="154">
        <f t="shared" si="50"/>
        <v>0</v>
      </c>
      <c r="DO170" s="154">
        <f t="shared" si="50"/>
        <v>0</v>
      </c>
      <c r="DP170" s="154">
        <f t="shared" si="50"/>
        <v>0</v>
      </c>
      <c r="DQ170" s="154">
        <f t="shared" si="50"/>
        <v>0</v>
      </c>
      <c r="DR170" s="154">
        <f t="shared" si="50"/>
        <v>0</v>
      </c>
      <c r="DS170" s="154">
        <f t="shared" si="50"/>
        <v>0</v>
      </c>
      <c r="DT170" s="154">
        <f t="shared" si="50"/>
        <v>0</v>
      </c>
      <c r="DU170" s="154">
        <f t="shared" si="50"/>
        <v>0</v>
      </c>
      <c r="DV170" s="154">
        <f t="shared" si="50"/>
        <v>0</v>
      </c>
      <c r="DW170" s="154">
        <f t="shared" si="50"/>
        <v>0</v>
      </c>
      <c r="DX170" s="154">
        <f t="shared" si="50"/>
        <v>0</v>
      </c>
      <c r="DY170" s="154">
        <f t="shared" si="50"/>
        <v>0</v>
      </c>
      <c r="DZ170" s="154">
        <f t="shared" si="50"/>
        <v>0</v>
      </c>
      <c r="EA170" s="154">
        <f t="shared" si="50"/>
        <v>0</v>
      </c>
      <c r="EB170" s="154">
        <f t="shared" si="50"/>
        <v>0</v>
      </c>
      <c r="EC170" s="154">
        <f t="shared" ref="EC170:GN170" si="51">IF(OR($AL3=0,EC$165&gt;$E3,EC$165&lt;EOMONTH($D3,0)),0,IF(((($AJ3*((1+$AN3)^(EC$163-1))/12))-(EC168/$AM3))*$AM3&lt;0,0,((($AJ3*((1+$AN3)^(EC$163-1))/12))-(EC168/$AM3))*$AM3))</f>
        <v>0</v>
      </c>
      <c r="ED170" s="154">
        <f t="shared" si="51"/>
        <v>0</v>
      </c>
      <c r="EE170" s="154">
        <f t="shared" si="51"/>
        <v>0</v>
      </c>
      <c r="EF170" s="154">
        <f t="shared" si="51"/>
        <v>0</v>
      </c>
      <c r="EG170" s="154">
        <f t="shared" si="51"/>
        <v>0</v>
      </c>
      <c r="EH170" s="154">
        <f t="shared" si="51"/>
        <v>0</v>
      </c>
      <c r="EI170" s="154">
        <f t="shared" si="51"/>
        <v>0</v>
      </c>
      <c r="EJ170" s="154">
        <f t="shared" si="51"/>
        <v>0</v>
      </c>
      <c r="EK170" s="154">
        <f t="shared" si="51"/>
        <v>0</v>
      </c>
      <c r="EL170" s="154">
        <f t="shared" si="51"/>
        <v>0</v>
      </c>
      <c r="EM170" s="154">
        <f t="shared" si="51"/>
        <v>0</v>
      </c>
      <c r="EN170" s="154">
        <f t="shared" si="51"/>
        <v>0</v>
      </c>
      <c r="EO170" s="154">
        <f t="shared" si="51"/>
        <v>0</v>
      </c>
      <c r="EP170" s="154">
        <f t="shared" si="51"/>
        <v>0</v>
      </c>
      <c r="EQ170" s="154">
        <f t="shared" si="51"/>
        <v>0</v>
      </c>
      <c r="ER170" s="154">
        <f t="shared" si="51"/>
        <v>0</v>
      </c>
      <c r="ES170" s="154">
        <f t="shared" si="51"/>
        <v>0</v>
      </c>
      <c r="ET170" s="154">
        <f t="shared" si="51"/>
        <v>0</v>
      </c>
      <c r="EU170" s="154">
        <f t="shared" si="51"/>
        <v>0</v>
      </c>
      <c r="EV170" s="154">
        <f t="shared" si="51"/>
        <v>0</v>
      </c>
      <c r="EW170" s="154">
        <f t="shared" si="51"/>
        <v>0</v>
      </c>
      <c r="EX170" s="154">
        <f t="shared" si="51"/>
        <v>0</v>
      </c>
      <c r="EY170" s="154">
        <f t="shared" si="51"/>
        <v>0</v>
      </c>
      <c r="EZ170" s="154">
        <f t="shared" si="51"/>
        <v>0</v>
      </c>
      <c r="FA170" s="154">
        <f t="shared" si="51"/>
        <v>0</v>
      </c>
      <c r="FB170" s="154">
        <f t="shared" si="51"/>
        <v>0</v>
      </c>
      <c r="FC170" s="154">
        <f t="shared" si="51"/>
        <v>0</v>
      </c>
      <c r="FD170" s="154">
        <f t="shared" si="51"/>
        <v>0</v>
      </c>
      <c r="FE170" s="154">
        <f t="shared" si="51"/>
        <v>0</v>
      </c>
      <c r="FF170" s="154">
        <f t="shared" si="51"/>
        <v>0</v>
      </c>
      <c r="FG170" s="154">
        <f t="shared" si="51"/>
        <v>0</v>
      </c>
      <c r="FH170" s="154">
        <f t="shared" si="51"/>
        <v>0</v>
      </c>
      <c r="FI170" s="154">
        <f t="shared" si="51"/>
        <v>0</v>
      </c>
      <c r="FJ170" s="154">
        <f t="shared" si="51"/>
        <v>0</v>
      </c>
      <c r="FK170" s="154">
        <f t="shared" si="51"/>
        <v>0</v>
      </c>
      <c r="FL170" s="154">
        <f t="shared" si="51"/>
        <v>0</v>
      </c>
      <c r="FM170" s="154">
        <f t="shared" si="51"/>
        <v>0</v>
      </c>
      <c r="FN170" s="154">
        <f t="shared" si="51"/>
        <v>0</v>
      </c>
      <c r="FO170" s="154">
        <f t="shared" si="51"/>
        <v>0</v>
      </c>
      <c r="FP170" s="154">
        <f t="shared" si="51"/>
        <v>0</v>
      </c>
      <c r="FQ170" s="154">
        <f t="shared" si="51"/>
        <v>0</v>
      </c>
      <c r="FR170" s="154">
        <f t="shared" si="51"/>
        <v>0</v>
      </c>
      <c r="FS170" s="154">
        <f t="shared" si="51"/>
        <v>0</v>
      </c>
      <c r="FT170" s="154">
        <f t="shared" si="51"/>
        <v>0</v>
      </c>
      <c r="FU170" s="154">
        <f t="shared" si="51"/>
        <v>0</v>
      </c>
      <c r="FV170" s="154">
        <f t="shared" si="51"/>
        <v>0</v>
      </c>
      <c r="FW170" s="154">
        <f t="shared" si="51"/>
        <v>0</v>
      </c>
      <c r="FX170" s="154">
        <f t="shared" si="51"/>
        <v>0</v>
      </c>
      <c r="FY170" s="154">
        <f t="shared" si="51"/>
        <v>0</v>
      </c>
      <c r="FZ170" s="154">
        <f t="shared" si="51"/>
        <v>0</v>
      </c>
      <c r="GA170" s="154">
        <f t="shared" si="51"/>
        <v>0</v>
      </c>
      <c r="GB170" s="154">
        <f t="shared" si="51"/>
        <v>0</v>
      </c>
      <c r="GC170" s="154">
        <f t="shared" si="51"/>
        <v>0</v>
      </c>
      <c r="GD170" s="154">
        <f t="shared" si="51"/>
        <v>0</v>
      </c>
      <c r="GE170" s="154">
        <f t="shared" si="51"/>
        <v>0</v>
      </c>
      <c r="GF170" s="154">
        <f t="shared" si="51"/>
        <v>0</v>
      </c>
      <c r="GG170" s="154">
        <f t="shared" si="51"/>
        <v>0</v>
      </c>
      <c r="GH170" s="154">
        <f t="shared" si="51"/>
        <v>0</v>
      </c>
      <c r="GI170" s="154">
        <f t="shared" si="51"/>
        <v>0</v>
      </c>
      <c r="GJ170" s="154">
        <f t="shared" si="51"/>
        <v>0</v>
      </c>
      <c r="GK170" s="154">
        <f t="shared" si="51"/>
        <v>0</v>
      </c>
      <c r="GL170" s="154">
        <f t="shared" si="51"/>
        <v>0</v>
      </c>
      <c r="GM170" s="154">
        <f t="shared" si="51"/>
        <v>0</v>
      </c>
      <c r="GN170" s="154">
        <f t="shared" si="51"/>
        <v>0</v>
      </c>
      <c r="GO170" s="154">
        <f t="shared" ref="GO170:IZ170" si="52">IF(OR($AL3=0,GO$165&gt;$E3,GO$165&lt;EOMONTH($D3,0)),0,IF(((($AJ3*((1+$AN3)^(GO$163-1))/12))-(GO168/$AM3))*$AM3&lt;0,0,((($AJ3*((1+$AN3)^(GO$163-1))/12))-(GO168/$AM3))*$AM3))</f>
        <v>0</v>
      </c>
      <c r="GP170" s="154">
        <f t="shared" si="52"/>
        <v>0</v>
      </c>
      <c r="GQ170" s="154">
        <f t="shared" si="52"/>
        <v>0</v>
      </c>
      <c r="GR170" s="154">
        <f t="shared" si="52"/>
        <v>0</v>
      </c>
      <c r="GS170" s="154">
        <f t="shared" si="52"/>
        <v>0</v>
      </c>
      <c r="GT170" s="154">
        <f t="shared" si="52"/>
        <v>0</v>
      </c>
      <c r="GU170" s="154">
        <f t="shared" si="52"/>
        <v>0</v>
      </c>
      <c r="GV170" s="154">
        <f t="shared" si="52"/>
        <v>0</v>
      </c>
      <c r="GW170" s="154">
        <f t="shared" si="52"/>
        <v>0</v>
      </c>
      <c r="GX170" s="154">
        <f t="shared" si="52"/>
        <v>0</v>
      </c>
      <c r="GY170" s="154">
        <f t="shared" si="52"/>
        <v>0</v>
      </c>
      <c r="GZ170" s="154">
        <f t="shared" si="52"/>
        <v>0</v>
      </c>
      <c r="HA170" s="154">
        <f t="shared" si="52"/>
        <v>0</v>
      </c>
      <c r="HB170" s="154">
        <f t="shared" si="52"/>
        <v>0</v>
      </c>
      <c r="HC170" s="154">
        <f t="shared" si="52"/>
        <v>0</v>
      </c>
      <c r="HD170" s="154">
        <f t="shared" si="52"/>
        <v>0</v>
      </c>
      <c r="HE170" s="154">
        <f t="shared" si="52"/>
        <v>0</v>
      </c>
      <c r="HF170" s="154">
        <f t="shared" si="52"/>
        <v>0</v>
      </c>
      <c r="HG170" s="154">
        <f t="shared" si="52"/>
        <v>0</v>
      </c>
      <c r="HH170" s="154">
        <f t="shared" si="52"/>
        <v>0</v>
      </c>
      <c r="HI170" s="154">
        <f t="shared" si="52"/>
        <v>0</v>
      </c>
      <c r="HJ170" s="154">
        <f t="shared" si="52"/>
        <v>0</v>
      </c>
      <c r="HK170" s="154">
        <f t="shared" si="52"/>
        <v>0</v>
      </c>
      <c r="HL170" s="154">
        <f t="shared" si="52"/>
        <v>0</v>
      </c>
      <c r="HM170" s="154">
        <f t="shared" si="52"/>
        <v>0</v>
      </c>
      <c r="HN170" s="154">
        <f t="shared" si="52"/>
        <v>0</v>
      </c>
      <c r="HO170" s="154">
        <f t="shared" si="52"/>
        <v>0</v>
      </c>
      <c r="HP170" s="154">
        <f t="shared" si="52"/>
        <v>0</v>
      </c>
      <c r="HQ170" s="154">
        <f t="shared" si="52"/>
        <v>0</v>
      </c>
      <c r="HR170" s="154">
        <f t="shared" si="52"/>
        <v>0</v>
      </c>
      <c r="HS170" s="154">
        <f t="shared" si="52"/>
        <v>0</v>
      </c>
      <c r="HT170" s="154">
        <f t="shared" si="52"/>
        <v>0</v>
      </c>
      <c r="HU170" s="154">
        <f t="shared" si="52"/>
        <v>0</v>
      </c>
      <c r="HV170" s="154">
        <f t="shared" si="52"/>
        <v>0</v>
      </c>
      <c r="HW170" s="154">
        <f t="shared" si="52"/>
        <v>0</v>
      </c>
      <c r="HX170" s="154">
        <f t="shared" si="52"/>
        <v>0</v>
      </c>
      <c r="HY170" s="154">
        <f t="shared" si="52"/>
        <v>0</v>
      </c>
      <c r="HZ170" s="154">
        <f t="shared" si="52"/>
        <v>0</v>
      </c>
      <c r="IA170" s="154">
        <f t="shared" si="52"/>
        <v>0</v>
      </c>
      <c r="IB170" s="154">
        <f t="shared" si="52"/>
        <v>0</v>
      </c>
      <c r="IC170" s="154">
        <f t="shared" si="52"/>
        <v>0</v>
      </c>
      <c r="ID170" s="154">
        <f t="shared" si="52"/>
        <v>0</v>
      </c>
      <c r="IE170" s="154">
        <f t="shared" si="52"/>
        <v>0</v>
      </c>
      <c r="IF170" s="154">
        <f t="shared" si="52"/>
        <v>0</v>
      </c>
      <c r="IG170" s="154">
        <f t="shared" si="52"/>
        <v>0</v>
      </c>
      <c r="IH170" s="154">
        <f t="shared" si="52"/>
        <v>0</v>
      </c>
      <c r="II170" s="154">
        <f t="shared" si="52"/>
        <v>0</v>
      </c>
      <c r="IJ170" s="154">
        <f t="shared" si="52"/>
        <v>0</v>
      </c>
      <c r="IK170" s="154">
        <f t="shared" si="52"/>
        <v>0</v>
      </c>
      <c r="IL170" s="154">
        <f t="shared" si="52"/>
        <v>0</v>
      </c>
      <c r="IM170" s="154">
        <f t="shared" si="52"/>
        <v>0</v>
      </c>
      <c r="IN170" s="154">
        <f t="shared" si="52"/>
        <v>0</v>
      </c>
      <c r="IO170" s="154">
        <f t="shared" si="52"/>
        <v>0</v>
      </c>
      <c r="IP170" s="154">
        <f t="shared" si="52"/>
        <v>0</v>
      </c>
      <c r="IQ170" s="154">
        <f t="shared" si="52"/>
        <v>0</v>
      </c>
      <c r="IR170" s="154">
        <f t="shared" si="52"/>
        <v>0</v>
      </c>
      <c r="IS170" s="154">
        <f t="shared" si="52"/>
        <v>0</v>
      </c>
      <c r="IT170" s="154">
        <f t="shared" si="52"/>
        <v>0</v>
      </c>
      <c r="IU170" s="154">
        <f t="shared" si="52"/>
        <v>0</v>
      </c>
      <c r="IV170" s="154">
        <f t="shared" si="52"/>
        <v>0</v>
      </c>
      <c r="IW170" s="154">
        <f t="shared" si="52"/>
        <v>0</v>
      </c>
      <c r="IX170" s="154">
        <f t="shared" si="52"/>
        <v>0</v>
      </c>
      <c r="IY170" s="154">
        <f t="shared" si="52"/>
        <v>0</v>
      </c>
      <c r="IZ170" s="154">
        <f t="shared" si="52"/>
        <v>0</v>
      </c>
      <c r="JA170" s="154">
        <f t="shared" ref="JA170:LL170" si="53">IF(OR($AL3=0,JA$165&gt;$E3,JA$165&lt;EOMONTH($D3,0)),0,IF(((($AJ3*((1+$AN3)^(JA$163-1))/12))-(JA168/$AM3))*$AM3&lt;0,0,((($AJ3*((1+$AN3)^(JA$163-1))/12))-(JA168/$AM3))*$AM3))</f>
        <v>0</v>
      </c>
      <c r="JB170" s="154">
        <f t="shared" si="53"/>
        <v>0</v>
      </c>
      <c r="JC170" s="154">
        <f t="shared" si="53"/>
        <v>0</v>
      </c>
      <c r="JD170" s="154">
        <f t="shared" si="53"/>
        <v>0</v>
      </c>
      <c r="JE170" s="154">
        <f t="shared" si="53"/>
        <v>0</v>
      </c>
      <c r="JF170" s="154">
        <f t="shared" si="53"/>
        <v>0</v>
      </c>
      <c r="JG170" s="154">
        <f t="shared" si="53"/>
        <v>0</v>
      </c>
      <c r="JH170" s="154">
        <f t="shared" si="53"/>
        <v>0</v>
      </c>
      <c r="JI170" s="154">
        <f t="shared" si="53"/>
        <v>0</v>
      </c>
      <c r="JJ170" s="154">
        <f t="shared" si="53"/>
        <v>0</v>
      </c>
      <c r="JK170" s="154">
        <f t="shared" si="53"/>
        <v>0</v>
      </c>
      <c r="JL170" s="154">
        <f t="shared" si="53"/>
        <v>0</v>
      </c>
      <c r="JM170" s="154">
        <f t="shared" si="53"/>
        <v>0</v>
      </c>
      <c r="JN170" s="154">
        <f t="shared" si="53"/>
        <v>0</v>
      </c>
      <c r="JO170" s="154">
        <f t="shared" si="53"/>
        <v>0</v>
      </c>
      <c r="JP170" s="154">
        <f t="shared" si="53"/>
        <v>0</v>
      </c>
      <c r="JQ170" s="154">
        <f t="shared" si="53"/>
        <v>0</v>
      </c>
      <c r="JR170" s="154">
        <f t="shared" si="53"/>
        <v>0</v>
      </c>
      <c r="JS170" s="154">
        <f t="shared" si="53"/>
        <v>0</v>
      </c>
      <c r="JT170" s="154">
        <f t="shared" si="53"/>
        <v>0</v>
      </c>
      <c r="JU170" s="154">
        <f t="shared" si="53"/>
        <v>0</v>
      </c>
      <c r="JV170" s="154">
        <f t="shared" si="53"/>
        <v>0</v>
      </c>
      <c r="JW170" s="154">
        <f t="shared" si="53"/>
        <v>0</v>
      </c>
      <c r="JX170" s="154">
        <f t="shared" si="53"/>
        <v>0</v>
      </c>
      <c r="JY170" s="154">
        <f t="shared" si="53"/>
        <v>0</v>
      </c>
      <c r="JZ170" s="154">
        <f t="shared" si="53"/>
        <v>0</v>
      </c>
      <c r="KA170" s="154">
        <f t="shared" si="53"/>
        <v>0</v>
      </c>
      <c r="KB170" s="154">
        <f t="shared" si="53"/>
        <v>0</v>
      </c>
      <c r="KC170" s="154">
        <f t="shared" si="53"/>
        <v>0</v>
      </c>
      <c r="KD170" s="154">
        <f t="shared" si="53"/>
        <v>0</v>
      </c>
      <c r="KE170" s="154">
        <f t="shared" si="53"/>
        <v>0</v>
      </c>
      <c r="KF170" s="154">
        <f t="shared" si="53"/>
        <v>0</v>
      </c>
      <c r="KG170" s="154">
        <f t="shared" si="53"/>
        <v>0</v>
      </c>
      <c r="KH170" s="154">
        <f t="shared" si="53"/>
        <v>0</v>
      </c>
      <c r="KI170" s="154">
        <f t="shared" si="53"/>
        <v>0</v>
      </c>
      <c r="KJ170" s="154">
        <f t="shared" si="53"/>
        <v>0</v>
      </c>
      <c r="KK170" s="154">
        <f t="shared" si="53"/>
        <v>0</v>
      </c>
      <c r="KL170" s="154">
        <f t="shared" si="53"/>
        <v>0</v>
      </c>
      <c r="KM170" s="154">
        <f t="shared" si="53"/>
        <v>0</v>
      </c>
      <c r="KN170" s="154">
        <f t="shared" si="53"/>
        <v>0</v>
      </c>
      <c r="KO170" s="154">
        <f t="shared" si="53"/>
        <v>0</v>
      </c>
      <c r="KP170" s="154">
        <f t="shared" si="53"/>
        <v>0</v>
      </c>
      <c r="KQ170" s="154">
        <f t="shared" si="53"/>
        <v>0</v>
      </c>
      <c r="KR170" s="154">
        <f t="shared" si="53"/>
        <v>0</v>
      </c>
      <c r="KS170" s="154">
        <f t="shared" si="53"/>
        <v>0</v>
      </c>
      <c r="KT170" s="154">
        <f t="shared" si="53"/>
        <v>0</v>
      </c>
      <c r="KU170" s="154">
        <f t="shared" si="53"/>
        <v>0</v>
      </c>
      <c r="KV170" s="154">
        <f t="shared" si="53"/>
        <v>0</v>
      </c>
      <c r="KW170" s="154">
        <f t="shared" si="53"/>
        <v>0</v>
      </c>
      <c r="KX170" s="154">
        <f t="shared" si="53"/>
        <v>0</v>
      </c>
      <c r="KY170" s="154">
        <f t="shared" si="53"/>
        <v>0</v>
      </c>
      <c r="KZ170" s="154">
        <f t="shared" si="53"/>
        <v>0</v>
      </c>
      <c r="LA170" s="154">
        <f t="shared" si="53"/>
        <v>0</v>
      </c>
      <c r="LB170" s="154">
        <f t="shared" si="53"/>
        <v>0</v>
      </c>
      <c r="LC170" s="154">
        <f t="shared" si="53"/>
        <v>0</v>
      </c>
      <c r="LD170" s="154">
        <f t="shared" si="53"/>
        <v>0</v>
      </c>
      <c r="LE170" s="154">
        <f t="shared" si="53"/>
        <v>0</v>
      </c>
      <c r="LF170" s="154">
        <f t="shared" si="53"/>
        <v>0</v>
      </c>
      <c r="LG170" s="154">
        <f t="shared" si="53"/>
        <v>0</v>
      </c>
      <c r="LH170" s="154">
        <f t="shared" si="53"/>
        <v>0</v>
      </c>
      <c r="LI170" s="154">
        <f t="shared" si="53"/>
        <v>0</v>
      </c>
      <c r="LJ170" s="154">
        <f t="shared" si="53"/>
        <v>0</v>
      </c>
      <c r="LK170" s="154">
        <f t="shared" si="53"/>
        <v>0</v>
      </c>
      <c r="LL170" s="154">
        <f t="shared" si="53"/>
        <v>0</v>
      </c>
      <c r="LM170" s="154">
        <f t="shared" ref="LM170:NK170" si="54">IF(OR($AL3=0,LM$165&gt;$E3,LM$165&lt;EOMONTH($D3,0)),0,IF(((($AJ3*((1+$AN3)^(LM$163-1))/12))-(LM168/$AM3))*$AM3&lt;0,0,((($AJ3*((1+$AN3)^(LM$163-1))/12))-(LM168/$AM3))*$AM3))</f>
        <v>0</v>
      </c>
      <c r="LN170" s="154">
        <f t="shared" si="54"/>
        <v>0</v>
      </c>
      <c r="LO170" s="154">
        <f t="shared" si="54"/>
        <v>0</v>
      </c>
      <c r="LP170" s="154">
        <f t="shared" si="54"/>
        <v>0</v>
      </c>
      <c r="LQ170" s="154">
        <f t="shared" si="54"/>
        <v>0</v>
      </c>
      <c r="LR170" s="154">
        <f t="shared" si="54"/>
        <v>0</v>
      </c>
      <c r="LS170" s="154">
        <f t="shared" si="54"/>
        <v>0</v>
      </c>
      <c r="LT170" s="154">
        <f t="shared" si="54"/>
        <v>0</v>
      </c>
      <c r="LU170" s="154">
        <f t="shared" si="54"/>
        <v>0</v>
      </c>
      <c r="LV170" s="154">
        <f t="shared" si="54"/>
        <v>0</v>
      </c>
      <c r="LW170" s="154">
        <f t="shared" si="54"/>
        <v>0</v>
      </c>
      <c r="LX170" s="154">
        <f t="shared" si="54"/>
        <v>0</v>
      </c>
      <c r="LY170" s="154">
        <f t="shared" si="54"/>
        <v>0</v>
      </c>
      <c r="LZ170" s="154">
        <f t="shared" si="54"/>
        <v>0</v>
      </c>
      <c r="MA170" s="154">
        <f t="shared" si="54"/>
        <v>0</v>
      </c>
      <c r="MB170" s="154">
        <f t="shared" si="54"/>
        <v>0</v>
      </c>
      <c r="MC170" s="154">
        <f t="shared" si="54"/>
        <v>0</v>
      </c>
      <c r="MD170" s="154">
        <f t="shared" si="54"/>
        <v>0</v>
      </c>
      <c r="ME170" s="154">
        <f t="shared" si="54"/>
        <v>0</v>
      </c>
      <c r="MF170" s="154">
        <f t="shared" si="54"/>
        <v>0</v>
      </c>
      <c r="MG170" s="154">
        <f t="shared" si="54"/>
        <v>0</v>
      </c>
      <c r="MH170" s="154">
        <f t="shared" si="54"/>
        <v>0</v>
      </c>
      <c r="MI170" s="154">
        <f t="shared" si="54"/>
        <v>0</v>
      </c>
      <c r="MJ170" s="154">
        <f t="shared" si="54"/>
        <v>0</v>
      </c>
      <c r="MK170" s="154">
        <f t="shared" si="54"/>
        <v>0</v>
      </c>
      <c r="ML170" s="154">
        <f t="shared" si="54"/>
        <v>0</v>
      </c>
      <c r="MM170" s="154">
        <f t="shared" si="54"/>
        <v>0</v>
      </c>
      <c r="MN170" s="154">
        <f t="shared" si="54"/>
        <v>0</v>
      </c>
      <c r="MO170" s="154">
        <f t="shared" si="54"/>
        <v>0</v>
      </c>
      <c r="MP170" s="154">
        <f t="shared" si="54"/>
        <v>0</v>
      </c>
      <c r="MQ170" s="154">
        <f t="shared" si="54"/>
        <v>0</v>
      </c>
      <c r="MR170" s="154">
        <f t="shared" si="54"/>
        <v>0</v>
      </c>
      <c r="MS170" s="154">
        <f t="shared" si="54"/>
        <v>0</v>
      </c>
      <c r="MT170" s="154">
        <f t="shared" si="54"/>
        <v>0</v>
      </c>
      <c r="MU170" s="154">
        <f t="shared" si="54"/>
        <v>0</v>
      </c>
      <c r="MV170" s="154">
        <f t="shared" si="54"/>
        <v>0</v>
      </c>
      <c r="MW170" s="154">
        <f t="shared" si="54"/>
        <v>0</v>
      </c>
      <c r="MX170" s="154">
        <f t="shared" si="54"/>
        <v>0</v>
      </c>
      <c r="MY170" s="154">
        <f t="shared" si="54"/>
        <v>0</v>
      </c>
      <c r="MZ170" s="154">
        <f t="shared" si="54"/>
        <v>0</v>
      </c>
      <c r="NA170" s="154">
        <f t="shared" si="54"/>
        <v>0</v>
      </c>
      <c r="NB170" s="154">
        <f t="shared" si="54"/>
        <v>0</v>
      </c>
      <c r="NC170" s="154">
        <f t="shared" si="54"/>
        <v>0</v>
      </c>
      <c r="ND170" s="154">
        <f t="shared" si="54"/>
        <v>0</v>
      </c>
      <c r="NE170" s="154">
        <f t="shared" si="54"/>
        <v>0</v>
      </c>
      <c r="NF170" s="154">
        <f t="shared" si="54"/>
        <v>0</v>
      </c>
      <c r="NG170" s="154">
        <f t="shared" si="54"/>
        <v>0</v>
      </c>
      <c r="NH170" s="154">
        <f t="shared" si="54"/>
        <v>0</v>
      </c>
      <c r="NI170" s="154">
        <f t="shared" si="54"/>
        <v>0</v>
      </c>
      <c r="NJ170" s="154">
        <f t="shared" si="54"/>
        <v>0</v>
      </c>
      <c r="NK170" s="157">
        <f t="shared" si="54"/>
        <v>0</v>
      </c>
    </row>
    <row r="171" spans="1:375" x14ac:dyDescent="0.25">
      <c r="A171" s="156">
        <f t="shared" si="48"/>
        <v>-15500</v>
      </c>
      <c r="B171" s="48" t="s">
        <v>155</v>
      </c>
      <c r="C171" s="153" t="s">
        <v>141</v>
      </c>
      <c r="D171" s="154">
        <f t="shared" ref="D171:BO171" si="55">IF(AND(D$165&gt;=EOMONTH($D3,0),D$165&lt;EOMONTH($D3,$S3)),-D168,0)</f>
        <v>-3875</v>
      </c>
      <c r="E171" s="154">
        <f t="shared" si="55"/>
        <v>-3875</v>
      </c>
      <c r="F171" s="154">
        <f t="shared" si="55"/>
        <v>-3875</v>
      </c>
      <c r="G171" s="154">
        <f t="shared" si="55"/>
        <v>-3875</v>
      </c>
      <c r="H171" s="154">
        <f t="shared" si="55"/>
        <v>0</v>
      </c>
      <c r="I171" s="154">
        <f t="shared" si="55"/>
        <v>0</v>
      </c>
      <c r="J171" s="154">
        <f t="shared" si="55"/>
        <v>0</v>
      </c>
      <c r="K171" s="154">
        <f t="shared" si="55"/>
        <v>0</v>
      </c>
      <c r="L171" s="154">
        <f t="shared" si="55"/>
        <v>0</v>
      </c>
      <c r="M171" s="154">
        <f t="shared" si="55"/>
        <v>0</v>
      </c>
      <c r="N171" s="154">
        <f t="shared" si="55"/>
        <v>0</v>
      </c>
      <c r="O171" s="154">
        <f t="shared" si="55"/>
        <v>0</v>
      </c>
      <c r="P171" s="154">
        <f t="shared" si="55"/>
        <v>0</v>
      </c>
      <c r="Q171" s="154">
        <f t="shared" si="55"/>
        <v>0</v>
      </c>
      <c r="R171" s="154">
        <f t="shared" si="55"/>
        <v>0</v>
      </c>
      <c r="S171" s="154">
        <f t="shared" si="55"/>
        <v>0</v>
      </c>
      <c r="T171" s="154">
        <f t="shared" si="55"/>
        <v>0</v>
      </c>
      <c r="U171" s="154">
        <f t="shared" si="55"/>
        <v>0</v>
      </c>
      <c r="V171" s="154">
        <f t="shared" si="55"/>
        <v>0</v>
      </c>
      <c r="W171" s="154">
        <f t="shared" si="55"/>
        <v>0</v>
      </c>
      <c r="X171" s="154">
        <f t="shared" si="55"/>
        <v>0</v>
      </c>
      <c r="Y171" s="154">
        <f t="shared" si="55"/>
        <v>0</v>
      </c>
      <c r="Z171" s="154">
        <f t="shared" si="55"/>
        <v>0</v>
      </c>
      <c r="AA171" s="154">
        <f t="shared" si="55"/>
        <v>0</v>
      </c>
      <c r="AB171" s="154">
        <f t="shared" si="55"/>
        <v>0</v>
      </c>
      <c r="AC171" s="154">
        <f t="shared" si="55"/>
        <v>0</v>
      </c>
      <c r="AD171" s="154">
        <f t="shared" si="55"/>
        <v>0</v>
      </c>
      <c r="AE171" s="154">
        <f t="shared" si="55"/>
        <v>0</v>
      </c>
      <c r="AF171" s="154">
        <f t="shared" si="55"/>
        <v>0</v>
      </c>
      <c r="AG171" s="154">
        <f t="shared" si="55"/>
        <v>0</v>
      </c>
      <c r="AH171" s="154">
        <f t="shared" si="55"/>
        <v>0</v>
      </c>
      <c r="AI171" s="154">
        <f t="shared" si="55"/>
        <v>0</v>
      </c>
      <c r="AJ171" s="154">
        <f t="shared" si="55"/>
        <v>0</v>
      </c>
      <c r="AK171" s="154">
        <f t="shared" si="55"/>
        <v>0</v>
      </c>
      <c r="AL171" s="154">
        <f t="shared" si="55"/>
        <v>0</v>
      </c>
      <c r="AM171" s="154">
        <f t="shared" si="55"/>
        <v>0</v>
      </c>
      <c r="AN171" s="154">
        <f t="shared" si="55"/>
        <v>0</v>
      </c>
      <c r="AO171" s="154">
        <f t="shared" si="55"/>
        <v>0</v>
      </c>
      <c r="AP171" s="154">
        <f t="shared" si="55"/>
        <v>0</v>
      </c>
      <c r="AQ171" s="154">
        <f t="shared" si="55"/>
        <v>0</v>
      </c>
      <c r="AR171" s="154">
        <f t="shared" si="55"/>
        <v>0</v>
      </c>
      <c r="AS171" s="154">
        <f t="shared" si="55"/>
        <v>0</v>
      </c>
      <c r="AT171" s="154">
        <f t="shared" si="55"/>
        <v>0</v>
      </c>
      <c r="AU171" s="154">
        <f t="shared" si="55"/>
        <v>0</v>
      </c>
      <c r="AV171" s="154">
        <f t="shared" si="55"/>
        <v>0</v>
      </c>
      <c r="AW171" s="154">
        <f t="shared" si="55"/>
        <v>0</v>
      </c>
      <c r="AX171" s="154">
        <f t="shared" si="55"/>
        <v>0</v>
      </c>
      <c r="AY171" s="154">
        <f t="shared" si="55"/>
        <v>0</v>
      </c>
      <c r="AZ171" s="154">
        <f t="shared" si="55"/>
        <v>0</v>
      </c>
      <c r="BA171" s="154">
        <f t="shared" si="55"/>
        <v>0</v>
      </c>
      <c r="BB171" s="154">
        <f t="shared" si="55"/>
        <v>0</v>
      </c>
      <c r="BC171" s="154">
        <f t="shared" si="55"/>
        <v>0</v>
      </c>
      <c r="BD171" s="154">
        <f t="shared" si="55"/>
        <v>0</v>
      </c>
      <c r="BE171" s="154">
        <f t="shared" si="55"/>
        <v>0</v>
      </c>
      <c r="BF171" s="154">
        <f t="shared" si="55"/>
        <v>0</v>
      </c>
      <c r="BG171" s="154">
        <f t="shared" si="55"/>
        <v>0</v>
      </c>
      <c r="BH171" s="154">
        <f t="shared" si="55"/>
        <v>0</v>
      </c>
      <c r="BI171" s="154">
        <f t="shared" si="55"/>
        <v>0</v>
      </c>
      <c r="BJ171" s="154">
        <f t="shared" si="55"/>
        <v>0</v>
      </c>
      <c r="BK171" s="154">
        <f t="shared" si="55"/>
        <v>0</v>
      </c>
      <c r="BL171" s="154">
        <f t="shared" si="55"/>
        <v>0</v>
      </c>
      <c r="BM171" s="154">
        <f t="shared" si="55"/>
        <v>0</v>
      </c>
      <c r="BN171" s="154">
        <f t="shared" si="55"/>
        <v>0</v>
      </c>
      <c r="BO171" s="154">
        <f t="shared" si="55"/>
        <v>0</v>
      </c>
      <c r="BP171" s="154">
        <f t="shared" ref="BP171:EA171" si="56">IF(AND(BP$165&gt;=EOMONTH($D3,0),BP$165&lt;EOMONTH($D3,$S3)),-BP168,0)</f>
        <v>0</v>
      </c>
      <c r="BQ171" s="154">
        <f t="shared" si="56"/>
        <v>0</v>
      </c>
      <c r="BR171" s="154">
        <f t="shared" si="56"/>
        <v>0</v>
      </c>
      <c r="BS171" s="154">
        <f t="shared" si="56"/>
        <v>0</v>
      </c>
      <c r="BT171" s="154">
        <f t="shared" si="56"/>
        <v>0</v>
      </c>
      <c r="BU171" s="154">
        <f t="shared" si="56"/>
        <v>0</v>
      </c>
      <c r="BV171" s="154">
        <f t="shared" si="56"/>
        <v>0</v>
      </c>
      <c r="BW171" s="154">
        <f t="shared" si="56"/>
        <v>0</v>
      </c>
      <c r="BX171" s="154">
        <f t="shared" si="56"/>
        <v>0</v>
      </c>
      <c r="BY171" s="154">
        <f t="shared" si="56"/>
        <v>0</v>
      </c>
      <c r="BZ171" s="154">
        <f t="shared" si="56"/>
        <v>0</v>
      </c>
      <c r="CA171" s="154">
        <f t="shared" si="56"/>
        <v>0</v>
      </c>
      <c r="CB171" s="154">
        <f t="shared" si="56"/>
        <v>0</v>
      </c>
      <c r="CC171" s="154">
        <f t="shared" si="56"/>
        <v>0</v>
      </c>
      <c r="CD171" s="154">
        <f t="shared" si="56"/>
        <v>0</v>
      </c>
      <c r="CE171" s="154">
        <f t="shared" si="56"/>
        <v>0</v>
      </c>
      <c r="CF171" s="154">
        <f t="shared" si="56"/>
        <v>0</v>
      </c>
      <c r="CG171" s="154">
        <f t="shared" si="56"/>
        <v>0</v>
      </c>
      <c r="CH171" s="154">
        <f t="shared" si="56"/>
        <v>0</v>
      </c>
      <c r="CI171" s="154">
        <f t="shared" si="56"/>
        <v>0</v>
      </c>
      <c r="CJ171" s="154">
        <f t="shared" si="56"/>
        <v>0</v>
      </c>
      <c r="CK171" s="154">
        <f t="shared" si="56"/>
        <v>0</v>
      </c>
      <c r="CL171" s="154">
        <f t="shared" si="56"/>
        <v>0</v>
      </c>
      <c r="CM171" s="154">
        <f t="shared" si="56"/>
        <v>0</v>
      </c>
      <c r="CN171" s="154">
        <f t="shared" si="56"/>
        <v>0</v>
      </c>
      <c r="CO171" s="154">
        <f t="shared" si="56"/>
        <v>0</v>
      </c>
      <c r="CP171" s="154">
        <f t="shared" si="56"/>
        <v>0</v>
      </c>
      <c r="CQ171" s="154">
        <f t="shared" si="56"/>
        <v>0</v>
      </c>
      <c r="CR171" s="154">
        <f t="shared" si="56"/>
        <v>0</v>
      </c>
      <c r="CS171" s="154">
        <f t="shared" si="56"/>
        <v>0</v>
      </c>
      <c r="CT171" s="154">
        <f t="shared" si="56"/>
        <v>0</v>
      </c>
      <c r="CU171" s="154">
        <f t="shared" si="56"/>
        <v>0</v>
      </c>
      <c r="CV171" s="154">
        <f t="shared" si="56"/>
        <v>0</v>
      </c>
      <c r="CW171" s="154">
        <f t="shared" si="56"/>
        <v>0</v>
      </c>
      <c r="CX171" s="154">
        <f t="shared" si="56"/>
        <v>0</v>
      </c>
      <c r="CY171" s="154">
        <f t="shared" si="56"/>
        <v>0</v>
      </c>
      <c r="CZ171" s="154">
        <f t="shared" si="56"/>
        <v>0</v>
      </c>
      <c r="DA171" s="154">
        <f t="shared" si="56"/>
        <v>0</v>
      </c>
      <c r="DB171" s="154">
        <f t="shared" si="56"/>
        <v>0</v>
      </c>
      <c r="DC171" s="154">
        <f t="shared" si="56"/>
        <v>0</v>
      </c>
      <c r="DD171" s="154">
        <f t="shared" si="56"/>
        <v>0</v>
      </c>
      <c r="DE171" s="154">
        <f t="shared" si="56"/>
        <v>0</v>
      </c>
      <c r="DF171" s="154">
        <f t="shared" si="56"/>
        <v>0</v>
      </c>
      <c r="DG171" s="154">
        <f t="shared" si="56"/>
        <v>0</v>
      </c>
      <c r="DH171" s="154">
        <f t="shared" si="56"/>
        <v>0</v>
      </c>
      <c r="DI171" s="154">
        <f t="shared" si="56"/>
        <v>0</v>
      </c>
      <c r="DJ171" s="154">
        <f t="shared" si="56"/>
        <v>0</v>
      </c>
      <c r="DK171" s="154">
        <f t="shared" si="56"/>
        <v>0</v>
      </c>
      <c r="DL171" s="154">
        <f t="shared" si="56"/>
        <v>0</v>
      </c>
      <c r="DM171" s="154">
        <f t="shared" si="56"/>
        <v>0</v>
      </c>
      <c r="DN171" s="154">
        <f t="shared" si="56"/>
        <v>0</v>
      </c>
      <c r="DO171" s="154">
        <f t="shared" si="56"/>
        <v>0</v>
      </c>
      <c r="DP171" s="154">
        <f t="shared" si="56"/>
        <v>0</v>
      </c>
      <c r="DQ171" s="154">
        <f t="shared" si="56"/>
        <v>0</v>
      </c>
      <c r="DR171" s="154">
        <f t="shared" si="56"/>
        <v>0</v>
      </c>
      <c r="DS171" s="154">
        <f t="shared" si="56"/>
        <v>0</v>
      </c>
      <c r="DT171" s="154">
        <f t="shared" si="56"/>
        <v>0</v>
      </c>
      <c r="DU171" s="154">
        <f t="shared" si="56"/>
        <v>0</v>
      </c>
      <c r="DV171" s="154">
        <f t="shared" si="56"/>
        <v>0</v>
      </c>
      <c r="DW171" s="154">
        <f t="shared" si="56"/>
        <v>0</v>
      </c>
      <c r="DX171" s="154">
        <f t="shared" si="56"/>
        <v>0</v>
      </c>
      <c r="DY171" s="154">
        <f t="shared" si="56"/>
        <v>0</v>
      </c>
      <c r="DZ171" s="154">
        <f t="shared" si="56"/>
        <v>0</v>
      </c>
      <c r="EA171" s="154">
        <f t="shared" si="56"/>
        <v>0</v>
      </c>
      <c r="EB171" s="154">
        <f t="shared" ref="EB171:GM171" si="57">IF(AND(EB$165&gt;=EOMONTH($D3,0),EB$165&lt;EOMONTH($D3,$S3)),-EB168,0)</f>
        <v>0</v>
      </c>
      <c r="EC171" s="154">
        <f t="shared" si="57"/>
        <v>0</v>
      </c>
      <c r="ED171" s="154">
        <f t="shared" si="57"/>
        <v>0</v>
      </c>
      <c r="EE171" s="154">
        <f t="shared" si="57"/>
        <v>0</v>
      </c>
      <c r="EF171" s="154">
        <f t="shared" si="57"/>
        <v>0</v>
      </c>
      <c r="EG171" s="154">
        <f t="shared" si="57"/>
        <v>0</v>
      </c>
      <c r="EH171" s="154">
        <f t="shared" si="57"/>
        <v>0</v>
      </c>
      <c r="EI171" s="154">
        <f t="shared" si="57"/>
        <v>0</v>
      </c>
      <c r="EJ171" s="154">
        <f t="shared" si="57"/>
        <v>0</v>
      </c>
      <c r="EK171" s="154">
        <f t="shared" si="57"/>
        <v>0</v>
      </c>
      <c r="EL171" s="154">
        <f t="shared" si="57"/>
        <v>0</v>
      </c>
      <c r="EM171" s="154">
        <f t="shared" si="57"/>
        <v>0</v>
      </c>
      <c r="EN171" s="154">
        <f t="shared" si="57"/>
        <v>0</v>
      </c>
      <c r="EO171" s="154">
        <f t="shared" si="57"/>
        <v>0</v>
      </c>
      <c r="EP171" s="154">
        <f t="shared" si="57"/>
        <v>0</v>
      </c>
      <c r="EQ171" s="154">
        <f t="shared" si="57"/>
        <v>0</v>
      </c>
      <c r="ER171" s="154">
        <f t="shared" si="57"/>
        <v>0</v>
      </c>
      <c r="ES171" s="154">
        <f t="shared" si="57"/>
        <v>0</v>
      </c>
      <c r="ET171" s="154">
        <f t="shared" si="57"/>
        <v>0</v>
      </c>
      <c r="EU171" s="154">
        <f t="shared" si="57"/>
        <v>0</v>
      </c>
      <c r="EV171" s="154">
        <f t="shared" si="57"/>
        <v>0</v>
      </c>
      <c r="EW171" s="154">
        <f t="shared" si="57"/>
        <v>0</v>
      </c>
      <c r="EX171" s="154">
        <f t="shared" si="57"/>
        <v>0</v>
      </c>
      <c r="EY171" s="154">
        <f t="shared" si="57"/>
        <v>0</v>
      </c>
      <c r="EZ171" s="154">
        <f t="shared" si="57"/>
        <v>0</v>
      </c>
      <c r="FA171" s="154">
        <f t="shared" si="57"/>
        <v>0</v>
      </c>
      <c r="FB171" s="154">
        <f t="shared" si="57"/>
        <v>0</v>
      </c>
      <c r="FC171" s="154">
        <f t="shared" si="57"/>
        <v>0</v>
      </c>
      <c r="FD171" s="154">
        <f t="shared" si="57"/>
        <v>0</v>
      </c>
      <c r="FE171" s="154">
        <f t="shared" si="57"/>
        <v>0</v>
      </c>
      <c r="FF171" s="154">
        <f t="shared" si="57"/>
        <v>0</v>
      </c>
      <c r="FG171" s="154">
        <f t="shared" si="57"/>
        <v>0</v>
      </c>
      <c r="FH171" s="154">
        <f t="shared" si="57"/>
        <v>0</v>
      </c>
      <c r="FI171" s="154">
        <f t="shared" si="57"/>
        <v>0</v>
      </c>
      <c r="FJ171" s="154">
        <f t="shared" si="57"/>
        <v>0</v>
      </c>
      <c r="FK171" s="154">
        <f t="shared" si="57"/>
        <v>0</v>
      </c>
      <c r="FL171" s="154">
        <f t="shared" si="57"/>
        <v>0</v>
      </c>
      <c r="FM171" s="154">
        <f t="shared" si="57"/>
        <v>0</v>
      </c>
      <c r="FN171" s="154">
        <f t="shared" si="57"/>
        <v>0</v>
      </c>
      <c r="FO171" s="154">
        <f t="shared" si="57"/>
        <v>0</v>
      </c>
      <c r="FP171" s="154">
        <f t="shared" si="57"/>
        <v>0</v>
      </c>
      <c r="FQ171" s="154">
        <f t="shared" si="57"/>
        <v>0</v>
      </c>
      <c r="FR171" s="154">
        <f t="shared" si="57"/>
        <v>0</v>
      </c>
      <c r="FS171" s="154">
        <f t="shared" si="57"/>
        <v>0</v>
      </c>
      <c r="FT171" s="154">
        <f t="shared" si="57"/>
        <v>0</v>
      </c>
      <c r="FU171" s="154">
        <f t="shared" si="57"/>
        <v>0</v>
      </c>
      <c r="FV171" s="154">
        <f t="shared" si="57"/>
        <v>0</v>
      </c>
      <c r="FW171" s="154">
        <f t="shared" si="57"/>
        <v>0</v>
      </c>
      <c r="FX171" s="154">
        <f t="shared" si="57"/>
        <v>0</v>
      </c>
      <c r="FY171" s="154">
        <f t="shared" si="57"/>
        <v>0</v>
      </c>
      <c r="FZ171" s="154">
        <f t="shared" si="57"/>
        <v>0</v>
      </c>
      <c r="GA171" s="154">
        <f t="shared" si="57"/>
        <v>0</v>
      </c>
      <c r="GB171" s="154">
        <f t="shared" si="57"/>
        <v>0</v>
      </c>
      <c r="GC171" s="154">
        <f t="shared" si="57"/>
        <v>0</v>
      </c>
      <c r="GD171" s="154">
        <f t="shared" si="57"/>
        <v>0</v>
      </c>
      <c r="GE171" s="154">
        <f t="shared" si="57"/>
        <v>0</v>
      </c>
      <c r="GF171" s="154">
        <f t="shared" si="57"/>
        <v>0</v>
      </c>
      <c r="GG171" s="154">
        <f t="shared" si="57"/>
        <v>0</v>
      </c>
      <c r="GH171" s="154">
        <f t="shared" si="57"/>
        <v>0</v>
      </c>
      <c r="GI171" s="154">
        <f t="shared" si="57"/>
        <v>0</v>
      </c>
      <c r="GJ171" s="154">
        <f t="shared" si="57"/>
        <v>0</v>
      </c>
      <c r="GK171" s="154">
        <f t="shared" si="57"/>
        <v>0</v>
      </c>
      <c r="GL171" s="154">
        <f t="shared" si="57"/>
        <v>0</v>
      </c>
      <c r="GM171" s="154">
        <f t="shared" si="57"/>
        <v>0</v>
      </c>
      <c r="GN171" s="154">
        <f t="shared" ref="GN171:IY171" si="58">IF(AND(GN$165&gt;=EOMONTH($D3,0),GN$165&lt;EOMONTH($D3,$S3)),-GN168,0)</f>
        <v>0</v>
      </c>
      <c r="GO171" s="154">
        <f t="shared" si="58"/>
        <v>0</v>
      </c>
      <c r="GP171" s="154">
        <f t="shared" si="58"/>
        <v>0</v>
      </c>
      <c r="GQ171" s="154">
        <f t="shared" si="58"/>
        <v>0</v>
      </c>
      <c r="GR171" s="154">
        <f t="shared" si="58"/>
        <v>0</v>
      </c>
      <c r="GS171" s="154">
        <f t="shared" si="58"/>
        <v>0</v>
      </c>
      <c r="GT171" s="154">
        <f t="shared" si="58"/>
        <v>0</v>
      </c>
      <c r="GU171" s="154">
        <f t="shared" si="58"/>
        <v>0</v>
      </c>
      <c r="GV171" s="154">
        <f t="shared" si="58"/>
        <v>0</v>
      </c>
      <c r="GW171" s="154">
        <f t="shared" si="58"/>
        <v>0</v>
      </c>
      <c r="GX171" s="154">
        <f t="shared" si="58"/>
        <v>0</v>
      </c>
      <c r="GY171" s="154">
        <f t="shared" si="58"/>
        <v>0</v>
      </c>
      <c r="GZ171" s="154">
        <f t="shared" si="58"/>
        <v>0</v>
      </c>
      <c r="HA171" s="154">
        <f t="shared" si="58"/>
        <v>0</v>
      </c>
      <c r="HB171" s="154">
        <f t="shared" si="58"/>
        <v>0</v>
      </c>
      <c r="HC171" s="154">
        <f t="shared" si="58"/>
        <v>0</v>
      </c>
      <c r="HD171" s="154">
        <f t="shared" si="58"/>
        <v>0</v>
      </c>
      <c r="HE171" s="154">
        <f t="shared" si="58"/>
        <v>0</v>
      </c>
      <c r="HF171" s="154">
        <f t="shared" si="58"/>
        <v>0</v>
      </c>
      <c r="HG171" s="154">
        <f t="shared" si="58"/>
        <v>0</v>
      </c>
      <c r="HH171" s="154">
        <f t="shared" si="58"/>
        <v>0</v>
      </c>
      <c r="HI171" s="154">
        <f t="shared" si="58"/>
        <v>0</v>
      </c>
      <c r="HJ171" s="154">
        <f t="shared" si="58"/>
        <v>0</v>
      </c>
      <c r="HK171" s="154">
        <f t="shared" si="58"/>
        <v>0</v>
      </c>
      <c r="HL171" s="154">
        <f t="shared" si="58"/>
        <v>0</v>
      </c>
      <c r="HM171" s="154">
        <f t="shared" si="58"/>
        <v>0</v>
      </c>
      <c r="HN171" s="154">
        <f t="shared" si="58"/>
        <v>0</v>
      </c>
      <c r="HO171" s="154">
        <f t="shared" si="58"/>
        <v>0</v>
      </c>
      <c r="HP171" s="154">
        <f t="shared" si="58"/>
        <v>0</v>
      </c>
      <c r="HQ171" s="154">
        <f t="shared" si="58"/>
        <v>0</v>
      </c>
      <c r="HR171" s="154">
        <f t="shared" si="58"/>
        <v>0</v>
      </c>
      <c r="HS171" s="154">
        <f t="shared" si="58"/>
        <v>0</v>
      </c>
      <c r="HT171" s="154">
        <f t="shared" si="58"/>
        <v>0</v>
      </c>
      <c r="HU171" s="154">
        <f t="shared" si="58"/>
        <v>0</v>
      </c>
      <c r="HV171" s="154">
        <f t="shared" si="58"/>
        <v>0</v>
      </c>
      <c r="HW171" s="154">
        <f t="shared" si="58"/>
        <v>0</v>
      </c>
      <c r="HX171" s="154">
        <f t="shared" si="58"/>
        <v>0</v>
      </c>
      <c r="HY171" s="154">
        <f t="shared" si="58"/>
        <v>0</v>
      </c>
      <c r="HZ171" s="154">
        <f t="shared" si="58"/>
        <v>0</v>
      </c>
      <c r="IA171" s="154">
        <f t="shared" si="58"/>
        <v>0</v>
      </c>
      <c r="IB171" s="154">
        <f t="shared" si="58"/>
        <v>0</v>
      </c>
      <c r="IC171" s="154">
        <f t="shared" si="58"/>
        <v>0</v>
      </c>
      <c r="ID171" s="154">
        <f t="shared" si="58"/>
        <v>0</v>
      </c>
      <c r="IE171" s="154">
        <f t="shared" si="58"/>
        <v>0</v>
      </c>
      <c r="IF171" s="154">
        <f t="shared" si="58"/>
        <v>0</v>
      </c>
      <c r="IG171" s="154">
        <f t="shared" si="58"/>
        <v>0</v>
      </c>
      <c r="IH171" s="154">
        <f t="shared" si="58"/>
        <v>0</v>
      </c>
      <c r="II171" s="154">
        <f t="shared" si="58"/>
        <v>0</v>
      </c>
      <c r="IJ171" s="154">
        <f t="shared" si="58"/>
        <v>0</v>
      </c>
      <c r="IK171" s="154">
        <f t="shared" si="58"/>
        <v>0</v>
      </c>
      <c r="IL171" s="154">
        <f t="shared" si="58"/>
        <v>0</v>
      </c>
      <c r="IM171" s="154">
        <f t="shared" si="58"/>
        <v>0</v>
      </c>
      <c r="IN171" s="154">
        <f t="shared" si="58"/>
        <v>0</v>
      </c>
      <c r="IO171" s="154">
        <f t="shared" si="58"/>
        <v>0</v>
      </c>
      <c r="IP171" s="154">
        <f t="shared" si="58"/>
        <v>0</v>
      </c>
      <c r="IQ171" s="154">
        <f t="shared" si="58"/>
        <v>0</v>
      </c>
      <c r="IR171" s="154">
        <f t="shared" si="58"/>
        <v>0</v>
      </c>
      <c r="IS171" s="154">
        <f t="shared" si="58"/>
        <v>0</v>
      </c>
      <c r="IT171" s="154">
        <f t="shared" si="58"/>
        <v>0</v>
      </c>
      <c r="IU171" s="154">
        <f t="shared" si="58"/>
        <v>0</v>
      </c>
      <c r="IV171" s="154">
        <f t="shared" si="58"/>
        <v>0</v>
      </c>
      <c r="IW171" s="154">
        <f t="shared" si="58"/>
        <v>0</v>
      </c>
      <c r="IX171" s="154">
        <f t="shared" si="58"/>
        <v>0</v>
      </c>
      <c r="IY171" s="154">
        <f t="shared" si="58"/>
        <v>0</v>
      </c>
      <c r="IZ171" s="154">
        <f t="shared" ref="IZ171:LK171" si="59">IF(AND(IZ$165&gt;=EOMONTH($D3,0),IZ$165&lt;EOMONTH($D3,$S3)),-IZ168,0)</f>
        <v>0</v>
      </c>
      <c r="JA171" s="154">
        <f t="shared" si="59"/>
        <v>0</v>
      </c>
      <c r="JB171" s="154">
        <f t="shared" si="59"/>
        <v>0</v>
      </c>
      <c r="JC171" s="154">
        <f t="shared" si="59"/>
        <v>0</v>
      </c>
      <c r="JD171" s="154">
        <f t="shared" si="59"/>
        <v>0</v>
      </c>
      <c r="JE171" s="154">
        <f t="shared" si="59"/>
        <v>0</v>
      </c>
      <c r="JF171" s="154">
        <f t="shared" si="59"/>
        <v>0</v>
      </c>
      <c r="JG171" s="154">
        <f t="shared" si="59"/>
        <v>0</v>
      </c>
      <c r="JH171" s="154">
        <f t="shared" si="59"/>
        <v>0</v>
      </c>
      <c r="JI171" s="154">
        <f t="shared" si="59"/>
        <v>0</v>
      </c>
      <c r="JJ171" s="154">
        <f t="shared" si="59"/>
        <v>0</v>
      </c>
      <c r="JK171" s="154">
        <f t="shared" si="59"/>
        <v>0</v>
      </c>
      <c r="JL171" s="154">
        <f t="shared" si="59"/>
        <v>0</v>
      </c>
      <c r="JM171" s="154">
        <f t="shared" si="59"/>
        <v>0</v>
      </c>
      <c r="JN171" s="154">
        <f t="shared" si="59"/>
        <v>0</v>
      </c>
      <c r="JO171" s="154">
        <f t="shared" si="59"/>
        <v>0</v>
      </c>
      <c r="JP171" s="154">
        <f t="shared" si="59"/>
        <v>0</v>
      </c>
      <c r="JQ171" s="154">
        <f t="shared" si="59"/>
        <v>0</v>
      </c>
      <c r="JR171" s="154">
        <f t="shared" si="59"/>
        <v>0</v>
      </c>
      <c r="JS171" s="154">
        <f t="shared" si="59"/>
        <v>0</v>
      </c>
      <c r="JT171" s="154">
        <f t="shared" si="59"/>
        <v>0</v>
      </c>
      <c r="JU171" s="154">
        <f t="shared" si="59"/>
        <v>0</v>
      </c>
      <c r="JV171" s="154">
        <f t="shared" si="59"/>
        <v>0</v>
      </c>
      <c r="JW171" s="154">
        <f t="shared" si="59"/>
        <v>0</v>
      </c>
      <c r="JX171" s="154">
        <f t="shared" si="59"/>
        <v>0</v>
      </c>
      <c r="JY171" s="154">
        <f t="shared" si="59"/>
        <v>0</v>
      </c>
      <c r="JZ171" s="154">
        <f t="shared" si="59"/>
        <v>0</v>
      </c>
      <c r="KA171" s="154">
        <f t="shared" si="59"/>
        <v>0</v>
      </c>
      <c r="KB171" s="154">
        <f t="shared" si="59"/>
        <v>0</v>
      </c>
      <c r="KC171" s="154">
        <f t="shared" si="59"/>
        <v>0</v>
      </c>
      <c r="KD171" s="154">
        <f t="shared" si="59"/>
        <v>0</v>
      </c>
      <c r="KE171" s="154">
        <f t="shared" si="59"/>
        <v>0</v>
      </c>
      <c r="KF171" s="154">
        <f t="shared" si="59"/>
        <v>0</v>
      </c>
      <c r="KG171" s="154">
        <f t="shared" si="59"/>
        <v>0</v>
      </c>
      <c r="KH171" s="154">
        <f t="shared" si="59"/>
        <v>0</v>
      </c>
      <c r="KI171" s="154">
        <f t="shared" si="59"/>
        <v>0</v>
      </c>
      <c r="KJ171" s="154">
        <f t="shared" si="59"/>
        <v>0</v>
      </c>
      <c r="KK171" s="154">
        <f t="shared" si="59"/>
        <v>0</v>
      </c>
      <c r="KL171" s="154">
        <f t="shared" si="59"/>
        <v>0</v>
      </c>
      <c r="KM171" s="154">
        <f t="shared" si="59"/>
        <v>0</v>
      </c>
      <c r="KN171" s="154">
        <f t="shared" si="59"/>
        <v>0</v>
      </c>
      <c r="KO171" s="154">
        <f t="shared" si="59"/>
        <v>0</v>
      </c>
      <c r="KP171" s="154">
        <f t="shared" si="59"/>
        <v>0</v>
      </c>
      <c r="KQ171" s="154">
        <f t="shared" si="59"/>
        <v>0</v>
      </c>
      <c r="KR171" s="154">
        <f t="shared" si="59"/>
        <v>0</v>
      </c>
      <c r="KS171" s="154">
        <f t="shared" si="59"/>
        <v>0</v>
      </c>
      <c r="KT171" s="154">
        <f t="shared" si="59"/>
        <v>0</v>
      </c>
      <c r="KU171" s="154">
        <f t="shared" si="59"/>
        <v>0</v>
      </c>
      <c r="KV171" s="154">
        <f t="shared" si="59"/>
        <v>0</v>
      </c>
      <c r="KW171" s="154">
        <f t="shared" si="59"/>
        <v>0</v>
      </c>
      <c r="KX171" s="154">
        <f t="shared" si="59"/>
        <v>0</v>
      </c>
      <c r="KY171" s="154">
        <f t="shared" si="59"/>
        <v>0</v>
      </c>
      <c r="KZ171" s="154">
        <f t="shared" si="59"/>
        <v>0</v>
      </c>
      <c r="LA171" s="154">
        <f t="shared" si="59"/>
        <v>0</v>
      </c>
      <c r="LB171" s="154">
        <f t="shared" si="59"/>
        <v>0</v>
      </c>
      <c r="LC171" s="154">
        <f t="shared" si="59"/>
        <v>0</v>
      </c>
      <c r="LD171" s="154">
        <f t="shared" si="59"/>
        <v>0</v>
      </c>
      <c r="LE171" s="154">
        <f t="shared" si="59"/>
        <v>0</v>
      </c>
      <c r="LF171" s="154">
        <f t="shared" si="59"/>
        <v>0</v>
      </c>
      <c r="LG171" s="154">
        <f t="shared" si="59"/>
        <v>0</v>
      </c>
      <c r="LH171" s="154">
        <f t="shared" si="59"/>
        <v>0</v>
      </c>
      <c r="LI171" s="154">
        <f t="shared" si="59"/>
        <v>0</v>
      </c>
      <c r="LJ171" s="154">
        <f t="shared" si="59"/>
        <v>0</v>
      </c>
      <c r="LK171" s="154">
        <f t="shared" si="59"/>
        <v>0</v>
      </c>
      <c r="LL171" s="154">
        <f t="shared" ref="LL171:NK171" si="60">IF(AND(LL$165&gt;=EOMONTH($D3,0),LL$165&lt;EOMONTH($D3,$S3)),-LL168,0)</f>
        <v>0</v>
      </c>
      <c r="LM171" s="154">
        <f t="shared" si="60"/>
        <v>0</v>
      </c>
      <c r="LN171" s="154">
        <f t="shared" si="60"/>
        <v>0</v>
      </c>
      <c r="LO171" s="154">
        <f t="shared" si="60"/>
        <v>0</v>
      </c>
      <c r="LP171" s="154">
        <f t="shared" si="60"/>
        <v>0</v>
      </c>
      <c r="LQ171" s="154">
        <f t="shared" si="60"/>
        <v>0</v>
      </c>
      <c r="LR171" s="154">
        <f t="shared" si="60"/>
        <v>0</v>
      </c>
      <c r="LS171" s="154">
        <f t="shared" si="60"/>
        <v>0</v>
      </c>
      <c r="LT171" s="154">
        <f t="shared" si="60"/>
        <v>0</v>
      </c>
      <c r="LU171" s="154">
        <f t="shared" si="60"/>
        <v>0</v>
      </c>
      <c r="LV171" s="154">
        <f t="shared" si="60"/>
        <v>0</v>
      </c>
      <c r="LW171" s="154">
        <f t="shared" si="60"/>
        <v>0</v>
      </c>
      <c r="LX171" s="154">
        <f t="shared" si="60"/>
        <v>0</v>
      </c>
      <c r="LY171" s="154">
        <f t="shared" si="60"/>
        <v>0</v>
      </c>
      <c r="LZ171" s="154">
        <f t="shared" si="60"/>
        <v>0</v>
      </c>
      <c r="MA171" s="154">
        <f t="shared" si="60"/>
        <v>0</v>
      </c>
      <c r="MB171" s="154">
        <f t="shared" si="60"/>
        <v>0</v>
      </c>
      <c r="MC171" s="154">
        <f t="shared" si="60"/>
        <v>0</v>
      </c>
      <c r="MD171" s="154">
        <f t="shared" si="60"/>
        <v>0</v>
      </c>
      <c r="ME171" s="154">
        <f t="shared" si="60"/>
        <v>0</v>
      </c>
      <c r="MF171" s="154">
        <f t="shared" si="60"/>
        <v>0</v>
      </c>
      <c r="MG171" s="154">
        <f t="shared" si="60"/>
        <v>0</v>
      </c>
      <c r="MH171" s="154">
        <f t="shared" si="60"/>
        <v>0</v>
      </c>
      <c r="MI171" s="154">
        <f t="shared" si="60"/>
        <v>0</v>
      </c>
      <c r="MJ171" s="154">
        <f t="shared" si="60"/>
        <v>0</v>
      </c>
      <c r="MK171" s="154">
        <f t="shared" si="60"/>
        <v>0</v>
      </c>
      <c r="ML171" s="154">
        <f t="shared" si="60"/>
        <v>0</v>
      </c>
      <c r="MM171" s="154">
        <f t="shared" si="60"/>
        <v>0</v>
      </c>
      <c r="MN171" s="154">
        <f t="shared" si="60"/>
        <v>0</v>
      </c>
      <c r="MO171" s="154">
        <f t="shared" si="60"/>
        <v>0</v>
      </c>
      <c r="MP171" s="154">
        <f t="shared" si="60"/>
        <v>0</v>
      </c>
      <c r="MQ171" s="154">
        <f t="shared" si="60"/>
        <v>0</v>
      </c>
      <c r="MR171" s="154">
        <f t="shared" si="60"/>
        <v>0</v>
      </c>
      <c r="MS171" s="154">
        <f t="shared" si="60"/>
        <v>0</v>
      </c>
      <c r="MT171" s="154">
        <f t="shared" si="60"/>
        <v>0</v>
      </c>
      <c r="MU171" s="154">
        <f t="shared" si="60"/>
        <v>0</v>
      </c>
      <c r="MV171" s="154">
        <f t="shared" si="60"/>
        <v>0</v>
      </c>
      <c r="MW171" s="154">
        <f t="shared" si="60"/>
        <v>0</v>
      </c>
      <c r="MX171" s="154">
        <f t="shared" si="60"/>
        <v>0</v>
      </c>
      <c r="MY171" s="154">
        <f t="shared" si="60"/>
        <v>0</v>
      </c>
      <c r="MZ171" s="154">
        <f t="shared" si="60"/>
        <v>0</v>
      </c>
      <c r="NA171" s="154">
        <f t="shared" si="60"/>
        <v>0</v>
      </c>
      <c r="NB171" s="154">
        <f t="shared" si="60"/>
        <v>0</v>
      </c>
      <c r="NC171" s="154">
        <f t="shared" si="60"/>
        <v>0</v>
      </c>
      <c r="ND171" s="154">
        <f t="shared" si="60"/>
        <v>0</v>
      </c>
      <c r="NE171" s="154">
        <f t="shared" si="60"/>
        <v>0</v>
      </c>
      <c r="NF171" s="154">
        <f t="shared" si="60"/>
        <v>0</v>
      </c>
      <c r="NG171" s="154">
        <f t="shared" si="60"/>
        <v>0</v>
      </c>
      <c r="NH171" s="154">
        <f t="shared" si="60"/>
        <v>0</v>
      </c>
      <c r="NI171" s="154">
        <f t="shared" si="60"/>
        <v>0</v>
      </c>
      <c r="NJ171" s="154">
        <f t="shared" si="60"/>
        <v>0</v>
      </c>
      <c r="NK171" s="157">
        <f t="shared" si="60"/>
        <v>0</v>
      </c>
    </row>
    <row r="172" spans="1:375" x14ac:dyDescent="0.25">
      <c r="A172" s="156">
        <f t="shared" si="48"/>
        <v>579672.73397686635</v>
      </c>
      <c r="B172" s="48" t="s">
        <v>153</v>
      </c>
      <c r="C172" s="153" t="s">
        <v>142</v>
      </c>
      <c r="D172" s="154">
        <f t="shared" ref="D172:BO172" si="61">IF(OR(D$165&lt;=EOMONTH($E3,$R3*(1-$O3)),D$165&gt;EOMONTH($E3,$P3*12*(1-$O3)+$Q3*12*$O3+$R3*(1-$O3))),0,FV($W3,ROUNDDOWN(YEARFRAC($D$165,D$165,1),0),,-($U3*(1-$O3)+$V3*$O3)*$B3/12,0))</f>
        <v>0</v>
      </c>
      <c r="E172" s="154">
        <f t="shared" si="61"/>
        <v>0</v>
      </c>
      <c r="F172" s="154">
        <f t="shared" si="61"/>
        <v>0</v>
      </c>
      <c r="G172" s="154">
        <f t="shared" si="61"/>
        <v>0</v>
      </c>
      <c r="H172" s="154">
        <f t="shared" si="61"/>
        <v>0</v>
      </c>
      <c r="I172" s="154">
        <f t="shared" si="61"/>
        <v>0</v>
      </c>
      <c r="J172" s="154">
        <f t="shared" si="61"/>
        <v>0</v>
      </c>
      <c r="K172" s="154">
        <f t="shared" si="61"/>
        <v>0</v>
      </c>
      <c r="L172" s="154">
        <f t="shared" si="61"/>
        <v>0</v>
      </c>
      <c r="M172" s="154">
        <f t="shared" si="61"/>
        <v>0</v>
      </c>
      <c r="N172" s="154">
        <f t="shared" si="61"/>
        <v>0</v>
      </c>
      <c r="O172" s="154">
        <f t="shared" si="61"/>
        <v>0</v>
      </c>
      <c r="P172" s="154">
        <f t="shared" si="61"/>
        <v>0</v>
      </c>
      <c r="Q172" s="154">
        <f t="shared" si="61"/>
        <v>0</v>
      </c>
      <c r="R172" s="154">
        <f t="shared" si="61"/>
        <v>0</v>
      </c>
      <c r="S172" s="154">
        <f t="shared" si="61"/>
        <v>0</v>
      </c>
      <c r="T172" s="154">
        <f t="shared" si="61"/>
        <v>0</v>
      </c>
      <c r="U172" s="154">
        <f t="shared" si="61"/>
        <v>0</v>
      </c>
      <c r="V172" s="154">
        <f t="shared" si="61"/>
        <v>0</v>
      </c>
      <c r="W172" s="154">
        <f t="shared" si="61"/>
        <v>0</v>
      </c>
      <c r="X172" s="154">
        <f t="shared" si="61"/>
        <v>0</v>
      </c>
      <c r="Y172" s="154">
        <f t="shared" si="61"/>
        <v>0</v>
      </c>
      <c r="Z172" s="154">
        <f t="shared" si="61"/>
        <v>0</v>
      </c>
      <c r="AA172" s="154">
        <f t="shared" si="61"/>
        <v>0</v>
      </c>
      <c r="AB172" s="154">
        <f t="shared" si="61"/>
        <v>0</v>
      </c>
      <c r="AC172" s="154">
        <f t="shared" si="61"/>
        <v>0</v>
      </c>
      <c r="AD172" s="154">
        <f t="shared" si="61"/>
        <v>0</v>
      </c>
      <c r="AE172" s="154">
        <f t="shared" si="61"/>
        <v>0</v>
      </c>
      <c r="AF172" s="154">
        <f t="shared" si="61"/>
        <v>0</v>
      </c>
      <c r="AG172" s="154">
        <f t="shared" si="61"/>
        <v>0</v>
      </c>
      <c r="AH172" s="154">
        <f t="shared" si="61"/>
        <v>0</v>
      </c>
      <c r="AI172" s="154">
        <f t="shared" si="61"/>
        <v>0</v>
      </c>
      <c r="AJ172" s="154">
        <f t="shared" si="61"/>
        <v>0</v>
      </c>
      <c r="AK172" s="154">
        <f t="shared" si="61"/>
        <v>0</v>
      </c>
      <c r="AL172" s="154">
        <f t="shared" si="61"/>
        <v>0</v>
      </c>
      <c r="AM172" s="154">
        <f t="shared" si="61"/>
        <v>4110.9875000000002</v>
      </c>
      <c r="AN172" s="154">
        <f t="shared" si="61"/>
        <v>4110.9875000000002</v>
      </c>
      <c r="AO172" s="154">
        <f t="shared" si="61"/>
        <v>4234.3171249999996</v>
      </c>
      <c r="AP172" s="154">
        <f t="shared" si="61"/>
        <v>4234.3171249999996</v>
      </c>
      <c r="AQ172" s="154">
        <f t="shared" si="61"/>
        <v>4234.3171249999996</v>
      </c>
      <c r="AR172" s="154">
        <f t="shared" si="61"/>
        <v>4234.3171249999996</v>
      </c>
      <c r="AS172" s="154">
        <f t="shared" si="61"/>
        <v>4234.3171249999996</v>
      </c>
      <c r="AT172" s="154">
        <f t="shared" si="61"/>
        <v>4234.3171249999996</v>
      </c>
      <c r="AU172" s="154">
        <f t="shared" si="61"/>
        <v>4234.3171249999996</v>
      </c>
      <c r="AV172" s="154">
        <f t="shared" si="61"/>
        <v>4234.3171249999996</v>
      </c>
      <c r="AW172" s="154">
        <f t="shared" si="61"/>
        <v>4234.3171249999996</v>
      </c>
      <c r="AX172" s="154">
        <f t="shared" si="61"/>
        <v>4234.3171249999996</v>
      </c>
      <c r="AY172" s="154">
        <f t="shared" si="61"/>
        <v>4234.3171249999996</v>
      </c>
      <c r="AZ172" s="154">
        <f t="shared" si="61"/>
        <v>4234.3171249999996</v>
      </c>
      <c r="BA172" s="154">
        <f t="shared" si="61"/>
        <v>4361.3466387499993</v>
      </c>
      <c r="BB172" s="154">
        <f t="shared" si="61"/>
        <v>4361.3466387499993</v>
      </c>
      <c r="BC172" s="154">
        <f t="shared" si="61"/>
        <v>4361.3466387499993</v>
      </c>
      <c r="BD172" s="154">
        <f t="shared" si="61"/>
        <v>4361.3466387499993</v>
      </c>
      <c r="BE172" s="154">
        <f t="shared" si="61"/>
        <v>4361.3466387499993</v>
      </c>
      <c r="BF172" s="154">
        <f t="shared" si="61"/>
        <v>4361.3466387499993</v>
      </c>
      <c r="BG172" s="154">
        <f t="shared" si="61"/>
        <v>4361.3466387499993</v>
      </c>
      <c r="BH172" s="154">
        <f t="shared" si="61"/>
        <v>4361.3466387499993</v>
      </c>
      <c r="BI172" s="154">
        <f t="shared" si="61"/>
        <v>4361.3466387499993</v>
      </c>
      <c r="BJ172" s="154">
        <f t="shared" si="61"/>
        <v>4361.3466387499993</v>
      </c>
      <c r="BK172" s="154">
        <f t="shared" si="61"/>
        <v>4361.3466387499993</v>
      </c>
      <c r="BL172" s="154">
        <f t="shared" si="61"/>
        <v>4361.3466387499993</v>
      </c>
      <c r="BM172" s="154">
        <f t="shared" si="61"/>
        <v>4492.1870379124994</v>
      </c>
      <c r="BN172" s="154">
        <f t="shared" si="61"/>
        <v>4492.1870379124994</v>
      </c>
      <c r="BO172" s="154">
        <f t="shared" si="61"/>
        <v>4492.1870379124994</v>
      </c>
      <c r="BP172" s="154">
        <f t="shared" ref="BP172:EA172" si="62">IF(OR(BP$165&lt;=EOMONTH($E3,$R3*(1-$O3)),BP$165&gt;EOMONTH($E3,$P3*12*(1-$O3)+$Q3*12*$O3+$R3*(1-$O3))),0,FV($W3,ROUNDDOWN(YEARFRAC($D$165,BP$165,1),0),,-($U3*(1-$O3)+$V3*$O3)*$B3/12,0))</f>
        <v>4492.1870379124994</v>
      </c>
      <c r="BQ172" s="154">
        <f t="shared" si="62"/>
        <v>4492.1870379124994</v>
      </c>
      <c r="BR172" s="154">
        <f t="shared" si="62"/>
        <v>4492.1870379124994</v>
      </c>
      <c r="BS172" s="154">
        <f t="shared" si="62"/>
        <v>4492.1870379124994</v>
      </c>
      <c r="BT172" s="154">
        <f t="shared" si="62"/>
        <v>4492.1870379124994</v>
      </c>
      <c r="BU172" s="154">
        <f t="shared" si="62"/>
        <v>4492.1870379124994</v>
      </c>
      <c r="BV172" s="154">
        <f t="shared" si="62"/>
        <v>4492.1870379124994</v>
      </c>
      <c r="BW172" s="154">
        <f t="shared" si="62"/>
        <v>4492.1870379124994</v>
      </c>
      <c r="BX172" s="154">
        <f t="shared" si="62"/>
        <v>4492.1870379124994</v>
      </c>
      <c r="BY172" s="154">
        <f t="shared" si="62"/>
        <v>4626.9526490498747</v>
      </c>
      <c r="BZ172" s="154">
        <f t="shared" si="62"/>
        <v>4626.9526490498747</v>
      </c>
      <c r="CA172" s="154">
        <f t="shared" si="62"/>
        <v>4626.9526490498747</v>
      </c>
      <c r="CB172" s="154">
        <f t="shared" si="62"/>
        <v>4626.9526490498747</v>
      </c>
      <c r="CC172" s="154">
        <f t="shared" si="62"/>
        <v>4626.9526490498747</v>
      </c>
      <c r="CD172" s="154">
        <f t="shared" si="62"/>
        <v>4626.9526490498747</v>
      </c>
      <c r="CE172" s="154">
        <f t="shared" si="62"/>
        <v>4626.9526490498747</v>
      </c>
      <c r="CF172" s="154">
        <f t="shared" si="62"/>
        <v>4626.9526490498747</v>
      </c>
      <c r="CG172" s="154">
        <f t="shared" si="62"/>
        <v>4626.9526490498747</v>
      </c>
      <c r="CH172" s="154">
        <f t="shared" si="62"/>
        <v>4626.9526490498747</v>
      </c>
      <c r="CI172" s="154">
        <f t="shared" si="62"/>
        <v>4626.9526490498747</v>
      </c>
      <c r="CJ172" s="154">
        <f t="shared" si="62"/>
        <v>4626.9526490498747</v>
      </c>
      <c r="CK172" s="154">
        <f t="shared" si="62"/>
        <v>4765.7612285213709</v>
      </c>
      <c r="CL172" s="154">
        <f t="shared" si="62"/>
        <v>4765.7612285213709</v>
      </c>
      <c r="CM172" s="154">
        <f t="shared" si="62"/>
        <v>4765.7612285213709</v>
      </c>
      <c r="CN172" s="154">
        <f t="shared" si="62"/>
        <v>4765.7612285213709</v>
      </c>
      <c r="CO172" s="154">
        <f t="shared" si="62"/>
        <v>4765.7612285213709</v>
      </c>
      <c r="CP172" s="154">
        <f t="shared" si="62"/>
        <v>4765.7612285213709</v>
      </c>
      <c r="CQ172" s="154">
        <f t="shared" si="62"/>
        <v>4765.7612285213709</v>
      </c>
      <c r="CR172" s="154">
        <f t="shared" si="62"/>
        <v>4765.7612285213709</v>
      </c>
      <c r="CS172" s="154">
        <f t="shared" si="62"/>
        <v>4765.7612285213709</v>
      </c>
      <c r="CT172" s="154">
        <f t="shared" si="62"/>
        <v>4765.7612285213709</v>
      </c>
      <c r="CU172" s="154">
        <f t="shared" si="62"/>
        <v>4765.7612285213709</v>
      </c>
      <c r="CV172" s="154">
        <f t="shared" si="62"/>
        <v>4765.7612285213709</v>
      </c>
      <c r="CW172" s="154">
        <f t="shared" si="62"/>
        <v>4908.7340653770116</v>
      </c>
      <c r="CX172" s="154">
        <f t="shared" si="62"/>
        <v>4908.7340653770116</v>
      </c>
      <c r="CY172" s="154">
        <f t="shared" si="62"/>
        <v>4908.7340653770116</v>
      </c>
      <c r="CZ172" s="154">
        <f t="shared" si="62"/>
        <v>4908.7340653770116</v>
      </c>
      <c r="DA172" s="154">
        <f t="shared" si="62"/>
        <v>4908.7340653770116</v>
      </c>
      <c r="DB172" s="154">
        <f t="shared" si="62"/>
        <v>4908.7340653770116</v>
      </c>
      <c r="DC172" s="154">
        <f t="shared" si="62"/>
        <v>4908.7340653770116</v>
      </c>
      <c r="DD172" s="154">
        <f t="shared" si="62"/>
        <v>4908.7340653770116</v>
      </c>
      <c r="DE172" s="154">
        <f t="shared" si="62"/>
        <v>4908.7340653770116</v>
      </c>
      <c r="DF172" s="154">
        <f t="shared" si="62"/>
        <v>4908.7340653770116</v>
      </c>
      <c r="DG172" s="154">
        <f t="shared" si="62"/>
        <v>4908.7340653770116</v>
      </c>
      <c r="DH172" s="154">
        <f t="shared" si="62"/>
        <v>4908.7340653770116</v>
      </c>
      <c r="DI172" s="154">
        <f t="shared" si="62"/>
        <v>5055.9960873383225</v>
      </c>
      <c r="DJ172" s="154">
        <f t="shared" si="62"/>
        <v>5055.9960873383225</v>
      </c>
      <c r="DK172" s="154">
        <f t="shared" si="62"/>
        <v>5055.9960873383225</v>
      </c>
      <c r="DL172" s="154">
        <f t="shared" si="62"/>
        <v>5055.9960873383225</v>
      </c>
      <c r="DM172" s="154">
        <f t="shared" si="62"/>
        <v>5055.9960873383225</v>
      </c>
      <c r="DN172" s="154">
        <f t="shared" si="62"/>
        <v>5055.9960873383225</v>
      </c>
      <c r="DO172" s="154">
        <f t="shared" si="62"/>
        <v>5055.9960873383225</v>
      </c>
      <c r="DP172" s="154">
        <f t="shared" si="62"/>
        <v>5055.9960873383225</v>
      </c>
      <c r="DQ172" s="154">
        <f t="shared" si="62"/>
        <v>5055.9960873383225</v>
      </c>
      <c r="DR172" s="154">
        <f t="shared" si="62"/>
        <v>5055.9960873383225</v>
      </c>
      <c r="DS172" s="154">
        <f t="shared" si="62"/>
        <v>5055.9960873383225</v>
      </c>
      <c r="DT172" s="154">
        <f t="shared" si="62"/>
        <v>5055.9960873383225</v>
      </c>
      <c r="DU172" s="154">
        <f t="shared" si="62"/>
        <v>5207.6759699584718</v>
      </c>
      <c r="DV172" s="154">
        <f t="shared" si="62"/>
        <v>5207.6759699584718</v>
      </c>
      <c r="DW172" s="154">
        <f t="shared" si="62"/>
        <v>5207.6759699584718</v>
      </c>
      <c r="DX172" s="154">
        <f t="shared" si="62"/>
        <v>5207.6759699584718</v>
      </c>
      <c r="DY172" s="154">
        <f t="shared" si="62"/>
        <v>5207.6759699584718</v>
      </c>
      <c r="DZ172" s="154">
        <f t="shared" si="62"/>
        <v>5207.6759699584718</v>
      </c>
      <c r="EA172" s="154">
        <f t="shared" si="62"/>
        <v>5207.6759699584718</v>
      </c>
      <c r="EB172" s="154">
        <f t="shared" ref="EB172:GM172" si="63">IF(OR(EB$165&lt;=EOMONTH($E3,$R3*(1-$O3)),EB$165&gt;EOMONTH($E3,$P3*12*(1-$O3)+$Q3*12*$O3+$R3*(1-$O3))),0,FV($W3,ROUNDDOWN(YEARFRAC($D$165,EB$165,1),0),,-($U3*(1-$O3)+$V3*$O3)*$B3/12,0))</f>
        <v>5207.6759699584718</v>
      </c>
      <c r="EC172" s="154">
        <f t="shared" si="63"/>
        <v>5207.6759699584718</v>
      </c>
      <c r="ED172" s="154">
        <f t="shared" si="63"/>
        <v>5207.6759699584718</v>
      </c>
      <c r="EE172" s="154">
        <f t="shared" si="63"/>
        <v>5207.6759699584718</v>
      </c>
      <c r="EF172" s="154">
        <f t="shared" si="63"/>
        <v>5207.6759699584718</v>
      </c>
      <c r="EG172" s="154">
        <f t="shared" si="63"/>
        <v>5363.906249057226</v>
      </c>
      <c r="EH172" s="154">
        <f t="shared" si="63"/>
        <v>5363.906249057226</v>
      </c>
      <c r="EI172" s="154">
        <f t="shared" si="63"/>
        <v>5363.906249057226</v>
      </c>
      <c r="EJ172" s="154">
        <f t="shared" si="63"/>
        <v>5363.906249057226</v>
      </c>
      <c r="EK172" s="154">
        <f t="shared" si="63"/>
        <v>5363.906249057226</v>
      </c>
      <c r="EL172" s="154">
        <f t="shared" si="63"/>
        <v>5363.906249057226</v>
      </c>
      <c r="EM172" s="154">
        <f t="shared" si="63"/>
        <v>5363.906249057226</v>
      </c>
      <c r="EN172" s="154">
        <f t="shared" si="63"/>
        <v>5363.906249057226</v>
      </c>
      <c r="EO172" s="154">
        <f t="shared" si="63"/>
        <v>5363.906249057226</v>
      </c>
      <c r="EP172" s="154">
        <f t="shared" si="63"/>
        <v>5363.906249057226</v>
      </c>
      <c r="EQ172" s="154">
        <f t="shared" si="63"/>
        <v>5363.906249057226</v>
      </c>
      <c r="ER172" s="154">
        <f t="shared" si="63"/>
        <v>5363.906249057226</v>
      </c>
      <c r="ES172" s="154">
        <f t="shared" si="63"/>
        <v>5524.8234365289418</v>
      </c>
      <c r="ET172" s="154">
        <f t="shared" si="63"/>
        <v>5524.8234365289418</v>
      </c>
      <c r="EU172" s="154">
        <f t="shared" si="63"/>
        <v>5524.8234365289418</v>
      </c>
      <c r="EV172" s="154">
        <f t="shared" si="63"/>
        <v>5524.8234365289418</v>
      </c>
      <c r="EW172" s="154">
        <f t="shared" si="63"/>
        <v>5524.8234365289418</v>
      </c>
      <c r="EX172" s="154">
        <f t="shared" si="63"/>
        <v>5524.8234365289418</v>
      </c>
      <c r="EY172" s="154">
        <f t="shared" si="63"/>
        <v>5524.8234365289418</v>
      </c>
      <c r="EZ172" s="154">
        <f t="shared" si="63"/>
        <v>5524.8234365289418</v>
      </c>
      <c r="FA172" s="154">
        <f t="shared" si="63"/>
        <v>5524.8234365289418</v>
      </c>
      <c r="FB172" s="154">
        <f t="shared" si="63"/>
        <v>5524.8234365289418</v>
      </c>
      <c r="FC172" s="154">
        <f t="shared" si="63"/>
        <v>0</v>
      </c>
      <c r="FD172" s="154">
        <f t="shared" si="63"/>
        <v>0</v>
      </c>
      <c r="FE172" s="154">
        <f t="shared" si="63"/>
        <v>0</v>
      </c>
      <c r="FF172" s="154">
        <f t="shared" si="63"/>
        <v>0</v>
      </c>
      <c r="FG172" s="154">
        <f t="shared" si="63"/>
        <v>0</v>
      </c>
      <c r="FH172" s="154">
        <f t="shared" si="63"/>
        <v>0</v>
      </c>
      <c r="FI172" s="154">
        <f t="shared" si="63"/>
        <v>0</v>
      </c>
      <c r="FJ172" s="154">
        <f t="shared" si="63"/>
        <v>0</v>
      </c>
      <c r="FK172" s="154">
        <f t="shared" si="63"/>
        <v>0</v>
      </c>
      <c r="FL172" s="154">
        <f t="shared" si="63"/>
        <v>0</v>
      </c>
      <c r="FM172" s="154">
        <f t="shared" si="63"/>
        <v>0</v>
      </c>
      <c r="FN172" s="154">
        <f t="shared" si="63"/>
        <v>0</v>
      </c>
      <c r="FO172" s="154">
        <f t="shared" si="63"/>
        <v>0</v>
      </c>
      <c r="FP172" s="154">
        <f t="shared" si="63"/>
        <v>0</v>
      </c>
      <c r="FQ172" s="154">
        <f t="shared" si="63"/>
        <v>0</v>
      </c>
      <c r="FR172" s="154">
        <f t="shared" si="63"/>
        <v>0</v>
      </c>
      <c r="FS172" s="154">
        <f t="shared" si="63"/>
        <v>0</v>
      </c>
      <c r="FT172" s="154">
        <f t="shared" si="63"/>
        <v>0</v>
      </c>
      <c r="FU172" s="154">
        <f t="shared" si="63"/>
        <v>0</v>
      </c>
      <c r="FV172" s="154">
        <f t="shared" si="63"/>
        <v>0</v>
      </c>
      <c r="FW172" s="154">
        <f t="shared" si="63"/>
        <v>0</v>
      </c>
      <c r="FX172" s="154">
        <f t="shared" si="63"/>
        <v>0</v>
      </c>
      <c r="FY172" s="154">
        <f t="shared" si="63"/>
        <v>0</v>
      </c>
      <c r="FZ172" s="154">
        <f t="shared" si="63"/>
        <v>0</v>
      </c>
      <c r="GA172" s="154">
        <f t="shared" si="63"/>
        <v>0</v>
      </c>
      <c r="GB172" s="154">
        <f t="shared" si="63"/>
        <v>0</v>
      </c>
      <c r="GC172" s="154">
        <f t="shared" si="63"/>
        <v>0</v>
      </c>
      <c r="GD172" s="154">
        <f t="shared" si="63"/>
        <v>0</v>
      </c>
      <c r="GE172" s="154">
        <f t="shared" si="63"/>
        <v>0</v>
      </c>
      <c r="GF172" s="154">
        <f t="shared" si="63"/>
        <v>0</v>
      </c>
      <c r="GG172" s="154">
        <f t="shared" si="63"/>
        <v>0</v>
      </c>
      <c r="GH172" s="154">
        <f t="shared" si="63"/>
        <v>0</v>
      </c>
      <c r="GI172" s="154">
        <f t="shared" si="63"/>
        <v>0</v>
      </c>
      <c r="GJ172" s="154">
        <f t="shared" si="63"/>
        <v>0</v>
      </c>
      <c r="GK172" s="154">
        <f t="shared" si="63"/>
        <v>0</v>
      </c>
      <c r="GL172" s="154">
        <f t="shared" si="63"/>
        <v>0</v>
      </c>
      <c r="GM172" s="154">
        <f t="shared" si="63"/>
        <v>0</v>
      </c>
      <c r="GN172" s="154">
        <f t="shared" ref="GN172:IY172" si="64">IF(OR(GN$165&lt;=EOMONTH($E3,$R3*(1-$O3)),GN$165&gt;EOMONTH($E3,$P3*12*(1-$O3)+$Q3*12*$O3+$R3*(1-$O3))),0,FV($W3,ROUNDDOWN(YEARFRAC($D$165,GN$165,1),0),,-($U3*(1-$O3)+$V3*$O3)*$B3/12,0))</f>
        <v>0</v>
      </c>
      <c r="GO172" s="154">
        <f t="shared" si="64"/>
        <v>0</v>
      </c>
      <c r="GP172" s="154">
        <f t="shared" si="64"/>
        <v>0</v>
      </c>
      <c r="GQ172" s="154">
        <f t="shared" si="64"/>
        <v>0</v>
      </c>
      <c r="GR172" s="154">
        <f t="shared" si="64"/>
        <v>0</v>
      </c>
      <c r="GS172" s="154">
        <f t="shared" si="64"/>
        <v>0</v>
      </c>
      <c r="GT172" s="154">
        <f t="shared" si="64"/>
        <v>0</v>
      </c>
      <c r="GU172" s="154">
        <f t="shared" si="64"/>
        <v>0</v>
      </c>
      <c r="GV172" s="154">
        <f t="shared" si="64"/>
        <v>0</v>
      </c>
      <c r="GW172" s="154">
        <f t="shared" si="64"/>
        <v>0</v>
      </c>
      <c r="GX172" s="154">
        <f t="shared" si="64"/>
        <v>0</v>
      </c>
      <c r="GY172" s="154">
        <f t="shared" si="64"/>
        <v>0</v>
      </c>
      <c r="GZ172" s="154">
        <f t="shared" si="64"/>
        <v>0</v>
      </c>
      <c r="HA172" s="154">
        <f t="shared" si="64"/>
        <v>0</v>
      </c>
      <c r="HB172" s="154">
        <f t="shared" si="64"/>
        <v>0</v>
      </c>
      <c r="HC172" s="154">
        <f t="shared" si="64"/>
        <v>0</v>
      </c>
      <c r="HD172" s="154">
        <f t="shared" si="64"/>
        <v>0</v>
      </c>
      <c r="HE172" s="154">
        <f t="shared" si="64"/>
        <v>0</v>
      </c>
      <c r="HF172" s="154">
        <f t="shared" si="64"/>
        <v>0</v>
      </c>
      <c r="HG172" s="154">
        <f t="shared" si="64"/>
        <v>0</v>
      </c>
      <c r="HH172" s="154">
        <f t="shared" si="64"/>
        <v>0</v>
      </c>
      <c r="HI172" s="154">
        <f t="shared" si="64"/>
        <v>0</v>
      </c>
      <c r="HJ172" s="154">
        <f t="shared" si="64"/>
        <v>0</v>
      </c>
      <c r="HK172" s="154">
        <f t="shared" si="64"/>
        <v>0</v>
      </c>
      <c r="HL172" s="154">
        <f t="shared" si="64"/>
        <v>0</v>
      </c>
      <c r="HM172" s="154">
        <f t="shared" si="64"/>
        <v>0</v>
      </c>
      <c r="HN172" s="154">
        <f t="shared" si="64"/>
        <v>0</v>
      </c>
      <c r="HO172" s="154">
        <f t="shared" si="64"/>
        <v>0</v>
      </c>
      <c r="HP172" s="154">
        <f t="shared" si="64"/>
        <v>0</v>
      </c>
      <c r="HQ172" s="154">
        <f t="shared" si="64"/>
        <v>0</v>
      </c>
      <c r="HR172" s="154">
        <f t="shared" si="64"/>
        <v>0</v>
      </c>
      <c r="HS172" s="154">
        <f t="shared" si="64"/>
        <v>0</v>
      </c>
      <c r="HT172" s="154">
        <f t="shared" si="64"/>
        <v>0</v>
      </c>
      <c r="HU172" s="154">
        <f t="shared" si="64"/>
        <v>0</v>
      </c>
      <c r="HV172" s="154">
        <f t="shared" si="64"/>
        <v>0</v>
      </c>
      <c r="HW172" s="154">
        <f t="shared" si="64"/>
        <v>0</v>
      </c>
      <c r="HX172" s="154">
        <f t="shared" si="64"/>
        <v>0</v>
      </c>
      <c r="HY172" s="154">
        <f t="shared" si="64"/>
        <v>0</v>
      </c>
      <c r="HZ172" s="154">
        <f t="shared" si="64"/>
        <v>0</v>
      </c>
      <c r="IA172" s="154">
        <f t="shared" si="64"/>
        <v>0</v>
      </c>
      <c r="IB172" s="154">
        <f t="shared" si="64"/>
        <v>0</v>
      </c>
      <c r="IC172" s="154">
        <f t="shared" si="64"/>
        <v>0</v>
      </c>
      <c r="ID172" s="154">
        <f t="shared" si="64"/>
        <v>0</v>
      </c>
      <c r="IE172" s="154">
        <f t="shared" si="64"/>
        <v>0</v>
      </c>
      <c r="IF172" s="154">
        <f t="shared" si="64"/>
        <v>0</v>
      </c>
      <c r="IG172" s="154">
        <f t="shared" si="64"/>
        <v>0</v>
      </c>
      <c r="IH172" s="154">
        <f t="shared" si="64"/>
        <v>0</v>
      </c>
      <c r="II172" s="154">
        <f t="shared" si="64"/>
        <v>0</v>
      </c>
      <c r="IJ172" s="154">
        <f t="shared" si="64"/>
        <v>0</v>
      </c>
      <c r="IK172" s="154">
        <f t="shared" si="64"/>
        <v>0</v>
      </c>
      <c r="IL172" s="154">
        <f t="shared" si="64"/>
        <v>0</v>
      </c>
      <c r="IM172" s="154">
        <f t="shared" si="64"/>
        <v>0</v>
      </c>
      <c r="IN172" s="154">
        <f t="shared" si="64"/>
        <v>0</v>
      </c>
      <c r="IO172" s="154">
        <f t="shared" si="64"/>
        <v>0</v>
      </c>
      <c r="IP172" s="154">
        <f t="shared" si="64"/>
        <v>0</v>
      </c>
      <c r="IQ172" s="154">
        <f t="shared" si="64"/>
        <v>0</v>
      </c>
      <c r="IR172" s="154">
        <f t="shared" si="64"/>
        <v>0</v>
      </c>
      <c r="IS172" s="154">
        <f t="shared" si="64"/>
        <v>0</v>
      </c>
      <c r="IT172" s="154">
        <f t="shared" si="64"/>
        <v>0</v>
      </c>
      <c r="IU172" s="154">
        <f t="shared" si="64"/>
        <v>0</v>
      </c>
      <c r="IV172" s="154">
        <f t="shared" si="64"/>
        <v>0</v>
      </c>
      <c r="IW172" s="154">
        <f t="shared" si="64"/>
        <v>0</v>
      </c>
      <c r="IX172" s="154">
        <f t="shared" si="64"/>
        <v>0</v>
      </c>
      <c r="IY172" s="154">
        <f t="shared" si="64"/>
        <v>0</v>
      </c>
      <c r="IZ172" s="154">
        <f t="shared" ref="IZ172:LK172" si="65">IF(OR(IZ$165&lt;=EOMONTH($E3,$R3*(1-$O3)),IZ$165&gt;EOMONTH($E3,$P3*12*(1-$O3)+$Q3*12*$O3+$R3*(1-$O3))),0,FV($W3,ROUNDDOWN(YEARFRAC($D$165,IZ$165,1),0),,-($U3*(1-$O3)+$V3*$O3)*$B3/12,0))</f>
        <v>0</v>
      </c>
      <c r="JA172" s="154">
        <f t="shared" si="65"/>
        <v>0</v>
      </c>
      <c r="JB172" s="154">
        <f t="shared" si="65"/>
        <v>0</v>
      </c>
      <c r="JC172" s="154">
        <f t="shared" si="65"/>
        <v>0</v>
      </c>
      <c r="JD172" s="154">
        <f t="shared" si="65"/>
        <v>0</v>
      </c>
      <c r="JE172" s="154">
        <f t="shared" si="65"/>
        <v>0</v>
      </c>
      <c r="JF172" s="154">
        <f t="shared" si="65"/>
        <v>0</v>
      </c>
      <c r="JG172" s="154">
        <f t="shared" si="65"/>
        <v>0</v>
      </c>
      <c r="JH172" s="154">
        <f t="shared" si="65"/>
        <v>0</v>
      </c>
      <c r="JI172" s="154">
        <f t="shared" si="65"/>
        <v>0</v>
      </c>
      <c r="JJ172" s="154">
        <f t="shared" si="65"/>
        <v>0</v>
      </c>
      <c r="JK172" s="154">
        <f t="shared" si="65"/>
        <v>0</v>
      </c>
      <c r="JL172" s="154">
        <f t="shared" si="65"/>
        <v>0</v>
      </c>
      <c r="JM172" s="154">
        <f t="shared" si="65"/>
        <v>0</v>
      </c>
      <c r="JN172" s="154">
        <f t="shared" si="65"/>
        <v>0</v>
      </c>
      <c r="JO172" s="154">
        <f t="shared" si="65"/>
        <v>0</v>
      </c>
      <c r="JP172" s="154">
        <f t="shared" si="65"/>
        <v>0</v>
      </c>
      <c r="JQ172" s="154">
        <f t="shared" si="65"/>
        <v>0</v>
      </c>
      <c r="JR172" s="154">
        <f t="shared" si="65"/>
        <v>0</v>
      </c>
      <c r="JS172" s="154">
        <f t="shared" si="65"/>
        <v>0</v>
      </c>
      <c r="JT172" s="154">
        <f t="shared" si="65"/>
        <v>0</v>
      </c>
      <c r="JU172" s="154">
        <f t="shared" si="65"/>
        <v>0</v>
      </c>
      <c r="JV172" s="154">
        <f t="shared" si="65"/>
        <v>0</v>
      </c>
      <c r="JW172" s="154">
        <f t="shared" si="65"/>
        <v>0</v>
      </c>
      <c r="JX172" s="154">
        <f t="shared" si="65"/>
        <v>0</v>
      </c>
      <c r="JY172" s="154">
        <f t="shared" si="65"/>
        <v>0</v>
      </c>
      <c r="JZ172" s="154">
        <f t="shared" si="65"/>
        <v>0</v>
      </c>
      <c r="KA172" s="154">
        <f t="shared" si="65"/>
        <v>0</v>
      </c>
      <c r="KB172" s="154">
        <f t="shared" si="65"/>
        <v>0</v>
      </c>
      <c r="KC172" s="154">
        <f t="shared" si="65"/>
        <v>0</v>
      </c>
      <c r="KD172" s="154">
        <f t="shared" si="65"/>
        <v>0</v>
      </c>
      <c r="KE172" s="154">
        <f t="shared" si="65"/>
        <v>0</v>
      </c>
      <c r="KF172" s="154">
        <f t="shared" si="65"/>
        <v>0</v>
      </c>
      <c r="KG172" s="154">
        <f t="shared" si="65"/>
        <v>0</v>
      </c>
      <c r="KH172" s="154">
        <f t="shared" si="65"/>
        <v>0</v>
      </c>
      <c r="KI172" s="154">
        <f t="shared" si="65"/>
        <v>0</v>
      </c>
      <c r="KJ172" s="154">
        <f t="shared" si="65"/>
        <v>0</v>
      </c>
      <c r="KK172" s="154">
        <f t="shared" si="65"/>
        <v>0</v>
      </c>
      <c r="KL172" s="154">
        <f t="shared" si="65"/>
        <v>0</v>
      </c>
      <c r="KM172" s="154">
        <f t="shared" si="65"/>
        <v>0</v>
      </c>
      <c r="KN172" s="154">
        <f t="shared" si="65"/>
        <v>0</v>
      </c>
      <c r="KO172" s="154">
        <f t="shared" si="65"/>
        <v>0</v>
      </c>
      <c r="KP172" s="154">
        <f t="shared" si="65"/>
        <v>0</v>
      </c>
      <c r="KQ172" s="154">
        <f t="shared" si="65"/>
        <v>0</v>
      </c>
      <c r="KR172" s="154">
        <f t="shared" si="65"/>
        <v>0</v>
      </c>
      <c r="KS172" s="154">
        <f t="shared" si="65"/>
        <v>0</v>
      </c>
      <c r="KT172" s="154">
        <f t="shared" si="65"/>
        <v>0</v>
      </c>
      <c r="KU172" s="154">
        <f t="shared" si="65"/>
        <v>0</v>
      </c>
      <c r="KV172" s="154">
        <f t="shared" si="65"/>
        <v>0</v>
      </c>
      <c r="KW172" s="154">
        <f t="shared" si="65"/>
        <v>0</v>
      </c>
      <c r="KX172" s="154">
        <f t="shared" si="65"/>
        <v>0</v>
      </c>
      <c r="KY172" s="154">
        <f t="shared" si="65"/>
        <v>0</v>
      </c>
      <c r="KZ172" s="154">
        <f t="shared" si="65"/>
        <v>0</v>
      </c>
      <c r="LA172" s="154">
        <f t="shared" si="65"/>
        <v>0</v>
      </c>
      <c r="LB172" s="154">
        <f t="shared" si="65"/>
        <v>0</v>
      </c>
      <c r="LC172" s="154">
        <f t="shared" si="65"/>
        <v>0</v>
      </c>
      <c r="LD172" s="154">
        <f t="shared" si="65"/>
        <v>0</v>
      </c>
      <c r="LE172" s="154">
        <f t="shared" si="65"/>
        <v>0</v>
      </c>
      <c r="LF172" s="154">
        <f t="shared" si="65"/>
        <v>0</v>
      </c>
      <c r="LG172" s="154">
        <f t="shared" si="65"/>
        <v>0</v>
      </c>
      <c r="LH172" s="154">
        <f t="shared" si="65"/>
        <v>0</v>
      </c>
      <c r="LI172" s="154">
        <f t="shared" si="65"/>
        <v>0</v>
      </c>
      <c r="LJ172" s="154">
        <f t="shared" si="65"/>
        <v>0</v>
      </c>
      <c r="LK172" s="154">
        <f t="shared" si="65"/>
        <v>0</v>
      </c>
      <c r="LL172" s="154">
        <f t="shared" ref="LL172:NK172" si="66">IF(OR(LL$165&lt;=EOMONTH($E3,$R3*(1-$O3)),LL$165&gt;EOMONTH($E3,$P3*12*(1-$O3)+$Q3*12*$O3+$R3*(1-$O3))),0,FV($W3,ROUNDDOWN(YEARFRAC($D$165,LL$165,1),0),,-($U3*(1-$O3)+$V3*$O3)*$B3/12,0))</f>
        <v>0</v>
      </c>
      <c r="LM172" s="154">
        <f t="shared" si="66"/>
        <v>0</v>
      </c>
      <c r="LN172" s="154">
        <f t="shared" si="66"/>
        <v>0</v>
      </c>
      <c r="LO172" s="154">
        <f t="shared" si="66"/>
        <v>0</v>
      </c>
      <c r="LP172" s="154">
        <f t="shared" si="66"/>
        <v>0</v>
      </c>
      <c r="LQ172" s="154">
        <f t="shared" si="66"/>
        <v>0</v>
      </c>
      <c r="LR172" s="154">
        <f t="shared" si="66"/>
        <v>0</v>
      </c>
      <c r="LS172" s="154">
        <f t="shared" si="66"/>
        <v>0</v>
      </c>
      <c r="LT172" s="154">
        <f t="shared" si="66"/>
        <v>0</v>
      </c>
      <c r="LU172" s="154">
        <f t="shared" si="66"/>
        <v>0</v>
      </c>
      <c r="LV172" s="154">
        <f t="shared" si="66"/>
        <v>0</v>
      </c>
      <c r="LW172" s="154">
        <f t="shared" si="66"/>
        <v>0</v>
      </c>
      <c r="LX172" s="154">
        <f t="shared" si="66"/>
        <v>0</v>
      </c>
      <c r="LY172" s="154">
        <f t="shared" si="66"/>
        <v>0</v>
      </c>
      <c r="LZ172" s="154">
        <f t="shared" si="66"/>
        <v>0</v>
      </c>
      <c r="MA172" s="154">
        <f t="shared" si="66"/>
        <v>0</v>
      </c>
      <c r="MB172" s="154">
        <f t="shared" si="66"/>
        <v>0</v>
      </c>
      <c r="MC172" s="154">
        <f t="shared" si="66"/>
        <v>0</v>
      </c>
      <c r="MD172" s="154">
        <f t="shared" si="66"/>
        <v>0</v>
      </c>
      <c r="ME172" s="154">
        <f t="shared" si="66"/>
        <v>0</v>
      </c>
      <c r="MF172" s="154">
        <f t="shared" si="66"/>
        <v>0</v>
      </c>
      <c r="MG172" s="154">
        <f t="shared" si="66"/>
        <v>0</v>
      </c>
      <c r="MH172" s="154">
        <f t="shared" si="66"/>
        <v>0</v>
      </c>
      <c r="MI172" s="154">
        <f t="shared" si="66"/>
        <v>0</v>
      </c>
      <c r="MJ172" s="154">
        <f t="shared" si="66"/>
        <v>0</v>
      </c>
      <c r="MK172" s="154">
        <f t="shared" si="66"/>
        <v>0</v>
      </c>
      <c r="ML172" s="154">
        <f t="shared" si="66"/>
        <v>0</v>
      </c>
      <c r="MM172" s="154">
        <f t="shared" si="66"/>
        <v>0</v>
      </c>
      <c r="MN172" s="154">
        <f t="shared" si="66"/>
        <v>0</v>
      </c>
      <c r="MO172" s="154">
        <f t="shared" si="66"/>
        <v>0</v>
      </c>
      <c r="MP172" s="154">
        <f t="shared" si="66"/>
        <v>0</v>
      </c>
      <c r="MQ172" s="154">
        <f t="shared" si="66"/>
        <v>0</v>
      </c>
      <c r="MR172" s="154">
        <f t="shared" si="66"/>
        <v>0</v>
      </c>
      <c r="MS172" s="154">
        <f t="shared" si="66"/>
        <v>0</v>
      </c>
      <c r="MT172" s="154">
        <f t="shared" si="66"/>
        <v>0</v>
      </c>
      <c r="MU172" s="154">
        <f t="shared" si="66"/>
        <v>0</v>
      </c>
      <c r="MV172" s="154">
        <f t="shared" si="66"/>
        <v>0</v>
      </c>
      <c r="MW172" s="154">
        <f t="shared" si="66"/>
        <v>0</v>
      </c>
      <c r="MX172" s="154">
        <f t="shared" si="66"/>
        <v>0</v>
      </c>
      <c r="MY172" s="154">
        <f t="shared" si="66"/>
        <v>0</v>
      </c>
      <c r="MZ172" s="154">
        <f t="shared" si="66"/>
        <v>0</v>
      </c>
      <c r="NA172" s="154">
        <f t="shared" si="66"/>
        <v>0</v>
      </c>
      <c r="NB172" s="154">
        <f t="shared" si="66"/>
        <v>0</v>
      </c>
      <c r="NC172" s="154">
        <f t="shared" si="66"/>
        <v>0</v>
      </c>
      <c r="ND172" s="154">
        <f t="shared" si="66"/>
        <v>0</v>
      </c>
      <c r="NE172" s="154">
        <f t="shared" si="66"/>
        <v>0</v>
      </c>
      <c r="NF172" s="154">
        <f t="shared" si="66"/>
        <v>0</v>
      </c>
      <c r="NG172" s="154">
        <f t="shared" si="66"/>
        <v>0</v>
      </c>
      <c r="NH172" s="154">
        <f t="shared" si="66"/>
        <v>0</v>
      </c>
      <c r="NI172" s="154">
        <f t="shared" si="66"/>
        <v>0</v>
      </c>
      <c r="NJ172" s="154">
        <f t="shared" si="66"/>
        <v>0</v>
      </c>
      <c r="NK172" s="157">
        <f t="shared" si="66"/>
        <v>0</v>
      </c>
    </row>
    <row r="173" spans="1:375" x14ac:dyDescent="0.25">
      <c r="A173" s="156">
        <f t="shared" si="48"/>
        <v>0</v>
      </c>
      <c r="B173" s="48" t="s">
        <v>155</v>
      </c>
      <c r="C173" s="153" t="s">
        <v>143</v>
      </c>
      <c r="D173" s="154">
        <f t="shared" ref="D173:BO173" si="67">IF(AND(D$165&gt;EOMONTH($E3,$R3*(1-$O3)),D$165&lt;=EOMONTH($E3,$R3*(1-$O3)+$S3*(1-$O3)+$T3*$O3)),-D172,0)</f>
        <v>0</v>
      </c>
      <c r="E173" s="154">
        <f t="shared" si="67"/>
        <v>0</v>
      </c>
      <c r="F173" s="154">
        <f t="shared" si="67"/>
        <v>0</v>
      </c>
      <c r="G173" s="154">
        <f t="shared" si="67"/>
        <v>0</v>
      </c>
      <c r="H173" s="154">
        <f t="shared" si="67"/>
        <v>0</v>
      </c>
      <c r="I173" s="154">
        <f t="shared" si="67"/>
        <v>0</v>
      </c>
      <c r="J173" s="154">
        <f t="shared" si="67"/>
        <v>0</v>
      </c>
      <c r="K173" s="154">
        <f t="shared" si="67"/>
        <v>0</v>
      </c>
      <c r="L173" s="154">
        <f t="shared" si="67"/>
        <v>0</v>
      </c>
      <c r="M173" s="154">
        <f t="shared" si="67"/>
        <v>0</v>
      </c>
      <c r="N173" s="154">
        <f t="shared" si="67"/>
        <v>0</v>
      </c>
      <c r="O173" s="154">
        <f t="shared" si="67"/>
        <v>0</v>
      </c>
      <c r="P173" s="154">
        <f t="shared" si="67"/>
        <v>0</v>
      </c>
      <c r="Q173" s="154">
        <f t="shared" si="67"/>
        <v>0</v>
      </c>
      <c r="R173" s="154">
        <f t="shared" si="67"/>
        <v>0</v>
      </c>
      <c r="S173" s="154">
        <f t="shared" si="67"/>
        <v>0</v>
      </c>
      <c r="T173" s="154">
        <f t="shared" si="67"/>
        <v>0</v>
      </c>
      <c r="U173" s="154">
        <f t="shared" si="67"/>
        <v>0</v>
      </c>
      <c r="V173" s="154">
        <f t="shared" si="67"/>
        <v>0</v>
      </c>
      <c r="W173" s="154">
        <f t="shared" si="67"/>
        <v>0</v>
      </c>
      <c r="X173" s="154">
        <f t="shared" si="67"/>
        <v>0</v>
      </c>
      <c r="Y173" s="154">
        <f t="shared" si="67"/>
        <v>0</v>
      </c>
      <c r="Z173" s="154">
        <f t="shared" si="67"/>
        <v>0</v>
      </c>
      <c r="AA173" s="154">
        <f t="shared" si="67"/>
        <v>0</v>
      </c>
      <c r="AB173" s="154">
        <f t="shared" si="67"/>
        <v>0</v>
      </c>
      <c r="AC173" s="154">
        <f t="shared" si="67"/>
        <v>0</v>
      </c>
      <c r="AD173" s="154">
        <f t="shared" si="67"/>
        <v>0</v>
      </c>
      <c r="AE173" s="154">
        <f t="shared" si="67"/>
        <v>0</v>
      </c>
      <c r="AF173" s="154">
        <f t="shared" si="67"/>
        <v>0</v>
      </c>
      <c r="AG173" s="154">
        <f t="shared" si="67"/>
        <v>0</v>
      </c>
      <c r="AH173" s="154">
        <f t="shared" si="67"/>
        <v>0</v>
      </c>
      <c r="AI173" s="154">
        <f t="shared" si="67"/>
        <v>0</v>
      </c>
      <c r="AJ173" s="154">
        <f t="shared" si="67"/>
        <v>0</v>
      </c>
      <c r="AK173" s="154">
        <f t="shared" si="67"/>
        <v>0</v>
      </c>
      <c r="AL173" s="154">
        <f t="shared" si="67"/>
        <v>0</v>
      </c>
      <c r="AM173" s="154">
        <f t="shared" si="67"/>
        <v>0</v>
      </c>
      <c r="AN173" s="154">
        <f t="shared" si="67"/>
        <v>0</v>
      </c>
      <c r="AO173" s="154">
        <f t="shared" si="67"/>
        <v>0</v>
      </c>
      <c r="AP173" s="154">
        <f t="shared" si="67"/>
        <v>0</v>
      </c>
      <c r="AQ173" s="154">
        <f t="shared" si="67"/>
        <v>0</v>
      </c>
      <c r="AR173" s="154">
        <f t="shared" si="67"/>
        <v>0</v>
      </c>
      <c r="AS173" s="154">
        <f t="shared" si="67"/>
        <v>0</v>
      </c>
      <c r="AT173" s="154">
        <f t="shared" si="67"/>
        <v>0</v>
      </c>
      <c r="AU173" s="154">
        <f t="shared" si="67"/>
        <v>0</v>
      </c>
      <c r="AV173" s="154">
        <f t="shared" si="67"/>
        <v>0</v>
      </c>
      <c r="AW173" s="154">
        <f t="shared" si="67"/>
        <v>0</v>
      </c>
      <c r="AX173" s="154">
        <f t="shared" si="67"/>
        <v>0</v>
      </c>
      <c r="AY173" s="154">
        <f t="shared" si="67"/>
        <v>0</v>
      </c>
      <c r="AZ173" s="154">
        <f t="shared" si="67"/>
        <v>0</v>
      </c>
      <c r="BA173" s="154">
        <f t="shared" si="67"/>
        <v>0</v>
      </c>
      <c r="BB173" s="154">
        <f t="shared" si="67"/>
        <v>0</v>
      </c>
      <c r="BC173" s="154">
        <f t="shared" si="67"/>
        <v>0</v>
      </c>
      <c r="BD173" s="154">
        <f t="shared" si="67"/>
        <v>0</v>
      </c>
      <c r="BE173" s="154">
        <f t="shared" si="67"/>
        <v>0</v>
      </c>
      <c r="BF173" s="154">
        <f t="shared" si="67"/>
        <v>0</v>
      </c>
      <c r="BG173" s="154">
        <f t="shared" si="67"/>
        <v>0</v>
      </c>
      <c r="BH173" s="154">
        <f t="shared" si="67"/>
        <v>0</v>
      </c>
      <c r="BI173" s="154">
        <f t="shared" si="67"/>
        <v>0</v>
      </c>
      <c r="BJ173" s="154">
        <f t="shared" si="67"/>
        <v>0</v>
      </c>
      <c r="BK173" s="154">
        <f t="shared" si="67"/>
        <v>0</v>
      </c>
      <c r="BL173" s="154">
        <f t="shared" si="67"/>
        <v>0</v>
      </c>
      <c r="BM173" s="154">
        <f t="shared" si="67"/>
        <v>0</v>
      </c>
      <c r="BN173" s="154">
        <f t="shared" si="67"/>
        <v>0</v>
      </c>
      <c r="BO173" s="154">
        <f t="shared" si="67"/>
        <v>0</v>
      </c>
      <c r="BP173" s="154">
        <f t="shared" ref="BP173:EA173" si="68">IF(AND(BP$165&gt;EOMONTH($E3,$R3*(1-$O3)),BP$165&lt;=EOMONTH($E3,$R3*(1-$O3)+$S3*(1-$O3)+$T3*$O3)),-BP172,0)</f>
        <v>0</v>
      </c>
      <c r="BQ173" s="154">
        <f t="shared" si="68"/>
        <v>0</v>
      </c>
      <c r="BR173" s="154">
        <f t="shared" si="68"/>
        <v>0</v>
      </c>
      <c r="BS173" s="154">
        <f t="shared" si="68"/>
        <v>0</v>
      </c>
      <c r="BT173" s="154">
        <f t="shared" si="68"/>
        <v>0</v>
      </c>
      <c r="BU173" s="154">
        <f t="shared" si="68"/>
        <v>0</v>
      </c>
      <c r="BV173" s="154">
        <f t="shared" si="68"/>
        <v>0</v>
      </c>
      <c r="BW173" s="154">
        <f t="shared" si="68"/>
        <v>0</v>
      </c>
      <c r="BX173" s="154">
        <f t="shared" si="68"/>
        <v>0</v>
      </c>
      <c r="BY173" s="154">
        <f t="shared" si="68"/>
        <v>0</v>
      </c>
      <c r="BZ173" s="154">
        <f t="shared" si="68"/>
        <v>0</v>
      </c>
      <c r="CA173" s="154">
        <f t="shared" si="68"/>
        <v>0</v>
      </c>
      <c r="CB173" s="154">
        <f t="shared" si="68"/>
        <v>0</v>
      </c>
      <c r="CC173" s="154">
        <f t="shared" si="68"/>
        <v>0</v>
      </c>
      <c r="CD173" s="154">
        <f t="shared" si="68"/>
        <v>0</v>
      </c>
      <c r="CE173" s="154">
        <f t="shared" si="68"/>
        <v>0</v>
      </c>
      <c r="CF173" s="154">
        <f t="shared" si="68"/>
        <v>0</v>
      </c>
      <c r="CG173" s="154">
        <f t="shared" si="68"/>
        <v>0</v>
      </c>
      <c r="CH173" s="154">
        <f t="shared" si="68"/>
        <v>0</v>
      </c>
      <c r="CI173" s="154">
        <f t="shared" si="68"/>
        <v>0</v>
      </c>
      <c r="CJ173" s="154">
        <f t="shared" si="68"/>
        <v>0</v>
      </c>
      <c r="CK173" s="154">
        <f t="shared" si="68"/>
        <v>0</v>
      </c>
      <c r="CL173" s="154">
        <f t="shared" si="68"/>
        <v>0</v>
      </c>
      <c r="CM173" s="154">
        <f t="shared" si="68"/>
        <v>0</v>
      </c>
      <c r="CN173" s="154">
        <f t="shared" si="68"/>
        <v>0</v>
      </c>
      <c r="CO173" s="154">
        <f t="shared" si="68"/>
        <v>0</v>
      </c>
      <c r="CP173" s="154">
        <f t="shared" si="68"/>
        <v>0</v>
      </c>
      <c r="CQ173" s="154">
        <f t="shared" si="68"/>
        <v>0</v>
      </c>
      <c r="CR173" s="154">
        <f t="shared" si="68"/>
        <v>0</v>
      </c>
      <c r="CS173" s="154">
        <f t="shared" si="68"/>
        <v>0</v>
      </c>
      <c r="CT173" s="154">
        <f t="shared" si="68"/>
        <v>0</v>
      </c>
      <c r="CU173" s="154">
        <f t="shared" si="68"/>
        <v>0</v>
      </c>
      <c r="CV173" s="154">
        <f t="shared" si="68"/>
        <v>0</v>
      </c>
      <c r="CW173" s="154">
        <f t="shared" si="68"/>
        <v>0</v>
      </c>
      <c r="CX173" s="154">
        <f t="shared" si="68"/>
        <v>0</v>
      </c>
      <c r="CY173" s="154">
        <f t="shared" si="68"/>
        <v>0</v>
      </c>
      <c r="CZ173" s="154">
        <f t="shared" si="68"/>
        <v>0</v>
      </c>
      <c r="DA173" s="154">
        <f t="shared" si="68"/>
        <v>0</v>
      </c>
      <c r="DB173" s="154">
        <f t="shared" si="68"/>
        <v>0</v>
      </c>
      <c r="DC173" s="154">
        <f t="shared" si="68"/>
        <v>0</v>
      </c>
      <c r="DD173" s="154">
        <f t="shared" si="68"/>
        <v>0</v>
      </c>
      <c r="DE173" s="154">
        <f t="shared" si="68"/>
        <v>0</v>
      </c>
      <c r="DF173" s="154">
        <f t="shared" si="68"/>
        <v>0</v>
      </c>
      <c r="DG173" s="154">
        <f t="shared" si="68"/>
        <v>0</v>
      </c>
      <c r="DH173" s="154">
        <f t="shared" si="68"/>
        <v>0</v>
      </c>
      <c r="DI173" s="154">
        <f t="shared" si="68"/>
        <v>0</v>
      </c>
      <c r="DJ173" s="154">
        <f t="shared" si="68"/>
        <v>0</v>
      </c>
      <c r="DK173" s="154">
        <f t="shared" si="68"/>
        <v>0</v>
      </c>
      <c r="DL173" s="154">
        <f t="shared" si="68"/>
        <v>0</v>
      </c>
      <c r="DM173" s="154">
        <f t="shared" si="68"/>
        <v>0</v>
      </c>
      <c r="DN173" s="154">
        <f t="shared" si="68"/>
        <v>0</v>
      </c>
      <c r="DO173" s="154">
        <f t="shared" si="68"/>
        <v>0</v>
      </c>
      <c r="DP173" s="154">
        <f t="shared" si="68"/>
        <v>0</v>
      </c>
      <c r="DQ173" s="154">
        <f t="shared" si="68"/>
        <v>0</v>
      </c>
      <c r="DR173" s="154">
        <f t="shared" si="68"/>
        <v>0</v>
      </c>
      <c r="DS173" s="154">
        <f t="shared" si="68"/>
        <v>0</v>
      </c>
      <c r="DT173" s="154">
        <f t="shared" si="68"/>
        <v>0</v>
      </c>
      <c r="DU173" s="154">
        <f t="shared" si="68"/>
        <v>0</v>
      </c>
      <c r="DV173" s="154">
        <f t="shared" si="68"/>
        <v>0</v>
      </c>
      <c r="DW173" s="154">
        <f t="shared" si="68"/>
        <v>0</v>
      </c>
      <c r="DX173" s="154">
        <f t="shared" si="68"/>
        <v>0</v>
      </c>
      <c r="DY173" s="154">
        <f t="shared" si="68"/>
        <v>0</v>
      </c>
      <c r="DZ173" s="154">
        <f t="shared" si="68"/>
        <v>0</v>
      </c>
      <c r="EA173" s="154">
        <f t="shared" si="68"/>
        <v>0</v>
      </c>
      <c r="EB173" s="154">
        <f t="shared" ref="EB173:GM173" si="69">IF(AND(EB$165&gt;EOMONTH($E3,$R3*(1-$O3)),EB$165&lt;=EOMONTH($E3,$R3*(1-$O3)+$S3*(1-$O3)+$T3*$O3)),-EB172,0)</f>
        <v>0</v>
      </c>
      <c r="EC173" s="154">
        <f t="shared" si="69"/>
        <v>0</v>
      </c>
      <c r="ED173" s="154">
        <f t="shared" si="69"/>
        <v>0</v>
      </c>
      <c r="EE173" s="154">
        <f t="shared" si="69"/>
        <v>0</v>
      </c>
      <c r="EF173" s="154">
        <f t="shared" si="69"/>
        <v>0</v>
      </c>
      <c r="EG173" s="154">
        <f t="shared" si="69"/>
        <v>0</v>
      </c>
      <c r="EH173" s="154">
        <f t="shared" si="69"/>
        <v>0</v>
      </c>
      <c r="EI173" s="154">
        <f t="shared" si="69"/>
        <v>0</v>
      </c>
      <c r="EJ173" s="154">
        <f t="shared" si="69"/>
        <v>0</v>
      </c>
      <c r="EK173" s="154">
        <f t="shared" si="69"/>
        <v>0</v>
      </c>
      <c r="EL173" s="154">
        <f t="shared" si="69"/>
        <v>0</v>
      </c>
      <c r="EM173" s="154">
        <f t="shared" si="69"/>
        <v>0</v>
      </c>
      <c r="EN173" s="154">
        <f t="shared" si="69"/>
        <v>0</v>
      </c>
      <c r="EO173" s="154">
        <f t="shared" si="69"/>
        <v>0</v>
      </c>
      <c r="EP173" s="154">
        <f t="shared" si="69"/>
        <v>0</v>
      </c>
      <c r="EQ173" s="154">
        <f t="shared" si="69"/>
        <v>0</v>
      </c>
      <c r="ER173" s="154">
        <f t="shared" si="69"/>
        <v>0</v>
      </c>
      <c r="ES173" s="154">
        <f t="shared" si="69"/>
        <v>0</v>
      </c>
      <c r="ET173" s="154">
        <f t="shared" si="69"/>
        <v>0</v>
      </c>
      <c r="EU173" s="154">
        <f t="shared" si="69"/>
        <v>0</v>
      </c>
      <c r="EV173" s="154">
        <f t="shared" si="69"/>
        <v>0</v>
      </c>
      <c r="EW173" s="154">
        <f t="shared" si="69"/>
        <v>0</v>
      </c>
      <c r="EX173" s="154">
        <f t="shared" si="69"/>
        <v>0</v>
      </c>
      <c r="EY173" s="154">
        <f t="shared" si="69"/>
        <v>0</v>
      </c>
      <c r="EZ173" s="154">
        <f t="shared" si="69"/>
        <v>0</v>
      </c>
      <c r="FA173" s="154">
        <f t="shared" si="69"/>
        <v>0</v>
      </c>
      <c r="FB173" s="154">
        <f t="shared" si="69"/>
        <v>0</v>
      </c>
      <c r="FC173" s="154">
        <f t="shared" si="69"/>
        <v>0</v>
      </c>
      <c r="FD173" s="154">
        <f t="shared" si="69"/>
        <v>0</v>
      </c>
      <c r="FE173" s="154">
        <f t="shared" si="69"/>
        <v>0</v>
      </c>
      <c r="FF173" s="154">
        <f t="shared" si="69"/>
        <v>0</v>
      </c>
      <c r="FG173" s="154">
        <f t="shared" si="69"/>
        <v>0</v>
      </c>
      <c r="FH173" s="154">
        <f t="shared" si="69"/>
        <v>0</v>
      </c>
      <c r="FI173" s="154">
        <f t="shared" si="69"/>
        <v>0</v>
      </c>
      <c r="FJ173" s="154">
        <f t="shared" si="69"/>
        <v>0</v>
      </c>
      <c r="FK173" s="154">
        <f t="shared" si="69"/>
        <v>0</v>
      </c>
      <c r="FL173" s="154">
        <f t="shared" si="69"/>
        <v>0</v>
      </c>
      <c r="FM173" s="154">
        <f t="shared" si="69"/>
        <v>0</v>
      </c>
      <c r="FN173" s="154">
        <f t="shared" si="69"/>
        <v>0</v>
      </c>
      <c r="FO173" s="154">
        <f t="shared" si="69"/>
        <v>0</v>
      </c>
      <c r="FP173" s="154">
        <f t="shared" si="69"/>
        <v>0</v>
      </c>
      <c r="FQ173" s="154">
        <f t="shared" si="69"/>
        <v>0</v>
      </c>
      <c r="FR173" s="154">
        <f t="shared" si="69"/>
        <v>0</v>
      </c>
      <c r="FS173" s="154">
        <f t="shared" si="69"/>
        <v>0</v>
      </c>
      <c r="FT173" s="154">
        <f t="shared" si="69"/>
        <v>0</v>
      </c>
      <c r="FU173" s="154">
        <f t="shared" si="69"/>
        <v>0</v>
      </c>
      <c r="FV173" s="154">
        <f t="shared" si="69"/>
        <v>0</v>
      </c>
      <c r="FW173" s="154">
        <f t="shared" si="69"/>
        <v>0</v>
      </c>
      <c r="FX173" s="154">
        <f t="shared" si="69"/>
        <v>0</v>
      </c>
      <c r="FY173" s="154">
        <f t="shared" si="69"/>
        <v>0</v>
      </c>
      <c r="FZ173" s="154">
        <f t="shared" si="69"/>
        <v>0</v>
      </c>
      <c r="GA173" s="154">
        <f t="shared" si="69"/>
        <v>0</v>
      </c>
      <c r="GB173" s="154">
        <f t="shared" si="69"/>
        <v>0</v>
      </c>
      <c r="GC173" s="154">
        <f t="shared" si="69"/>
        <v>0</v>
      </c>
      <c r="GD173" s="154">
        <f t="shared" si="69"/>
        <v>0</v>
      </c>
      <c r="GE173" s="154">
        <f t="shared" si="69"/>
        <v>0</v>
      </c>
      <c r="GF173" s="154">
        <f t="shared" si="69"/>
        <v>0</v>
      </c>
      <c r="GG173" s="154">
        <f t="shared" si="69"/>
        <v>0</v>
      </c>
      <c r="GH173" s="154">
        <f t="shared" si="69"/>
        <v>0</v>
      </c>
      <c r="GI173" s="154">
        <f t="shared" si="69"/>
        <v>0</v>
      </c>
      <c r="GJ173" s="154">
        <f t="shared" si="69"/>
        <v>0</v>
      </c>
      <c r="GK173" s="154">
        <f t="shared" si="69"/>
        <v>0</v>
      </c>
      <c r="GL173" s="154">
        <f t="shared" si="69"/>
        <v>0</v>
      </c>
      <c r="GM173" s="154">
        <f t="shared" si="69"/>
        <v>0</v>
      </c>
      <c r="GN173" s="154">
        <f t="shared" ref="GN173:IY173" si="70">IF(AND(GN$165&gt;EOMONTH($E3,$R3*(1-$O3)),GN$165&lt;=EOMONTH($E3,$R3*(1-$O3)+$S3*(1-$O3)+$T3*$O3)),-GN172,0)</f>
        <v>0</v>
      </c>
      <c r="GO173" s="154">
        <f t="shared" si="70"/>
        <v>0</v>
      </c>
      <c r="GP173" s="154">
        <f t="shared" si="70"/>
        <v>0</v>
      </c>
      <c r="GQ173" s="154">
        <f t="shared" si="70"/>
        <v>0</v>
      </c>
      <c r="GR173" s="154">
        <f t="shared" si="70"/>
        <v>0</v>
      </c>
      <c r="GS173" s="154">
        <f t="shared" si="70"/>
        <v>0</v>
      </c>
      <c r="GT173" s="154">
        <f t="shared" si="70"/>
        <v>0</v>
      </c>
      <c r="GU173" s="154">
        <f t="shared" si="70"/>
        <v>0</v>
      </c>
      <c r="GV173" s="154">
        <f t="shared" si="70"/>
        <v>0</v>
      </c>
      <c r="GW173" s="154">
        <f t="shared" si="70"/>
        <v>0</v>
      </c>
      <c r="GX173" s="154">
        <f t="shared" si="70"/>
        <v>0</v>
      </c>
      <c r="GY173" s="154">
        <f t="shared" si="70"/>
        <v>0</v>
      </c>
      <c r="GZ173" s="154">
        <f t="shared" si="70"/>
        <v>0</v>
      </c>
      <c r="HA173" s="154">
        <f t="shared" si="70"/>
        <v>0</v>
      </c>
      <c r="HB173" s="154">
        <f t="shared" si="70"/>
        <v>0</v>
      </c>
      <c r="HC173" s="154">
        <f t="shared" si="70"/>
        <v>0</v>
      </c>
      <c r="HD173" s="154">
        <f t="shared" si="70"/>
        <v>0</v>
      </c>
      <c r="HE173" s="154">
        <f t="shared" si="70"/>
        <v>0</v>
      </c>
      <c r="HF173" s="154">
        <f t="shared" si="70"/>
        <v>0</v>
      </c>
      <c r="HG173" s="154">
        <f t="shared" si="70"/>
        <v>0</v>
      </c>
      <c r="HH173" s="154">
        <f t="shared" si="70"/>
        <v>0</v>
      </c>
      <c r="HI173" s="154">
        <f t="shared" si="70"/>
        <v>0</v>
      </c>
      <c r="HJ173" s="154">
        <f t="shared" si="70"/>
        <v>0</v>
      </c>
      <c r="HK173" s="154">
        <f t="shared" si="70"/>
        <v>0</v>
      </c>
      <c r="HL173" s="154">
        <f t="shared" si="70"/>
        <v>0</v>
      </c>
      <c r="HM173" s="154">
        <f t="shared" si="70"/>
        <v>0</v>
      </c>
      <c r="HN173" s="154">
        <f t="shared" si="70"/>
        <v>0</v>
      </c>
      <c r="HO173" s="154">
        <f t="shared" si="70"/>
        <v>0</v>
      </c>
      <c r="HP173" s="154">
        <f t="shared" si="70"/>
        <v>0</v>
      </c>
      <c r="HQ173" s="154">
        <f t="shared" si="70"/>
        <v>0</v>
      </c>
      <c r="HR173" s="154">
        <f t="shared" si="70"/>
        <v>0</v>
      </c>
      <c r="HS173" s="154">
        <f t="shared" si="70"/>
        <v>0</v>
      </c>
      <c r="HT173" s="154">
        <f t="shared" si="70"/>
        <v>0</v>
      </c>
      <c r="HU173" s="154">
        <f t="shared" si="70"/>
        <v>0</v>
      </c>
      <c r="HV173" s="154">
        <f t="shared" si="70"/>
        <v>0</v>
      </c>
      <c r="HW173" s="154">
        <f t="shared" si="70"/>
        <v>0</v>
      </c>
      <c r="HX173" s="154">
        <f t="shared" si="70"/>
        <v>0</v>
      </c>
      <c r="HY173" s="154">
        <f t="shared" si="70"/>
        <v>0</v>
      </c>
      <c r="HZ173" s="154">
        <f t="shared" si="70"/>
        <v>0</v>
      </c>
      <c r="IA173" s="154">
        <f t="shared" si="70"/>
        <v>0</v>
      </c>
      <c r="IB173" s="154">
        <f t="shared" si="70"/>
        <v>0</v>
      </c>
      <c r="IC173" s="154">
        <f t="shared" si="70"/>
        <v>0</v>
      </c>
      <c r="ID173" s="154">
        <f t="shared" si="70"/>
        <v>0</v>
      </c>
      <c r="IE173" s="154">
        <f t="shared" si="70"/>
        <v>0</v>
      </c>
      <c r="IF173" s="154">
        <f t="shared" si="70"/>
        <v>0</v>
      </c>
      <c r="IG173" s="154">
        <f t="shared" si="70"/>
        <v>0</v>
      </c>
      <c r="IH173" s="154">
        <f t="shared" si="70"/>
        <v>0</v>
      </c>
      <c r="II173" s="154">
        <f t="shared" si="70"/>
        <v>0</v>
      </c>
      <c r="IJ173" s="154">
        <f t="shared" si="70"/>
        <v>0</v>
      </c>
      <c r="IK173" s="154">
        <f t="shared" si="70"/>
        <v>0</v>
      </c>
      <c r="IL173" s="154">
        <f t="shared" si="70"/>
        <v>0</v>
      </c>
      <c r="IM173" s="154">
        <f t="shared" si="70"/>
        <v>0</v>
      </c>
      <c r="IN173" s="154">
        <f t="shared" si="70"/>
        <v>0</v>
      </c>
      <c r="IO173" s="154">
        <f t="shared" si="70"/>
        <v>0</v>
      </c>
      <c r="IP173" s="154">
        <f t="shared" si="70"/>
        <v>0</v>
      </c>
      <c r="IQ173" s="154">
        <f t="shared" si="70"/>
        <v>0</v>
      </c>
      <c r="IR173" s="154">
        <f t="shared" si="70"/>
        <v>0</v>
      </c>
      <c r="IS173" s="154">
        <f t="shared" si="70"/>
        <v>0</v>
      </c>
      <c r="IT173" s="154">
        <f t="shared" si="70"/>
        <v>0</v>
      </c>
      <c r="IU173" s="154">
        <f t="shared" si="70"/>
        <v>0</v>
      </c>
      <c r="IV173" s="154">
        <f t="shared" si="70"/>
        <v>0</v>
      </c>
      <c r="IW173" s="154">
        <f t="shared" si="70"/>
        <v>0</v>
      </c>
      <c r="IX173" s="154">
        <f t="shared" si="70"/>
        <v>0</v>
      </c>
      <c r="IY173" s="154">
        <f t="shared" si="70"/>
        <v>0</v>
      </c>
      <c r="IZ173" s="154">
        <f t="shared" ref="IZ173:LK173" si="71">IF(AND(IZ$165&gt;EOMONTH($E3,$R3*(1-$O3)),IZ$165&lt;=EOMONTH($E3,$R3*(1-$O3)+$S3*(1-$O3)+$T3*$O3)),-IZ172,0)</f>
        <v>0</v>
      </c>
      <c r="JA173" s="154">
        <f t="shared" si="71"/>
        <v>0</v>
      </c>
      <c r="JB173" s="154">
        <f t="shared" si="71"/>
        <v>0</v>
      </c>
      <c r="JC173" s="154">
        <f t="shared" si="71"/>
        <v>0</v>
      </c>
      <c r="JD173" s="154">
        <f t="shared" si="71"/>
        <v>0</v>
      </c>
      <c r="JE173" s="154">
        <f t="shared" si="71"/>
        <v>0</v>
      </c>
      <c r="JF173" s="154">
        <f t="shared" si="71"/>
        <v>0</v>
      </c>
      <c r="JG173" s="154">
        <f t="shared" si="71"/>
        <v>0</v>
      </c>
      <c r="JH173" s="154">
        <f t="shared" si="71"/>
        <v>0</v>
      </c>
      <c r="JI173" s="154">
        <f t="shared" si="71"/>
        <v>0</v>
      </c>
      <c r="JJ173" s="154">
        <f t="shared" si="71"/>
        <v>0</v>
      </c>
      <c r="JK173" s="154">
        <f t="shared" si="71"/>
        <v>0</v>
      </c>
      <c r="JL173" s="154">
        <f t="shared" si="71"/>
        <v>0</v>
      </c>
      <c r="JM173" s="154">
        <f t="shared" si="71"/>
        <v>0</v>
      </c>
      <c r="JN173" s="154">
        <f t="shared" si="71"/>
        <v>0</v>
      </c>
      <c r="JO173" s="154">
        <f t="shared" si="71"/>
        <v>0</v>
      </c>
      <c r="JP173" s="154">
        <f t="shared" si="71"/>
        <v>0</v>
      </c>
      <c r="JQ173" s="154">
        <f t="shared" si="71"/>
        <v>0</v>
      </c>
      <c r="JR173" s="154">
        <f t="shared" si="71"/>
        <v>0</v>
      </c>
      <c r="JS173" s="154">
        <f t="shared" si="71"/>
        <v>0</v>
      </c>
      <c r="JT173" s="154">
        <f t="shared" si="71"/>
        <v>0</v>
      </c>
      <c r="JU173" s="154">
        <f t="shared" si="71"/>
        <v>0</v>
      </c>
      <c r="JV173" s="154">
        <f t="shared" si="71"/>
        <v>0</v>
      </c>
      <c r="JW173" s="154">
        <f t="shared" si="71"/>
        <v>0</v>
      </c>
      <c r="JX173" s="154">
        <f t="shared" si="71"/>
        <v>0</v>
      </c>
      <c r="JY173" s="154">
        <f t="shared" si="71"/>
        <v>0</v>
      </c>
      <c r="JZ173" s="154">
        <f t="shared" si="71"/>
        <v>0</v>
      </c>
      <c r="KA173" s="154">
        <f t="shared" si="71"/>
        <v>0</v>
      </c>
      <c r="KB173" s="154">
        <f t="shared" si="71"/>
        <v>0</v>
      </c>
      <c r="KC173" s="154">
        <f t="shared" si="71"/>
        <v>0</v>
      </c>
      <c r="KD173" s="154">
        <f t="shared" si="71"/>
        <v>0</v>
      </c>
      <c r="KE173" s="154">
        <f t="shared" si="71"/>
        <v>0</v>
      </c>
      <c r="KF173" s="154">
        <f t="shared" si="71"/>
        <v>0</v>
      </c>
      <c r="KG173" s="154">
        <f t="shared" si="71"/>
        <v>0</v>
      </c>
      <c r="KH173" s="154">
        <f t="shared" si="71"/>
        <v>0</v>
      </c>
      <c r="KI173" s="154">
        <f t="shared" si="71"/>
        <v>0</v>
      </c>
      <c r="KJ173" s="154">
        <f t="shared" si="71"/>
        <v>0</v>
      </c>
      <c r="KK173" s="154">
        <f t="shared" si="71"/>
        <v>0</v>
      </c>
      <c r="KL173" s="154">
        <f t="shared" si="71"/>
        <v>0</v>
      </c>
      <c r="KM173" s="154">
        <f t="shared" si="71"/>
        <v>0</v>
      </c>
      <c r="KN173" s="154">
        <f t="shared" si="71"/>
        <v>0</v>
      </c>
      <c r="KO173" s="154">
        <f t="shared" si="71"/>
        <v>0</v>
      </c>
      <c r="KP173" s="154">
        <f t="shared" si="71"/>
        <v>0</v>
      </c>
      <c r="KQ173" s="154">
        <f t="shared" si="71"/>
        <v>0</v>
      </c>
      <c r="KR173" s="154">
        <f t="shared" si="71"/>
        <v>0</v>
      </c>
      <c r="KS173" s="154">
        <f t="shared" si="71"/>
        <v>0</v>
      </c>
      <c r="KT173" s="154">
        <f t="shared" si="71"/>
        <v>0</v>
      </c>
      <c r="KU173" s="154">
        <f t="shared" si="71"/>
        <v>0</v>
      </c>
      <c r="KV173" s="154">
        <f t="shared" si="71"/>
        <v>0</v>
      </c>
      <c r="KW173" s="154">
        <f t="shared" si="71"/>
        <v>0</v>
      </c>
      <c r="KX173" s="154">
        <f t="shared" si="71"/>
        <v>0</v>
      </c>
      <c r="KY173" s="154">
        <f t="shared" si="71"/>
        <v>0</v>
      </c>
      <c r="KZ173" s="154">
        <f t="shared" si="71"/>
        <v>0</v>
      </c>
      <c r="LA173" s="154">
        <f t="shared" si="71"/>
        <v>0</v>
      </c>
      <c r="LB173" s="154">
        <f t="shared" si="71"/>
        <v>0</v>
      </c>
      <c r="LC173" s="154">
        <f t="shared" si="71"/>
        <v>0</v>
      </c>
      <c r="LD173" s="154">
        <f t="shared" si="71"/>
        <v>0</v>
      </c>
      <c r="LE173" s="154">
        <f t="shared" si="71"/>
        <v>0</v>
      </c>
      <c r="LF173" s="154">
        <f t="shared" si="71"/>
        <v>0</v>
      </c>
      <c r="LG173" s="154">
        <f t="shared" si="71"/>
        <v>0</v>
      </c>
      <c r="LH173" s="154">
        <f t="shared" si="71"/>
        <v>0</v>
      </c>
      <c r="LI173" s="154">
        <f t="shared" si="71"/>
        <v>0</v>
      </c>
      <c r="LJ173" s="154">
        <f t="shared" si="71"/>
        <v>0</v>
      </c>
      <c r="LK173" s="154">
        <f t="shared" si="71"/>
        <v>0</v>
      </c>
      <c r="LL173" s="154">
        <f t="shared" ref="LL173:NK173" si="72">IF(AND(LL$165&gt;EOMONTH($E3,$R3*(1-$O3)),LL$165&lt;=EOMONTH($E3,$R3*(1-$O3)+$S3*(1-$O3)+$T3*$O3)),-LL172,0)</f>
        <v>0</v>
      </c>
      <c r="LM173" s="154">
        <f t="shared" si="72"/>
        <v>0</v>
      </c>
      <c r="LN173" s="154">
        <f t="shared" si="72"/>
        <v>0</v>
      </c>
      <c r="LO173" s="154">
        <f t="shared" si="72"/>
        <v>0</v>
      </c>
      <c r="LP173" s="154">
        <f t="shared" si="72"/>
        <v>0</v>
      </c>
      <c r="LQ173" s="154">
        <f t="shared" si="72"/>
        <v>0</v>
      </c>
      <c r="LR173" s="154">
        <f t="shared" si="72"/>
        <v>0</v>
      </c>
      <c r="LS173" s="154">
        <f t="shared" si="72"/>
        <v>0</v>
      </c>
      <c r="LT173" s="154">
        <f t="shared" si="72"/>
        <v>0</v>
      </c>
      <c r="LU173" s="154">
        <f t="shared" si="72"/>
        <v>0</v>
      </c>
      <c r="LV173" s="154">
        <f t="shared" si="72"/>
        <v>0</v>
      </c>
      <c r="LW173" s="154">
        <f t="shared" si="72"/>
        <v>0</v>
      </c>
      <c r="LX173" s="154">
        <f t="shared" si="72"/>
        <v>0</v>
      </c>
      <c r="LY173" s="154">
        <f t="shared" si="72"/>
        <v>0</v>
      </c>
      <c r="LZ173" s="154">
        <f t="shared" si="72"/>
        <v>0</v>
      </c>
      <c r="MA173" s="154">
        <f t="shared" si="72"/>
        <v>0</v>
      </c>
      <c r="MB173" s="154">
        <f t="shared" si="72"/>
        <v>0</v>
      </c>
      <c r="MC173" s="154">
        <f t="shared" si="72"/>
        <v>0</v>
      </c>
      <c r="MD173" s="154">
        <f t="shared" si="72"/>
        <v>0</v>
      </c>
      <c r="ME173" s="154">
        <f t="shared" si="72"/>
        <v>0</v>
      </c>
      <c r="MF173" s="154">
        <f t="shared" si="72"/>
        <v>0</v>
      </c>
      <c r="MG173" s="154">
        <f t="shared" si="72"/>
        <v>0</v>
      </c>
      <c r="MH173" s="154">
        <f t="shared" si="72"/>
        <v>0</v>
      </c>
      <c r="MI173" s="154">
        <f t="shared" si="72"/>
        <v>0</v>
      </c>
      <c r="MJ173" s="154">
        <f t="shared" si="72"/>
        <v>0</v>
      </c>
      <c r="MK173" s="154">
        <f t="shared" si="72"/>
        <v>0</v>
      </c>
      <c r="ML173" s="154">
        <f t="shared" si="72"/>
        <v>0</v>
      </c>
      <c r="MM173" s="154">
        <f t="shared" si="72"/>
        <v>0</v>
      </c>
      <c r="MN173" s="154">
        <f t="shared" si="72"/>
        <v>0</v>
      </c>
      <c r="MO173" s="154">
        <f t="shared" si="72"/>
        <v>0</v>
      </c>
      <c r="MP173" s="154">
        <f t="shared" si="72"/>
        <v>0</v>
      </c>
      <c r="MQ173" s="154">
        <f t="shared" si="72"/>
        <v>0</v>
      </c>
      <c r="MR173" s="154">
        <f t="shared" si="72"/>
        <v>0</v>
      </c>
      <c r="MS173" s="154">
        <f t="shared" si="72"/>
        <v>0</v>
      </c>
      <c r="MT173" s="154">
        <f t="shared" si="72"/>
        <v>0</v>
      </c>
      <c r="MU173" s="154">
        <f t="shared" si="72"/>
        <v>0</v>
      </c>
      <c r="MV173" s="154">
        <f t="shared" si="72"/>
        <v>0</v>
      </c>
      <c r="MW173" s="154">
        <f t="shared" si="72"/>
        <v>0</v>
      </c>
      <c r="MX173" s="154">
        <f t="shared" si="72"/>
        <v>0</v>
      </c>
      <c r="MY173" s="154">
        <f t="shared" si="72"/>
        <v>0</v>
      </c>
      <c r="MZ173" s="154">
        <f t="shared" si="72"/>
        <v>0</v>
      </c>
      <c r="NA173" s="154">
        <f t="shared" si="72"/>
        <v>0</v>
      </c>
      <c r="NB173" s="154">
        <f t="shared" si="72"/>
        <v>0</v>
      </c>
      <c r="NC173" s="154">
        <f t="shared" si="72"/>
        <v>0</v>
      </c>
      <c r="ND173" s="154">
        <f t="shared" si="72"/>
        <v>0</v>
      </c>
      <c r="NE173" s="154">
        <f t="shared" si="72"/>
        <v>0</v>
      </c>
      <c r="NF173" s="154">
        <f t="shared" si="72"/>
        <v>0</v>
      </c>
      <c r="NG173" s="154">
        <f t="shared" si="72"/>
        <v>0</v>
      </c>
      <c r="NH173" s="154">
        <f t="shared" si="72"/>
        <v>0</v>
      </c>
      <c r="NI173" s="154">
        <f t="shared" si="72"/>
        <v>0</v>
      </c>
      <c r="NJ173" s="154">
        <f t="shared" si="72"/>
        <v>0</v>
      </c>
      <c r="NK173" s="157">
        <f t="shared" si="72"/>
        <v>0</v>
      </c>
    </row>
    <row r="174" spans="1:375" x14ac:dyDescent="0.25">
      <c r="A174" s="156">
        <f t="shared" ca="1" si="48"/>
        <v>94793.747882937852</v>
      </c>
      <c r="B174" s="48" t="s">
        <v>103</v>
      </c>
      <c r="C174" s="153" t="s">
        <v>145</v>
      </c>
      <c r="D174" s="154">
        <f>IF(OR(D$165&lt;=EOMONTH($E3,$R3*(1-$O3)),D$165&gt;EOMONTH($E3,$P3*12*(1-$O3)+$Q3*12*$O3+$R3*(1-$O3))),0,IF($X3="NNN",SUM(Expenses!B$20:B$24)*$F3,IF($X3="FSG",0,IF($X3="MG",SUMPRODUCT(Expenses!B$20:B$24,$Z3:$Z7)*$F3,MAX((Expenses!B$20-$AB3/12)*$AA3*$F3,0)+MAX((Expenses!B$21-$AB4/12)*$AA4*$F3,0)+MAX((Expenses!B$22-$AB5/12)*$AA5*$F3,0)+MAX((Expenses!B$23-$AB6/12)*$AA6*$F3,0)+MAX((Expenses!B$24-$AB7/12)*$AA7*$F3,0)))))</f>
        <v>0</v>
      </c>
      <c r="E174" s="154">
        <f>IF(OR(E$165&lt;=EOMONTH($E3,$R3*(1-$O3)),E$165&gt;EOMONTH($E3,$P3*12*(1-$O3)+$Q3*12*$O3+$R3*(1-$O3))),0,IF($X3="NNN",SUM(Expenses!C$20:C$24)*$F3,IF($X3="FSG",0,IF($X3="MG",SUMPRODUCT(Expenses!C$20:C$24,$Z3:$Z7)*$F3,MAX((Expenses!C$20-$AB3/12)*$AA3*$F3,0)+MAX((Expenses!C$21-$AB4/12)*$AA4*$F3,0)+MAX((Expenses!C$22-$AB5/12)*$AA5*$F3,0)+MAX((Expenses!C$23-$AB6/12)*$AA6*$F3,0)+MAX((Expenses!C$24-$AB7/12)*$AA7*$F3,0)))))</f>
        <v>0</v>
      </c>
      <c r="F174" s="154">
        <f>IF(OR(F$165&lt;=EOMONTH($E3,$R3*(1-$O3)),F$165&gt;EOMONTH($E3,$P3*12*(1-$O3)+$Q3*12*$O3+$R3*(1-$O3))),0,IF($X3="NNN",SUM(Expenses!D$20:D$24)*$F3,IF($X3="FSG",0,IF($X3="MG",SUMPRODUCT(Expenses!D$20:D$24,$Z3:$Z7)*$F3,MAX((Expenses!D$20-$AB3/12)*$AA3*$F3,0)+MAX((Expenses!D$21-$AB4/12)*$AA4*$F3,0)+MAX((Expenses!D$22-$AB5/12)*$AA5*$F3,0)+MAX((Expenses!D$23-$AB6/12)*$AA6*$F3,0)+MAX((Expenses!D$24-$AB7/12)*$AA7*$F3,0)))))</f>
        <v>0</v>
      </c>
      <c r="G174" s="154">
        <f>IF(OR(G$165&lt;=EOMONTH($E3,$R3*(1-$O3)),G$165&gt;EOMONTH($E3,$P3*12*(1-$O3)+$Q3*12*$O3+$R3*(1-$O3))),0,IF($X3="NNN",SUM(Expenses!E$20:E$24)*$F3,IF($X3="FSG",0,IF($X3="MG",SUMPRODUCT(Expenses!E$20:E$24,$Z3:$Z7)*$F3,MAX((Expenses!E$20-$AB3/12)*$AA3*$F3,0)+MAX((Expenses!E$21-$AB4/12)*$AA4*$F3,0)+MAX((Expenses!E$22-$AB5/12)*$AA5*$F3,0)+MAX((Expenses!E$23-$AB6/12)*$AA6*$F3,0)+MAX((Expenses!E$24-$AB7/12)*$AA7*$F3,0)))))</f>
        <v>0</v>
      </c>
      <c r="H174" s="154">
        <f>IF(OR(H$165&lt;=EOMONTH($E3,$R3*(1-$O3)),H$165&gt;EOMONTH($E3,$P3*12*(1-$O3)+$Q3*12*$O3+$R3*(1-$O3))),0,IF($X3="NNN",SUM(Expenses!F$20:F$24)*$F3,IF($X3="FSG",0,IF($X3="MG",SUMPRODUCT(Expenses!F$20:F$24,$Z3:$Z7)*$F3,MAX((Expenses!F$20-$AB3/12)*$AA3*$F3,0)+MAX((Expenses!F$21-$AB4/12)*$AA4*$F3,0)+MAX((Expenses!F$22-$AB5/12)*$AA5*$F3,0)+MAX((Expenses!F$23-$AB6/12)*$AA6*$F3,0)+MAX((Expenses!F$24-$AB7/12)*$AA7*$F3,0)))))</f>
        <v>0</v>
      </c>
      <c r="I174" s="154">
        <f>IF(OR(I$165&lt;=EOMONTH($E3,$R3*(1-$O3)),I$165&gt;EOMONTH($E3,$P3*12*(1-$O3)+$Q3*12*$O3+$R3*(1-$O3))),0,IF($X3="NNN",SUM(Expenses!G$20:G$24)*$F3,IF($X3="FSG",0,IF($X3="MG",SUMPRODUCT(Expenses!G$20:G$24,$Z3:$Z7)*$F3,MAX((Expenses!G$20-$AB3/12)*$AA3*$F3,0)+MAX((Expenses!G$21-$AB4/12)*$AA4*$F3,0)+MAX((Expenses!G$22-$AB5/12)*$AA5*$F3,0)+MAX((Expenses!G$23-$AB6/12)*$AA6*$F3,0)+MAX((Expenses!G$24-$AB7/12)*$AA7*$F3,0)))))</f>
        <v>0</v>
      </c>
      <c r="J174" s="154">
        <f>IF(OR(J$165&lt;=EOMONTH($E3,$R3*(1-$O3)),J$165&gt;EOMONTH($E3,$P3*12*(1-$O3)+$Q3*12*$O3+$R3*(1-$O3))),0,IF($X3="NNN",SUM(Expenses!H$20:H$24)*$F3,IF($X3="FSG",0,IF($X3="MG",SUMPRODUCT(Expenses!H$20:H$24,$Z3:$Z7)*$F3,MAX((Expenses!H$20-$AB3/12)*$AA3*$F3,0)+MAX((Expenses!H$21-$AB4/12)*$AA4*$F3,0)+MAX((Expenses!H$22-$AB5/12)*$AA5*$F3,0)+MAX((Expenses!H$23-$AB6/12)*$AA6*$F3,0)+MAX((Expenses!H$24-$AB7/12)*$AA7*$F3,0)))))</f>
        <v>0</v>
      </c>
      <c r="K174" s="154">
        <f>IF(OR(K$165&lt;=EOMONTH($E3,$R3*(1-$O3)),K$165&gt;EOMONTH($E3,$P3*12*(1-$O3)+$Q3*12*$O3+$R3*(1-$O3))),0,IF($X3="NNN",SUM(Expenses!I$20:I$24)*$F3,IF($X3="FSG",0,IF($X3="MG",SUMPRODUCT(Expenses!I$20:I$24,$Z3:$Z7)*$F3,MAX((Expenses!I$20-$AB3/12)*$AA3*$F3,0)+MAX((Expenses!I$21-$AB4/12)*$AA4*$F3,0)+MAX((Expenses!I$22-$AB5/12)*$AA5*$F3,0)+MAX((Expenses!I$23-$AB6/12)*$AA6*$F3,0)+MAX((Expenses!I$24-$AB7/12)*$AA7*$F3,0)))))</f>
        <v>0</v>
      </c>
      <c r="L174" s="154">
        <f>IF(OR(L$165&lt;=EOMONTH($E3,$R3*(1-$O3)),L$165&gt;EOMONTH($E3,$P3*12*(1-$O3)+$Q3*12*$O3+$R3*(1-$O3))),0,IF($X3="NNN",SUM(Expenses!J$20:J$24)*$F3,IF($X3="FSG",0,IF($X3="MG",SUMPRODUCT(Expenses!J$20:J$24,$Z3:$Z7)*$F3,MAX((Expenses!J$20-$AB3/12)*$AA3*$F3,0)+MAX((Expenses!J$21-$AB4/12)*$AA4*$F3,0)+MAX((Expenses!J$22-$AB5/12)*$AA5*$F3,0)+MAX((Expenses!J$23-$AB6/12)*$AA6*$F3,0)+MAX((Expenses!J$24-$AB7/12)*$AA7*$F3,0)))))</f>
        <v>0</v>
      </c>
      <c r="M174" s="154">
        <f>IF(OR(M$165&lt;=EOMONTH($E3,$R3*(1-$O3)),M$165&gt;EOMONTH($E3,$P3*12*(1-$O3)+$Q3*12*$O3+$R3*(1-$O3))),0,IF($X3="NNN",SUM(Expenses!K$20:K$24)*$F3,IF($X3="FSG",0,IF($X3="MG",SUMPRODUCT(Expenses!K$20:K$24,$Z3:$Z7)*$F3,MAX((Expenses!K$20-$AB3/12)*$AA3*$F3,0)+MAX((Expenses!K$21-$AB4/12)*$AA4*$F3,0)+MAX((Expenses!K$22-$AB5/12)*$AA5*$F3,0)+MAX((Expenses!K$23-$AB6/12)*$AA6*$F3,0)+MAX((Expenses!K$24-$AB7/12)*$AA7*$F3,0)))))</f>
        <v>0</v>
      </c>
      <c r="N174" s="154">
        <f>IF(OR(N$165&lt;=EOMONTH($E3,$R3*(1-$O3)),N$165&gt;EOMONTH($E3,$P3*12*(1-$O3)+$Q3*12*$O3+$R3*(1-$O3))),0,IF($X3="NNN",SUM(Expenses!L$20:L$24)*$F3,IF($X3="FSG",0,IF($X3="MG",SUMPRODUCT(Expenses!L$20:L$24,$Z3:$Z7)*$F3,MAX((Expenses!L$20-$AB3/12)*$AA3*$F3,0)+MAX((Expenses!L$21-$AB4/12)*$AA4*$F3,0)+MAX((Expenses!L$22-$AB5/12)*$AA5*$F3,0)+MAX((Expenses!L$23-$AB6/12)*$AA6*$F3,0)+MAX((Expenses!L$24-$AB7/12)*$AA7*$F3,0)))))</f>
        <v>0</v>
      </c>
      <c r="O174" s="154">
        <f>IF(OR(O$165&lt;=EOMONTH($E3,$R3*(1-$O3)),O$165&gt;EOMONTH($E3,$P3*12*(1-$O3)+$Q3*12*$O3+$R3*(1-$O3))),0,IF($X3="NNN",SUM(Expenses!M$20:M$24)*$F3,IF($X3="FSG",0,IF($X3="MG",SUMPRODUCT(Expenses!M$20:M$24,$Z3:$Z7)*$F3,MAX((Expenses!M$20-$AB3/12)*$AA3*$F3,0)+MAX((Expenses!M$21-$AB4/12)*$AA4*$F3,0)+MAX((Expenses!M$22-$AB5/12)*$AA5*$F3,0)+MAX((Expenses!M$23-$AB6/12)*$AA6*$F3,0)+MAX((Expenses!M$24-$AB7/12)*$AA7*$F3,0)))))</f>
        <v>0</v>
      </c>
      <c r="P174" s="154">
        <f>IF(OR(P$165&lt;=EOMONTH($E3,$R3*(1-$O3)),P$165&gt;EOMONTH($E3,$P3*12*(1-$O3)+$Q3*12*$O3+$R3*(1-$O3))),0,IF($X3="NNN",SUM(Expenses!N$20:N$24)*$F3,IF($X3="FSG",0,IF($X3="MG",SUMPRODUCT(Expenses!N$20:N$24,$Z3:$Z7)*$F3,MAX((Expenses!N$20-$AB3/12)*$AA3*$F3,0)+MAX((Expenses!N$21-$AB4/12)*$AA4*$F3,0)+MAX((Expenses!N$22-$AB5/12)*$AA5*$F3,0)+MAX((Expenses!N$23-$AB6/12)*$AA6*$F3,0)+MAX((Expenses!N$24-$AB7/12)*$AA7*$F3,0)))))</f>
        <v>0</v>
      </c>
      <c r="Q174" s="154">
        <f>IF(OR(Q$165&lt;=EOMONTH($E3,$R3*(1-$O3)),Q$165&gt;EOMONTH($E3,$P3*12*(1-$O3)+$Q3*12*$O3+$R3*(1-$O3))),0,IF($X3="NNN",SUM(Expenses!O$20:O$24)*$F3,IF($X3="FSG",0,IF($X3="MG",SUMPRODUCT(Expenses!O$20:O$24,$Z3:$Z7)*$F3,MAX((Expenses!O$20-$AB3/12)*$AA3*$F3,0)+MAX((Expenses!O$21-$AB4/12)*$AA4*$F3,0)+MAX((Expenses!O$22-$AB5/12)*$AA5*$F3,0)+MAX((Expenses!O$23-$AB6/12)*$AA6*$F3,0)+MAX((Expenses!O$24-$AB7/12)*$AA7*$F3,0)))))</f>
        <v>0</v>
      </c>
      <c r="R174" s="154">
        <f>IF(OR(R$165&lt;=EOMONTH($E3,$R3*(1-$O3)),R$165&gt;EOMONTH($E3,$P3*12*(1-$O3)+$Q3*12*$O3+$R3*(1-$O3))),0,IF($X3="NNN",SUM(Expenses!P$20:P$24)*$F3,IF($X3="FSG",0,IF($X3="MG",SUMPRODUCT(Expenses!P$20:P$24,$Z3:$Z7)*$F3,MAX((Expenses!P$20-$AB3/12)*$AA3*$F3,0)+MAX((Expenses!P$21-$AB4/12)*$AA4*$F3,0)+MAX((Expenses!P$22-$AB5/12)*$AA5*$F3,0)+MAX((Expenses!P$23-$AB6/12)*$AA6*$F3,0)+MAX((Expenses!P$24-$AB7/12)*$AA7*$F3,0)))))</f>
        <v>0</v>
      </c>
      <c r="S174" s="154">
        <f>IF(OR(S$165&lt;=EOMONTH($E3,$R3*(1-$O3)),S$165&gt;EOMONTH($E3,$P3*12*(1-$O3)+$Q3*12*$O3+$R3*(1-$O3))),0,IF($X3="NNN",SUM(Expenses!Q$20:Q$24)*$F3,IF($X3="FSG",0,IF($X3="MG",SUMPRODUCT(Expenses!Q$20:Q$24,$Z3:$Z7)*$F3,MAX((Expenses!Q$20-$AB3/12)*$AA3*$F3,0)+MAX((Expenses!Q$21-$AB4/12)*$AA4*$F3,0)+MAX((Expenses!Q$22-$AB5/12)*$AA5*$F3,0)+MAX((Expenses!Q$23-$AB6/12)*$AA6*$F3,0)+MAX((Expenses!Q$24-$AB7/12)*$AA7*$F3,0)))))</f>
        <v>0</v>
      </c>
      <c r="T174" s="154">
        <f>IF(OR(T$165&lt;=EOMONTH($E3,$R3*(1-$O3)),T$165&gt;EOMONTH($E3,$P3*12*(1-$O3)+$Q3*12*$O3+$R3*(1-$O3))),0,IF($X3="NNN",SUM(Expenses!R$20:R$24)*$F3,IF($X3="FSG",0,IF($X3="MG",SUMPRODUCT(Expenses!R$20:R$24,$Z3:$Z7)*$F3,MAX((Expenses!R$20-$AB3/12)*$AA3*$F3,0)+MAX((Expenses!R$21-$AB4/12)*$AA4*$F3,0)+MAX((Expenses!R$22-$AB5/12)*$AA5*$F3,0)+MAX((Expenses!R$23-$AB6/12)*$AA6*$F3,0)+MAX((Expenses!R$24-$AB7/12)*$AA7*$F3,0)))))</f>
        <v>0</v>
      </c>
      <c r="U174" s="154">
        <f>IF(OR(U$165&lt;=EOMONTH($E3,$R3*(1-$O3)),U$165&gt;EOMONTH($E3,$P3*12*(1-$O3)+$Q3*12*$O3+$R3*(1-$O3))),0,IF($X3="NNN",SUM(Expenses!S$20:S$24)*$F3,IF($X3="FSG",0,IF($X3="MG",SUMPRODUCT(Expenses!S$20:S$24,$Z3:$Z7)*$F3,MAX((Expenses!S$20-$AB3/12)*$AA3*$F3,0)+MAX((Expenses!S$21-$AB4/12)*$AA4*$F3,0)+MAX((Expenses!S$22-$AB5/12)*$AA5*$F3,0)+MAX((Expenses!S$23-$AB6/12)*$AA6*$F3,0)+MAX((Expenses!S$24-$AB7/12)*$AA7*$F3,0)))))</f>
        <v>0</v>
      </c>
      <c r="V174" s="154">
        <f>IF(OR(V$165&lt;=EOMONTH($E3,$R3*(1-$O3)),V$165&gt;EOMONTH($E3,$P3*12*(1-$O3)+$Q3*12*$O3+$R3*(1-$O3))),0,IF($X3="NNN",SUM(Expenses!T$20:T$24)*$F3,IF($X3="FSG",0,IF($X3="MG",SUMPRODUCT(Expenses!T$20:T$24,$Z3:$Z7)*$F3,MAX((Expenses!T$20-$AB3/12)*$AA3*$F3,0)+MAX((Expenses!T$21-$AB4/12)*$AA4*$F3,0)+MAX((Expenses!T$22-$AB5/12)*$AA5*$F3,0)+MAX((Expenses!T$23-$AB6/12)*$AA6*$F3,0)+MAX((Expenses!T$24-$AB7/12)*$AA7*$F3,0)))))</f>
        <v>0</v>
      </c>
      <c r="W174" s="154">
        <f>IF(OR(W$165&lt;=EOMONTH($E3,$R3*(1-$O3)),W$165&gt;EOMONTH($E3,$P3*12*(1-$O3)+$Q3*12*$O3+$R3*(1-$O3))),0,IF($X3="NNN",SUM(Expenses!U$20:U$24)*$F3,IF($X3="FSG",0,IF($X3="MG",SUMPRODUCT(Expenses!U$20:U$24,$Z3:$Z7)*$F3,MAX((Expenses!U$20-$AB3/12)*$AA3*$F3,0)+MAX((Expenses!U$21-$AB4/12)*$AA4*$F3,0)+MAX((Expenses!U$22-$AB5/12)*$AA5*$F3,0)+MAX((Expenses!U$23-$AB6/12)*$AA6*$F3,0)+MAX((Expenses!U$24-$AB7/12)*$AA7*$F3,0)))))</f>
        <v>0</v>
      </c>
      <c r="X174" s="154">
        <f>IF(OR(X$165&lt;=EOMONTH($E3,$R3*(1-$O3)),X$165&gt;EOMONTH($E3,$P3*12*(1-$O3)+$Q3*12*$O3+$R3*(1-$O3))),0,IF($X3="NNN",SUM(Expenses!V$20:V$24)*$F3,IF($X3="FSG",0,IF($X3="MG",SUMPRODUCT(Expenses!V$20:V$24,$Z3:$Z7)*$F3,MAX((Expenses!V$20-$AB3/12)*$AA3*$F3,0)+MAX((Expenses!V$21-$AB4/12)*$AA4*$F3,0)+MAX((Expenses!V$22-$AB5/12)*$AA5*$F3,0)+MAX((Expenses!V$23-$AB6/12)*$AA6*$F3,0)+MAX((Expenses!V$24-$AB7/12)*$AA7*$F3,0)))))</f>
        <v>0</v>
      </c>
      <c r="Y174" s="154">
        <f>IF(OR(Y$165&lt;=EOMONTH($E3,$R3*(1-$O3)),Y$165&gt;EOMONTH($E3,$P3*12*(1-$O3)+$Q3*12*$O3+$R3*(1-$O3))),0,IF($X3="NNN",SUM(Expenses!W$20:W$24)*$F3,IF($X3="FSG",0,IF($X3="MG",SUMPRODUCT(Expenses!W$20:W$24,$Z3:$Z7)*$F3,MAX((Expenses!W$20-$AB3/12)*$AA3*$F3,0)+MAX((Expenses!W$21-$AB4/12)*$AA4*$F3,0)+MAX((Expenses!W$22-$AB5/12)*$AA5*$F3,0)+MAX((Expenses!W$23-$AB6/12)*$AA6*$F3,0)+MAX((Expenses!W$24-$AB7/12)*$AA7*$F3,0)))))</f>
        <v>0</v>
      </c>
      <c r="Z174" s="154">
        <f>IF(OR(Z$165&lt;=EOMONTH($E3,$R3*(1-$O3)),Z$165&gt;EOMONTH($E3,$P3*12*(1-$O3)+$Q3*12*$O3+$R3*(1-$O3))),0,IF($X3="NNN",SUM(Expenses!X$20:X$24)*$F3,IF($X3="FSG",0,IF($X3="MG",SUMPRODUCT(Expenses!X$20:X$24,$Z3:$Z7)*$F3,MAX((Expenses!X$20-$AB3/12)*$AA3*$F3,0)+MAX((Expenses!X$21-$AB4/12)*$AA4*$F3,0)+MAX((Expenses!X$22-$AB5/12)*$AA5*$F3,0)+MAX((Expenses!X$23-$AB6/12)*$AA6*$F3,0)+MAX((Expenses!X$24-$AB7/12)*$AA7*$F3,0)))))</f>
        <v>0</v>
      </c>
      <c r="AA174" s="154">
        <f>IF(OR(AA$165&lt;=EOMONTH($E3,$R3*(1-$O3)),AA$165&gt;EOMONTH($E3,$P3*12*(1-$O3)+$Q3*12*$O3+$R3*(1-$O3))),0,IF($X3="NNN",SUM(Expenses!Y$20:Y$24)*$F3,IF($X3="FSG",0,IF($X3="MG",SUMPRODUCT(Expenses!Y$20:Y$24,$Z3:$Z7)*$F3,MAX((Expenses!Y$20-$AB3/12)*$AA3*$F3,0)+MAX((Expenses!Y$21-$AB4/12)*$AA4*$F3,0)+MAX((Expenses!Y$22-$AB5/12)*$AA5*$F3,0)+MAX((Expenses!Y$23-$AB6/12)*$AA6*$F3,0)+MAX((Expenses!Y$24-$AB7/12)*$AA7*$F3,0)))))</f>
        <v>0</v>
      </c>
      <c r="AB174" s="154">
        <f>IF(OR(AB$165&lt;=EOMONTH($E3,$R3*(1-$O3)),AB$165&gt;EOMONTH($E3,$P3*12*(1-$O3)+$Q3*12*$O3+$R3*(1-$O3))),0,IF($X3="NNN",SUM(Expenses!Z$20:Z$24)*$F3,IF($X3="FSG",0,IF($X3="MG",SUMPRODUCT(Expenses!Z$20:Z$24,$Z3:$Z7)*$F3,MAX((Expenses!Z$20-$AB3/12)*$AA3*$F3,0)+MAX((Expenses!Z$21-$AB4/12)*$AA4*$F3,0)+MAX((Expenses!Z$22-$AB5/12)*$AA5*$F3,0)+MAX((Expenses!Z$23-$AB6/12)*$AA6*$F3,0)+MAX((Expenses!Z$24-$AB7/12)*$AA7*$F3,0)))))</f>
        <v>0</v>
      </c>
      <c r="AC174" s="154">
        <f>IF(OR(AC$165&lt;=EOMONTH($E3,$R3*(1-$O3)),AC$165&gt;EOMONTH($E3,$P3*12*(1-$O3)+$Q3*12*$O3+$R3*(1-$O3))),0,IF($X3="NNN",SUM(Expenses!AA$20:AA$24)*$F3,IF($X3="FSG",0,IF($X3="MG",SUMPRODUCT(Expenses!AA$20:AA$24,$Z3:$Z7)*$F3,MAX((Expenses!AA$20-$AB3/12)*$AA3*$F3,0)+MAX((Expenses!AA$21-$AB4/12)*$AA4*$F3,0)+MAX((Expenses!AA$22-$AB5/12)*$AA5*$F3,0)+MAX((Expenses!AA$23-$AB6/12)*$AA6*$F3,0)+MAX((Expenses!AA$24-$AB7/12)*$AA7*$F3,0)))))</f>
        <v>0</v>
      </c>
      <c r="AD174" s="154">
        <f>IF(OR(AD$165&lt;=EOMONTH($E3,$R3*(1-$O3)),AD$165&gt;EOMONTH($E3,$P3*12*(1-$O3)+$Q3*12*$O3+$R3*(1-$O3))),0,IF($X3="NNN",SUM(Expenses!AB$20:AB$24)*$F3,IF($X3="FSG",0,IF($X3="MG",SUMPRODUCT(Expenses!AB$20:AB$24,$Z3:$Z7)*$F3,MAX((Expenses!AB$20-$AB3/12)*$AA3*$F3,0)+MAX((Expenses!AB$21-$AB4/12)*$AA4*$F3,0)+MAX((Expenses!AB$22-$AB5/12)*$AA5*$F3,0)+MAX((Expenses!AB$23-$AB6/12)*$AA6*$F3,0)+MAX((Expenses!AB$24-$AB7/12)*$AA7*$F3,0)))))</f>
        <v>0</v>
      </c>
      <c r="AE174" s="154">
        <f>IF(OR(AE$165&lt;=EOMONTH($E3,$R3*(1-$O3)),AE$165&gt;EOMONTH($E3,$P3*12*(1-$O3)+$Q3*12*$O3+$R3*(1-$O3))),0,IF($X3="NNN",SUM(Expenses!AC$20:AC$24)*$F3,IF($X3="FSG",0,IF($X3="MG",SUMPRODUCT(Expenses!AC$20:AC$24,$Z3:$Z7)*$F3,MAX((Expenses!AC$20-$AB3/12)*$AA3*$F3,0)+MAX((Expenses!AC$21-$AB4/12)*$AA4*$F3,0)+MAX((Expenses!AC$22-$AB5/12)*$AA5*$F3,0)+MAX((Expenses!AC$23-$AB6/12)*$AA6*$F3,0)+MAX((Expenses!AC$24-$AB7/12)*$AA7*$F3,0)))))</f>
        <v>0</v>
      </c>
      <c r="AF174" s="154">
        <f>IF(OR(AF$165&lt;=EOMONTH($E3,$R3*(1-$O3)),AF$165&gt;EOMONTH($E3,$P3*12*(1-$O3)+$Q3*12*$O3+$R3*(1-$O3))),0,IF($X3="NNN",SUM(Expenses!AD$20:AD$24)*$F3,IF($X3="FSG",0,IF($X3="MG",SUMPRODUCT(Expenses!AD$20:AD$24,$Z3:$Z7)*$F3,MAX((Expenses!AD$20-$AB3/12)*$AA3*$F3,0)+MAX((Expenses!AD$21-$AB4/12)*$AA4*$F3,0)+MAX((Expenses!AD$22-$AB5/12)*$AA5*$F3,0)+MAX((Expenses!AD$23-$AB6/12)*$AA6*$F3,0)+MAX((Expenses!AD$24-$AB7/12)*$AA7*$F3,0)))))</f>
        <v>0</v>
      </c>
      <c r="AG174" s="154">
        <f>IF(OR(AG$165&lt;=EOMONTH($E3,$R3*(1-$O3)),AG$165&gt;EOMONTH($E3,$P3*12*(1-$O3)+$Q3*12*$O3+$R3*(1-$O3))),0,IF($X3="NNN",SUM(Expenses!AE$20:AE$24)*$F3,IF($X3="FSG",0,IF($X3="MG",SUMPRODUCT(Expenses!AE$20:AE$24,$Z3:$Z7)*$F3,MAX((Expenses!AE$20-$AB3/12)*$AA3*$F3,0)+MAX((Expenses!AE$21-$AB4/12)*$AA4*$F3,0)+MAX((Expenses!AE$22-$AB5/12)*$AA5*$F3,0)+MAX((Expenses!AE$23-$AB6/12)*$AA6*$F3,0)+MAX((Expenses!AE$24-$AB7/12)*$AA7*$F3,0)))))</f>
        <v>0</v>
      </c>
      <c r="AH174" s="154">
        <f>IF(OR(AH$165&lt;=EOMONTH($E3,$R3*(1-$O3)),AH$165&gt;EOMONTH($E3,$P3*12*(1-$O3)+$Q3*12*$O3+$R3*(1-$O3))),0,IF($X3="NNN",SUM(Expenses!AF$20:AF$24)*$F3,IF($X3="FSG",0,IF($X3="MG",SUMPRODUCT(Expenses!AF$20:AF$24,$Z3:$Z7)*$F3,MAX((Expenses!AF$20-$AB3/12)*$AA3*$F3,0)+MAX((Expenses!AF$21-$AB4/12)*$AA4*$F3,0)+MAX((Expenses!AF$22-$AB5/12)*$AA5*$F3,0)+MAX((Expenses!AF$23-$AB6/12)*$AA6*$F3,0)+MAX((Expenses!AF$24-$AB7/12)*$AA7*$F3,0)))))</f>
        <v>0</v>
      </c>
      <c r="AI174" s="154">
        <f>IF(OR(AI$165&lt;=EOMONTH($E3,$R3*(1-$O3)),AI$165&gt;EOMONTH($E3,$P3*12*(1-$O3)+$Q3*12*$O3+$R3*(1-$O3))),0,IF($X3="NNN",SUM(Expenses!AG$20:AG$24)*$F3,IF($X3="FSG",0,IF($X3="MG",SUMPRODUCT(Expenses!AG$20:AG$24,$Z3:$Z7)*$F3,MAX((Expenses!AG$20-$AB3/12)*$AA3*$F3,0)+MAX((Expenses!AG$21-$AB4/12)*$AA4*$F3,0)+MAX((Expenses!AG$22-$AB5/12)*$AA5*$F3,0)+MAX((Expenses!AG$23-$AB6/12)*$AA6*$F3,0)+MAX((Expenses!AG$24-$AB7/12)*$AA7*$F3,0)))))</f>
        <v>0</v>
      </c>
      <c r="AJ174" s="154">
        <f>IF(OR(AJ$165&lt;=EOMONTH($E3,$R3*(1-$O3)),AJ$165&gt;EOMONTH($E3,$P3*12*(1-$O3)+$Q3*12*$O3+$R3*(1-$O3))),0,IF($X3="NNN",SUM(Expenses!AH$20:AH$24)*$F3,IF($X3="FSG",0,IF($X3="MG",SUMPRODUCT(Expenses!AH$20:AH$24,$Z3:$Z7)*$F3,MAX((Expenses!AH$20-$AB3/12)*$AA3*$F3,0)+MAX((Expenses!AH$21-$AB4/12)*$AA4*$F3,0)+MAX((Expenses!AH$22-$AB5/12)*$AA5*$F3,0)+MAX((Expenses!AH$23-$AB6/12)*$AA6*$F3,0)+MAX((Expenses!AH$24-$AB7/12)*$AA7*$F3,0)))))</f>
        <v>0</v>
      </c>
      <c r="AK174" s="154">
        <f>IF(OR(AK$165&lt;=EOMONTH($E3,$R3*(1-$O3)),AK$165&gt;EOMONTH($E3,$P3*12*(1-$O3)+$Q3*12*$O3+$R3*(1-$O3))),0,IF($X3="NNN",SUM(Expenses!AI$20:AI$24)*$F3,IF($X3="FSG",0,IF($X3="MG",SUMPRODUCT(Expenses!AI$20:AI$24,$Z3:$Z7)*$F3,MAX((Expenses!AI$20-$AB3/12)*$AA3*$F3,0)+MAX((Expenses!AI$21-$AB4/12)*$AA4*$F3,0)+MAX((Expenses!AI$22-$AB5/12)*$AA5*$F3,0)+MAX((Expenses!AI$23-$AB6/12)*$AA6*$F3,0)+MAX((Expenses!AI$24-$AB7/12)*$AA7*$F3,0)))))</f>
        <v>0</v>
      </c>
      <c r="AL174" s="154">
        <f>IF(OR(AL$165&lt;=EOMONTH($E3,$R3*(1-$O3)),AL$165&gt;EOMONTH($E3,$P3*12*(1-$O3)+$Q3*12*$O3+$R3*(1-$O3))),0,IF($X3="NNN",SUM(Expenses!AJ$20:AJ$24)*$F3,IF($X3="FSG",0,IF($X3="MG",SUMPRODUCT(Expenses!AJ$20:AJ$24,$Z3:$Z7)*$F3,MAX((Expenses!AJ$20-$AB3/12)*$AA3*$F3,0)+MAX((Expenses!AJ$21-$AB4/12)*$AA4*$F3,0)+MAX((Expenses!AJ$22-$AB5/12)*$AA5*$F3,0)+MAX((Expenses!AJ$23-$AB6/12)*$AA6*$F3,0)+MAX((Expenses!AJ$24-$AB7/12)*$AA7*$F3,0)))))</f>
        <v>0</v>
      </c>
      <c r="AM174" s="154">
        <f ca="1">IF(OR(AM$165&lt;=EOMONTH($E3,$R3*(1-$O3)),AM$165&gt;EOMONTH($E3,$P3*12*(1-$O3)+$Q3*12*$O3+$R3*(1-$O3))),0,IF($X3="NNN",SUM(Expenses!AK$20:AK$24)*$F3,IF($X3="FSG",0,IF($X3="MG",SUMPRODUCT(Expenses!AK$20:AK$24,$Z3:$Z7)*$F3,MAX((Expenses!AK$20-$AB3/12)*$AA3*$F3,0)+MAX((Expenses!AK$21-$AB4/12)*$AA4*$F3,0)+MAX((Expenses!AK$22-$AB5/12)*$AA5*$F3,0)+MAX((Expenses!AK$23-$AB6/12)*$AA6*$F3,0)+MAX((Expenses!AK$24-$AB7/12)*$AA7*$F3,0)))))</f>
        <v>848.67680562572582</v>
      </c>
      <c r="AN174" s="154">
        <f ca="1">IF(OR(AN$165&lt;=EOMONTH($E3,$R3*(1-$O3)),AN$165&gt;EOMONTH($E3,$P3*12*(1-$O3)+$Q3*12*$O3+$R3*(1-$O3))),0,IF($X3="NNN",SUM(Expenses!AL$20:AL$24)*$F3,IF($X3="FSG",0,IF($X3="MG",SUMPRODUCT(Expenses!AL$20:AL$24,$Z3:$Z7)*$F3,MAX((Expenses!AL$20-$AB3/12)*$AA3*$F3,0)+MAX((Expenses!AL$21-$AB4/12)*$AA4*$F3,0)+MAX((Expenses!AL$22-$AB5/12)*$AA5*$F3,0)+MAX((Expenses!AL$23-$AB6/12)*$AA6*$F3,0)+MAX((Expenses!AL$24-$AB7/12)*$AA7*$F3,0)))))</f>
        <v>861.99306382557586</v>
      </c>
      <c r="AO174" s="154">
        <f ca="1">IF(OR(AO$165&lt;=EOMONTH($E3,$R3*(1-$O3)),AO$165&gt;EOMONTH($E3,$P3*12*(1-$O3)+$Q3*12*$O3+$R3*(1-$O3))),0,IF($X3="NNN",SUM(Expenses!AM$20:AM$24)*$F3,IF($X3="FSG",0,IF($X3="MG",SUMPRODUCT(Expenses!AM$20:AM$24,$Z3:$Z7)*$F3,MAX((Expenses!AM$20-$AB3/12)*$AA3*$F3,0)+MAX((Expenses!AM$21-$AB4/12)*$AA4*$F3,0)+MAX((Expenses!AM$22-$AB5/12)*$AA5*$F3,0)+MAX((Expenses!AM$23-$AB6/12)*$AA6*$F3,0)+MAX((Expenses!AM$24-$AB7/12)*$AA7*$F3,0)))))</f>
        <v>863.67197304148647</v>
      </c>
      <c r="AP174" s="154">
        <f ca="1">IF(OR(AP$165&lt;=EOMONTH($E3,$R3*(1-$O3)),AP$165&gt;EOMONTH($E3,$P3*12*(1-$O3)+$Q3*12*$O3+$R3*(1-$O3))),0,IF($X3="NNN",SUM(Expenses!AN$20:AN$24)*$F3,IF($X3="FSG",0,IF($X3="MG",SUMPRODUCT(Expenses!AN$20:AN$24,$Z3:$Z7)*$F3,MAX((Expenses!AN$20-$AB3/12)*$AA3*$F3,0)+MAX((Expenses!AN$21-$AB4/12)*$AA4*$F3,0)+MAX((Expenses!AN$22-$AB5/12)*$AA5*$F3,0)+MAX((Expenses!AN$23-$AB6/12)*$AA6*$F3,0)+MAX((Expenses!AN$24-$AB7/12)*$AA7*$F3,0)))))</f>
        <v>863.89299344509732</v>
      </c>
      <c r="AQ174" s="154">
        <f ca="1">IF(OR(AQ$165&lt;=EOMONTH($E3,$R3*(1-$O3)),AQ$165&gt;EOMONTH($E3,$P3*12*(1-$O3)+$Q3*12*$O3+$R3*(1-$O3))),0,IF($X3="NNN",SUM(Expenses!AO$20:AO$24)*$F3,IF($X3="FSG",0,IF($X3="MG",SUMPRODUCT(Expenses!AO$20:AO$24,$Z3:$Z7)*$F3,MAX((Expenses!AO$20-$AB3/12)*$AA3*$F3,0)+MAX((Expenses!AO$21-$AB4/12)*$AA4*$F3,0)+MAX((Expenses!AO$22-$AB5/12)*$AA5*$F3,0)+MAX((Expenses!AO$23-$AB6/12)*$AA6*$F3,0)+MAX((Expenses!AO$24-$AB7/12)*$AA7*$F3,0)))))</f>
        <v>864.11455894464871</v>
      </c>
      <c r="AR174" s="154">
        <f ca="1">IF(OR(AR$165&lt;=EOMONTH($E3,$R3*(1-$O3)),AR$165&gt;EOMONTH($E3,$P3*12*(1-$O3)+$Q3*12*$O3+$R3*(1-$O3))),0,IF($X3="NNN",SUM(Expenses!AP$20:AP$24)*$F3,IF($X3="FSG",0,IF($X3="MG",SUMPRODUCT(Expenses!AP$20:AP$24,$Z3:$Z7)*$F3,MAX((Expenses!AP$20-$AB3/12)*$AA3*$F3,0)+MAX((Expenses!AP$21-$AB4/12)*$AA4*$F3,0)+MAX((Expenses!AP$22-$AB5/12)*$AA5*$F3,0)+MAX((Expenses!AP$23-$AB6/12)*$AA6*$F3,0)+MAX((Expenses!AP$24-$AB7/12)*$AA7*$F3,0)))))</f>
        <v>864.3366708844942</v>
      </c>
      <c r="AS174" s="154">
        <f ca="1">IF(OR(AS$165&lt;=EOMONTH($E3,$R3*(1-$O3)),AS$165&gt;EOMONTH($E3,$P3*12*(1-$O3)+$Q3*12*$O3+$R3*(1-$O3))),0,IF($X3="NNN",SUM(Expenses!AQ$20:AQ$24)*$F3,IF($X3="FSG",0,IF($X3="MG",SUMPRODUCT(Expenses!AQ$20:AQ$24,$Z3:$Z7)*$F3,MAX((Expenses!AQ$20-$AB3/12)*$AA3*$F3,0)+MAX((Expenses!AQ$21-$AB4/12)*$AA4*$F3,0)+MAX((Expenses!AQ$22-$AB5/12)*$AA5*$F3,0)+MAX((Expenses!AQ$23-$AB6/12)*$AA6*$F3,0)+MAX((Expenses!AQ$24-$AB7/12)*$AA7*$F3,0)))))</f>
        <v>864.55933061230303</v>
      </c>
      <c r="AT174" s="154">
        <f ca="1">IF(OR(AT$165&lt;=EOMONTH($E3,$R3*(1-$O3)),AT$165&gt;EOMONTH($E3,$P3*12*(1-$O3)+$Q3*12*$O3+$R3*(1-$O3))),0,IF($X3="NNN",SUM(Expenses!AR$20:AR$24)*$F3,IF($X3="FSG",0,IF($X3="MG",SUMPRODUCT(Expenses!AR$20:AR$24,$Z3:$Z7)*$F3,MAX((Expenses!AR$20-$AB3/12)*$AA3*$F3,0)+MAX((Expenses!AR$21-$AB4/12)*$AA4*$F3,0)+MAX((Expenses!AR$22-$AB5/12)*$AA5*$F3,0)+MAX((Expenses!AR$23-$AB6/12)*$AA6*$F3,0)+MAX((Expenses!AR$24-$AB7/12)*$AA7*$F3,0)))))</f>
        <v>864.78253947906808</v>
      </c>
      <c r="AU174" s="154">
        <f ca="1">IF(OR(AU$165&lt;=EOMONTH($E3,$R3*(1-$O3)),AU$165&gt;EOMONTH($E3,$P3*12*(1-$O3)+$Q3*12*$O3+$R3*(1-$O3))),0,IF($X3="NNN",SUM(Expenses!AS$20:AS$24)*$F3,IF($X3="FSG",0,IF($X3="MG",SUMPRODUCT(Expenses!AS$20:AS$24,$Z3:$Z7)*$F3,MAX((Expenses!AS$20-$AB3/12)*$AA3*$F3,0)+MAX((Expenses!AS$21-$AB4/12)*$AA4*$F3,0)+MAX((Expenses!AS$22-$AB5/12)*$AA5*$F3,0)+MAX((Expenses!AS$23-$AB6/12)*$AA6*$F3,0)+MAX((Expenses!AS$24-$AB7/12)*$AA7*$F3,0)))))</f>
        <v>865.00629883911415</v>
      </c>
      <c r="AV174" s="154">
        <f ca="1">IF(OR(AV$165&lt;=EOMONTH($E3,$R3*(1-$O3)),AV$165&gt;EOMONTH($E3,$P3*12*(1-$O3)+$Q3*12*$O3+$R3*(1-$O3))),0,IF($X3="NNN",SUM(Expenses!AT$20:AT$24)*$F3,IF($X3="FSG",0,IF($X3="MG",SUMPRODUCT(Expenses!AT$20:AT$24,$Z3:$Z7)*$F3,MAX((Expenses!AT$20-$AB3/12)*$AA3*$F3,0)+MAX((Expenses!AT$21-$AB4/12)*$AA4*$F3,0)+MAX((Expenses!AT$22-$AB5/12)*$AA5*$F3,0)+MAX((Expenses!AT$23-$AB6/12)*$AA6*$F3,0)+MAX((Expenses!AT$24-$AB7/12)*$AA7*$F3,0)))))</f>
        <v>865.23061005010607</v>
      </c>
      <c r="AW174" s="154">
        <f ca="1">IF(OR(AW$165&lt;=EOMONTH($E3,$R3*(1-$O3)),AW$165&gt;EOMONTH($E3,$P3*12*(1-$O3)+$Q3*12*$O3+$R3*(1-$O3))),0,IF($X3="NNN",SUM(Expenses!AU$20:AU$24)*$F3,IF($X3="FSG",0,IF($X3="MG",SUMPRODUCT(Expenses!AU$20:AU$24,$Z3:$Z7)*$F3,MAX((Expenses!AU$20-$AB3/12)*$AA3*$F3,0)+MAX((Expenses!AU$21-$AB4/12)*$AA4*$F3,0)+MAX((Expenses!AU$22-$AB5/12)*$AA5*$F3,0)+MAX((Expenses!AU$23-$AB6/12)*$AA6*$F3,0)+MAX((Expenses!AU$24-$AB7/12)*$AA7*$F3,0)))))</f>
        <v>865.45547447305739</v>
      </c>
      <c r="AX174" s="154">
        <f ca="1">IF(OR(AX$165&lt;=EOMONTH($E3,$R3*(1-$O3)),AX$165&gt;EOMONTH($E3,$P3*12*(1-$O3)+$Q3*12*$O3+$R3*(1-$O3))),0,IF($X3="NNN",SUM(Expenses!AV$20:AV$24)*$F3,IF($X3="FSG",0,IF($X3="MG",SUMPRODUCT(Expenses!AV$20:AV$24,$Z3:$Z7)*$F3,MAX((Expenses!AV$20-$AB3/12)*$AA3*$F3,0)+MAX((Expenses!AV$21-$AB4/12)*$AA4*$F3,0)+MAX((Expenses!AV$22-$AB5/12)*$AA5*$F3,0)+MAX((Expenses!AV$23-$AB6/12)*$AA6*$F3,0)+MAX((Expenses!AV$24-$AB7/12)*$AA7*$F3,0)))))</f>
        <v>865.68089347233786</v>
      </c>
      <c r="AY174" s="154">
        <f ca="1">IF(OR(AY$165&lt;=EOMONTH($E3,$R3*(1-$O3)),AY$165&gt;EOMONTH($E3,$P3*12*(1-$O3)+$Q3*12*$O3+$R3*(1-$O3))),0,IF($X3="NNN",SUM(Expenses!AW$20:AW$24)*$F3,IF($X3="FSG",0,IF($X3="MG",SUMPRODUCT(Expenses!AW$20:AW$24,$Z3:$Z7)*$F3,MAX((Expenses!AW$20-$AB3/12)*$AA3*$F3,0)+MAX((Expenses!AW$21-$AB4/12)*$AA4*$F3,0)+MAX((Expenses!AW$22-$AB5/12)*$AA5*$F3,0)+MAX((Expenses!AW$23-$AB6/12)*$AA6*$F3,0)+MAX((Expenses!AW$24-$AB7/12)*$AA7*$F3,0)))))</f>
        <v>868.3307869147593</v>
      </c>
      <c r="AZ174" s="154">
        <f ca="1">IF(OR(AZ$165&lt;=EOMONTH($E3,$R3*(1-$O3)),AZ$165&gt;EOMONTH($E3,$P3*12*(1-$O3)+$Q3*12*$O3+$R3*(1-$O3))),0,IF($X3="NNN",SUM(Expenses!AX$20:AX$24)*$F3,IF($X3="FSG",0,IF($X3="MG",SUMPRODUCT(Expenses!AX$20:AX$24,$Z3:$Z7)*$F3,MAX((Expenses!AX$20-$AB3/12)*$AA3*$F3,0)+MAX((Expenses!AX$21-$AB4/12)*$AA4*$F3,0)+MAX((Expenses!AX$22-$AB5/12)*$AA5*$F3,0)+MAX((Expenses!AX$23-$AB6/12)*$AA6*$F3,0)+MAX((Expenses!AX$24-$AB7/12)*$AA7*$F3,0)))))</f>
        <v>881.93040640301047</v>
      </c>
      <c r="BA174" s="154">
        <f ca="1">IF(OR(BA$165&lt;=EOMONTH($E3,$R3*(1-$O3)),BA$165&gt;EOMONTH($E3,$P3*12*(1-$O3)+$Q3*12*$O3+$R3*(1-$O3))),0,IF($X3="NNN",SUM(Expenses!AY$20:AY$24)*$F3,IF($X3="FSG",0,IF($X3="MG",SUMPRODUCT(Expenses!AY$20:AY$24,$Z3:$Z7)*$F3,MAX((Expenses!AY$20-$AB3/12)*$AA3*$F3,0)+MAX((Expenses!AY$21-$AB4/12)*$AA4*$F3,0)+MAX((Expenses!AY$22-$AB5/12)*$AA5*$F3,0)+MAX((Expenses!AY$23-$AB6/12)*$AA6*$F3,0)+MAX((Expenses!AY$24-$AB7/12)*$AA7*$F3,0)))))</f>
        <v>883.6596828953983</v>
      </c>
      <c r="BB174" s="154">
        <f ca="1">IF(OR(BB$165&lt;=EOMONTH($E3,$R3*(1-$O3)),BB$165&gt;EOMONTH($E3,$P3*12*(1-$O3)+$Q3*12*$O3+$R3*(1-$O3))),0,IF($X3="NNN",SUM(Expenses!AZ$20:AZ$24)*$F3,IF($X3="FSG",0,IF($X3="MG",SUMPRODUCT(Expenses!AZ$20:AZ$24,$Z3:$Z7)*$F3,MAX((Expenses!AZ$20-$AB3/12)*$AA3*$F3,0)+MAX((Expenses!AZ$21-$AB4/12)*$AA4*$F3,0)+MAX((Expenses!AZ$22-$AB5/12)*$AA5*$F3,0)+MAX((Expenses!AZ$23-$AB6/12)*$AA6*$F3,0)+MAX((Expenses!AZ$24-$AB7/12)*$AA7*$F3,0)))))</f>
        <v>883.88733391111759</v>
      </c>
      <c r="BC174" s="154">
        <f ca="1">IF(OR(BC$165&lt;=EOMONTH($E3,$R3*(1-$O3)),BC$165&gt;EOMONTH($E3,$P3*12*(1-$O3)+$Q3*12*$O3+$R3*(1-$O3))),0,IF($X3="NNN",SUM(Expenses!BA$20:BA$24)*$F3,IF($X3="FSG",0,IF($X3="MG",SUMPRODUCT(Expenses!BA$20:BA$24,$Z3:$Z7)*$F3,MAX((Expenses!BA$20-$AB3/12)*$AA3*$F3,0)+MAX((Expenses!BA$21-$AB4/12)*$AA4*$F3,0)+MAX((Expenses!BA$22-$AB5/12)*$AA5*$F3,0)+MAX((Expenses!BA$23-$AB6/12)*$AA6*$F3,0)+MAX((Expenses!BA$24-$AB7/12)*$AA7*$F3,0)))))</f>
        <v>884.11554637565564</v>
      </c>
      <c r="BD174" s="154">
        <f ca="1">IF(OR(BD$165&lt;=EOMONTH($E3,$R3*(1-$O3)),BD$165&gt;EOMONTH($E3,$P3*12*(1-$O3)+$Q3*12*$O3+$R3*(1-$O3))),0,IF($X3="NNN",SUM(Expenses!BB$20:BB$24)*$F3,IF($X3="FSG",0,IF($X3="MG",SUMPRODUCT(Expenses!BB$20:BB$24,$Z3:$Z7)*$F3,MAX((Expenses!BB$20-$AB3/12)*$AA3*$F3,0)+MAX((Expenses!BB$21-$AB4/12)*$AA4*$F3,0)+MAX((Expenses!BB$22-$AB5/12)*$AA5*$F3,0)+MAX((Expenses!BB$23-$AB6/12)*$AA6*$F3,0)+MAX((Expenses!BB$24-$AB7/12)*$AA7*$F3,0)))))</f>
        <v>884.3443216736963</v>
      </c>
      <c r="BE174" s="154">
        <f ca="1">IF(OR(BE$165&lt;=EOMONTH($E3,$R3*(1-$O3)),BE$165&gt;EOMONTH($E3,$P3*12*(1-$O3)+$Q3*12*$O3+$R3*(1-$O3))),0,IF($X3="NNN",SUM(Expenses!BC$20:BC$24)*$F3,IF($X3="FSG",0,IF($X3="MG",SUMPRODUCT(Expenses!BC$20:BC$24,$Z3:$Z7)*$F3,MAX((Expenses!BC$20-$AB3/12)*$AA3*$F3,0)+MAX((Expenses!BC$21-$AB4/12)*$AA4*$F3,0)+MAX((Expenses!BC$22-$AB5/12)*$AA5*$F3,0)+MAX((Expenses!BC$23-$AB6/12)*$AA6*$F3,0)+MAX((Expenses!BC$24-$AB7/12)*$AA7*$F3,0)))))</f>
        <v>884.57366119333949</v>
      </c>
      <c r="BF174" s="154">
        <f ca="1">IF(OR(BF$165&lt;=EOMONTH($E3,$R3*(1-$O3)),BF$165&gt;EOMONTH($E3,$P3*12*(1-$O3)+$Q3*12*$O3+$R3*(1-$O3))),0,IF($X3="NNN",SUM(Expenses!BD$20:BD$24)*$F3,IF($X3="FSG",0,IF($X3="MG",SUMPRODUCT(Expenses!BD$20:BD$24,$Z3:$Z7)*$F3,MAX((Expenses!BD$20-$AB3/12)*$AA3*$F3,0)+MAX((Expenses!BD$21-$AB4/12)*$AA4*$F3,0)+MAX((Expenses!BD$22-$AB5/12)*$AA5*$F3,0)+MAX((Expenses!BD$23-$AB6/12)*$AA6*$F3,0)+MAX((Expenses!BD$24-$AB7/12)*$AA7*$F3,0)))))</f>
        <v>884.80356632610744</v>
      </c>
      <c r="BG174" s="154">
        <f ca="1">IF(OR(BG$165&lt;=EOMONTH($E3,$R3*(1-$O3)),BG$165&gt;EOMONTH($E3,$P3*12*(1-$O3)+$Q3*12*$O3+$R3*(1-$O3))),0,IF($X3="NNN",SUM(Expenses!BE$20:BE$24)*$F3,IF($X3="FSG",0,IF($X3="MG",SUMPRODUCT(Expenses!BE$20:BE$24,$Z3:$Z7)*$F3,MAX((Expenses!BE$20-$AB3/12)*$AA3*$F3,0)+MAX((Expenses!BE$21-$AB4/12)*$AA4*$F3,0)+MAX((Expenses!BE$22-$AB5/12)*$AA5*$F3,0)+MAX((Expenses!BE$23-$AB6/12)*$AA6*$F3,0)+MAX((Expenses!BE$24-$AB7/12)*$AA7*$F3,0)))))</f>
        <v>885.03403846695494</v>
      </c>
      <c r="BH174" s="154">
        <f ca="1">IF(OR(BH$165&lt;=EOMONTH($E3,$R3*(1-$O3)),BH$165&gt;EOMONTH($E3,$P3*12*(1-$O3)+$Q3*12*$O3+$R3*(1-$O3))),0,IF($X3="NNN",SUM(Expenses!BF$20:BF$24)*$F3,IF($X3="FSG",0,IF($X3="MG",SUMPRODUCT(Expenses!BF$20:BF$24,$Z3:$Z7)*$F3,MAX((Expenses!BF$20-$AB3/12)*$AA3*$F3,0)+MAX((Expenses!BF$21-$AB4/12)*$AA4*$F3,0)+MAX((Expenses!BF$22-$AB5/12)*$AA5*$F3,0)+MAX((Expenses!BF$23-$AB6/12)*$AA6*$F3,0)+MAX((Expenses!BF$24-$AB7/12)*$AA7*$F3,0)))))</f>
        <v>885.26507901427669</v>
      </c>
      <c r="BI174" s="154">
        <f ca="1">IF(OR(BI$165&lt;=EOMONTH($E3,$R3*(1-$O3)),BI$165&gt;EOMONTH($E3,$P3*12*(1-$O3)+$Q3*12*$O3+$R3*(1-$O3))),0,IF($X3="NNN",SUM(Expenses!BG$20:BG$24)*$F3,IF($X3="FSG",0,IF($X3="MG",SUMPRODUCT(Expenses!BG$20:BG$24,$Z3:$Z7)*$F3,MAX((Expenses!BG$20-$AB3/12)*$AA3*$F3,0)+MAX((Expenses!BG$21-$AB4/12)*$AA4*$F3,0)+MAX((Expenses!BG$22-$AB5/12)*$AA5*$F3,0)+MAX((Expenses!BG$23-$AB6/12)*$AA6*$F3,0)+MAX((Expenses!BG$24-$AB7/12)*$AA7*$F3,0)))))</f>
        <v>885.49668936991645</v>
      </c>
      <c r="BJ174" s="154">
        <f ca="1">IF(OR(BJ$165&lt;=EOMONTH($E3,$R3*(1-$O3)),BJ$165&gt;EOMONTH($E3,$P3*12*(1-$O3)+$Q3*12*$O3+$R3*(1-$O3))),0,IF($X3="NNN",SUM(Expenses!BH$20:BH$24)*$F3,IF($X3="FSG",0,IF($X3="MG",SUMPRODUCT(Expenses!BH$20:BH$24,$Z3:$Z7)*$F3,MAX((Expenses!BH$20-$AB3/12)*$AA3*$F3,0)+MAX((Expenses!BH$21-$AB4/12)*$AA4*$F3,0)+MAX((Expenses!BH$22-$AB5/12)*$AA5*$F3,0)+MAX((Expenses!BH$23-$AB6/12)*$AA6*$F3,0)+MAX((Expenses!BH$24-$AB7/12)*$AA7*$F3,0)))))</f>
        <v>885.72887093917529</v>
      </c>
      <c r="BK174" s="154">
        <f ca="1">IF(OR(BK$165&lt;=EOMONTH($E3,$R3*(1-$O3)),BK$165&gt;EOMONTH($E3,$P3*12*(1-$O3)+$Q3*12*$O3+$R3*(1-$O3))),0,IF($X3="NNN",SUM(Expenses!BI$20:BI$24)*$F3,IF($X3="FSG",0,IF($X3="MG",SUMPRODUCT(Expenses!BI$20:BI$24,$Z3:$Z7)*$F3,MAX((Expenses!BI$20-$AB3/12)*$AA3*$F3,0)+MAX((Expenses!BI$21-$AB4/12)*$AA4*$F3,0)+MAX((Expenses!BI$22-$AB5/12)*$AA5*$F3,0)+MAX((Expenses!BI$23-$AB6/12)*$AA6*$F3,0)+MAX((Expenses!BI$24-$AB7/12)*$AA7*$F3,0)))))</f>
        <v>888.45826118486923</v>
      </c>
      <c r="BL174" s="154">
        <f ca="1">IF(OR(BL$165&lt;=EOMONTH($E3,$R3*(1-$O3)),BL$165&gt;EOMONTH($E3,$P3*12*(1-$O3)+$Q3*12*$O3+$R3*(1-$O3))),0,IF($X3="NNN",SUM(Expenses!BJ$20:BJ$24)*$F3,IF($X3="FSG",0,IF($X3="MG",SUMPRODUCT(Expenses!BJ$20:BJ$24,$Z3:$Z7)*$F3,MAX((Expenses!BJ$20-$AB3/12)*$AA3*$F3,0)+MAX((Expenses!BJ$21-$AB4/12)*$AA4*$F3,0)+MAX((Expenses!BJ$22-$AB5/12)*$AA5*$F3,0)+MAX((Expenses!BJ$23-$AB6/12)*$AA6*$F3,0)+MAX((Expenses!BJ$24-$AB7/12)*$AA7*$F3,0)))))</f>
        <v>902.34742027102106</v>
      </c>
      <c r="BM174" s="154">
        <f ca="1">IF(OR(BM$165&lt;=EOMONTH($E3,$R3*(1-$O3)),BM$165&gt;EOMONTH($E3,$P3*12*(1-$O3)+$Q3*12*$O3+$R3*(1-$O3))),0,IF($X3="NNN",SUM(Expenses!BK$20:BK$24)*$F3,IF($X3="FSG",0,IF($X3="MG",SUMPRODUCT(Expenses!BK$20:BK$24,$Z3:$Z7)*$F3,MAX((Expenses!BK$20-$AB3/12)*$AA3*$F3,0)+MAX((Expenses!BK$21-$AB4/12)*$AA4*$F3,0)+MAX((Expenses!BK$22-$AB5/12)*$AA5*$F3,0)+MAX((Expenses!BK$23-$AB6/12)*$AA6*$F3,0)+MAX((Expenses!BK$24-$AB7/12)*$AA7*$F3,0)))))</f>
        <v>904.12857505818056</v>
      </c>
      <c r="BN174" s="154">
        <f ca="1">IF(OR(BN$165&lt;=EOMONTH($E3,$R3*(1-$O3)),BN$165&gt;EOMONTH($E3,$P3*12*(1-$O3)+$Q3*12*$O3+$R3*(1-$O3))),0,IF($X3="NNN",SUM(Expenses!BL$20:BL$24)*$F3,IF($X3="FSG",0,IF($X3="MG",SUMPRODUCT(Expenses!BL$20:BL$24,$Z3:$Z7)*$F3,MAX((Expenses!BL$20-$AB3/12)*$AA3*$F3,0)+MAX((Expenses!BL$21-$AB4/12)*$AA4*$F3,0)+MAX((Expenses!BL$22-$AB5/12)*$AA5*$F3,0)+MAX((Expenses!BL$23-$AB6/12)*$AA6*$F3,0)+MAX((Expenses!BL$24-$AB7/12)*$AA7*$F3,0)))))</f>
        <v>904.36305560437143</v>
      </c>
      <c r="BO174" s="154">
        <f ca="1">IF(OR(BO$165&lt;=EOMONTH($E3,$R3*(1-$O3)),BO$165&gt;EOMONTH($E3,$P3*12*(1-$O3)+$Q3*12*$O3+$R3*(1-$O3))),0,IF($X3="NNN",SUM(Expenses!BM$20:BM$24)*$F3,IF($X3="FSG",0,IF($X3="MG",SUMPRODUCT(Expenses!BM$20:BM$24,$Z3:$Z7)*$F3,MAX((Expenses!BM$20-$AB3/12)*$AA3*$F3,0)+MAX((Expenses!BM$21-$AB4/12)*$AA4*$F3,0)+MAX((Expenses!BM$22-$AB5/12)*$AA5*$F3,0)+MAX((Expenses!BM$23-$AB6/12)*$AA6*$F3,0)+MAX((Expenses!BM$24-$AB7/12)*$AA7*$F3,0)))))</f>
        <v>904.59811444284537</v>
      </c>
      <c r="BP174" s="154">
        <f ca="1">IF(OR(BP$165&lt;=EOMONTH($E3,$R3*(1-$O3)),BP$165&gt;EOMONTH($E3,$P3*12*(1-$O3)+$Q3*12*$O3+$R3*(1-$O3))),0,IF($X3="NNN",SUM(Expenses!BN$20:BN$24)*$F3,IF($X3="FSG",0,IF($X3="MG",SUMPRODUCT(Expenses!BN$20:BN$24,$Z3:$Z7)*$F3,MAX((Expenses!BN$20-$AB3/12)*$AA3*$F3,0)+MAX((Expenses!BN$21-$AB4/12)*$AA4*$F3,0)+MAX((Expenses!BN$22-$AB5/12)*$AA5*$F3,0)+MAX((Expenses!BN$23-$AB6/12)*$AA6*$F3,0)+MAX((Expenses!BN$24-$AB7/12)*$AA7*$F3,0)))))</f>
        <v>904.83375299982765</v>
      </c>
      <c r="BQ174" s="154">
        <f ca="1">IF(OR(BQ$165&lt;=EOMONTH($E3,$R3*(1-$O3)),BQ$165&gt;EOMONTH($E3,$P3*12*(1-$O3)+$Q3*12*$O3+$R3*(1-$O3))),0,IF($X3="NNN",SUM(Expenses!BO$20:BO$24)*$F3,IF($X3="FSG",0,IF($X3="MG",SUMPRODUCT(Expenses!BO$20:BO$24,$Z3:$Z7)*$F3,MAX((Expenses!BO$20-$AB3/12)*$AA3*$F3,0)+MAX((Expenses!BO$21-$AB4/12)*$AA4*$F3,0)+MAX((Expenses!BO$22-$AB5/12)*$AA5*$F3,0)+MAX((Expenses!BO$23-$AB6/12)*$AA6*$F3,0)+MAX((Expenses!BO$24-$AB7/12)*$AA7*$F3,0)))))</f>
        <v>905.06997270505997</v>
      </c>
      <c r="BR174" s="154">
        <f ca="1">IF(OR(BR$165&lt;=EOMONTH($E3,$R3*(1-$O3)),BR$165&gt;EOMONTH($E3,$P3*12*(1-$O3)+$Q3*12*$O3+$R3*(1-$O3))),0,IF($X3="NNN",SUM(Expenses!BP$20:BP$24)*$F3,IF($X3="FSG",0,IF($X3="MG",SUMPRODUCT(Expenses!BP$20:BP$24,$Z3:$Z7)*$F3,MAX((Expenses!BP$20-$AB3/12)*$AA3*$F3,0)+MAX((Expenses!BP$21-$AB4/12)*$AA4*$F3,0)+MAX((Expenses!BP$22-$AB5/12)*$AA5*$F3,0)+MAX((Expenses!BP$23-$AB6/12)*$AA6*$F3,0)+MAX((Expenses!BP$24-$AB7/12)*$AA7*$F3,0)))))</f>
        <v>905.30677499181093</v>
      </c>
      <c r="BS174" s="154">
        <f ca="1">IF(OR(BS$165&lt;=EOMONTH($E3,$R3*(1-$O3)),BS$165&gt;EOMONTH($E3,$P3*12*(1-$O3)+$Q3*12*$O3+$R3*(1-$O3))),0,IF($X3="NNN",SUM(Expenses!BQ$20:BQ$24)*$F3,IF($X3="FSG",0,IF($X3="MG",SUMPRODUCT(Expenses!BQ$20:BQ$24,$Z3:$Z7)*$F3,MAX((Expenses!BQ$20-$AB3/12)*$AA3*$F3,0)+MAX((Expenses!BQ$21-$AB4/12)*$AA4*$F3,0)+MAX((Expenses!BQ$22-$AB5/12)*$AA5*$F3,0)+MAX((Expenses!BQ$23-$AB6/12)*$AA6*$F3,0)+MAX((Expenses!BQ$24-$AB7/12)*$AA7*$F3,0)))))</f>
        <v>905.54416129688389</v>
      </c>
      <c r="BT174" s="154">
        <f ca="1">IF(OR(BT$165&lt;=EOMONTH($E3,$R3*(1-$O3)),BT$165&gt;EOMONTH($E3,$P3*12*(1-$O3)+$Q3*12*$O3+$R3*(1-$O3))),0,IF($X3="NNN",SUM(Expenses!BR$20:BR$24)*$F3,IF($X3="FSG",0,IF($X3="MG",SUMPRODUCT(Expenses!BR$20:BR$24,$Z3:$Z7)*$F3,MAX((Expenses!BR$20-$AB3/12)*$AA3*$F3,0)+MAX((Expenses!BR$21-$AB4/12)*$AA4*$F3,0)+MAX((Expenses!BR$22-$AB5/12)*$AA5*$F3,0)+MAX((Expenses!BR$23-$AB6/12)*$AA6*$F3,0)+MAX((Expenses!BR$24-$AB7/12)*$AA7*$F3,0)))))</f>
        <v>905.78213306062526</v>
      </c>
      <c r="BU174" s="154">
        <f ca="1">IF(OR(BU$165&lt;=EOMONTH($E3,$R3*(1-$O3)),BU$165&gt;EOMONTH($E3,$P3*12*(1-$O3)+$Q3*12*$O3+$R3*(1-$O3))),0,IF($X3="NNN",SUM(Expenses!BS$20:BS$24)*$F3,IF($X3="FSG",0,IF($X3="MG",SUMPRODUCT(Expenses!BS$20:BS$24,$Z3:$Z7)*$F3,MAX((Expenses!BS$20-$AB3/12)*$AA3*$F3,0)+MAX((Expenses!BS$21-$AB4/12)*$AA4*$F3,0)+MAX((Expenses!BS$22-$AB5/12)*$AA5*$F3,0)+MAX((Expenses!BS$23-$AB6/12)*$AA6*$F3,0)+MAX((Expenses!BS$24-$AB7/12)*$AA7*$F3,0)))))</f>
        <v>906.02069172693427</v>
      </c>
      <c r="BV174" s="154">
        <f ca="1">IF(OR(BV$165&lt;=EOMONTH($E3,$R3*(1-$O3)),BV$165&gt;EOMONTH($E3,$P3*12*(1-$O3)+$Q3*12*$O3+$R3*(1-$O3))),0,IF($X3="NNN",SUM(Expenses!BT$20:BT$24)*$F3,IF($X3="FSG",0,IF($X3="MG",SUMPRODUCT(Expenses!BT$20:BT$24,$Z3:$Z7)*$F3,MAX((Expenses!BT$20-$AB3/12)*$AA3*$F3,0)+MAX((Expenses!BT$21-$AB4/12)*$AA4*$F3,0)+MAX((Expenses!BT$22-$AB5/12)*$AA5*$F3,0)+MAX((Expenses!BT$23-$AB6/12)*$AA6*$F3,0)+MAX((Expenses!BT$24-$AB7/12)*$AA7*$F3,0)))))</f>
        <v>906.25983874327096</v>
      </c>
      <c r="BW174" s="154">
        <f ca="1">IF(OR(BW$165&lt;=EOMONTH($E3,$R3*(1-$O3)),BW$165&gt;EOMONTH($E3,$P3*12*(1-$O3)+$Q3*12*$O3+$R3*(1-$O3))),0,IF($X3="NNN",SUM(Expenses!BU$20:BU$24)*$F3,IF($X3="FSG",0,IF($X3="MG",SUMPRODUCT(Expenses!BU$20:BU$24,$Z3:$Z7)*$F3,MAX((Expenses!BU$20-$AB3/12)*$AA3*$F3,0)+MAX((Expenses!BU$21-$AB4/12)*$AA4*$F3,0)+MAX((Expenses!BU$22-$AB5/12)*$AA5*$F3,0)+MAX((Expenses!BU$23-$AB6/12)*$AA6*$F3,0)+MAX((Expenses!BU$24-$AB7/12)*$AA7*$F3,0)))))</f>
        <v>909.07111069633572</v>
      </c>
      <c r="BX174" s="154">
        <f ca="1">IF(OR(BX$165&lt;=EOMONTH($E3,$R3*(1-$O3)),BX$165&gt;EOMONTH($E3,$P3*12*(1-$O3)+$Q3*12*$O3+$R3*(1-$O3))),0,IF($X3="NNN",SUM(Expenses!BV$20:BV$24)*$F3,IF($X3="FSG",0,IF($X3="MG",SUMPRODUCT(Expenses!BV$20:BV$24,$Z3:$Z7)*$F3,MAX((Expenses!BV$20-$AB3/12)*$AA3*$F3,0)+MAX((Expenses!BV$21-$AB4/12)*$AA4*$F3,0)+MAX((Expenses!BV$22-$AB5/12)*$AA5*$F3,0)+MAX((Expenses!BV$23-$AB6/12)*$AA6*$F3,0)+MAX((Expenses!BV$24-$AB7/12)*$AA7*$F3,0)))))</f>
        <v>923.25612658859063</v>
      </c>
      <c r="BY174" s="154">
        <f ca="1">IF(OR(BY$165&lt;=EOMONTH($E3,$R3*(1-$O3)),BY$165&gt;EOMONTH($E3,$P3*12*(1-$O3)+$Q3*12*$O3+$R3*(1-$O3))),0,IF($X3="NNN",SUM(Expenses!BW$20:BW$24)*$F3,IF($X3="FSG",0,IF($X3="MG",SUMPRODUCT(Expenses!BW$20:BW$24,$Z3:$Z7)*$F3,MAX((Expenses!BW$20-$AB3/12)*$AA3*$F3,0)+MAX((Expenses!BW$21-$AB4/12)*$AA4*$F3,0)+MAX((Expenses!BW$22-$AB5/12)*$AA5*$F3,0)+MAX((Expenses!BW$23-$AB6/12)*$AA6*$F3,0)+MAX((Expenses!BW$24-$AB7/12)*$AA7*$F3,0)))))</f>
        <v>925.090716019365</v>
      </c>
      <c r="BZ174" s="154">
        <f ca="1">IF(OR(BZ$165&lt;=EOMONTH($E3,$R3*(1-$O3)),BZ$165&gt;EOMONTH($E3,$P3*12*(1-$O3)+$Q3*12*$O3+$R3*(1-$O3))),0,IF($X3="NNN",SUM(Expenses!BX$20:BX$24)*$F3,IF($X3="FSG",0,IF($X3="MG",SUMPRODUCT(Expenses!BX$20:BX$24,$Z3:$Z7)*$F3,MAX((Expenses!BX$20-$AB3/12)*$AA3*$F3,0)+MAX((Expenses!BX$21-$AB4/12)*$AA4*$F3,0)+MAX((Expenses!BX$22-$AB5/12)*$AA5*$F3,0)+MAX((Expenses!BX$23-$AB6/12)*$AA6*$F3,0)+MAX((Expenses!BX$24-$AB7/12)*$AA7*$F3,0)))))</f>
        <v>925.33223098194162</v>
      </c>
      <c r="CA174" s="154">
        <f ca="1">IF(OR(CA$165&lt;=EOMONTH($E3,$R3*(1-$O3)),CA$165&gt;EOMONTH($E3,$P3*12*(1-$O3)+$Q3*12*$O3+$R3*(1-$O3))),0,IF($X3="NNN",SUM(Expenses!BY$20:BY$24)*$F3,IF($X3="FSG",0,IF($X3="MG",SUMPRODUCT(Expenses!BY$20:BY$24,$Z3:$Z7)*$F3,MAX((Expenses!BY$20-$AB3/12)*$AA3*$F3,0)+MAX((Expenses!BY$21-$AB4/12)*$AA4*$F3,0)+MAX((Expenses!BY$22-$AB5/12)*$AA5*$F3,0)+MAX((Expenses!BY$23-$AB6/12)*$AA6*$F3,0)+MAX((Expenses!BY$24-$AB7/12)*$AA7*$F3,0)))))</f>
        <v>925.57434158556987</v>
      </c>
      <c r="CB174" s="154">
        <f ca="1">IF(OR(CB$165&lt;=EOMONTH($E3,$R3*(1-$O3)),CB$165&gt;EOMONTH($E3,$P3*12*(1-$O3)+$Q3*12*$O3+$R3*(1-$O3))),0,IF($X3="NNN",SUM(Expenses!BZ$20:BZ$24)*$F3,IF($X3="FSG",0,IF($X3="MG",SUMPRODUCT(Expenses!BZ$20:BZ$24,$Z3:$Z7)*$F3,MAX((Expenses!BZ$20-$AB3/12)*$AA3*$F3,0)+MAX((Expenses!BZ$21-$AB4/12)*$AA4*$F3,0)+MAX((Expenses!BZ$22-$AB5/12)*$AA5*$F3,0)+MAX((Expenses!BZ$23-$AB6/12)*$AA6*$F3,0)+MAX((Expenses!BZ$24-$AB7/12)*$AA7*$F3,0)))))</f>
        <v>925.8170492992615</v>
      </c>
      <c r="CC174" s="154">
        <f ca="1">IF(OR(CC$165&lt;=EOMONTH($E3,$R3*(1-$O3)),CC$165&gt;EOMONTH($E3,$P3*12*(1-$O3)+$Q3*12*$O3+$R3*(1-$O3))),0,IF($X3="NNN",SUM(Expenses!CA$20:CA$24)*$F3,IF($X3="FSG",0,IF($X3="MG",SUMPRODUCT(Expenses!CA$20:CA$24,$Z3:$Z7)*$F3,MAX((Expenses!CA$20-$AB3/12)*$AA3*$F3,0)+MAX((Expenses!CA$21-$AB4/12)*$AA4*$F3,0)+MAX((Expenses!CA$22-$AB5/12)*$AA5*$F3,0)+MAX((Expenses!CA$23-$AB6/12)*$AA6*$F3,0)+MAX((Expenses!CA$24-$AB7/12)*$AA7*$F3,0)))))</f>
        <v>926.06035559565078</v>
      </c>
      <c r="CD174" s="154">
        <f ca="1">IF(OR(CD$165&lt;=EOMONTH($E3,$R3*(1-$O3)),CD$165&gt;EOMONTH($E3,$P3*12*(1-$O3)+$Q3*12*$O3+$R3*(1-$O3))),0,IF($X3="NNN",SUM(Expenses!CB$20:CB$24)*$F3,IF($X3="FSG",0,IF($X3="MG",SUMPRODUCT(Expenses!CB$20:CB$24,$Z3:$Z7)*$F3,MAX((Expenses!CB$20-$AB3/12)*$AA3*$F3,0)+MAX((Expenses!CB$21-$AB4/12)*$AA4*$F3,0)+MAX((Expenses!CB$22-$AB5/12)*$AA5*$F3,0)+MAX((Expenses!CB$23-$AB6/12)*$AA6*$F3,0)+MAX((Expenses!CB$24-$AB7/12)*$AA7*$F3,0)))))</f>
        <v>926.30426195100426</v>
      </c>
      <c r="CE174" s="154">
        <f ca="1">IF(OR(CE$165&lt;=EOMONTH($E3,$R3*(1-$O3)),CE$165&gt;EOMONTH($E3,$P3*12*(1-$O3)+$Q3*12*$O3+$R3*(1-$O3))),0,IF($X3="NNN",SUM(Expenses!CC$20:CC$24)*$F3,IF($X3="FSG",0,IF($X3="MG",SUMPRODUCT(Expenses!CC$20:CC$24,$Z3:$Z7)*$F3,MAX((Expenses!CC$20-$AB3/12)*$AA3*$F3,0)+MAX((Expenses!CC$21-$AB4/12)*$AA4*$F3,0)+MAX((Expenses!CC$22-$AB5/12)*$AA5*$F3,0)+MAX((Expenses!CC$23-$AB6/12)*$AA6*$F3,0)+MAX((Expenses!CC$24-$AB7/12)*$AA7*$F3,0)))))</f>
        <v>926.54876984522934</v>
      </c>
      <c r="CF174" s="154">
        <f ca="1">IF(OR(CF$165&lt;=EOMONTH($E3,$R3*(1-$O3)),CF$165&gt;EOMONTH($E3,$P3*12*(1-$O3)+$Q3*12*$O3+$R3*(1-$O3))),0,IF($X3="NNN",SUM(Expenses!CD$20:CD$24)*$F3,IF($X3="FSG",0,IF($X3="MG",SUMPRODUCT(Expenses!CD$20:CD$24,$Z3:$Z7)*$F3,MAX((Expenses!CD$20-$AB3/12)*$AA3*$F3,0)+MAX((Expenses!CD$21-$AB4/12)*$AA4*$F3,0)+MAX((Expenses!CD$22-$AB5/12)*$AA5*$F3,0)+MAX((Expenses!CD$23-$AB6/12)*$AA6*$F3,0)+MAX((Expenses!CD$24-$AB7/12)*$AA7*$F3,0)))))</f>
        <v>926.79388076188286</v>
      </c>
      <c r="CG174" s="154">
        <f ca="1">IF(OR(CG$165&lt;=EOMONTH($E3,$R3*(1-$O3)),CG$165&gt;EOMONTH($E3,$P3*12*(1-$O3)+$Q3*12*$O3+$R3*(1-$O3))),0,IF($X3="NNN",SUM(Expenses!CE$20:CE$24)*$F3,IF($X3="FSG",0,IF($X3="MG",SUMPRODUCT(Expenses!CE$20:CE$24,$Z3:$Z7)*$F3,MAX((Expenses!CE$20-$AB3/12)*$AA3*$F3,0)+MAX((Expenses!CE$21-$AB4/12)*$AA4*$F3,0)+MAX((Expenses!CE$22-$AB5/12)*$AA5*$F3,0)+MAX((Expenses!CE$23-$AB6/12)*$AA6*$F3,0)+MAX((Expenses!CE$24-$AB7/12)*$AA7*$F3,0)))))</f>
        <v>927.03959618818112</v>
      </c>
      <c r="CH174" s="154">
        <f ca="1">IF(OR(CH$165&lt;=EOMONTH($E3,$R3*(1-$O3)),CH$165&gt;EOMONTH($E3,$P3*12*(1-$O3)+$Q3*12*$O3+$R3*(1-$O3))),0,IF($X3="NNN",SUM(Expenses!CF$20:CF$24)*$F3,IF($X3="FSG",0,IF($X3="MG",SUMPRODUCT(Expenses!CF$20:CF$24,$Z3:$Z7)*$F3,MAX((Expenses!CF$20-$AB3/12)*$AA3*$F3,0)+MAX((Expenses!CF$21-$AB4/12)*$AA4*$F3,0)+MAX((Expenses!CF$22-$AB5/12)*$AA5*$F3,0)+MAX((Expenses!CF$23-$AB6/12)*$AA6*$F3,0)+MAX((Expenses!CF$24-$AB7/12)*$AA7*$F3,0)))))</f>
        <v>927.28591761500786</v>
      </c>
      <c r="CI174" s="154">
        <f ca="1">IF(OR(CI$165&lt;=EOMONTH($E3,$R3*(1-$O3)),CI$165&gt;EOMONTH($E3,$P3*12*(1-$O3)+$Q3*12*$O3+$R3*(1-$O3))),0,IF($X3="NNN",SUM(Expenses!CG$20:CG$24)*$F3,IF($X3="FSG",0,IF($X3="MG",SUMPRODUCT(Expenses!CG$20:CG$24,$Z3:$Z7)*$F3,MAX((Expenses!CG$20-$AB3/12)*$AA3*$F3,0)+MAX((Expenses!CG$21-$AB4/12)*$AA4*$F3,0)+MAX((Expenses!CG$22-$AB5/12)*$AA5*$F3,0)+MAX((Expenses!CG$23-$AB6/12)*$AA6*$F3,0)+MAX((Expenses!CG$24-$AB7/12)*$AA7*$F3,0)))))</f>
        <v>930.18152772666485</v>
      </c>
      <c r="CJ174" s="154">
        <f ca="1">IF(OR(CJ$165&lt;=EOMONTH($E3,$R3*(1-$O3)),CJ$165&gt;EOMONTH($E3,$P3*12*(1-$O3)+$Q3*12*$O3+$R3*(1-$O3))),0,IF($X3="NNN",SUM(Expenses!CH$20:CH$24)*$F3,IF($X3="FSG",0,IF($X3="MG",SUMPRODUCT(Expenses!CH$20:CH$24,$Z3:$Z7)*$F3,MAX((Expenses!CH$20-$AB3/12)*$AA3*$F3,0)+MAX((Expenses!CH$21-$AB4/12)*$AA4*$F3,0)+MAX((Expenses!CH$22-$AB5/12)*$AA5*$F3,0)+MAX((Expenses!CH$23-$AB6/12)*$AA6*$F3,0)+MAX((Expenses!CH$24-$AB7/12)*$AA7*$F3,0)))))</f>
        <v>944.66885976987589</v>
      </c>
      <c r="CK174" s="154">
        <f ca="1">IF(OR(CK$165&lt;=EOMONTH($E3,$R3*(1-$O3)),CK$165&gt;EOMONTH($E3,$P3*12*(1-$O3)+$Q3*12*$O3+$R3*(1-$O3))),0,IF($X3="NNN",SUM(Expenses!CI$20:CI$24)*$F3,IF($X3="FSG",0,IF($X3="MG",SUMPRODUCT(Expenses!CI$20:CI$24,$Z3:$Z7)*$F3,MAX((Expenses!CI$20-$AB3/12)*$AA3*$F3,0)+MAX((Expenses!CI$21-$AB4/12)*$AA4*$F3,0)+MAX((Expenses!CI$22-$AB5/12)*$AA5*$F3,0)+MAX((Expenses!CI$23-$AB6/12)*$AA6*$F3,0)+MAX((Expenses!CI$24-$AB7/12)*$AA7*$F3,0)))))</f>
        <v>946.55848688357344</v>
      </c>
      <c r="CL174" s="154">
        <f ca="1">IF(OR(CL$165&lt;=EOMONTH($E3,$R3*(1-$O3)),CL$165&gt;EOMONTH($E3,$P3*12*(1-$O3)+$Q3*12*$O3+$R3*(1-$O3))),0,IF($X3="NNN",SUM(Expenses!CJ$20:CJ$24)*$F3,IF($X3="FSG",0,IF($X3="MG",SUMPRODUCT(Expenses!CJ$20:CJ$24,$Z3:$Z7)*$F3,MAX((Expenses!CJ$20-$AB3/12)*$AA3*$F3,0)+MAX((Expenses!CJ$21-$AB4/12)*$AA4*$F3,0)+MAX((Expenses!CJ$22-$AB5/12)*$AA5*$F3,0)+MAX((Expenses!CJ$23-$AB6/12)*$AA6*$F3,0)+MAX((Expenses!CJ$24-$AB7/12)*$AA7*$F3,0)))))</f>
        <v>946.80724729502731</v>
      </c>
      <c r="CM174" s="154">
        <f ca="1">IF(OR(CM$165&lt;=EOMONTH($E3,$R3*(1-$O3)),CM$165&gt;EOMONTH($E3,$P3*12*(1-$O3)+$Q3*12*$O3+$R3*(1-$O3))),0,IF($X3="NNN",SUM(Expenses!CK$20:CK$24)*$F3,IF($X3="FSG",0,IF($X3="MG",SUMPRODUCT(Expenses!CK$20:CK$24,$Z3:$Z7)*$F3,MAX((Expenses!CK$20-$AB3/12)*$AA3*$F3,0)+MAX((Expenses!CK$21-$AB4/12)*$AA4*$F3,0)+MAX((Expenses!CK$22-$AB5/12)*$AA5*$F3,0)+MAX((Expenses!CK$23-$AB6/12)*$AA6*$F3,0)+MAX((Expenses!CK$24-$AB7/12)*$AA7*$F3,0)))))</f>
        <v>947.0566212167646</v>
      </c>
      <c r="CN174" s="154">
        <f ca="1">IF(OR(CN$165&lt;=EOMONTH($E3,$R3*(1-$O3)),CN$165&gt;EOMONTH($E3,$P3*12*(1-$O3)+$Q3*12*$O3+$R3*(1-$O3))),0,IF($X3="NNN",SUM(Expenses!CL$20:CL$24)*$F3,IF($X3="FSG",0,IF($X3="MG",SUMPRODUCT(Expenses!CL$20:CL$24,$Z3:$Z7)*$F3,MAX((Expenses!CL$20-$AB3/12)*$AA3*$F3,0)+MAX((Expenses!CL$21-$AB4/12)*$AA4*$F3,0)+MAX((Expenses!CL$22-$AB5/12)*$AA5*$F3,0)+MAX((Expenses!CL$23-$AB6/12)*$AA6*$F3,0)+MAX((Expenses!CL$24-$AB7/12)*$AA7*$F3,0)))))</f>
        <v>947.30661016186696</v>
      </c>
      <c r="CO174" s="154">
        <f ca="1">IF(OR(CO$165&lt;=EOMONTH($E3,$R3*(1-$O3)),CO$165&gt;EOMONTH($E3,$P3*12*(1-$O3)+$Q3*12*$O3+$R3*(1-$O3))),0,IF($X3="NNN",SUM(Expenses!CM$20:CM$24)*$F3,IF($X3="FSG",0,IF($X3="MG",SUMPRODUCT(Expenses!CM$20:CM$24,$Z3:$Z7)*$F3,MAX((Expenses!CM$20-$AB3/12)*$AA3*$F3,0)+MAX((Expenses!CM$21-$AB4/12)*$AA4*$F3,0)+MAX((Expenses!CM$22-$AB5/12)*$AA5*$F3,0)+MAX((Expenses!CM$23-$AB6/12)*$AA6*$F3,0)+MAX((Expenses!CM$24-$AB7/12)*$AA7*$F3,0)))))</f>
        <v>947.55721564714781</v>
      </c>
      <c r="CP174" s="154">
        <f ca="1">IF(OR(CP$165&lt;=EOMONTH($E3,$R3*(1-$O3)),CP$165&gt;EOMONTH($E3,$P3*12*(1-$O3)+$Q3*12*$O3+$R3*(1-$O3))),0,IF($X3="NNN",SUM(Expenses!CN$20:CN$24)*$F3,IF($X3="FSG",0,IF($X3="MG",SUMPRODUCT(Expenses!CN$20:CN$24,$Z3:$Z7)*$F3,MAX((Expenses!CN$20-$AB3/12)*$AA3*$F3,0)+MAX((Expenses!CN$21-$AB4/12)*$AA4*$F3,0)+MAX((Expenses!CN$22-$AB5/12)*$AA5*$F3,0)+MAX((Expenses!CN$23-$AB6/12)*$AA6*$F3,0)+MAX((Expenses!CN$24-$AB7/12)*$AA7*$F3,0)))))</f>
        <v>947.80843919316203</v>
      </c>
      <c r="CQ174" s="154">
        <f ca="1">IF(OR(CQ$165&lt;=EOMONTH($E3,$R3*(1-$O3)),CQ$165&gt;EOMONTH($E3,$P3*12*(1-$O3)+$Q3*12*$O3+$R3*(1-$O3))),0,IF($X3="NNN",SUM(Expenses!CO$20:CO$24)*$F3,IF($X3="FSG",0,IF($X3="MG",SUMPRODUCT(Expenses!CO$20:CO$24,$Z3:$Z7)*$F3,MAX((Expenses!CO$20-$AB3/12)*$AA3*$F3,0)+MAX((Expenses!CO$21-$AB4/12)*$AA4*$F3,0)+MAX((Expenses!CO$22-$AB5/12)*$AA5*$F3,0)+MAX((Expenses!CO$23-$AB6/12)*$AA6*$F3,0)+MAX((Expenses!CO$24-$AB7/12)*$AA7*$F3,0)))))</f>
        <v>948.06028232421374</v>
      </c>
      <c r="CR174" s="154">
        <f ca="1">IF(OR(CR$165&lt;=EOMONTH($E3,$R3*(1-$O3)),CR$165&gt;EOMONTH($E3,$P3*12*(1-$O3)+$Q3*12*$O3+$R3*(1-$O3))),0,IF($X3="NNN",SUM(Expenses!CP$20:CP$24)*$F3,IF($X3="FSG",0,IF($X3="MG",SUMPRODUCT(Expenses!CP$20:CP$24,$Z3:$Z7)*$F3,MAX((Expenses!CP$20-$AB3/12)*$AA3*$F3,0)+MAX((Expenses!CP$21-$AB4/12)*$AA4*$F3,0)+MAX((Expenses!CP$22-$AB5/12)*$AA5*$F3,0)+MAX((Expenses!CP$23-$AB6/12)*$AA6*$F3,0)+MAX((Expenses!CP$24-$AB7/12)*$AA7*$F3,0)))))</f>
        <v>948.31274656836695</v>
      </c>
      <c r="CS174" s="154">
        <f ca="1">IF(OR(CS$165&lt;=EOMONTH($E3,$R3*(1-$O3)),CS$165&gt;EOMONTH($E3,$P3*12*(1-$O3)+$Q3*12*$O3+$R3*(1-$O3))),0,IF($X3="NNN",SUM(Expenses!CQ$20:CQ$24)*$F3,IF($X3="FSG",0,IF($X3="MG",SUMPRODUCT(Expenses!CQ$20:CQ$24,$Z3:$Z7)*$F3,MAX((Expenses!CQ$20-$AB3/12)*$AA3*$F3,0)+MAX((Expenses!CQ$21-$AB4/12)*$AA4*$F3,0)+MAX((Expenses!CQ$22-$AB5/12)*$AA5*$F3,0)+MAX((Expenses!CQ$23-$AB6/12)*$AA6*$F3,0)+MAX((Expenses!CQ$24-$AB7/12)*$AA7*$F3,0)))))</f>
        <v>948.56583345745435</v>
      </c>
      <c r="CT174" s="154">
        <f ca="1">IF(OR(CT$165&lt;=EOMONTH($E3,$R3*(1-$O3)),CT$165&gt;EOMONTH($E3,$P3*12*(1-$O3)+$Q3*12*$O3+$R3*(1-$O3))),0,IF($X3="NNN",SUM(Expenses!CR$20:CR$24)*$F3,IF($X3="FSG",0,IF($X3="MG",SUMPRODUCT(Expenses!CR$20:CR$24,$Z3:$Z7)*$F3,MAX((Expenses!CR$20-$AB3/12)*$AA3*$F3,0)+MAX((Expenses!CR$21-$AB4/12)*$AA4*$F3,0)+MAX((Expenses!CR$22-$AB5/12)*$AA5*$F3,0)+MAX((Expenses!CR$23-$AB6/12)*$AA6*$F3,0)+MAX((Expenses!CR$24-$AB7/12)*$AA7*$F3,0)))))</f>
        <v>948.81954452708578</v>
      </c>
      <c r="CU174" s="154">
        <f ca="1">IF(OR(CU$165&lt;=EOMONTH($E3,$R3*(1-$O3)),CU$165&gt;EOMONTH($E3,$P3*12*(1-$O3)+$Q3*12*$O3+$R3*(1-$O3))),0,IF($X3="NNN",SUM(Expenses!CS$20:CS$24)*$F3,IF($X3="FSG",0,IF($X3="MG",SUMPRODUCT(Expenses!CS$20:CS$24,$Z3:$Z7)*$F3,MAX((Expenses!CS$20-$AB3/12)*$AA3*$F3,0)+MAX((Expenses!CS$21-$AB4/12)*$AA4*$F3,0)+MAX((Expenses!CS$22-$AB5/12)*$AA5*$F3,0)+MAX((Expenses!CS$23-$AB6/12)*$AA6*$F3,0)+MAX((Expenses!CS$24-$AB7/12)*$AA7*$F3,0)))))</f>
        <v>951.80202294209232</v>
      </c>
      <c r="CV174" s="154">
        <f ca="1">IF(OR(CV$165&lt;=EOMONTH($E3,$R3*(1-$O3)),CV$165&gt;EOMONTH($E3,$P3*12*(1-$O3)+$Q3*12*$O3+$R3*(1-$O3))),0,IF($X3="NNN",SUM(Expenses!CT$20:CT$24)*$F3,IF($X3="FSG",0,IF($X3="MG",SUMPRODUCT(Expenses!CT$20:CT$24,$Z3:$Z7)*$F3,MAX((Expenses!CT$20-$AB3/12)*$AA3*$F3,0)+MAX((Expenses!CT$21-$AB4/12)*$AA4*$F3,0)+MAX((Expenses!CT$22-$AB5/12)*$AA5*$F3,0)+MAX((Expenses!CT$23-$AB6/12)*$AA6*$F3,0)+MAX((Expenses!CT$24-$AB7/12)*$AA7*$F3,0)))))</f>
        <v>966.59827593427246</v>
      </c>
      <c r="CW174" s="154">
        <f ca="1">IF(OR(CW$165&lt;=EOMONTH($E3,$R3*(1-$O3)),CW$165&gt;EOMONTH($E3,$P3*12*(1-$O3)+$Q3*12*$O3+$R3*(1-$O3))),0,IF($X3="NNN",SUM(Expenses!CU$20:CU$24)*$F3,IF($X3="FSG",0,IF($X3="MG",SUMPRODUCT(Expenses!CU$20:CU$24,$Z3:$Z7)*$F3,MAX((Expenses!CU$20-$AB3/12)*$AA3*$F3,0)+MAX((Expenses!CU$21-$AB4/12)*$AA4*$F3,0)+MAX((Expenses!CU$22-$AB5/12)*$AA5*$F3,0)+MAX((Expenses!CU$23-$AB6/12)*$AA6*$F3,0)+MAX((Expenses!CU$24-$AB7/12)*$AA7*$F3,0)))))</f>
        <v>968.54459186138081</v>
      </c>
      <c r="CX174" s="154">
        <f ca="1">IF(OR(CX$165&lt;=EOMONTH($E3,$R3*(1-$O3)),CX$165&gt;EOMONTH($E3,$P3*12*(1-$O3)+$Q3*12*$O3+$R3*(1-$O3))),0,IF($X3="NNN",SUM(Expenses!CV$20:CV$24)*$F3,IF($X3="FSG",0,IF($X3="MG",SUMPRODUCT(Expenses!CV$20:CV$24,$Z3:$Z7)*$F3,MAX((Expenses!CV$20-$AB3/12)*$AA3*$F3,0)+MAX((Expenses!CV$21-$AB4/12)*$AA4*$F3,0)+MAX((Expenses!CV$22-$AB5/12)*$AA5*$F3,0)+MAX((Expenses!CV$23-$AB6/12)*$AA6*$F3,0)+MAX((Expenses!CV$24-$AB7/12)*$AA7*$F3,0)))))</f>
        <v>968.80081508517833</v>
      </c>
      <c r="CY174" s="154">
        <f ca="1">IF(OR(CY$165&lt;=EOMONTH($E3,$R3*(1-$O3)),CY$165&gt;EOMONTH($E3,$P3*12*(1-$O3)+$Q3*12*$O3+$R3*(1-$O3))),0,IF($X3="NNN",SUM(Expenses!CW$20:CW$24)*$F3,IF($X3="FSG",0,IF($X3="MG",SUMPRODUCT(Expenses!CW$20:CW$24,$Z3:$Z7)*$F3,MAX((Expenses!CW$20-$AB3/12)*$AA3*$F3,0)+MAX((Expenses!CW$21-$AB4/12)*$AA4*$F3,0)+MAX((Expenses!CW$22-$AB5/12)*$AA5*$F3,0)+MAX((Expenses!CW$23-$AB6/12)*$AA6*$F3,0)+MAX((Expenses!CW$24-$AB7/12)*$AA7*$F3,0)))))</f>
        <v>969.05767022456769</v>
      </c>
      <c r="CZ174" s="154">
        <f ca="1">IF(OR(CZ$165&lt;=EOMONTH($E3,$R3*(1-$O3)),CZ$165&gt;EOMONTH($E3,$P3*12*(1-$O3)+$Q3*12*$O3+$R3*(1-$O3))),0,IF($X3="NNN",SUM(Expenses!CX$20:CX$24)*$F3,IF($X3="FSG",0,IF($X3="MG",SUMPRODUCT(Expenses!CX$20:CX$24,$Z3:$Z7)*$F3,MAX((Expenses!CX$20-$AB3/12)*$AA3*$F3,0)+MAX((Expenses!CX$21-$AB4/12)*$AA4*$F3,0)+MAX((Expenses!CX$22-$AB5/12)*$AA5*$F3,0)+MAX((Expenses!CX$23-$AB6/12)*$AA6*$F3,0)+MAX((Expenses!CX$24-$AB7/12)*$AA7*$F3,0)))))</f>
        <v>969.31515883802297</v>
      </c>
      <c r="DA174" s="154">
        <f ca="1">IF(OR(DA$165&lt;=EOMONTH($E3,$R3*(1-$O3)),DA$165&gt;EOMONTH($E3,$P3*12*(1-$O3)+$Q3*12*$O3+$R3*(1-$O3))),0,IF($X3="NNN",SUM(Expenses!CY$20:CY$24)*$F3,IF($X3="FSG",0,IF($X3="MG",SUMPRODUCT(Expenses!CY$20:CY$24,$Z3:$Z7)*$F3,MAX((Expenses!CY$20-$AB3/12)*$AA3*$F3,0)+MAX((Expenses!CY$21-$AB4/12)*$AA4*$F3,0)+MAX((Expenses!CY$22-$AB5/12)*$AA5*$F3,0)+MAX((Expenses!CY$23-$AB6/12)*$AA6*$F3,0)+MAX((Expenses!CY$24-$AB7/12)*$AA7*$F3,0)))))</f>
        <v>969.57328248786246</v>
      </c>
      <c r="DB174" s="154">
        <f ca="1">IF(OR(DB$165&lt;=EOMONTH($E3,$R3*(1-$O3)),DB$165&gt;EOMONTH($E3,$P3*12*(1-$O3)+$Q3*12*$O3+$R3*(1-$O3))),0,IF($X3="NNN",SUM(Expenses!CZ$20:CZ$24)*$F3,IF($X3="FSG",0,IF($X3="MG",SUMPRODUCT(Expenses!CZ$20:CZ$24,$Z3:$Z7)*$F3,MAX((Expenses!CZ$20-$AB3/12)*$AA3*$F3,0)+MAX((Expenses!CZ$21-$AB4/12)*$AA4*$F3,0)+MAX((Expenses!CZ$22-$AB5/12)*$AA5*$F3,0)+MAX((Expenses!CZ$23-$AB6/12)*$AA6*$F3,0)+MAX((Expenses!CZ$24-$AB7/12)*$AA7*$F3,0)))))</f>
        <v>969.83204274025707</v>
      </c>
      <c r="DC174" s="154">
        <f ca="1">IF(OR(DC$165&lt;=EOMONTH($E3,$R3*(1-$O3)),DC$165&gt;EOMONTH($E3,$P3*12*(1-$O3)+$Q3*12*$O3+$R3*(1-$O3))),0,IF($X3="NNN",SUM(Expenses!DA$20:DA$24)*$F3,IF($X3="FSG",0,IF($X3="MG",SUMPRODUCT(Expenses!DA$20:DA$24,$Z3:$Z7)*$F3,MAX((Expenses!DA$20-$AB3/12)*$AA3*$F3,0)+MAX((Expenses!DA$21-$AB4/12)*$AA4*$F3,0)+MAX((Expenses!DA$22-$AB5/12)*$AA5*$F3,0)+MAX((Expenses!DA$23-$AB6/12)*$AA6*$F3,0)+MAX((Expenses!DA$24-$AB7/12)*$AA7*$F3,0)))))</f>
        <v>970.09144116524055</v>
      </c>
      <c r="DD174" s="154">
        <f ca="1">IF(OR(DD$165&lt;=EOMONTH($E3,$R3*(1-$O3)),DD$165&gt;EOMONTH($E3,$P3*12*(1-$O3)+$Q3*12*$O3+$R3*(1-$O3))),0,IF($X3="NNN",SUM(Expenses!DB$20:DB$24)*$F3,IF($X3="FSG",0,IF($X3="MG",SUMPRODUCT(Expenses!DB$20:DB$24,$Z3:$Z7)*$F3,MAX((Expenses!DB$20-$AB3/12)*$AA3*$F3,0)+MAX((Expenses!DB$21-$AB4/12)*$AA4*$F3,0)+MAX((Expenses!DB$22-$AB5/12)*$AA5*$F3,0)+MAX((Expenses!DB$23-$AB6/12)*$AA6*$F3,0)+MAX((Expenses!DB$24-$AB7/12)*$AA7*$F3,0)))))</f>
        <v>970.35147933671828</v>
      </c>
      <c r="DE174" s="154">
        <f ca="1">IF(OR(DE$165&lt;=EOMONTH($E3,$R3*(1-$O3)),DE$165&gt;EOMONTH($E3,$P3*12*(1-$O3)+$Q3*12*$O3+$R3*(1-$O3))),0,IF($X3="NNN",SUM(Expenses!DC$20:DC$24)*$F3,IF($X3="FSG",0,IF($X3="MG",SUMPRODUCT(Expenses!DC$20:DC$24,$Z3:$Z7)*$F3,MAX((Expenses!DC$20-$AB3/12)*$AA3*$F3,0)+MAX((Expenses!DC$21-$AB4/12)*$AA4*$F3,0)+MAX((Expenses!DC$22-$AB5/12)*$AA5*$F3,0)+MAX((Expenses!DC$23-$AB6/12)*$AA6*$F3,0)+MAX((Expenses!DC$24-$AB7/12)*$AA7*$F3,0)))))</f>
        <v>970.61215883247803</v>
      </c>
      <c r="DF174" s="154">
        <f ca="1">IF(OR(DF$165&lt;=EOMONTH($E3,$R3*(1-$O3)),DF$165&gt;EOMONTH($E3,$P3*12*(1-$O3)+$Q3*12*$O3+$R3*(1-$O3))),0,IF($X3="NNN",SUM(Expenses!DD$20:DD$24)*$F3,IF($X3="FSG",0,IF($X3="MG",SUMPRODUCT(Expenses!DD$20:DD$24,$Z3:$Z7)*$F3,MAX((Expenses!DD$20-$AB3/12)*$AA3*$F3,0)+MAX((Expenses!DD$21-$AB4/12)*$AA4*$F3,0)+MAX((Expenses!DD$22-$AB5/12)*$AA5*$F3,0)+MAX((Expenses!DD$23-$AB6/12)*$AA6*$F3,0)+MAX((Expenses!DD$24-$AB7/12)*$AA7*$F3,0)))))</f>
        <v>970.87348123419849</v>
      </c>
      <c r="DG174" s="154">
        <f ca="1">IF(OR(DG$165&lt;=EOMONTH($E3,$R3*(1-$O3)),DG$165&gt;EOMONTH($E3,$P3*12*(1-$O3)+$Q3*12*$O3+$R3*(1-$O3))),0,IF($X3="NNN",SUM(Expenses!DE$20:DE$24)*$F3,IF($X3="FSG",0,IF($X3="MG",SUMPRODUCT(Expenses!DE$20:DE$24,$Z3:$Z7)*$F3,MAX((Expenses!DE$20-$AB3/12)*$AA3*$F3,0)+MAX((Expenses!DE$21-$AB4/12)*$AA4*$F3,0)+MAX((Expenses!DE$22-$AB5/12)*$AA5*$F3,0)+MAX((Expenses!DE$23-$AB6/12)*$AA6*$F3,0)+MAX((Expenses!DE$24-$AB7/12)*$AA7*$F3,0)))))</f>
        <v>973.94543400165526</v>
      </c>
      <c r="DH174" s="154">
        <f ca="1">IF(OR(DH$165&lt;=EOMONTH($E3,$R3*(1-$O3)),DH$165&gt;EOMONTH($E3,$P3*12*(1-$O3)+$Q3*12*$O3+$R3*(1-$O3))),0,IF($X3="NNN",SUM(Expenses!DF$20:DF$24)*$F3,IF($X3="FSG",0,IF($X3="MG",SUMPRODUCT(Expenses!DF$20:DF$24,$Z3:$Z7)*$F3,MAX((Expenses!DF$20-$AB3/12)*$AA3*$F3,0)+MAX((Expenses!DF$21-$AB4/12)*$AA4*$F3,0)+MAX((Expenses!DF$22-$AB5/12)*$AA5*$F3,0)+MAX((Expenses!DF$23-$AB6/12)*$AA6*$F3,0)+MAX((Expenses!DF$24-$AB7/12)*$AA7*$F3,0)))))</f>
        <v>989.05736159102696</v>
      </c>
      <c r="DI174" s="154">
        <f ca="1">IF(OR(DI$165&lt;=EOMONTH($E3,$R3*(1-$O3)),DI$165&gt;EOMONTH($E3,$P3*12*(1-$O3)+$Q3*12*$O3+$R3*(1-$O3))),0,IF($X3="NNN",SUM(Expenses!DG$20:DG$24)*$F3,IF($X3="FSG",0,IF($X3="MG",SUMPRODUCT(Expenses!DG$20:DG$24,$Z3:$Z7)*$F3,MAX((Expenses!DG$20-$AB3/12)*$AA3*$F3,0)+MAX((Expenses!DG$21-$AB4/12)*$AA4*$F3,0)+MAX((Expenses!DG$22-$AB5/12)*$AA5*$F3,0)+MAX((Expenses!DG$23-$AB6/12)*$AA6*$F3,0)+MAX((Expenses!DG$24-$AB7/12)*$AA7*$F3,0)))))</f>
        <v>991.06206699594873</v>
      </c>
      <c r="DJ174" s="154">
        <f ca="1">IF(OR(DJ$165&lt;=EOMONTH($E3,$R3*(1-$O3)),DJ$165&gt;EOMONTH($E3,$P3*12*(1-$O3)+$Q3*12*$O3+$R3*(1-$O3))),0,IF($X3="NNN",SUM(Expenses!DH$20:DH$24)*$F3,IF($X3="FSG",0,IF($X3="MG",SUMPRODUCT(Expenses!DH$20:DH$24,$Z3:$Z7)*$F3,MAX((Expenses!DH$20-$AB3/12)*$AA3*$F3,0)+MAX((Expenses!DH$21-$AB4/12)*$AA4*$F3,0)+MAX((Expenses!DH$22-$AB5/12)*$AA5*$F3,0)+MAX((Expenses!DH$23-$AB6/12)*$AA6*$F3,0)+MAX((Expenses!DH$24-$AB7/12)*$AA7*$F3,0)))))</f>
        <v>991.32597691646015</v>
      </c>
      <c r="DK174" s="154">
        <f ca="1">IF(OR(DK$165&lt;=EOMONTH($E3,$R3*(1-$O3)),DK$165&gt;EOMONTH($E3,$P3*12*(1-$O3)+$Q3*12*$O3+$R3*(1-$O3))),0,IF($X3="NNN",SUM(Expenses!DI$20:DI$24)*$F3,IF($X3="FSG",0,IF($X3="MG",SUMPRODUCT(Expenses!DI$20:DI$24,$Z3:$Z7)*$F3,MAX((Expenses!DI$20-$AB3/12)*$AA3*$F3,0)+MAX((Expenses!DI$21-$AB4/12)*$AA4*$F3,0)+MAX((Expenses!DI$22-$AB5/12)*$AA5*$F3,0)+MAX((Expenses!DI$23-$AB6/12)*$AA6*$F3,0)+MAX((Expenses!DI$24-$AB7/12)*$AA7*$F3,0)))))</f>
        <v>991.59053771003096</v>
      </c>
      <c r="DL174" s="154">
        <f ca="1">IF(OR(DL$165&lt;=EOMONTH($E3,$R3*(1-$O3)),DL$165&gt;EOMONTH($E3,$P3*12*(1-$O3)+$Q3*12*$O3+$R3*(1-$O3))),0,IF($X3="NNN",SUM(Expenses!DJ$20:DJ$24)*$F3,IF($X3="FSG",0,IF($X3="MG",SUMPRODUCT(Expenses!DJ$20:DJ$24,$Z3:$Z7)*$F3,MAX((Expenses!DJ$20-$AB3/12)*$AA3*$F3,0)+MAX((Expenses!DJ$21-$AB4/12)*$AA4*$F3,0)+MAX((Expenses!DJ$22-$AB5/12)*$AA5*$F3,0)+MAX((Expenses!DJ$23-$AB6/12)*$AA6*$F3,0)+MAX((Expenses!DJ$24-$AB7/12)*$AA7*$F3,0)))))</f>
        <v>991.85575098188997</v>
      </c>
      <c r="DM174" s="154">
        <f ca="1">IF(OR(DM$165&lt;=EOMONTH($E3,$R3*(1-$O3)),DM$165&gt;EOMONTH($E3,$P3*12*(1-$O3)+$Q3*12*$O3+$R3*(1-$O3))),0,IF($X3="NNN",SUM(Expenses!DK$20:DK$24)*$F3,IF($X3="FSG",0,IF($X3="MG",SUMPRODUCT(Expenses!DK$20:DK$24,$Z3:$Z7)*$F3,MAX((Expenses!DK$20-$AB3/12)*$AA3*$F3,0)+MAX((Expenses!DK$21-$AB4/12)*$AA4*$F3,0)+MAX((Expenses!DK$22-$AB5/12)*$AA5*$F3,0)+MAX((Expenses!DK$23-$AB6/12)*$AA6*$F3,0)+MAX((Expenses!DK$24-$AB7/12)*$AA7*$F3,0)))))</f>
        <v>992.12161834122469</v>
      </c>
      <c r="DN174" s="154">
        <f ca="1">IF(OR(DN$165&lt;=EOMONTH($E3,$R3*(1-$O3)),DN$165&gt;EOMONTH($E3,$P3*12*(1-$O3)+$Q3*12*$O3+$R3*(1-$O3))),0,IF($X3="NNN",SUM(Expenses!DL$20:DL$24)*$F3,IF($X3="FSG",0,IF($X3="MG",SUMPRODUCT(Expenses!DL$20:DL$24,$Z3:$Z7)*$F3,MAX((Expenses!DL$20-$AB3/12)*$AA3*$F3,0)+MAX((Expenses!DL$21-$AB4/12)*$AA4*$F3,0)+MAX((Expenses!DL$22-$AB5/12)*$AA5*$F3,0)+MAX((Expenses!DL$23-$AB6/12)*$AA6*$F3,0)+MAX((Expenses!DL$24-$AB7/12)*$AA7*$F3,0)))))</f>
        <v>992.38814140119121</v>
      </c>
      <c r="DO174" s="154">
        <f ca="1">IF(OR(DO$165&lt;=EOMONTH($E3,$R3*(1-$O3)),DO$165&gt;EOMONTH($E3,$P3*12*(1-$O3)+$Q3*12*$O3+$R3*(1-$O3))),0,IF($X3="NNN",SUM(Expenses!DM$20:DM$24)*$F3,IF($X3="FSG",0,IF($X3="MG",SUMPRODUCT(Expenses!DM$20:DM$24,$Z3:$Z7)*$F3,MAX((Expenses!DM$20-$AB3/12)*$AA3*$F3,0)+MAX((Expenses!DM$21-$AB4/12)*$AA4*$F3,0)+MAX((Expenses!DM$22-$AB5/12)*$AA5*$F3,0)+MAX((Expenses!DM$23-$AB6/12)*$AA6*$F3,0)+MAX((Expenses!DM$24-$AB7/12)*$AA7*$F3,0)))))</f>
        <v>992.65532177892396</v>
      </c>
      <c r="DP174" s="154">
        <f ca="1">IF(OR(DP$165&lt;=EOMONTH($E3,$R3*(1-$O3)),DP$165&gt;EOMONTH($E3,$P3*12*(1-$O3)+$Q3*12*$O3+$R3*(1-$O3))),0,IF($X3="NNN",SUM(Expenses!DN$20:DN$24)*$F3,IF($X3="FSG",0,IF($X3="MG",SUMPRODUCT(Expenses!DN$20:DN$24,$Z3:$Z7)*$F3,MAX((Expenses!DN$20-$AB3/12)*$AA3*$F3,0)+MAX((Expenses!DN$21-$AB4/12)*$AA4*$F3,0)+MAX((Expenses!DN$22-$AB5/12)*$AA5*$F3,0)+MAX((Expenses!DN$23-$AB6/12)*$AA6*$F3,0)+MAX((Expenses!DN$24-$AB7/12)*$AA7*$F3,0)))))</f>
        <v>992.92316109554611</v>
      </c>
      <c r="DQ174" s="154">
        <f ca="1">IF(OR(DQ$165&lt;=EOMONTH($E3,$R3*(1-$O3)),DQ$165&gt;EOMONTH($E3,$P3*12*(1-$O3)+$Q3*12*$O3+$R3*(1-$O3))),0,IF($X3="NNN",SUM(Expenses!DO$20:DO$24)*$F3,IF($X3="FSG",0,IF($X3="MG",SUMPRODUCT(Expenses!DO$20:DO$24,$Z3:$Z7)*$F3,MAX((Expenses!DO$20-$AB3/12)*$AA3*$F3,0)+MAX((Expenses!DO$21-$AB4/12)*$AA4*$F3,0)+MAX((Expenses!DO$22-$AB5/12)*$AA5*$F3,0)+MAX((Expenses!DO$23-$AB6/12)*$AA6*$F3,0)+MAX((Expenses!DO$24-$AB7/12)*$AA7*$F3,0)))))</f>
        <v>993.19166097617881</v>
      </c>
      <c r="DR174" s="154">
        <f ca="1">IF(OR(DR$165&lt;=EOMONTH($E3,$R3*(1-$O3)),DR$165&gt;EOMONTH($E3,$P3*12*(1-$O3)+$Q3*12*$O3+$R3*(1-$O3))),0,IF($X3="NNN",SUM(Expenses!DP$20:DP$24)*$F3,IF($X3="FSG",0,IF($X3="MG",SUMPRODUCT(Expenses!DP$20:DP$24,$Z3:$Z7)*$F3,MAX((Expenses!DP$20-$AB3/12)*$AA3*$F3,0)+MAX((Expenses!DP$21-$AB4/12)*$AA4*$F3,0)+MAX((Expenses!DP$22-$AB5/12)*$AA5*$F3,0)+MAX((Expenses!DP$23-$AB6/12)*$AA6*$F3,0)+MAX((Expenses!DP$24-$AB7/12)*$AA7*$F3,0)))))</f>
        <v>993.46082304995082</v>
      </c>
      <c r="DS174" s="154">
        <f ca="1">IF(OR(DS$165&lt;=EOMONTH($E3,$R3*(1-$O3)),DS$165&gt;EOMONTH($E3,$P3*12*(1-$O3)+$Q3*12*$O3+$R3*(1-$O3))),0,IF($X3="NNN",SUM(Expenses!DQ$20:DQ$24)*$F3,IF($X3="FSG",0,IF($X3="MG",SUMPRODUCT(Expenses!DQ$20:DQ$24,$Z3:$Z7)*$F3,MAX((Expenses!DQ$20-$AB3/12)*$AA3*$F3,0)+MAX((Expenses!DQ$21-$AB4/12)*$AA4*$F3,0)+MAX((Expenses!DQ$22-$AB5/12)*$AA5*$F3,0)+MAX((Expenses!DQ$23-$AB6/12)*$AA6*$F3,0)+MAX((Expenses!DQ$24-$AB7/12)*$AA7*$F3,0)))))</f>
        <v>996.62493440043124</v>
      </c>
      <c r="DT174" s="154">
        <f ca="1">IF(OR(DT$165&lt;=EOMONTH($E3,$R3*(1-$O3)),DT$165&gt;EOMONTH($E3,$P3*12*(1-$O3)+$Q3*12*$O3+$R3*(1-$O3))),0,IF($X3="NNN",SUM(Expenses!DR$20:DR$24)*$F3,IF($X3="FSG",0,IF($X3="MG",SUMPRODUCT(Expenses!DR$20:DR$24,$Z3:$Z7)*$F3,MAX((Expenses!DR$20-$AB3/12)*$AA3*$F3,0)+MAX((Expenses!DR$21-$AB4/12)*$AA4*$F3,0)+MAX((Expenses!DR$22-$AB5/12)*$AA5*$F3,0)+MAX((Expenses!DR$23-$AB6/12)*$AA6*$F3,0)+MAX((Expenses!DR$24-$AB7/12)*$AA7*$F3,0)))))</f>
        <v>1069.5474894514921</v>
      </c>
      <c r="DU174" s="154">
        <f ca="1">IF(OR(DU$165&lt;=EOMONTH($E3,$R3*(1-$O3)),DU$165&gt;EOMONTH($E3,$P3*12*(1-$O3)+$Q3*12*$O3+$R3*(1-$O3))),0,IF($X3="NNN",SUM(Expenses!DS$20:DS$24)*$F3,IF($X3="FSG",0,IF($X3="MG",SUMPRODUCT(Expenses!DS$20:DS$24,$Z3:$Z7)*$F3,MAX((Expenses!DS$20-$AB3/12)*$AA3*$F3,0)+MAX((Expenses!DS$21-$AB4/12)*$AA4*$F3,0)+MAX((Expenses!DS$22-$AB5/12)*$AA5*$F3,0)+MAX((Expenses!DS$23-$AB6/12)*$AA6*$F3,0)+MAX((Expenses!DS$24-$AB7/12)*$AA7*$F3,0)))))</f>
        <v>1071.6123360185618</v>
      </c>
      <c r="DV174" s="154">
        <f ca="1">IF(OR(DV$165&lt;=EOMONTH($E3,$R3*(1-$O3)),DV$165&gt;EOMONTH($E3,$P3*12*(1-$O3)+$Q3*12*$O3+$R3*(1-$O3))),0,IF($X3="NNN",SUM(Expenses!DT$20:DT$24)*$F3,IF($X3="FSG",0,IF($X3="MG",SUMPRODUCT(Expenses!DT$20:DT$24,$Z3:$Z7)*$F3,MAX((Expenses!DT$20-$AB3/12)*$AA3*$F3,0)+MAX((Expenses!DT$21-$AB4/12)*$AA4*$F3,0)+MAX((Expenses!DT$22-$AB5/12)*$AA5*$F3,0)+MAX((Expenses!DT$23-$AB6/12)*$AA6*$F3,0)+MAX((Expenses!DT$24-$AB7/12)*$AA7*$F3,0)))))</f>
        <v>1071.8841632366884</v>
      </c>
      <c r="DW174" s="154">
        <f ca="1">IF(OR(DW$165&lt;=EOMONTH($E3,$R3*(1-$O3)),DW$165&gt;EOMONTH($E3,$P3*12*(1-$O3)+$Q3*12*$O3+$R3*(1-$O3))),0,IF($X3="NNN",SUM(Expenses!DU$20:DU$24)*$F3,IF($X3="FSG",0,IF($X3="MG",SUMPRODUCT(Expenses!DU$20:DU$24,$Z3:$Z7)*$F3,MAX((Expenses!DU$20-$AB3/12)*$AA3*$F3,0)+MAX((Expenses!DU$21-$AB4/12)*$AA4*$F3,0)+MAX((Expenses!DU$22-$AB5/12)*$AA5*$F3,0)+MAX((Expenses!DU$23-$AB6/12)*$AA6*$F3,0)+MAX((Expenses!DU$24-$AB7/12)*$AA7*$F3,0)))))</f>
        <v>1072.1566608540661</v>
      </c>
      <c r="DX174" s="154">
        <f ca="1">IF(OR(DX$165&lt;=EOMONTH($E3,$R3*(1-$O3)),DX$165&gt;EOMONTH($E3,$P3*12*(1-$O3)+$Q3*12*$O3+$R3*(1-$O3))),0,IF($X3="NNN",SUM(Expenses!DV$20:DV$24)*$F3,IF($X3="FSG",0,IF($X3="MG",SUMPRODUCT(Expenses!DV$20:DV$24,$Z3:$Z7)*$F3,MAX((Expenses!DV$20-$AB3/12)*$AA3*$F3,0)+MAX((Expenses!DV$21-$AB4/12)*$AA4*$F3,0)+MAX((Expenses!DV$22-$AB5/12)*$AA5*$F3,0)+MAX((Expenses!DV$23-$AB6/12)*$AA6*$F3,0)+MAX((Expenses!DV$24-$AB7/12)*$AA7*$F3,0)))))</f>
        <v>1072.4298305240811</v>
      </c>
      <c r="DY174" s="154">
        <f ca="1">IF(OR(DY$165&lt;=EOMONTH($E3,$R3*(1-$O3)),DY$165&gt;EOMONTH($E3,$P3*12*(1-$O3)+$Q3*12*$O3+$R3*(1-$O3))),0,IF($X3="NNN",SUM(Expenses!DW$20:DW$24)*$F3,IF($X3="FSG",0,IF($X3="MG",SUMPRODUCT(Expenses!DW$20:DW$24,$Z3:$Z7)*$F3,MAX((Expenses!DW$20-$AB3/12)*$AA3*$F3,0)+MAX((Expenses!DW$21-$AB4/12)*$AA4*$F3,0)+MAX((Expenses!DW$22-$AB5/12)*$AA5*$F3,0)+MAX((Expenses!DW$23-$AB6/12)*$AA6*$F3,0)+MAX((Expenses!DW$24-$AB7/12)*$AA7*$F3,0)))))</f>
        <v>1011.9928852319975</v>
      </c>
      <c r="DZ174" s="154">
        <f ca="1">IF(OR(DZ$165&lt;=EOMONTH($E3,$R3*(1-$O3)),DZ$165&gt;EOMONTH($E3,$P3*12*(1-$O3)+$Q3*12*$O3+$R3*(1-$O3))),0,IF($X3="NNN",SUM(Expenses!DX$20:DX$24)*$F3,IF($X3="FSG",0,IF($X3="MG",SUMPRODUCT(Expenses!DX$20:DX$24,$Z3:$Z7)*$F3,MAX((Expenses!DX$20-$AB3/12)*$AA3*$F3,0)+MAX((Expenses!DX$21-$AB4/12)*$AA4*$F3,0)+MAX((Expenses!DX$22-$AB5/12)*$AA5*$F3,0)+MAX((Expenses!DX$23-$AB6/12)*$AA6*$F3,0)+MAX((Expenses!DX$24-$AB7/12)*$AA7*$F3,0)))))</f>
        <v>1012.2645004342866</v>
      </c>
      <c r="EA174" s="154">
        <f ca="1">IF(OR(EA$165&lt;=EOMONTH($E3,$R3*(1-$O3)),EA$165&gt;EOMONTH($E3,$P3*12*(1-$O3)+$Q3*12*$O3+$R3*(1-$O3))),0,IF($X3="NNN",SUM(Expenses!DY$20:DY$24)*$F3,IF($X3="FSG",0,IF($X3="MG",SUMPRODUCT(Expenses!DY$20:DY$24,$Z3:$Z7)*$F3,MAX((Expenses!DY$20-$AB3/12)*$AA3*$F3,0)+MAX((Expenses!DY$21-$AB4/12)*$AA4*$F3,0)+MAX((Expenses!DY$22-$AB5/12)*$AA5*$F3,0)+MAX((Expenses!DY$23-$AB6/12)*$AA6*$F3,0)+MAX((Expenses!DY$24-$AB7/12)*$AA7*$F3,0)))))</f>
        <v>1012.5367855129388</v>
      </c>
      <c r="EB174" s="154">
        <f ca="1">IF(OR(EB$165&lt;=EOMONTH($E3,$R3*(1-$O3)),EB$165&gt;EOMONTH($E3,$P3*12*(1-$O3)+$Q3*12*$O3+$R3*(1-$O3))),0,IF($X3="NNN",SUM(Expenses!DZ$20:DZ$24)*$F3,IF($X3="FSG",0,IF($X3="MG",SUMPRODUCT(Expenses!DZ$20:DZ$24,$Z3:$Z7)*$F3,MAX((Expenses!DZ$20-$AB3/12)*$AA3*$F3,0)+MAX((Expenses!DZ$21-$AB4/12)*$AA4*$F3,0)+MAX((Expenses!DZ$22-$AB5/12)*$AA5*$F3,0)+MAX((Expenses!DZ$23-$AB6/12)*$AA6*$F3,0)+MAX((Expenses!DZ$24-$AB7/12)*$AA7*$F3,0)))))</f>
        <v>1012.8097421200498</v>
      </c>
      <c r="EC174" s="154">
        <f ca="1">IF(OR(EC$165&lt;=EOMONTH($E3,$R3*(1-$O3)),EC$165&gt;EOMONTH($E3,$P3*12*(1-$O3)+$Q3*12*$O3+$R3*(1-$O3))),0,IF($X3="NNN",SUM(Expenses!EA$20:EA$24)*$F3,IF($X3="FSG",0,IF($X3="MG",SUMPRODUCT(Expenses!EA$20:EA$24,$Z3:$Z7)*$F3,MAX((Expenses!EA$20-$AB3/12)*$AA3*$F3,0)+MAX((Expenses!EA$21-$AB4/12)*$AA4*$F3,0)+MAX((Expenses!EA$22-$AB5/12)*$AA5*$F3,0)+MAX((Expenses!EA$23-$AB6/12)*$AA6*$F3,0)+MAX((Expenses!EA$24-$AB7/12)*$AA7*$F3,0)))))</f>
        <v>1013.0833719117903</v>
      </c>
      <c r="ED174" s="154">
        <f ca="1">IF(OR(ED$165&lt;=EOMONTH($E3,$R3*(1-$O3)),ED$165&gt;EOMONTH($E3,$P3*12*(1-$O3)+$Q3*12*$O3+$R3*(1-$O3))),0,IF($X3="NNN",SUM(Expenses!EB$20:EB$24)*$F3,IF($X3="FSG",0,IF($X3="MG",SUMPRODUCT(Expenses!EB$20:EB$24,$Z3:$Z7)*$F3,MAX((Expenses!EB$20-$AB3/12)*$AA3*$F3,0)+MAX((Expenses!EB$21-$AB4/12)*$AA4*$F3,0)+MAX((Expenses!EB$22-$AB5/12)*$AA5*$F3,0)+MAX((Expenses!EB$23-$AB6/12)*$AA6*$F3,0)+MAX((Expenses!EB$24-$AB7/12)*$AA7*$F3,0)))))</f>
        <v>1013.3576765484148</v>
      </c>
      <c r="EE174" s="154">
        <f ca="1">IF(OR(EE$165&lt;=EOMONTH($E3,$R3*(1-$O3)),EE$165&gt;EOMONTH($E3,$P3*12*(1-$O3)+$Q3*12*$O3+$R3*(1-$O3))),0,IF($X3="NNN",SUM(Expenses!EC$20:EC$24)*$F3,IF($X3="FSG",0,IF($X3="MG",SUMPRODUCT(Expenses!EC$20:EC$24,$Z3:$Z7)*$F3,MAX((Expenses!EC$20-$AB3/12)*$AA3*$F3,0)+MAX((Expenses!EC$21-$AB4/12)*$AA4*$F3,0)+MAX((Expenses!EC$22-$AB5/12)*$AA5*$F3,0)+MAX((Expenses!EC$23-$AB6/12)*$AA6*$F3,0)+MAX((Expenses!EC$24-$AB7/12)*$AA7*$F3,0)))))</f>
        <v>1016.582240849283</v>
      </c>
      <c r="EF174" s="154">
        <f>IF(OR(EF$165&lt;=EOMONTH($E3,$R3*(1-$O3)),EF$165&gt;EOMONTH($E3,$P3*12*(1-$O3)+$Q3*12*$O3+$R3*(1-$O3))),0,IF($X3="NNN",SUM(Expenses!ED$20:ED$24)*$F3,IF($X3="FSG",0,IF($X3="MG",SUMPRODUCT(Expenses!ED$20:ED$24,$Z3:$Z7)*$F3,MAX((Expenses!ED$20-$AB3/12)*$AA3*$F3,0)+MAX((Expenses!ED$21-$AB4/12)*$AA4*$F3,0)+MAX((Expenses!ED$22-$AB5/12)*$AA5*$F3,0)+MAX((Expenses!ED$23-$AB6/12)*$AA6*$F3,0)+MAX((Expenses!ED$24-$AB7/12)*$AA7*$F3,0)))))</f>
        <v>152.99426992217684</v>
      </c>
      <c r="EG174" s="154">
        <f>IF(OR(EG$165&lt;=EOMONTH($E3,$R3*(1-$O3)),EG$165&gt;EOMONTH($E3,$P3*12*(1-$O3)+$Q3*12*$O3+$R3*(1-$O3))),0,IF($X3="NNN",SUM(Expenses!EE$20:EE$24)*$F3,IF($X3="FSG",0,IF($X3="MG",SUMPRODUCT(Expenses!EE$20:EE$24,$Z3:$Z7)*$F3,MAX((Expenses!EE$20-$AB3/12)*$AA3*$F3,0)+MAX((Expenses!EE$21-$AB4/12)*$AA4*$F3,0)+MAX((Expenses!EE$22-$AB5/12)*$AA5*$F3,0)+MAX((Expenses!EE$23-$AB6/12)*$AA6*$F3,0)+MAX((Expenses!EE$24-$AB7/12)*$AA7*$F3,0)))))</f>
        <v>153.26378788163734</v>
      </c>
      <c r="EH174" s="154">
        <f>IF(OR(EH$165&lt;=EOMONTH($E3,$R3*(1-$O3)),EH$165&gt;EOMONTH($E3,$P3*12*(1-$O3)+$Q3*12*$O3+$R3*(1-$O3))),0,IF($X3="NNN",SUM(Expenses!EF$20:EF$24)*$F3,IF($X3="FSG",0,IF($X3="MG",SUMPRODUCT(Expenses!EF$20:EF$24,$Z3:$Z7)*$F3,MAX((Expenses!EF$20-$AB3/12)*$AA3*$F3,0)+MAX((Expenses!EF$21-$AB4/12)*$AA4*$F3,0)+MAX((Expenses!EF$22-$AB5/12)*$AA5*$F3,0)+MAX((Expenses!EF$23-$AB6/12)*$AA6*$F3,0)+MAX((Expenses!EF$24-$AB7/12)*$AA7*$F3,0)))))</f>
        <v>153.53397054509441</v>
      </c>
      <c r="EI174" s="154">
        <f>IF(OR(EI$165&lt;=EOMONTH($E3,$R3*(1-$O3)),EI$165&gt;EOMONTH($E3,$P3*12*(1-$O3)+$Q3*12*$O3+$R3*(1-$O3))),0,IF($X3="NNN",SUM(Expenses!EG$20:EG$24)*$F3,IF($X3="FSG",0,IF($X3="MG",SUMPRODUCT(Expenses!EG$20:EG$24,$Z3:$Z7)*$F3,MAX((Expenses!EG$20-$AB3/12)*$AA3*$F3,0)+MAX((Expenses!EG$21-$AB4/12)*$AA4*$F3,0)+MAX((Expenses!EG$22-$AB5/12)*$AA5*$F3,0)+MAX((Expenses!EG$23-$AB6/12)*$AA6*$F3,0)+MAX((Expenses!EG$24-$AB7/12)*$AA7*$F3,0)))))</f>
        <v>153.80481955188731</v>
      </c>
      <c r="EJ174" s="154">
        <f>IF(OR(EJ$165&lt;=EOMONTH($E3,$R3*(1-$O3)),EJ$165&gt;EOMONTH($E3,$P3*12*(1-$O3)+$Q3*12*$O3+$R3*(1-$O3))),0,IF($X3="NNN",SUM(Expenses!EH$20:EH$24)*$F3,IF($X3="FSG",0,IF($X3="MG",SUMPRODUCT(Expenses!EH$20:EH$24,$Z3:$Z7)*$F3,MAX((Expenses!EH$20-$AB3/12)*$AA3*$F3,0)+MAX((Expenses!EH$21-$AB4/12)*$AA4*$F3,0)+MAX((Expenses!EH$22-$AB5/12)*$AA5*$F3,0)+MAX((Expenses!EH$23-$AB6/12)*$AA6*$F3,0)+MAX((Expenses!EH$24-$AB7/12)*$AA7*$F3,0)))))</f>
        <v>154.07633654539856</v>
      </c>
      <c r="EK174" s="154">
        <f>IF(OR(EK$165&lt;=EOMONTH($E3,$R3*(1-$O3)),EK$165&gt;EOMONTH($E3,$P3*12*(1-$O3)+$Q3*12*$O3+$R3*(1-$O3))),0,IF($X3="NNN",SUM(Expenses!EI$20:EI$24)*$F3,IF($X3="FSG",0,IF($X3="MG",SUMPRODUCT(Expenses!EI$20:EI$24,$Z3:$Z7)*$F3,MAX((Expenses!EI$20-$AB3/12)*$AA3*$F3,0)+MAX((Expenses!EI$21-$AB4/12)*$AA4*$F3,0)+MAX((Expenses!EI$22-$AB5/12)*$AA5*$F3,0)+MAX((Expenses!EI$23-$AB6/12)*$AA6*$F3,0)+MAX((Expenses!EI$24-$AB7/12)*$AA7*$F3,0)))))</f>
        <v>154.34852317306354</v>
      </c>
      <c r="EL174" s="154">
        <f>IF(OR(EL$165&lt;=EOMONTH($E3,$R3*(1-$O3)),EL$165&gt;EOMONTH($E3,$P3*12*(1-$O3)+$Q3*12*$O3+$R3*(1-$O3))),0,IF($X3="NNN",SUM(Expenses!EJ$20:EJ$24)*$F3,IF($X3="FSG",0,IF($X3="MG",SUMPRODUCT(Expenses!EJ$20:EJ$24,$Z3:$Z7)*$F3,MAX((Expenses!EJ$20-$AB3/12)*$AA3*$F3,0)+MAX((Expenses!EJ$21-$AB4/12)*$AA4*$F3,0)+MAX((Expenses!EJ$22-$AB5/12)*$AA5*$F3,0)+MAX((Expenses!EJ$23-$AB6/12)*$AA6*$F3,0)+MAX((Expenses!EJ$24-$AB7/12)*$AA7*$F3,0)))))</f>
        <v>154.62138108638078</v>
      </c>
      <c r="EM174" s="154">
        <f>IF(OR(EM$165&lt;=EOMONTH($E3,$R3*(1-$O3)),EM$165&gt;EOMONTH($E3,$P3*12*(1-$O3)+$Q3*12*$O3+$R3*(1-$O3))),0,IF($X3="NNN",SUM(Expenses!EK$20:EK$24)*$F3,IF($X3="FSG",0,IF($X3="MG",SUMPRODUCT(Expenses!EK$20:EK$24,$Z3:$Z7)*$F3,MAX((Expenses!EK$20-$AB3/12)*$AA3*$F3,0)+MAX((Expenses!EK$21-$AB4/12)*$AA4*$F3,0)+MAX((Expenses!EK$22-$AB5/12)*$AA5*$F3,0)+MAX((Expenses!EK$23-$AB6/12)*$AA6*$F3,0)+MAX((Expenses!EK$24-$AB7/12)*$AA7*$F3,0)))))</f>
        <v>154.89491194092176</v>
      </c>
      <c r="EN174" s="154">
        <f>IF(OR(EN$165&lt;=EOMONTH($E3,$R3*(1-$O3)),EN$165&gt;EOMONTH($E3,$P3*12*(1-$O3)+$Q3*12*$O3+$R3*(1-$O3))),0,IF($X3="NNN",SUM(Expenses!EL$20:EL$24)*$F3,IF($X3="FSG",0,IF($X3="MG",SUMPRODUCT(Expenses!EL$20:EL$24,$Z3:$Z7)*$F3,MAX((Expenses!EL$20-$AB3/12)*$AA3*$F3,0)+MAX((Expenses!EL$21-$AB4/12)*$AA4*$F3,0)+MAX((Expenses!EL$22-$AB5/12)*$AA5*$F3,0)+MAX((Expenses!EL$23-$AB6/12)*$AA6*$F3,0)+MAX((Expenses!EL$24-$AB7/12)*$AA7*$F3,0)))))</f>
        <v>155.16911739634108</v>
      </c>
      <c r="EO174" s="154">
        <f>IF(OR(EO$165&lt;=EOMONTH($E3,$R3*(1-$O3)),EO$165&gt;EOMONTH($E3,$P3*12*(1-$O3)+$Q3*12*$O3+$R3*(1-$O3))),0,IF($X3="NNN",SUM(Expenses!EM$20:EM$24)*$F3,IF($X3="FSG",0,IF($X3="MG",SUMPRODUCT(Expenses!EM$20:EM$24,$Z3:$Z7)*$F3,MAX((Expenses!EM$20-$AB3/12)*$AA3*$F3,0)+MAX((Expenses!EM$21-$AB4/12)*$AA4*$F3,0)+MAX((Expenses!EM$22-$AB5/12)*$AA5*$F3,0)+MAX((Expenses!EM$23-$AB6/12)*$AA6*$F3,0)+MAX((Expenses!EM$24-$AB7/12)*$AA7*$F3,0)))))</f>
        <v>155.44399911638652</v>
      </c>
      <c r="EP174" s="154">
        <f>IF(OR(EP$165&lt;=EOMONTH($E3,$R3*(1-$O3)),EP$165&gt;EOMONTH($E3,$P3*12*(1-$O3)+$Q3*12*$O3+$R3*(1-$O3))),0,IF($X3="NNN",SUM(Expenses!EN$20:EN$24)*$F3,IF($X3="FSG",0,IF($X3="MG",SUMPRODUCT(Expenses!EN$20:EN$24,$Z3:$Z7)*$F3,MAX((Expenses!EN$20-$AB3/12)*$AA3*$F3,0)+MAX((Expenses!EN$21-$AB4/12)*$AA4*$F3,0)+MAX((Expenses!EN$22-$AB5/12)*$AA5*$F3,0)+MAX((Expenses!EN$23-$AB6/12)*$AA6*$F3,0)+MAX((Expenses!EN$24-$AB7/12)*$AA7*$F3,0)))))</f>
        <v>155.71955876890905</v>
      </c>
      <c r="EQ174" s="154">
        <f>IF(OR(EQ$165&lt;=EOMONTH($E3,$R3*(1-$O3)),EQ$165&gt;EOMONTH($E3,$P3*12*(1-$O3)+$Q3*12*$O3+$R3*(1-$O3))),0,IF($X3="NNN",SUM(Expenses!EO$20:EO$24)*$F3,IF($X3="FSG",0,IF($X3="MG",SUMPRODUCT(Expenses!EO$20:EO$24,$Z3:$Z7)*$F3,MAX((Expenses!EO$20-$AB3/12)*$AA3*$F3,0)+MAX((Expenses!EO$21-$AB4/12)*$AA4*$F3,0)+MAX((Expenses!EO$22-$AB5/12)*$AA5*$F3,0)+MAX((Expenses!EO$23-$AB6/12)*$AA6*$F3,0)+MAX((Expenses!EO$24-$AB7/12)*$AA7*$F3,0)))))</f>
        <v>155.99579802587306</v>
      </c>
      <c r="ER174" s="154">
        <f>IF(OR(ER$165&lt;=EOMONTH($E3,$R3*(1-$O3)),ER$165&gt;EOMONTH($E3,$P3*12*(1-$O3)+$Q3*12*$O3+$R3*(1-$O3))),0,IF($X3="NNN",SUM(Expenses!EP$20:EP$24)*$F3,IF($X3="FSG",0,IF($X3="MG",SUMPRODUCT(Expenses!EP$20:EP$24,$Z3:$Z7)*$F3,MAX((Expenses!EP$20-$AB3/12)*$AA3*$F3,0)+MAX((Expenses!EP$21-$AB4/12)*$AA4*$F3,0)+MAX((Expenses!EP$22-$AB5/12)*$AA5*$F3,0)+MAX((Expenses!EP$23-$AB6/12)*$AA6*$F3,0)+MAX((Expenses!EP$24-$AB7/12)*$AA7*$F3,0)))))</f>
        <v>157.58409801984226</v>
      </c>
      <c r="ES174" s="154">
        <f>IF(OR(ES$165&lt;=EOMONTH($E3,$R3*(1-$O3)),ES$165&gt;EOMONTH($E3,$P3*12*(1-$O3)+$Q3*12*$O3+$R3*(1-$O3))),0,IF($X3="NNN",SUM(Expenses!EQ$20:EQ$24)*$F3,IF($X3="FSG",0,IF($X3="MG",SUMPRODUCT(Expenses!EQ$20:EQ$24,$Z3:$Z7)*$F3,MAX((Expenses!EQ$20-$AB3/12)*$AA3*$F3,0)+MAX((Expenses!EQ$21-$AB4/12)*$AA4*$F3,0)+MAX((Expenses!EQ$22-$AB5/12)*$AA5*$F3,0)+MAX((Expenses!EQ$23-$AB6/12)*$AA6*$F3,0)+MAX((Expenses!EQ$24-$AB7/12)*$AA7*$F3,0)))))</f>
        <v>157.86170151808662</v>
      </c>
      <c r="ET174" s="154">
        <f>IF(OR(ET$165&lt;=EOMONTH($E3,$R3*(1-$O3)),ET$165&gt;EOMONTH($E3,$P3*12*(1-$O3)+$Q3*12*$O3+$R3*(1-$O3))),0,IF($X3="NNN",SUM(Expenses!ER$20:ER$24)*$F3,IF($X3="FSG",0,IF($X3="MG",SUMPRODUCT(Expenses!ER$20:ER$24,$Z3:$Z7)*$F3,MAX((Expenses!ER$20-$AB3/12)*$AA3*$F3,0)+MAX((Expenses!ER$21-$AB4/12)*$AA4*$F3,0)+MAX((Expenses!ER$22-$AB5/12)*$AA5*$F3,0)+MAX((Expenses!ER$23-$AB6/12)*$AA6*$F3,0)+MAX((Expenses!ER$24-$AB7/12)*$AA7*$F3,0)))))</f>
        <v>158.13998966144734</v>
      </c>
      <c r="EU174" s="154">
        <f>IF(OR(EU$165&lt;=EOMONTH($E3,$R3*(1-$O3)),EU$165&gt;EOMONTH($E3,$P3*12*(1-$O3)+$Q3*12*$O3+$R3*(1-$O3))),0,IF($X3="NNN",SUM(Expenses!ES$20:ES$24)*$F3,IF($X3="FSG",0,IF($X3="MG",SUMPRODUCT(Expenses!ES$20:ES$24,$Z3:$Z7)*$F3,MAX((Expenses!ES$20-$AB3/12)*$AA3*$F3,0)+MAX((Expenses!ES$21-$AB4/12)*$AA4*$F3,0)+MAX((Expenses!ES$22-$AB5/12)*$AA5*$F3,0)+MAX((Expenses!ES$23-$AB6/12)*$AA6*$F3,0)+MAX((Expenses!ES$24-$AB7/12)*$AA7*$F3,0)))))</f>
        <v>158.41896413844404</v>
      </c>
      <c r="EV174" s="154">
        <f>IF(OR(EV$165&lt;=EOMONTH($E3,$R3*(1-$O3)),EV$165&gt;EOMONTH($E3,$P3*12*(1-$O3)+$Q3*12*$O3+$R3*(1-$O3))),0,IF($X3="NNN",SUM(Expenses!ET$20:ET$24)*$F3,IF($X3="FSG",0,IF($X3="MG",SUMPRODUCT(Expenses!ET$20:ET$24,$Z3:$Z7)*$F3,MAX((Expenses!ET$20-$AB3/12)*$AA3*$F3,0)+MAX((Expenses!ET$21-$AB4/12)*$AA4*$F3,0)+MAX((Expenses!ET$22-$AB5/12)*$AA5*$F3,0)+MAX((Expenses!ET$23-$AB6/12)*$AA6*$F3,0)+MAX((Expenses!ET$24-$AB7/12)*$AA7*$F3,0)))))</f>
        <v>158.69862664176063</v>
      </c>
      <c r="EW174" s="154">
        <f>IF(OR(EW$165&lt;=EOMONTH($E3,$R3*(1-$O3)),EW$165&gt;EOMONTH($E3,$P3*12*(1-$O3)+$Q3*12*$O3+$R3*(1-$O3))),0,IF($X3="NNN",SUM(Expenses!EU$20:EU$24)*$F3,IF($X3="FSG",0,IF($X3="MG",SUMPRODUCT(Expenses!EU$20:EU$24,$Z3:$Z7)*$F3,MAX((Expenses!EU$20-$AB3/12)*$AA3*$F3,0)+MAX((Expenses!EU$21-$AB4/12)*$AA4*$F3,0)+MAX((Expenses!EU$22-$AB5/12)*$AA5*$F3,0)+MAX((Expenses!EU$23-$AB6/12)*$AA6*$F3,0)+MAX((Expenses!EU$24-$AB7/12)*$AA7*$F3,0)))))</f>
        <v>158.97897886825558</v>
      </c>
      <c r="EX174" s="154">
        <f>IF(OR(EX$165&lt;=EOMONTH($E3,$R3*(1-$O3)),EX$165&gt;EOMONTH($E3,$P3*12*(1-$O3)+$Q3*12*$O3+$R3*(1-$O3))),0,IF($X3="NNN",SUM(Expenses!EV$20:EV$24)*$F3,IF($X3="FSG",0,IF($X3="MG",SUMPRODUCT(Expenses!EV$20:EV$24,$Z3:$Z7)*$F3,MAX((Expenses!EV$20-$AB3/12)*$AA3*$F3,0)+MAX((Expenses!EV$21-$AB4/12)*$AA4*$F3,0)+MAX((Expenses!EV$22-$AB5/12)*$AA5*$F3,0)+MAX((Expenses!EV$23-$AB6/12)*$AA6*$F3,0)+MAX((Expenses!EV$24-$AB7/12)*$AA7*$F3,0)))))</f>
        <v>159.26002251897231</v>
      </c>
      <c r="EY174" s="154">
        <f>IF(OR(EY$165&lt;=EOMONTH($E3,$R3*(1-$O3)),EY$165&gt;EOMONTH($E3,$P3*12*(1-$O3)+$Q3*12*$O3+$R3*(1-$O3))),0,IF($X3="NNN",SUM(Expenses!EW$20:EW$24)*$F3,IF($X3="FSG",0,IF($X3="MG",SUMPRODUCT(Expenses!EW$20:EW$24,$Z3:$Z7)*$F3,MAX((Expenses!EW$20-$AB3/12)*$AA3*$F3,0)+MAX((Expenses!EW$21-$AB4/12)*$AA4*$F3,0)+MAX((Expenses!EW$22-$AB5/12)*$AA5*$F3,0)+MAX((Expenses!EW$23-$AB6/12)*$AA6*$F3,0)+MAX((Expenses!EW$24-$AB7/12)*$AA7*$F3,0)))))</f>
        <v>159.5417592991495</v>
      </c>
      <c r="EZ174" s="154">
        <f>IF(OR(EZ$165&lt;=EOMONTH($E3,$R3*(1-$O3)),EZ$165&gt;EOMONTH($E3,$P3*12*(1-$O3)+$Q3*12*$O3+$R3*(1-$O3))),0,IF($X3="NNN",SUM(Expenses!EX$20:EX$24)*$F3,IF($X3="FSG",0,IF($X3="MG",SUMPRODUCT(Expenses!EX$20:EX$24,$Z3:$Z7)*$F3,MAX((Expenses!EX$20-$AB3/12)*$AA3*$F3,0)+MAX((Expenses!EX$21-$AB4/12)*$AA4*$F3,0)+MAX((Expenses!EX$22-$AB5/12)*$AA5*$F3,0)+MAX((Expenses!EX$23-$AB6/12)*$AA6*$F3,0)+MAX((Expenses!EX$24-$AB7/12)*$AA7*$F3,0)))))</f>
        <v>159.82419091823144</v>
      </c>
      <c r="FA174" s="154">
        <f>IF(OR(FA$165&lt;=EOMONTH($E3,$R3*(1-$O3)),FA$165&gt;EOMONTH($E3,$P3*12*(1-$O3)+$Q3*12*$O3+$R3*(1-$O3))),0,IF($X3="NNN",SUM(Expenses!EY$20:EY$24)*$F3,IF($X3="FSG",0,IF($X3="MG",SUMPRODUCT(Expenses!EY$20:EY$24,$Z3:$Z7)*$F3,MAX((Expenses!EY$20-$AB3/12)*$AA3*$F3,0)+MAX((Expenses!EY$21-$AB4/12)*$AA4*$F3,0)+MAX((Expenses!EY$22-$AB5/12)*$AA5*$F3,0)+MAX((Expenses!EY$23-$AB6/12)*$AA6*$F3,0)+MAX((Expenses!EY$24-$AB7/12)*$AA7*$F3,0)))))</f>
        <v>160.10731908987825</v>
      </c>
      <c r="FB174" s="154">
        <f>IF(OR(FB$165&lt;=EOMONTH($E3,$R3*(1-$O3)),FB$165&gt;EOMONTH($E3,$P3*12*(1-$O3)+$Q3*12*$O3+$R3*(1-$O3))),0,IF($X3="NNN",SUM(Expenses!EZ$20:EZ$24)*$F3,IF($X3="FSG",0,IF($X3="MG",SUMPRODUCT(Expenses!EZ$20:EZ$24,$Z3:$Z7)*$F3,MAX((Expenses!EZ$20-$AB3/12)*$AA3*$F3,0)+MAX((Expenses!EZ$21-$AB4/12)*$AA4*$F3,0)+MAX((Expenses!EZ$22-$AB5/12)*$AA5*$F3,0)+MAX((Expenses!EZ$23-$AB6/12)*$AA6*$F3,0)+MAX((Expenses!EZ$24-$AB7/12)*$AA7*$F3,0)))))</f>
        <v>160.39114553197646</v>
      </c>
      <c r="FC174" s="154">
        <f>IF(OR(FC$165&lt;=EOMONTH($E3,$R3*(1-$O3)),FC$165&gt;EOMONTH($E3,$P3*12*(1-$O3)+$Q3*12*$O3+$R3*(1-$O3))),0,IF($X3="NNN",SUM(Expenses!FA$20:FA$24)*$F3,IF($X3="FSG",0,IF($X3="MG",SUMPRODUCT(Expenses!FA$20:FA$24,$Z3:$Z7)*$F3,MAX((Expenses!FA$20-$AB3/12)*$AA3*$F3,0)+MAX((Expenses!FA$21-$AB4/12)*$AA4*$F3,0)+MAX((Expenses!FA$22-$AB5/12)*$AA5*$F3,0)+MAX((Expenses!FA$23-$AB6/12)*$AA6*$F3,0)+MAX((Expenses!FA$24-$AB7/12)*$AA7*$F3,0)))))</f>
        <v>0</v>
      </c>
      <c r="FD174" s="154">
        <f>IF(OR(FD$165&lt;=EOMONTH($E3,$R3*(1-$O3)),FD$165&gt;EOMONTH($E3,$P3*12*(1-$O3)+$Q3*12*$O3+$R3*(1-$O3))),0,IF($X3="NNN",SUM(Expenses!FB$20:FB$24)*$F3,IF($X3="FSG",0,IF($X3="MG",SUMPRODUCT(Expenses!FB$20:FB$24,$Z3:$Z7)*$F3,MAX((Expenses!FB$20-$AB3/12)*$AA3*$F3,0)+MAX((Expenses!FB$21-$AB4/12)*$AA4*$F3,0)+MAX((Expenses!FB$22-$AB5/12)*$AA5*$F3,0)+MAX((Expenses!FB$23-$AB6/12)*$AA6*$F3,0)+MAX((Expenses!FB$24-$AB7/12)*$AA7*$F3,0)))))</f>
        <v>0</v>
      </c>
      <c r="FE174" s="154">
        <f>IF(OR(FE$165&lt;=EOMONTH($E3,$R3*(1-$O3)),FE$165&gt;EOMONTH($E3,$P3*12*(1-$O3)+$Q3*12*$O3+$R3*(1-$O3))),0,IF($X3="NNN",SUM(Expenses!FC$20:FC$24)*$F3,IF($X3="FSG",0,IF($X3="MG",SUMPRODUCT(Expenses!FC$20:FC$24,$Z3:$Z7)*$F3,MAX((Expenses!FC$20-$AB3/12)*$AA3*$F3,0)+MAX((Expenses!FC$21-$AB4/12)*$AA4*$F3,0)+MAX((Expenses!FC$22-$AB5/12)*$AA5*$F3,0)+MAX((Expenses!FC$23-$AB6/12)*$AA6*$F3,0)+MAX((Expenses!FC$24-$AB7/12)*$AA7*$F3,0)))))</f>
        <v>0</v>
      </c>
      <c r="FF174" s="154">
        <f>IF(OR(FF$165&lt;=EOMONTH($E3,$R3*(1-$O3)),FF$165&gt;EOMONTH($E3,$P3*12*(1-$O3)+$Q3*12*$O3+$R3*(1-$O3))),0,IF($X3="NNN",SUM(Expenses!FD$20:FD$24)*$F3,IF($X3="FSG",0,IF($X3="MG",SUMPRODUCT(Expenses!FD$20:FD$24,$Z3:$Z7)*$F3,MAX((Expenses!FD$20-$AB3/12)*$AA3*$F3,0)+MAX((Expenses!FD$21-$AB4/12)*$AA4*$F3,0)+MAX((Expenses!FD$22-$AB5/12)*$AA5*$F3,0)+MAX((Expenses!FD$23-$AB6/12)*$AA6*$F3,0)+MAX((Expenses!FD$24-$AB7/12)*$AA7*$F3,0)))))</f>
        <v>0</v>
      </c>
      <c r="FG174" s="154">
        <f>IF(OR(FG$165&lt;=EOMONTH($E3,$R3*(1-$O3)),FG$165&gt;EOMONTH($E3,$P3*12*(1-$O3)+$Q3*12*$O3+$R3*(1-$O3))),0,IF($X3="NNN",SUM(Expenses!FE$20:FE$24)*$F3,IF($X3="FSG",0,IF($X3="MG",SUMPRODUCT(Expenses!FE$20:FE$24,$Z3:$Z7)*$F3,MAX((Expenses!FE$20-$AB3/12)*$AA3*$F3,0)+MAX((Expenses!FE$21-$AB4/12)*$AA4*$F3,0)+MAX((Expenses!FE$22-$AB5/12)*$AA5*$F3,0)+MAX((Expenses!FE$23-$AB6/12)*$AA6*$F3,0)+MAX((Expenses!FE$24-$AB7/12)*$AA7*$F3,0)))))</f>
        <v>0</v>
      </c>
      <c r="FH174" s="154">
        <f>IF(OR(FH$165&lt;=EOMONTH($E3,$R3*(1-$O3)),FH$165&gt;EOMONTH($E3,$P3*12*(1-$O3)+$Q3*12*$O3+$R3*(1-$O3))),0,IF($X3="NNN",SUM(Expenses!FF$20:FF$24)*$F3,IF($X3="FSG",0,IF($X3="MG",SUMPRODUCT(Expenses!FF$20:FF$24,$Z3:$Z7)*$F3,MAX((Expenses!FF$20-$AB3/12)*$AA3*$F3,0)+MAX((Expenses!FF$21-$AB4/12)*$AA4*$F3,0)+MAX((Expenses!FF$22-$AB5/12)*$AA5*$F3,0)+MAX((Expenses!FF$23-$AB6/12)*$AA6*$F3,0)+MAX((Expenses!FF$24-$AB7/12)*$AA7*$F3,0)))))</f>
        <v>0</v>
      </c>
      <c r="FI174" s="154">
        <f>IF(OR(FI$165&lt;=EOMONTH($E3,$R3*(1-$O3)),FI$165&gt;EOMONTH($E3,$P3*12*(1-$O3)+$Q3*12*$O3+$R3*(1-$O3))),0,IF($X3="NNN",SUM(Expenses!FG$20:FG$24)*$F3,IF($X3="FSG",0,IF($X3="MG",SUMPRODUCT(Expenses!FG$20:FG$24,$Z3:$Z7)*$F3,MAX((Expenses!FG$20-$AB3/12)*$AA3*$F3,0)+MAX((Expenses!FG$21-$AB4/12)*$AA4*$F3,0)+MAX((Expenses!FG$22-$AB5/12)*$AA5*$F3,0)+MAX((Expenses!FG$23-$AB6/12)*$AA6*$F3,0)+MAX((Expenses!FG$24-$AB7/12)*$AA7*$F3,0)))))</f>
        <v>0</v>
      </c>
      <c r="FJ174" s="154">
        <f>IF(OR(FJ$165&lt;=EOMONTH($E3,$R3*(1-$O3)),FJ$165&gt;EOMONTH($E3,$P3*12*(1-$O3)+$Q3*12*$O3+$R3*(1-$O3))),0,IF($X3="NNN",SUM(Expenses!FH$20:FH$24)*$F3,IF($X3="FSG",0,IF($X3="MG",SUMPRODUCT(Expenses!FH$20:FH$24,$Z3:$Z7)*$F3,MAX((Expenses!FH$20-$AB3/12)*$AA3*$F3,0)+MAX((Expenses!FH$21-$AB4/12)*$AA4*$F3,0)+MAX((Expenses!FH$22-$AB5/12)*$AA5*$F3,0)+MAX((Expenses!FH$23-$AB6/12)*$AA6*$F3,0)+MAX((Expenses!FH$24-$AB7/12)*$AA7*$F3,0)))))</f>
        <v>0</v>
      </c>
      <c r="FK174" s="154">
        <f>IF(OR(FK$165&lt;=EOMONTH($E3,$R3*(1-$O3)),FK$165&gt;EOMONTH($E3,$P3*12*(1-$O3)+$Q3*12*$O3+$R3*(1-$O3))),0,IF($X3="NNN",SUM(Expenses!FI$20:FI$24)*$F3,IF($X3="FSG",0,IF($X3="MG",SUMPRODUCT(Expenses!FI$20:FI$24,$Z3:$Z7)*$F3,MAX((Expenses!FI$20-$AB3/12)*$AA3*$F3,0)+MAX((Expenses!FI$21-$AB4/12)*$AA4*$F3,0)+MAX((Expenses!FI$22-$AB5/12)*$AA5*$F3,0)+MAX((Expenses!FI$23-$AB6/12)*$AA6*$F3,0)+MAX((Expenses!FI$24-$AB7/12)*$AA7*$F3,0)))))</f>
        <v>0</v>
      </c>
      <c r="FL174" s="154">
        <f>IF(OR(FL$165&lt;=EOMONTH($E3,$R3*(1-$O3)),FL$165&gt;EOMONTH($E3,$P3*12*(1-$O3)+$Q3*12*$O3+$R3*(1-$O3))),0,IF($X3="NNN",SUM(Expenses!FJ$20:FJ$24)*$F3,IF($X3="FSG",0,IF($X3="MG",SUMPRODUCT(Expenses!FJ$20:FJ$24,$Z3:$Z7)*$F3,MAX((Expenses!FJ$20-$AB3/12)*$AA3*$F3,0)+MAX((Expenses!FJ$21-$AB4/12)*$AA4*$F3,0)+MAX((Expenses!FJ$22-$AB5/12)*$AA5*$F3,0)+MAX((Expenses!FJ$23-$AB6/12)*$AA6*$F3,0)+MAX((Expenses!FJ$24-$AB7/12)*$AA7*$F3,0)))))</f>
        <v>0</v>
      </c>
      <c r="FM174" s="154">
        <f>IF(OR(FM$165&lt;=EOMONTH($E3,$R3*(1-$O3)),FM$165&gt;EOMONTH($E3,$P3*12*(1-$O3)+$Q3*12*$O3+$R3*(1-$O3))),0,IF($X3="NNN",SUM(Expenses!FK$20:FK$24)*$F3,IF($X3="FSG",0,IF($X3="MG",SUMPRODUCT(Expenses!FK$20:FK$24,$Z3:$Z7)*$F3,MAX((Expenses!FK$20-$AB3/12)*$AA3*$F3,0)+MAX((Expenses!FK$21-$AB4/12)*$AA4*$F3,0)+MAX((Expenses!FK$22-$AB5/12)*$AA5*$F3,0)+MAX((Expenses!FK$23-$AB6/12)*$AA6*$F3,0)+MAX((Expenses!FK$24-$AB7/12)*$AA7*$F3,0)))))</f>
        <v>0</v>
      </c>
      <c r="FN174" s="154">
        <f>IF(OR(FN$165&lt;=EOMONTH($E3,$R3*(1-$O3)),FN$165&gt;EOMONTH($E3,$P3*12*(1-$O3)+$Q3*12*$O3+$R3*(1-$O3))),0,IF($X3="NNN",SUM(Expenses!FL$20:FL$24)*$F3,IF($X3="FSG",0,IF($X3="MG",SUMPRODUCT(Expenses!FL$20:FL$24,$Z3:$Z7)*$F3,MAX((Expenses!FL$20-$AB3/12)*$AA3*$F3,0)+MAX((Expenses!FL$21-$AB4/12)*$AA4*$F3,0)+MAX((Expenses!FL$22-$AB5/12)*$AA5*$F3,0)+MAX((Expenses!FL$23-$AB6/12)*$AA6*$F3,0)+MAX((Expenses!FL$24-$AB7/12)*$AA7*$F3,0)))))</f>
        <v>0</v>
      </c>
      <c r="FO174" s="154">
        <f>IF(OR(FO$165&lt;=EOMONTH($E3,$R3*(1-$O3)),FO$165&gt;EOMONTH($E3,$P3*12*(1-$O3)+$Q3*12*$O3+$R3*(1-$O3))),0,IF($X3="NNN",SUM(Expenses!FM$20:FM$24)*$F3,IF($X3="FSG",0,IF($X3="MG",SUMPRODUCT(Expenses!FM$20:FM$24,$Z3:$Z7)*$F3,MAX((Expenses!FM$20-$AB3/12)*$AA3*$F3,0)+MAX((Expenses!FM$21-$AB4/12)*$AA4*$F3,0)+MAX((Expenses!FM$22-$AB5/12)*$AA5*$F3,0)+MAX((Expenses!FM$23-$AB6/12)*$AA6*$F3,0)+MAX((Expenses!FM$24-$AB7/12)*$AA7*$F3,0)))))</f>
        <v>0</v>
      </c>
      <c r="FP174" s="154">
        <f>IF(OR(FP$165&lt;=EOMONTH($E3,$R3*(1-$O3)),FP$165&gt;EOMONTH($E3,$P3*12*(1-$O3)+$Q3*12*$O3+$R3*(1-$O3))),0,IF($X3="NNN",SUM(Expenses!FN$20:FN$24)*$F3,IF($X3="FSG",0,IF($X3="MG",SUMPRODUCT(Expenses!FN$20:FN$24,$Z3:$Z7)*$F3,MAX((Expenses!FN$20-$AB3/12)*$AA3*$F3,0)+MAX((Expenses!FN$21-$AB4/12)*$AA4*$F3,0)+MAX((Expenses!FN$22-$AB5/12)*$AA5*$F3,0)+MAX((Expenses!FN$23-$AB6/12)*$AA6*$F3,0)+MAX((Expenses!FN$24-$AB7/12)*$AA7*$F3,0)))))</f>
        <v>0</v>
      </c>
      <c r="FQ174" s="154">
        <f>IF(OR(FQ$165&lt;=EOMONTH($E3,$R3*(1-$O3)),FQ$165&gt;EOMONTH($E3,$P3*12*(1-$O3)+$Q3*12*$O3+$R3*(1-$O3))),0,IF($X3="NNN",SUM(Expenses!FO$20:FO$24)*$F3,IF($X3="FSG",0,IF($X3="MG",SUMPRODUCT(Expenses!FO$20:FO$24,$Z3:$Z7)*$F3,MAX((Expenses!FO$20-$AB3/12)*$AA3*$F3,0)+MAX((Expenses!FO$21-$AB4/12)*$AA4*$F3,0)+MAX((Expenses!FO$22-$AB5/12)*$AA5*$F3,0)+MAX((Expenses!FO$23-$AB6/12)*$AA6*$F3,0)+MAX((Expenses!FO$24-$AB7/12)*$AA7*$F3,0)))))</f>
        <v>0</v>
      </c>
      <c r="FR174" s="154">
        <f>IF(OR(FR$165&lt;=EOMONTH($E3,$R3*(1-$O3)),FR$165&gt;EOMONTH($E3,$P3*12*(1-$O3)+$Q3*12*$O3+$R3*(1-$O3))),0,IF($X3="NNN",SUM(Expenses!FP$20:FP$24)*$F3,IF($X3="FSG",0,IF($X3="MG",SUMPRODUCT(Expenses!FP$20:FP$24,$Z3:$Z7)*$F3,MAX((Expenses!FP$20-$AB3/12)*$AA3*$F3,0)+MAX((Expenses!FP$21-$AB4/12)*$AA4*$F3,0)+MAX((Expenses!FP$22-$AB5/12)*$AA5*$F3,0)+MAX((Expenses!FP$23-$AB6/12)*$AA6*$F3,0)+MAX((Expenses!FP$24-$AB7/12)*$AA7*$F3,0)))))</f>
        <v>0</v>
      </c>
      <c r="FS174" s="154">
        <f>IF(OR(FS$165&lt;=EOMONTH($E3,$R3*(1-$O3)),FS$165&gt;EOMONTH($E3,$P3*12*(1-$O3)+$Q3*12*$O3+$R3*(1-$O3))),0,IF($X3="NNN",SUM(Expenses!FQ$20:FQ$24)*$F3,IF($X3="FSG",0,IF($X3="MG",SUMPRODUCT(Expenses!FQ$20:FQ$24,$Z3:$Z7)*$F3,MAX((Expenses!FQ$20-$AB3/12)*$AA3*$F3,0)+MAX((Expenses!FQ$21-$AB4/12)*$AA4*$F3,0)+MAX((Expenses!FQ$22-$AB5/12)*$AA5*$F3,0)+MAX((Expenses!FQ$23-$AB6/12)*$AA6*$F3,0)+MAX((Expenses!FQ$24-$AB7/12)*$AA7*$F3,0)))))</f>
        <v>0</v>
      </c>
      <c r="FT174" s="154">
        <f>IF(OR(FT$165&lt;=EOMONTH($E3,$R3*(1-$O3)),FT$165&gt;EOMONTH($E3,$P3*12*(1-$O3)+$Q3*12*$O3+$R3*(1-$O3))),0,IF($X3="NNN",SUM(Expenses!FR$20:FR$24)*$F3,IF($X3="FSG",0,IF($X3="MG",SUMPRODUCT(Expenses!FR$20:FR$24,$Z3:$Z7)*$F3,MAX((Expenses!FR$20-$AB3/12)*$AA3*$F3,0)+MAX((Expenses!FR$21-$AB4/12)*$AA4*$F3,0)+MAX((Expenses!FR$22-$AB5/12)*$AA5*$F3,0)+MAX((Expenses!FR$23-$AB6/12)*$AA6*$F3,0)+MAX((Expenses!FR$24-$AB7/12)*$AA7*$F3,0)))))</f>
        <v>0</v>
      </c>
      <c r="FU174" s="154">
        <f>IF(OR(FU$165&lt;=EOMONTH($E3,$R3*(1-$O3)),FU$165&gt;EOMONTH($E3,$P3*12*(1-$O3)+$Q3*12*$O3+$R3*(1-$O3))),0,IF($X3="NNN",SUM(Expenses!FS$20:FS$24)*$F3,IF($X3="FSG",0,IF($X3="MG",SUMPRODUCT(Expenses!FS$20:FS$24,$Z3:$Z7)*$F3,MAX((Expenses!FS$20-$AB3/12)*$AA3*$F3,0)+MAX((Expenses!FS$21-$AB4/12)*$AA4*$F3,0)+MAX((Expenses!FS$22-$AB5/12)*$AA5*$F3,0)+MAX((Expenses!FS$23-$AB6/12)*$AA6*$F3,0)+MAX((Expenses!FS$24-$AB7/12)*$AA7*$F3,0)))))</f>
        <v>0</v>
      </c>
      <c r="FV174" s="154">
        <f>IF(OR(FV$165&lt;=EOMONTH($E3,$R3*(1-$O3)),FV$165&gt;EOMONTH($E3,$P3*12*(1-$O3)+$Q3*12*$O3+$R3*(1-$O3))),0,IF($X3="NNN",SUM(Expenses!FT$20:FT$24)*$F3,IF($X3="FSG",0,IF($X3="MG",SUMPRODUCT(Expenses!FT$20:FT$24,$Z3:$Z7)*$F3,MAX((Expenses!FT$20-$AB3/12)*$AA3*$F3,0)+MAX((Expenses!FT$21-$AB4/12)*$AA4*$F3,0)+MAX((Expenses!FT$22-$AB5/12)*$AA5*$F3,0)+MAX((Expenses!FT$23-$AB6/12)*$AA6*$F3,0)+MAX((Expenses!FT$24-$AB7/12)*$AA7*$F3,0)))))</f>
        <v>0</v>
      </c>
      <c r="FW174" s="154">
        <f>IF(OR(FW$165&lt;=EOMONTH($E3,$R3*(1-$O3)),FW$165&gt;EOMONTH($E3,$P3*12*(1-$O3)+$Q3*12*$O3+$R3*(1-$O3))),0,IF($X3="NNN",SUM(Expenses!FU$20:FU$24)*$F3,IF($X3="FSG",0,IF($X3="MG",SUMPRODUCT(Expenses!FU$20:FU$24,$Z3:$Z7)*$F3,MAX((Expenses!FU$20-$AB3/12)*$AA3*$F3,0)+MAX((Expenses!FU$21-$AB4/12)*$AA4*$F3,0)+MAX((Expenses!FU$22-$AB5/12)*$AA5*$F3,0)+MAX((Expenses!FU$23-$AB6/12)*$AA6*$F3,0)+MAX((Expenses!FU$24-$AB7/12)*$AA7*$F3,0)))))</f>
        <v>0</v>
      </c>
      <c r="FX174" s="154">
        <f>IF(OR(FX$165&lt;=EOMONTH($E3,$R3*(1-$O3)),FX$165&gt;EOMONTH($E3,$P3*12*(1-$O3)+$Q3*12*$O3+$R3*(1-$O3))),0,IF($X3="NNN",SUM(Expenses!FV$20:FV$24)*$F3,IF($X3="FSG",0,IF($X3="MG",SUMPRODUCT(Expenses!FV$20:FV$24,$Z3:$Z7)*$F3,MAX((Expenses!FV$20-$AB3/12)*$AA3*$F3,0)+MAX((Expenses!FV$21-$AB4/12)*$AA4*$F3,0)+MAX((Expenses!FV$22-$AB5/12)*$AA5*$F3,0)+MAX((Expenses!FV$23-$AB6/12)*$AA6*$F3,0)+MAX((Expenses!FV$24-$AB7/12)*$AA7*$F3,0)))))</f>
        <v>0</v>
      </c>
      <c r="FY174" s="154">
        <f>IF(OR(FY$165&lt;=EOMONTH($E3,$R3*(1-$O3)),FY$165&gt;EOMONTH($E3,$P3*12*(1-$O3)+$Q3*12*$O3+$R3*(1-$O3))),0,IF($X3="NNN",SUM(Expenses!FW$20:FW$24)*$F3,IF($X3="FSG",0,IF($X3="MG",SUMPRODUCT(Expenses!FW$20:FW$24,$Z3:$Z7)*$F3,MAX((Expenses!FW$20-$AB3/12)*$AA3*$F3,0)+MAX((Expenses!FW$21-$AB4/12)*$AA4*$F3,0)+MAX((Expenses!FW$22-$AB5/12)*$AA5*$F3,0)+MAX((Expenses!FW$23-$AB6/12)*$AA6*$F3,0)+MAX((Expenses!FW$24-$AB7/12)*$AA7*$F3,0)))))</f>
        <v>0</v>
      </c>
      <c r="FZ174" s="154">
        <f>IF(OR(FZ$165&lt;=EOMONTH($E3,$R3*(1-$O3)),FZ$165&gt;EOMONTH($E3,$P3*12*(1-$O3)+$Q3*12*$O3+$R3*(1-$O3))),0,IF($X3="NNN",SUM(Expenses!FX$20:FX$24)*$F3,IF($X3="FSG",0,IF($X3="MG",SUMPRODUCT(Expenses!FX$20:FX$24,$Z3:$Z7)*$F3,MAX((Expenses!FX$20-$AB3/12)*$AA3*$F3,0)+MAX((Expenses!FX$21-$AB4/12)*$AA4*$F3,0)+MAX((Expenses!FX$22-$AB5/12)*$AA5*$F3,0)+MAX((Expenses!FX$23-$AB6/12)*$AA6*$F3,0)+MAX((Expenses!FX$24-$AB7/12)*$AA7*$F3,0)))))</f>
        <v>0</v>
      </c>
      <c r="GA174" s="154">
        <f>IF(OR(GA$165&lt;=EOMONTH($E3,$R3*(1-$O3)),GA$165&gt;EOMONTH($E3,$P3*12*(1-$O3)+$Q3*12*$O3+$R3*(1-$O3))),0,IF($X3="NNN",SUM(Expenses!FY$20:FY$24)*$F3,IF($X3="FSG",0,IF($X3="MG",SUMPRODUCT(Expenses!FY$20:FY$24,$Z3:$Z7)*$F3,MAX((Expenses!FY$20-$AB3/12)*$AA3*$F3,0)+MAX((Expenses!FY$21-$AB4/12)*$AA4*$F3,0)+MAX((Expenses!FY$22-$AB5/12)*$AA5*$F3,0)+MAX((Expenses!FY$23-$AB6/12)*$AA6*$F3,0)+MAX((Expenses!FY$24-$AB7/12)*$AA7*$F3,0)))))</f>
        <v>0</v>
      </c>
      <c r="GB174" s="154">
        <f>IF(OR(GB$165&lt;=EOMONTH($E3,$R3*(1-$O3)),GB$165&gt;EOMONTH($E3,$P3*12*(1-$O3)+$Q3*12*$O3+$R3*(1-$O3))),0,IF($X3="NNN",SUM(Expenses!FZ$20:FZ$24)*$F3,IF($X3="FSG",0,IF($X3="MG",SUMPRODUCT(Expenses!FZ$20:FZ$24,$Z3:$Z7)*$F3,MAX((Expenses!FZ$20-$AB3/12)*$AA3*$F3,0)+MAX((Expenses!FZ$21-$AB4/12)*$AA4*$F3,0)+MAX((Expenses!FZ$22-$AB5/12)*$AA5*$F3,0)+MAX((Expenses!FZ$23-$AB6/12)*$AA6*$F3,0)+MAX((Expenses!FZ$24-$AB7/12)*$AA7*$F3,0)))))</f>
        <v>0</v>
      </c>
      <c r="GC174" s="154">
        <f>IF(OR(GC$165&lt;=EOMONTH($E3,$R3*(1-$O3)),GC$165&gt;EOMONTH($E3,$P3*12*(1-$O3)+$Q3*12*$O3+$R3*(1-$O3))),0,IF($X3="NNN",SUM(Expenses!GA$20:GA$24)*$F3,IF($X3="FSG",0,IF($X3="MG",SUMPRODUCT(Expenses!GA$20:GA$24,$Z3:$Z7)*$F3,MAX((Expenses!GA$20-$AB3/12)*$AA3*$F3,0)+MAX((Expenses!GA$21-$AB4/12)*$AA4*$F3,0)+MAX((Expenses!GA$22-$AB5/12)*$AA5*$F3,0)+MAX((Expenses!GA$23-$AB6/12)*$AA6*$F3,0)+MAX((Expenses!GA$24-$AB7/12)*$AA7*$F3,0)))))</f>
        <v>0</v>
      </c>
      <c r="GD174" s="154">
        <f>IF(OR(GD$165&lt;=EOMONTH($E3,$R3*(1-$O3)),GD$165&gt;EOMONTH($E3,$P3*12*(1-$O3)+$Q3*12*$O3+$R3*(1-$O3))),0,IF($X3="NNN",SUM(Expenses!GB$20:GB$24)*$F3,IF($X3="FSG",0,IF($X3="MG",SUMPRODUCT(Expenses!GB$20:GB$24,$Z3:$Z7)*$F3,MAX((Expenses!GB$20-$AB3/12)*$AA3*$F3,0)+MAX((Expenses!GB$21-$AB4/12)*$AA4*$F3,0)+MAX((Expenses!GB$22-$AB5/12)*$AA5*$F3,0)+MAX((Expenses!GB$23-$AB6/12)*$AA6*$F3,0)+MAX((Expenses!GB$24-$AB7/12)*$AA7*$F3,0)))))</f>
        <v>0</v>
      </c>
      <c r="GE174" s="154">
        <f>IF(OR(GE$165&lt;=EOMONTH($E3,$R3*(1-$O3)),GE$165&gt;EOMONTH($E3,$P3*12*(1-$O3)+$Q3*12*$O3+$R3*(1-$O3))),0,IF($X3="NNN",SUM(Expenses!GC$20:GC$24)*$F3,IF($X3="FSG",0,IF($X3="MG",SUMPRODUCT(Expenses!GC$20:GC$24,$Z3:$Z7)*$F3,MAX((Expenses!GC$20-$AB3/12)*$AA3*$F3,0)+MAX((Expenses!GC$21-$AB4/12)*$AA4*$F3,0)+MAX((Expenses!GC$22-$AB5/12)*$AA5*$F3,0)+MAX((Expenses!GC$23-$AB6/12)*$AA6*$F3,0)+MAX((Expenses!GC$24-$AB7/12)*$AA7*$F3,0)))))</f>
        <v>0</v>
      </c>
      <c r="GF174" s="154">
        <f>IF(OR(GF$165&lt;=EOMONTH($E3,$R3*(1-$O3)),GF$165&gt;EOMONTH($E3,$P3*12*(1-$O3)+$Q3*12*$O3+$R3*(1-$O3))),0,IF($X3="NNN",SUM(Expenses!GD$20:GD$24)*$F3,IF($X3="FSG",0,IF($X3="MG",SUMPRODUCT(Expenses!GD$20:GD$24,$Z3:$Z7)*$F3,MAX((Expenses!GD$20-$AB3/12)*$AA3*$F3,0)+MAX((Expenses!GD$21-$AB4/12)*$AA4*$F3,0)+MAX((Expenses!GD$22-$AB5/12)*$AA5*$F3,0)+MAX((Expenses!GD$23-$AB6/12)*$AA6*$F3,0)+MAX((Expenses!GD$24-$AB7/12)*$AA7*$F3,0)))))</f>
        <v>0</v>
      </c>
      <c r="GG174" s="154">
        <f>IF(OR(GG$165&lt;=EOMONTH($E3,$R3*(1-$O3)),GG$165&gt;EOMONTH($E3,$P3*12*(1-$O3)+$Q3*12*$O3+$R3*(1-$O3))),0,IF($X3="NNN",SUM(Expenses!GE$20:GE$24)*$F3,IF($X3="FSG",0,IF($X3="MG",SUMPRODUCT(Expenses!GE$20:GE$24,$Z3:$Z7)*$F3,MAX((Expenses!GE$20-$AB3/12)*$AA3*$F3,0)+MAX((Expenses!GE$21-$AB4/12)*$AA4*$F3,0)+MAX((Expenses!GE$22-$AB5/12)*$AA5*$F3,0)+MAX((Expenses!GE$23-$AB6/12)*$AA6*$F3,0)+MAX((Expenses!GE$24-$AB7/12)*$AA7*$F3,0)))))</f>
        <v>0</v>
      </c>
      <c r="GH174" s="154">
        <f>IF(OR(GH$165&lt;=EOMONTH($E3,$R3*(1-$O3)),GH$165&gt;EOMONTH($E3,$P3*12*(1-$O3)+$Q3*12*$O3+$R3*(1-$O3))),0,IF($X3="NNN",SUM(Expenses!GF$20:GF$24)*$F3,IF($X3="FSG",0,IF($X3="MG",SUMPRODUCT(Expenses!GF$20:GF$24,$Z3:$Z7)*$F3,MAX((Expenses!GF$20-$AB3/12)*$AA3*$F3,0)+MAX((Expenses!GF$21-$AB4/12)*$AA4*$F3,0)+MAX((Expenses!GF$22-$AB5/12)*$AA5*$F3,0)+MAX((Expenses!GF$23-$AB6/12)*$AA6*$F3,0)+MAX((Expenses!GF$24-$AB7/12)*$AA7*$F3,0)))))</f>
        <v>0</v>
      </c>
      <c r="GI174" s="154">
        <f>IF(OR(GI$165&lt;=EOMONTH($E3,$R3*(1-$O3)),GI$165&gt;EOMONTH($E3,$P3*12*(1-$O3)+$Q3*12*$O3+$R3*(1-$O3))),0,IF($X3="NNN",SUM(Expenses!GG$20:GG$24)*$F3,IF($X3="FSG",0,IF($X3="MG",SUMPRODUCT(Expenses!GG$20:GG$24,$Z3:$Z7)*$F3,MAX((Expenses!GG$20-$AB3/12)*$AA3*$F3,0)+MAX((Expenses!GG$21-$AB4/12)*$AA4*$F3,0)+MAX((Expenses!GG$22-$AB5/12)*$AA5*$F3,0)+MAX((Expenses!GG$23-$AB6/12)*$AA6*$F3,0)+MAX((Expenses!GG$24-$AB7/12)*$AA7*$F3,0)))))</f>
        <v>0</v>
      </c>
      <c r="GJ174" s="154">
        <f>IF(OR(GJ$165&lt;=EOMONTH($E3,$R3*(1-$O3)),GJ$165&gt;EOMONTH($E3,$P3*12*(1-$O3)+$Q3*12*$O3+$R3*(1-$O3))),0,IF($X3="NNN",SUM(Expenses!GH$20:GH$24)*$F3,IF($X3="FSG",0,IF($X3="MG",SUMPRODUCT(Expenses!GH$20:GH$24,$Z3:$Z7)*$F3,MAX((Expenses!GH$20-$AB3/12)*$AA3*$F3,0)+MAX((Expenses!GH$21-$AB4/12)*$AA4*$F3,0)+MAX((Expenses!GH$22-$AB5/12)*$AA5*$F3,0)+MAX((Expenses!GH$23-$AB6/12)*$AA6*$F3,0)+MAX((Expenses!GH$24-$AB7/12)*$AA7*$F3,0)))))</f>
        <v>0</v>
      </c>
      <c r="GK174" s="154">
        <f>IF(OR(GK$165&lt;=EOMONTH($E3,$R3*(1-$O3)),GK$165&gt;EOMONTH($E3,$P3*12*(1-$O3)+$Q3*12*$O3+$R3*(1-$O3))),0,IF($X3="NNN",SUM(Expenses!GI$20:GI$24)*$F3,IF($X3="FSG",0,IF($X3="MG",SUMPRODUCT(Expenses!GI$20:GI$24,$Z3:$Z7)*$F3,MAX((Expenses!GI$20-$AB3/12)*$AA3*$F3,0)+MAX((Expenses!GI$21-$AB4/12)*$AA4*$F3,0)+MAX((Expenses!GI$22-$AB5/12)*$AA5*$F3,0)+MAX((Expenses!GI$23-$AB6/12)*$AA6*$F3,0)+MAX((Expenses!GI$24-$AB7/12)*$AA7*$F3,0)))))</f>
        <v>0</v>
      </c>
      <c r="GL174" s="154">
        <f>IF(OR(GL$165&lt;=EOMONTH($E3,$R3*(1-$O3)),GL$165&gt;EOMONTH($E3,$P3*12*(1-$O3)+$Q3*12*$O3+$R3*(1-$O3))),0,IF($X3="NNN",SUM(Expenses!GJ$20:GJ$24)*$F3,IF($X3="FSG",0,IF($X3="MG",SUMPRODUCT(Expenses!GJ$20:GJ$24,$Z3:$Z7)*$F3,MAX((Expenses!GJ$20-$AB3/12)*$AA3*$F3,0)+MAX((Expenses!GJ$21-$AB4/12)*$AA4*$F3,0)+MAX((Expenses!GJ$22-$AB5/12)*$AA5*$F3,0)+MAX((Expenses!GJ$23-$AB6/12)*$AA6*$F3,0)+MAX((Expenses!GJ$24-$AB7/12)*$AA7*$F3,0)))))</f>
        <v>0</v>
      </c>
      <c r="GM174" s="154">
        <f>IF(OR(GM$165&lt;=EOMONTH($E3,$R3*(1-$O3)),GM$165&gt;EOMONTH($E3,$P3*12*(1-$O3)+$Q3*12*$O3+$R3*(1-$O3))),0,IF($X3="NNN",SUM(Expenses!GK$20:GK$24)*$F3,IF($X3="FSG",0,IF($X3="MG",SUMPRODUCT(Expenses!GK$20:GK$24,$Z3:$Z7)*$F3,MAX((Expenses!GK$20-$AB3/12)*$AA3*$F3,0)+MAX((Expenses!GK$21-$AB4/12)*$AA4*$F3,0)+MAX((Expenses!GK$22-$AB5/12)*$AA5*$F3,0)+MAX((Expenses!GK$23-$AB6/12)*$AA6*$F3,0)+MAX((Expenses!GK$24-$AB7/12)*$AA7*$F3,0)))))</f>
        <v>0</v>
      </c>
      <c r="GN174" s="154">
        <f>IF(OR(GN$165&lt;=EOMONTH($E3,$R3*(1-$O3)),GN$165&gt;EOMONTH($E3,$P3*12*(1-$O3)+$Q3*12*$O3+$R3*(1-$O3))),0,IF($X3="NNN",SUM(Expenses!GL$20:GL$24)*$F3,IF($X3="FSG",0,IF($X3="MG",SUMPRODUCT(Expenses!GL$20:GL$24,$Z3:$Z7)*$F3,MAX((Expenses!GL$20-$AB3/12)*$AA3*$F3,0)+MAX((Expenses!GL$21-$AB4/12)*$AA4*$F3,0)+MAX((Expenses!GL$22-$AB5/12)*$AA5*$F3,0)+MAX((Expenses!GL$23-$AB6/12)*$AA6*$F3,0)+MAX((Expenses!GL$24-$AB7/12)*$AA7*$F3,0)))))</f>
        <v>0</v>
      </c>
      <c r="GO174" s="154">
        <f>IF(OR(GO$165&lt;=EOMONTH($E3,$R3*(1-$O3)),GO$165&gt;EOMONTH($E3,$P3*12*(1-$O3)+$Q3*12*$O3+$R3*(1-$O3))),0,IF($X3="NNN",SUM(Expenses!GM$20:GM$24)*$F3,IF($X3="FSG",0,IF($X3="MG",SUMPRODUCT(Expenses!GM$20:GM$24,$Z3:$Z7)*$F3,MAX((Expenses!GM$20-$AB3/12)*$AA3*$F3,0)+MAX((Expenses!GM$21-$AB4/12)*$AA4*$F3,0)+MAX((Expenses!GM$22-$AB5/12)*$AA5*$F3,0)+MAX((Expenses!GM$23-$AB6/12)*$AA6*$F3,0)+MAX((Expenses!GM$24-$AB7/12)*$AA7*$F3,0)))))</f>
        <v>0</v>
      </c>
      <c r="GP174" s="154">
        <f>IF(OR(GP$165&lt;=EOMONTH($E3,$R3*(1-$O3)),GP$165&gt;EOMONTH($E3,$P3*12*(1-$O3)+$Q3*12*$O3+$R3*(1-$O3))),0,IF($X3="NNN",SUM(Expenses!GN$20:GN$24)*$F3,IF($X3="FSG",0,IF($X3="MG",SUMPRODUCT(Expenses!GN$20:GN$24,$Z3:$Z7)*$F3,MAX((Expenses!GN$20-$AB3/12)*$AA3*$F3,0)+MAX((Expenses!GN$21-$AB4/12)*$AA4*$F3,0)+MAX((Expenses!GN$22-$AB5/12)*$AA5*$F3,0)+MAX((Expenses!GN$23-$AB6/12)*$AA6*$F3,0)+MAX((Expenses!GN$24-$AB7/12)*$AA7*$F3,0)))))</f>
        <v>0</v>
      </c>
      <c r="GQ174" s="154">
        <f>IF(OR(GQ$165&lt;=EOMONTH($E3,$R3*(1-$O3)),GQ$165&gt;EOMONTH($E3,$P3*12*(1-$O3)+$Q3*12*$O3+$R3*(1-$O3))),0,IF($X3="NNN",SUM(Expenses!GO$20:GO$24)*$F3,IF($X3="FSG",0,IF($X3="MG",SUMPRODUCT(Expenses!GO$20:GO$24,$Z3:$Z7)*$F3,MAX((Expenses!GO$20-$AB3/12)*$AA3*$F3,0)+MAX((Expenses!GO$21-$AB4/12)*$AA4*$F3,0)+MAX((Expenses!GO$22-$AB5/12)*$AA5*$F3,0)+MAX((Expenses!GO$23-$AB6/12)*$AA6*$F3,0)+MAX((Expenses!GO$24-$AB7/12)*$AA7*$F3,0)))))</f>
        <v>0</v>
      </c>
      <c r="GR174" s="154">
        <f>IF(OR(GR$165&lt;=EOMONTH($E3,$R3*(1-$O3)),GR$165&gt;EOMONTH($E3,$P3*12*(1-$O3)+$Q3*12*$O3+$R3*(1-$O3))),0,IF($X3="NNN",SUM(Expenses!GP$20:GP$24)*$F3,IF($X3="FSG",0,IF($X3="MG",SUMPRODUCT(Expenses!GP$20:GP$24,$Z3:$Z7)*$F3,MAX((Expenses!GP$20-$AB3/12)*$AA3*$F3,0)+MAX((Expenses!GP$21-$AB4/12)*$AA4*$F3,0)+MAX((Expenses!GP$22-$AB5/12)*$AA5*$F3,0)+MAX((Expenses!GP$23-$AB6/12)*$AA6*$F3,0)+MAX((Expenses!GP$24-$AB7/12)*$AA7*$F3,0)))))</f>
        <v>0</v>
      </c>
      <c r="GS174" s="154">
        <f>IF(OR(GS$165&lt;=EOMONTH($E3,$R3*(1-$O3)),GS$165&gt;EOMONTH($E3,$P3*12*(1-$O3)+$Q3*12*$O3+$R3*(1-$O3))),0,IF($X3="NNN",SUM(Expenses!GQ$20:GQ$24)*$F3,IF($X3="FSG",0,IF($X3="MG",SUMPRODUCT(Expenses!GQ$20:GQ$24,$Z3:$Z7)*$F3,MAX((Expenses!GQ$20-$AB3/12)*$AA3*$F3,0)+MAX((Expenses!GQ$21-$AB4/12)*$AA4*$F3,0)+MAX((Expenses!GQ$22-$AB5/12)*$AA5*$F3,0)+MAX((Expenses!GQ$23-$AB6/12)*$AA6*$F3,0)+MAX((Expenses!GQ$24-$AB7/12)*$AA7*$F3,0)))))</f>
        <v>0</v>
      </c>
      <c r="GT174" s="154">
        <f>IF(OR(GT$165&lt;=EOMONTH($E3,$R3*(1-$O3)),GT$165&gt;EOMONTH($E3,$P3*12*(1-$O3)+$Q3*12*$O3+$R3*(1-$O3))),0,IF($X3="NNN",SUM(Expenses!GR$20:GR$24)*$F3,IF($X3="FSG",0,IF($X3="MG",SUMPRODUCT(Expenses!GR$20:GR$24,$Z3:$Z7)*$F3,MAX((Expenses!GR$20-$AB3/12)*$AA3*$F3,0)+MAX((Expenses!GR$21-$AB4/12)*$AA4*$F3,0)+MAX((Expenses!GR$22-$AB5/12)*$AA5*$F3,0)+MAX((Expenses!GR$23-$AB6/12)*$AA6*$F3,0)+MAX((Expenses!GR$24-$AB7/12)*$AA7*$F3,0)))))</f>
        <v>0</v>
      </c>
      <c r="GU174" s="154">
        <f>IF(OR(GU$165&lt;=EOMONTH($E3,$R3*(1-$O3)),GU$165&gt;EOMONTH($E3,$P3*12*(1-$O3)+$Q3*12*$O3+$R3*(1-$O3))),0,IF($X3="NNN",SUM(Expenses!GS$20:GS$24)*$F3,IF($X3="FSG",0,IF($X3="MG",SUMPRODUCT(Expenses!GS$20:GS$24,$Z3:$Z7)*$F3,MAX((Expenses!GS$20-$AB3/12)*$AA3*$F3,0)+MAX((Expenses!GS$21-$AB4/12)*$AA4*$F3,0)+MAX((Expenses!GS$22-$AB5/12)*$AA5*$F3,0)+MAX((Expenses!GS$23-$AB6/12)*$AA6*$F3,0)+MAX((Expenses!GS$24-$AB7/12)*$AA7*$F3,0)))))</f>
        <v>0</v>
      </c>
      <c r="GV174" s="154">
        <f>IF(OR(GV$165&lt;=EOMONTH($E3,$R3*(1-$O3)),GV$165&gt;EOMONTH($E3,$P3*12*(1-$O3)+$Q3*12*$O3+$R3*(1-$O3))),0,IF($X3="NNN",SUM(Expenses!GT$20:GT$24)*$F3,IF($X3="FSG",0,IF($X3="MG",SUMPRODUCT(Expenses!GT$20:GT$24,$Z3:$Z7)*$F3,MAX((Expenses!GT$20-$AB3/12)*$AA3*$F3,0)+MAX((Expenses!GT$21-$AB4/12)*$AA4*$F3,0)+MAX((Expenses!GT$22-$AB5/12)*$AA5*$F3,0)+MAX((Expenses!GT$23-$AB6/12)*$AA6*$F3,0)+MAX((Expenses!GT$24-$AB7/12)*$AA7*$F3,0)))))</f>
        <v>0</v>
      </c>
      <c r="GW174" s="154">
        <f>IF(OR(GW$165&lt;=EOMONTH($E3,$R3*(1-$O3)),GW$165&gt;EOMONTH($E3,$P3*12*(1-$O3)+$Q3*12*$O3+$R3*(1-$O3))),0,IF($X3="NNN",SUM(Expenses!GU$20:GU$24)*$F3,IF($X3="FSG",0,IF($X3="MG",SUMPRODUCT(Expenses!GU$20:GU$24,$Z3:$Z7)*$F3,MAX((Expenses!GU$20-$AB3/12)*$AA3*$F3,0)+MAX((Expenses!GU$21-$AB4/12)*$AA4*$F3,0)+MAX((Expenses!GU$22-$AB5/12)*$AA5*$F3,0)+MAX((Expenses!GU$23-$AB6/12)*$AA6*$F3,0)+MAX((Expenses!GU$24-$AB7/12)*$AA7*$F3,0)))))</f>
        <v>0</v>
      </c>
      <c r="GX174" s="154">
        <f>IF(OR(GX$165&lt;=EOMONTH($E3,$R3*(1-$O3)),GX$165&gt;EOMONTH($E3,$P3*12*(1-$O3)+$Q3*12*$O3+$R3*(1-$O3))),0,IF($X3="NNN",SUM(Expenses!GV$20:GV$24)*$F3,IF($X3="FSG",0,IF($X3="MG",SUMPRODUCT(Expenses!GV$20:GV$24,$Z3:$Z7)*$F3,MAX((Expenses!GV$20-$AB3/12)*$AA3*$F3,0)+MAX((Expenses!GV$21-$AB4/12)*$AA4*$F3,0)+MAX((Expenses!GV$22-$AB5/12)*$AA5*$F3,0)+MAX((Expenses!GV$23-$AB6/12)*$AA6*$F3,0)+MAX((Expenses!GV$24-$AB7/12)*$AA7*$F3,0)))))</f>
        <v>0</v>
      </c>
      <c r="GY174" s="154">
        <f>IF(OR(GY$165&lt;=EOMONTH($E3,$R3*(1-$O3)),GY$165&gt;EOMONTH($E3,$P3*12*(1-$O3)+$Q3*12*$O3+$R3*(1-$O3))),0,IF($X3="NNN",SUM(Expenses!GW$20:GW$24)*$F3,IF($X3="FSG",0,IF($X3="MG",SUMPRODUCT(Expenses!GW$20:GW$24,$Z3:$Z7)*$F3,MAX((Expenses!GW$20-$AB3/12)*$AA3*$F3,0)+MAX((Expenses!GW$21-$AB4/12)*$AA4*$F3,0)+MAX((Expenses!GW$22-$AB5/12)*$AA5*$F3,0)+MAX((Expenses!GW$23-$AB6/12)*$AA6*$F3,0)+MAX((Expenses!GW$24-$AB7/12)*$AA7*$F3,0)))))</f>
        <v>0</v>
      </c>
      <c r="GZ174" s="154">
        <f>IF(OR(GZ$165&lt;=EOMONTH($E3,$R3*(1-$O3)),GZ$165&gt;EOMONTH($E3,$P3*12*(1-$O3)+$Q3*12*$O3+$R3*(1-$O3))),0,IF($X3="NNN",SUM(Expenses!GX$20:GX$24)*$F3,IF($X3="FSG",0,IF($X3="MG",SUMPRODUCT(Expenses!GX$20:GX$24,$Z3:$Z7)*$F3,MAX((Expenses!GX$20-$AB3/12)*$AA3*$F3,0)+MAX((Expenses!GX$21-$AB4/12)*$AA4*$F3,0)+MAX((Expenses!GX$22-$AB5/12)*$AA5*$F3,0)+MAX((Expenses!GX$23-$AB6/12)*$AA6*$F3,0)+MAX((Expenses!GX$24-$AB7/12)*$AA7*$F3,0)))))</f>
        <v>0</v>
      </c>
      <c r="HA174" s="154">
        <f>IF(OR(HA$165&lt;=EOMONTH($E3,$R3*(1-$O3)),HA$165&gt;EOMONTH($E3,$P3*12*(1-$O3)+$Q3*12*$O3+$R3*(1-$O3))),0,IF($X3="NNN",SUM(Expenses!GY$20:GY$24)*$F3,IF($X3="FSG",0,IF($X3="MG",SUMPRODUCT(Expenses!GY$20:GY$24,$Z3:$Z7)*$F3,MAX((Expenses!GY$20-$AB3/12)*$AA3*$F3,0)+MAX((Expenses!GY$21-$AB4/12)*$AA4*$F3,0)+MAX((Expenses!GY$22-$AB5/12)*$AA5*$F3,0)+MAX((Expenses!GY$23-$AB6/12)*$AA6*$F3,0)+MAX((Expenses!GY$24-$AB7/12)*$AA7*$F3,0)))))</f>
        <v>0</v>
      </c>
      <c r="HB174" s="154">
        <f>IF(OR(HB$165&lt;=EOMONTH($E3,$R3*(1-$O3)),HB$165&gt;EOMONTH($E3,$P3*12*(1-$O3)+$Q3*12*$O3+$R3*(1-$O3))),0,IF($X3="NNN",SUM(Expenses!GZ$20:GZ$24)*$F3,IF($X3="FSG",0,IF($X3="MG",SUMPRODUCT(Expenses!GZ$20:GZ$24,$Z3:$Z7)*$F3,MAX((Expenses!GZ$20-$AB3/12)*$AA3*$F3,0)+MAX((Expenses!GZ$21-$AB4/12)*$AA4*$F3,0)+MAX((Expenses!GZ$22-$AB5/12)*$AA5*$F3,0)+MAX((Expenses!GZ$23-$AB6/12)*$AA6*$F3,0)+MAX((Expenses!GZ$24-$AB7/12)*$AA7*$F3,0)))))</f>
        <v>0</v>
      </c>
      <c r="HC174" s="154">
        <f>IF(OR(HC$165&lt;=EOMONTH($E3,$R3*(1-$O3)),HC$165&gt;EOMONTH($E3,$P3*12*(1-$O3)+$Q3*12*$O3+$R3*(1-$O3))),0,IF($X3="NNN",SUM(Expenses!HA$20:HA$24)*$F3,IF($X3="FSG",0,IF($X3="MG",SUMPRODUCT(Expenses!HA$20:HA$24,$Z3:$Z7)*$F3,MAX((Expenses!HA$20-$AB3/12)*$AA3*$F3,0)+MAX((Expenses!HA$21-$AB4/12)*$AA4*$F3,0)+MAX((Expenses!HA$22-$AB5/12)*$AA5*$F3,0)+MAX((Expenses!HA$23-$AB6/12)*$AA6*$F3,0)+MAX((Expenses!HA$24-$AB7/12)*$AA7*$F3,0)))))</f>
        <v>0</v>
      </c>
      <c r="HD174" s="154">
        <f>IF(OR(HD$165&lt;=EOMONTH($E3,$R3*(1-$O3)),HD$165&gt;EOMONTH($E3,$P3*12*(1-$O3)+$Q3*12*$O3+$R3*(1-$O3))),0,IF($X3="NNN",SUM(Expenses!HB$20:HB$24)*$F3,IF($X3="FSG",0,IF($X3="MG",SUMPRODUCT(Expenses!HB$20:HB$24,$Z3:$Z7)*$F3,MAX((Expenses!HB$20-$AB3/12)*$AA3*$F3,0)+MAX((Expenses!HB$21-$AB4/12)*$AA4*$F3,0)+MAX((Expenses!HB$22-$AB5/12)*$AA5*$F3,0)+MAX((Expenses!HB$23-$AB6/12)*$AA6*$F3,0)+MAX((Expenses!HB$24-$AB7/12)*$AA7*$F3,0)))))</f>
        <v>0</v>
      </c>
      <c r="HE174" s="154">
        <f>IF(OR(HE$165&lt;=EOMONTH($E3,$R3*(1-$O3)),HE$165&gt;EOMONTH($E3,$P3*12*(1-$O3)+$Q3*12*$O3+$R3*(1-$O3))),0,IF($X3="NNN",SUM(Expenses!HC$20:HC$24)*$F3,IF($X3="FSG",0,IF($X3="MG",SUMPRODUCT(Expenses!HC$20:HC$24,$Z3:$Z7)*$F3,MAX((Expenses!HC$20-$AB3/12)*$AA3*$F3,0)+MAX((Expenses!HC$21-$AB4/12)*$AA4*$F3,0)+MAX((Expenses!HC$22-$AB5/12)*$AA5*$F3,0)+MAX((Expenses!HC$23-$AB6/12)*$AA6*$F3,0)+MAX((Expenses!HC$24-$AB7/12)*$AA7*$F3,0)))))</f>
        <v>0</v>
      </c>
      <c r="HF174" s="154">
        <f>IF(OR(HF$165&lt;=EOMONTH($E3,$R3*(1-$O3)),HF$165&gt;EOMONTH($E3,$P3*12*(1-$O3)+$Q3*12*$O3+$R3*(1-$O3))),0,IF($X3="NNN",SUM(Expenses!HD$20:HD$24)*$F3,IF($X3="FSG",0,IF($X3="MG",SUMPRODUCT(Expenses!HD$20:HD$24,$Z3:$Z7)*$F3,MAX((Expenses!HD$20-$AB3/12)*$AA3*$F3,0)+MAX((Expenses!HD$21-$AB4/12)*$AA4*$F3,0)+MAX((Expenses!HD$22-$AB5/12)*$AA5*$F3,0)+MAX((Expenses!HD$23-$AB6/12)*$AA6*$F3,0)+MAX((Expenses!HD$24-$AB7/12)*$AA7*$F3,0)))))</f>
        <v>0</v>
      </c>
      <c r="HG174" s="154">
        <f>IF(OR(HG$165&lt;=EOMONTH($E3,$R3*(1-$O3)),HG$165&gt;EOMONTH($E3,$P3*12*(1-$O3)+$Q3*12*$O3+$R3*(1-$O3))),0,IF($X3="NNN",SUM(Expenses!HE$20:HE$24)*$F3,IF($X3="FSG",0,IF($X3="MG",SUMPRODUCT(Expenses!HE$20:HE$24,$Z3:$Z7)*$F3,MAX((Expenses!HE$20-$AB3/12)*$AA3*$F3,0)+MAX((Expenses!HE$21-$AB4/12)*$AA4*$F3,0)+MAX((Expenses!HE$22-$AB5/12)*$AA5*$F3,0)+MAX((Expenses!HE$23-$AB6/12)*$AA6*$F3,0)+MAX((Expenses!HE$24-$AB7/12)*$AA7*$F3,0)))))</f>
        <v>0</v>
      </c>
      <c r="HH174" s="154">
        <f>IF(OR(HH$165&lt;=EOMONTH($E3,$R3*(1-$O3)),HH$165&gt;EOMONTH($E3,$P3*12*(1-$O3)+$Q3*12*$O3+$R3*(1-$O3))),0,IF($X3="NNN",SUM(Expenses!HF$20:HF$24)*$F3,IF($X3="FSG",0,IF($X3="MG",SUMPRODUCT(Expenses!HF$20:HF$24,$Z3:$Z7)*$F3,MAX((Expenses!HF$20-$AB3/12)*$AA3*$F3,0)+MAX((Expenses!HF$21-$AB4/12)*$AA4*$F3,0)+MAX((Expenses!HF$22-$AB5/12)*$AA5*$F3,0)+MAX((Expenses!HF$23-$AB6/12)*$AA6*$F3,0)+MAX((Expenses!HF$24-$AB7/12)*$AA7*$F3,0)))))</f>
        <v>0</v>
      </c>
      <c r="HI174" s="154">
        <f>IF(OR(HI$165&lt;=EOMONTH($E3,$R3*(1-$O3)),HI$165&gt;EOMONTH($E3,$P3*12*(1-$O3)+$Q3*12*$O3+$R3*(1-$O3))),0,IF($X3="NNN",SUM(Expenses!HG$20:HG$24)*$F3,IF($X3="FSG",0,IF($X3="MG",SUMPRODUCT(Expenses!HG$20:HG$24,$Z3:$Z7)*$F3,MAX((Expenses!HG$20-$AB3/12)*$AA3*$F3,0)+MAX((Expenses!HG$21-$AB4/12)*$AA4*$F3,0)+MAX((Expenses!HG$22-$AB5/12)*$AA5*$F3,0)+MAX((Expenses!HG$23-$AB6/12)*$AA6*$F3,0)+MAX((Expenses!HG$24-$AB7/12)*$AA7*$F3,0)))))</f>
        <v>0</v>
      </c>
      <c r="HJ174" s="154">
        <f>IF(OR(HJ$165&lt;=EOMONTH($E3,$R3*(1-$O3)),HJ$165&gt;EOMONTH($E3,$P3*12*(1-$O3)+$Q3*12*$O3+$R3*(1-$O3))),0,IF($X3="NNN",SUM(Expenses!HH$20:HH$24)*$F3,IF($X3="FSG",0,IF($X3="MG",SUMPRODUCT(Expenses!HH$20:HH$24,$Z3:$Z7)*$F3,MAX((Expenses!HH$20-$AB3/12)*$AA3*$F3,0)+MAX((Expenses!HH$21-$AB4/12)*$AA4*$F3,0)+MAX((Expenses!HH$22-$AB5/12)*$AA5*$F3,0)+MAX((Expenses!HH$23-$AB6/12)*$AA6*$F3,0)+MAX((Expenses!HH$24-$AB7/12)*$AA7*$F3,0)))))</f>
        <v>0</v>
      </c>
      <c r="HK174" s="154">
        <f>IF(OR(HK$165&lt;=EOMONTH($E3,$R3*(1-$O3)),HK$165&gt;EOMONTH($E3,$P3*12*(1-$O3)+$Q3*12*$O3+$R3*(1-$O3))),0,IF($X3="NNN",SUM(Expenses!HI$20:HI$24)*$F3,IF($X3="FSG",0,IF($X3="MG",SUMPRODUCT(Expenses!HI$20:HI$24,$Z3:$Z7)*$F3,MAX((Expenses!HI$20-$AB3/12)*$AA3*$F3,0)+MAX((Expenses!HI$21-$AB4/12)*$AA4*$F3,0)+MAX((Expenses!HI$22-$AB5/12)*$AA5*$F3,0)+MAX((Expenses!HI$23-$AB6/12)*$AA6*$F3,0)+MAX((Expenses!HI$24-$AB7/12)*$AA7*$F3,0)))))</f>
        <v>0</v>
      </c>
      <c r="HL174" s="154">
        <f>IF(OR(HL$165&lt;=EOMONTH($E3,$R3*(1-$O3)),HL$165&gt;EOMONTH($E3,$P3*12*(1-$O3)+$Q3*12*$O3+$R3*(1-$O3))),0,IF($X3="NNN",SUM(Expenses!HJ$20:HJ$24)*$F3,IF($X3="FSG",0,IF($X3="MG",SUMPRODUCT(Expenses!HJ$20:HJ$24,$Z3:$Z7)*$F3,MAX((Expenses!HJ$20-$AB3/12)*$AA3*$F3,0)+MAX((Expenses!HJ$21-$AB4/12)*$AA4*$F3,0)+MAX((Expenses!HJ$22-$AB5/12)*$AA5*$F3,0)+MAX((Expenses!HJ$23-$AB6/12)*$AA6*$F3,0)+MAX((Expenses!HJ$24-$AB7/12)*$AA7*$F3,0)))))</f>
        <v>0</v>
      </c>
      <c r="HM174" s="154">
        <f>IF(OR(HM$165&lt;=EOMONTH($E3,$R3*(1-$O3)),HM$165&gt;EOMONTH($E3,$P3*12*(1-$O3)+$Q3*12*$O3+$R3*(1-$O3))),0,IF($X3="NNN",SUM(Expenses!HK$20:HK$24)*$F3,IF($X3="FSG",0,IF($X3="MG",SUMPRODUCT(Expenses!HK$20:HK$24,$Z3:$Z7)*$F3,MAX((Expenses!HK$20-$AB3/12)*$AA3*$F3,0)+MAX((Expenses!HK$21-$AB4/12)*$AA4*$F3,0)+MAX((Expenses!HK$22-$AB5/12)*$AA5*$F3,0)+MAX((Expenses!HK$23-$AB6/12)*$AA6*$F3,0)+MAX((Expenses!HK$24-$AB7/12)*$AA7*$F3,0)))))</f>
        <v>0</v>
      </c>
      <c r="HN174" s="154">
        <f>IF(OR(HN$165&lt;=EOMONTH($E3,$R3*(1-$O3)),HN$165&gt;EOMONTH($E3,$P3*12*(1-$O3)+$Q3*12*$O3+$R3*(1-$O3))),0,IF($X3="NNN",SUM(Expenses!HL$20:HL$24)*$F3,IF($X3="FSG",0,IF($X3="MG",SUMPRODUCT(Expenses!HL$20:HL$24,$Z3:$Z7)*$F3,MAX((Expenses!HL$20-$AB3/12)*$AA3*$F3,0)+MAX((Expenses!HL$21-$AB4/12)*$AA4*$F3,0)+MAX((Expenses!HL$22-$AB5/12)*$AA5*$F3,0)+MAX((Expenses!HL$23-$AB6/12)*$AA6*$F3,0)+MAX((Expenses!HL$24-$AB7/12)*$AA7*$F3,0)))))</f>
        <v>0</v>
      </c>
      <c r="HO174" s="154">
        <f>IF(OR(HO$165&lt;=EOMONTH($E3,$R3*(1-$O3)),HO$165&gt;EOMONTH($E3,$P3*12*(1-$O3)+$Q3*12*$O3+$R3*(1-$O3))),0,IF($X3="NNN",SUM(Expenses!HM$20:HM$24)*$F3,IF($X3="FSG",0,IF($X3="MG",SUMPRODUCT(Expenses!HM$20:HM$24,$Z3:$Z7)*$F3,MAX((Expenses!HM$20-$AB3/12)*$AA3*$F3,0)+MAX((Expenses!HM$21-$AB4/12)*$AA4*$F3,0)+MAX((Expenses!HM$22-$AB5/12)*$AA5*$F3,0)+MAX((Expenses!HM$23-$AB6/12)*$AA6*$F3,0)+MAX((Expenses!HM$24-$AB7/12)*$AA7*$F3,0)))))</f>
        <v>0</v>
      </c>
      <c r="HP174" s="154">
        <f>IF(OR(HP$165&lt;=EOMONTH($E3,$R3*(1-$O3)),HP$165&gt;EOMONTH($E3,$P3*12*(1-$O3)+$Q3*12*$O3+$R3*(1-$O3))),0,IF($X3="NNN",SUM(Expenses!HN$20:HN$24)*$F3,IF($X3="FSG",0,IF($X3="MG",SUMPRODUCT(Expenses!HN$20:HN$24,$Z3:$Z7)*$F3,MAX((Expenses!HN$20-$AB3/12)*$AA3*$F3,0)+MAX((Expenses!HN$21-$AB4/12)*$AA4*$F3,0)+MAX((Expenses!HN$22-$AB5/12)*$AA5*$F3,0)+MAX((Expenses!HN$23-$AB6/12)*$AA6*$F3,0)+MAX((Expenses!HN$24-$AB7/12)*$AA7*$F3,0)))))</f>
        <v>0</v>
      </c>
      <c r="HQ174" s="154">
        <f>IF(OR(HQ$165&lt;=EOMONTH($E3,$R3*(1-$O3)),HQ$165&gt;EOMONTH($E3,$P3*12*(1-$O3)+$Q3*12*$O3+$R3*(1-$O3))),0,IF($X3="NNN",SUM(Expenses!HO$20:HO$24)*$F3,IF($X3="FSG",0,IF($X3="MG",SUMPRODUCT(Expenses!HO$20:HO$24,$Z3:$Z7)*$F3,MAX((Expenses!HO$20-$AB3/12)*$AA3*$F3,0)+MAX((Expenses!HO$21-$AB4/12)*$AA4*$F3,0)+MAX((Expenses!HO$22-$AB5/12)*$AA5*$F3,0)+MAX((Expenses!HO$23-$AB6/12)*$AA6*$F3,0)+MAX((Expenses!HO$24-$AB7/12)*$AA7*$F3,0)))))</f>
        <v>0</v>
      </c>
      <c r="HR174" s="154">
        <f>IF(OR(HR$165&lt;=EOMONTH($E3,$R3*(1-$O3)),HR$165&gt;EOMONTH($E3,$P3*12*(1-$O3)+$Q3*12*$O3+$R3*(1-$O3))),0,IF($X3="NNN",SUM(Expenses!HP$20:HP$24)*$F3,IF($X3="FSG",0,IF($X3="MG",SUMPRODUCT(Expenses!HP$20:HP$24,$Z3:$Z7)*$F3,MAX((Expenses!HP$20-$AB3/12)*$AA3*$F3,0)+MAX((Expenses!HP$21-$AB4/12)*$AA4*$F3,0)+MAX((Expenses!HP$22-$AB5/12)*$AA5*$F3,0)+MAX((Expenses!HP$23-$AB6/12)*$AA6*$F3,0)+MAX((Expenses!HP$24-$AB7/12)*$AA7*$F3,0)))))</f>
        <v>0</v>
      </c>
      <c r="HS174" s="154">
        <f>IF(OR(HS$165&lt;=EOMONTH($E3,$R3*(1-$O3)),HS$165&gt;EOMONTH($E3,$P3*12*(1-$O3)+$Q3*12*$O3+$R3*(1-$O3))),0,IF($X3="NNN",SUM(Expenses!HQ$20:HQ$24)*$F3,IF($X3="FSG",0,IF($X3="MG",SUMPRODUCT(Expenses!HQ$20:HQ$24,$Z3:$Z7)*$F3,MAX((Expenses!HQ$20-$AB3/12)*$AA3*$F3,0)+MAX((Expenses!HQ$21-$AB4/12)*$AA4*$F3,0)+MAX((Expenses!HQ$22-$AB5/12)*$AA5*$F3,0)+MAX((Expenses!HQ$23-$AB6/12)*$AA6*$F3,0)+MAX((Expenses!HQ$24-$AB7/12)*$AA7*$F3,0)))))</f>
        <v>0</v>
      </c>
      <c r="HT174" s="154">
        <f>IF(OR(HT$165&lt;=EOMONTH($E3,$R3*(1-$O3)),HT$165&gt;EOMONTH($E3,$P3*12*(1-$O3)+$Q3*12*$O3+$R3*(1-$O3))),0,IF($X3="NNN",SUM(Expenses!HR$20:HR$24)*$F3,IF($X3="FSG",0,IF($X3="MG",SUMPRODUCT(Expenses!HR$20:HR$24,$Z3:$Z7)*$F3,MAX((Expenses!HR$20-$AB3/12)*$AA3*$F3,0)+MAX((Expenses!HR$21-$AB4/12)*$AA4*$F3,0)+MAX((Expenses!HR$22-$AB5/12)*$AA5*$F3,0)+MAX((Expenses!HR$23-$AB6/12)*$AA6*$F3,0)+MAX((Expenses!HR$24-$AB7/12)*$AA7*$F3,0)))))</f>
        <v>0</v>
      </c>
      <c r="HU174" s="154">
        <f>IF(OR(HU$165&lt;=EOMONTH($E3,$R3*(1-$O3)),HU$165&gt;EOMONTH($E3,$P3*12*(1-$O3)+$Q3*12*$O3+$R3*(1-$O3))),0,IF($X3="NNN",SUM(Expenses!HS$20:HS$24)*$F3,IF($X3="FSG",0,IF($X3="MG",SUMPRODUCT(Expenses!HS$20:HS$24,$Z3:$Z7)*$F3,MAX((Expenses!HS$20-$AB3/12)*$AA3*$F3,0)+MAX((Expenses!HS$21-$AB4/12)*$AA4*$F3,0)+MAX((Expenses!HS$22-$AB5/12)*$AA5*$F3,0)+MAX((Expenses!HS$23-$AB6/12)*$AA6*$F3,0)+MAX((Expenses!HS$24-$AB7/12)*$AA7*$F3,0)))))</f>
        <v>0</v>
      </c>
      <c r="HV174" s="154">
        <f>IF(OR(HV$165&lt;=EOMONTH($E3,$R3*(1-$O3)),HV$165&gt;EOMONTH($E3,$P3*12*(1-$O3)+$Q3*12*$O3+$R3*(1-$O3))),0,IF($X3="NNN",SUM(Expenses!HT$20:HT$24)*$F3,IF($X3="FSG",0,IF($X3="MG",SUMPRODUCT(Expenses!HT$20:HT$24,$Z3:$Z7)*$F3,MAX((Expenses!HT$20-$AB3/12)*$AA3*$F3,0)+MAX((Expenses!HT$21-$AB4/12)*$AA4*$F3,0)+MAX((Expenses!HT$22-$AB5/12)*$AA5*$F3,0)+MAX((Expenses!HT$23-$AB6/12)*$AA6*$F3,0)+MAX((Expenses!HT$24-$AB7/12)*$AA7*$F3,0)))))</f>
        <v>0</v>
      </c>
      <c r="HW174" s="154">
        <f>IF(OR(HW$165&lt;=EOMONTH($E3,$R3*(1-$O3)),HW$165&gt;EOMONTH($E3,$P3*12*(1-$O3)+$Q3*12*$O3+$R3*(1-$O3))),0,IF($X3="NNN",SUM(Expenses!HU$20:HU$24)*$F3,IF($X3="FSG",0,IF($X3="MG",SUMPRODUCT(Expenses!HU$20:HU$24,$Z3:$Z7)*$F3,MAX((Expenses!HU$20-$AB3/12)*$AA3*$F3,0)+MAX((Expenses!HU$21-$AB4/12)*$AA4*$F3,0)+MAX((Expenses!HU$22-$AB5/12)*$AA5*$F3,0)+MAX((Expenses!HU$23-$AB6/12)*$AA6*$F3,0)+MAX((Expenses!HU$24-$AB7/12)*$AA7*$F3,0)))))</f>
        <v>0</v>
      </c>
      <c r="HX174" s="154">
        <f>IF(OR(HX$165&lt;=EOMONTH($E3,$R3*(1-$O3)),HX$165&gt;EOMONTH($E3,$P3*12*(1-$O3)+$Q3*12*$O3+$R3*(1-$O3))),0,IF($X3="NNN",SUM(Expenses!HV$20:HV$24)*$F3,IF($X3="FSG",0,IF($X3="MG",SUMPRODUCT(Expenses!HV$20:HV$24,$Z3:$Z7)*$F3,MAX((Expenses!HV$20-$AB3/12)*$AA3*$F3,0)+MAX((Expenses!HV$21-$AB4/12)*$AA4*$F3,0)+MAX((Expenses!HV$22-$AB5/12)*$AA5*$F3,0)+MAX((Expenses!HV$23-$AB6/12)*$AA6*$F3,0)+MAX((Expenses!HV$24-$AB7/12)*$AA7*$F3,0)))))</f>
        <v>0</v>
      </c>
      <c r="HY174" s="154">
        <f>IF(OR(HY$165&lt;=EOMONTH($E3,$R3*(1-$O3)),HY$165&gt;EOMONTH($E3,$P3*12*(1-$O3)+$Q3*12*$O3+$R3*(1-$O3))),0,IF($X3="NNN",SUM(Expenses!HW$20:HW$24)*$F3,IF($X3="FSG",0,IF($X3="MG",SUMPRODUCT(Expenses!HW$20:HW$24,$Z3:$Z7)*$F3,MAX((Expenses!HW$20-$AB3/12)*$AA3*$F3,0)+MAX((Expenses!HW$21-$AB4/12)*$AA4*$F3,0)+MAX((Expenses!HW$22-$AB5/12)*$AA5*$F3,0)+MAX((Expenses!HW$23-$AB6/12)*$AA6*$F3,0)+MAX((Expenses!HW$24-$AB7/12)*$AA7*$F3,0)))))</f>
        <v>0</v>
      </c>
      <c r="HZ174" s="154">
        <f>IF(OR(HZ$165&lt;=EOMONTH($E3,$R3*(1-$O3)),HZ$165&gt;EOMONTH($E3,$P3*12*(1-$O3)+$Q3*12*$O3+$R3*(1-$O3))),0,IF($X3="NNN",SUM(Expenses!HX$20:HX$24)*$F3,IF($X3="FSG",0,IF($X3="MG",SUMPRODUCT(Expenses!HX$20:HX$24,$Z3:$Z7)*$F3,MAX((Expenses!HX$20-$AB3/12)*$AA3*$F3,0)+MAX((Expenses!HX$21-$AB4/12)*$AA4*$F3,0)+MAX((Expenses!HX$22-$AB5/12)*$AA5*$F3,0)+MAX((Expenses!HX$23-$AB6/12)*$AA6*$F3,0)+MAX((Expenses!HX$24-$AB7/12)*$AA7*$F3,0)))))</f>
        <v>0</v>
      </c>
      <c r="IA174" s="154">
        <f>IF(OR(IA$165&lt;=EOMONTH($E3,$R3*(1-$O3)),IA$165&gt;EOMONTH($E3,$P3*12*(1-$O3)+$Q3*12*$O3+$R3*(1-$O3))),0,IF($X3="NNN",SUM(Expenses!HY$20:HY$24)*$F3,IF($X3="FSG",0,IF($X3="MG",SUMPRODUCT(Expenses!HY$20:HY$24,$Z3:$Z7)*$F3,MAX((Expenses!HY$20-$AB3/12)*$AA3*$F3,0)+MAX((Expenses!HY$21-$AB4/12)*$AA4*$F3,0)+MAX((Expenses!HY$22-$AB5/12)*$AA5*$F3,0)+MAX((Expenses!HY$23-$AB6/12)*$AA6*$F3,0)+MAX((Expenses!HY$24-$AB7/12)*$AA7*$F3,0)))))</f>
        <v>0</v>
      </c>
      <c r="IB174" s="154">
        <f>IF(OR(IB$165&lt;=EOMONTH($E3,$R3*(1-$O3)),IB$165&gt;EOMONTH($E3,$P3*12*(1-$O3)+$Q3*12*$O3+$R3*(1-$O3))),0,IF($X3="NNN",SUM(Expenses!HZ$20:HZ$24)*$F3,IF($X3="FSG",0,IF($X3="MG",SUMPRODUCT(Expenses!HZ$20:HZ$24,$Z3:$Z7)*$F3,MAX((Expenses!HZ$20-$AB3/12)*$AA3*$F3,0)+MAX((Expenses!HZ$21-$AB4/12)*$AA4*$F3,0)+MAX((Expenses!HZ$22-$AB5/12)*$AA5*$F3,0)+MAX((Expenses!HZ$23-$AB6/12)*$AA6*$F3,0)+MAX((Expenses!HZ$24-$AB7/12)*$AA7*$F3,0)))))</f>
        <v>0</v>
      </c>
      <c r="IC174" s="154">
        <f>IF(OR(IC$165&lt;=EOMONTH($E3,$R3*(1-$O3)),IC$165&gt;EOMONTH($E3,$P3*12*(1-$O3)+$Q3*12*$O3+$R3*(1-$O3))),0,IF($X3="NNN",SUM(Expenses!IA$20:IA$24)*$F3,IF($X3="FSG",0,IF($X3="MG",SUMPRODUCT(Expenses!IA$20:IA$24,$Z3:$Z7)*$F3,MAX((Expenses!IA$20-$AB3/12)*$AA3*$F3,0)+MAX((Expenses!IA$21-$AB4/12)*$AA4*$F3,0)+MAX((Expenses!IA$22-$AB5/12)*$AA5*$F3,0)+MAX((Expenses!IA$23-$AB6/12)*$AA6*$F3,0)+MAX((Expenses!IA$24-$AB7/12)*$AA7*$F3,0)))))</f>
        <v>0</v>
      </c>
      <c r="ID174" s="154">
        <f>IF(OR(ID$165&lt;=EOMONTH($E3,$R3*(1-$O3)),ID$165&gt;EOMONTH($E3,$P3*12*(1-$O3)+$Q3*12*$O3+$R3*(1-$O3))),0,IF($X3="NNN",SUM(Expenses!IB$20:IB$24)*$F3,IF($X3="FSG",0,IF($X3="MG",SUMPRODUCT(Expenses!IB$20:IB$24,$Z3:$Z7)*$F3,MAX((Expenses!IB$20-$AB3/12)*$AA3*$F3,0)+MAX((Expenses!IB$21-$AB4/12)*$AA4*$F3,0)+MAX((Expenses!IB$22-$AB5/12)*$AA5*$F3,0)+MAX((Expenses!IB$23-$AB6/12)*$AA6*$F3,0)+MAX((Expenses!IB$24-$AB7/12)*$AA7*$F3,0)))))</f>
        <v>0</v>
      </c>
      <c r="IE174" s="154">
        <f>IF(OR(IE$165&lt;=EOMONTH($E3,$R3*(1-$O3)),IE$165&gt;EOMONTH($E3,$P3*12*(1-$O3)+$Q3*12*$O3+$R3*(1-$O3))),0,IF($X3="NNN",SUM(Expenses!IC$20:IC$24)*$F3,IF($X3="FSG",0,IF($X3="MG",SUMPRODUCT(Expenses!IC$20:IC$24,$Z3:$Z7)*$F3,MAX((Expenses!IC$20-$AB3/12)*$AA3*$F3,0)+MAX((Expenses!IC$21-$AB4/12)*$AA4*$F3,0)+MAX((Expenses!IC$22-$AB5/12)*$AA5*$F3,0)+MAX((Expenses!IC$23-$AB6/12)*$AA6*$F3,0)+MAX((Expenses!IC$24-$AB7/12)*$AA7*$F3,0)))))</f>
        <v>0</v>
      </c>
      <c r="IF174" s="154">
        <f>IF(OR(IF$165&lt;=EOMONTH($E3,$R3*(1-$O3)),IF$165&gt;EOMONTH($E3,$P3*12*(1-$O3)+$Q3*12*$O3+$R3*(1-$O3))),0,IF($X3="NNN",SUM(Expenses!ID$20:ID$24)*$F3,IF($X3="FSG",0,IF($X3="MG",SUMPRODUCT(Expenses!ID$20:ID$24,$Z3:$Z7)*$F3,MAX((Expenses!ID$20-$AB3/12)*$AA3*$F3,0)+MAX((Expenses!ID$21-$AB4/12)*$AA4*$F3,0)+MAX((Expenses!ID$22-$AB5/12)*$AA5*$F3,0)+MAX((Expenses!ID$23-$AB6/12)*$AA6*$F3,0)+MAX((Expenses!ID$24-$AB7/12)*$AA7*$F3,0)))))</f>
        <v>0</v>
      </c>
      <c r="IG174" s="154">
        <f>IF(OR(IG$165&lt;=EOMONTH($E3,$R3*(1-$O3)),IG$165&gt;EOMONTH($E3,$P3*12*(1-$O3)+$Q3*12*$O3+$R3*(1-$O3))),0,IF($X3="NNN",SUM(Expenses!IE$20:IE$24)*$F3,IF($X3="FSG",0,IF($X3="MG",SUMPRODUCT(Expenses!IE$20:IE$24,$Z3:$Z7)*$F3,MAX((Expenses!IE$20-$AB3/12)*$AA3*$F3,0)+MAX((Expenses!IE$21-$AB4/12)*$AA4*$F3,0)+MAX((Expenses!IE$22-$AB5/12)*$AA5*$F3,0)+MAX((Expenses!IE$23-$AB6/12)*$AA6*$F3,0)+MAX((Expenses!IE$24-$AB7/12)*$AA7*$F3,0)))))</f>
        <v>0</v>
      </c>
      <c r="IH174" s="154">
        <f>IF(OR(IH$165&lt;=EOMONTH($E3,$R3*(1-$O3)),IH$165&gt;EOMONTH($E3,$P3*12*(1-$O3)+$Q3*12*$O3+$R3*(1-$O3))),0,IF($X3="NNN",SUM(Expenses!IF$20:IF$24)*$F3,IF($X3="FSG",0,IF($X3="MG",SUMPRODUCT(Expenses!IF$20:IF$24,$Z3:$Z7)*$F3,MAX((Expenses!IF$20-$AB3/12)*$AA3*$F3,0)+MAX((Expenses!IF$21-$AB4/12)*$AA4*$F3,0)+MAX((Expenses!IF$22-$AB5/12)*$AA5*$F3,0)+MAX((Expenses!IF$23-$AB6/12)*$AA6*$F3,0)+MAX((Expenses!IF$24-$AB7/12)*$AA7*$F3,0)))))</f>
        <v>0</v>
      </c>
      <c r="II174" s="154">
        <f>IF(OR(II$165&lt;=EOMONTH($E3,$R3*(1-$O3)),II$165&gt;EOMONTH($E3,$P3*12*(1-$O3)+$Q3*12*$O3+$R3*(1-$O3))),0,IF($X3="NNN",SUM(Expenses!IG$20:IG$24)*$F3,IF($X3="FSG",0,IF($X3="MG",SUMPRODUCT(Expenses!IG$20:IG$24,$Z3:$Z7)*$F3,MAX((Expenses!IG$20-$AB3/12)*$AA3*$F3,0)+MAX((Expenses!IG$21-$AB4/12)*$AA4*$F3,0)+MAX((Expenses!IG$22-$AB5/12)*$AA5*$F3,0)+MAX((Expenses!IG$23-$AB6/12)*$AA6*$F3,0)+MAX((Expenses!IG$24-$AB7/12)*$AA7*$F3,0)))))</f>
        <v>0</v>
      </c>
      <c r="IJ174" s="154">
        <f>IF(OR(IJ$165&lt;=EOMONTH($E3,$R3*(1-$O3)),IJ$165&gt;EOMONTH($E3,$P3*12*(1-$O3)+$Q3*12*$O3+$R3*(1-$O3))),0,IF($X3="NNN",SUM(Expenses!IH$20:IH$24)*$F3,IF($X3="FSG",0,IF($X3="MG",SUMPRODUCT(Expenses!IH$20:IH$24,$Z3:$Z7)*$F3,MAX((Expenses!IH$20-$AB3/12)*$AA3*$F3,0)+MAX((Expenses!IH$21-$AB4/12)*$AA4*$F3,0)+MAX((Expenses!IH$22-$AB5/12)*$AA5*$F3,0)+MAX((Expenses!IH$23-$AB6/12)*$AA6*$F3,0)+MAX((Expenses!IH$24-$AB7/12)*$AA7*$F3,0)))))</f>
        <v>0</v>
      </c>
      <c r="IK174" s="154">
        <f>IF(OR(IK$165&lt;=EOMONTH($E3,$R3*(1-$O3)),IK$165&gt;EOMONTH($E3,$P3*12*(1-$O3)+$Q3*12*$O3+$R3*(1-$O3))),0,IF($X3="NNN",SUM(Expenses!II$20:II$24)*$F3,IF($X3="FSG",0,IF($X3="MG",SUMPRODUCT(Expenses!II$20:II$24,$Z3:$Z7)*$F3,MAX((Expenses!II$20-$AB3/12)*$AA3*$F3,0)+MAX((Expenses!II$21-$AB4/12)*$AA4*$F3,0)+MAX((Expenses!II$22-$AB5/12)*$AA5*$F3,0)+MAX((Expenses!II$23-$AB6/12)*$AA6*$F3,0)+MAX((Expenses!II$24-$AB7/12)*$AA7*$F3,0)))))</f>
        <v>0</v>
      </c>
      <c r="IL174" s="154">
        <f>IF(OR(IL$165&lt;=EOMONTH($E3,$R3*(1-$O3)),IL$165&gt;EOMONTH($E3,$P3*12*(1-$O3)+$Q3*12*$O3+$R3*(1-$O3))),0,IF($X3="NNN",SUM(Expenses!IJ$20:IJ$24)*$F3,IF($X3="FSG",0,IF($X3="MG",SUMPRODUCT(Expenses!IJ$20:IJ$24,$Z3:$Z7)*$F3,MAX((Expenses!IJ$20-$AB3/12)*$AA3*$F3,0)+MAX((Expenses!IJ$21-$AB4/12)*$AA4*$F3,0)+MAX((Expenses!IJ$22-$AB5/12)*$AA5*$F3,0)+MAX((Expenses!IJ$23-$AB6/12)*$AA6*$F3,0)+MAX((Expenses!IJ$24-$AB7/12)*$AA7*$F3,0)))))</f>
        <v>0</v>
      </c>
      <c r="IM174" s="154">
        <f>IF(OR(IM$165&lt;=EOMONTH($E3,$R3*(1-$O3)),IM$165&gt;EOMONTH($E3,$P3*12*(1-$O3)+$Q3*12*$O3+$R3*(1-$O3))),0,IF($X3="NNN",SUM(Expenses!IK$20:IK$24)*$F3,IF($X3="FSG",0,IF($X3="MG",SUMPRODUCT(Expenses!IK$20:IK$24,$Z3:$Z7)*$F3,MAX((Expenses!IK$20-$AB3/12)*$AA3*$F3,0)+MAX((Expenses!IK$21-$AB4/12)*$AA4*$F3,0)+MAX((Expenses!IK$22-$AB5/12)*$AA5*$F3,0)+MAX((Expenses!IK$23-$AB6/12)*$AA6*$F3,0)+MAX((Expenses!IK$24-$AB7/12)*$AA7*$F3,0)))))</f>
        <v>0</v>
      </c>
      <c r="IN174" s="154">
        <f>IF(OR(IN$165&lt;=EOMONTH($E3,$R3*(1-$O3)),IN$165&gt;EOMONTH($E3,$P3*12*(1-$O3)+$Q3*12*$O3+$R3*(1-$O3))),0,IF($X3="NNN",SUM(Expenses!IL$20:IL$24)*$F3,IF($X3="FSG",0,IF($X3="MG",SUMPRODUCT(Expenses!IL$20:IL$24,$Z3:$Z7)*$F3,MAX((Expenses!IL$20-$AB3/12)*$AA3*$F3,0)+MAX((Expenses!IL$21-$AB4/12)*$AA4*$F3,0)+MAX((Expenses!IL$22-$AB5/12)*$AA5*$F3,0)+MAX((Expenses!IL$23-$AB6/12)*$AA6*$F3,0)+MAX((Expenses!IL$24-$AB7/12)*$AA7*$F3,0)))))</f>
        <v>0</v>
      </c>
      <c r="IO174" s="154">
        <f>IF(OR(IO$165&lt;=EOMONTH($E3,$R3*(1-$O3)),IO$165&gt;EOMONTH($E3,$P3*12*(1-$O3)+$Q3*12*$O3+$R3*(1-$O3))),0,IF($X3="NNN",SUM(Expenses!IM$20:IM$24)*$F3,IF($X3="FSG",0,IF($X3="MG",SUMPRODUCT(Expenses!IM$20:IM$24,$Z3:$Z7)*$F3,MAX((Expenses!IM$20-$AB3/12)*$AA3*$F3,0)+MAX((Expenses!IM$21-$AB4/12)*$AA4*$F3,0)+MAX((Expenses!IM$22-$AB5/12)*$AA5*$F3,0)+MAX((Expenses!IM$23-$AB6/12)*$AA6*$F3,0)+MAX((Expenses!IM$24-$AB7/12)*$AA7*$F3,0)))))</f>
        <v>0</v>
      </c>
      <c r="IP174" s="154">
        <f>IF(OR(IP$165&lt;=EOMONTH($E3,$R3*(1-$O3)),IP$165&gt;EOMONTH($E3,$P3*12*(1-$O3)+$Q3*12*$O3+$R3*(1-$O3))),0,IF($X3="NNN",SUM(Expenses!IN$20:IN$24)*$F3,IF($X3="FSG",0,IF($X3="MG",SUMPRODUCT(Expenses!IN$20:IN$24,$Z3:$Z7)*$F3,MAX((Expenses!IN$20-$AB3/12)*$AA3*$F3,0)+MAX((Expenses!IN$21-$AB4/12)*$AA4*$F3,0)+MAX((Expenses!IN$22-$AB5/12)*$AA5*$F3,0)+MAX((Expenses!IN$23-$AB6/12)*$AA6*$F3,0)+MAX((Expenses!IN$24-$AB7/12)*$AA7*$F3,0)))))</f>
        <v>0</v>
      </c>
      <c r="IQ174" s="154">
        <f>IF(OR(IQ$165&lt;=EOMONTH($E3,$R3*(1-$O3)),IQ$165&gt;EOMONTH($E3,$P3*12*(1-$O3)+$Q3*12*$O3+$R3*(1-$O3))),0,IF($X3="NNN",SUM(Expenses!IO$20:IO$24)*$F3,IF($X3="FSG",0,IF($X3="MG",SUMPRODUCT(Expenses!IO$20:IO$24,$Z3:$Z7)*$F3,MAX((Expenses!IO$20-$AB3/12)*$AA3*$F3,0)+MAX((Expenses!IO$21-$AB4/12)*$AA4*$F3,0)+MAX((Expenses!IO$22-$AB5/12)*$AA5*$F3,0)+MAX((Expenses!IO$23-$AB6/12)*$AA6*$F3,0)+MAX((Expenses!IO$24-$AB7/12)*$AA7*$F3,0)))))</f>
        <v>0</v>
      </c>
      <c r="IR174" s="154">
        <f>IF(OR(IR$165&lt;=EOMONTH($E3,$R3*(1-$O3)),IR$165&gt;EOMONTH($E3,$P3*12*(1-$O3)+$Q3*12*$O3+$R3*(1-$O3))),0,IF($X3="NNN",SUM(Expenses!IP$20:IP$24)*$F3,IF($X3="FSG",0,IF($X3="MG",SUMPRODUCT(Expenses!IP$20:IP$24,$Z3:$Z7)*$F3,MAX((Expenses!IP$20-$AB3/12)*$AA3*$F3,0)+MAX((Expenses!IP$21-$AB4/12)*$AA4*$F3,0)+MAX((Expenses!IP$22-$AB5/12)*$AA5*$F3,0)+MAX((Expenses!IP$23-$AB6/12)*$AA6*$F3,0)+MAX((Expenses!IP$24-$AB7/12)*$AA7*$F3,0)))))</f>
        <v>0</v>
      </c>
      <c r="IS174" s="154">
        <f>IF(OR(IS$165&lt;=EOMONTH($E3,$R3*(1-$O3)),IS$165&gt;EOMONTH($E3,$P3*12*(1-$O3)+$Q3*12*$O3+$R3*(1-$O3))),0,IF($X3="NNN",SUM(Expenses!IQ$20:IQ$24)*$F3,IF($X3="FSG",0,IF($X3="MG",SUMPRODUCT(Expenses!IQ$20:IQ$24,$Z3:$Z7)*$F3,MAX((Expenses!IQ$20-$AB3/12)*$AA3*$F3,0)+MAX((Expenses!IQ$21-$AB4/12)*$AA4*$F3,0)+MAX((Expenses!IQ$22-$AB5/12)*$AA5*$F3,0)+MAX((Expenses!IQ$23-$AB6/12)*$AA6*$F3,0)+MAX((Expenses!IQ$24-$AB7/12)*$AA7*$F3,0)))))</f>
        <v>0</v>
      </c>
      <c r="IT174" s="154">
        <f>IF(OR(IT$165&lt;=EOMONTH($E3,$R3*(1-$O3)),IT$165&gt;EOMONTH($E3,$P3*12*(1-$O3)+$Q3*12*$O3+$R3*(1-$O3))),0,IF($X3="NNN",SUM(Expenses!IR$20:IR$24)*$F3,IF($X3="FSG",0,IF($X3="MG",SUMPRODUCT(Expenses!IR$20:IR$24,$Z3:$Z7)*$F3,MAX((Expenses!IR$20-$AB3/12)*$AA3*$F3,0)+MAX((Expenses!IR$21-$AB4/12)*$AA4*$F3,0)+MAX((Expenses!IR$22-$AB5/12)*$AA5*$F3,0)+MAX((Expenses!IR$23-$AB6/12)*$AA6*$F3,0)+MAX((Expenses!IR$24-$AB7/12)*$AA7*$F3,0)))))</f>
        <v>0</v>
      </c>
      <c r="IU174" s="154">
        <f>IF(OR(IU$165&lt;=EOMONTH($E3,$R3*(1-$O3)),IU$165&gt;EOMONTH($E3,$P3*12*(1-$O3)+$Q3*12*$O3+$R3*(1-$O3))),0,IF($X3="NNN",SUM(Expenses!IS$20:IS$24)*$F3,IF($X3="FSG",0,IF($X3="MG",SUMPRODUCT(Expenses!IS$20:IS$24,$Z3:$Z7)*$F3,MAX((Expenses!IS$20-$AB3/12)*$AA3*$F3,0)+MAX((Expenses!IS$21-$AB4/12)*$AA4*$F3,0)+MAX((Expenses!IS$22-$AB5/12)*$AA5*$F3,0)+MAX((Expenses!IS$23-$AB6/12)*$AA6*$F3,0)+MAX((Expenses!IS$24-$AB7/12)*$AA7*$F3,0)))))</f>
        <v>0</v>
      </c>
      <c r="IV174" s="154">
        <f>IF(OR(IV$165&lt;=EOMONTH($E3,$R3*(1-$O3)),IV$165&gt;EOMONTH($E3,$P3*12*(1-$O3)+$Q3*12*$O3+$R3*(1-$O3))),0,IF($X3="NNN",SUM(Expenses!IT$20:IT$24)*$F3,IF($X3="FSG",0,IF($X3="MG",SUMPRODUCT(Expenses!IT$20:IT$24,$Z3:$Z7)*$F3,MAX((Expenses!IT$20-$AB3/12)*$AA3*$F3,0)+MAX((Expenses!IT$21-$AB4/12)*$AA4*$F3,0)+MAX((Expenses!IT$22-$AB5/12)*$AA5*$F3,0)+MAX((Expenses!IT$23-$AB6/12)*$AA6*$F3,0)+MAX((Expenses!IT$24-$AB7/12)*$AA7*$F3,0)))))</f>
        <v>0</v>
      </c>
      <c r="IW174" s="154">
        <f>IF(OR(IW$165&lt;=EOMONTH($E3,$R3*(1-$O3)),IW$165&gt;EOMONTH($E3,$P3*12*(1-$O3)+$Q3*12*$O3+$R3*(1-$O3))),0,IF($X3="NNN",SUM(Expenses!IU$20:IU$24)*$F3,IF($X3="FSG",0,IF($X3="MG",SUMPRODUCT(Expenses!IU$20:IU$24,$Z3:$Z7)*$F3,MAX((Expenses!IU$20-$AB3/12)*$AA3*$F3,0)+MAX((Expenses!IU$21-$AB4/12)*$AA4*$F3,0)+MAX((Expenses!IU$22-$AB5/12)*$AA5*$F3,0)+MAX((Expenses!IU$23-$AB6/12)*$AA6*$F3,0)+MAX((Expenses!IU$24-$AB7/12)*$AA7*$F3,0)))))</f>
        <v>0</v>
      </c>
      <c r="IX174" s="154">
        <f>IF(OR(IX$165&lt;=EOMONTH($E3,$R3*(1-$O3)),IX$165&gt;EOMONTH($E3,$P3*12*(1-$O3)+$Q3*12*$O3+$R3*(1-$O3))),0,IF($X3="NNN",SUM(Expenses!IV$20:IV$24)*$F3,IF($X3="FSG",0,IF($X3="MG",SUMPRODUCT(Expenses!IV$20:IV$24,$Z3:$Z7)*$F3,MAX((Expenses!IV$20-$AB3/12)*$AA3*$F3,0)+MAX((Expenses!IV$21-$AB4/12)*$AA4*$F3,0)+MAX((Expenses!IV$22-$AB5/12)*$AA5*$F3,0)+MAX((Expenses!IV$23-$AB6/12)*$AA6*$F3,0)+MAX((Expenses!IV$24-$AB7/12)*$AA7*$F3,0)))))</f>
        <v>0</v>
      </c>
      <c r="IY174" s="154">
        <f>IF(OR(IY$165&lt;=EOMONTH($E3,$R3*(1-$O3)),IY$165&gt;EOMONTH($E3,$P3*12*(1-$O3)+$Q3*12*$O3+$R3*(1-$O3))),0,IF($X3="NNN",SUM(Expenses!IW$20:IW$24)*$F3,IF($X3="FSG",0,IF($X3="MG",SUMPRODUCT(Expenses!IW$20:IW$24,$Z3:$Z7)*$F3,MAX((Expenses!IW$20-$AB3/12)*$AA3*$F3,0)+MAX((Expenses!IW$21-$AB4/12)*$AA4*$F3,0)+MAX((Expenses!IW$22-$AB5/12)*$AA5*$F3,0)+MAX((Expenses!IW$23-$AB6/12)*$AA6*$F3,0)+MAX((Expenses!IW$24-$AB7/12)*$AA7*$F3,0)))))</f>
        <v>0</v>
      </c>
      <c r="IZ174" s="154">
        <f>IF(OR(IZ$165&lt;=EOMONTH($E3,$R3*(1-$O3)),IZ$165&gt;EOMONTH($E3,$P3*12*(1-$O3)+$Q3*12*$O3+$R3*(1-$O3))),0,IF($X3="NNN",SUM(Expenses!IX$20:IX$24)*$F3,IF($X3="FSG",0,IF($X3="MG",SUMPRODUCT(Expenses!IX$20:IX$24,$Z3:$Z7)*$F3,MAX((Expenses!IX$20-$AB3/12)*$AA3*$F3,0)+MAX((Expenses!IX$21-$AB4/12)*$AA4*$F3,0)+MAX((Expenses!IX$22-$AB5/12)*$AA5*$F3,0)+MAX((Expenses!IX$23-$AB6/12)*$AA6*$F3,0)+MAX((Expenses!IX$24-$AB7/12)*$AA7*$F3,0)))))</f>
        <v>0</v>
      </c>
      <c r="JA174" s="154">
        <f>IF(OR(JA$165&lt;=EOMONTH($E3,$R3*(1-$O3)),JA$165&gt;EOMONTH($E3,$P3*12*(1-$O3)+$Q3*12*$O3+$R3*(1-$O3))),0,IF($X3="NNN",SUM(Expenses!IY$20:IY$24)*$F3,IF($X3="FSG",0,IF($X3="MG",SUMPRODUCT(Expenses!IY$20:IY$24,$Z3:$Z7)*$F3,MAX((Expenses!IY$20-$AB3/12)*$AA3*$F3,0)+MAX((Expenses!IY$21-$AB4/12)*$AA4*$F3,0)+MAX((Expenses!IY$22-$AB5/12)*$AA5*$F3,0)+MAX((Expenses!IY$23-$AB6/12)*$AA6*$F3,0)+MAX((Expenses!IY$24-$AB7/12)*$AA7*$F3,0)))))</f>
        <v>0</v>
      </c>
      <c r="JB174" s="154">
        <f>IF(OR(JB$165&lt;=EOMONTH($E3,$R3*(1-$O3)),JB$165&gt;EOMONTH($E3,$P3*12*(1-$O3)+$Q3*12*$O3+$R3*(1-$O3))),0,IF($X3="NNN",SUM(Expenses!IZ$20:IZ$24)*$F3,IF($X3="FSG",0,IF($X3="MG",SUMPRODUCT(Expenses!IZ$20:IZ$24,$Z3:$Z7)*$F3,MAX((Expenses!IZ$20-$AB3/12)*$AA3*$F3,0)+MAX((Expenses!IZ$21-$AB4/12)*$AA4*$F3,0)+MAX((Expenses!IZ$22-$AB5/12)*$AA5*$F3,0)+MAX((Expenses!IZ$23-$AB6/12)*$AA6*$F3,0)+MAX((Expenses!IZ$24-$AB7/12)*$AA7*$F3,0)))))</f>
        <v>0</v>
      </c>
      <c r="JC174" s="154">
        <f>IF(OR(JC$165&lt;=EOMONTH($E3,$R3*(1-$O3)),JC$165&gt;EOMONTH($E3,$P3*12*(1-$O3)+$Q3*12*$O3+$R3*(1-$O3))),0,IF($X3="NNN",SUM(Expenses!JA$20:JA$24)*$F3,IF($X3="FSG",0,IF($X3="MG",SUMPRODUCT(Expenses!JA$20:JA$24,$Z3:$Z7)*$F3,MAX((Expenses!JA$20-$AB3/12)*$AA3*$F3,0)+MAX((Expenses!JA$21-$AB4/12)*$AA4*$F3,0)+MAX((Expenses!JA$22-$AB5/12)*$AA5*$F3,0)+MAX((Expenses!JA$23-$AB6/12)*$AA6*$F3,0)+MAX((Expenses!JA$24-$AB7/12)*$AA7*$F3,0)))))</f>
        <v>0</v>
      </c>
      <c r="JD174" s="154">
        <f>IF(OR(JD$165&lt;=EOMONTH($E3,$R3*(1-$O3)),JD$165&gt;EOMONTH($E3,$P3*12*(1-$O3)+$Q3*12*$O3+$R3*(1-$O3))),0,IF($X3="NNN",SUM(Expenses!JB$20:JB$24)*$F3,IF($X3="FSG",0,IF($X3="MG",SUMPRODUCT(Expenses!JB$20:JB$24,$Z3:$Z7)*$F3,MAX((Expenses!JB$20-$AB3/12)*$AA3*$F3,0)+MAX((Expenses!JB$21-$AB4/12)*$AA4*$F3,0)+MAX((Expenses!JB$22-$AB5/12)*$AA5*$F3,0)+MAX((Expenses!JB$23-$AB6/12)*$AA6*$F3,0)+MAX((Expenses!JB$24-$AB7/12)*$AA7*$F3,0)))))</f>
        <v>0</v>
      </c>
      <c r="JE174" s="154">
        <f>IF(OR(JE$165&lt;=EOMONTH($E3,$R3*(1-$O3)),JE$165&gt;EOMONTH($E3,$P3*12*(1-$O3)+$Q3*12*$O3+$R3*(1-$O3))),0,IF($X3="NNN",SUM(Expenses!JC$20:JC$24)*$F3,IF($X3="FSG",0,IF($X3="MG",SUMPRODUCT(Expenses!JC$20:JC$24,$Z3:$Z7)*$F3,MAX((Expenses!JC$20-$AB3/12)*$AA3*$F3,0)+MAX((Expenses!JC$21-$AB4/12)*$AA4*$F3,0)+MAX((Expenses!JC$22-$AB5/12)*$AA5*$F3,0)+MAX((Expenses!JC$23-$AB6/12)*$AA6*$F3,0)+MAX((Expenses!JC$24-$AB7/12)*$AA7*$F3,0)))))</f>
        <v>0</v>
      </c>
      <c r="JF174" s="154">
        <f>IF(OR(JF$165&lt;=EOMONTH($E3,$R3*(1-$O3)),JF$165&gt;EOMONTH($E3,$P3*12*(1-$O3)+$Q3*12*$O3+$R3*(1-$O3))),0,IF($X3="NNN",SUM(Expenses!JD$20:JD$24)*$F3,IF($X3="FSG",0,IF($X3="MG",SUMPRODUCT(Expenses!JD$20:JD$24,$Z3:$Z7)*$F3,MAX((Expenses!JD$20-$AB3/12)*$AA3*$F3,0)+MAX((Expenses!JD$21-$AB4/12)*$AA4*$F3,0)+MAX((Expenses!JD$22-$AB5/12)*$AA5*$F3,0)+MAX((Expenses!JD$23-$AB6/12)*$AA6*$F3,0)+MAX((Expenses!JD$24-$AB7/12)*$AA7*$F3,0)))))</f>
        <v>0</v>
      </c>
      <c r="JG174" s="154">
        <f>IF(OR(JG$165&lt;=EOMONTH($E3,$R3*(1-$O3)),JG$165&gt;EOMONTH($E3,$P3*12*(1-$O3)+$Q3*12*$O3+$R3*(1-$O3))),0,IF($X3="NNN",SUM(Expenses!JE$20:JE$24)*$F3,IF($X3="FSG",0,IF($X3="MG",SUMPRODUCT(Expenses!JE$20:JE$24,$Z3:$Z7)*$F3,MAX((Expenses!JE$20-$AB3/12)*$AA3*$F3,0)+MAX((Expenses!JE$21-$AB4/12)*$AA4*$F3,0)+MAX((Expenses!JE$22-$AB5/12)*$AA5*$F3,0)+MAX((Expenses!JE$23-$AB6/12)*$AA6*$F3,0)+MAX((Expenses!JE$24-$AB7/12)*$AA7*$F3,0)))))</f>
        <v>0</v>
      </c>
      <c r="JH174" s="154">
        <f>IF(OR(JH$165&lt;=EOMONTH($E3,$R3*(1-$O3)),JH$165&gt;EOMONTH($E3,$P3*12*(1-$O3)+$Q3*12*$O3+$R3*(1-$O3))),0,IF($X3="NNN",SUM(Expenses!JF$20:JF$24)*$F3,IF($X3="FSG",0,IF($X3="MG",SUMPRODUCT(Expenses!JF$20:JF$24,$Z3:$Z7)*$F3,MAX((Expenses!JF$20-$AB3/12)*$AA3*$F3,0)+MAX((Expenses!JF$21-$AB4/12)*$AA4*$F3,0)+MAX((Expenses!JF$22-$AB5/12)*$AA5*$F3,0)+MAX((Expenses!JF$23-$AB6/12)*$AA6*$F3,0)+MAX((Expenses!JF$24-$AB7/12)*$AA7*$F3,0)))))</f>
        <v>0</v>
      </c>
      <c r="JI174" s="154">
        <f>IF(OR(JI$165&lt;=EOMONTH($E3,$R3*(1-$O3)),JI$165&gt;EOMONTH($E3,$P3*12*(1-$O3)+$Q3*12*$O3+$R3*(1-$O3))),0,IF($X3="NNN",SUM(Expenses!JG$20:JG$24)*$F3,IF($X3="FSG",0,IF($X3="MG",SUMPRODUCT(Expenses!JG$20:JG$24,$Z3:$Z7)*$F3,MAX((Expenses!JG$20-$AB3/12)*$AA3*$F3,0)+MAX((Expenses!JG$21-$AB4/12)*$AA4*$F3,0)+MAX((Expenses!JG$22-$AB5/12)*$AA5*$F3,0)+MAX((Expenses!JG$23-$AB6/12)*$AA6*$F3,0)+MAX((Expenses!JG$24-$AB7/12)*$AA7*$F3,0)))))</f>
        <v>0</v>
      </c>
      <c r="JJ174" s="154">
        <f>IF(OR(JJ$165&lt;=EOMONTH($E3,$R3*(1-$O3)),JJ$165&gt;EOMONTH($E3,$P3*12*(1-$O3)+$Q3*12*$O3+$R3*(1-$O3))),0,IF($X3="NNN",SUM(Expenses!JH$20:JH$24)*$F3,IF($X3="FSG",0,IF($X3="MG",SUMPRODUCT(Expenses!JH$20:JH$24,$Z3:$Z7)*$F3,MAX((Expenses!JH$20-$AB3/12)*$AA3*$F3,0)+MAX((Expenses!JH$21-$AB4/12)*$AA4*$F3,0)+MAX((Expenses!JH$22-$AB5/12)*$AA5*$F3,0)+MAX((Expenses!JH$23-$AB6/12)*$AA6*$F3,0)+MAX((Expenses!JH$24-$AB7/12)*$AA7*$F3,0)))))</f>
        <v>0</v>
      </c>
      <c r="JK174" s="154">
        <f>IF(OR(JK$165&lt;=EOMONTH($E3,$R3*(1-$O3)),JK$165&gt;EOMONTH($E3,$P3*12*(1-$O3)+$Q3*12*$O3+$R3*(1-$O3))),0,IF($X3="NNN",SUM(Expenses!JI$20:JI$24)*$F3,IF($X3="FSG",0,IF($X3="MG",SUMPRODUCT(Expenses!JI$20:JI$24,$Z3:$Z7)*$F3,MAX((Expenses!JI$20-$AB3/12)*$AA3*$F3,0)+MAX((Expenses!JI$21-$AB4/12)*$AA4*$F3,0)+MAX((Expenses!JI$22-$AB5/12)*$AA5*$F3,0)+MAX((Expenses!JI$23-$AB6/12)*$AA6*$F3,0)+MAX((Expenses!JI$24-$AB7/12)*$AA7*$F3,0)))))</f>
        <v>0</v>
      </c>
      <c r="JL174" s="154">
        <f>IF(OR(JL$165&lt;=EOMONTH($E3,$R3*(1-$O3)),JL$165&gt;EOMONTH($E3,$P3*12*(1-$O3)+$Q3*12*$O3+$R3*(1-$O3))),0,IF($X3="NNN",SUM(Expenses!JJ$20:JJ$24)*$F3,IF($X3="FSG",0,IF($X3="MG",SUMPRODUCT(Expenses!JJ$20:JJ$24,$Z3:$Z7)*$F3,MAX((Expenses!JJ$20-$AB3/12)*$AA3*$F3,0)+MAX((Expenses!JJ$21-$AB4/12)*$AA4*$F3,0)+MAX((Expenses!JJ$22-$AB5/12)*$AA5*$F3,0)+MAX((Expenses!JJ$23-$AB6/12)*$AA6*$F3,0)+MAX((Expenses!JJ$24-$AB7/12)*$AA7*$F3,0)))))</f>
        <v>0</v>
      </c>
      <c r="JM174" s="154">
        <f>IF(OR(JM$165&lt;=EOMONTH($E3,$R3*(1-$O3)),JM$165&gt;EOMONTH($E3,$P3*12*(1-$O3)+$Q3*12*$O3+$R3*(1-$O3))),0,IF($X3="NNN",SUM(Expenses!JK$20:JK$24)*$F3,IF($X3="FSG",0,IF($X3="MG",SUMPRODUCT(Expenses!JK$20:JK$24,$Z3:$Z7)*$F3,MAX((Expenses!JK$20-$AB3/12)*$AA3*$F3,0)+MAX((Expenses!JK$21-$AB4/12)*$AA4*$F3,0)+MAX((Expenses!JK$22-$AB5/12)*$AA5*$F3,0)+MAX((Expenses!JK$23-$AB6/12)*$AA6*$F3,0)+MAX((Expenses!JK$24-$AB7/12)*$AA7*$F3,0)))))</f>
        <v>0</v>
      </c>
      <c r="JN174" s="154">
        <f>IF(OR(JN$165&lt;=EOMONTH($E3,$R3*(1-$O3)),JN$165&gt;EOMONTH($E3,$P3*12*(1-$O3)+$Q3*12*$O3+$R3*(1-$O3))),0,IF($X3="NNN",SUM(Expenses!JL$20:JL$24)*$F3,IF($X3="FSG",0,IF($X3="MG",SUMPRODUCT(Expenses!JL$20:JL$24,$Z3:$Z7)*$F3,MAX((Expenses!JL$20-$AB3/12)*$AA3*$F3,0)+MAX((Expenses!JL$21-$AB4/12)*$AA4*$F3,0)+MAX((Expenses!JL$22-$AB5/12)*$AA5*$F3,0)+MAX((Expenses!JL$23-$AB6/12)*$AA6*$F3,0)+MAX((Expenses!JL$24-$AB7/12)*$AA7*$F3,0)))))</f>
        <v>0</v>
      </c>
      <c r="JO174" s="154">
        <f>IF(OR(JO$165&lt;=EOMONTH($E3,$R3*(1-$O3)),JO$165&gt;EOMONTH($E3,$P3*12*(1-$O3)+$Q3*12*$O3+$R3*(1-$O3))),0,IF($X3="NNN",SUM(Expenses!JM$20:JM$24)*$F3,IF($X3="FSG",0,IF($X3="MG",SUMPRODUCT(Expenses!JM$20:JM$24,$Z3:$Z7)*$F3,MAX((Expenses!JM$20-$AB3/12)*$AA3*$F3,0)+MAX((Expenses!JM$21-$AB4/12)*$AA4*$F3,0)+MAX((Expenses!JM$22-$AB5/12)*$AA5*$F3,0)+MAX((Expenses!JM$23-$AB6/12)*$AA6*$F3,0)+MAX((Expenses!JM$24-$AB7/12)*$AA7*$F3,0)))))</f>
        <v>0</v>
      </c>
      <c r="JP174" s="154">
        <f>IF(OR(JP$165&lt;=EOMONTH($E3,$R3*(1-$O3)),JP$165&gt;EOMONTH($E3,$P3*12*(1-$O3)+$Q3*12*$O3+$R3*(1-$O3))),0,IF($X3="NNN",SUM(Expenses!JN$20:JN$24)*$F3,IF($X3="FSG",0,IF($X3="MG",SUMPRODUCT(Expenses!JN$20:JN$24,$Z3:$Z7)*$F3,MAX((Expenses!JN$20-$AB3/12)*$AA3*$F3,0)+MAX((Expenses!JN$21-$AB4/12)*$AA4*$F3,0)+MAX((Expenses!JN$22-$AB5/12)*$AA5*$F3,0)+MAX((Expenses!JN$23-$AB6/12)*$AA6*$F3,0)+MAX((Expenses!JN$24-$AB7/12)*$AA7*$F3,0)))))</f>
        <v>0</v>
      </c>
      <c r="JQ174" s="154">
        <f>IF(OR(JQ$165&lt;=EOMONTH($E3,$R3*(1-$O3)),JQ$165&gt;EOMONTH($E3,$P3*12*(1-$O3)+$Q3*12*$O3+$R3*(1-$O3))),0,IF($X3="NNN",SUM(Expenses!JO$20:JO$24)*$F3,IF($X3="FSG",0,IF($X3="MG",SUMPRODUCT(Expenses!JO$20:JO$24,$Z3:$Z7)*$F3,MAX((Expenses!JO$20-$AB3/12)*$AA3*$F3,0)+MAX((Expenses!JO$21-$AB4/12)*$AA4*$F3,0)+MAX((Expenses!JO$22-$AB5/12)*$AA5*$F3,0)+MAX((Expenses!JO$23-$AB6/12)*$AA6*$F3,0)+MAX((Expenses!JO$24-$AB7/12)*$AA7*$F3,0)))))</f>
        <v>0</v>
      </c>
      <c r="JR174" s="154">
        <f>IF(OR(JR$165&lt;=EOMONTH($E3,$R3*(1-$O3)),JR$165&gt;EOMONTH($E3,$P3*12*(1-$O3)+$Q3*12*$O3+$R3*(1-$O3))),0,IF($X3="NNN",SUM(Expenses!JP$20:JP$24)*$F3,IF($X3="FSG",0,IF($X3="MG",SUMPRODUCT(Expenses!JP$20:JP$24,$Z3:$Z7)*$F3,MAX((Expenses!JP$20-$AB3/12)*$AA3*$F3,0)+MAX((Expenses!JP$21-$AB4/12)*$AA4*$F3,0)+MAX((Expenses!JP$22-$AB5/12)*$AA5*$F3,0)+MAX((Expenses!JP$23-$AB6/12)*$AA6*$F3,0)+MAX((Expenses!JP$24-$AB7/12)*$AA7*$F3,0)))))</f>
        <v>0</v>
      </c>
      <c r="JS174" s="154">
        <f>IF(OR(JS$165&lt;=EOMONTH($E3,$R3*(1-$O3)),JS$165&gt;EOMONTH($E3,$P3*12*(1-$O3)+$Q3*12*$O3+$R3*(1-$O3))),0,IF($X3="NNN",SUM(Expenses!JQ$20:JQ$24)*$F3,IF($X3="FSG",0,IF($X3="MG",SUMPRODUCT(Expenses!JQ$20:JQ$24,$Z3:$Z7)*$F3,MAX((Expenses!JQ$20-$AB3/12)*$AA3*$F3,0)+MAX((Expenses!JQ$21-$AB4/12)*$AA4*$F3,0)+MAX((Expenses!JQ$22-$AB5/12)*$AA5*$F3,0)+MAX((Expenses!JQ$23-$AB6/12)*$AA6*$F3,0)+MAX((Expenses!JQ$24-$AB7/12)*$AA7*$F3,0)))))</f>
        <v>0</v>
      </c>
      <c r="JT174" s="154">
        <f>IF(OR(JT$165&lt;=EOMONTH($E3,$R3*(1-$O3)),JT$165&gt;EOMONTH($E3,$P3*12*(1-$O3)+$Q3*12*$O3+$R3*(1-$O3))),0,IF($X3="NNN",SUM(Expenses!JR$20:JR$24)*$F3,IF($X3="FSG",0,IF($X3="MG",SUMPRODUCT(Expenses!JR$20:JR$24,$Z3:$Z7)*$F3,MAX((Expenses!JR$20-$AB3/12)*$AA3*$F3,0)+MAX((Expenses!JR$21-$AB4/12)*$AA4*$F3,0)+MAX((Expenses!JR$22-$AB5/12)*$AA5*$F3,0)+MAX((Expenses!JR$23-$AB6/12)*$AA6*$F3,0)+MAX((Expenses!JR$24-$AB7/12)*$AA7*$F3,0)))))</f>
        <v>0</v>
      </c>
      <c r="JU174" s="154">
        <f>IF(OR(JU$165&lt;=EOMONTH($E3,$R3*(1-$O3)),JU$165&gt;EOMONTH($E3,$P3*12*(1-$O3)+$Q3*12*$O3+$R3*(1-$O3))),0,IF($X3="NNN",SUM(Expenses!JS$20:JS$24)*$F3,IF($X3="FSG",0,IF($X3="MG",SUMPRODUCT(Expenses!JS$20:JS$24,$Z3:$Z7)*$F3,MAX((Expenses!JS$20-$AB3/12)*$AA3*$F3,0)+MAX((Expenses!JS$21-$AB4/12)*$AA4*$F3,0)+MAX((Expenses!JS$22-$AB5/12)*$AA5*$F3,0)+MAX((Expenses!JS$23-$AB6/12)*$AA6*$F3,0)+MAX((Expenses!JS$24-$AB7/12)*$AA7*$F3,0)))))</f>
        <v>0</v>
      </c>
      <c r="JV174" s="154">
        <f>IF(OR(JV$165&lt;=EOMONTH($E3,$R3*(1-$O3)),JV$165&gt;EOMONTH($E3,$P3*12*(1-$O3)+$Q3*12*$O3+$R3*(1-$O3))),0,IF($X3="NNN",SUM(Expenses!JT$20:JT$24)*$F3,IF($X3="FSG",0,IF($X3="MG",SUMPRODUCT(Expenses!JT$20:JT$24,$Z3:$Z7)*$F3,MAX((Expenses!JT$20-$AB3/12)*$AA3*$F3,0)+MAX((Expenses!JT$21-$AB4/12)*$AA4*$F3,0)+MAX((Expenses!JT$22-$AB5/12)*$AA5*$F3,0)+MAX((Expenses!JT$23-$AB6/12)*$AA6*$F3,0)+MAX((Expenses!JT$24-$AB7/12)*$AA7*$F3,0)))))</f>
        <v>0</v>
      </c>
      <c r="JW174" s="154">
        <f>IF(OR(JW$165&lt;=EOMONTH($E3,$R3*(1-$O3)),JW$165&gt;EOMONTH($E3,$P3*12*(1-$O3)+$Q3*12*$O3+$R3*(1-$O3))),0,IF($X3="NNN",SUM(Expenses!JU$20:JU$24)*$F3,IF($X3="FSG",0,IF($X3="MG",SUMPRODUCT(Expenses!JU$20:JU$24,$Z3:$Z7)*$F3,MAX((Expenses!JU$20-$AB3/12)*$AA3*$F3,0)+MAX((Expenses!JU$21-$AB4/12)*$AA4*$F3,0)+MAX((Expenses!JU$22-$AB5/12)*$AA5*$F3,0)+MAX((Expenses!JU$23-$AB6/12)*$AA6*$F3,0)+MAX((Expenses!JU$24-$AB7/12)*$AA7*$F3,0)))))</f>
        <v>0</v>
      </c>
      <c r="JX174" s="154">
        <f>IF(OR(JX$165&lt;=EOMONTH($E3,$R3*(1-$O3)),JX$165&gt;EOMONTH($E3,$P3*12*(1-$O3)+$Q3*12*$O3+$R3*(1-$O3))),0,IF($X3="NNN",SUM(Expenses!JV$20:JV$24)*$F3,IF($X3="FSG",0,IF($X3="MG",SUMPRODUCT(Expenses!JV$20:JV$24,$Z3:$Z7)*$F3,MAX((Expenses!JV$20-$AB3/12)*$AA3*$F3,0)+MAX((Expenses!JV$21-$AB4/12)*$AA4*$F3,0)+MAX((Expenses!JV$22-$AB5/12)*$AA5*$F3,0)+MAX((Expenses!JV$23-$AB6/12)*$AA6*$F3,0)+MAX((Expenses!JV$24-$AB7/12)*$AA7*$F3,0)))))</f>
        <v>0</v>
      </c>
      <c r="JY174" s="154">
        <f>IF(OR(JY$165&lt;=EOMONTH($E3,$R3*(1-$O3)),JY$165&gt;EOMONTH($E3,$P3*12*(1-$O3)+$Q3*12*$O3+$R3*(1-$O3))),0,IF($X3="NNN",SUM(Expenses!JW$20:JW$24)*$F3,IF($X3="FSG",0,IF($X3="MG",SUMPRODUCT(Expenses!JW$20:JW$24,$Z3:$Z7)*$F3,MAX((Expenses!JW$20-$AB3/12)*$AA3*$F3,0)+MAX((Expenses!JW$21-$AB4/12)*$AA4*$F3,0)+MAX((Expenses!JW$22-$AB5/12)*$AA5*$F3,0)+MAX((Expenses!JW$23-$AB6/12)*$AA6*$F3,0)+MAX((Expenses!JW$24-$AB7/12)*$AA7*$F3,0)))))</f>
        <v>0</v>
      </c>
      <c r="JZ174" s="154">
        <f>IF(OR(JZ$165&lt;=EOMONTH($E3,$R3*(1-$O3)),JZ$165&gt;EOMONTH($E3,$P3*12*(1-$O3)+$Q3*12*$O3+$R3*(1-$O3))),0,IF($X3="NNN",SUM(Expenses!JX$20:JX$24)*$F3,IF($X3="FSG",0,IF($X3="MG",SUMPRODUCT(Expenses!JX$20:JX$24,$Z3:$Z7)*$F3,MAX((Expenses!JX$20-$AB3/12)*$AA3*$F3,0)+MAX((Expenses!JX$21-$AB4/12)*$AA4*$F3,0)+MAX((Expenses!JX$22-$AB5/12)*$AA5*$F3,0)+MAX((Expenses!JX$23-$AB6/12)*$AA6*$F3,0)+MAX((Expenses!JX$24-$AB7/12)*$AA7*$F3,0)))))</f>
        <v>0</v>
      </c>
      <c r="KA174" s="154">
        <f>IF(OR(KA$165&lt;=EOMONTH($E3,$R3*(1-$O3)),KA$165&gt;EOMONTH($E3,$P3*12*(1-$O3)+$Q3*12*$O3+$R3*(1-$O3))),0,IF($X3="NNN",SUM(Expenses!JY$20:JY$24)*$F3,IF($X3="FSG",0,IF($X3="MG",SUMPRODUCT(Expenses!JY$20:JY$24,$Z3:$Z7)*$F3,MAX((Expenses!JY$20-$AB3/12)*$AA3*$F3,0)+MAX((Expenses!JY$21-$AB4/12)*$AA4*$F3,0)+MAX((Expenses!JY$22-$AB5/12)*$AA5*$F3,0)+MAX((Expenses!JY$23-$AB6/12)*$AA6*$F3,0)+MAX((Expenses!JY$24-$AB7/12)*$AA7*$F3,0)))))</f>
        <v>0</v>
      </c>
      <c r="KB174" s="154">
        <f>IF(OR(KB$165&lt;=EOMONTH($E3,$R3*(1-$O3)),KB$165&gt;EOMONTH($E3,$P3*12*(1-$O3)+$Q3*12*$O3+$R3*(1-$O3))),0,IF($X3="NNN",SUM(Expenses!JZ$20:JZ$24)*$F3,IF($X3="FSG",0,IF($X3="MG",SUMPRODUCT(Expenses!JZ$20:JZ$24,$Z3:$Z7)*$F3,MAX((Expenses!JZ$20-$AB3/12)*$AA3*$F3,0)+MAX((Expenses!JZ$21-$AB4/12)*$AA4*$F3,0)+MAX((Expenses!JZ$22-$AB5/12)*$AA5*$F3,0)+MAX((Expenses!JZ$23-$AB6/12)*$AA6*$F3,0)+MAX((Expenses!JZ$24-$AB7/12)*$AA7*$F3,0)))))</f>
        <v>0</v>
      </c>
      <c r="KC174" s="154">
        <f>IF(OR(KC$165&lt;=EOMONTH($E3,$R3*(1-$O3)),KC$165&gt;EOMONTH($E3,$P3*12*(1-$O3)+$Q3*12*$O3+$R3*(1-$O3))),0,IF($X3="NNN",SUM(Expenses!KA$20:KA$24)*$F3,IF($X3="FSG",0,IF($X3="MG",SUMPRODUCT(Expenses!KA$20:KA$24,$Z3:$Z7)*$F3,MAX((Expenses!KA$20-$AB3/12)*$AA3*$F3,0)+MAX((Expenses!KA$21-$AB4/12)*$AA4*$F3,0)+MAX((Expenses!KA$22-$AB5/12)*$AA5*$F3,0)+MAX((Expenses!KA$23-$AB6/12)*$AA6*$F3,0)+MAX((Expenses!KA$24-$AB7/12)*$AA7*$F3,0)))))</f>
        <v>0</v>
      </c>
      <c r="KD174" s="154">
        <f>IF(OR(KD$165&lt;=EOMONTH($E3,$R3*(1-$O3)),KD$165&gt;EOMONTH($E3,$P3*12*(1-$O3)+$Q3*12*$O3+$R3*(1-$O3))),0,IF($X3="NNN",SUM(Expenses!KB$20:KB$24)*$F3,IF($X3="FSG",0,IF($X3="MG",SUMPRODUCT(Expenses!KB$20:KB$24,$Z3:$Z7)*$F3,MAX((Expenses!KB$20-$AB3/12)*$AA3*$F3,0)+MAX((Expenses!KB$21-$AB4/12)*$AA4*$F3,0)+MAX((Expenses!KB$22-$AB5/12)*$AA5*$F3,0)+MAX((Expenses!KB$23-$AB6/12)*$AA6*$F3,0)+MAX((Expenses!KB$24-$AB7/12)*$AA7*$F3,0)))))</f>
        <v>0</v>
      </c>
      <c r="KE174" s="154">
        <f>IF(OR(KE$165&lt;=EOMONTH($E3,$R3*(1-$O3)),KE$165&gt;EOMONTH($E3,$P3*12*(1-$O3)+$Q3*12*$O3+$R3*(1-$O3))),0,IF($X3="NNN",SUM(Expenses!KC$20:KC$24)*$F3,IF($X3="FSG",0,IF($X3="MG",SUMPRODUCT(Expenses!KC$20:KC$24,$Z3:$Z7)*$F3,MAX((Expenses!KC$20-$AB3/12)*$AA3*$F3,0)+MAX((Expenses!KC$21-$AB4/12)*$AA4*$F3,0)+MAX((Expenses!KC$22-$AB5/12)*$AA5*$F3,0)+MAX((Expenses!KC$23-$AB6/12)*$AA6*$F3,0)+MAX((Expenses!KC$24-$AB7/12)*$AA7*$F3,0)))))</f>
        <v>0</v>
      </c>
      <c r="KF174" s="154">
        <f>IF(OR(KF$165&lt;=EOMONTH($E3,$R3*(1-$O3)),KF$165&gt;EOMONTH($E3,$P3*12*(1-$O3)+$Q3*12*$O3+$R3*(1-$O3))),0,IF($X3="NNN",SUM(Expenses!KD$20:KD$24)*$F3,IF($X3="FSG",0,IF($X3="MG",SUMPRODUCT(Expenses!KD$20:KD$24,$Z3:$Z7)*$F3,MAX((Expenses!KD$20-$AB3/12)*$AA3*$F3,0)+MAX((Expenses!KD$21-$AB4/12)*$AA4*$F3,0)+MAX((Expenses!KD$22-$AB5/12)*$AA5*$F3,0)+MAX((Expenses!KD$23-$AB6/12)*$AA6*$F3,0)+MAX((Expenses!KD$24-$AB7/12)*$AA7*$F3,0)))))</f>
        <v>0</v>
      </c>
      <c r="KG174" s="154">
        <f>IF(OR(KG$165&lt;=EOMONTH($E3,$R3*(1-$O3)),KG$165&gt;EOMONTH($E3,$P3*12*(1-$O3)+$Q3*12*$O3+$R3*(1-$O3))),0,IF($X3="NNN",SUM(Expenses!KE$20:KE$24)*$F3,IF($X3="FSG",0,IF($X3="MG",SUMPRODUCT(Expenses!KE$20:KE$24,$Z3:$Z7)*$F3,MAX((Expenses!KE$20-$AB3/12)*$AA3*$F3,0)+MAX((Expenses!KE$21-$AB4/12)*$AA4*$F3,0)+MAX((Expenses!KE$22-$AB5/12)*$AA5*$F3,0)+MAX((Expenses!KE$23-$AB6/12)*$AA6*$F3,0)+MAX((Expenses!KE$24-$AB7/12)*$AA7*$F3,0)))))</f>
        <v>0</v>
      </c>
      <c r="KH174" s="154">
        <f>IF(OR(KH$165&lt;=EOMONTH($E3,$R3*(1-$O3)),KH$165&gt;EOMONTH($E3,$P3*12*(1-$O3)+$Q3*12*$O3+$R3*(1-$O3))),0,IF($X3="NNN",SUM(Expenses!KF$20:KF$24)*$F3,IF($X3="FSG",0,IF($X3="MG",SUMPRODUCT(Expenses!KF$20:KF$24,$Z3:$Z7)*$F3,MAX((Expenses!KF$20-$AB3/12)*$AA3*$F3,0)+MAX((Expenses!KF$21-$AB4/12)*$AA4*$F3,0)+MAX((Expenses!KF$22-$AB5/12)*$AA5*$F3,0)+MAX((Expenses!KF$23-$AB6/12)*$AA6*$F3,0)+MAX((Expenses!KF$24-$AB7/12)*$AA7*$F3,0)))))</f>
        <v>0</v>
      </c>
      <c r="KI174" s="154">
        <f>IF(OR(KI$165&lt;=EOMONTH($E3,$R3*(1-$O3)),KI$165&gt;EOMONTH($E3,$P3*12*(1-$O3)+$Q3*12*$O3+$R3*(1-$O3))),0,IF($X3="NNN",SUM(Expenses!KG$20:KG$24)*$F3,IF($X3="FSG",0,IF($X3="MG",SUMPRODUCT(Expenses!KG$20:KG$24,$Z3:$Z7)*$F3,MAX((Expenses!KG$20-$AB3/12)*$AA3*$F3,0)+MAX((Expenses!KG$21-$AB4/12)*$AA4*$F3,0)+MAX((Expenses!KG$22-$AB5/12)*$AA5*$F3,0)+MAX((Expenses!KG$23-$AB6/12)*$AA6*$F3,0)+MAX((Expenses!KG$24-$AB7/12)*$AA7*$F3,0)))))</f>
        <v>0</v>
      </c>
      <c r="KJ174" s="154">
        <f>IF(OR(KJ$165&lt;=EOMONTH($E3,$R3*(1-$O3)),KJ$165&gt;EOMONTH($E3,$P3*12*(1-$O3)+$Q3*12*$O3+$R3*(1-$O3))),0,IF($X3="NNN",SUM(Expenses!KH$20:KH$24)*$F3,IF($X3="FSG",0,IF($X3="MG",SUMPRODUCT(Expenses!KH$20:KH$24,$Z3:$Z7)*$F3,MAX((Expenses!KH$20-$AB3/12)*$AA3*$F3,0)+MAX((Expenses!KH$21-$AB4/12)*$AA4*$F3,0)+MAX((Expenses!KH$22-$AB5/12)*$AA5*$F3,0)+MAX((Expenses!KH$23-$AB6/12)*$AA6*$F3,0)+MAX((Expenses!KH$24-$AB7/12)*$AA7*$F3,0)))))</f>
        <v>0</v>
      </c>
      <c r="KK174" s="154">
        <f>IF(OR(KK$165&lt;=EOMONTH($E3,$R3*(1-$O3)),KK$165&gt;EOMONTH($E3,$P3*12*(1-$O3)+$Q3*12*$O3+$R3*(1-$O3))),0,IF($X3="NNN",SUM(Expenses!KI$20:KI$24)*$F3,IF($X3="FSG",0,IF($X3="MG",SUMPRODUCT(Expenses!KI$20:KI$24,$Z3:$Z7)*$F3,MAX((Expenses!KI$20-$AB3/12)*$AA3*$F3,0)+MAX((Expenses!KI$21-$AB4/12)*$AA4*$F3,0)+MAX((Expenses!KI$22-$AB5/12)*$AA5*$F3,0)+MAX((Expenses!KI$23-$AB6/12)*$AA6*$F3,0)+MAX((Expenses!KI$24-$AB7/12)*$AA7*$F3,0)))))</f>
        <v>0</v>
      </c>
      <c r="KL174" s="154">
        <f>IF(OR(KL$165&lt;=EOMONTH($E3,$R3*(1-$O3)),KL$165&gt;EOMONTH($E3,$P3*12*(1-$O3)+$Q3*12*$O3+$R3*(1-$O3))),0,IF($X3="NNN",SUM(Expenses!KJ$20:KJ$24)*$F3,IF($X3="FSG",0,IF($X3="MG",SUMPRODUCT(Expenses!KJ$20:KJ$24,$Z3:$Z7)*$F3,MAX((Expenses!KJ$20-$AB3/12)*$AA3*$F3,0)+MAX((Expenses!KJ$21-$AB4/12)*$AA4*$F3,0)+MAX((Expenses!KJ$22-$AB5/12)*$AA5*$F3,0)+MAX((Expenses!KJ$23-$AB6/12)*$AA6*$F3,0)+MAX((Expenses!KJ$24-$AB7/12)*$AA7*$F3,0)))))</f>
        <v>0</v>
      </c>
      <c r="KM174" s="154">
        <f>IF(OR(KM$165&lt;=EOMONTH($E3,$R3*(1-$O3)),KM$165&gt;EOMONTH($E3,$P3*12*(1-$O3)+$Q3*12*$O3+$R3*(1-$O3))),0,IF($X3="NNN",SUM(Expenses!KK$20:KK$24)*$F3,IF($X3="FSG",0,IF($X3="MG",SUMPRODUCT(Expenses!KK$20:KK$24,$Z3:$Z7)*$F3,MAX((Expenses!KK$20-$AB3/12)*$AA3*$F3,0)+MAX((Expenses!KK$21-$AB4/12)*$AA4*$F3,0)+MAX((Expenses!KK$22-$AB5/12)*$AA5*$F3,0)+MAX((Expenses!KK$23-$AB6/12)*$AA6*$F3,0)+MAX((Expenses!KK$24-$AB7/12)*$AA7*$F3,0)))))</f>
        <v>0</v>
      </c>
      <c r="KN174" s="154">
        <f>IF(OR(KN$165&lt;=EOMONTH($E3,$R3*(1-$O3)),KN$165&gt;EOMONTH($E3,$P3*12*(1-$O3)+$Q3*12*$O3+$R3*(1-$O3))),0,IF($X3="NNN",SUM(Expenses!KL$20:KL$24)*$F3,IF($X3="FSG",0,IF($X3="MG",SUMPRODUCT(Expenses!KL$20:KL$24,$Z3:$Z7)*$F3,MAX((Expenses!KL$20-$AB3/12)*$AA3*$F3,0)+MAX((Expenses!KL$21-$AB4/12)*$AA4*$F3,0)+MAX((Expenses!KL$22-$AB5/12)*$AA5*$F3,0)+MAX((Expenses!KL$23-$AB6/12)*$AA6*$F3,0)+MAX((Expenses!KL$24-$AB7/12)*$AA7*$F3,0)))))</f>
        <v>0</v>
      </c>
      <c r="KO174" s="154">
        <f>IF(OR(KO$165&lt;=EOMONTH($E3,$R3*(1-$O3)),KO$165&gt;EOMONTH($E3,$P3*12*(1-$O3)+$Q3*12*$O3+$R3*(1-$O3))),0,IF($X3="NNN",SUM(Expenses!KM$20:KM$24)*$F3,IF($X3="FSG",0,IF($X3="MG",SUMPRODUCT(Expenses!KM$20:KM$24,$Z3:$Z7)*$F3,MAX((Expenses!KM$20-$AB3/12)*$AA3*$F3,0)+MAX((Expenses!KM$21-$AB4/12)*$AA4*$F3,0)+MAX((Expenses!KM$22-$AB5/12)*$AA5*$F3,0)+MAX((Expenses!KM$23-$AB6/12)*$AA6*$F3,0)+MAX((Expenses!KM$24-$AB7/12)*$AA7*$F3,0)))))</f>
        <v>0</v>
      </c>
      <c r="KP174" s="154">
        <f>IF(OR(KP$165&lt;=EOMONTH($E3,$R3*(1-$O3)),KP$165&gt;EOMONTH($E3,$P3*12*(1-$O3)+$Q3*12*$O3+$R3*(1-$O3))),0,IF($X3="NNN",SUM(Expenses!KN$20:KN$24)*$F3,IF($X3="FSG",0,IF($X3="MG",SUMPRODUCT(Expenses!KN$20:KN$24,$Z3:$Z7)*$F3,MAX((Expenses!KN$20-$AB3/12)*$AA3*$F3,0)+MAX((Expenses!KN$21-$AB4/12)*$AA4*$F3,0)+MAX((Expenses!KN$22-$AB5/12)*$AA5*$F3,0)+MAX((Expenses!KN$23-$AB6/12)*$AA6*$F3,0)+MAX((Expenses!KN$24-$AB7/12)*$AA7*$F3,0)))))</f>
        <v>0</v>
      </c>
      <c r="KQ174" s="154">
        <f>IF(OR(KQ$165&lt;=EOMONTH($E3,$R3*(1-$O3)),KQ$165&gt;EOMONTH($E3,$P3*12*(1-$O3)+$Q3*12*$O3+$R3*(1-$O3))),0,IF($X3="NNN",SUM(Expenses!KO$20:KO$24)*$F3,IF($X3="FSG",0,IF($X3="MG",SUMPRODUCT(Expenses!KO$20:KO$24,$Z3:$Z7)*$F3,MAX((Expenses!KO$20-$AB3/12)*$AA3*$F3,0)+MAX((Expenses!KO$21-$AB4/12)*$AA4*$F3,0)+MAX((Expenses!KO$22-$AB5/12)*$AA5*$F3,0)+MAX((Expenses!KO$23-$AB6/12)*$AA6*$F3,0)+MAX((Expenses!KO$24-$AB7/12)*$AA7*$F3,0)))))</f>
        <v>0</v>
      </c>
      <c r="KR174" s="154">
        <f>IF(OR(KR$165&lt;=EOMONTH($E3,$R3*(1-$O3)),KR$165&gt;EOMONTH($E3,$P3*12*(1-$O3)+$Q3*12*$O3+$R3*(1-$O3))),0,IF($X3="NNN",SUM(Expenses!KP$20:KP$24)*$F3,IF($X3="FSG",0,IF($X3="MG",SUMPRODUCT(Expenses!KP$20:KP$24,$Z3:$Z7)*$F3,MAX((Expenses!KP$20-$AB3/12)*$AA3*$F3,0)+MAX((Expenses!KP$21-$AB4/12)*$AA4*$F3,0)+MAX((Expenses!KP$22-$AB5/12)*$AA5*$F3,0)+MAX((Expenses!KP$23-$AB6/12)*$AA6*$F3,0)+MAX((Expenses!KP$24-$AB7/12)*$AA7*$F3,0)))))</f>
        <v>0</v>
      </c>
      <c r="KS174" s="154">
        <f>IF(OR(KS$165&lt;=EOMONTH($E3,$R3*(1-$O3)),KS$165&gt;EOMONTH($E3,$P3*12*(1-$O3)+$Q3*12*$O3+$R3*(1-$O3))),0,IF($X3="NNN",SUM(Expenses!KQ$20:KQ$24)*$F3,IF($X3="FSG",0,IF($X3="MG",SUMPRODUCT(Expenses!KQ$20:KQ$24,$Z3:$Z7)*$F3,MAX((Expenses!KQ$20-$AB3/12)*$AA3*$F3,0)+MAX((Expenses!KQ$21-$AB4/12)*$AA4*$F3,0)+MAX((Expenses!KQ$22-$AB5/12)*$AA5*$F3,0)+MAX((Expenses!KQ$23-$AB6/12)*$AA6*$F3,0)+MAX((Expenses!KQ$24-$AB7/12)*$AA7*$F3,0)))))</f>
        <v>0</v>
      </c>
      <c r="KT174" s="154">
        <f>IF(OR(KT$165&lt;=EOMONTH($E3,$R3*(1-$O3)),KT$165&gt;EOMONTH($E3,$P3*12*(1-$O3)+$Q3*12*$O3+$R3*(1-$O3))),0,IF($X3="NNN",SUM(Expenses!KR$20:KR$24)*$F3,IF($X3="FSG",0,IF($X3="MG",SUMPRODUCT(Expenses!KR$20:KR$24,$Z3:$Z7)*$F3,MAX((Expenses!KR$20-$AB3/12)*$AA3*$F3,0)+MAX((Expenses!KR$21-$AB4/12)*$AA4*$F3,0)+MAX((Expenses!KR$22-$AB5/12)*$AA5*$F3,0)+MAX((Expenses!KR$23-$AB6/12)*$AA6*$F3,0)+MAX((Expenses!KR$24-$AB7/12)*$AA7*$F3,0)))))</f>
        <v>0</v>
      </c>
      <c r="KU174" s="154">
        <f>IF(OR(KU$165&lt;=EOMONTH($E3,$R3*(1-$O3)),KU$165&gt;EOMONTH($E3,$P3*12*(1-$O3)+$Q3*12*$O3+$R3*(1-$O3))),0,IF($X3="NNN",SUM(Expenses!KS$20:KS$24)*$F3,IF($X3="FSG",0,IF($X3="MG",SUMPRODUCT(Expenses!KS$20:KS$24,$Z3:$Z7)*$F3,MAX((Expenses!KS$20-$AB3/12)*$AA3*$F3,0)+MAX((Expenses!KS$21-$AB4/12)*$AA4*$F3,0)+MAX((Expenses!KS$22-$AB5/12)*$AA5*$F3,0)+MAX((Expenses!KS$23-$AB6/12)*$AA6*$F3,0)+MAX((Expenses!KS$24-$AB7/12)*$AA7*$F3,0)))))</f>
        <v>0</v>
      </c>
      <c r="KV174" s="154">
        <f>IF(OR(KV$165&lt;=EOMONTH($E3,$R3*(1-$O3)),KV$165&gt;EOMONTH($E3,$P3*12*(1-$O3)+$Q3*12*$O3+$R3*(1-$O3))),0,IF($X3="NNN",SUM(Expenses!KT$20:KT$24)*$F3,IF($X3="FSG",0,IF($X3="MG",SUMPRODUCT(Expenses!KT$20:KT$24,$Z3:$Z7)*$F3,MAX((Expenses!KT$20-$AB3/12)*$AA3*$F3,0)+MAX((Expenses!KT$21-$AB4/12)*$AA4*$F3,0)+MAX((Expenses!KT$22-$AB5/12)*$AA5*$F3,0)+MAX((Expenses!KT$23-$AB6/12)*$AA6*$F3,0)+MAX((Expenses!KT$24-$AB7/12)*$AA7*$F3,0)))))</f>
        <v>0</v>
      </c>
      <c r="KW174" s="154">
        <f>IF(OR(KW$165&lt;=EOMONTH($E3,$R3*(1-$O3)),KW$165&gt;EOMONTH($E3,$P3*12*(1-$O3)+$Q3*12*$O3+$R3*(1-$O3))),0,IF($X3="NNN",SUM(Expenses!KU$20:KU$24)*$F3,IF($X3="FSG",0,IF($X3="MG",SUMPRODUCT(Expenses!KU$20:KU$24,$Z3:$Z7)*$F3,MAX((Expenses!KU$20-$AB3/12)*$AA3*$F3,0)+MAX((Expenses!KU$21-$AB4/12)*$AA4*$F3,0)+MAX((Expenses!KU$22-$AB5/12)*$AA5*$F3,0)+MAX((Expenses!KU$23-$AB6/12)*$AA6*$F3,0)+MAX((Expenses!KU$24-$AB7/12)*$AA7*$F3,0)))))</f>
        <v>0</v>
      </c>
      <c r="KX174" s="154">
        <f>IF(OR(KX$165&lt;=EOMONTH($E3,$R3*(1-$O3)),KX$165&gt;EOMONTH($E3,$P3*12*(1-$O3)+$Q3*12*$O3+$R3*(1-$O3))),0,IF($X3="NNN",SUM(Expenses!KV$20:KV$24)*$F3,IF($X3="FSG",0,IF($X3="MG",SUMPRODUCT(Expenses!KV$20:KV$24,$Z3:$Z7)*$F3,MAX((Expenses!KV$20-$AB3/12)*$AA3*$F3,0)+MAX((Expenses!KV$21-$AB4/12)*$AA4*$F3,0)+MAX((Expenses!KV$22-$AB5/12)*$AA5*$F3,0)+MAX((Expenses!KV$23-$AB6/12)*$AA6*$F3,0)+MAX((Expenses!KV$24-$AB7/12)*$AA7*$F3,0)))))</f>
        <v>0</v>
      </c>
      <c r="KY174" s="154">
        <f>IF(OR(KY$165&lt;=EOMONTH($E3,$R3*(1-$O3)),KY$165&gt;EOMONTH($E3,$P3*12*(1-$O3)+$Q3*12*$O3+$R3*(1-$O3))),0,IF($X3="NNN",SUM(Expenses!KW$20:KW$24)*$F3,IF($X3="FSG",0,IF($X3="MG",SUMPRODUCT(Expenses!KW$20:KW$24,$Z3:$Z7)*$F3,MAX((Expenses!KW$20-$AB3/12)*$AA3*$F3,0)+MAX((Expenses!KW$21-$AB4/12)*$AA4*$F3,0)+MAX((Expenses!KW$22-$AB5/12)*$AA5*$F3,0)+MAX((Expenses!KW$23-$AB6/12)*$AA6*$F3,0)+MAX((Expenses!KW$24-$AB7/12)*$AA7*$F3,0)))))</f>
        <v>0</v>
      </c>
      <c r="KZ174" s="154">
        <f>IF(OR(KZ$165&lt;=EOMONTH($E3,$R3*(1-$O3)),KZ$165&gt;EOMONTH($E3,$P3*12*(1-$O3)+$Q3*12*$O3+$R3*(1-$O3))),0,IF($X3="NNN",SUM(Expenses!KX$20:KX$24)*$F3,IF($X3="FSG",0,IF($X3="MG",SUMPRODUCT(Expenses!KX$20:KX$24,$Z3:$Z7)*$F3,MAX((Expenses!KX$20-$AB3/12)*$AA3*$F3,0)+MAX((Expenses!KX$21-$AB4/12)*$AA4*$F3,0)+MAX((Expenses!KX$22-$AB5/12)*$AA5*$F3,0)+MAX((Expenses!KX$23-$AB6/12)*$AA6*$F3,0)+MAX((Expenses!KX$24-$AB7/12)*$AA7*$F3,0)))))</f>
        <v>0</v>
      </c>
      <c r="LA174" s="154">
        <f>IF(OR(LA$165&lt;=EOMONTH($E3,$R3*(1-$O3)),LA$165&gt;EOMONTH($E3,$P3*12*(1-$O3)+$Q3*12*$O3+$R3*(1-$O3))),0,IF($X3="NNN",SUM(Expenses!KY$20:KY$24)*$F3,IF($X3="FSG",0,IF($X3="MG",SUMPRODUCT(Expenses!KY$20:KY$24,$Z3:$Z7)*$F3,MAX((Expenses!KY$20-$AB3/12)*$AA3*$F3,0)+MAX((Expenses!KY$21-$AB4/12)*$AA4*$F3,0)+MAX((Expenses!KY$22-$AB5/12)*$AA5*$F3,0)+MAX((Expenses!KY$23-$AB6/12)*$AA6*$F3,0)+MAX((Expenses!KY$24-$AB7/12)*$AA7*$F3,0)))))</f>
        <v>0</v>
      </c>
      <c r="LB174" s="154">
        <f>IF(OR(LB$165&lt;=EOMONTH($E3,$R3*(1-$O3)),LB$165&gt;EOMONTH($E3,$P3*12*(1-$O3)+$Q3*12*$O3+$R3*(1-$O3))),0,IF($X3="NNN",SUM(Expenses!KZ$20:KZ$24)*$F3,IF($X3="FSG",0,IF($X3="MG",SUMPRODUCT(Expenses!KZ$20:KZ$24,$Z3:$Z7)*$F3,MAX((Expenses!KZ$20-$AB3/12)*$AA3*$F3,0)+MAX((Expenses!KZ$21-$AB4/12)*$AA4*$F3,0)+MAX((Expenses!KZ$22-$AB5/12)*$AA5*$F3,0)+MAX((Expenses!KZ$23-$AB6/12)*$AA6*$F3,0)+MAX((Expenses!KZ$24-$AB7/12)*$AA7*$F3,0)))))</f>
        <v>0</v>
      </c>
      <c r="LC174" s="154">
        <f>IF(OR(LC$165&lt;=EOMONTH($E3,$R3*(1-$O3)),LC$165&gt;EOMONTH($E3,$P3*12*(1-$O3)+$Q3*12*$O3+$R3*(1-$O3))),0,IF($X3="NNN",SUM(Expenses!LA$20:LA$24)*$F3,IF($X3="FSG",0,IF($X3="MG",SUMPRODUCT(Expenses!LA$20:LA$24,$Z3:$Z7)*$F3,MAX((Expenses!LA$20-$AB3/12)*$AA3*$F3,0)+MAX((Expenses!LA$21-$AB4/12)*$AA4*$F3,0)+MAX((Expenses!LA$22-$AB5/12)*$AA5*$F3,0)+MAX((Expenses!LA$23-$AB6/12)*$AA6*$F3,0)+MAX((Expenses!LA$24-$AB7/12)*$AA7*$F3,0)))))</f>
        <v>0</v>
      </c>
      <c r="LD174" s="154">
        <f>IF(OR(LD$165&lt;=EOMONTH($E3,$R3*(1-$O3)),LD$165&gt;EOMONTH($E3,$P3*12*(1-$O3)+$Q3*12*$O3+$R3*(1-$O3))),0,IF($X3="NNN",SUM(Expenses!LB$20:LB$24)*$F3,IF($X3="FSG",0,IF($X3="MG",SUMPRODUCT(Expenses!LB$20:LB$24,$Z3:$Z7)*$F3,MAX((Expenses!LB$20-$AB3/12)*$AA3*$F3,0)+MAX((Expenses!LB$21-$AB4/12)*$AA4*$F3,0)+MAX((Expenses!LB$22-$AB5/12)*$AA5*$F3,0)+MAX((Expenses!LB$23-$AB6/12)*$AA6*$F3,0)+MAX((Expenses!LB$24-$AB7/12)*$AA7*$F3,0)))))</f>
        <v>0</v>
      </c>
      <c r="LE174" s="154">
        <f>IF(OR(LE$165&lt;=EOMONTH($E3,$R3*(1-$O3)),LE$165&gt;EOMONTH($E3,$P3*12*(1-$O3)+$Q3*12*$O3+$R3*(1-$O3))),0,IF($X3="NNN",SUM(Expenses!LC$20:LC$24)*$F3,IF($X3="FSG",0,IF($X3="MG",SUMPRODUCT(Expenses!LC$20:LC$24,$Z3:$Z7)*$F3,MAX((Expenses!LC$20-$AB3/12)*$AA3*$F3,0)+MAX((Expenses!LC$21-$AB4/12)*$AA4*$F3,0)+MAX((Expenses!LC$22-$AB5/12)*$AA5*$F3,0)+MAX((Expenses!LC$23-$AB6/12)*$AA6*$F3,0)+MAX((Expenses!LC$24-$AB7/12)*$AA7*$F3,0)))))</f>
        <v>0</v>
      </c>
      <c r="LF174" s="154">
        <f>IF(OR(LF$165&lt;=EOMONTH($E3,$R3*(1-$O3)),LF$165&gt;EOMONTH($E3,$P3*12*(1-$O3)+$Q3*12*$O3+$R3*(1-$O3))),0,IF($X3="NNN",SUM(Expenses!LD$20:LD$24)*$F3,IF($X3="FSG",0,IF($X3="MG",SUMPRODUCT(Expenses!LD$20:LD$24,$Z3:$Z7)*$F3,MAX((Expenses!LD$20-$AB3/12)*$AA3*$F3,0)+MAX((Expenses!LD$21-$AB4/12)*$AA4*$F3,0)+MAX((Expenses!LD$22-$AB5/12)*$AA5*$F3,0)+MAX((Expenses!LD$23-$AB6/12)*$AA6*$F3,0)+MAX((Expenses!LD$24-$AB7/12)*$AA7*$F3,0)))))</f>
        <v>0</v>
      </c>
      <c r="LG174" s="154">
        <f>IF(OR(LG$165&lt;=EOMONTH($E3,$R3*(1-$O3)),LG$165&gt;EOMONTH($E3,$P3*12*(1-$O3)+$Q3*12*$O3+$R3*(1-$O3))),0,IF($X3="NNN",SUM(Expenses!LE$20:LE$24)*$F3,IF($X3="FSG",0,IF($X3="MG",SUMPRODUCT(Expenses!LE$20:LE$24,$Z3:$Z7)*$F3,MAX((Expenses!LE$20-$AB3/12)*$AA3*$F3,0)+MAX((Expenses!LE$21-$AB4/12)*$AA4*$F3,0)+MAX((Expenses!LE$22-$AB5/12)*$AA5*$F3,0)+MAX((Expenses!LE$23-$AB6/12)*$AA6*$F3,0)+MAX((Expenses!LE$24-$AB7/12)*$AA7*$F3,0)))))</f>
        <v>0</v>
      </c>
      <c r="LH174" s="154">
        <f>IF(OR(LH$165&lt;=EOMONTH($E3,$R3*(1-$O3)),LH$165&gt;EOMONTH($E3,$P3*12*(1-$O3)+$Q3*12*$O3+$R3*(1-$O3))),0,IF($X3="NNN",SUM(Expenses!LF$20:LF$24)*$F3,IF($X3="FSG",0,IF($X3="MG",SUMPRODUCT(Expenses!LF$20:LF$24,$Z3:$Z7)*$F3,MAX((Expenses!LF$20-$AB3/12)*$AA3*$F3,0)+MAX((Expenses!LF$21-$AB4/12)*$AA4*$F3,0)+MAX((Expenses!LF$22-$AB5/12)*$AA5*$F3,0)+MAX((Expenses!LF$23-$AB6/12)*$AA6*$F3,0)+MAX((Expenses!LF$24-$AB7/12)*$AA7*$F3,0)))))</f>
        <v>0</v>
      </c>
      <c r="LI174" s="154">
        <f>IF(OR(LI$165&lt;=EOMONTH($E3,$R3*(1-$O3)),LI$165&gt;EOMONTH($E3,$P3*12*(1-$O3)+$Q3*12*$O3+$R3*(1-$O3))),0,IF($X3="NNN",SUM(Expenses!LG$20:LG$24)*$F3,IF($X3="FSG",0,IF($X3="MG",SUMPRODUCT(Expenses!LG$20:LG$24,$Z3:$Z7)*$F3,MAX((Expenses!LG$20-$AB3/12)*$AA3*$F3,0)+MAX((Expenses!LG$21-$AB4/12)*$AA4*$F3,0)+MAX((Expenses!LG$22-$AB5/12)*$AA5*$F3,0)+MAX((Expenses!LG$23-$AB6/12)*$AA6*$F3,0)+MAX((Expenses!LG$24-$AB7/12)*$AA7*$F3,0)))))</f>
        <v>0</v>
      </c>
      <c r="LJ174" s="154">
        <f>IF(OR(LJ$165&lt;=EOMONTH($E3,$R3*(1-$O3)),LJ$165&gt;EOMONTH($E3,$P3*12*(1-$O3)+$Q3*12*$O3+$R3*(1-$O3))),0,IF($X3="NNN",SUM(Expenses!LH$20:LH$24)*$F3,IF($X3="FSG",0,IF($X3="MG",SUMPRODUCT(Expenses!LH$20:LH$24,$Z3:$Z7)*$F3,MAX((Expenses!LH$20-$AB3/12)*$AA3*$F3,0)+MAX((Expenses!LH$21-$AB4/12)*$AA4*$F3,0)+MAX((Expenses!LH$22-$AB5/12)*$AA5*$F3,0)+MAX((Expenses!LH$23-$AB6/12)*$AA6*$F3,0)+MAX((Expenses!LH$24-$AB7/12)*$AA7*$F3,0)))))</f>
        <v>0</v>
      </c>
      <c r="LK174" s="154">
        <f>IF(OR(LK$165&lt;=EOMONTH($E3,$R3*(1-$O3)),LK$165&gt;EOMONTH($E3,$P3*12*(1-$O3)+$Q3*12*$O3+$R3*(1-$O3))),0,IF($X3="NNN",SUM(Expenses!LI$20:LI$24)*$F3,IF($X3="FSG",0,IF($X3="MG",SUMPRODUCT(Expenses!LI$20:LI$24,$Z3:$Z7)*$F3,MAX((Expenses!LI$20-$AB3/12)*$AA3*$F3,0)+MAX((Expenses!LI$21-$AB4/12)*$AA4*$F3,0)+MAX((Expenses!LI$22-$AB5/12)*$AA5*$F3,0)+MAX((Expenses!LI$23-$AB6/12)*$AA6*$F3,0)+MAX((Expenses!LI$24-$AB7/12)*$AA7*$F3,0)))))</f>
        <v>0</v>
      </c>
      <c r="LL174" s="154">
        <f>IF(OR(LL$165&lt;=EOMONTH($E3,$R3*(1-$O3)),LL$165&gt;EOMONTH($E3,$P3*12*(1-$O3)+$Q3*12*$O3+$R3*(1-$O3))),0,IF($X3="NNN",SUM(Expenses!LJ$20:LJ$24)*$F3,IF($X3="FSG",0,IF($X3="MG",SUMPRODUCT(Expenses!LJ$20:LJ$24,$Z3:$Z7)*$F3,MAX((Expenses!LJ$20-$AB3/12)*$AA3*$F3,0)+MAX((Expenses!LJ$21-$AB4/12)*$AA4*$F3,0)+MAX((Expenses!LJ$22-$AB5/12)*$AA5*$F3,0)+MAX((Expenses!LJ$23-$AB6/12)*$AA6*$F3,0)+MAX((Expenses!LJ$24-$AB7/12)*$AA7*$F3,0)))))</f>
        <v>0</v>
      </c>
      <c r="LM174" s="154">
        <f>IF(OR(LM$165&lt;=EOMONTH($E3,$R3*(1-$O3)),LM$165&gt;EOMONTH($E3,$P3*12*(1-$O3)+$Q3*12*$O3+$R3*(1-$O3))),0,IF($X3="NNN",SUM(Expenses!LK$20:LK$24)*$F3,IF($X3="FSG",0,IF($X3="MG",SUMPRODUCT(Expenses!LK$20:LK$24,$Z3:$Z7)*$F3,MAX((Expenses!LK$20-$AB3/12)*$AA3*$F3,0)+MAX((Expenses!LK$21-$AB4/12)*$AA4*$F3,0)+MAX((Expenses!LK$22-$AB5/12)*$AA5*$F3,0)+MAX((Expenses!LK$23-$AB6/12)*$AA6*$F3,0)+MAX((Expenses!LK$24-$AB7/12)*$AA7*$F3,0)))))</f>
        <v>0</v>
      </c>
      <c r="LN174" s="154">
        <f>IF(OR(LN$165&lt;=EOMONTH($E3,$R3*(1-$O3)),LN$165&gt;EOMONTH($E3,$P3*12*(1-$O3)+$Q3*12*$O3+$R3*(1-$O3))),0,IF($X3="NNN",SUM(Expenses!LL$20:LL$24)*$F3,IF($X3="FSG",0,IF($X3="MG",SUMPRODUCT(Expenses!LL$20:LL$24,$Z3:$Z7)*$F3,MAX((Expenses!LL$20-$AB3/12)*$AA3*$F3,0)+MAX((Expenses!LL$21-$AB4/12)*$AA4*$F3,0)+MAX((Expenses!LL$22-$AB5/12)*$AA5*$F3,0)+MAX((Expenses!LL$23-$AB6/12)*$AA6*$F3,0)+MAX((Expenses!LL$24-$AB7/12)*$AA7*$F3,0)))))</f>
        <v>0</v>
      </c>
      <c r="LO174" s="154">
        <f>IF(OR(LO$165&lt;=EOMONTH($E3,$R3*(1-$O3)),LO$165&gt;EOMONTH($E3,$P3*12*(1-$O3)+$Q3*12*$O3+$R3*(1-$O3))),0,IF($X3="NNN",SUM(Expenses!LM$20:LM$24)*$F3,IF($X3="FSG",0,IF($X3="MG",SUMPRODUCT(Expenses!LM$20:LM$24,$Z3:$Z7)*$F3,MAX((Expenses!LM$20-$AB3/12)*$AA3*$F3,0)+MAX((Expenses!LM$21-$AB4/12)*$AA4*$F3,0)+MAX((Expenses!LM$22-$AB5/12)*$AA5*$F3,0)+MAX((Expenses!LM$23-$AB6/12)*$AA6*$F3,0)+MAX((Expenses!LM$24-$AB7/12)*$AA7*$F3,0)))))</f>
        <v>0</v>
      </c>
      <c r="LP174" s="154">
        <f>IF(OR(LP$165&lt;=EOMONTH($E3,$R3*(1-$O3)),LP$165&gt;EOMONTH($E3,$P3*12*(1-$O3)+$Q3*12*$O3+$R3*(1-$O3))),0,IF($X3="NNN",SUM(Expenses!LN$20:LN$24)*$F3,IF($X3="FSG",0,IF($X3="MG",SUMPRODUCT(Expenses!LN$20:LN$24,$Z3:$Z7)*$F3,MAX((Expenses!LN$20-$AB3/12)*$AA3*$F3,0)+MAX((Expenses!LN$21-$AB4/12)*$AA4*$F3,0)+MAX((Expenses!LN$22-$AB5/12)*$AA5*$F3,0)+MAX((Expenses!LN$23-$AB6/12)*$AA6*$F3,0)+MAX((Expenses!LN$24-$AB7/12)*$AA7*$F3,0)))))</f>
        <v>0</v>
      </c>
      <c r="LQ174" s="154">
        <f>IF(OR(LQ$165&lt;=EOMONTH($E3,$R3*(1-$O3)),LQ$165&gt;EOMONTH($E3,$P3*12*(1-$O3)+$Q3*12*$O3+$R3*(1-$O3))),0,IF($X3="NNN",SUM(Expenses!LO$20:LO$24)*$F3,IF($X3="FSG",0,IF($X3="MG",SUMPRODUCT(Expenses!LO$20:LO$24,$Z3:$Z7)*$F3,MAX((Expenses!LO$20-$AB3/12)*$AA3*$F3,0)+MAX((Expenses!LO$21-$AB4/12)*$AA4*$F3,0)+MAX((Expenses!LO$22-$AB5/12)*$AA5*$F3,0)+MAX((Expenses!LO$23-$AB6/12)*$AA6*$F3,0)+MAX((Expenses!LO$24-$AB7/12)*$AA7*$F3,0)))))</f>
        <v>0</v>
      </c>
      <c r="LR174" s="154">
        <f>IF(OR(LR$165&lt;=EOMONTH($E3,$R3*(1-$O3)),LR$165&gt;EOMONTH($E3,$P3*12*(1-$O3)+$Q3*12*$O3+$R3*(1-$O3))),0,IF($X3="NNN",SUM(Expenses!LP$20:LP$24)*$F3,IF($X3="FSG",0,IF($X3="MG",SUMPRODUCT(Expenses!LP$20:LP$24,$Z3:$Z7)*$F3,MAX((Expenses!LP$20-$AB3/12)*$AA3*$F3,0)+MAX((Expenses!LP$21-$AB4/12)*$AA4*$F3,0)+MAX((Expenses!LP$22-$AB5/12)*$AA5*$F3,0)+MAX((Expenses!LP$23-$AB6/12)*$AA6*$F3,0)+MAX((Expenses!LP$24-$AB7/12)*$AA7*$F3,0)))))</f>
        <v>0</v>
      </c>
      <c r="LS174" s="154">
        <f>IF(OR(LS$165&lt;=EOMONTH($E3,$R3*(1-$O3)),LS$165&gt;EOMONTH($E3,$P3*12*(1-$O3)+$Q3*12*$O3+$R3*(1-$O3))),0,IF($X3="NNN",SUM(Expenses!LQ$20:LQ$24)*$F3,IF($X3="FSG",0,IF($X3="MG",SUMPRODUCT(Expenses!LQ$20:LQ$24,$Z3:$Z7)*$F3,MAX((Expenses!LQ$20-$AB3/12)*$AA3*$F3,0)+MAX((Expenses!LQ$21-$AB4/12)*$AA4*$F3,0)+MAX((Expenses!LQ$22-$AB5/12)*$AA5*$F3,0)+MAX((Expenses!LQ$23-$AB6/12)*$AA6*$F3,0)+MAX((Expenses!LQ$24-$AB7/12)*$AA7*$F3,0)))))</f>
        <v>0</v>
      </c>
      <c r="LT174" s="154">
        <f>IF(OR(LT$165&lt;=EOMONTH($E3,$R3*(1-$O3)),LT$165&gt;EOMONTH($E3,$P3*12*(1-$O3)+$Q3*12*$O3+$R3*(1-$O3))),0,IF($X3="NNN",SUM(Expenses!LR$20:LR$24)*$F3,IF($X3="FSG",0,IF($X3="MG",SUMPRODUCT(Expenses!LR$20:LR$24,$Z3:$Z7)*$F3,MAX((Expenses!LR$20-$AB3/12)*$AA3*$F3,0)+MAX((Expenses!LR$21-$AB4/12)*$AA4*$F3,0)+MAX((Expenses!LR$22-$AB5/12)*$AA5*$F3,0)+MAX((Expenses!LR$23-$AB6/12)*$AA6*$F3,0)+MAX((Expenses!LR$24-$AB7/12)*$AA7*$F3,0)))))</f>
        <v>0</v>
      </c>
      <c r="LU174" s="154">
        <f>IF(OR(LU$165&lt;=EOMONTH($E3,$R3*(1-$O3)),LU$165&gt;EOMONTH($E3,$P3*12*(1-$O3)+$Q3*12*$O3+$R3*(1-$O3))),0,IF($X3="NNN",SUM(Expenses!LS$20:LS$24)*$F3,IF($X3="FSG",0,IF($X3="MG",SUMPRODUCT(Expenses!LS$20:LS$24,$Z3:$Z7)*$F3,MAX((Expenses!LS$20-$AB3/12)*$AA3*$F3,0)+MAX((Expenses!LS$21-$AB4/12)*$AA4*$F3,0)+MAX((Expenses!LS$22-$AB5/12)*$AA5*$F3,0)+MAX((Expenses!LS$23-$AB6/12)*$AA6*$F3,0)+MAX((Expenses!LS$24-$AB7/12)*$AA7*$F3,0)))))</f>
        <v>0</v>
      </c>
      <c r="LV174" s="154">
        <f>IF(OR(LV$165&lt;=EOMONTH($E3,$R3*(1-$O3)),LV$165&gt;EOMONTH($E3,$P3*12*(1-$O3)+$Q3*12*$O3+$R3*(1-$O3))),0,IF($X3="NNN",SUM(Expenses!LT$20:LT$24)*$F3,IF($X3="FSG",0,IF($X3="MG",SUMPRODUCT(Expenses!LT$20:LT$24,$Z3:$Z7)*$F3,MAX((Expenses!LT$20-$AB3/12)*$AA3*$F3,0)+MAX((Expenses!LT$21-$AB4/12)*$AA4*$F3,0)+MAX((Expenses!LT$22-$AB5/12)*$AA5*$F3,0)+MAX((Expenses!LT$23-$AB6/12)*$AA6*$F3,0)+MAX((Expenses!LT$24-$AB7/12)*$AA7*$F3,0)))))</f>
        <v>0</v>
      </c>
      <c r="LW174" s="154">
        <f>IF(OR(LW$165&lt;=EOMONTH($E3,$R3*(1-$O3)),LW$165&gt;EOMONTH($E3,$P3*12*(1-$O3)+$Q3*12*$O3+$R3*(1-$O3))),0,IF($X3="NNN",SUM(Expenses!LU$20:LU$24)*$F3,IF($X3="FSG",0,IF($X3="MG",SUMPRODUCT(Expenses!LU$20:LU$24,$Z3:$Z7)*$F3,MAX((Expenses!LU$20-$AB3/12)*$AA3*$F3,0)+MAX((Expenses!LU$21-$AB4/12)*$AA4*$F3,0)+MAX((Expenses!LU$22-$AB5/12)*$AA5*$F3,0)+MAX((Expenses!LU$23-$AB6/12)*$AA6*$F3,0)+MAX((Expenses!LU$24-$AB7/12)*$AA7*$F3,0)))))</f>
        <v>0</v>
      </c>
      <c r="LX174" s="154">
        <f>IF(OR(LX$165&lt;=EOMONTH($E3,$R3*(1-$O3)),LX$165&gt;EOMONTH($E3,$P3*12*(1-$O3)+$Q3*12*$O3+$R3*(1-$O3))),0,IF($X3="NNN",SUM(Expenses!LV$20:LV$24)*$F3,IF($X3="FSG",0,IF($X3="MG",SUMPRODUCT(Expenses!LV$20:LV$24,$Z3:$Z7)*$F3,MAX((Expenses!LV$20-$AB3/12)*$AA3*$F3,0)+MAX((Expenses!LV$21-$AB4/12)*$AA4*$F3,0)+MAX((Expenses!LV$22-$AB5/12)*$AA5*$F3,0)+MAX((Expenses!LV$23-$AB6/12)*$AA6*$F3,0)+MAX((Expenses!LV$24-$AB7/12)*$AA7*$F3,0)))))</f>
        <v>0</v>
      </c>
      <c r="LY174" s="154">
        <f>IF(OR(LY$165&lt;=EOMONTH($E3,$R3*(1-$O3)),LY$165&gt;EOMONTH($E3,$P3*12*(1-$O3)+$Q3*12*$O3+$R3*(1-$O3))),0,IF($X3="NNN",SUM(Expenses!LW$20:LW$24)*$F3,IF($X3="FSG",0,IF($X3="MG",SUMPRODUCT(Expenses!LW$20:LW$24,$Z3:$Z7)*$F3,MAX((Expenses!LW$20-$AB3/12)*$AA3*$F3,0)+MAX((Expenses!LW$21-$AB4/12)*$AA4*$F3,0)+MAX((Expenses!LW$22-$AB5/12)*$AA5*$F3,0)+MAX((Expenses!LW$23-$AB6/12)*$AA6*$F3,0)+MAX((Expenses!LW$24-$AB7/12)*$AA7*$F3,0)))))</f>
        <v>0</v>
      </c>
      <c r="LZ174" s="154">
        <f>IF(OR(LZ$165&lt;=EOMONTH($E3,$R3*(1-$O3)),LZ$165&gt;EOMONTH($E3,$P3*12*(1-$O3)+$Q3*12*$O3+$R3*(1-$O3))),0,IF($X3="NNN",SUM(Expenses!LX$20:LX$24)*$F3,IF($X3="FSG",0,IF($X3="MG",SUMPRODUCT(Expenses!LX$20:LX$24,$Z3:$Z7)*$F3,MAX((Expenses!LX$20-$AB3/12)*$AA3*$F3,0)+MAX((Expenses!LX$21-$AB4/12)*$AA4*$F3,0)+MAX((Expenses!LX$22-$AB5/12)*$AA5*$F3,0)+MAX((Expenses!LX$23-$AB6/12)*$AA6*$F3,0)+MAX((Expenses!LX$24-$AB7/12)*$AA7*$F3,0)))))</f>
        <v>0</v>
      </c>
      <c r="MA174" s="154">
        <f>IF(OR(MA$165&lt;=EOMONTH($E3,$R3*(1-$O3)),MA$165&gt;EOMONTH($E3,$P3*12*(1-$O3)+$Q3*12*$O3+$R3*(1-$O3))),0,IF($X3="NNN",SUM(Expenses!LY$20:LY$24)*$F3,IF($X3="FSG",0,IF($X3="MG",SUMPRODUCT(Expenses!LY$20:LY$24,$Z3:$Z7)*$F3,MAX((Expenses!LY$20-$AB3/12)*$AA3*$F3,0)+MAX((Expenses!LY$21-$AB4/12)*$AA4*$F3,0)+MAX((Expenses!LY$22-$AB5/12)*$AA5*$F3,0)+MAX((Expenses!LY$23-$AB6/12)*$AA6*$F3,0)+MAX((Expenses!LY$24-$AB7/12)*$AA7*$F3,0)))))</f>
        <v>0</v>
      </c>
      <c r="MB174" s="154">
        <f>IF(OR(MB$165&lt;=EOMONTH($E3,$R3*(1-$O3)),MB$165&gt;EOMONTH($E3,$P3*12*(1-$O3)+$Q3*12*$O3+$R3*(1-$O3))),0,IF($X3="NNN",SUM(Expenses!LZ$20:LZ$24)*$F3,IF($X3="FSG",0,IF($X3="MG",SUMPRODUCT(Expenses!LZ$20:LZ$24,$Z3:$Z7)*$F3,MAX((Expenses!LZ$20-$AB3/12)*$AA3*$F3,0)+MAX((Expenses!LZ$21-$AB4/12)*$AA4*$F3,0)+MAX((Expenses!LZ$22-$AB5/12)*$AA5*$F3,0)+MAX((Expenses!LZ$23-$AB6/12)*$AA6*$F3,0)+MAX((Expenses!LZ$24-$AB7/12)*$AA7*$F3,0)))))</f>
        <v>0</v>
      </c>
      <c r="MC174" s="154">
        <f>IF(OR(MC$165&lt;=EOMONTH($E3,$R3*(1-$O3)),MC$165&gt;EOMONTH($E3,$P3*12*(1-$O3)+$Q3*12*$O3+$R3*(1-$O3))),0,IF($X3="NNN",SUM(Expenses!MA$20:MA$24)*$F3,IF($X3="FSG",0,IF($X3="MG",SUMPRODUCT(Expenses!MA$20:MA$24,$Z3:$Z7)*$F3,MAX((Expenses!MA$20-$AB3/12)*$AA3*$F3,0)+MAX((Expenses!MA$21-$AB4/12)*$AA4*$F3,0)+MAX((Expenses!MA$22-$AB5/12)*$AA5*$F3,0)+MAX((Expenses!MA$23-$AB6/12)*$AA6*$F3,0)+MAX((Expenses!MA$24-$AB7/12)*$AA7*$F3,0)))))</f>
        <v>0</v>
      </c>
      <c r="MD174" s="154">
        <f>IF(OR(MD$165&lt;=EOMONTH($E3,$R3*(1-$O3)),MD$165&gt;EOMONTH($E3,$P3*12*(1-$O3)+$Q3*12*$O3+$R3*(1-$O3))),0,IF($X3="NNN",SUM(Expenses!MB$20:MB$24)*$F3,IF($X3="FSG",0,IF($X3="MG",SUMPRODUCT(Expenses!MB$20:MB$24,$Z3:$Z7)*$F3,MAX((Expenses!MB$20-$AB3/12)*$AA3*$F3,0)+MAX((Expenses!MB$21-$AB4/12)*$AA4*$F3,0)+MAX((Expenses!MB$22-$AB5/12)*$AA5*$F3,0)+MAX((Expenses!MB$23-$AB6/12)*$AA6*$F3,0)+MAX((Expenses!MB$24-$AB7/12)*$AA7*$F3,0)))))</f>
        <v>0</v>
      </c>
      <c r="ME174" s="154">
        <f>IF(OR(ME$165&lt;=EOMONTH($E3,$R3*(1-$O3)),ME$165&gt;EOMONTH($E3,$P3*12*(1-$O3)+$Q3*12*$O3+$R3*(1-$O3))),0,IF($X3="NNN",SUM(Expenses!MC$20:MC$24)*$F3,IF($X3="FSG",0,IF($X3="MG",SUMPRODUCT(Expenses!MC$20:MC$24,$Z3:$Z7)*$F3,MAX((Expenses!MC$20-$AB3/12)*$AA3*$F3,0)+MAX((Expenses!MC$21-$AB4/12)*$AA4*$F3,0)+MAX((Expenses!MC$22-$AB5/12)*$AA5*$F3,0)+MAX((Expenses!MC$23-$AB6/12)*$AA6*$F3,0)+MAX((Expenses!MC$24-$AB7/12)*$AA7*$F3,0)))))</f>
        <v>0</v>
      </c>
      <c r="MF174" s="154">
        <f>IF(OR(MF$165&lt;=EOMONTH($E3,$R3*(1-$O3)),MF$165&gt;EOMONTH($E3,$P3*12*(1-$O3)+$Q3*12*$O3+$R3*(1-$O3))),0,IF($X3="NNN",SUM(Expenses!MD$20:MD$24)*$F3,IF($X3="FSG",0,IF($X3="MG",SUMPRODUCT(Expenses!MD$20:MD$24,$Z3:$Z7)*$F3,MAX((Expenses!MD$20-$AB3/12)*$AA3*$F3,0)+MAX((Expenses!MD$21-$AB4/12)*$AA4*$F3,0)+MAX((Expenses!MD$22-$AB5/12)*$AA5*$F3,0)+MAX((Expenses!MD$23-$AB6/12)*$AA6*$F3,0)+MAX((Expenses!MD$24-$AB7/12)*$AA7*$F3,0)))))</f>
        <v>0</v>
      </c>
      <c r="MG174" s="154">
        <f>IF(OR(MG$165&lt;=EOMONTH($E3,$R3*(1-$O3)),MG$165&gt;EOMONTH($E3,$P3*12*(1-$O3)+$Q3*12*$O3+$R3*(1-$O3))),0,IF($X3="NNN",SUM(Expenses!ME$20:ME$24)*$F3,IF($X3="FSG",0,IF($X3="MG",SUMPRODUCT(Expenses!ME$20:ME$24,$Z3:$Z7)*$F3,MAX((Expenses!ME$20-$AB3/12)*$AA3*$F3,0)+MAX((Expenses!ME$21-$AB4/12)*$AA4*$F3,0)+MAX((Expenses!ME$22-$AB5/12)*$AA5*$F3,0)+MAX((Expenses!ME$23-$AB6/12)*$AA6*$F3,0)+MAX((Expenses!ME$24-$AB7/12)*$AA7*$F3,0)))))</f>
        <v>0</v>
      </c>
      <c r="MH174" s="154">
        <f>IF(OR(MH$165&lt;=EOMONTH($E3,$R3*(1-$O3)),MH$165&gt;EOMONTH($E3,$P3*12*(1-$O3)+$Q3*12*$O3+$R3*(1-$O3))),0,IF($X3="NNN",SUM(Expenses!MF$20:MF$24)*$F3,IF($X3="FSG",0,IF($X3="MG",SUMPRODUCT(Expenses!MF$20:MF$24,$Z3:$Z7)*$F3,MAX((Expenses!MF$20-$AB3/12)*$AA3*$F3,0)+MAX((Expenses!MF$21-$AB4/12)*$AA4*$F3,0)+MAX((Expenses!MF$22-$AB5/12)*$AA5*$F3,0)+MAX((Expenses!MF$23-$AB6/12)*$AA6*$F3,0)+MAX((Expenses!MF$24-$AB7/12)*$AA7*$F3,0)))))</f>
        <v>0</v>
      </c>
      <c r="MI174" s="154">
        <f>IF(OR(MI$165&lt;=EOMONTH($E3,$R3*(1-$O3)),MI$165&gt;EOMONTH($E3,$P3*12*(1-$O3)+$Q3*12*$O3+$R3*(1-$O3))),0,IF($X3="NNN",SUM(Expenses!MG$20:MG$24)*$F3,IF($X3="FSG",0,IF($X3="MG",SUMPRODUCT(Expenses!MG$20:MG$24,$Z3:$Z7)*$F3,MAX((Expenses!MG$20-$AB3/12)*$AA3*$F3,0)+MAX((Expenses!MG$21-$AB4/12)*$AA4*$F3,0)+MAX((Expenses!MG$22-$AB5/12)*$AA5*$F3,0)+MAX((Expenses!MG$23-$AB6/12)*$AA6*$F3,0)+MAX((Expenses!MG$24-$AB7/12)*$AA7*$F3,0)))))</f>
        <v>0</v>
      </c>
      <c r="MJ174" s="154">
        <f>IF(OR(MJ$165&lt;=EOMONTH($E3,$R3*(1-$O3)),MJ$165&gt;EOMONTH($E3,$P3*12*(1-$O3)+$Q3*12*$O3+$R3*(1-$O3))),0,IF($X3="NNN",SUM(Expenses!MH$20:MH$24)*$F3,IF($X3="FSG",0,IF($X3="MG",SUMPRODUCT(Expenses!MH$20:MH$24,$Z3:$Z7)*$F3,MAX((Expenses!MH$20-$AB3/12)*$AA3*$F3,0)+MAX((Expenses!MH$21-$AB4/12)*$AA4*$F3,0)+MAX((Expenses!MH$22-$AB5/12)*$AA5*$F3,0)+MAX((Expenses!MH$23-$AB6/12)*$AA6*$F3,0)+MAX((Expenses!MH$24-$AB7/12)*$AA7*$F3,0)))))</f>
        <v>0</v>
      </c>
      <c r="MK174" s="154">
        <f>IF(OR(MK$165&lt;=EOMONTH($E3,$R3*(1-$O3)),MK$165&gt;EOMONTH($E3,$P3*12*(1-$O3)+$Q3*12*$O3+$R3*(1-$O3))),0,IF($X3="NNN",SUM(Expenses!MI$20:MI$24)*$F3,IF($X3="FSG",0,IF($X3="MG",SUMPRODUCT(Expenses!MI$20:MI$24,$Z3:$Z7)*$F3,MAX((Expenses!MI$20-$AB3/12)*$AA3*$F3,0)+MAX((Expenses!MI$21-$AB4/12)*$AA4*$F3,0)+MAX((Expenses!MI$22-$AB5/12)*$AA5*$F3,0)+MAX((Expenses!MI$23-$AB6/12)*$AA6*$F3,0)+MAX((Expenses!MI$24-$AB7/12)*$AA7*$F3,0)))))</f>
        <v>0</v>
      </c>
      <c r="ML174" s="154">
        <f>IF(OR(ML$165&lt;=EOMONTH($E3,$R3*(1-$O3)),ML$165&gt;EOMONTH($E3,$P3*12*(1-$O3)+$Q3*12*$O3+$R3*(1-$O3))),0,IF($X3="NNN",SUM(Expenses!MJ$20:MJ$24)*$F3,IF($X3="FSG",0,IF($X3="MG",SUMPRODUCT(Expenses!MJ$20:MJ$24,$Z3:$Z7)*$F3,MAX((Expenses!MJ$20-$AB3/12)*$AA3*$F3,0)+MAX((Expenses!MJ$21-$AB4/12)*$AA4*$F3,0)+MAX((Expenses!MJ$22-$AB5/12)*$AA5*$F3,0)+MAX((Expenses!MJ$23-$AB6/12)*$AA6*$F3,0)+MAX((Expenses!MJ$24-$AB7/12)*$AA7*$F3,0)))))</f>
        <v>0</v>
      </c>
      <c r="MM174" s="154">
        <f>IF(OR(MM$165&lt;=EOMONTH($E3,$R3*(1-$O3)),MM$165&gt;EOMONTH($E3,$P3*12*(1-$O3)+$Q3*12*$O3+$R3*(1-$O3))),0,IF($X3="NNN",SUM(Expenses!MK$20:MK$24)*$F3,IF($X3="FSG",0,IF($X3="MG",SUMPRODUCT(Expenses!MK$20:MK$24,$Z3:$Z7)*$F3,MAX((Expenses!MK$20-$AB3/12)*$AA3*$F3,0)+MAX((Expenses!MK$21-$AB4/12)*$AA4*$F3,0)+MAX((Expenses!MK$22-$AB5/12)*$AA5*$F3,0)+MAX((Expenses!MK$23-$AB6/12)*$AA6*$F3,0)+MAX((Expenses!MK$24-$AB7/12)*$AA7*$F3,0)))))</f>
        <v>0</v>
      </c>
      <c r="MN174" s="154">
        <f>IF(OR(MN$165&lt;=EOMONTH($E3,$R3*(1-$O3)),MN$165&gt;EOMONTH($E3,$P3*12*(1-$O3)+$Q3*12*$O3+$R3*(1-$O3))),0,IF($X3="NNN",SUM(Expenses!ML$20:ML$24)*$F3,IF($X3="FSG",0,IF($X3="MG",SUMPRODUCT(Expenses!ML$20:ML$24,$Z3:$Z7)*$F3,MAX((Expenses!ML$20-$AB3/12)*$AA3*$F3,0)+MAX((Expenses!ML$21-$AB4/12)*$AA4*$F3,0)+MAX((Expenses!ML$22-$AB5/12)*$AA5*$F3,0)+MAX((Expenses!ML$23-$AB6/12)*$AA6*$F3,0)+MAX((Expenses!ML$24-$AB7/12)*$AA7*$F3,0)))))</f>
        <v>0</v>
      </c>
      <c r="MO174" s="154">
        <f>IF(OR(MO$165&lt;=EOMONTH($E3,$R3*(1-$O3)),MO$165&gt;EOMONTH($E3,$P3*12*(1-$O3)+$Q3*12*$O3+$R3*(1-$O3))),0,IF($X3="NNN",SUM(Expenses!MM$20:MM$24)*$F3,IF($X3="FSG",0,IF($X3="MG",SUMPRODUCT(Expenses!MM$20:MM$24,$Z3:$Z7)*$F3,MAX((Expenses!MM$20-$AB3/12)*$AA3*$F3,0)+MAX((Expenses!MM$21-$AB4/12)*$AA4*$F3,0)+MAX((Expenses!MM$22-$AB5/12)*$AA5*$F3,0)+MAX((Expenses!MM$23-$AB6/12)*$AA6*$F3,0)+MAX((Expenses!MM$24-$AB7/12)*$AA7*$F3,0)))))</f>
        <v>0</v>
      </c>
      <c r="MP174" s="154">
        <f>IF(OR(MP$165&lt;=EOMONTH($E3,$R3*(1-$O3)),MP$165&gt;EOMONTH($E3,$P3*12*(1-$O3)+$Q3*12*$O3+$R3*(1-$O3))),0,IF($X3="NNN",SUM(Expenses!MN$20:MN$24)*$F3,IF($X3="FSG",0,IF($X3="MG",SUMPRODUCT(Expenses!MN$20:MN$24,$Z3:$Z7)*$F3,MAX((Expenses!MN$20-$AB3/12)*$AA3*$F3,0)+MAX((Expenses!MN$21-$AB4/12)*$AA4*$F3,0)+MAX((Expenses!MN$22-$AB5/12)*$AA5*$F3,0)+MAX((Expenses!MN$23-$AB6/12)*$AA6*$F3,0)+MAX((Expenses!MN$24-$AB7/12)*$AA7*$F3,0)))))</f>
        <v>0</v>
      </c>
      <c r="MQ174" s="154">
        <f>IF(OR(MQ$165&lt;=EOMONTH($E3,$R3*(1-$O3)),MQ$165&gt;EOMONTH($E3,$P3*12*(1-$O3)+$Q3*12*$O3+$R3*(1-$O3))),0,IF($X3="NNN",SUM(Expenses!MO$20:MO$24)*$F3,IF($X3="FSG",0,IF($X3="MG",SUMPRODUCT(Expenses!MO$20:MO$24,$Z3:$Z7)*$F3,MAX((Expenses!MO$20-$AB3/12)*$AA3*$F3,0)+MAX((Expenses!MO$21-$AB4/12)*$AA4*$F3,0)+MAX((Expenses!MO$22-$AB5/12)*$AA5*$F3,0)+MAX((Expenses!MO$23-$AB6/12)*$AA6*$F3,0)+MAX((Expenses!MO$24-$AB7/12)*$AA7*$F3,0)))))</f>
        <v>0</v>
      </c>
      <c r="MR174" s="154">
        <f>IF(OR(MR$165&lt;=EOMONTH($E3,$R3*(1-$O3)),MR$165&gt;EOMONTH($E3,$P3*12*(1-$O3)+$Q3*12*$O3+$R3*(1-$O3))),0,IF($X3="NNN",SUM(Expenses!MP$20:MP$24)*$F3,IF($X3="FSG",0,IF($X3="MG",SUMPRODUCT(Expenses!MP$20:MP$24,$Z3:$Z7)*$F3,MAX((Expenses!MP$20-$AB3/12)*$AA3*$F3,0)+MAX((Expenses!MP$21-$AB4/12)*$AA4*$F3,0)+MAX((Expenses!MP$22-$AB5/12)*$AA5*$F3,0)+MAX((Expenses!MP$23-$AB6/12)*$AA6*$F3,0)+MAX((Expenses!MP$24-$AB7/12)*$AA7*$F3,0)))))</f>
        <v>0</v>
      </c>
      <c r="MS174" s="154">
        <f>IF(OR(MS$165&lt;=EOMONTH($E3,$R3*(1-$O3)),MS$165&gt;EOMONTH($E3,$P3*12*(1-$O3)+$Q3*12*$O3+$R3*(1-$O3))),0,IF($X3="NNN",SUM(Expenses!MQ$20:MQ$24)*$F3,IF($X3="FSG",0,IF($X3="MG",SUMPRODUCT(Expenses!MQ$20:MQ$24,$Z3:$Z7)*$F3,MAX((Expenses!MQ$20-$AB3/12)*$AA3*$F3,0)+MAX((Expenses!MQ$21-$AB4/12)*$AA4*$F3,0)+MAX((Expenses!MQ$22-$AB5/12)*$AA5*$F3,0)+MAX((Expenses!MQ$23-$AB6/12)*$AA6*$F3,0)+MAX((Expenses!MQ$24-$AB7/12)*$AA7*$F3,0)))))</f>
        <v>0</v>
      </c>
      <c r="MT174" s="154">
        <f>IF(OR(MT$165&lt;=EOMONTH($E3,$R3*(1-$O3)),MT$165&gt;EOMONTH($E3,$P3*12*(1-$O3)+$Q3*12*$O3+$R3*(1-$O3))),0,IF($X3="NNN",SUM(Expenses!MR$20:MR$24)*$F3,IF($X3="FSG",0,IF($X3="MG",SUMPRODUCT(Expenses!MR$20:MR$24,$Z3:$Z7)*$F3,MAX((Expenses!MR$20-$AB3/12)*$AA3*$F3,0)+MAX((Expenses!MR$21-$AB4/12)*$AA4*$F3,0)+MAX((Expenses!MR$22-$AB5/12)*$AA5*$F3,0)+MAX((Expenses!MR$23-$AB6/12)*$AA6*$F3,0)+MAX((Expenses!MR$24-$AB7/12)*$AA7*$F3,0)))))</f>
        <v>0</v>
      </c>
      <c r="MU174" s="154">
        <f>IF(OR(MU$165&lt;=EOMONTH($E3,$R3*(1-$O3)),MU$165&gt;EOMONTH($E3,$P3*12*(1-$O3)+$Q3*12*$O3+$R3*(1-$O3))),0,IF($X3="NNN",SUM(Expenses!MS$20:MS$24)*$F3,IF($X3="FSG",0,IF($X3="MG",SUMPRODUCT(Expenses!MS$20:MS$24,$Z3:$Z7)*$F3,MAX((Expenses!MS$20-$AB3/12)*$AA3*$F3,0)+MAX((Expenses!MS$21-$AB4/12)*$AA4*$F3,0)+MAX((Expenses!MS$22-$AB5/12)*$AA5*$F3,0)+MAX((Expenses!MS$23-$AB6/12)*$AA6*$F3,0)+MAX((Expenses!MS$24-$AB7/12)*$AA7*$F3,0)))))</f>
        <v>0</v>
      </c>
      <c r="MV174" s="154">
        <f>IF(OR(MV$165&lt;=EOMONTH($E3,$R3*(1-$O3)),MV$165&gt;EOMONTH($E3,$P3*12*(1-$O3)+$Q3*12*$O3+$R3*(1-$O3))),0,IF($X3="NNN",SUM(Expenses!MT$20:MT$24)*$F3,IF($X3="FSG",0,IF($X3="MG",SUMPRODUCT(Expenses!MT$20:MT$24,$Z3:$Z7)*$F3,MAX((Expenses!MT$20-$AB3/12)*$AA3*$F3,0)+MAX((Expenses!MT$21-$AB4/12)*$AA4*$F3,0)+MAX((Expenses!MT$22-$AB5/12)*$AA5*$F3,0)+MAX((Expenses!MT$23-$AB6/12)*$AA6*$F3,0)+MAX((Expenses!MT$24-$AB7/12)*$AA7*$F3,0)))))</f>
        <v>0</v>
      </c>
      <c r="MW174" s="154">
        <f>IF(OR(MW$165&lt;=EOMONTH($E3,$R3*(1-$O3)),MW$165&gt;EOMONTH($E3,$P3*12*(1-$O3)+$Q3*12*$O3+$R3*(1-$O3))),0,IF($X3="NNN",SUM(Expenses!MU$20:MU$24)*$F3,IF($X3="FSG",0,IF($X3="MG",SUMPRODUCT(Expenses!MU$20:MU$24,$Z3:$Z7)*$F3,MAX((Expenses!MU$20-$AB3/12)*$AA3*$F3,0)+MAX((Expenses!MU$21-$AB4/12)*$AA4*$F3,0)+MAX((Expenses!MU$22-$AB5/12)*$AA5*$F3,0)+MAX((Expenses!MU$23-$AB6/12)*$AA6*$F3,0)+MAX((Expenses!MU$24-$AB7/12)*$AA7*$F3,0)))))</f>
        <v>0</v>
      </c>
      <c r="MX174" s="154">
        <f>IF(OR(MX$165&lt;=EOMONTH($E3,$R3*(1-$O3)),MX$165&gt;EOMONTH($E3,$P3*12*(1-$O3)+$Q3*12*$O3+$R3*(1-$O3))),0,IF($X3="NNN",SUM(Expenses!MV$20:MV$24)*$F3,IF($X3="FSG",0,IF($X3="MG",SUMPRODUCT(Expenses!MV$20:MV$24,$Z3:$Z7)*$F3,MAX((Expenses!MV$20-$AB3/12)*$AA3*$F3,0)+MAX((Expenses!MV$21-$AB4/12)*$AA4*$F3,0)+MAX((Expenses!MV$22-$AB5/12)*$AA5*$F3,0)+MAX((Expenses!MV$23-$AB6/12)*$AA6*$F3,0)+MAX((Expenses!MV$24-$AB7/12)*$AA7*$F3,0)))))</f>
        <v>0</v>
      </c>
      <c r="MY174" s="154">
        <f>IF(OR(MY$165&lt;=EOMONTH($E3,$R3*(1-$O3)),MY$165&gt;EOMONTH($E3,$P3*12*(1-$O3)+$Q3*12*$O3+$R3*(1-$O3))),0,IF($X3="NNN",SUM(Expenses!MW$20:MW$24)*$F3,IF($X3="FSG",0,IF($X3="MG",SUMPRODUCT(Expenses!MW$20:MW$24,$Z3:$Z7)*$F3,MAX((Expenses!MW$20-$AB3/12)*$AA3*$F3,0)+MAX((Expenses!MW$21-$AB4/12)*$AA4*$F3,0)+MAX((Expenses!MW$22-$AB5/12)*$AA5*$F3,0)+MAX((Expenses!MW$23-$AB6/12)*$AA6*$F3,0)+MAX((Expenses!MW$24-$AB7/12)*$AA7*$F3,0)))))</f>
        <v>0</v>
      </c>
      <c r="MZ174" s="154">
        <f>IF(OR(MZ$165&lt;=EOMONTH($E3,$R3*(1-$O3)),MZ$165&gt;EOMONTH($E3,$P3*12*(1-$O3)+$Q3*12*$O3+$R3*(1-$O3))),0,IF($X3="NNN",SUM(Expenses!MX$20:MX$24)*$F3,IF($X3="FSG",0,IF($X3="MG",SUMPRODUCT(Expenses!MX$20:MX$24,$Z3:$Z7)*$F3,MAX((Expenses!MX$20-$AB3/12)*$AA3*$F3,0)+MAX((Expenses!MX$21-$AB4/12)*$AA4*$F3,0)+MAX((Expenses!MX$22-$AB5/12)*$AA5*$F3,0)+MAX((Expenses!MX$23-$AB6/12)*$AA6*$F3,0)+MAX((Expenses!MX$24-$AB7/12)*$AA7*$F3,0)))))</f>
        <v>0</v>
      </c>
      <c r="NA174" s="154">
        <f>IF(OR(NA$165&lt;=EOMONTH($E3,$R3*(1-$O3)),NA$165&gt;EOMONTH($E3,$P3*12*(1-$O3)+$Q3*12*$O3+$R3*(1-$O3))),0,IF($X3="NNN",SUM(Expenses!MY$20:MY$24)*$F3,IF($X3="FSG",0,IF($X3="MG",SUMPRODUCT(Expenses!MY$20:MY$24,$Z3:$Z7)*$F3,MAX((Expenses!MY$20-$AB3/12)*$AA3*$F3,0)+MAX((Expenses!MY$21-$AB4/12)*$AA4*$F3,0)+MAX((Expenses!MY$22-$AB5/12)*$AA5*$F3,0)+MAX((Expenses!MY$23-$AB6/12)*$AA6*$F3,0)+MAX((Expenses!MY$24-$AB7/12)*$AA7*$F3,0)))))</f>
        <v>0</v>
      </c>
      <c r="NB174" s="154">
        <f>IF(OR(NB$165&lt;=EOMONTH($E3,$R3*(1-$O3)),NB$165&gt;EOMONTH($E3,$P3*12*(1-$O3)+$Q3*12*$O3+$R3*(1-$O3))),0,IF($X3="NNN",SUM(Expenses!MZ$20:MZ$24)*$F3,IF($X3="FSG",0,IF($X3="MG",SUMPRODUCT(Expenses!MZ$20:MZ$24,$Z3:$Z7)*$F3,MAX((Expenses!MZ$20-$AB3/12)*$AA3*$F3,0)+MAX((Expenses!MZ$21-$AB4/12)*$AA4*$F3,0)+MAX((Expenses!MZ$22-$AB5/12)*$AA5*$F3,0)+MAX((Expenses!MZ$23-$AB6/12)*$AA6*$F3,0)+MAX((Expenses!MZ$24-$AB7/12)*$AA7*$F3,0)))))</f>
        <v>0</v>
      </c>
      <c r="NC174" s="154">
        <f>IF(OR(NC$165&lt;=EOMONTH($E3,$R3*(1-$O3)),NC$165&gt;EOMONTH($E3,$P3*12*(1-$O3)+$Q3*12*$O3+$R3*(1-$O3))),0,IF($X3="NNN",SUM(Expenses!NA$20:NA$24)*$F3,IF($X3="FSG",0,IF($X3="MG",SUMPRODUCT(Expenses!NA$20:NA$24,$Z3:$Z7)*$F3,MAX((Expenses!NA$20-$AB3/12)*$AA3*$F3,0)+MAX((Expenses!NA$21-$AB4/12)*$AA4*$F3,0)+MAX((Expenses!NA$22-$AB5/12)*$AA5*$F3,0)+MAX((Expenses!NA$23-$AB6/12)*$AA6*$F3,0)+MAX((Expenses!NA$24-$AB7/12)*$AA7*$F3,0)))))</f>
        <v>0</v>
      </c>
      <c r="ND174" s="154">
        <f>IF(OR(ND$165&lt;=EOMONTH($E3,$R3*(1-$O3)),ND$165&gt;EOMONTH($E3,$P3*12*(1-$O3)+$Q3*12*$O3+$R3*(1-$O3))),0,IF($X3="NNN",SUM(Expenses!NB$20:NB$24)*$F3,IF($X3="FSG",0,IF($X3="MG",SUMPRODUCT(Expenses!NB$20:NB$24,$Z3:$Z7)*$F3,MAX((Expenses!NB$20-$AB3/12)*$AA3*$F3,0)+MAX((Expenses!NB$21-$AB4/12)*$AA4*$F3,0)+MAX((Expenses!NB$22-$AB5/12)*$AA5*$F3,0)+MAX((Expenses!NB$23-$AB6/12)*$AA6*$F3,0)+MAX((Expenses!NB$24-$AB7/12)*$AA7*$F3,0)))))</f>
        <v>0</v>
      </c>
      <c r="NE174" s="154">
        <f>IF(OR(NE$165&lt;=EOMONTH($E3,$R3*(1-$O3)),NE$165&gt;EOMONTH($E3,$P3*12*(1-$O3)+$Q3*12*$O3+$R3*(1-$O3))),0,IF($X3="NNN",SUM(Expenses!NC$20:NC$24)*$F3,IF($X3="FSG",0,IF($X3="MG",SUMPRODUCT(Expenses!NC$20:NC$24,$Z3:$Z7)*$F3,MAX((Expenses!NC$20-$AB3/12)*$AA3*$F3,0)+MAX((Expenses!NC$21-$AB4/12)*$AA4*$F3,0)+MAX((Expenses!NC$22-$AB5/12)*$AA5*$F3,0)+MAX((Expenses!NC$23-$AB6/12)*$AA6*$F3,0)+MAX((Expenses!NC$24-$AB7/12)*$AA7*$F3,0)))))</f>
        <v>0</v>
      </c>
      <c r="NF174" s="154">
        <f>IF(OR(NF$165&lt;=EOMONTH($E3,$R3*(1-$O3)),NF$165&gt;EOMONTH($E3,$P3*12*(1-$O3)+$Q3*12*$O3+$R3*(1-$O3))),0,IF($X3="NNN",SUM(Expenses!ND$20:ND$24)*$F3,IF($X3="FSG",0,IF($X3="MG",SUMPRODUCT(Expenses!ND$20:ND$24,$Z3:$Z7)*$F3,MAX((Expenses!ND$20-$AB3/12)*$AA3*$F3,0)+MAX((Expenses!ND$21-$AB4/12)*$AA4*$F3,0)+MAX((Expenses!ND$22-$AB5/12)*$AA5*$F3,0)+MAX((Expenses!ND$23-$AB6/12)*$AA6*$F3,0)+MAX((Expenses!ND$24-$AB7/12)*$AA7*$F3,0)))))</f>
        <v>0</v>
      </c>
      <c r="NG174" s="154">
        <f>IF(OR(NG$165&lt;=EOMONTH($E3,$R3*(1-$O3)),NG$165&gt;EOMONTH($E3,$P3*12*(1-$O3)+$Q3*12*$O3+$R3*(1-$O3))),0,IF($X3="NNN",SUM(Expenses!NE$20:NE$24)*$F3,IF($X3="FSG",0,IF($X3="MG",SUMPRODUCT(Expenses!NE$20:NE$24,$Z3:$Z7)*$F3,MAX((Expenses!NE$20-$AB3/12)*$AA3*$F3,0)+MAX((Expenses!NE$21-$AB4/12)*$AA4*$F3,0)+MAX((Expenses!NE$22-$AB5/12)*$AA5*$F3,0)+MAX((Expenses!NE$23-$AB6/12)*$AA6*$F3,0)+MAX((Expenses!NE$24-$AB7/12)*$AA7*$F3,0)))))</f>
        <v>0</v>
      </c>
      <c r="NH174" s="154">
        <f>IF(OR(NH$165&lt;=EOMONTH($E3,$R3*(1-$O3)),NH$165&gt;EOMONTH($E3,$P3*12*(1-$O3)+$Q3*12*$O3+$R3*(1-$O3))),0,IF($X3="NNN",SUM(Expenses!NF$20:NF$24)*$F3,IF($X3="FSG",0,IF($X3="MG",SUMPRODUCT(Expenses!NF$20:NF$24,$Z3:$Z7)*$F3,MAX((Expenses!NF$20-$AB3/12)*$AA3*$F3,0)+MAX((Expenses!NF$21-$AB4/12)*$AA4*$F3,0)+MAX((Expenses!NF$22-$AB5/12)*$AA5*$F3,0)+MAX((Expenses!NF$23-$AB6/12)*$AA6*$F3,0)+MAX((Expenses!NF$24-$AB7/12)*$AA7*$F3,0)))))</f>
        <v>0</v>
      </c>
      <c r="NI174" s="154">
        <f>IF(OR(NI$165&lt;=EOMONTH($E3,$R3*(1-$O3)),NI$165&gt;EOMONTH($E3,$P3*12*(1-$O3)+$Q3*12*$O3+$R3*(1-$O3))),0,IF($X3="NNN",SUM(Expenses!NG$20:NG$24)*$F3,IF($X3="FSG",0,IF($X3="MG",SUMPRODUCT(Expenses!NG$20:NG$24,$Z3:$Z7)*$F3,MAX((Expenses!NG$20-$AB3/12)*$AA3*$F3,0)+MAX((Expenses!NG$21-$AB4/12)*$AA4*$F3,0)+MAX((Expenses!NG$22-$AB5/12)*$AA5*$F3,0)+MAX((Expenses!NG$23-$AB6/12)*$AA6*$F3,0)+MAX((Expenses!NG$24-$AB7/12)*$AA7*$F3,0)))))</f>
        <v>0</v>
      </c>
      <c r="NJ174" s="154">
        <f>IF(OR(NJ$165&lt;=EOMONTH($E3,$R3*(1-$O3)),NJ$165&gt;EOMONTH($E3,$P3*12*(1-$O3)+$Q3*12*$O3+$R3*(1-$O3))),0,IF($X3="NNN",SUM(Expenses!NH$20:NH$24)*$F3,IF($X3="FSG",0,IF($X3="MG",SUMPRODUCT(Expenses!NH$20:NH$24,$Z3:$Z7)*$F3,MAX((Expenses!NH$20-$AB3/12)*$AA3*$F3,0)+MAX((Expenses!NH$21-$AB4/12)*$AA4*$F3,0)+MAX((Expenses!NH$22-$AB5/12)*$AA5*$F3,0)+MAX((Expenses!NH$23-$AB6/12)*$AA6*$F3,0)+MAX((Expenses!NH$24-$AB7/12)*$AA7*$F3,0)))))</f>
        <v>0</v>
      </c>
      <c r="NK174" s="157">
        <f>IF(OR(NK$165&lt;=EOMONTH($E3,$R3*(1-$O3)),NK$165&gt;EOMONTH($E3,$P3*12*(1-$O3)+$Q3*12*$O3+$R3*(1-$O3))),0,IF($X3="NNN",SUM(Expenses!NI$20:NI$24)*$F3,IF($X3="FSG",0,IF($X3="MG",SUMPRODUCT(Expenses!NI$20:NI$24,$Z3:$Z7)*$F3,MAX((Expenses!NI$20-$AB3/12)*$AA3*$F3,0)+MAX((Expenses!NI$21-$AB4/12)*$AA4*$F3,0)+MAX((Expenses!NI$22-$AB5/12)*$AA5*$F3,0)+MAX((Expenses!NI$23-$AB6/12)*$AA6*$F3,0)+MAX((Expenses!NI$24-$AB7/12)*$AA7*$F3,0)))))</f>
        <v>0</v>
      </c>
    </row>
    <row r="175" spans="1:375" x14ac:dyDescent="0.25">
      <c r="A175" s="158">
        <f t="shared" ca="1" si="48"/>
        <v>821823.52472767036</v>
      </c>
      <c r="B175" s="77"/>
      <c r="C175" s="159" t="s">
        <v>146</v>
      </c>
      <c r="D175" s="160">
        <f ca="1">SUM(D168:D174)</f>
        <v>499.97270379056499</v>
      </c>
      <c r="E175" s="160">
        <f t="shared" ref="E175:BP175" ca="1" si="73">SUM(E168:E174)</f>
        <v>500.17447115671985</v>
      </c>
      <c r="F175" s="160">
        <f t="shared" ca="1" si="73"/>
        <v>459.34542242980933</v>
      </c>
      <c r="G175" s="160">
        <f t="shared" ca="1" si="73"/>
        <v>459.54604164193006</v>
      </c>
      <c r="H175" s="160">
        <f t="shared" ca="1" si="73"/>
        <v>4416.5129804692106</v>
      </c>
      <c r="I175" s="160">
        <f t="shared" ca="1" si="73"/>
        <v>4422.5054854586597</v>
      </c>
      <c r="J175" s="160">
        <f t="shared" ca="1" si="73"/>
        <v>4459.834569117198</v>
      </c>
      <c r="K175" s="160">
        <f t="shared" ca="1" si="73"/>
        <v>4460.0393406292469</v>
      </c>
      <c r="L175" s="160">
        <f t="shared" ca="1" si="73"/>
        <v>4460.2446171630854</v>
      </c>
      <c r="M175" s="160">
        <f t="shared" ca="1" si="73"/>
        <v>4460.4503999642347</v>
      </c>
      <c r="N175" s="160">
        <f t="shared" ca="1" si="73"/>
        <v>4460.6566902812856</v>
      </c>
      <c r="O175" s="160">
        <f t="shared" ca="1" si="73"/>
        <v>4579.5926862571023</v>
      </c>
      <c r="P175" s="160">
        <f t="shared" ca="1" si="73"/>
        <v>4587.9069854213258</v>
      </c>
      <c r="Q175" s="160">
        <f t="shared" ca="1" si="73"/>
        <v>4589.2285502862396</v>
      </c>
      <c r="R175" s="160">
        <f t="shared" ca="1" si="73"/>
        <v>4589.4368832145192</v>
      </c>
      <c r="S175" s="160">
        <f t="shared" ca="1" si="73"/>
        <v>4589.6457299480007</v>
      </c>
      <c r="T175" s="160">
        <f t="shared" ca="1" si="73"/>
        <v>4589.8550917538696</v>
      </c>
      <c r="U175" s="160">
        <f t="shared" ca="1" si="73"/>
        <v>4590.0649699024307</v>
      </c>
      <c r="V175" s="160">
        <f t="shared" ca="1" si="73"/>
        <v>4590.2753656671257</v>
      </c>
      <c r="W175" s="160">
        <f t="shared" ca="1" si="73"/>
        <v>4590.486280324536</v>
      </c>
      <c r="X175" s="160">
        <f t="shared" ca="1" si="73"/>
        <v>4590.6977151543897</v>
      </c>
      <c r="Y175" s="160">
        <f t="shared" ca="1" si="73"/>
        <v>4590.9096714395728</v>
      </c>
      <c r="Z175" s="160">
        <f t="shared" ca="1" si="73"/>
        <v>4591.1221504661353</v>
      </c>
      <c r="AA175" s="160">
        <f t="shared" ca="1" si="73"/>
        <v>4713.6262263212266</v>
      </c>
      <c r="AB175" s="160">
        <f t="shared" ca="1" si="73"/>
        <v>4953.779973549551</v>
      </c>
      <c r="AC175" s="160">
        <f t="shared" ca="1" si="73"/>
        <v>4955.1411853604131</v>
      </c>
      <c r="AD175" s="160">
        <f t="shared" ca="1" si="73"/>
        <v>4955.3557682765395</v>
      </c>
      <c r="AE175" s="160">
        <f t="shared" ca="1" si="73"/>
        <v>4955.5708804120268</v>
      </c>
      <c r="AF175" s="160">
        <f t="shared" ca="1" si="73"/>
        <v>4955.7865230720708</v>
      </c>
      <c r="AG175" s="160">
        <f t="shared" ca="1" si="73"/>
        <v>4956.002697565089</v>
      </c>
      <c r="AH175" s="160">
        <f t="shared" ca="1" si="73"/>
        <v>4956.2194052027244</v>
      </c>
      <c r="AI175" s="160">
        <f t="shared" ca="1" si="73"/>
        <v>4956.4366472998572</v>
      </c>
      <c r="AJ175" s="160">
        <f t="shared" ca="1" si="73"/>
        <v>4956.6544251746063</v>
      </c>
      <c r="AK175" s="160">
        <f t="shared" ca="1" si="73"/>
        <v>4956.8727401483457</v>
      </c>
      <c r="AL175" s="160">
        <f t="shared" ca="1" si="73"/>
        <v>4957.0915935457051</v>
      </c>
      <c r="AM175" s="160">
        <f t="shared" ca="1" si="73"/>
        <v>4959.6643056257262</v>
      </c>
      <c r="AN175" s="160">
        <f t="shared" ca="1" si="73"/>
        <v>4972.9805638255757</v>
      </c>
      <c r="AO175" s="160">
        <f t="shared" ca="1" si="73"/>
        <v>5097.9890980414857</v>
      </c>
      <c r="AP175" s="160">
        <f t="shared" ca="1" si="73"/>
        <v>5098.2101184450967</v>
      </c>
      <c r="AQ175" s="160">
        <f t="shared" ca="1" si="73"/>
        <v>5098.4316839446483</v>
      </c>
      <c r="AR175" s="160">
        <f t="shared" ca="1" si="73"/>
        <v>5098.6537958844938</v>
      </c>
      <c r="AS175" s="160">
        <f t="shared" ca="1" si="73"/>
        <v>5098.8764556123024</v>
      </c>
      <c r="AT175" s="160">
        <f t="shared" ca="1" si="73"/>
        <v>5099.0996644790675</v>
      </c>
      <c r="AU175" s="160">
        <f t="shared" ca="1" si="73"/>
        <v>5099.3234238391142</v>
      </c>
      <c r="AV175" s="160">
        <f t="shared" ca="1" si="73"/>
        <v>5099.547735050106</v>
      </c>
      <c r="AW175" s="160">
        <f t="shared" ca="1" si="73"/>
        <v>5099.7725994730572</v>
      </c>
      <c r="AX175" s="160">
        <f t="shared" ca="1" si="73"/>
        <v>5099.9980184723372</v>
      </c>
      <c r="AY175" s="160">
        <f t="shared" ca="1" si="73"/>
        <v>5102.6479119147589</v>
      </c>
      <c r="AZ175" s="160">
        <f t="shared" ca="1" si="73"/>
        <v>5116.2475314030098</v>
      </c>
      <c r="BA175" s="160">
        <f t="shared" ca="1" si="73"/>
        <v>5245.0063216453973</v>
      </c>
      <c r="BB175" s="160">
        <f t="shared" ca="1" si="73"/>
        <v>5245.2339726611171</v>
      </c>
      <c r="BC175" s="160">
        <f t="shared" ca="1" si="73"/>
        <v>5245.4621851256552</v>
      </c>
      <c r="BD175" s="160">
        <f t="shared" ca="1" si="73"/>
        <v>5245.6909604236953</v>
      </c>
      <c r="BE175" s="160">
        <f t="shared" ca="1" si="73"/>
        <v>5245.9202999433392</v>
      </c>
      <c r="BF175" s="160">
        <f t="shared" ca="1" si="73"/>
        <v>5246.1502050761064</v>
      </c>
      <c r="BG175" s="160">
        <f t="shared" ca="1" si="73"/>
        <v>5246.3806772169546</v>
      </c>
      <c r="BH175" s="160">
        <f t="shared" ca="1" si="73"/>
        <v>5246.6117177642764</v>
      </c>
      <c r="BI175" s="160">
        <f t="shared" ca="1" si="73"/>
        <v>5246.8433281199159</v>
      </c>
      <c r="BJ175" s="160">
        <f t="shared" ca="1" si="73"/>
        <v>5247.0755096891744</v>
      </c>
      <c r="BK175" s="160">
        <f t="shared" ca="1" si="73"/>
        <v>5249.8048999348684</v>
      </c>
      <c r="BL175" s="160">
        <f t="shared" ca="1" si="73"/>
        <v>5263.6940590210206</v>
      </c>
      <c r="BM175" s="160">
        <f t="shared" ca="1" si="73"/>
        <v>5396.3156129706804</v>
      </c>
      <c r="BN175" s="160">
        <f t="shared" ca="1" si="73"/>
        <v>5396.5500935168711</v>
      </c>
      <c r="BO175" s="160">
        <f t="shared" ca="1" si="73"/>
        <v>5396.7851523553445</v>
      </c>
      <c r="BP175" s="160">
        <f t="shared" ca="1" si="73"/>
        <v>5397.0207909123274</v>
      </c>
      <c r="BQ175" s="160">
        <f t="shared" ref="BQ175:EB175" ca="1" si="74">SUM(BQ168:BQ174)</f>
        <v>5397.257010617559</v>
      </c>
      <c r="BR175" s="160">
        <f t="shared" ca="1" si="74"/>
        <v>5397.4938129043103</v>
      </c>
      <c r="BS175" s="160">
        <f t="shared" ca="1" si="74"/>
        <v>5397.7311992093837</v>
      </c>
      <c r="BT175" s="160">
        <f t="shared" ca="1" si="74"/>
        <v>5397.9691709731251</v>
      </c>
      <c r="BU175" s="160">
        <f t="shared" ca="1" si="74"/>
        <v>5398.2077296394336</v>
      </c>
      <c r="BV175" s="160">
        <f t="shared" ca="1" si="74"/>
        <v>5398.4468766557702</v>
      </c>
      <c r="BW175" s="160">
        <f t="shared" ca="1" si="74"/>
        <v>5401.2581486088347</v>
      </c>
      <c r="BX175" s="160">
        <f t="shared" ca="1" si="74"/>
        <v>5415.44316450109</v>
      </c>
      <c r="BY175" s="160">
        <f t="shared" ca="1" si="74"/>
        <v>5552.0433650692394</v>
      </c>
      <c r="BZ175" s="160">
        <f t="shared" ca="1" si="74"/>
        <v>5552.2848800318161</v>
      </c>
      <c r="CA175" s="160">
        <f t="shared" ca="1" si="74"/>
        <v>5552.5269906354442</v>
      </c>
      <c r="CB175" s="160">
        <f t="shared" ca="1" si="74"/>
        <v>5552.769698349136</v>
      </c>
      <c r="CC175" s="160">
        <f t="shared" ca="1" si="74"/>
        <v>5553.0130046455251</v>
      </c>
      <c r="CD175" s="160">
        <f t="shared" ca="1" si="74"/>
        <v>5553.256911000879</v>
      </c>
      <c r="CE175" s="160">
        <f t="shared" ca="1" si="74"/>
        <v>5553.5014188951045</v>
      </c>
      <c r="CF175" s="160">
        <f t="shared" ca="1" si="74"/>
        <v>5553.7465298117577</v>
      </c>
      <c r="CG175" s="160">
        <f t="shared" ca="1" si="74"/>
        <v>5553.9922452380561</v>
      </c>
      <c r="CH175" s="160">
        <f t="shared" ca="1" si="74"/>
        <v>5554.2385666648825</v>
      </c>
      <c r="CI175" s="160">
        <f t="shared" ca="1" si="74"/>
        <v>5557.1341767765398</v>
      </c>
      <c r="CJ175" s="160">
        <f t="shared" ca="1" si="74"/>
        <v>5571.6215088197505</v>
      </c>
      <c r="CK175" s="160">
        <f t="shared" ca="1" si="74"/>
        <v>5712.319715404944</v>
      </c>
      <c r="CL175" s="160">
        <f t="shared" ca="1" si="74"/>
        <v>5712.5684758163979</v>
      </c>
      <c r="CM175" s="160">
        <f t="shared" ca="1" si="74"/>
        <v>5712.8178497381359</v>
      </c>
      <c r="CN175" s="160">
        <f t="shared" ca="1" si="74"/>
        <v>5713.0678386832378</v>
      </c>
      <c r="CO175" s="160">
        <f t="shared" ca="1" si="74"/>
        <v>5713.3184441685189</v>
      </c>
      <c r="CP175" s="160">
        <f t="shared" ca="1" si="74"/>
        <v>5713.5696677145334</v>
      </c>
      <c r="CQ175" s="160">
        <f t="shared" ca="1" si="74"/>
        <v>5713.8215108455843</v>
      </c>
      <c r="CR175" s="160">
        <f t="shared" ca="1" si="74"/>
        <v>5714.0739750897374</v>
      </c>
      <c r="CS175" s="160">
        <f t="shared" ca="1" si="74"/>
        <v>5714.3270619788254</v>
      </c>
      <c r="CT175" s="160">
        <f t="shared" ca="1" si="74"/>
        <v>5714.5807730484566</v>
      </c>
      <c r="CU175" s="160">
        <f t="shared" ca="1" si="74"/>
        <v>5717.5632514634635</v>
      </c>
      <c r="CV175" s="160">
        <f t="shared" ca="1" si="74"/>
        <v>5732.3595044556432</v>
      </c>
      <c r="CW175" s="160">
        <f t="shared" ca="1" si="74"/>
        <v>5877.278657238392</v>
      </c>
      <c r="CX175" s="160">
        <f t="shared" ca="1" si="74"/>
        <v>5877.5348804621899</v>
      </c>
      <c r="CY175" s="160">
        <f t="shared" ca="1" si="74"/>
        <v>5877.7917356015796</v>
      </c>
      <c r="CZ175" s="160">
        <f t="shared" ca="1" si="74"/>
        <v>5878.0492242150349</v>
      </c>
      <c r="DA175" s="160">
        <f t="shared" ca="1" si="74"/>
        <v>5878.3073478648739</v>
      </c>
      <c r="DB175" s="160">
        <f t="shared" ca="1" si="74"/>
        <v>5878.5661081172684</v>
      </c>
      <c r="DC175" s="160">
        <f t="shared" ca="1" si="74"/>
        <v>5878.8255065422518</v>
      </c>
      <c r="DD175" s="160">
        <f t="shared" ca="1" si="74"/>
        <v>5879.0855447137301</v>
      </c>
      <c r="DE175" s="160">
        <f t="shared" ca="1" si="74"/>
        <v>5879.3462242094893</v>
      </c>
      <c r="DF175" s="160">
        <f t="shared" ca="1" si="74"/>
        <v>5879.6075466112097</v>
      </c>
      <c r="DG175" s="160">
        <f t="shared" ca="1" si="74"/>
        <v>5882.6794993786671</v>
      </c>
      <c r="DH175" s="160">
        <f t="shared" ca="1" si="74"/>
        <v>5897.7914269680386</v>
      </c>
      <c r="DI175" s="160">
        <f t="shared" ca="1" si="74"/>
        <v>6047.0581543342714</v>
      </c>
      <c r="DJ175" s="160">
        <f t="shared" ca="1" si="74"/>
        <v>6047.3220642547822</v>
      </c>
      <c r="DK175" s="160">
        <f t="shared" ca="1" si="74"/>
        <v>6047.5866250483532</v>
      </c>
      <c r="DL175" s="160">
        <f t="shared" ca="1" si="74"/>
        <v>6047.8518383202127</v>
      </c>
      <c r="DM175" s="160">
        <f t="shared" ca="1" si="74"/>
        <v>6048.1177056795468</v>
      </c>
      <c r="DN175" s="160">
        <f t="shared" ca="1" si="74"/>
        <v>6048.3842287395137</v>
      </c>
      <c r="DO175" s="160">
        <f t="shared" ca="1" si="74"/>
        <v>6048.6514091172467</v>
      </c>
      <c r="DP175" s="160">
        <f t="shared" ca="1" si="74"/>
        <v>6048.9192484338682</v>
      </c>
      <c r="DQ175" s="160">
        <f t="shared" ca="1" si="74"/>
        <v>6049.1877483145017</v>
      </c>
      <c r="DR175" s="160">
        <f t="shared" ca="1" si="74"/>
        <v>6049.4569103882732</v>
      </c>
      <c r="DS175" s="160">
        <f t="shared" ca="1" si="74"/>
        <v>6052.6210217387534</v>
      </c>
      <c r="DT175" s="160">
        <f t="shared" ca="1" si="74"/>
        <v>6125.5435767898143</v>
      </c>
      <c r="DU175" s="160">
        <f t="shared" ca="1" si="74"/>
        <v>6279.2883059770338</v>
      </c>
      <c r="DV175" s="160">
        <f t="shared" ca="1" si="74"/>
        <v>6279.5601331951602</v>
      </c>
      <c r="DW175" s="160">
        <f t="shared" ca="1" si="74"/>
        <v>6279.8326308125379</v>
      </c>
      <c r="DX175" s="160">
        <f t="shared" ca="1" si="74"/>
        <v>6280.1058004825527</v>
      </c>
      <c r="DY175" s="160">
        <f t="shared" ca="1" si="74"/>
        <v>6219.668855190469</v>
      </c>
      <c r="DZ175" s="160">
        <f t="shared" ca="1" si="74"/>
        <v>6219.9404703927585</v>
      </c>
      <c r="EA175" s="160">
        <f t="shared" ca="1" si="74"/>
        <v>6220.2127554714107</v>
      </c>
      <c r="EB175" s="160">
        <f t="shared" ca="1" si="74"/>
        <v>6220.4857120785218</v>
      </c>
      <c r="EC175" s="160">
        <f t="shared" ref="EC175:GN175" ca="1" si="75">SUM(EC168:EC174)</f>
        <v>6220.7593418702618</v>
      </c>
      <c r="ED175" s="160">
        <f t="shared" ca="1" si="75"/>
        <v>6221.0336465068867</v>
      </c>
      <c r="EE175" s="160">
        <f t="shared" ca="1" si="75"/>
        <v>6224.2582108077549</v>
      </c>
      <c r="EF175" s="160">
        <f t="shared" si="75"/>
        <v>5360.6702398806483</v>
      </c>
      <c r="EG175" s="160">
        <f t="shared" si="75"/>
        <v>5517.1700369388636</v>
      </c>
      <c r="EH175" s="160">
        <f t="shared" si="75"/>
        <v>5517.4402196023202</v>
      </c>
      <c r="EI175" s="160">
        <f t="shared" si="75"/>
        <v>5517.7110686091137</v>
      </c>
      <c r="EJ175" s="160">
        <f t="shared" si="75"/>
        <v>5517.9825856026246</v>
      </c>
      <c r="EK175" s="160">
        <f t="shared" si="75"/>
        <v>5518.2547722302897</v>
      </c>
      <c r="EL175" s="160">
        <f t="shared" si="75"/>
        <v>5518.527630143607</v>
      </c>
      <c r="EM175" s="160">
        <f t="shared" si="75"/>
        <v>5518.8011609981477</v>
      </c>
      <c r="EN175" s="160">
        <f t="shared" si="75"/>
        <v>5519.0753664535669</v>
      </c>
      <c r="EO175" s="160">
        <f t="shared" si="75"/>
        <v>5519.3502481736123</v>
      </c>
      <c r="EP175" s="160">
        <f t="shared" si="75"/>
        <v>5519.6258078261353</v>
      </c>
      <c r="EQ175" s="160">
        <f t="shared" si="75"/>
        <v>5519.9020470830992</v>
      </c>
      <c r="ER175" s="160">
        <f t="shared" si="75"/>
        <v>5521.4903470770678</v>
      </c>
      <c r="ES175" s="160">
        <f t="shared" si="75"/>
        <v>5682.685138047028</v>
      </c>
      <c r="ET175" s="160">
        <f t="shared" si="75"/>
        <v>5682.9634261903893</v>
      </c>
      <c r="EU175" s="160">
        <f t="shared" si="75"/>
        <v>5683.2424006673855</v>
      </c>
      <c r="EV175" s="160">
        <f t="shared" si="75"/>
        <v>5683.5220631707025</v>
      </c>
      <c r="EW175" s="160">
        <f t="shared" si="75"/>
        <v>5683.8024153971974</v>
      </c>
      <c r="EX175" s="160">
        <f t="shared" si="75"/>
        <v>5684.0834590479144</v>
      </c>
      <c r="EY175" s="160">
        <f t="shared" si="75"/>
        <v>5684.3651958280916</v>
      </c>
      <c r="EZ175" s="160">
        <f t="shared" si="75"/>
        <v>5684.6476274471734</v>
      </c>
      <c r="FA175" s="160">
        <f t="shared" si="75"/>
        <v>5684.9307556188196</v>
      </c>
      <c r="FB175" s="160">
        <f t="shared" si="75"/>
        <v>5685.2145820609185</v>
      </c>
      <c r="FC175" s="160">
        <f t="shared" si="75"/>
        <v>0</v>
      </c>
      <c r="FD175" s="160">
        <f t="shared" si="75"/>
        <v>0</v>
      </c>
      <c r="FE175" s="160">
        <f t="shared" si="75"/>
        <v>0</v>
      </c>
      <c r="FF175" s="160">
        <f t="shared" si="75"/>
        <v>0</v>
      </c>
      <c r="FG175" s="160">
        <f t="shared" si="75"/>
        <v>0</v>
      </c>
      <c r="FH175" s="160">
        <f t="shared" si="75"/>
        <v>0</v>
      </c>
      <c r="FI175" s="160">
        <f t="shared" si="75"/>
        <v>0</v>
      </c>
      <c r="FJ175" s="160">
        <f t="shared" si="75"/>
        <v>0</v>
      </c>
      <c r="FK175" s="160">
        <f t="shared" si="75"/>
        <v>0</v>
      </c>
      <c r="FL175" s="160">
        <f t="shared" si="75"/>
        <v>0</v>
      </c>
      <c r="FM175" s="160">
        <f t="shared" si="75"/>
        <v>0</v>
      </c>
      <c r="FN175" s="160">
        <f t="shared" si="75"/>
        <v>0</v>
      </c>
      <c r="FO175" s="160">
        <f t="shared" si="75"/>
        <v>0</v>
      </c>
      <c r="FP175" s="160">
        <f t="shared" si="75"/>
        <v>0</v>
      </c>
      <c r="FQ175" s="160">
        <f t="shared" si="75"/>
        <v>0</v>
      </c>
      <c r="FR175" s="160">
        <f t="shared" si="75"/>
        <v>0</v>
      </c>
      <c r="FS175" s="160">
        <f t="shared" si="75"/>
        <v>0</v>
      </c>
      <c r="FT175" s="160">
        <f t="shared" si="75"/>
        <v>0</v>
      </c>
      <c r="FU175" s="160">
        <f t="shared" si="75"/>
        <v>0</v>
      </c>
      <c r="FV175" s="160">
        <f t="shared" si="75"/>
        <v>0</v>
      </c>
      <c r="FW175" s="160">
        <f t="shared" si="75"/>
        <v>0</v>
      </c>
      <c r="FX175" s="160">
        <f t="shared" si="75"/>
        <v>0</v>
      </c>
      <c r="FY175" s="160">
        <f t="shared" si="75"/>
        <v>0</v>
      </c>
      <c r="FZ175" s="160">
        <f t="shared" si="75"/>
        <v>0</v>
      </c>
      <c r="GA175" s="160">
        <f t="shared" si="75"/>
        <v>0</v>
      </c>
      <c r="GB175" s="160">
        <f t="shared" si="75"/>
        <v>0</v>
      </c>
      <c r="GC175" s="160">
        <f t="shared" si="75"/>
        <v>0</v>
      </c>
      <c r="GD175" s="160">
        <f t="shared" si="75"/>
        <v>0</v>
      </c>
      <c r="GE175" s="160">
        <f t="shared" si="75"/>
        <v>0</v>
      </c>
      <c r="GF175" s="160">
        <f t="shared" si="75"/>
        <v>0</v>
      </c>
      <c r="GG175" s="160">
        <f t="shared" si="75"/>
        <v>0</v>
      </c>
      <c r="GH175" s="160">
        <f t="shared" si="75"/>
        <v>0</v>
      </c>
      <c r="GI175" s="160">
        <f t="shared" si="75"/>
        <v>0</v>
      </c>
      <c r="GJ175" s="160">
        <f t="shared" si="75"/>
        <v>0</v>
      </c>
      <c r="GK175" s="160">
        <f t="shared" si="75"/>
        <v>0</v>
      </c>
      <c r="GL175" s="160">
        <f t="shared" si="75"/>
        <v>0</v>
      </c>
      <c r="GM175" s="160">
        <f t="shared" si="75"/>
        <v>0</v>
      </c>
      <c r="GN175" s="160">
        <f t="shared" si="75"/>
        <v>0</v>
      </c>
      <c r="GO175" s="160">
        <f t="shared" ref="GO175:IZ175" si="76">SUM(GO168:GO174)</f>
        <v>0</v>
      </c>
      <c r="GP175" s="160">
        <f t="shared" si="76"/>
        <v>0</v>
      </c>
      <c r="GQ175" s="160">
        <f t="shared" si="76"/>
        <v>0</v>
      </c>
      <c r="GR175" s="160">
        <f t="shared" si="76"/>
        <v>0</v>
      </c>
      <c r="GS175" s="160">
        <f t="shared" si="76"/>
        <v>0</v>
      </c>
      <c r="GT175" s="160">
        <f t="shared" si="76"/>
        <v>0</v>
      </c>
      <c r="GU175" s="160">
        <f t="shared" si="76"/>
        <v>0</v>
      </c>
      <c r="GV175" s="160">
        <f t="shared" si="76"/>
        <v>0</v>
      </c>
      <c r="GW175" s="160">
        <f t="shared" si="76"/>
        <v>0</v>
      </c>
      <c r="GX175" s="160">
        <f t="shared" si="76"/>
        <v>0</v>
      </c>
      <c r="GY175" s="160">
        <f t="shared" si="76"/>
        <v>0</v>
      </c>
      <c r="GZ175" s="160">
        <f t="shared" si="76"/>
        <v>0</v>
      </c>
      <c r="HA175" s="160">
        <f t="shared" si="76"/>
        <v>0</v>
      </c>
      <c r="HB175" s="160">
        <f t="shared" si="76"/>
        <v>0</v>
      </c>
      <c r="HC175" s="160">
        <f t="shared" si="76"/>
        <v>0</v>
      </c>
      <c r="HD175" s="160">
        <f t="shared" si="76"/>
        <v>0</v>
      </c>
      <c r="HE175" s="160">
        <f t="shared" si="76"/>
        <v>0</v>
      </c>
      <c r="HF175" s="160">
        <f t="shared" si="76"/>
        <v>0</v>
      </c>
      <c r="HG175" s="160">
        <f t="shared" si="76"/>
        <v>0</v>
      </c>
      <c r="HH175" s="160">
        <f t="shared" si="76"/>
        <v>0</v>
      </c>
      <c r="HI175" s="160">
        <f t="shared" si="76"/>
        <v>0</v>
      </c>
      <c r="HJ175" s="160">
        <f t="shared" si="76"/>
        <v>0</v>
      </c>
      <c r="HK175" s="160">
        <f t="shared" si="76"/>
        <v>0</v>
      </c>
      <c r="HL175" s="160">
        <f t="shared" si="76"/>
        <v>0</v>
      </c>
      <c r="HM175" s="160">
        <f t="shared" si="76"/>
        <v>0</v>
      </c>
      <c r="HN175" s="160">
        <f t="shared" si="76"/>
        <v>0</v>
      </c>
      <c r="HO175" s="160">
        <f t="shared" si="76"/>
        <v>0</v>
      </c>
      <c r="HP175" s="160">
        <f t="shared" si="76"/>
        <v>0</v>
      </c>
      <c r="HQ175" s="160">
        <f t="shared" si="76"/>
        <v>0</v>
      </c>
      <c r="HR175" s="160">
        <f t="shared" si="76"/>
        <v>0</v>
      </c>
      <c r="HS175" s="160">
        <f t="shared" si="76"/>
        <v>0</v>
      </c>
      <c r="HT175" s="160">
        <f t="shared" si="76"/>
        <v>0</v>
      </c>
      <c r="HU175" s="160">
        <f t="shared" si="76"/>
        <v>0</v>
      </c>
      <c r="HV175" s="160">
        <f t="shared" si="76"/>
        <v>0</v>
      </c>
      <c r="HW175" s="160">
        <f t="shared" si="76"/>
        <v>0</v>
      </c>
      <c r="HX175" s="160">
        <f t="shared" si="76"/>
        <v>0</v>
      </c>
      <c r="HY175" s="160">
        <f t="shared" si="76"/>
        <v>0</v>
      </c>
      <c r="HZ175" s="160">
        <f t="shared" si="76"/>
        <v>0</v>
      </c>
      <c r="IA175" s="160">
        <f t="shared" si="76"/>
        <v>0</v>
      </c>
      <c r="IB175" s="160">
        <f t="shared" si="76"/>
        <v>0</v>
      </c>
      <c r="IC175" s="160">
        <f t="shared" si="76"/>
        <v>0</v>
      </c>
      <c r="ID175" s="160">
        <f t="shared" si="76"/>
        <v>0</v>
      </c>
      <c r="IE175" s="160">
        <f t="shared" si="76"/>
        <v>0</v>
      </c>
      <c r="IF175" s="160">
        <f t="shared" si="76"/>
        <v>0</v>
      </c>
      <c r="IG175" s="160">
        <f t="shared" si="76"/>
        <v>0</v>
      </c>
      <c r="IH175" s="160">
        <f t="shared" si="76"/>
        <v>0</v>
      </c>
      <c r="II175" s="160">
        <f t="shared" si="76"/>
        <v>0</v>
      </c>
      <c r="IJ175" s="160">
        <f t="shared" si="76"/>
        <v>0</v>
      </c>
      <c r="IK175" s="160">
        <f t="shared" si="76"/>
        <v>0</v>
      </c>
      <c r="IL175" s="160">
        <f t="shared" si="76"/>
        <v>0</v>
      </c>
      <c r="IM175" s="160">
        <f t="shared" si="76"/>
        <v>0</v>
      </c>
      <c r="IN175" s="160">
        <f t="shared" si="76"/>
        <v>0</v>
      </c>
      <c r="IO175" s="160">
        <f t="shared" si="76"/>
        <v>0</v>
      </c>
      <c r="IP175" s="160">
        <f t="shared" si="76"/>
        <v>0</v>
      </c>
      <c r="IQ175" s="160">
        <f t="shared" si="76"/>
        <v>0</v>
      </c>
      <c r="IR175" s="160">
        <f t="shared" si="76"/>
        <v>0</v>
      </c>
      <c r="IS175" s="160">
        <f t="shared" si="76"/>
        <v>0</v>
      </c>
      <c r="IT175" s="160">
        <f t="shared" si="76"/>
        <v>0</v>
      </c>
      <c r="IU175" s="160">
        <f t="shared" si="76"/>
        <v>0</v>
      </c>
      <c r="IV175" s="160">
        <f t="shared" si="76"/>
        <v>0</v>
      </c>
      <c r="IW175" s="160">
        <f t="shared" si="76"/>
        <v>0</v>
      </c>
      <c r="IX175" s="160">
        <f t="shared" si="76"/>
        <v>0</v>
      </c>
      <c r="IY175" s="160">
        <f t="shared" si="76"/>
        <v>0</v>
      </c>
      <c r="IZ175" s="160">
        <f t="shared" si="76"/>
        <v>0</v>
      </c>
      <c r="JA175" s="160">
        <f t="shared" ref="JA175:LL175" si="77">SUM(JA168:JA174)</f>
        <v>0</v>
      </c>
      <c r="JB175" s="160">
        <f t="shared" si="77"/>
        <v>0</v>
      </c>
      <c r="JC175" s="160">
        <f t="shared" si="77"/>
        <v>0</v>
      </c>
      <c r="JD175" s="160">
        <f t="shared" si="77"/>
        <v>0</v>
      </c>
      <c r="JE175" s="160">
        <f t="shared" si="77"/>
        <v>0</v>
      </c>
      <c r="JF175" s="160">
        <f t="shared" si="77"/>
        <v>0</v>
      </c>
      <c r="JG175" s="160">
        <f t="shared" si="77"/>
        <v>0</v>
      </c>
      <c r="JH175" s="160">
        <f t="shared" si="77"/>
        <v>0</v>
      </c>
      <c r="JI175" s="160">
        <f t="shared" si="77"/>
        <v>0</v>
      </c>
      <c r="JJ175" s="160">
        <f t="shared" si="77"/>
        <v>0</v>
      </c>
      <c r="JK175" s="160">
        <f t="shared" si="77"/>
        <v>0</v>
      </c>
      <c r="JL175" s="160">
        <f t="shared" si="77"/>
        <v>0</v>
      </c>
      <c r="JM175" s="160">
        <f t="shared" si="77"/>
        <v>0</v>
      </c>
      <c r="JN175" s="160">
        <f t="shared" si="77"/>
        <v>0</v>
      </c>
      <c r="JO175" s="160">
        <f t="shared" si="77"/>
        <v>0</v>
      </c>
      <c r="JP175" s="160">
        <f t="shared" si="77"/>
        <v>0</v>
      </c>
      <c r="JQ175" s="160">
        <f t="shared" si="77"/>
        <v>0</v>
      </c>
      <c r="JR175" s="160">
        <f t="shared" si="77"/>
        <v>0</v>
      </c>
      <c r="JS175" s="160">
        <f t="shared" si="77"/>
        <v>0</v>
      </c>
      <c r="JT175" s="160">
        <f t="shared" si="77"/>
        <v>0</v>
      </c>
      <c r="JU175" s="160">
        <f t="shared" si="77"/>
        <v>0</v>
      </c>
      <c r="JV175" s="160">
        <f t="shared" si="77"/>
        <v>0</v>
      </c>
      <c r="JW175" s="160">
        <f t="shared" si="77"/>
        <v>0</v>
      </c>
      <c r="JX175" s="160">
        <f t="shared" si="77"/>
        <v>0</v>
      </c>
      <c r="JY175" s="160">
        <f t="shared" si="77"/>
        <v>0</v>
      </c>
      <c r="JZ175" s="160">
        <f t="shared" si="77"/>
        <v>0</v>
      </c>
      <c r="KA175" s="160">
        <f t="shared" si="77"/>
        <v>0</v>
      </c>
      <c r="KB175" s="160">
        <f t="shared" si="77"/>
        <v>0</v>
      </c>
      <c r="KC175" s="160">
        <f t="shared" si="77"/>
        <v>0</v>
      </c>
      <c r="KD175" s="160">
        <f t="shared" si="77"/>
        <v>0</v>
      </c>
      <c r="KE175" s="160">
        <f t="shared" si="77"/>
        <v>0</v>
      </c>
      <c r="KF175" s="160">
        <f t="shared" si="77"/>
        <v>0</v>
      </c>
      <c r="KG175" s="160">
        <f t="shared" si="77"/>
        <v>0</v>
      </c>
      <c r="KH175" s="160">
        <f t="shared" si="77"/>
        <v>0</v>
      </c>
      <c r="KI175" s="160">
        <f t="shared" si="77"/>
        <v>0</v>
      </c>
      <c r="KJ175" s="160">
        <f t="shared" si="77"/>
        <v>0</v>
      </c>
      <c r="KK175" s="160">
        <f t="shared" si="77"/>
        <v>0</v>
      </c>
      <c r="KL175" s="160">
        <f t="shared" si="77"/>
        <v>0</v>
      </c>
      <c r="KM175" s="160">
        <f t="shared" si="77"/>
        <v>0</v>
      </c>
      <c r="KN175" s="160">
        <f t="shared" si="77"/>
        <v>0</v>
      </c>
      <c r="KO175" s="160">
        <f t="shared" si="77"/>
        <v>0</v>
      </c>
      <c r="KP175" s="160">
        <f t="shared" si="77"/>
        <v>0</v>
      </c>
      <c r="KQ175" s="160">
        <f t="shared" si="77"/>
        <v>0</v>
      </c>
      <c r="KR175" s="160">
        <f t="shared" si="77"/>
        <v>0</v>
      </c>
      <c r="KS175" s="160">
        <f t="shared" si="77"/>
        <v>0</v>
      </c>
      <c r="KT175" s="160">
        <f t="shared" si="77"/>
        <v>0</v>
      </c>
      <c r="KU175" s="160">
        <f t="shared" si="77"/>
        <v>0</v>
      </c>
      <c r="KV175" s="160">
        <f t="shared" si="77"/>
        <v>0</v>
      </c>
      <c r="KW175" s="160">
        <f t="shared" si="77"/>
        <v>0</v>
      </c>
      <c r="KX175" s="160">
        <f t="shared" si="77"/>
        <v>0</v>
      </c>
      <c r="KY175" s="160">
        <f t="shared" si="77"/>
        <v>0</v>
      </c>
      <c r="KZ175" s="160">
        <f t="shared" si="77"/>
        <v>0</v>
      </c>
      <c r="LA175" s="160">
        <f t="shared" si="77"/>
        <v>0</v>
      </c>
      <c r="LB175" s="160">
        <f t="shared" si="77"/>
        <v>0</v>
      </c>
      <c r="LC175" s="160">
        <f t="shared" si="77"/>
        <v>0</v>
      </c>
      <c r="LD175" s="160">
        <f t="shared" si="77"/>
        <v>0</v>
      </c>
      <c r="LE175" s="160">
        <f t="shared" si="77"/>
        <v>0</v>
      </c>
      <c r="LF175" s="160">
        <f t="shared" si="77"/>
        <v>0</v>
      </c>
      <c r="LG175" s="160">
        <f t="shared" si="77"/>
        <v>0</v>
      </c>
      <c r="LH175" s="160">
        <f t="shared" si="77"/>
        <v>0</v>
      </c>
      <c r="LI175" s="160">
        <f t="shared" si="77"/>
        <v>0</v>
      </c>
      <c r="LJ175" s="160">
        <f t="shared" si="77"/>
        <v>0</v>
      </c>
      <c r="LK175" s="160">
        <f t="shared" si="77"/>
        <v>0</v>
      </c>
      <c r="LL175" s="160">
        <f t="shared" si="77"/>
        <v>0</v>
      </c>
      <c r="LM175" s="160">
        <f t="shared" ref="LM175:NK175" si="78">SUM(LM168:LM174)</f>
        <v>0</v>
      </c>
      <c r="LN175" s="160">
        <f t="shared" si="78"/>
        <v>0</v>
      </c>
      <c r="LO175" s="160">
        <f t="shared" si="78"/>
        <v>0</v>
      </c>
      <c r="LP175" s="160">
        <f t="shared" si="78"/>
        <v>0</v>
      </c>
      <c r="LQ175" s="160">
        <f t="shared" si="78"/>
        <v>0</v>
      </c>
      <c r="LR175" s="160">
        <f t="shared" si="78"/>
        <v>0</v>
      </c>
      <c r="LS175" s="160">
        <f t="shared" si="78"/>
        <v>0</v>
      </c>
      <c r="LT175" s="160">
        <f t="shared" si="78"/>
        <v>0</v>
      </c>
      <c r="LU175" s="160">
        <f t="shared" si="78"/>
        <v>0</v>
      </c>
      <c r="LV175" s="160">
        <f t="shared" si="78"/>
        <v>0</v>
      </c>
      <c r="LW175" s="160">
        <f t="shared" si="78"/>
        <v>0</v>
      </c>
      <c r="LX175" s="160">
        <f t="shared" si="78"/>
        <v>0</v>
      </c>
      <c r="LY175" s="160">
        <f t="shared" si="78"/>
        <v>0</v>
      </c>
      <c r="LZ175" s="160">
        <f t="shared" si="78"/>
        <v>0</v>
      </c>
      <c r="MA175" s="160">
        <f t="shared" si="78"/>
        <v>0</v>
      </c>
      <c r="MB175" s="160">
        <f t="shared" si="78"/>
        <v>0</v>
      </c>
      <c r="MC175" s="160">
        <f t="shared" si="78"/>
        <v>0</v>
      </c>
      <c r="MD175" s="160">
        <f t="shared" si="78"/>
        <v>0</v>
      </c>
      <c r="ME175" s="160">
        <f t="shared" si="78"/>
        <v>0</v>
      </c>
      <c r="MF175" s="160">
        <f t="shared" si="78"/>
        <v>0</v>
      </c>
      <c r="MG175" s="160">
        <f t="shared" si="78"/>
        <v>0</v>
      </c>
      <c r="MH175" s="160">
        <f t="shared" si="78"/>
        <v>0</v>
      </c>
      <c r="MI175" s="160">
        <f t="shared" si="78"/>
        <v>0</v>
      </c>
      <c r="MJ175" s="160">
        <f t="shared" si="78"/>
        <v>0</v>
      </c>
      <c r="MK175" s="160">
        <f t="shared" si="78"/>
        <v>0</v>
      </c>
      <c r="ML175" s="160">
        <f t="shared" si="78"/>
        <v>0</v>
      </c>
      <c r="MM175" s="160">
        <f t="shared" si="78"/>
        <v>0</v>
      </c>
      <c r="MN175" s="160">
        <f t="shared" si="78"/>
        <v>0</v>
      </c>
      <c r="MO175" s="160">
        <f t="shared" si="78"/>
        <v>0</v>
      </c>
      <c r="MP175" s="160">
        <f t="shared" si="78"/>
        <v>0</v>
      </c>
      <c r="MQ175" s="160">
        <f t="shared" si="78"/>
        <v>0</v>
      </c>
      <c r="MR175" s="160">
        <f t="shared" si="78"/>
        <v>0</v>
      </c>
      <c r="MS175" s="160">
        <f t="shared" si="78"/>
        <v>0</v>
      </c>
      <c r="MT175" s="160">
        <f t="shared" si="78"/>
        <v>0</v>
      </c>
      <c r="MU175" s="160">
        <f t="shared" si="78"/>
        <v>0</v>
      </c>
      <c r="MV175" s="160">
        <f t="shared" si="78"/>
        <v>0</v>
      </c>
      <c r="MW175" s="160">
        <f t="shared" si="78"/>
        <v>0</v>
      </c>
      <c r="MX175" s="160">
        <f t="shared" si="78"/>
        <v>0</v>
      </c>
      <c r="MY175" s="160">
        <f t="shared" si="78"/>
        <v>0</v>
      </c>
      <c r="MZ175" s="160">
        <f t="shared" si="78"/>
        <v>0</v>
      </c>
      <c r="NA175" s="160">
        <f t="shared" si="78"/>
        <v>0</v>
      </c>
      <c r="NB175" s="160">
        <f t="shared" si="78"/>
        <v>0</v>
      </c>
      <c r="NC175" s="160">
        <f t="shared" si="78"/>
        <v>0</v>
      </c>
      <c r="ND175" s="160">
        <f t="shared" si="78"/>
        <v>0</v>
      </c>
      <c r="NE175" s="160">
        <f t="shared" si="78"/>
        <v>0</v>
      </c>
      <c r="NF175" s="160">
        <f t="shared" si="78"/>
        <v>0</v>
      </c>
      <c r="NG175" s="160">
        <f t="shared" si="78"/>
        <v>0</v>
      </c>
      <c r="NH175" s="160">
        <f t="shared" si="78"/>
        <v>0</v>
      </c>
      <c r="NI175" s="160">
        <f t="shared" si="78"/>
        <v>0</v>
      </c>
      <c r="NJ175" s="160">
        <f t="shared" si="78"/>
        <v>0</v>
      </c>
      <c r="NK175" s="161">
        <f t="shared" si="78"/>
        <v>0</v>
      </c>
    </row>
    <row r="176" spans="1:375" x14ac:dyDescent="0.25">
      <c r="A176" s="156">
        <f t="shared" si="48"/>
        <v>0</v>
      </c>
      <c r="B176" s="48" t="s">
        <v>157</v>
      </c>
      <c r="C176" s="153" t="s">
        <v>147</v>
      </c>
      <c r="D176" s="154">
        <f t="shared" ref="D176:BO176" si="79">IF(D$165=EOMONTH($D3,-1),-FV($AE3,ROUNDDOWN(YEARFRAC($D$165,D$165,1),0),,-$AC3*$B3,0),0)</f>
        <v>0</v>
      </c>
      <c r="E176" s="154">
        <f t="shared" si="79"/>
        <v>0</v>
      </c>
      <c r="F176" s="154">
        <f t="shared" si="79"/>
        <v>0</v>
      </c>
      <c r="G176" s="154">
        <f t="shared" si="79"/>
        <v>0</v>
      </c>
      <c r="H176" s="154">
        <f t="shared" si="79"/>
        <v>0</v>
      </c>
      <c r="I176" s="154">
        <f t="shared" si="79"/>
        <v>0</v>
      </c>
      <c r="J176" s="154">
        <f t="shared" si="79"/>
        <v>0</v>
      </c>
      <c r="K176" s="154">
        <f t="shared" si="79"/>
        <v>0</v>
      </c>
      <c r="L176" s="154">
        <f t="shared" si="79"/>
        <v>0</v>
      </c>
      <c r="M176" s="154">
        <f t="shared" si="79"/>
        <v>0</v>
      </c>
      <c r="N176" s="154">
        <f t="shared" si="79"/>
        <v>0</v>
      </c>
      <c r="O176" s="154">
        <f t="shared" si="79"/>
        <v>0</v>
      </c>
      <c r="P176" s="154">
        <f t="shared" si="79"/>
        <v>0</v>
      </c>
      <c r="Q176" s="154">
        <f t="shared" si="79"/>
        <v>0</v>
      </c>
      <c r="R176" s="154">
        <f t="shared" si="79"/>
        <v>0</v>
      </c>
      <c r="S176" s="154">
        <f t="shared" si="79"/>
        <v>0</v>
      </c>
      <c r="T176" s="154">
        <f t="shared" si="79"/>
        <v>0</v>
      </c>
      <c r="U176" s="154">
        <f t="shared" si="79"/>
        <v>0</v>
      </c>
      <c r="V176" s="154">
        <f t="shared" si="79"/>
        <v>0</v>
      </c>
      <c r="W176" s="154">
        <f t="shared" si="79"/>
        <v>0</v>
      </c>
      <c r="X176" s="154">
        <f t="shared" si="79"/>
        <v>0</v>
      </c>
      <c r="Y176" s="154">
        <f t="shared" si="79"/>
        <v>0</v>
      </c>
      <c r="Z176" s="154">
        <f t="shared" si="79"/>
        <v>0</v>
      </c>
      <c r="AA176" s="154">
        <f t="shared" si="79"/>
        <v>0</v>
      </c>
      <c r="AB176" s="154">
        <f t="shared" si="79"/>
        <v>0</v>
      </c>
      <c r="AC176" s="154">
        <f t="shared" si="79"/>
        <v>0</v>
      </c>
      <c r="AD176" s="154">
        <f t="shared" si="79"/>
        <v>0</v>
      </c>
      <c r="AE176" s="154">
        <f t="shared" si="79"/>
        <v>0</v>
      </c>
      <c r="AF176" s="154">
        <f t="shared" si="79"/>
        <v>0</v>
      </c>
      <c r="AG176" s="154">
        <f t="shared" si="79"/>
        <v>0</v>
      </c>
      <c r="AH176" s="154">
        <f t="shared" si="79"/>
        <v>0</v>
      </c>
      <c r="AI176" s="154">
        <f t="shared" si="79"/>
        <v>0</v>
      </c>
      <c r="AJ176" s="154">
        <f t="shared" si="79"/>
        <v>0</v>
      </c>
      <c r="AK176" s="154">
        <f t="shared" si="79"/>
        <v>0</v>
      </c>
      <c r="AL176" s="154">
        <f t="shared" si="79"/>
        <v>0</v>
      </c>
      <c r="AM176" s="154">
        <f t="shared" si="79"/>
        <v>0</v>
      </c>
      <c r="AN176" s="154">
        <f t="shared" si="79"/>
        <v>0</v>
      </c>
      <c r="AO176" s="154">
        <f t="shared" si="79"/>
        <v>0</v>
      </c>
      <c r="AP176" s="154">
        <f t="shared" si="79"/>
        <v>0</v>
      </c>
      <c r="AQ176" s="154">
        <f t="shared" si="79"/>
        <v>0</v>
      </c>
      <c r="AR176" s="154">
        <f t="shared" si="79"/>
        <v>0</v>
      </c>
      <c r="AS176" s="154">
        <f t="shared" si="79"/>
        <v>0</v>
      </c>
      <c r="AT176" s="154">
        <f t="shared" si="79"/>
        <v>0</v>
      </c>
      <c r="AU176" s="154">
        <f t="shared" si="79"/>
        <v>0</v>
      </c>
      <c r="AV176" s="154">
        <f t="shared" si="79"/>
        <v>0</v>
      </c>
      <c r="AW176" s="154">
        <f t="shared" si="79"/>
        <v>0</v>
      </c>
      <c r="AX176" s="154">
        <f t="shared" si="79"/>
        <v>0</v>
      </c>
      <c r="AY176" s="154">
        <f t="shared" si="79"/>
        <v>0</v>
      </c>
      <c r="AZ176" s="154">
        <f t="shared" si="79"/>
        <v>0</v>
      </c>
      <c r="BA176" s="154">
        <f t="shared" si="79"/>
        <v>0</v>
      </c>
      <c r="BB176" s="154">
        <f t="shared" si="79"/>
        <v>0</v>
      </c>
      <c r="BC176" s="154">
        <f t="shared" si="79"/>
        <v>0</v>
      </c>
      <c r="BD176" s="154">
        <f t="shared" si="79"/>
        <v>0</v>
      </c>
      <c r="BE176" s="154">
        <f t="shared" si="79"/>
        <v>0</v>
      </c>
      <c r="BF176" s="154">
        <f t="shared" si="79"/>
        <v>0</v>
      </c>
      <c r="BG176" s="154">
        <f t="shared" si="79"/>
        <v>0</v>
      </c>
      <c r="BH176" s="154">
        <f t="shared" si="79"/>
        <v>0</v>
      </c>
      <c r="BI176" s="154">
        <f t="shared" si="79"/>
        <v>0</v>
      </c>
      <c r="BJ176" s="154">
        <f t="shared" si="79"/>
        <v>0</v>
      </c>
      <c r="BK176" s="154">
        <f t="shared" si="79"/>
        <v>0</v>
      </c>
      <c r="BL176" s="154">
        <f t="shared" si="79"/>
        <v>0</v>
      </c>
      <c r="BM176" s="154">
        <f t="shared" si="79"/>
        <v>0</v>
      </c>
      <c r="BN176" s="154">
        <f t="shared" si="79"/>
        <v>0</v>
      </c>
      <c r="BO176" s="154">
        <f t="shared" si="79"/>
        <v>0</v>
      </c>
      <c r="BP176" s="154">
        <f t="shared" ref="BP176:EA176" si="80">IF(BP$165=EOMONTH($D3,-1),-FV($AE3,ROUNDDOWN(YEARFRAC($D$165,BP$165,1),0),,-$AC3*$B3,0),0)</f>
        <v>0</v>
      </c>
      <c r="BQ176" s="154">
        <f t="shared" si="80"/>
        <v>0</v>
      </c>
      <c r="BR176" s="154">
        <f t="shared" si="80"/>
        <v>0</v>
      </c>
      <c r="BS176" s="154">
        <f t="shared" si="80"/>
        <v>0</v>
      </c>
      <c r="BT176" s="154">
        <f t="shared" si="80"/>
        <v>0</v>
      </c>
      <c r="BU176" s="154">
        <f t="shared" si="80"/>
        <v>0</v>
      </c>
      <c r="BV176" s="154">
        <f t="shared" si="80"/>
        <v>0</v>
      </c>
      <c r="BW176" s="154">
        <f t="shared" si="80"/>
        <v>0</v>
      </c>
      <c r="BX176" s="154">
        <f t="shared" si="80"/>
        <v>0</v>
      </c>
      <c r="BY176" s="154">
        <f t="shared" si="80"/>
        <v>0</v>
      </c>
      <c r="BZ176" s="154">
        <f t="shared" si="80"/>
        <v>0</v>
      </c>
      <c r="CA176" s="154">
        <f t="shared" si="80"/>
        <v>0</v>
      </c>
      <c r="CB176" s="154">
        <f t="shared" si="80"/>
        <v>0</v>
      </c>
      <c r="CC176" s="154">
        <f t="shared" si="80"/>
        <v>0</v>
      </c>
      <c r="CD176" s="154">
        <f t="shared" si="80"/>
        <v>0</v>
      </c>
      <c r="CE176" s="154">
        <f t="shared" si="80"/>
        <v>0</v>
      </c>
      <c r="CF176" s="154">
        <f t="shared" si="80"/>
        <v>0</v>
      </c>
      <c r="CG176" s="154">
        <f t="shared" si="80"/>
        <v>0</v>
      </c>
      <c r="CH176" s="154">
        <f t="shared" si="80"/>
        <v>0</v>
      </c>
      <c r="CI176" s="154">
        <f t="shared" si="80"/>
        <v>0</v>
      </c>
      <c r="CJ176" s="154">
        <f t="shared" si="80"/>
        <v>0</v>
      </c>
      <c r="CK176" s="154">
        <f t="shared" si="80"/>
        <v>0</v>
      </c>
      <c r="CL176" s="154">
        <f t="shared" si="80"/>
        <v>0</v>
      </c>
      <c r="CM176" s="154">
        <f t="shared" si="80"/>
        <v>0</v>
      </c>
      <c r="CN176" s="154">
        <f t="shared" si="80"/>
        <v>0</v>
      </c>
      <c r="CO176" s="154">
        <f t="shared" si="80"/>
        <v>0</v>
      </c>
      <c r="CP176" s="154">
        <f t="shared" si="80"/>
        <v>0</v>
      </c>
      <c r="CQ176" s="154">
        <f t="shared" si="80"/>
        <v>0</v>
      </c>
      <c r="CR176" s="154">
        <f t="shared" si="80"/>
        <v>0</v>
      </c>
      <c r="CS176" s="154">
        <f t="shared" si="80"/>
        <v>0</v>
      </c>
      <c r="CT176" s="154">
        <f t="shared" si="80"/>
        <v>0</v>
      </c>
      <c r="CU176" s="154">
        <f t="shared" si="80"/>
        <v>0</v>
      </c>
      <c r="CV176" s="154">
        <f t="shared" si="80"/>
        <v>0</v>
      </c>
      <c r="CW176" s="154">
        <f t="shared" si="80"/>
        <v>0</v>
      </c>
      <c r="CX176" s="154">
        <f t="shared" si="80"/>
        <v>0</v>
      </c>
      <c r="CY176" s="154">
        <f t="shared" si="80"/>
        <v>0</v>
      </c>
      <c r="CZ176" s="154">
        <f t="shared" si="80"/>
        <v>0</v>
      </c>
      <c r="DA176" s="154">
        <f t="shared" si="80"/>
        <v>0</v>
      </c>
      <c r="DB176" s="154">
        <f t="shared" si="80"/>
        <v>0</v>
      </c>
      <c r="DC176" s="154">
        <f t="shared" si="80"/>
        <v>0</v>
      </c>
      <c r="DD176" s="154">
        <f t="shared" si="80"/>
        <v>0</v>
      </c>
      <c r="DE176" s="154">
        <f t="shared" si="80"/>
        <v>0</v>
      </c>
      <c r="DF176" s="154">
        <f t="shared" si="80"/>
        <v>0</v>
      </c>
      <c r="DG176" s="154">
        <f t="shared" si="80"/>
        <v>0</v>
      </c>
      <c r="DH176" s="154">
        <f t="shared" si="80"/>
        <v>0</v>
      </c>
      <c r="DI176" s="154">
        <f t="shared" si="80"/>
        <v>0</v>
      </c>
      <c r="DJ176" s="154">
        <f t="shared" si="80"/>
        <v>0</v>
      </c>
      <c r="DK176" s="154">
        <f t="shared" si="80"/>
        <v>0</v>
      </c>
      <c r="DL176" s="154">
        <f t="shared" si="80"/>
        <v>0</v>
      </c>
      <c r="DM176" s="154">
        <f t="shared" si="80"/>
        <v>0</v>
      </c>
      <c r="DN176" s="154">
        <f t="shared" si="80"/>
        <v>0</v>
      </c>
      <c r="DO176" s="154">
        <f t="shared" si="80"/>
        <v>0</v>
      </c>
      <c r="DP176" s="154">
        <f t="shared" si="80"/>
        <v>0</v>
      </c>
      <c r="DQ176" s="154">
        <f t="shared" si="80"/>
        <v>0</v>
      </c>
      <c r="DR176" s="154">
        <f t="shared" si="80"/>
        <v>0</v>
      </c>
      <c r="DS176" s="154">
        <f t="shared" si="80"/>
        <v>0</v>
      </c>
      <c r="DT176" s="154">
        <f t="shared" si="80"/>
        <v>0</v>
      </c>
      <c r="DU176" s="154">
        <f t="shared" si="80"/>
        <v>0</v>
      </c>
      <c r="DV176" s="154">
        <f t="shared" si="80"/>
        <v>0</v>
      </c>
      <c r="DW176" s="154">
        <f t="shared" si="80"/>
        <v>0</v>
      </c>
      <c r="DX176" s="154">
        <f t="shared" si="80"/>
        <v>0</v>
      </c>
      <c r="DY176" s="154">
        <f t="shared" si="80"/>
        <v>0</v>
      </c>
      <c r="DZ176" s="154">
        <f t="shared" si="80"/>
        <v>0</v>
      </c>
      <c r="EA176" s="154">
        <f t="shared" si="80"/>
        <v>0</v>
      </c>
      <c r="EB176" s="154">
        <f t="shared" ref="EB176:GM176" si="81">IF(EB$165=EOMONTH($D3,-1),-FV($AE3,ROUNDDOWN(YEARFRAC($D$165,EB$165,1),0),,-$AC3*$B3,0),0)</f>
        <v>0</v>
      </c>
      <c r="EC176" s="154">
        <f t="shared" si="81"/>
        <v>0</v>
      </c>
      <c r="ED176" s="154">
        <f t="shared" si="81"/>
        <v>0</v>
      </c>
      <c r="EE176" s="154">
        <f t="shared" si="81"/>
        <v>0</v>
      </c>
      <c r="EF176" s="154">
        <f t="shared" si="81"/>
        <v>0</v>
      </c>
      <c r="EG176" s="154">
        <f t="shared" si="81"/>
        <v>0</v>
      </c>
      <c r="EH176" s="154">
        <f t="shared" si="81"/>
        <v>0</v>
      </c>
      <c r="EI176" s="154">
        <f t="shared" si="81"/>
        <v>0</v>
      </c>
      <c r="EJ176" s="154">
        <f t="shared" si="81"/>
        <v>0</v>
      </c>
      <c r="EK176" s="154">
        <f t="shared" si="81"/>
        <v>0</v>
      </c>
      <c r="EL176" s="154">
        <f t="shared" si="81"/>
        <v>0</v>
      </c>
      <c r="EM176" s="154">
        <f t="shared" si="81"/>
        <v>0</v>
      </c>
      <c r="EN176" s="154">
        <f t="shared" si="81"/>
        <v>0</v>
      </c>
      <c r="EO176" s="154">
        <f t="shared" si="81"/>
        <v>0</v>
      </c>
      <c r="EP176" s="154">
        <f t="shared" si="81"/>
        <v>0</v>
      </c>
      <c r="EQ176" s="154">
        <f t="shared" si="81"/>
        <v>0</v>
      </c>
      <c r="ER176" s="154">
        <f t="shared" si="81"/>
        <v>0</v>
      </c>
      <c r="ES176" s="154">
        <f t="shared" si="81"/>
        <v>0</v>
      </c>
      <c r="ET176" s="154">
        <f t="shared" si="81"/>
        <v>0</v>
      </c>
      <c r="EU176" s="154">
        <f t="shared" si="81"/>
        <v>0</v>
      </c>
      <c r="EV176" s="154">
        <f t="shared" si="81"/>
        <v>0</v>
      </c>
      <c r="EW176" s="154">
        <f t="shared" si="81"/>
        <v>0</v>
      </c>
      <c r="EX176" s="154">
        <f t="shared" si="81"/>
        <v>0</v>
      </c>
      <c r="EY176" s="154">
        <f t="shared" si="81"/>
        <v>0</v>
      </c>
      <c r="EZ176" s="154">
        <f t="shared" si="81"/>
        <v>0</v>
      </c>
      <c r="FA176" s="154">
        <f t="shared" si="81"/>
        <v>0</v>
      </c>
      <c r="FB176" s="154">
        <f t="shared" si="81"/>
        <v>0</v>
      </c>
      <c r="FC176" s="154">
        <f t="shared" si="81"/>
        <v>0</v>
      </c>
      <c r="FD176" s="154">
        <f t="shared" si="81"/>
        <v>0</v>
      </c>
      <c r="FE176" s="154">
        <f t="shared" si="81"/>
        <v>0</v>
      </c>
      <c r="FF176" s="154">
        <f t="shared" si="81"/>
        <v>0</v>
      </c>
      <c r="FG176" s="154">
        <f t="shared" si="81"/>
        <v>0</v>
      </c>
      <c r="FH176" s="154">
        <f t="shared" si="81"/>
        <v>0</v>
      </c>
      <c r="FI176" s="154">
        <f t="shared" si="81"/>
        <v>0</v>
      </c>
      <c r="FJ176" s="154">
        <f t="shared" si="81"/>
        <v>0</v>
      </c>
      <c r="FK176" s="154">
        <f t="shared" si="81"/>
        <v>0</v>
      </c>
      <c r="FL176" s="154">
        <f t="shared" si="81"/>
        <v>0</v>
      </c>
      <c r="FM176" s="154">
        <f t="shared" si="81"/>
        <v>0</v>
      </c>
      <c r="FN176" s="154">
        <f t="shared" si="81"/>
        <v>0</v>
      </c>
      <c r="FO176" s="154">
        <f t="shared" si="81"/>
        <v>0</v>
      </c>
      <c r="FP176" s="154">
        <f t="shared" si="81"/>
        <v>0</v>
      </c>
      <c r="FQ176" s="154">
        <f t="shared" si="81"/>
        <v>0</v>
      </c>
      <c r="FR176" s="154">
        <f t="shared" si="81"/>
        <v>0</v>
      </c>
      <c r="FS176" s="154">
        <f t="shared" si="81"/>
        <v>0</v>
      </c>
      <c r="FT176" s="154">
        <f t="shared" si="81"/>
        <v>0</v>
      </c>
      <c r="FU176" s="154">
        <f t="shared" si="81"/>
        <v>0</v>
      </c>
      <c r="FV176" s="154">
        <f t="shared" si="81"/>
        <v>0</v>
      </c>
      <c r="FW176" s="154">
        <f t="shared" si="81"/>
        <v>0</v>
      </c>
      <c r="FX176" s="154">
        <f t="shared" si="81"/>
        <v>0</v>
      </c>
      <c r="FY176" s="154">
        <f t="shared" si="81"/>
        <v>0</v>
      </c>
      <c r="FZ176" s="154">
        <f t="shared" si="81"/>
        <v>0</v>
      </c>
      <c r="GA176" s="154">
        <f t="shared" si="81"/>
        <v>0</v>
      </c>
      <c r="GB176" s="154">
        <f t="shared" si="81"/>
        <v>0</v>
      </c>
      <c r="GC176" s="154">
        <f t="shared" si="81"/>
        <v>0</v>
      </c>
      <c r="GD176" s="154">
        <f t="shared" si="81"/>
        <v>0</v>
      </c>
      <c r="GE176" s="154">
        <f t="shared" si="81"/>
        <v>0</v>
      </c>
      <c r="GF176" s="154">
        <f t="shared" si="81"/>
        <v>0</v>
      </c>
      <c r="GG176" s="154">
        <f t="shared" si="81"/>
        <v>0</v>
      </c>
      <c r="GH176" s="154">
        <f t="shared" si="81"/>
        <v>0</v>
      </c>
      <c r="GI176" s="154">
        <f t="shared" si="81"/>
        <v>0</v>
      </c>
      <c r="GJ176" s="154">
        <f t="shared" si="81"/>
        <v>0</v>
      </c>
      <c r="GK176" s="154">
        <f t="shared" si="81"/>
        <v>0</v>
      </c>
      <c r="GL176" s="154">
        <f t="shared" si="81"/>
        <v>0</v>
      </c>
      <c r="GM176" s="154">
        <f t="shared" si="81"/>
        <v>0</v>
      </c>
      <c r="GN176" s="154">
        <f t="shared" ref="GN176:IY176" si="82">IF(GN$165=EOMONTH($D3,-1),-FV($AE3,ROUNDDOWN(YEARFRAC($D$165,GN$165,1),0),,-$AC3*$B3,0),0)</f>
        <v>0</v>
      </c>
      <c r="GO176" s="154">
        <f t="shared" si="82"/>
        <v>0</v>
      </c>
      <c r="GP176" s="154">
        <f t="shared" si="82"/>
        <v>0</v>
      </c>
      <c r="GQ176" s="154">
        <f t="shared" si="82"/>
        <v>0</v>
      </c>
      <c r="GR176" s="154">
        <f t="shared" si="82"/>
        <v>0</v>
      </c>
      <c r="GS176" s="154">
        <f t="shared" si="82"/>
        <v>0</v>
      </c>
      <c r="GT176" s="154">
        <f t="shared" si="82"/>
        <v>0</v>
      </c>
      <c r="GU176" s="154">
        <f t="shared" si="82"/>
        <v>0</v>
      </c>
      <c r="GV176" s="154">
        <f t="shared" si="82"/>
        <v>0</v>
      </c>
      <c r="GW176" s="154">
        <f t="shared" si="82"/>
        <v>0</v>
      </c>
      <c r="GX176" s="154">
        <f t="shared" si="82"/>
        <v>0</v>
      </c>
      <c r="GY176" s="154">
        <f t="shared" si="82"/>
        <v>0</v>
      </c>
      <c r="GZ176" s="154">
        <f t="shared" si="82"/>
        <v>0</v>
      </c>
      <c r="HA176" s="154">
        <f t="shared" si="82"/>
        <v>0</v>
      </c>
      <c r="HB176" s="154">
        <f t="shared" si="82"/>
        <v>0</v>
      </c>
      <c r="HC176" s="154">
        <f t="shared" si="82"/>
        <v>0</v>
      </c>
      <c r="HD176" s="154">
        <f t="shared" si="82"/>
        <v>0</v>
      </c>
      <c r="HE176" s="154">
        <f t="shared" si="82"/>
        <v>0</v>
      </c>
      <c r="HF176" s="154">
        <f t="shared" si="82"/>
        <v>0</v>
      </c>
      <c r="HG176" s="154">
        <f t="shared" si="82"/>
        <v>0</v>
      </c>
      <c r="HH176" s="154">
        <f t="shared" si="82"/>
        <v>0</v>
      </c>
      <c r="HI176" s="154">
        <f t="shared" si="82"/>
        <v>0</v>
      </c>
      <c r="HJ176" s="154">
        <f t="shared" si="82"/>
        <v>0</v>
      </c>
      <c r="HK176" s="154">
        <f t="shared" si="82"/>
        <v>0</v>
      </c>
      <c r="HL176" s="154">
        <f t="shared" si="82"/>
        <v>0</v>
      </c>
      <c r="HM176" s="154">
        <f t="shared" si="82"/>
        <v>0</v>
      </c>
      <c r="HN176" s="154">
        <f t="shared" si="82"/>
        <v>0</v>
      </c>
      <c r="HO176" s="154">
        <f t="shared" si="82"/>
        <v>0</v>
      </c>
      <c r="HP176" s="154">
        <f t="shared" si="82"/>
        <v>0</v>
      </c>
      <c r="HQ176" s="154">
        <f t="shared" si="82"/>
        <v>0</v>
      </c>
      <c r="HR176" s="154">
        <f t="shared" si="82"/>
        <v>0</v>
      </c>
      <c r="HS176" s="154">
        <f t="shared" si="82"/>
        <v>0</v>
      </c>
      <c r="HT176" s="154">
        <f t="shared" si="82"/>
        <v>0</v>
      </c>
      <c r="HU176" s="154">
        <f t="shared" si="82"/>
        <v>0</v>
      </c>
      <c r="HV176" s="154">
        <f t="shared" si="82"/>
        <v>0</v>
      </c>
      <c r="HW176" s="154">
        <f t="shared" si="82"/>
        <v>0</v>
      </c>
      <c r="HX176" s="154">
        <f t="shared" si="82"/>
        <v>0</v>
      </c>
      <c r="HY176" s="154">
        <f t="shared" si="82"/>
        <v>0</v>
      </c>
      <c r="HZ176" s="154">
        <f t="shared" si="82"/>
        <v>0</v>
      </c>
      <c r="IA176" s="154">
        <f t="shared" si="82"/>
        <v>0</v>
      </c>
      <c r="IB176" s="154">
        <f t="shared" si="82"/>
        <v>0</v>
      </c>
      <c r="IC176" s="154">
        <f t="shared" si="82"/>
        <v>0</v>
      </c>
      <c r="ID176" s="154">
        <f t="shared" si="82"/>
        <v>0</v>
      </c>
      <c r="IE176" s="154">
        <f t="shared" si="82"/>
        <v>0</v>
      </c>
      <c r="IF176" s="154">
        <f t="shared" si="82"/>
        <v>0</v>
      </c>
      <c r="IG176" s="154">
        <f t="shared" si="82"/>
        <v>0</v>
      </c>
      <c r="IH176" s="154">
        <f t="shared" si="82"/>
        <v>0</v>
      </c>
      <c r="II176" s="154">
        <f t="shared" si="82"/>
        <v>0</v>
      </c>
      <c r="IJ176" s="154">
        <f t="shared" si="82"/>
        <v>0</v>
      </c>
      <c r="IK176" s="154">
        <f t="shared" si="82"/>
        <v>0</v>
      </c>
      <c r="IL176" s="154">
        <f t="shared" si="82"/>
        <v>0</v>
      </c>
      <c r="IM176" s="154">
        <f t="shared" si="82"/>
        <v>0</v>
      </c>
      <c r="IN176" s="154">
        <f t="shared" si="82"/>
        <v>0</v>
      </c>
      <c r="IO176" s="154">
        <f t="shared" si="82"/>
        <v>0</v>
      </c>
      <c r="IP176" s="154">
        <f t="shared" si="82"/>
        <v>0</v>
      </c>
      <c r="IQ176" s="154">
        <f t="shared" si="82"/>
        <v>0</v>
      </c>
      <c r="IR176" s="154">
        <f t="shared" si="82"/>
        <v>0</v>
      </c>
      <c r="IS176" s="154">
        <f t="shared" si="82"/>
        <v>0</v>
      </c>
      <c r="IT176" s="154">
        <f t="shared" si="82"/>
        <v>0</v>
      </c>
      <c r="IU176" s="154">
        <f t="shared" si="82"/>
        <v>0</v>
      </c>
      <c r="IV176" s="154">
        <f t="shared" si="82"/>
        <v>0</v>
      </c>
      <c r="IW176" s="154">
        <f t="shared" si="82"/>
        <v>0</v>
      </c>
      <c r="IX176" s="154">
        <f t="shared" si="82"/>
        <v>0</v>
      </c>
      <c r="IY176" s="154">
        <f t="shared" si="82"/>
        <v>0</v>
      </c>
      <c r="IZ176" s="154">
        <f t="shared" ref="IZ176:LK176" si="83">IF(IZ$165=EOMONTH($D3,-1),-FV($AE3,ROUNDDOWN(YEARFRAC($D$165,IZ$165,1),0),,-$AC3*$B3,0),0)</f>
        <v>0</v>
      </c>
      <c r="JA176" s="154">
        <f t="shared" si="83"/>
        <v>0</v>
      </c>
      <c r="JB176" s="154">
        <f t="shared" si="83"/>
        <v>0</v>
      </c>
      <c r="JC176" s="154">
        <f t="shared" si="83"/>
        <v>0</v>
      </c>
      <c r="JD176" s="154">
        <f t="shared" si="83"/>
        <v>0</v>
      </c>
      <c r="JE176" s="154">
        <f t="shared" si="83"/>
        <v>0</v>
      </c>
      <c r="JF176" s="154">
        <f t="shared" si="83"/>
        <v>0</v>
      </c>
      <c r="JG176" s="154">
        <f t="shared" si="83"/>
        <v>0</v>
      </c>
      <c r="JH176" s="154">
        <f t="shared" si="83"/>
        <v>0</v>
      </c>
      <c r="JI176" s="154">
        <f t="shared" si="83"/>
        <v>0</v>
      </c>
      <c r="JJ176" s="154">
        <f t="shared" si="83"/>
        <v>0</v>
      </c>
      <c r="JK176" s="154">
        <f t="shared" si="83"/>
        <v>0</v>
      </c>
      <c r="JL176" s="154">
        <f t="shared" si="83"/>
        <v>0</v>
      </c>
      <c r="JM176" s="154">
        <f t="shared" si="83"/>
        <v>0</v>
      </c>
      <c r="JN176" s="154">
        <f t="shared" si="83"/>
        <v>0</v>
      </c>
      <c r="JO176" s="154">
        <f t="shared" si="83"/>
        <v>0</v>
      </c>
      <c r="JP176" s="154">
        <f t="shared" si="83"/>
        <v>0</v>
      </c>
      <c r="JQ176" s="154">
        <f t="shared" si="83"/>
        <v>0</v>
      </c>
      <c r="JR176" s="154">
        <f t="shared" si="83"/>
        <v>0</v>
      </c>
      <c r="JS176" s="154">
        <f t="shared" si="83"/>
        <v>0</v>
      </c>
      <c r="JT176" s="154">
        <f t="shared" si="83"/>
        <v>0</v>
      </c>
      <c r="JU176" s="154">
        <f t="shared" si="83"/>
        <v>0</v>
      </c>
      <c r="JV176" s="154">
        <f t="shared" si="83"/>
        <v>0</v>
      </c>
      <c r="JW176" s="154">
        <f t="shared" si="83"/>
        <v>0</v>
      </c>
      <c r="JX176" s="154">
        <f t="shared" si="83"/>
        <v>0</v>
      </c>
      <c r="JY176" s="154">
        <f t="shared" si="83"/>
        <v>0</v>
      </c>
      <c r="JZ176" s="154">
        <f t="shared" si="83"/>
        <v>0</v>
      </c>
      <c r="KA176" s="154">
        <f t="shared" si="83"/>
        <v>0</v>
      </c>
      <c r="KB176" s="154">
        <f t="shared" si="83"/>
        <v>0</v>
      </c>
      <c r="KC176" s="154">
        <f t="shared" si="83"/>
        <v>0</v>
      </c>
      <c r="KD176" s="154">
        <f t="shared" si="83"/>
        <v>0</v>
      </c>
      <c r="KE176" s="154">
        <f t="shared" si="83"/>
        <v>0</v>
      </c>
      <c r="KF176" s="154">
        <f t="shared" si="83"/>
        <v>0</v>
      </c>
      <c r="KG176" s="154">
        <f t="shared" si="83"/>
        <v>0</v>
      </c>
      <c r="KH176" s="154">
        <f t="shared" si="83"/>
        <v>0</v>
      </c>
      <c r="KI176" s="154">
        <f t="shared" si="83"/>
        <v>0</v>
      </c>
      <c r="KJ176" s="154">
        <f t="shared" si="83"/>
        <v>0</v>
      </c>
      <c r="KK176" s="154">
        <f t="shared" si="83"/>
        <v>0</v>
      </c>
      <c r="KL176" s="154">
        <f t="shared" si="83"/>
        <v>0</v>
      </c>
      <c r="KM176" s="154">
        <f t="shared" si="83"/>
        <v>0</v>
      </c>
      <c r="KN176" s="154">
        <f t="shared" si="83"/>
        <v>0</v>
      </c>
      <c r="KO176" s="154">
        <f t="shared" si="83"/>
        <v>0</v>
      </c>
      <c r="KP176" s="154">
        <f t="shared" si="83"/>
        <v>0</v>
      </c>
      <c r="KQ176" s="154">
        <f t="shared" si="83"/>
        <v>0</v>
      </c>
      <c r="KR176" s="154">
        <f t="shared" si="83"/>
        <v>0</v>
      </c>
      <c r="KS176" s="154">
        <f t="shared" si="83"/>
        <v>0</v>
      </c>
      <c r="KT176" s="154">
        <f t="shared" si="83"/>
        <v>0</v>
      </c>
      <c r="KU176" s="154">
        <f t="shared" si="83"/>
        <v>0</v>
      </c>
      <c r="KV176" s="154">
        <f t="shared" si="83"/>
        <v>0</v>
      </c>
      <c r="KW176" s="154">
        <f t="shared" si="83"/>
        <v>0</v>
      </c>
      <c r="KX176" s="154">
        <f t="shared" si="83"/>
        <v>0</v>
      </c>
      <c r="KY176" s="154">
        <f t="shared" si="83"/>
        <v>0</v>
      </c>
      <c r="KZ176" s="154">
        <f t="shared" si="83"/>
        <v>0</v>
      </c>
      <c r="LA176" s="154">
        <f t="shared" si="83"/>
        <v>0</v>
      </c>
      <c r="LB176" s="154">
        <f t="shared" si="83"/>
        <v>0</v>
      </c>
      <c r="LC176" s="154">
        <f t="shared" si="83"/>
        <v>0</v>
      </c>
      <c r="LD176" s="154">
        <f t="shared" si="83"/>
        <v>0</v>
      </c>
      <c r="LE176" s="154">
        <f t="shared" si="83"/>
        <v>0</v>
      </c>
      <c r="LF176" s="154">
        <f t="shared" si="83"/>
        <v>0</v>
      </c>
      <c r="LG176" s="154">
        <f t="shared" si="83"/>
        <v>0</v>
      </c>
      <c r="LH176" s="154">
        <f t="shared" si="83"/>
        <v>0</v>
      </c>
      <c r="LI176" s="154">
        <f t="shared" si="83"/>
        <v>0</v>
      </c>
      <c r="LJ176" s="154">
        <f t="shared" si="83"/>
        <v>0</v>
      </c>
      <c r="LK176" s="154">
        <f t="shared" si="83"/>
        <v>0</v>
      </c>
      <c r="LL176" s="154">
        <f t="shared" ref="LL176:NK176" si="84">IF(LL$165=EOMONTH($D3,-1),-FV($AE3,ROUNDDOWN(YEARFRAC($D$165,LL$165,1),0),,-$AC3*$B3,0),0)</f>
        <v>0</v>
      </c>
      <c r="LM176" s="154">
        <f t="shared" si="84"/>
        <v>0</v>
      </c>
      <c r="LN176" s="154">
        <f t="shared" si="84"/>
        <v>0</v>
      </c>
      <c r="LO176" s="154">
        <f t="shared" si="84"/>
        <v>0</v>
      </c>
      <c r="LP176" s="154">
        <f t="shared" si="84"/>
        <v>0</v>
      </c>
      <c r="LQ176" s="154">
        <f t="shared" si="84"/>
        <v>0</v>
      </c>
      <c r="LR176" s="154">
        <f t="shared" si="84"/>
        <v>0</v>
      </c>
      <c r="LS176" s="154">
        <f t="shared" si="84"/>
        <v>0</v>
      </c>
      <c r="LT176" s="154">
        <f t="shared" si="84"/>
        <v>0</v>
      </c>
      <c r="LU176" s="154">
        <f t="shared" si="84"/>
        <v>0</v>
      </c>
      <c r="LV176" s="154">
        <f t="shared" si="84"/>
        <v>0</v>
      </c>
      <c r="LW176" s="154">
        <f t="shared" si="84"/>
        <v>0</v>
      </c>
      <c r="LX176" s="154">
        <f t="shared" si="84"/>
        <v>0</v>
      </c>
      <c r="LY176" s="154">
        <f t="shared" si="84"/>
        <v>0</v>
      </c>
      <c r="LZ176" s="154">
        <f t="shared" si="84"/>
        <v>0</v>
      </c>
      <c r="MA176" s="154">
        <f t="shared" si="84"/>
        <v>0</v>
      </c>
      <c r="MB176" s="154">
        <f t="shared" si="84"/>
        <v>0</v>
      </c>
      <c r="MC176" s="154">
        <f t="shared" si="84"/>
        <v>0</v>
      </c>
      <c r="MD176" s="154">
        <f t="shared" si="84"/>
        <v>0</v>
      </c>
      <c r="ME176" s="154">
        <f t="shared" si="84"/>
        <v>0</v>
      </c>
      <c r="MF176" s="154">
        <f t="shared" si="84"/>
        <v>0</v>
      </c>
      <c r="MG176" s="154">
        <f t="shared" si="84"/>
        <v>0</v>
      </c>
      <c r="MH176" s="154">
        <f t="shared" si="84"/>
        <v>0</v>
      </c>
      <c r="MI176" s="154">
        <f t="shared" si="84"/>
        <v>0</v>
      </c>
      <c r="MJ176" s="154">
        <f t="shared" si="84"/>
        <v>0</v>
      </c>
      <c r="MK176" s="154">
        <f t="shared" si="84"/>
        <v>0</v>
      </c>
      <c r="ML176" s="154">
        <f t="shared" si="84"/>
        <v>0</v>
      </c>
      <c r="MM176" s="154">
        <f t="shared" si="84"/>
        <v>0</v>
      </c>
      <c r="MN176" s="154">
        <f t="shared" si="84"/>
        <v>0</v>
      </c>
      <c r="MO176" s="154">
        <f t="shared" si="84"/>
        <v>0</v>
      </c>
      <c r="MP176" s="154">
        <f t="shared" si="84"/>
        <v>0</v>
      </c>
      <c r="MQ176" s="154">
        <f t="shared" si="84"/>
        <v>0</v>
      </c>
      <c r="MR176" s="154">
        <f t="shared" si="84"/>
        <v>0</v>
      </c>
      <c r="MS176" s="154">
        <f t="shared" si="84"/>
        <v>0</v>
      </c>
      <c r="MT176" s="154">
        <f t="shared" si="84"/>
        <v>0</v>
      </c>
      <c r="MU176" s="154">
        <f t="shared" si="84"/>
        <v>0</v>
      </c>
      <c r="MV176" s="154">
        <f t="shared" si="84"/>
        <v>0</v>
      </c>
      <c r="MW176" s="154">
        <f t="shared" si="84"/>
        <v>0</v>
      </c>
      <c r="MX176" s="154">
        <f t="shared" si="84"/>
        <v>0</v>
      </c>
      <c r="MY176" s="154">
        <f t="shared" si="84"/>
        <v>0</v>
      </c>
      <c r="MZ176" s="154">
        <f t="shared" si="84"/>
        <v>0</v>
      </c>
      <c r="NA176" s="154">
        <f t="shared" si="84"/>
        <v>0</v>
      </c>
      <c r="NB176" s="154">
        <f t="shared" si="84"/>
        <v>0</v>
      </c>
      <c r="NC176" s="154">
        <f t="shared" si="84"/>
        <v>0</v>
      </c>
      <c r="ND176" s="154">
        <f t="shared" si="84"/>
        <v>0</v>
      </c>
      <c r="NE176" s="154">
        <f t="shared" si="84"/>
        <v>0</v>
      </c>
      <c r="NF176" s="154">
        <f t="shared" si="84"/>
        <v>0</v>
      </c>
      <c r="NG176" s="154">
        <f t="shared" si="84"/>
        <v>0</v>
      </c>
      <c r="NH176" s="154">
        <f t="shared" si="84"/>
        <v>0</v>
      </c>
      <c r="NI176" s="154">
        <f t="shared" si="84"/>
        <v>0</v>
      </c>
      <c r="NJ176" s="154">
        <f t="shared" si="84"/>
        <v>0</v>
      </c>
      <c r="NK176" s="157">
        <f t="shared" si="84"/>
        <v>0</v>
      </c>
    </row>
    <row r="177" spans="1:375" x14ac:dyDescent="0.25">
      <c r="A177" s="156">
        <f t="shared" si="48"/>
        <v>0</v>
      </c>
      <c r="B177" s="48" t="s">
        <v>156</v>
      </c>
      <c r="C177" s="153" t="s">
        <v>148</v>
      </c>
      <c r="D177" s="154">
        <f>IF(D$165=EOMONTH($D3,-1),SUMIFS($D168:$NK168,$D$165:$NK$165,"&gt;="&amp;EOMONTH($D3,$S3),$D$165:$NK$165,"&lt;"&amp;EOMONTH($D3,60))*-$AF3+SUMIFS($D168:$NK168,$D$165:$NK$165,"&gt;="&amp;EOMONTH($D3,60),$D$165:$NK$165,"&lt;"&amp;EOMONTH($D3,300))*-$AG3,0)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E177" s="154">
        <f t="shared" ref="E177:BP177" si="85">IF(E$165=EOMONTH($D3,-1),SUMIFS($D168:$NK168,$D$165:$NK$165,"&gt;="&amp;EOMONTH($D3,$S3),$D$165:$NK$165,"&lt;"&amp;EOMONTH($D3,60))*-$AF3+SUMIFS($D168:$NK168,$D$165:$NK$165,"&gt;="&amp;EOMONTH($D3,60),$D$165:$NK$165,"&lt;"&amp;EOMONTH($D3,300))*-$AG3,0)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F177" s="154">
        <f t="shared" si="85"/>
        <v>0</v>
      </c>
      <c r="G177" s="154">
        <f t="shared" si="85"/>
        <v>0</v>
      </c>
      <c r="H177" s="154">
        <f t="shared" si="85"/>
        <v>0</v>
      </c>
      <c r="I177" s="154">
        <f t="shared" si="85"/>
        <v>0</v>
      </c>
      <c r="J177" s="154">
        <f t="shared" si="85"/>
        <v>0</v>
      </c>
      <c r="K177" s="154">
        <f t="shared" si="85"/>
        <v>0</v>
      </c>
      <c r="L177" s="154">
        <f t="shared" si="85"/>
        <v>0</v>
      </c>
      <c r="M177" s="154">
        <f t="shared" si="85"/>
        <v>0</v>
      </c>
      <c r="N177" s="154">
        <f t="shared" si="85"/>
        <v>0</v>
      </c>
      <c r="O177" s="154">
        <f t="shared" si="85"/>
        <v>0</v>
      </c>
      <c r="P177" s="154">
        <f t="shared" si="85"/>
        <v>0</v>
      </c>
      <c r="Q177" s="154">
        <f t="shared" si="85"/>
        <v>0</v>
      </c>
      <c r="R177" s="154">
        <f t="shared" si="85"/>
        <v>0</v>
      </c>
      <c r="S177" s="154">
        <f t="shared" si="85"/>
        <v>0</v>
      </c>
      <c r="T177" s="154">
        <f t="shared" si="85"/>
        <v>0</v>
      </c>
      <c r="U177" s="154">
        <f t="shared" si="85"/>
        <v>0</v>
      </c>
      <c r="V177" s="154">
        <f t="shared" si="85"/>
        <v>0</v>
      </c>
      <c r="W177" s="154">
        <f t="shared" si="85"/>
        <v>0</v>
      </c>
      <c r="X177" s="154">
        <f t="shared" si="85"/>
        <v>0</v>
      </c>
      <c r="Y177" s="154">
        <f t="shared" si="85"/>
        <v>0</v>
      </c>
      <c r="Z177" s="154">
        <f t="shared" si="85"/>
        <v>0</v>
      </c>
      <c r="AA177" s="154">
        <f t="shared" si="85"/>
        <v>0</v>
      </c>
      <c r="AB177" s="154">
        <f t="shared" si="85"/>
        <v>0</v>
      </c>
      <c r="AC177" s="154">
        <f t="shared" si="85"/>
        <v>0</v>
      </c>
      <c r="AD177" s="154">
        <f t="shared" si="85"/>
        <v>0</v>
      </c>
      <c r="AE177" s="154">
        <f t="shared" si="85"/>
        <v>0</v>
      </c>
      <c r="AF177" s="154">
        <f t="shared" si="85"/>
        <v>0</v>
      </c>
      <c r="AG177" s="154">
        <f t="shared" si="85"/>
        <v>0</v>
      </c>
      <c r="AH177" s="154">
        <f t="shared" si="85"/>
        <v>0</v>
      </c>
      <c r="AI177" s="154">
        <f t="shared" si="85"/>
        <v>0</v>
      </c>
      <c r="AJ177" s="154">
        <f t="shared" si="85"/>
        <v>0</v>
      </c>
      <c r="AK177" s="154">
        <f t="shared" si="85"/>
        <v>0</v>
      </c>
      <c r="AL177" s="154">
        <f t="shared" si="85"/>
        <v>0</v>
      </c>
      <c r="AM177" s="154">
        <f t="shared" si="85"/>
        <v>0</v>
      </c>
      <c r="AN177" s="154">
        <f t="shared" si="85"/>
        <v>0</v>
      </c>
      <c r="AO177" s="154">
        <f t="shared" si="85"/>
        <v>0</v>
      </c>
      <c r="AP177" s="154">
        <f t="shared" si="85"/>
        <v>0</v>
      </c>
      <c r="AQ177" s="154">
        <f t="shared" si="85"/>
        <v>0</v>
      </c>
      <c r="AR177" s="154">
        <f t="shared" si="85"/>
        <v>0</v>
      </c>
      <c r="AS177" s="154">
        <f t="shared" si="85"/>
        <v>0</v>
      </c>
      <c r="AT177" s="154">
        <f t="shared" si="85"/>
        <v>0</v>
      </c>
      <c r="AU177" s="154">
        <f t="shared" si="85"/>
        <v>0</v>
      </c>
      <c r="AV177" s="154">
        <f t="shared" si="85"/>
        <v>0</v>
      </c>
      <c r="AW177" s="154">
        <f t="shared" si="85"/>
        <v>0</v>
      </c>
      <c r="AX177" s="154">
        <f t="shared" si="85"/>
        <v>0</v>
      </c>
      <c r="AY177" s="154">
        <f t="shared" si="85"/>
        <v>0</v>
      </c>
      <c r="AZ177" s="154">
        <f t="shared" si="85"/>
        <v>0</v>
      </c>
      <c r="BA177" s="154">
        <f t="shared" si="85"/>
        <v>0</v>
      </c>
      <c r="BB177" s="154">
        <f t="shared" si="85"/>
        <v>0</v>
      </c>
      <c r="BC177" s="154">
        <f t="shared" si="85"/>
        <v>0</v>
      </c>
      <c r="BD177" s="154">
        <f t="shared" si="85"/>
        <v>0</v>
      </c>
      <c r="BE177" s="154">
        <f t="shared" si="85"/>
        <v>0</v>
      </c>
      <c r="BF177" s="154">
        <f t="shared" si="85"/>
        <v>0</v>
      </c>
      <c r="BG177" s="154">
        <f t="shared" si="85"/>
        <v>0</v>
      </c>
      <c r="BH177" s="154">
        <f t="shared" si="85"/>
        <v>0</v>
      </c>
      <c r="BI177" s="154">
        <f t="shared" si="85"/>
        <v>0</v>
      </c>
      <c r="BJ177" s="154">
        <f t="shared" si="85"/>
        <v>0</v>
      </c>
      <c r="BK177" s="154">
        <f t="shared" si="85"/>
        <v>0</v>
      </c>
      <c r="BL177" s="154">
        <f t="shared" si="85"/>
        <v>0</v>
      </c>
      <c r="BM177" s="154">
        <f t="shared" si="85"/>
        <v>0</v>
      </c>
      <c r="BN177" s="154">
        <f t="shared" si="85"/>
        <v>0</v>
      </c>
      <c r="BO177" s="154">
        <f t="shared" si="85"/>
        <v>0</v>
      </c>
      <c r="BP177" s="154">
        <f t="shared" si="85"/>
        <v>0</v>
      </c>
      <c r="BQ177" s="154">
        <f t="shared" ref="BQ177:EB177" si="86">IF(BQ$165=EOMONTH($D3,-1),SUMIFS($D168:$NK168,$D$165:$NK$165,"&gt;="&amp;EOMONTH($D3,$S3),$D$165:$NK$165,"&lt;"&amp;EOMONTH($D3,60))*-$AF3+SUMIFS($D168:$NK168,$D$165:$NK$165,"&gt;="&amp;EOMONTH($D3,60),$D$165:$NK$165,"&lt;"&amp;EOMONTH($D3,300))*-$AG3,0)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BR177" s="154">
        <f t="shared" si="86"/>
        <v>0</v>
      </c>
      <c r="BS177" s="154">
        <f t="shared" si="86"/>
        <v>0</v>
      </c>
      <c r="BT177" s="154">
        <f t="shared" si="86"/>
        <v>0</v>
      </c>
      <c r="BU177" s="154">
        <f t="shared" si="86"/>
        <v>0</v>
      </c>
      <c r="BV177" s="154">
        <f t="shared" si="86"/>
        <v>0</v>
      </c>
      <c r="BW177" s="154">
        <f t="shared" si="86"/>
        <v>0</v>
      </c>
      <c r="BX177" s="154">
        <f t="shared" si="86"/>
        <v>0</v>
      </c>
      <c r="BY177" s="154">
        <f t="shared" si="86"/>
        <v>0</v>
      </c>
      <c r="BZ177" s="154">
        <f t="shared" si="86"/>
        <v>0</v>
      </c>
      <c r="CA177" s="154">
        <f t="shared" si="86"/>
        <v>0</v>
      </c>
      <c r="CB177" s="154">
        <f t="shared" si="86"/>
        <v>0</v>
      </c>
      <c r="CC177" s="154">
        <f t="shared" si="86"/>
        <v>0</v>
      </c>
      <c r="CD177" s="154">
        <f t="shared" si="86"/>
        <v>0</v>
      </c>
      <c r="CE177" s="154">
        <f t="shared" si="86"/>
        <v>0</v>
      </c>
      <c r="CF177" s="154">
        <f t="shared" si="86"/>
        <v>0</v>
      </c>
      <c r="CG177" s="154">
        <f t="shared" si="86"/>
        <v>0</v>
      </c>
      <c r="CH177" s="154">
        <f t="shared" si="86"/>
        <v>0</v>
      </c>
      <c r="CI177" s="154">
        <f t="shared" si="86"/>
        <v>0</v>
      </c>
      <c r="CJ177" s="154">
        <f t="shared" si="86"/>
        <v>0</v>
      </c>
      <c r="CK177" s="154">
        <f t="shared" si="86"/>
        <v>0</v>
      </c>
      <c r="CL177" s="154">
        <f t="shared" si="86"/>
        <v>0</v>
      </c>
      <c r="CM177" s="154">
        <f t="shared" si="86"/>
        <v>0</v>
      </c>
      <c r="CN177" s="154">
        <f t="shared" si="86"/>
        <v>0</v>
      </c>
      <c r="CO177" s="154">
        <f t="shared" si="86"/>
        <v>0</v>
      </c>
      <c r="CP177" s="154">
        <f t="shared" si="86"/>
        <v>0</v>
      </c>
      <c r="CQ177" s="154">
        <f t="shared" si="86"/>
        <v>0</v>
      </c>
      <c r="CR177" s="154">
        <f t="shared" si="86"/>
        <v>0</v>
      </c>
      <c r="CS177" s="154">
        <f t="shared" si="86"/>
        <v>0</v>
      </c>
      <c r="CT177" s="154">
        <f t="shared" si="86"/>
        <v>0</v>
      </c>
      <c r="CU177" s="154">
        <f t="shared" si="86"/>
        <v>0</v>
      </c>
      <c r="CV177" s="154">
        <f t="shared" si="86"/>
        <v>0</v>
      </c>
      <c r="CW177" s="154">
        <f t="shared" si="86"/>
        <v>0</v>
      </c>
      <c r="CX177" s="154">
        <f t="shared" si="86"/>
        <v>0</v>
      </c>
      <c r="CY177" s="154">
        <f t="shared" si="86"/>
        <v>0</v>
      </c>
      <c r="CZ177" s="154">
        <f t="shared" si="86"/>
        <v>0</v>
      </c>
      <c r="DA177" s="154">
        <f t="shared" si="86"/>
        <v>0</v>
      </c>
      <c r="DB177" s="154">
        <f t="shared" si="86"/>
        <v>0</v>
      </c>
      <c r="DC177" s="154">
        <f t="shared" si="86"/>
        <v>0</v>
      </c>
      <c r="DD177" s="154">
        <f t="shared" si="86"/>
        <v>0</v>
      </c>
      <c r="DE177" s="154">
        <f t="shared" si="86"/>
        <v>0</v>
      </c>
      <c r="DF177" s="154">
        <f t="shared" si="86"/>
        <v>0</v>
      </c>
      <c r="DG177" s="154">
        <f t="shared" si="86"/>
        <v>0</v>
      </c>
      <c r="DH177" s="154">
        <f t="shared" si="86"/>
        <v>0</v>
      </c>
      <c r="DI177" s="154">
        <f t="shared" si="86"/>
        <v>0</v>
      </c>
      <c r="DJ177" s="154">
        <f t="shared" si="86"/>
        <v>0</v>
      </c>
      <c r="DK177" s="154">
        <f t="shared" si="86"/>
        <v>0</v>
      </c>
      <c r="DL177" s="154">
        <f t="shared" si="86"/>
        <v>0</v>
      </c>
      <c r="DM177" s="154">
        <f t="shared" si="86"/>
        <v>0</v>
      </c>
      <c r="DN177" s="154">
        <f t="shared" si="86"/>
        <v>0</v>
      </c>
      <c r="DO177" s="154">
        <f t="shared" si="86"/>
        <v>0</v>
      </c>
      <c r="DP177" s="154">
        <f t="shared" si="86"/>
        <v>0</v>
      </c>
      <c r="DQ177" s="154">
        <f t="shared" si="86"/>
        <v>0</v>
      </c>
      <c r="DR177" s="154">
        <f t="shared" si="86"/>
        <v>0</v>
      </c>
      <c r="DS177" s="154">
        <f t="shared" si="86"/>
        <v>0</v>
      </c>
      <c r="DT177" s="154">
        <f t="shared" si="86"/>
        <v>0</v>
      </c>
      <c r="DU177" s="154">
        <f t="shared" si="86"/>
        <v>0</v>
      </c>
      <c r="DV177" s="154">
        <f t="shared" si="86"/>
        <v>0</v>
      </c>
      <c r="DW177" s="154">
        <f t="shared" si="86"/>
        <v>0</v>
      </c>
      <c r="DX177" s="154">
        <f t="shared" si="86"/>
        <v>0</v>
      </c>
      <c r="DY177" s="154">
        <f t="shared" si="86"/>
        <v>0</v>
      </c>
      <c r="DZ177" s="154">
        <f t="shared" si="86"/>
        <v>0</v>
      </c>
      <c r="EA177" s="154">
        <f t="shared" si="86"/>
        <v>0</v>
      </c>
      <c r="EB177" s="154">
        <f t="shared" si="86"/>
        <v>0</v>
      </c>
      <c r="EC177" s="154">
        <f t="shared" ref="EC177:GN177" si="87">IF(EC$165=EOMONTH($D3,-1),SUMIFS($D168:$NK168,$D$165:$NK$165,"&gt;="&amp;EOMONTH($D3,$S3),$D$165:$NK$165,"&lt;"&amp;EOMONTH($D3,60))*-$AF3+SUMIFS($D168:$NK168,$D$165:$NK$165,"&gt;="&amp;EOMONTH($D3,60),$D$165:$NK$165,"&lt;"&amp;EOMONTH($D3,300))*-$AG3,0)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ED177" s="154">
        <f t="shared" si="87"/>
        <v>0</v>
      </c>
      <c r="EE177" s="154">
        <f t="shared" si="87"/>
        <v>0</v>
      </c>
      <c r="EF177" s="154">
        <f t="shared" si="87"/>
        <v>0</v>
      </c>
      <c r="EG177" s="154">
        <f t="shared" si="87"/>
        <v>0</v>
      </c>
      <c r="EH177" s="154">
        <f t="shared" si="87"/>
        <v>0</v>
      </c>
      <c r="EI177" s="154">
        <f t="shared" si="87"/>
        <v>0</v>
      </c>
      <c r="EJ177" s="154">
        <f t="shared" si="87"/>
        <v>0</v>
      </c>
      <c r="EK177" s="154">
        <f t="shared" si="87"/>
        <v>0</v>
      </c>
      <c r="EL177" s="154">
        <f t="shared" si="87"/>
        <v>0</v>
      </c>
      <c r="EM177" s="154">
        <f t="shared" si="87"/>
        <v>0</v>
      </c>
      <c r="EN177" s="154">
        <f t="shared" si="87"/>
        <v>0</v>
      </c>
      <c r="EO177" s="154">
        <f t="shared" si="87"/>
        <v>0</v>
      </c>
      <c r="EP177" s="154">
        <f t="shared" si="87"/>
        <v>0</v>
      </c>
      <c r="EQ177" s="154">
        <f t="shared" si="87"/>
        <v>0</v>
      </c>
      <c r="ER177" s="154">
        <f t="shared" si="87"/>
        <v>0</v>
      </c>
      <c r="ES177" s="154">
        <f t="shared" si="87"/>
        <v>0</v>
      </c>
      <c r="ET177" s="154">
        <f t="shared" si="87"/>
        <v>0</v>
      </c>
      <c r="EU177" s="154">
        <f t="shared" si="87"/>
        <v>0</v>
      </c>
      <c r="EV177" s="154">
        <f t="shared" si="87"/>
        <v>0</v>
      </c>
      <c r="EW177" s="154">
        <f t="shared" si="87"/>
        <v>0</v>
      </c>
      <c r="EX177" s="154">
        <f t="shared" si="87"/>
        <v>0</v>
      </c>
      <c r="EY177" s="154">
        <f t="shared" si="87"/>
        <v>0</v>
      </c>
      <c r="EZ177" s="154">
        <f t="shared" si="87"/>
        <v>0</v>
      </c>
      <c r="FA177" s="154">
        <f t="shared" si="87"/>
        <v>0</v>
      </c>
      <c r="FB177" s="154">
        <f t="shared" si="87"/>
        <v>0</v>
      </c>
      <c r="FC177" s="154">
        <f t="shared" si="87"/>
        <v>0</v>
      </c>
      <c r="FD177" s="154">
        <f t="shared" si="87"/>
        <v>0</v>
      </c>
      <c r="FE177" s="154">
        <f t="shared" si="87"/>
        <v>0</v>
      </c>
      <c r="FF177" s="154">
        <f t="shared" si="87"/>
        <v>0</v>
      </c>
      <c r="FG177" s="154">
        <f t="shared" si="87"/>
        <v>0</v>
      </c>
      <c r="FH177" s="154">
        <f t="shared" si="87"/>
        <v>0</v>
      </c>
      <c r="FI177" s="154">
        <f t="shared" si="87"/>
        <v>0</v>
      </c>
      <c r="FJ177" s="154">
        <f t="shared" si="87"/>
        <v>0</v>
      </c>
      <c r="FK177" s="154">
        <f t="shared" si="87"/>
        <v>0</v>
      </c>
      <c r="FL177" s="154">
        <f t="shared" si="87"/>
        <v>0</v>
      </c>
      <c r="FM177" s="154">
        <f t="shared" si="87"/>
        <v>0</v>
      </c>
      <c r="FN177" s="154">
        <f t="shared" si="87"/>
        <v>0</v>
      </c>
      <c r="FO177" s="154">
        <f t="shared" si="87"/>
        <v>0</v>
      </c>
      <c r="FP177" s="154">
        <f t="shared" si="87"/>
        <v>0</v>
      </c>
      <c r="FQ177" s="154">
        <f t="shared" si="87"/>
        <v>0</v>
      </c>
      <c r="FR177" s="154">
        <f t="shared" si="87"/>
        <v>0</v>
      </c>
      <c r="FS177" s="154">
        <f t="shared" si="87"/>
        <v>0</v>
      </c>
      <c r="FT177" s="154">
        <f t="shared" si="87"/>
        <v>0</v>
      </c>
      <c r="FU177" s="154">
        <f t="shared" si="87"/>
        <v>0</v>
      </c>
      <c r="FV177" s="154">
        <f t="shared" si="87"/>
        <v>0</v>
      </c>
      <c r="FW177" s="154">
        <f t="shared" si="87"/>
        <v>0</v>
      </c>
      <c r="FX177" s="154">
        <f t="shared" si="87"/>
        <v>0</v>
      </c>
      <c r="FY177" s="154">
        <f t="shared" si="87"/>
        <v>0</v>
      </c>
      <c r="FZ177" s="154">
        <f t="shared" si="87"/>
        <v>0</v>
      </c>
      <c r="GA177" s="154">
        <f t="shared" si="87"/>
        <v>0</v>
      </c>
      <c r="GB177" s="154">
        <f t="shared" si="87"/>
        <v>0</v>
      </c>
      <c r="GC177" s="154">
        <f t="shared" si="87"/>
        <v>0</v>
      </c>
      <c r="GD177" s="154">
        <f t="shared" si="87"/>
        <v>0</v>
      </c>
      <c r="GE177" s="154">
        <f t="shared" si="87"/>
        <v>0</v>
      </c>
      <c r="GF177" s="154">
        <f t="shared" si="87"/>
        <v>0</v>
      </c>
      <c r="GG177" s="154">
        <f t="shared" si="87"/>
        <v>0</v>
      </c>
      <c r="GH177" s="154">
        <f t="shared" si="87"/>
        <v>0</v>
      </c>
      <c r="GI177" s="154">
        <f t="shared" si="87"/>
        <v>0</v>
      </c>
      <c r="GJ177" s="154">
        <f t="shared" si="87"/>
        <v>0</v>
      </c>
      <c r="GK177" s="154">
        <f t="shared" si="87"/>
        <v>0</v>
      </c>
      <c r="GL177" s="154">
        <f t="shared" si="87"/>
        <v>0</v>
      </c>
      <c r="GM177" s="154">
        <f t="shared" si="87"/>
        <v>0</v>
      </c>
      <c r="GN177" s="154">
        <f t="shared" si="87"/>
        <v>0</v>
      </c>
      <c r="GO177" s="154">
        <f t="shared" ref="GO177:IZ177" si="88">IF(GO$165=EOMONTH($D3,-1),SUMIFS($D168:$NK168,$D$165:$NK$165,"&gt;="&amp;EOMONTH($D3,$S3),$D$165:$NK$165,"&lt;"&amp;EOMONTH($D3,60))*-$AF3+SUMIFS($D168:$NK168,$D$165:$NK$165,"&gt;="&amp;EOMONTH($D3,60),$D$165:$NK$165,"&lt;"&amp;EOMONTH($D3,300))*-$AG3,0)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GP177" s="154">
        <f t="shared" si="88"/>
        <v>0</v>
      </c>
      <c r="GQ177" s="154">
        <f t="shared" si="88"/>
        <v>0</v>
      </c>
      <c r="GR177" s="154">
        <f t="shared" si="88"/>
        <v>0</v>
      </c>
      <c r="GS177" s="154">
        <f t="shared" si="88"/>
        <v>0</v>
      </c>
      <c r="GT177" s="154">
        <f t="shared" si="88"/>
        <v>0</v>
      </c>
      <c r="GU177" s="154">
        <f t="shared" si="88"/>
        <v>0</v>
      </c>
      <c r="GV177" s="154">
        <f t="shared" si="88"/>
        <v>0</v>
      </c>
      <c r="GW177" s="154">
        <f t="shared" si="88"/>
        <v>0</v>
      </c>
      <c r="GX177" s="154">
        <f t="shared" si="88"/>
        <v>0</v>
      </c>
      <c r="GY177" s="154">
        <f t="shared" si="88"/>
        <v>0</v>
      </c>
      <c r="GZ177" s="154">
        <f t="shared" si="88"/>
        <v>0</v>
      </c>
      <c r="HA177" s="154">
        <f t="shared" si="88"/>
        <v>0</v>
      </c>
      <c r="HB177" s="154">
        <f t="shared" si="88"/>
        <v>0</v>
      </c>
      <c r="HC177" s="154">
        <f t="shared" si="88"/>
        <v>0</v>
      </c>
      <c r="HD177" s="154">
        <f t="shared" si="88"/>
        <v>0</v>
      </c>
      <c r="HE177" s="154">
        <f t="shared" si="88"/>
        <v>0</v>
      </c>
      <c r="HF177" s="154">
        <f t="shared" si="88"/>
        <v>0</v>
      </c>
      <c r="HG177" s="154">
        <f t="shared" si="88"/>
        <v>0</v>
      </c>
      <c r="HH177" s="154">
        <f t="shared" si="88"/>
        <v>0</v>
      </c>
      <c r="HI177" s="154">
        <f t="shared" si="88"/>
        <v>0</v>
      </c>
      <c r="HJ177" s="154">
        <f t="shared" si="88"/>
        <v>0</v>
      </c>
      <c r="HK177" s="154">
        <f t="shared" si="88"/>
        <v>0</v>
      </c>
      <c r="HL177" s="154">
        <f t="shared" si="88"/>
        <v>0</v>
      </c>
      <c r="HM177" s="154">
        <f t="shared" si="88"/>
        <v>0</v>
      </c>
      <c r="HN177" s="154">
        <f t="shared" si="88"/>
        <v>0</v>
      </c>
      <c r="HO177" s="154">
        <f t="shared" si="88"/>
        <v>0</v>
      </c>
      <c r="HP177" s="154">
        <f t="shared" si="88"/>
        <v>0</v>
      </c>
      <c r="HQ177" s="154">
        <f t="shared" si="88"/>
        <v>0</v>
      </c>
      <c r="HR177" s="154">
        <f t="shared" si="88"/>
        <v>0</v>
      </c>
      <c r="HS177" s="154">
        <f t="shared" si="88"/>
        <v>0</v>
      </c>
      <c r="HT177" s="154">
        <f t="shared" si="88"/>
        <v>0</v>
      </c>
      <c r="HU177" s="154">
        <f t="shared" si="88"/>
        <v>0</v>
      </c>
      <c r="HV177" s="154">
        <f t="shared" si="88"/>
        <v>0</v>
      </c>
      <c r="HW177" s="154">
        <f t="shared" si="88"/>
        <v>0</v>
      </c>
      <c r="HX177" s="154">
        <f t="shared" si="88"/>
        <v>0</v>
      </c>
      <c r="HY177" s="154">
        <f t="shared" si="88"/>
        <v>0</v>
      </c>
      <c r="HZ177" s="154">
        <f t="shared" si="88"/>
        <v>0</v>
      </c>
      <c r="IA177" s="154">
        <f t="shared" si="88"/>
        <v>0</v>
      </c>
      <c r="IB177" s="154">
        <f t="shared" si="88"/>
        <v>0</v>
      </c>
      <c r="IC177" s="154">
        <f t="shared" si="88"/>
        <v>0</v>
      </c>
      <c r="ID177" s="154">
        <f t="shared" si="88"/>
        <v>0</v>
      </c>
      <c r="IE177" s="154">
        <f t="shared" si="88"/>
        <v>0</v>
      </c>
      <c r="IF177" s="154">
        <f t="shared" si="88"/>
        <v>0</v>
      </c>
      <c r="IG177" s="154">
        <f t="shared" si="88"/>
        <v>0</v>
      </c>
      <c r="IH177" s="154">
        <f t="shared" si="88"/>
        <v>0</v>
      </c>
      <c r="II177" s="154">
        <f t="shared" si="88"/>
        <v>0</v>
      </c>
      <c r="IJ177" s="154">
        <f t="shared" si="88"/>
        <v>0</v>
      </c>
      <c r="IK177" s="154">
        <f t="shared" si="88"/>
        <v>0</v>
      </c>
      <c r="IL177" s="154">
        <f t="shared" si="88"/>
        <v>0</v>
      </c>
      <c r="IM177" s="154">
        <f t="shared" si="88"/>
        <v>0</v>
      </c>
      <c r="IN177" s="154">
        <f t="shared" si="88"/>
        <v>0</v>
      </c>
      <c r="IO177" s="154">
        <f t="shared" si="88"/>
        <v>0</v>
      </c>
      <c r="IP177" s="154">
        <f t="shared" si="88"/>
        <v>0</v>
      </c>
      <c r="IQ177" s="154">
        <f t="shared" si="88"/>
        <v>0</v>
      </c>
      <c r="IR177" s="154">
        <f t="shared" si="88"/>
        <v>0</v>
      </c>
      <c r="IS177" s="154">
        <f t="shared" si="88"/>
        <v>0</v>
      </c>
      <c r="IT177" s="154">
        <f t="shared" si="88"/>
        <v>0</v>
      </c>
      <c r="IU177" s="154">
        <f t="shared" si="88"/>
        <v>0</v>
      </c>
      <c r="IV177" s="154">
        <f t="shared" si="88"/>
        <v>0</v>
      </c>
      <c r="IW177" s="154">
        <f t="shared" si="88"/>
        <v>0</v>
      </c>
      <c r="IX177" s="154">
        <f t="shared" si="88"/>
        <v>0</v>
      </c>
      <c r="IY177" s="154">
        <f t="shared" si="88"/>
        <v>0</v>
      </c>
      <c r="IZ177" s="154">
        <f t="shared" si="88"/>
        <v>0</v>
      </c>
      <c r="JA177" s="154">
        <f t="shared" ref="JA177:LL177" si="89">IF(JA$165=EOMONTH($D3,-1),SUMIFS($D168:$NK168,$D$165:$NK$165,"&gt;="&amp;EOMONTH($D3,$S3),$D$165:$NK$165,"&lt;"&amp;EOMONTH($D3,60))*-$AF3+SUMIFS($D168:$NK168,$D$165:$NK$165,"&gt;="&amp;EOMONTH($D3,60),$D$165:$NK$165,"&lt;"&amp;EOMONTH($D3,300))*-$AG3,0)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JB177" s="154">
        <f t="shared" si="89"/>
        <v>0</v>
      </c>
      <c r="JC177" s="154">
        <f t="shared" si="89"/>
        <v>0</v>
      </c>
      <c r="JD177" s="154">
        <f t="shared" si="89"/>
        <v>0</v>
      </c>
      <c r="JE177" s="154">
        <f t="shared" si="89"/>
        <v>0</v>
      </c>
      <c r="JF177" s="154">
        <f t="shared" si="89"/>
        <v>0</v>
      </c>
      <c r="JG177" s="154">
        <f t="shared" si="89"/>
        <v>0</v>
      </c>
      <c r="JH177" s="154">
        <f t="shared" si="89"/>
        <v>0</v>
      </c>
      <c r="JI177" s="154">
        <f t="shared" si="89"/>
        <v>0</v>
      </c>
      <c r="JJ177" s="154">
        <f t="shared" si="89"/>
        <v>0</v>
      </c>
      <c r="JK177" s="154">
        <f t="shared" si="89"/>
        <v>0</v>
      </c>
      <c r="JL177" s="154">
        <f t="shared" si="89"/>
        <v>0</v>
      </c>
      <c r="JM177" s="154">
        <f t="shared" si="89"/>
        <v>0</v>
      </c>
      <c r="JN177" s="154">
        <f t="shared" si="89"/>
        <v>0</v>
      </c>
      <c r="JO177" s="154">
        <f t="shared" si="89"/>
        <v>0</v>
      </c>
      <c r="JP177" s="154">
        <f t="shared" si="89"/>
        <v>0</v>
      </c>
      <c r="JQ177" s="154">
        <f t="shared" si="89"/>
        <v>0</v>
      </c>
      <c r="JR177" s="154">
        <f t="shared" si="89"/>
        <v>0</v>
      </c>
      <c r="JS177" s="154">
        <f t="shared" si="89"/>
        <v>0</v>
      </c>
      <c r="JT177" s="154">
        <f t="shared" si="89"/>
        <v>0</v>
      </c>
      <c r="JU177" s="154">
        <f t="shared" si="89"/>
        <v>0</v>
      </c>
      <c r="JV177" s="154">
        <f t="shared" si="89"/>
        <v>0</v>
      </c>
      <c r="JW177" s="154">
        <f t="shared" si="89"/>
        <v>0</v>
      </c>
      <c r="JX177" s="154">
        <f t="shared" si="89"/>
        <v>0</v>
      </c>
      <c r="JY177" s="154">
        <f t="shared" si="89"/>
        <v>0</v>
      </c>
      <c r="JZ177" s="154">
        <f t="shared" si="89"/>
        <v>0</v>
      </c>
      <c r="KA177" s="154">
        <f t="shared" si="89"/>
        <v>0</v>
      </c>
      <c r="KB177" s="154">
        <f t="shared" si="89"/>
        <v>0</v>
      </c>
      <c r="KC177" s="154">
        <f t="shared" si="89"/>
        <v>0</v>
      </c>
      <c r="KD177" s="154">
        <f t="shared" si="89"/>
        <v>0</v>
      </c>
      <c r="KE177" s="154">
        <f t="shared" si="89"/>
        <v>0</v>
      </c>
      <c r="KF177" s="154">
        <f t="shared" si="89"/>
        <v>0</v>
      </c>
      <c r="KG177" s="154">
        <f t="shared" si="89"/>
        <v>0</v>
      </c>
      <c r="KH177" s="154">
        <f t="shared" si="89"/>
        <v>0</v>
      </c>
      <c r="KI177" s="154">
        <f t="shared" si="89"/>
        <v>0</v>
      </c>
      <c r="KJ177" s="154">
        <f t="shared" si="89"/>
        <v>0</v>
      </c>
      <c r="KK177" s="154">
        <f t="shared" si="89"/>
        <v>0</v>
      </c>
      <c r="KL177" s="154">
        <f t="shared" si="89"/>
        <v>0</v>
      </c>
      <c r="KM177" s="154">
        <f t="shared" si="89"/>
        <v>0</v>
      </c>
      <c r="KN177" s="154">
        <f t="shared" si="89"/>
        <v>0</v>
      </c>
      <c r="KO177" s="154">
        <f t="shared" si="89"/>
        <v>0</v>
      </c>
      <c r="KP177" s="154">
        <f t="shared" si="89"/>
        <v>0</v>
      </c>
      <c r="KQ177" s="154">
        <f t="shared" si="89"/>
        <v>0</v>
      </c>
      <c r="KR177" s="154">
        <f t="shared" si="89"/>
        <v>0</v>
      </c>
      <c r="KS177" s="154">
        <f t="shared" si="89"/>
        <v>0</v>
      </c>
      <c r="KT177" s="154">
        <f t="shared" si="89"/>
        <v>0</v>
      </c>
      <c r="KU177" s="154">
        <f t="shared" si="89"/>
        <v>0</v>
      </c>
      <c r="KV177" s="154">
        <f t="shared" si="89"/>
        <v>0</v>
      </c>
      <c r="KW177" s="154">
        <f t="shared" si="89"/>
        <v>0</v>
      </c>
      <c r="KX177" s="154">
        <f t="shared" si="89"/>
        <v>0</v>
      </c>
      <c r="KY177" s="154">
        <f t="shared" si="89"/>
        <v>0</v>
      </c>
      <c r="KZ177" s="154">
        <f t="shared" si="89"/>
        <v>0</v>
      </c>
      <c r="LA177" s="154">
        <f t="shared" si="89"/>
        <v>0</v>
      </c>
      <c r="LB177" s="154">
        <f t="shared" si="89"/>
        <v>0</v>
      </c>
      <c r="LC177" s="154">
        <f t="shared" si="89"/>
        <v>0</v>
      </c>
      <c r="LD177" s="154">
        <f t="shared" si="89"/>
        <v>0</v>
      </c>
      <c r="LE177" s="154">
        <f t="shared" si="89"/>
        <v>0</v>
      </c>
      <c r="LF177" s="154">
        <f t="shared" si="89"/>
        <v>0</v>
      </c>
      <c r="LG177" s="154">
        <f t="shared" si="89"/>
        <v>0</v>
      </c>
      <c r="LH177" s="154">
        <f t="shared" si="89"/>
        <v>0</v>
      </c>
      <c r="LI177" s="154">
        <f t="shared" si="89"/>
        <v>0</v>
      </c>
      <c r="LJ177" s="154">
        <f t="shared" si="89"/>
        <v>0</v>
      </c>
      <c r="LK177" s="154">
        <f t="shared" si="89"/>
        <v>0</v>
      </c>
      <c r="LL177" s="154">
        <f t="shared" si="89"/>
        <v>0</v>
      </c>
      <c r="LM177" s="154">
        <f t="shared" ref="LM177:NK177" si="90">IF(LM$165=EOMONTH($D3,-1),SUMIFS($D168:$NK168,$D$165:$NK$165,"&gt;="&amp;EOMONTH($D3,$S3),$D$165:$NK$165,"&lt;"&amp;EOMONTH($D3,60))*-$AF3+SUMIFS($D168:$NK168,$D$165:$NK$165,"&gt;="&amp;EOMONTH($D3,60),$D$165:$NK$165,"&lt;"&amp;EOMONTH($D3,300))*-$AG3,0)</f>
        <v>0</v>
      </c>
      <c r="LN177" s="154">
        <f t="shared" si="90"/>
        <v>0</v>
      </c>
      <c r="LO177" s="154">
        <f t="shared" si="90"/>
        <v>0</v>
      </c>
      <c r="LP177" s="154">
        <f t="shared" si="90"/>
        <v>0</v>
      </c>
      <c r="LQ177" s="154">
        <f t="shared" si="90"/>
        <v>0</v>
      </c>
      <c r="LR177" s="154">
        <f t="shared" si="90"/>
        <v>0</v>
      </c>
      <c r="LS177" s="154">
        <f t="shared" si="90"/>
        <v>0</v>
      </c>
      <c r="LT177" s="154">
        <f t="shared" si="90"/>
        <v>0</v>
      </c>
      <c r="LU177" s="154">
        <f t="shared" si="90"/>
        <v>0</v>
      </c>
      <c r="LV177" s="154">
        <f t="shared" si="90"/>
        <v>0</v>
      </c>
      <c r="LW177" s="154">
        <f t="shared" si="90"/>
        <v>0</v>
      </c>
      <c r="LX177" s="154">
        <f t="shared" si="90"/>
        <v>0</v>
      </c>
      <c r="LY177" s="154">
        <f t="shared" si="90"/>
        <v>0</v>
      </c>
      <c r="LZ177" s="154">
        <f t="shared" si="90"/>
        <v>0</v>
      </c>
      <c r="MA177" s="154">
        <f t="shared" si="90"/>
        <v>0</v>
      </c>
      <c r="MB177" s="154">
        <f t="shared" si="90"/>
        <v>0</v>
      </c>
      <c r="MC177" s="154">
        <f t="shared" si="90"/>
        <v>0</v>
      </c>
      <c r="MD177" s="154">
        <f t="shared" si="90"/>
        <v>0</v>
      </c>
      <c r="ME177" s="154">
        <f t="shared" si="90"/>
        <v>0</v>
      </c>
      <c r="MF177" s="154">
        <f t="shared" si="90"/>
        <v>0</v>
      </c>
      <c r="MG177" s="154">
        <f t="shared" si="90"/>
        <v>0</v>
      </c>
      <c r="MH177" s="154">
        <f t="shared" si="90"/>
        <v>0</v>
      </c>
      <c r="MI177" s="154">
        <f t="shared" si="90"/>
        <v>0</v>
      </c>
      <c r="MJ177" s="154">
        <f t="shared" si="90"/>
        <v>0</v>
      </c>
      <c r="MK177" s="154">
        <f t="shared" si="90"/>
        <v>0</v>
      </c>
      <c r="ML177" s="154">
        <f t="shared" si="90"/>
        <v>0</v>
      </c>
      <c r="MM177" s="154">
        <f t="shared" si="90"/>
        <v>0</v>
      </c>
      <c r="MN177" s="154">
        <f t="shared" si="90"/>
        <v>0</v>
      </c>
      <c r="MO177" s="154">
        <f t="shared" si="90"/>
        <v>0</v>
      </c>
      <c r="MP177" s="154">
        <f t="shared" si="90"/>
        <v>0</v>
      </c>
      <c r="MQ177" s="154">
        <f t="shared" si="90"/>
        <v>0</v>
      </c>
      <c r="MR177" s="154">
        <f t="shared" si="90"/>
        <v>0</v>
      </c>
      <c r="MS177" s="154">
        <f t="shared" si="90"/>
        <v>0</v>
      </c>
      <c r="MT177" s="154">
        <f t="shared" si="90"/>
        <v>0</v>
      </c>
      <c r="MU177" s="154">
        <f t="shared" si="90"/>
        <v>0</v>
      </c>
      <c r="MV177" s="154">
        <f t="shared" si="90"/>
        <v>0</v>
      </c>
      <c r="MW177" s="154">
        <f t="shared" si="90"/>
        <v>0</v>
      </c>
      <c r="MX177" s="154">
        <f t="shared" si="90"/>
        <v>0</v>
      </c>
      <c r="MY177" s="154">
        <f t="shared" si="90"/>
        <v>0</v>
      </c>
      <c r="MZ177" s="154">
        <f t="shared" si="90"/>
        <v>0</v>
      </c>
      <c r="NA177" s="154">
        <f t="shared" si="90"/>
        <v>0</v>
      </c>
      <c r="NB177" s="154">
        <f t="shared" si="90"/>
        <v>0</v>
      </c>
      <c r="NC177" s="154">
        <f t="shared" si="90"/>
        <v>0</v>
      </c>
      <c r="ND177" s="154">
        <f t="shared" si="90"/>
        <v>0</v>
      </c>
      <c r="NE177" s="154">
        <f t="shared" si="90"/>
        <v>0</v>
      </c>
      <c r="NF177" s="154">
        <f t="shared" si="90"/>
        <v>0</v>
      </c>
      <c r="NG177" s="154">
        <f t="shared" si="90"/>
        <v>0</v>
      </c>
      <c r="NH177" s="154">
        <f t="shared" si="90"/>
        <v>0</v>
      </c>
      <c r="NI177" s="154">
        <f t="shared" si="90"/>
        <v>0</v>
      </c>
      <c r="NJ177" s="154">
        <f t="shared" si="90"/>
        <v>0</v>
      </c>
      <c r="NK177" s="157">
        <f t="shared" si="90"/>
        <v>0</v>
      </c>
    </row>
    <row r="178" spans="1:375" x14ac:dyDescent="0.25">
      <c r="A178" s="156">
        <f t="shared" si="48"/>
        <v>-23870.25</v>
      </c>
      <c r="B178" s="48" t="s">
        <v>157</v>
      </c>
      <c r="C178" s="153" t="s">
        <v>149</v>
      </c>
      <c r="D178" s="154">
        <f t="shared" ref="D178:BO178" si="91">IF(D$165=EOMONTH($E3,$R3*(1-$O3)),-FV($AE3,ROUNDDOWN(YEARFRAC($D$165,D$165,1),0),,-($AC3*(1-$O3)+$AD3*$O3)*$B3,0),0)</f>
        <v>0</v>
      </c>
      <c r="E178" s="154">
        <f t="shared" si="91"/>
        <v>0</v>
      </c>
      <c r="F178" s="154">
        <f t="shared" si="91"/>
        <v>0</v>
      </c>
      <c r="G178" s="154">
        <f t="shared" si="91"/>
        <v>0</v>
      </c>
      <c r="H178" s="154">
        <f t="shared" si="91"/>
        <v>0</v>
      </c>
      <c r="I178" s="154">
        <f t="shared" si="91"/>
        <v>0</v>
      </c>
      <c r="J178" s="154">
        <f t="shared" si="91"/>
        <v>0</v>
      </c>
      <c r="K178" s="154">
        <f t="shared" si="91"/>
        <v>0</v>
      </c>
      <c r="L178" s="154">
        <f t="shared" si="91"/>
        <v>0</v>
      </c>
      <c r="M178" s="154">
        <f t="shared" si="91"/>
        <v>0</v>
      </c>
      <c r="N178" s="154">
        <f t="shared" si="91"/>
        <v>0</v>
      </c>
      <c r="O178" s="154">
        <f t="shared" si="91"/>
        <v>0</v>
      </c>
      <c r="P178" s="154">
        <f t="shared" si="91"/>
        <v>0</v>
      </c>
      <c r="Q178" s="154">
        <f t="shared" si="91"/>
        <v>0</v>
      </c>
      <c r="R178" s="154">
        <f t="shared" si="91"/>
        <v>0</v>
      </c>
      <c r="S178" s="154">
        <f t="shared" si="91"/>
        <v>0</v>
      </c>
      <c r="T178" s="154">
        <f t="shared" si="91"/>
        <v>0</v>
      </c>
      <c r="U178" s="154">
        <f t="shared" si="91"/>
        <v>0</v>
      </c>
      <c r="V178" s="154">
        <f t="shared" si="91"/>
        <v>0</v>
      </c>
      <c r="W178" s="154">
        <f t="shared" si="91"/>
        <v>0</v>
      </c>
      <c r="X178" s="154">
        <f t="shared" si="91"/>
        <v>0</v>
      </c>
      <c r="Y178" s="154">
        <f t="shared" si="91"/>
        <v>0</v>
      </c>
      <c r="Z178" s="154">
        <f t="shared" si="91"/>
        <v>0</v>
      </c>
      <c r="AA178" s="154">
        <f t="shared" si="91"/>
        <v>0</v>
      </c>
      <c r="AB178" s="154">
        <f t="shared" si="91"/>
        <v>0</v>
      </c>
      <c r="AC178" s="154">
        <f t="shared" si="91"/>
        <v>0</v>
      </c>
      <c r="AD178" s="154">
        <f t="shared" si="91"/>
        <v>0</v>
      </c>
      <c r="AE178" s="154">
        <f t="shared" si="91"/>
        <v>0</v>
      </c>
      <c r="AF178" s="154">
        <f t="shared" si="91"/>
        <v>0</v>
      </c>
      <c r="AG178" s="154">
        <f t="shared" si="91"/>
        <v>0</v>
      </c>
      <c r="AH178" s="154">
        <f t="shared" si="91"/>
        <v>0</v>
      </c>
      <c r="AI178" s="154">
        <f t="shared" si="91"/>
        <v>0</v>
      </c>
      <c r="AJ178" s="154">
        <f t="shared" si="91"/>
        <v>0</v>
      </c>
      <c r="AK178" s="154">
        <f t="shared" si="91"/>
        <v>0</v>
      </c>
      <c r="AL178" s="154">
        <f t="shared" si="91"/>
        <v>-23870.25</v>
      </c>
      <c r="AM178" s="154">
        <f t="shared" si="91"/>
        <v>0</v>
      </c>
      <c r="AN178" s="154">
        <f t="shared" si="91"/>
        <v>0</v>
      </c>
      <c r="AO178" s="154">
        <f t="shared" si="91"/>
        <v>0</v>
      </c>
      <c r="AP178" s="154">
        <f t="shared" si="91"/>
        <v>0</v>
      </c>
      <c r="AQ178" s="154">
        <f t="shared" si="91"/>
        <v>0</v>
      </c>
      <c r="AR178" s="154">
        <f t="shared" si="91"/>
        <v>0</v>
      </c>
      <c r="AS178" s="154">
        <f t="shared" si="91"/>
        <v>0</v>
      </c>
      <c r="AT178" s="154">
        <f t="shared" si="91"/>
        <v>0</v>
      </c>
      <c r="AU178" s="154">
        <f t="shared" si="91"/>
        <v>0</v>
      </c>
      <c r="AV178" s="154">
        <f t="shared" si="91"/>
        <v>0</v>
      </c>
      <c r="AW178" s="154">
        <f t="shared" si="91"/>
        <v>0</v>
      </c>
      <c r="AX178" s="154">
        <f t="shared" si="91"/>
        <v>0</v>
      </c>
      <c r="AY178" s="154">
        <f t="shared" si="91"/>
        <v>0</v>
      </c>
      <c r="AZ178" s="154">
        <f t="shared" si="91"/>
        <v>0</v>
      </c>
      <c r="BA178" s="154">
        <f t="shared" si="91"/>
        <v>0</v>
      </c>
      <c r="BB178" s="154">
        <f t="shared" si="91"/>
        <v>0</v>
      </c>
      <c r="BC178" s="154">
        <f t="shared" si="91"/>
        <v>0</v>
      </c>
      <c r="BD178" s="154">
        <f t="shared" si="91"/>
        <v>0</v>
      </c>
      <c r="BE178" s="154">
        <f t="shared" si="91"/>
        <v>0</v>
      </c>
      <c r="BF178" s="154">
        <f t="shared" si="91"/>
        <v>0</v>
      </c>
      <c r="BG178" s="154">
        <f t="shared" si="91"/>
        <v>0</v>
      </c>
      <c r="BH178" s="154">
        <f t="shared" si="91"/>
        <v>0</v>
      </c>
      <c r="BI178" s="154">
        <f t="shared" si="91"/>
        <v>0</v>
      </c>
      <c r="BJ178" s="154">
        <f t="shared" si="91"/>
        <v>0</v>
      </c>
      <c r="BK178" s="154">
        <f t="shared" si="91"/>
        <v>0</v>
      </c>
      <c r="BL178" s="154">
        <f t="shared" si="91"/>
        <v>0</v>
      </c>
      <c r="BM178" s="154">
        <f t="shared" si="91"/>
        <v>0</v>
      </c>
      <c r="BN178" s="154">
        <f t="shared" si="91"/>
        <v>0</v>
      </c>
      <c r="BO178" s="154">
        <f t="shared" si="91"/>
        <v>0</v>
      </c>
      <c r="BP178" s="154">
        <f t="shared" ref="BP178:EA178" si="92">IF(BP$165=EOMONTH($E3,$R3*(1-$O3)),-FV($AE3,ROUNDDOWN(YEARFRAC($D$165,BP$165,1),0),,-($AC3*(1-$O3)+$AD3*$O3)*$B3,0),0)</f>
        <v>0</v>
      </c>
      <c r="BQ178" s="154">
        <f t="shared" si="92"/>
        <v>0</v>
      </c>
      <c r="BR178" s="154">
        <f t="shared" si="92"/>
        <v>0</v>
      </c>
      <c r="BS178" s="154">
        <f t="shared" si="92"/>
        <v>0</v>
      </c>
      <c r="BT178" s="154">
        <f t="shared" si="92"/>
        <v>0</v>
      </c>
      <c r="BU178" s="154">
        <f t="shared" si="92"/>
        <v>0</v>
      </c>
      <c r="BV178" s="154">
        <f t="shared" si="92"/>
        <v>0</v>
      </c>
      <c r="BW178" s="154">
        <f t="shared" si="92"/>
        <v>0</v>
      </c>
      <c r="BX178" s="154">
        <f t="shared" si="92"/>
        <v>0</v>
      </c>
      <c r="BY178" s="154">
        <f t="shared" si="92"/>
        <v>0</v>
      </c>
      <c r="BZ178" s="154">
        <f t="shared" si="92"/>
        <v>0</v>
      </c>
      <c r="CA178" s="154">
        <f t="shared" si="92"/>
        <v>0</v>
      </c>
      <c r="CB178" s="154">
        <f t="shared" si="92"/>
        <v>0</v>
      </c>
      <c r="CC178" s="154">
        <f t="shared" si="92"/>
        <v>0</v>
      </c>
      <c r="CD178" s="154">
        <f t="shared" si="92"/>
        <v>0</v>
      </c>
      <c r="CE178" s="154">
        <f t="shared" si="92"/>
        <v>0</v>
      </c>
      <c r="CF178" s="154">
        <f t="shared" si="92"/>
        <v>0</v>
      </c>
      <c r="CG178" s="154">
        <f t="shared" si="92"/>
        <v>0</v>
      </c>
      <c r="CH178" s="154">
        <f t="shared" si="92"/>
        <v>0</v>
      </c>
      <c r="CI178" s="154">
        <f t="shared" si="92"/>
        <v>0</v>
      </c>
      <c r="CJ178" s="154">
        <f t="shared" si="92"/>
        <v>0</v>
      </c>
      <c r="CK178" s="154">
        <f t="shared" si="92"/>
        <v>0</v>
      </c>
      <c r="CL178" s="154">
        <f t="shared" si="92"/>
        <v>0</v>
      </c>
      <c r="CM178" s="154">
        <f t="shared" si="92"/>
        <v>0</v>
      </c>
      <c r="CN178" s="154">
        <f t="shared" si="92"/>
        <v>0</v>
      </c>
      <c r="CO178" s="154">
        <f t="shared" si="92"/>
        <v>0</v>
      </c>
      <c r="CP178" s="154">
        <f t="shared" si="92"/>
        <v>0</v>
      </c>
      <c r="CQ178" s="154">
        <f t="shared" si="92"/>
        <v>0</v>
      </c>
      <c r="CR178" s="154">
        <f t="shared" si="92"/>
        <v>0</v>
      </c>
      <c r="CS178" s="154">
        <f t="shared" si="92"/>
        <v>0</v>
      </c>
      <c r="CT178" s="154">
        <f t="shared" si="92"/>
        <v>0</v>
      </c>
      <c r="CU178" s="154">
        <f t="shared" si="92"/>
        <v>0</v>
      </c>
      <c r="CV178" s="154">
        <f t="shared" si="92"/>
        <v>0</v>
      </c>
      <c r="CW178" s="154">
        <f t="shared" si="92"/>
        <v>0</v>
      </c>
      <c r="CX178" s="154">
        <f t="shared" si="92"/>
        <v>0</v>
      </c>
      <c r="CY178" s="154">
        <f t="shared" si="92"/>
        <v>0</v>
      </c>
      <c r="CZ178" s="154">
        <f t="shared" si="92"/>
        <v>0</v>
      </c>
      <c r="DA178" s="154">
        <f t="shared" si="92"/>
        <v>0</v>
      </c>
      <c r="DB178" s="154">
        <f t="shared" si="92"/>
        <v>0</v>
      </c>
      <c r="DC178" s="154">
        <f t="shared" si="92"/>
        <v>0</v>
      </c>
      <c r="DD178" s="154">
        <f t="shared" si="92"/>
        <v>0</v>
      </c>
      <c r="DE178" s="154">
        <f t="shared" si="92"/>
        <v>0</v>
      </c>
      <c r="DF178" s="154">
        <f t="shared" si="92"/>
        <v>0</v>
      </c>
      <c r="DG178" s="154">
        <f t="shared" si="92"/>
        <v>0</v>
      </c>
      <c r="DH178" s="154">
        <f t="shared" si="92"/>
        <v>0</v>
      </c>
      <c r="DI178" s="154">
        <f t="shared" si="92"/>
        <v>0</v>
      </c>
      <c r="DJ178" s="154">
        <f t="shared" si="92"/>
        <v>0</v>
      </c>
      <c r="DK178" s="154">
        <f t="shared" si="92"/>
        <v>0</v>
      </c>
      <c r="DL178" s="154">
        <f t="shared" si="92"/>
        <v>0</v>
      </c>
      <c r="DM178" s="154">
        <f t="shared" si="92"/>
        <v>0</v>
      </c>
      <c r="DN178" s="154">
        <f t="shared" si="92"/>
        <v>0</v>
      </c>
      <c r="DO178" s="154">
        <f t="shared" si="92"/>
        <v>0</v>
      </c>
      <c r="DP178" s="154">
        <f t="shared" si="92"/>
        <v>0</v>
      </c>
      <c r="DQ178" s="154">
        <f t="shared" si="92"/>
        <v>0</v>
      </c>
      <c r="DR178" s="154">
        <f t="shared" si="92"/>
        <v>0</v>
      </c>
      <c r="DS178" s="154">
        <f t="shared" si="92"/>
        <v>0</v>
      </c>
      <c r="DT178" s="154">
        <f t="shared" si="92"/>
        <v>0</v>
      </c>
      <c r="DU178" s="154">
        <f t="shared" si="92"/>
        <v>0</v>
      </c>
      <c r="DV178" s="154">
        <f t="shared" si="92"/>
        <v>0</v>
      </c>
      <c r="DW178" s="154">
        <f t="shared" si="92"/>
        <v>0</v>
      </c>
      <c r="DX178" s="154">
        <f t="shared" si="92"/>
        <v>0</v>
      </c>
      <c r="DY178" s="154">
        <f t="shared" si="92"/>
        <v>0</v>
      </c>
      <c r="DZ178" s="154">
        <f t="shared" si="92"/>
        <v>0</v>
      </c>
      <c r="EA178" s="154">
        <f t="shared" si="92"/>
        <v>0</v>
      </c>
      <c r="EB178" s="154">
        <f t="shared" ref="EB178:GM178" si="93">IF(EB$165=EOMONTH($E3,$R3*(1-$O3)),-FV($AE3,ROUNDDOWN(YEARFRAC($D$165,EB$165,1),0),,-($AC3*(1-$O3)+$AD3*$O3)*$B3,0),0)</f>
        <v>0</v>
      </c>
      <c r="EC178" s="154">
        <f t="shared" si="93"/>
        <v>0</v>
      </c>
      <c r="ED178" s="154">
        <f t="shared" si="93"/>
        <v>0</v>
      </c>
      <c r="EE178" s="154">
        <f t="shared" si="93"/>
        <v>0</v>
      </c>
      <c r="EF178" s="154">
        <f t="shared" si="93"/>
        <v>0</v>
      </c>
      <c r="EG178" s="154">
        <f t="shared" si="93"/>
        <v>0</v>
      </c>
      <c r="EH178" s="154">
        <f t="shared" si="93"/>
        <v>0</v>
      </c>
      <c r="EI178" s="154">
        <f t="shared" si="93"/>
        <v>0</v>
      </c>
      <c r="EJ178" s="154">
        <f t="shared" si="93"/>
        <v>0</v>
      </c>
      <c r="EK178" s="154">
        <f t="shared" si="93"/>
        <v>0</v>
      </c>
      <c r="EL178" s="154">
        <f t="shared" si="93"/>
        <v>0</v>
      </c>
      <c r="EM178" s="154">
        <f t="shared" si="93"/>
        <v>0</v>
      </c>
      <c r="EN178" s="154">
        <f t="shared" si="93"/>
        <v>0</v>
      </c>
      <c r="EO178" s="154">
        <f t="shared" si="93"/>
        <v>0</v>
      </c>
      <c r="EP178" s="154">
        <f t="shared" si="93"/>
        <v>0</v>
      </c>
      <c r="EQ178" s="154">
        <f t="shared" si="93"/>
        <v>0</v>
      </c>
      <c r="ER178" s="154">
        <f t="shared" si="93"/>
        <v>0</v>
      </c>
      <c r="ES178" s="154">
        <f t="shared" si="93"/>
        <v>0</v>
      </c>
      <c r="ET178" s="154">
        <f t="shared" si="93"/>
        <v>0</v>
      </c>
      <c r="EU178" s="154">
        <f t="shared" si="93"/>
        <v>0</v>
      </c>
      <c r="EV178" s="154">
        <f t="shared" si="93"/>
        <v>0</v>
      </c>
      <c r="EW178" s="154">
        <f t="shared" si="93"/>
        <v>0</v>
      </c>
      <c r="EX178" s="154">
        <f t="shared" si="93"/>
        <v>0</v>
      </c>
      <c r="EY178" s="154">
        <f t="shared" si="93"/>
        <v>0</v>
      </c>
      <c r="EZ178" s="154">
        <f t="shared" si="93"/>
        <v>0</v>
      </c>
      <c r="FA178" s="154">
        <f t="shared" si="93"/>
        <v>0</v>
      </c>
      <c r="FB178" s="154">
        <f t="shared" si="93"/>
        <v>0</v>
      </c>
      <c r="FC178" s="154">
        <f t="shared" si="93"/>
        <v>0</v>
      </c>
      <c r="FD178" s="154">
        <f t="shared" si="93"/>
        <v>0</v>
      </c>
      <c r="FE178" s="154">
        <f t="shared" si="93"/>
        <v>0</v>
      </c>
      <c r="FF178" s="154">
        <f t="shared" si="93"/>
        <v>0</v>
      </c>
      <c r="FG178" s="154">
        <f t="shared" si="93"/>
        <v>0</v>
      </c>
      <c r="FH178" s="154">
        <f t="shared" si="93"/>
        <v>0</v>
      </c>
      <c r="FI178" s="154">
        <f t="shared" si="93"/>
        <v>0</v>
      </c>
      <c r="FJ178" s="154">
        <f t="shared" si="93"/>
        <v>0</v>
      </c>
      <c r="FK178" s="154">
        <f t="shared" si="93"/>
        <v>0</v>
      </c>
      <c r="FL178" s="154">
        <f t="shared" si="93"/>
        <v>0</v>
      </c>
      <c r="FM178" s="154">
        <f t="shared" si="93"/>
        <v>0</v>
      </c>
      <c r="FN178" s="154">
        <f t="shared" si="93"/>
        <v>0</v>
      </c>
      <c r="FO178" s="154">
        <f t="shared" si="93"/>
        <v>0</v>
      </c>
      <c r="FP178" s="154">
        <f t="shared" si="93"/>
        <v>0</v>
      </c>
      <c r="FQ178" s="154">
        <f t="shared" si="93"/>
        <v>0</v>
      </c>
      <c r="FR178" s="154">
        <f t="shared" si="93"/>
        <v>0</v>
      </c>
      <c r="FS178" s="154">
        <f t="shared" si="93"/>
        <v>0</v>
      </c>
      <c r="FT178" s="154">
        <f t="shared" si="93"/>
        <v>0</v>
      </c>
      <c r="FU178" s="154">
        <f t="shared" si="93"/>
        <v>0</v>
      </c>
      <c r="FV178" s="154">
        <f t="shared" si="93"/>
        <v>0</v>
      </c>
      <c r="FW178" s="154">
        <f t="shared" si="93"/>
        <v>0</v>
      </c>
      <c r="FX178" s="154">
        <f t="shared" si="93"/>
        <v>0</v>
      </c>
      <c r="FY178" s="154">
        <f t="shared" si="93"/>
        <v>0</v>
      </c>
      <c r="FZ178" s="154">
        <f t="shared" si="93"/>
        <v>0</v>
      </c>
      <c r="GA178" s="154">
        <f t="shared" si="93"/>
        <v>0</v>
      </c>
      <c r="GB178" s="154">
        <f t="shared" si="93"/>
        <v>0</v>
      </c>
      <c r="GC178" s="154">
        <f t="shared" si="93"/>
        <v>0</v>
      </c>
      <c r="GD178" s="154">
        <f t="shared" si="93"/>
        <v>0</v>
      </c>
      <c r="GE178" s="154">
        <f t="shared" si="93"/>
        <v>0</v>
      </c>
      <c r="GF178" s="154">
        <f t="shared" si="93"/>
        <v>0</v>
      </c>
      <c r="GG178" s="154">
        <f t="shared" si="93"/>
        <v>0</v>
      </c>
      <c r="GH178" s="154">
        <f t="shared" si="93"/>
        <v>0</v>
      </c>
      <c r="GI178" s="154">
        <f t="shared" si="93"/>
        <v>0</v>
      </c>
      <c r="GJ178" s="154">
        <f t="shared" si="93"/>
        <v>0</v>
      </c>
      <c r="GK178" s="154">
        <f t="shared" si="93"/>
        <v>0</v>
      </c>
      <c r="GL178" s="154">
        <f t="shared" si="93"/>
        <v>0</v>
      </c>
      <c r="GM178" s="154">
        <f t="shared" si="93"/>
        <v>0</v>
      </c>
      <c r="GN178" s="154">
        <f t="shared" ref="GN178:IY178" si="94">IF(GN$165=EOMONTH($E3,$R3*(1-$O3)),-FV($AE3,ROUNDDOWN(YEARFRAC($D$165,GN$165,1),0),,-($AC3*(1-$O3)+$AD3*$O3)*$B3,0),0)</f>
        <v>0</v>
      </c>
      <c r="GO178" s="154">
        <f t="shared" si="94"/>
        <v>0</v>
      </c>
      <c r="GP178" s="154">
        <f t="shared" si="94"/>
        <v>0</v>
      </c>
      <c r="GQ178" s="154">
        <f t="shared" si="94"/>
        <v>0</v>
      </c>
      <c r="GR178" s="154">
        <f t="shared" si="94"/>
        <v>0</v>
      </c>
      <c r="GS178" s="154">
        <f t="shared" si="94"/>
        <v>0</v>
      </c>
      <c r="GT178" s="154">
        <f t="shared" si="94"/>
        <v>0</v>
      </c>
      <c r="GU178" s="154">
        <f t="shared" si="94"/>
        <v>0</v>
      </c>
      <c r="GV178" s="154">
        <f t="shared" si="94"/>
        <v>0</v>
      </c>
      <c r="GW178" s="154">
        <f t="shared" si="94"/>
        <v>0</v>
      </c>
      <c r="GX178" s="154">
        <f t="shared" si="94"/>
        <v>0</v>
      </c>
      <c r="GY178" s="154">
        <f t="shared" si="94"/>
        <v>0</v>
      </c>
      <c r="GZ178" s="154">
        <f t="shared" si="94"/>
        <v>0</v>
      </c>
      <c r="HA178" s="154">
        <f t="shared" si="94"/>
        <v>0</v>
      </c>
      <c r="HB178" s="154">
        <f t="shared" si="94"/>
        <v>0</v>
      </c>
      <c r="HC178" s="154">
        <f t="shared" si="94"/>
        <v>0</v>
      </c>
      <c r="HD178" s="154">
        <f t="shared" si="94"/>
        <v>0</v>
      </c>
      <c r="HE178" s="154">
        <f t="shared" si="94"/>
        <v>0</v>
      </c>
      <c r="HF178" s="154">
        <f t="shared" si="94"/>
        <v>0</v>
      </c>
      <c r="HG178" s="154">
        <f t="shared" si="94"/>
        <v>0</v>
      </c>
      <c r="HH178" s="154">
        <f t="shared" si="94"/>
        <v>0</v>
      </c>
      <c r="HI178" s="154">
        <f t="shared" si="94"/>
        <v>0</v>
      </c>
      <c r="HJ178" s="154">
        <f t="shared" si="94"/>
        <v>0</v>
      </c>
      <c r="HK178" s="154">
        <f t="shared" si="94"/>
        <v>0</v>
      </c>
      <c r="HL178" s="154">
        <f t="shared" si="94"/>
        <v>0</v>
      </c>
      <c r="HM178" s="154">
        <f t="shared" si="94"/>
        <v>0</v>
      </c>
      <c r="HN178" s="154">
        <f t="shared" si="94"/>
        <v>0</v>
      </c>
      <c r="HO178" s="154">
        <f t="shared" si="94"/>
        <v>0</v>
      </c>
      <c r="HP178" s="154">
        <f t="shared" si="94"/>
        <v>0</v>
      </c>
      <c r="HQ178" s="154">
        <f t="shared" si="94"/>
        <v>0</v>
      </c>
      <c r="HR178" s="154">
        <f t="shared" si="94"/>
        <v>0</v>
      </c>
      <c r="HS178" s="154">
        <f t="shared" si="94"/>
        <v>0</v>
      </c>
      <c r="HT178" s="154">
        <f t="shared" si="94"/>
        <v>0</v>
      </c>
      <c r="HU178" s="154">
        <f t="shared" si="94"/>
        <v>0</v>
      </c>
      <c r="HV178" s="154">
        <f t="shared" si="94"/>
        <v>0</v>
      </c>
      <c r="HW178" s="154">
        <f t="shared" si="94"/>
        <v>0</v>
      </c>
      <c r="HX178" s="154">
        <f t="shared" si="94"/>
        <v>0</v>
      </c>
      <c r="HY178" s="154">
        <f t="shared" si="94"/>
        <v>0</v>
      </c>
      <c r="HZ178" s="154">
        <f t="shared" si="94"/>
        <v>0</v>
      </c>
      <c r="IA178" s="154">
        <f t="shared" si="94"/>
        <v>0</v>
      </c>
      <c r="IB178" s="154">
        <f t="shared" si="94"/>
        <v>0</v>
      </c>
      <c r="IC178" s="154">
        <f t="shared" si="94"/>
        <v>0</v>
      </c>
      <c r="ID178" s="154">
        <f t="shared" si="94"/>
        <v>0</v>
      </c>
      <c r="IE178" s="154">
        <f t="shared" si="94"/>
        <v>0</v>
      </c>
      <c r="IF178" s="154">
        <f t="shared" si="94"/>
        <v>0</v>
      </c>
      <c r="IG178" s="154">
        <f t="shared" si="94"/>
        <v>0</v>
      </c>
      <c r="IH178" s="154">
        <f t="shared" si="94"/>
        <v>0</v>
      </c>
      <c r="II178" s="154">
        <f t="shared" si="94"/>
        <v>0</v>
      </c>
      <c r="IJ178" s="154">
        <f t="shared" si="94"/>
        <v>0</v>
      </c>
      <c r="IK178" s="154">
        <f t="shared" si="94"/>
        <v>0</v>
      </c>
      <c r="IL178" s="154">
        <f t="shared" si="94"/>
        <v>0</v>
      </c>
      <c r="IM178" s="154">
        <f t="shared" si="94"/>
        <v>0</v>
      </c>
      <c r="IN178" s="154">
        <f t="shared" si="94"/>
        <v>0</v>
      </c>
      <c r="IO178" s="154">
        <f t="shared" si="94"/>
        <v>0</v>
      </c>
      <c r="IP178" s="154">
        <f t="shared" si="94"/>
        <v>0</v>
      </c>
      <c r="IQ178" s="154">
        <f t="shared" si="94"/>
        <v>0</v>
      </c>
      <c r="IR178" s="154">
        <f t="shared" si="94"/>
        <v>0</v>
      </c>
      <c r="IS178" s="154">
        <f t="shared" si="94"/>
        <v>0</v>
      </c>
      <c r="IT178" s="154">
        <f t="shared" si="94"/>
        <v>0</v>
      </c>
      <c r="IU178" s="154">
        <f t="shared" si="94"/>
        <v>0</v>
      </c>
      <c r="IV178" s="154">
        <f t="shared" si="94"/>
        <v>0</v>
      </c>
      <c r="IW178" s="154">
        <f t="shared" si="94"/>
        <v>0</v>
      </c>
      <c r="IX178" s="154">
        <f t="shared" si="94"/>
        <v>0</v>
      </c>
      <c r="IY178" s="154">
        <f t="shared" si="94"/>
        <v>0</v>
      </c>
      <c r="IZ178" s="154">
        <f t="shared" ref="IZ178:LK178" si="95">IF(IZ$165=EOMONTH($E3,$R3*(1-$O3)),-FV($AE3,ROUNDDOWN(YEARFRAC($D$165,IZ$165,1),0),,-($AC3*(1-$O3)+$AD3*$O3)*$B3,0),0)</f>
        <v>0</v>
      </c>
      <c r="JA178" s="154">
        <f t="shared" si="95"/>
        <v>0</v>
      </c>
      <c r="JB178" s="154">
        <f t="shared" si="95"/>
        <v>0</v>
      </c>
      <c r="JC178" s="154">
        <f t="shared" si="95"/>
        <v>0</v>
      </c>
      <c r="JD178" s="154">
        <f t="shared" si="95"/>
        <v>0</v>
      </c>
      <c r="JE178" s="154">
        <f t="shared" si="95"/>
        <v>0</v>
      </c>
      <c r="JF178" s="154">
        <f t="shared" si="95"/>
        <v>0</v>
      </c>
      <c r="JG178" s="154">
        <f t="shared" si="95"/>
        <v>0</v>
      </c>
      <c r="JH178" s="154">
        <f t="shared" si="95"/>
        <v>0</v>
      </c>
      <c r="JI178" s="154">
        <f t="shared" si="95"/>
        <v>0</v>
      </c>
      <c r="JJ178" s="154">
        <f t="shared" si="95"/>
        <v>0</v>
      </c>
      <c r="JK178" s="154">
        <f t="shared" si="95"/>
        <v>0</v>
      </c>
      <c r="JL178" s="154">
        <f t="shared" si="95"/>
        <v>0</v>
      </c>
      <c r="JM178" s="154">
        <f t="shared" si="95"/>
        <v>0</v>
      </c>
      <c r="JN178" s="154">
        <f t="shared" si="95"/>
        <v>0</v>
      </c>
      <c r="JO178" s="154">
        <f t="shared" si="95"/>
        <v>0</v>
      </c>
      <c r="JP178" s="154">
        <f t="shared" si="95"/>
        <v>0</v>
      </c>
      <c r="JQ178" s="154">
        <f t="shared" si="95"/>
        <v>0</v>
      </c>
      <c r="JR178" s="154">
        <f t="shared" si="95"/>
        <v>0</v>
      </c>
      <c r="JS178" s="154">
        <f t="shared" si="95"/>
        <v>0</v>
      </c>
      <c r="JT178" s="154">
        <f t="shared" si="95"/>
        <v>0</v>
      </c>
      <c r="JU178" s="154">
        <f t="shared" si="95"/>
        <v>0</v>
      </c>
      <c r="JV178" s="154">
        <f t="shared" si="95"/>
        <v>0</v>
      </c>
      <c r="JW178" s="154">
        <f t="shared" si="95"/>
        <v>0</v>
      </c>
      <c r="JX178" s="154">
        <f t="shared" si="95"/>
        <v>0</v>
      </c>
      <c r="JY178" s="154">
        <f t="shared" si="95"/>
        <v>0</v>
      </c>
      <c r="JZ178" s="154">
        <f t="shared" si="95"/>
        <v>0</v>
      </c>
      <c r="KA178" s="154">
        <f t="shared" si="95"/>
        <v>0</v>
      </c>
      <c r="KB178" s="154">
        <f t="shared" si="95"/>
        <v>0</v>
      </c>
      <c r="KC178" s="154">
        <f t="shared" si="95"/>
        <v>0</v>
      </c>
      <c r="KD178" s="154">
        <f t="shared" si="95"/>
        <v>0</v>
      </c>
      <c r="KE178" s="154">
        <f t="shared" si="95"/>
        <v>0</v>
      </c>
      <c r="KF178" s="154">
        <f t="shared" si="95"/>
        <v>0</v>
      </c>
      <c r="KG178" s="154">
        <f t="shared" si="95"/>
        <v>0</v>
      </c>
      <c r="KH178" s="154">
        <f t="shared" si="95"/>
        <v>0</v>
      </c>
      <c r="KI178" s="154">
        <f t="shared" si="95"/>
        <v>0</v>
      </c>
      <c r="KJ178" s="154">
        <f t="shared" si="95"/>
        <v>0</v>
      </c>
      <c r="KK178" s="154">
        <f t="shared" si="95"/>
        <v>0</v>
      </c>
      <c r="KL178" s="154">
        <f t="shared" si="95"/>
        <v>0</v>
      </c>
      <c r="KM178" s="154">
        <f t="shared" si="95"/>
        <v>0</v>
      </c>
      <c r="KN178" s="154">
        <f t="shared" si="95"/>
        <v>0</v>
      </c>
      <c r="KO178" s="154">
        <f t="shared" si="95"/>
        <v>0</v>
      </c>
      <c r="KP178" s="154">
        <f t="shared" si="95"/>
        <v>0</v>
      </c>
      <c r="KQ178" s="154">
        <f t="shared" si="95"/>
        <v>0</v>
      </c>
      <c r="KR178" s="154">
        <f t="shared" si="95"/>
        <v>0</v>
      </c>
      <c r="KS178" s="154">
        <f t="shared" si="95"/>
        <v>0</v>
      </c>
      <c r="KT178" s="154">
        <f t="shared" si="95"/>
        <v>0</v>
      </c>
      <c r="KU178" s="154">
        <f t="shared" si="95"/>
        <v>0</v>
      </c>
      <c r="KV178" s="154">
        <f t="shared" si="95"/>
        <v>0</v>
      </c>
      <c r="KW178" s="154">
        <f t="shared" si="95"/>
        <v>0</v>
      </c>
      <c r="KX178" s="154">
        <f t="shared" si="95"/>
        <v>0</v>
      </c>
      <c r="KY178" s="154">
        <f t="shared" si="95"/>
        <v>0</v>
      </c>
      <c r="KZ178" s="154">
        <f t="shared" si="95"/>
        <v>0</v>
      </c>
      <c r="LA178" s="154">
        <f t="shared" si="95"/>
        <v>0</v>
      </c>
      <c r="LB178" s="154">
        <f t="shared" si="95"/>
        <v>0</v>
      </c>
      <c r="LC178" s="154">
        <f t="shared" si="95"/>
        <v>0</v>
      </c>
      <c r="LD178" s="154">
        <f t="shared" si="95"/>
        <v>0</v>
      </c>
      <c r="LE178" s="154">
        <f t="shared" si="95"/>
        <v>0</v>
      </c>
      <c r="LF178" s="154">
        <f t="shared" si="95"/>
        <v>0</v>
      </c>
      <c r="LG178" s="154">
        <f t="shared" si="95"/>
        <v>0</v>
      </c>
      <c r="LH178" s="154">
        <f t="shared" si="95"/>
        <v>0</v>
      </c>
      <c r="LI178" s="154">
        <f t="shared" si="95"/>
        <v>0</v>
      </c>
      <c r="LJ178" s="154">
        <f t="shared" si="95"/>
        <v>0</v>
      </c>
      <c r="LK178" s="154">
        <f t="shared" si="95"/>
        <v>0</v>
      </c>
      <c r="LL178" s="154">
        <f t="shared" ref="LL178:NK178" si="96">IF(LL$165=EOMONTH($E3,$R3*(1-$O3)),-FV($AE3,ROUNDDOWN(YEARFRAC($D$165,LL$165,1),0),,-($AC3*(1-$O3)+$AD3*$O3)*$B3,0),0)</f>
        <v>0</v>
      </c>
      <c r="LM178" s="154">
        <f t="shared" si="96"/>
        <v>0</v>
      </c>
      <c r="LN178" s="154">
        <f t="shared" si="96"/>
        <v>0</v>
      </c>
      <c r="LO178" s="154">
        <f t="shared" si="96"/>
        <v>0</v>
      </c>
      <c r="LP178" s="154">
        <f t="shared" si="96"/>
        <v>0</v>
      </c>
      <c r="LQ178" s="154">
        <f t="shared" si="96"/>
        <v>0</v>
      </c>
      <c r="LR178" s="154">
        <f t="shared" si="96"/>
        <v>0</v>
      </c>
      <c r="LS178" s="154">
        <f t="shared" si="96"/>
        <v>0</v>
      </c>
      <c r="LT178" s="154">
        <f t="shared" si="96"/>
        <v>0</v>
      </c>
      <c r="LU178" s="154">
        <f t="shared" si="96"/>
        <v>0</v>
      </c>
      <c r="LV178" s="154">
        <f t="shared" si="96"/>
        <v>0</v>
      </c>
      <c r="LW178" s="154">
        <f t="shared" si="96"/>
        <v>0</v>
      </c>
      <c r="LX178" s="154">
        <f t="shared" si="96"/>
        <v>0</v>
      </c>
      <c r="LY178" s="154">
        <f t="shared" si="96"/>
        <v>0</v>
      </c>
      <c r="LZ178" s="154">
        <f t="shared" si="96"/>
        <v>0</v>
      </c>
      <c r="MA178" s="154">
        <f t="shared" si="96"/>
        <v>0</v>
      </c>
      <c r="MB178" s="154">
        <f t="shared" si="96"/>
        <v>0</v>
      </c>
      <c r="MC178" s="154">
        <f t="shared" si="96"/>
        <v>0</v>
      </c>
      <c r="MD178" s="154">
        <f t="shared" si="96"/>
        <v>0</v>
      </c>
      <c r="ME178" s="154">
        <f t="shared" si="96"/>
        <v>0</v>
      </c>
      <c r="MF178" s="154">
        <f t="shared" si="96"/>
        <v>0</v>
      </c>
      <c r="MG178" s="154">
        <f t="shared" si="96"/>
        <v>0</v>
      </c>
      <c r="MH178" s="154">
        <f t="shared" si="96"/>
        <v>0</v>
      </c>
      <c r="MI178" s="154">
        <f t="shared" si="96"/>
        <v>0</v>
      </c>
      <c r="MJ178" s="154">
        <f t="shared" si="96"/>
        <v>0</v>
      </c>
      <c r="MK178" s="154">
        <f t="shared" si="96"/>
        <v>0</v>
      </c>
      <c r="ML178" s="154">
        <f t="shared" si="96"/>
        <v>0</v>
      </c>
      <c r="MM178" s="154">
        <f t="shared" si="96"/>
        <v>0</v>
      </c>
      <c r="MN178" s="154">
        <f t="shared" si="96"/>
        <v>0</v>
      </c>
      <c r="MO178" s="154">
        <f t="shared" si="96"/>
        <v>0</v>
      </c>
      <c r="MP178" s="154">
        <f t="shared" si="96"/>
        <v>0</v>
      </c>
      <c r="MQ178" s="154">
        <f t="shared" si="96"/>
        <v>0</v>
      </c>
      <c r="MR178" s="154">
        <f t="shared" si="96"/>
        <v>0</v>
      </c>
      <c r="MS178" s="154">
        <f t="shared" si="96"/>
        <v>0</v>
      </c>
      <c r="MT178" s="154">
        <f t="shared" si="96"/>
        <v>0</v>
      </c>
      <c r="MU178" s="154">
        <f t="shared" si="96"/>
        <v>0</v>
      </c>
      <c r="MV178" s="154">
        <f t="shared" si="96"/>
        <v>0</v>
      </c>
      <c r="MW178" s="154">
        <f t="shared" si="96"/>
        <v>0</v>
      </c>
      <c r="MX178" s="154">
        <f t="shared" si="96"/>
        <v>0</v>
      </c>
      <c r="MY178" s="154">
        <f t="shared" si="96"/>
        <v>0</v>
      </c>
      <c r="MZ178" s="154">
        <f t="shared" si="96"/>
        <v>0</v>
      </c>
      <c r="NA178" s="154">
        <f t="shared" si="96"/>
        <v>0</v>
      </c>
      <c r="NB178" s="154">
        <f t="shared" si="96"/>
        <v>0</v>
      </c>
      <c r="NC178" s="154">
        <f t="shared" si="96"/>
        <v>0</v>
      </c>
      <c r="ND178" s="154">
        <f t="shared" si="96"/>
        <v>0</v>
      </c>
      <c r="NE178" s="154">
        <f t="shared" si="96"/>
        <v>0</v>
      </c>
      <c r="NF178" s="154">
        <f t="shared" si="96"/>
        <v>0</v>
      </c>
      <c r="NG178" s="154">
        <f t="shared" si="96"/>
        <v>0</v>
      </c>
      <c r="NH178" s="154">
        <f t="shared" si="96"/>
        <v>0</v>
      </c>
      <c r="NI178" s="154">
        <f t="shared" si="96"/>
        <v>0</v>
      </c>
      <c r="NJ178" s="154">
        <f t="shared" si="96"/>
        <v>0</v>
      </c>
      <c r="NK178" s="157">
        <f t="shared" si="96"/>
        <v>0</v>
      </c>
    </row>
    <row r="179" spans="1:375" x14ac:dyDescent="0.25">
      <c r="A179" s="156">
        <f t="shared" si="48"/>
        <v>-16962.599253412583</v>
      </c>
      <c r="B179" s="48" t="s">
        <v>156</v>
      </c>
      <c r="C179" s="153" t="s">
        <v>150</v>
      </c>
      <c r="D179" s="154">
        <f>IF(D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E179" s="154">
        <f t="shared" ref="E179:BP179" si="97">IF(E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F179" s="154">
        <f t="shared" si="97"/>
        <v>0</v>
      </c>
      <c r="G179" s="154">
        <f t="shared" si="97"/>
        <v>0</v>
      </c>
      <c r="H179" s="154">
        <f t="shared" si="97"/>
        <v>0</v>
      </c>
      <c r="I179" s="154">
        <f t="shared" si="97"/>
        <v>0</v>
      </c>
      <c r="J179" s="154">
        <f t="shared" si="97"/>
        <v>0</v>
      </c>
      <c r="K179" s="154">
        <f t="shared" si="97"/>
        <v>0</v>
      </c>
      <c r="L179" s="154">
        <f t="shared" si="97"/>
        <v>0</v>
      </c>
      <c r="M179" s="154">
        <f t="shared" si="97"/>
        <v>0</v>
      </c>
      <c r="N179" s="154">
        <f t="shared" si="97"/>
        <v>0</v>
      </c>
      <c r="O179" s="154">
        <f t="shared" si="97"/>
        <v>0</v>
      </c>
      <c r="P179" s="154">
        <f t="shared" si="97"/>
        <v>0</v>
      </c>
      <c r="Q179" s="154">
        <f t="shared" si="97"/>
        <v>0</v>
      </c>
      <c r="R179" s="154">
        <f t="shared" si="97"/>
        <v>0</v>
      </c>
      <c r="S179" s="154">
        <f t="shared" si="97"/>
        <v>0</v>
      </c>
      <c r="T179" s="154">
        <f t="shared" si="97"/>
        <v>0</v>
      </c>
      <c r="U179" s="154">
        <f t="shared" si="97"/>
        <v>0</v>
      </c>
      <c r="V179" s="154">
        <f t="shared" si="97"/>
        <v>0</v>
      </c>
      <c r="W179" s="154">
        <f t="shared" si="97"/>
        <v>0</v>
      </c>
      <c r="X179" s="154">
        <f t="shared" si="97"/>
        <v>0</v>
      </c>
      <c r="Y179" s="154">
        <f t="shared" si="97"/>
        <v>0</v>
      </c>
      <c r="Z179" s="154">
        <f t="shared" si="97"/>
        <v>0</v>
      </c>
      <c r="AA179" s="154">
        <f t="shared" si="97"/>
        <v>0</v>
      </c>
      <c r="AB179" s="154">
        <f t="shared" si="97"/>
        <v>0</v>
      </c>
      <c r="AC179" s="154">
        <f t="shared" si="97"/>
        <v>0</v>
      </c>
      <c r="AD179" s="154">
        <f t="shared" si="97"/>
        <v>0</v>
      </c>
      <c r="AE179" s="154">
        <f t="shared" si="97"/>
        <v>0</v>
      </c>
      <c r="AF179" s="154">
        <f t="shared" si="97"/>
        <v>0</v>
      </c>
      <c r="AG179" s="154">
        <f t="shared" si="97"/>
        <v>0</v>
      </c>
      <c r="AH179" s="154">
        <f t="shared" si="97"/>
        <v>0</v>
      </c>
      <c r="AI179" s="154">
        <f t="shared" si="97"/>
        <v>0</v>
      </c>
      <c r="AJ179" s="154">
        <f t="shared" si="97"/>
        <v>0</v>
      </c>
      <c r="AK179" s="154">
        <f t="shared" si="97"/>
        <v>0</v>
      </c>
      <c r="AL179" s="154">
        <f t="shared" si="97"/>
        <v>-16962.599253412583</v>
      </c>
      <c r="AM179" s="154">
        <f t="shared" si="97"/>
        <v>0</v>
      </c>
      <c r="AN179" s="154">
        <f t="shared" si="97"/>
        <v>0</v>
      </c>
      <c r="AO179" s="154">
        <f t="shared" si="97"/>
        <v>0</v>
      </c>
      <c r="AP179" s="154">
        <f t="shared" si="97"/>
        <v>0</v>
      </c>
      <c r="AQ179" s="154">
        <f t="shared" si="97"/>
        <v>0</v>
      </c>
      <c r="AR179" s="154">
        <f t="shared" si="97"/>
        <v>0</v>
      </c>
      <c r="AS179" s="154">
        <f t="shared" si="97"/>
        <v>0</v>
      </c>
      <c r="AT179" s="154">
        <f t="shared" si="97"/>
        <v>0</v>
      </c>
      <c r="AU179" s="154">
        <f t="shared" si="97"/>
        <v>0</v>
      </c>
      <c r="AV179" s="154">
        <f t="shared" si="97"/>
        <v>0</v>
      </c>
      <c r="AW179" s="154">
        <f t="shared" si="97"/>
        <v>0</v>
      </c>
      <c r="AX179" s="154">
        <f t="shared" si="97"/>
        <v>0</v>
      </c>
      <c r="AY179" s="154">
        <f t="shared" si="97"/>
        <v>0</v>
      </c>
      <c r="AZ179" s="154">
        <f t="shared" si="97"/>
        <v>0</v>
      </c>
      <c r="BA179" s="154">
        <f t="shared" si="97"/>
        <v>0</v>
      </c>
      <c r="BB179" s="154">
        <f t="shared" si="97"/>
        <v>0</v>
      </c>
      <c r="BC179" s="154">
        <f t="shared" si="97"/>
        <v>0</v>
      </c>
      <c r="BD179" s="154">
        <f t="shared" si="97"/>
        <v>0</v>
      </c>
      <c r="BE179" s="154">
        <f t="shared" si="97"/>
        <v>0</v>
      </c>
      <c r="BF179" s="154">
        <f t="shared" si="97"/>
        <v>0</v>
      </c>
      <c r="BG179" s="154">
        <f t="shared" si="97"/>
        <v>0</v>
      </c>
      <c r="BH179" s="154">
        <f t="shared" si="97"/>
        <v>0</v>
      </c>
      <c r="BI179" s="154">
        <f t="shared" si="97"/>
        <v>0</v>
      </c>
      <c r="BJ179" s="154">
        <f t="shared" si="97"/>
        <v>0</v>
      </c>
      <c r="BK179" s="154">
        <f t="shared" si="97"/>
        <v>0</v>
      </c>
      <c r="BL179" s="154">
        <f t="shared" si="97"/>
        <v>0</v>
      </c>
      <c r="BM179" s="154">
        <f t="shared" si="97"/>
        <v>0</v>
      </c>
      <c r="BN179" s="154">
        <f t="shared" si="97"/>
        <v>0</v>
      </c>
      <c r="BO179" s="154">
        <f t="shared" si="97"/>
        <v>0</v>
      </c>
      <c r="BP179" s="154">
        <f t="shared" si="97"/>
        <v>0</v>
      </c>
      <c r="BQ179" s="154">
        <f t="shared" ref="BQ179:EB179" si="98">IF(BQ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BR179" s="154">
        <f t="shared" si="98"/>
        <v>0</v>
      </c>
      <c r="BS179" s="154">
        <f t="shared" si="98"/>
        <v>0</v>
      </c>
      <c r="BT179" s="154">
        <f t="shared" si="98"/>
        <v>0</v>
      </c>
      <c r="BU179" s="154">
        <f t="shared" si="98"/>
        <v>0</v>
      </c>
      <c r="BV179" s="154">
        <f t="shared" si="98"/>
        <v>0</v>
      </c>
      <c r="BW179" s="154">
        <f t="shared" si="98"/>
        <v>0</v>
      </c>
      <c r="BX179" s="154">
        <f t="shared" si="98"/>
        <v>0</v>
      </c>
      <c r="BY179" s="154">
        <f t="shared" si="98"/>
        <v>0</v>
      </c>
      <c r="BZ179" s="154">
        <f t="shared" si="98"/>
        <v>0</v>
      </c>
      <c r="CA179" s="154">
        <f t="shared" si="98"/>
        <v>0</v>
      </c>
      <c r="CB179" s="154">
        <f t="shared" si="98"/>
        <v>0</v>
      </c>
      <c r="CC179" s="154">
        <f t="shared" si="98"/>
        <v>0</v>
      </c>
      <c r="CD179" s="154">
        <f t="shared" si="98"/>
        <v>0</v>
      </c>
      <c r="CE179" s="154">
        <f t="shared" si="98"/>
        <v>0</v>
      </c>
      <c r="CF179" s="154">
        <f t="shared" si="98"/>
        <v>0</v>
      </c>
      <c r="CG179" s="154">
        <f t="shared" si="98"/>
        <v>0</v>
      </c>
      <c r="CH179" s="154">
        <f t="shared" si="98"/>
        <v>0</v>
      </c>
      <c r="CI179" s="154">
        <f t="shared" si="98"/>
        <v>0</v>
      </c>
      <c r="CJ179" s="154">
        <f t="shared" si="98"/>
        <v>0</v>
      </c>
      <c r="CK179" s="154">
        <f t="shared" si="98"/>
        <v>0</v>
      </c>
      <c r="CL179" s="154">
        <f t="shared" si="98"/>
        <v>0</v>
      </c>
      <c r="CM179" s="154">
        <f t="shared" si="98"/>
        <v>0</v>
      </c>
      <c r="CN179" s="154">
        <f t="shared" si="98"/>
        <v>0</v>
      </c>
      <c r="CO179" s="154">
        <f t="shared" si="98"/>
        <v>0</v>
      </c>
      <c r="CP179" s="154">
        <f t="shared" si="98"/>
        <v>0</v>
      </c>
      <c r="CQ179" s="154">
        <f t="shared" si="98"/>
        <v>0</v>
      </c>
      <c r="CR179" s="154">
        <f t="shared" si="98"/>
        <v>0</v>
      </c>
      <c r="CS179" s="154">
        <f t="shared" si="98"/>
        <v>0</v>
      </c>
      <c r="CT179" s="154">
        <f t="shared" si="98"/>
        <v>0</v>
      </c>
      <c r="CU179" s="154">
        <f t="shared" si="98"/>
        <v>0</v>
      </c>
      <c r="CV179" s="154">
        <f t="shared" si="98"/>
        <v>0</v>
      </c>
      <c r="CW179" s="154">
        <f t="shared" si="98"/>
        <v>0</v>
      </c>
      <c r="CX179" s="154">
        <f t="shared" si="98"/>
        <v>0</v>
      </c>
      <c r="CY179" s="154">
        <f t="shared" si="98"/>
        <v>0</v>
      </c>
      <c r="CZ179" s="154">
        <f t="shared" si="98"/>
        <v>0</v>
      </c>
      <c r="DA179" s="154">
        <f t="shared" si="98"/>
        <v>0</v>
      </c>
      <c r="DB179" s="154">
        <f t="shared" si="98"/>
        <v>0</v>
      </c>
      <c r="DC179" s="154">
        <f t="shared" si="98"/>
        <v>0</v>
      </c>
      <c r="DD179" s="154">
        <f t="shared" si="98"/>
        <v>0</v>
      </c>
      <c r="DE179" s="154">
        <f t="shared" si="98"/>
        <v>0</v>
      </c>
      <c r="DF179" s="154">
        <f t="shared" si="98"/>
        <v>0</v>
      </c>
      <c r="DG179" s="154">
        <f t="shared" si="98"/>
        <v>0</v>
      </c>
      <c r="DH179" s="154">
        <f t="shared" si="98"/>
        <v>0</v>
      </c>
      <c r="DI179" s="154">
        <f t="shared" si="98"/>
        <v>0</v>
      </c>
      <c r="DJ179" s="154">
        <f t="shared" si="98"/>
        <v>0</v>
      </c>
      <c r="DK179" s="154">
        <f t="shared" si="98"/>
        <v>0</v>
      </c>
      <c r="DL179" s="154">
        <f t="shared" si="98"/>
        <v>0</v>
      </c>
      <c r="DM179" s="154">
        <f t="shared" si="98"/>
        <v>0</v>
      </c>
      <c r="DN179" s="154">
        <f t="shared" si="98"/>
        <v>0</v>
      </c>
      <c r="DO179" s="154">
        <f t="shared" si="98"/>
        <v>0</v>
      </c>
      <c r="DP179" s="154">
        <f t="shared" si="98"/>
        <v>0</v>
      </c>
      <c r="DQ179" s="154">
        <f t="shared" si="98"/>
        <v>0</v>
      </c>
      <c r="DR179" s="154">
        <f t="shared" si="98"/>
        <v>0</v>
      </c>
      <c r="DS179" s="154">
        <f t="shared" si="98"/>
        <v>0</v>
      </c>
      <c r="DT179" s="154">
        <f t="shared" si="98"/>
        <v>0</v>
      </c>
      <c r="DU179" s="154">
        <f t="shared" si="98"/>
        <v>0</v>
      </c>
      <c r="DV179" s="154">
        <f t="shared" si="98"/>
        <v>0</v>
      </c>
      <c r="DW179" s="154">
        <f t="shared" si="98"/>
        <v>0</v>
      </c>
      <c r="DX179" s="154">
        <f t="shared" si="98"/>
        <v>0</v>
      </c>
      <c r="DY179" s="154">
        <f t="shared" si="98"/>
        <v>0</v>
      </c>
      <c r="DZ179" s="154">
        <f t="shared" si="98"/>
        <v>0</v>
      </c>
      <c r="EA179" s="154">
        <f t="shared" si="98"/>
        <v>0</v>
      </c>
      <c r="EB179" s="154">
        <f t="shared" si="98"/>
        <v>0</v>
      </c>
      <c r="EC179" s="154">
        <f t="shared" ref="EC179:GN179" si="99">IF(EC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ED179" s="154">
        <f t="shared" si="99"/>
        <v>0</v>
      </c>
      <c r="EE179" s="154">
        <f t="shared" si="99"/>
        <v>0</v>
      </c>
      <c r="EF179" s="154">
        <f t="shared" si="99"/>
        <v>0</v>
      </c>
      <c r="EG179" s="154">
        <f t="shared" si="99"/>
        <v>0</v>
      </c>
      <c r="EH179" s="154">
        <f t="shared" si="99"/>
        <v>0</v>
      </c>
      <c r="EI179" s="154">
        <f t="shared" si="99"/>
        <v>0</v>
      </c>
      <c r="EJ179" s="154">
        <f t="shared" si="99"/>
        <v>0</v>
      </c>
      <c r="EK179" s="154">
        <f t="shared" si="99"/>
        <v>0</v>
      </c>
      <c r="EL179" s="154">
        <f t="shared" si="99"/>
        <v>0</v>
      </c>
      <c r="EM179" s="154">
        <f t="shared" si="99"/>
        <v>0</v>
      </c>
      <c r="EN179" s="154">
        <f t="shared" si="99"/>
        <v>0</v>
      </c>
      <c r="EO179" s="154">
        <f t="shared" si="99"/>
        <v>0</v>
      </c>
      <c r="EP179" s="154">
        <f t="shared" si="99"/>
        <v>0</v>
      </c>
      <c r="EQ179" s="154">
        <f t="shared" si="99"/>
        <v>0</v>
      </c>
      <c r="ER179" s="154">
        <f t="shared" si="99"/>
        <v>0</v>
      </c>
      <c r="ES179" s="154">
        <f t="shared" si="99"/>
        <v>0</v>
      </c>
      <c r="ET179" s="154">
        <f t="shared" si="99"/>
        <v>0</v>
      </c>
      <c r="EU179" s="154">
        <f t="shared" si="99"/>
        <v>0</v>
      </c>
      <c r="EV179" s="154">
        <f t="shared" si="99"/>
        <v>0</v>
      </c>
      <c r="EW179" s="154">
        <f t="shared" si="99"/>
        <v>0</v>
      </c>
      <c r="EX179" s="154">
        <f t="shared" si="99"/>
        <v>0</v>
      </c>
      <c r="EY179" s="154">
        <f t="shared" si="99"/>
        <v>0</v>
      </c>
      <c r="EZ179" s="154">
        <f t="shared" si="99"/>
        <v>0</v>
      </c>
      <c r="FA179" s="154">
        <f t="shared" si="99"/>
        <v>0</v>
      </c>
      <c r="FB179" s="154">
        <f t="shared" si="99"/>
        <v>0</v>
      </c>
      <c r="FC179" s="154">
        <f t="shared" si="99"/>
        <v>0</v>
      </c>
      <c r="FD179" s="154">
        <f t="shared" si="99"/>
        <v>0</v>
      </c>
      <c r="FE179" s="154">
        <f t="shared" si="99"/>
        <v>0</v>
      </c>
      <c r="FF179" s="154">
        <f t="shared" si="99"/>
        <v>0</v>
      </c>
      <c r="FG179" s="154">
        <f t="shared" si="99"/>
        <v>0</v>
      </c>
      <c r="FH179" s="154">
        <f t="shared" si="99"/>
        <v>0</v>
      </c>
      <c r="FI179" s="154">
        <f t="shared" si="99"/>
        <v>0</v>
      </c>
      <c r="FJ179" s="154">
        <f t="shared" si="99"/>
        <v>0</v>
      </c>
      <c r="FK179" s="154">
        <f t="shared" si="99"/>
        <v>0</v>
      </c>
      <c r="FL179" s="154">
        <f t="shared" si="99"/>
        <v>0</v>
      </c>
      <c r="FM179" s="154">
        <f t="shared" si="99"/>
        <v>0</v>
      </c>
      <c r="FN179" s="154">
        <f t="shared" si="99"/>
        <v>0</v>
      </c>
      <c r="FO179" s="154">
        <f t="shared" si="99"/>
        <v>0</v>
      </c>
      <c r="FP179" s="154">
        <f t="shared" si="99"/>
        <v>0</v>
      </c>
      <c r="FQ179" s="154">
        <f t="shared" si="99"/>
        <v>0</v>
      </c>
      <c r="FR179" s="154">
        <f t="shared" si="99"/>
        <v>0</v>
      </c>
      <c r="FS179" s="154">
        <f t="shared" si="99"/>
        <v>0</v>
      </c>
      <c r="FT179" s="154">
        <f t="shared" si="99"/>
        <v>0</v>
      </c>
      <c r="FU179" s="154">
        <f t="shared" si="99"/>
        <v>0</v>
      </c>
      <c r="FV179" s="154">
        <f t="shared" si="99"/>
        <v>0</v>
      </c>
      <c r="FW179" s="154">
        <f t="shared" si="99"/>
        <v>0</v>
      </c>
      <c r="FX179" s="154">
        <f t="shared" si="99"/>
        <v>0</v>
      </c>
      <c r="FY179" s="154">
        <f t="shared" si="99"/>
        <v>0</v>
      </c>
      <c r="FZ179" s="154">
        <f t="shared" si="99"/>
        <v>0</v>
      </c>
      <c r="GA179" s="154">
        <f t="shared" si="99"/>
        <v>0</v>
      </c>
      <c r="GB179" s="154">
        <f t="shared" si="99"/>
        <v>0</v>
      </c>
      <c r="GC179" s="154">
        <f t="shared" si="99"/>
        <v>0</v>
      </c>
      <c r="GD179" s="154">
        <f t="shared" si="99"/>
        <v>0</v>
      </c>
      <c r="GE179" s="154">
        <f t="shared" si="99"/>
        <v>0</v>
      </c>
      <c r="GF179" s="154">
        <f t="shared" si="99"/>
        <v>0</v>
      </c>
      <c r="GG179" s="154">
        <f t="shared" si="99"/>
        <v>0</v>
      </c>
      <c r="GH179" s="154">
        <f t="shared" si="99"/>
        <v>0</v>
      </c>
      <c r="GI179" s="154">
        <f t="shared" si="99"/>
        <v>0</v>
      </c>
      <c r="GJ179" s="154">
        <f t="shared" si="99"/>
        <v>0</v>
      </c>
      <c r="GK179" s="154">
        <f t="shared" si="99"/>
        <v>0</v>
      </c>
      <c r="GL179" s="154">
        <f t="shared" si="99"/>
        <v>0</v>
      </c>
      <c r="GM179" s="154">
        <f t="shared" si="99"/>
        <v>0</v>
      </c>
      <c r="GN179" s="154">
        <f t="shared" si="99"/>
        <v>0</v>
      </c>
      <c r="GO179" s="154">
        <f t="shared" ref="GO179:IZ179" si="100">IF(GO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GP179" s="154">
        <f t="shared" si="100"/>
        <v>0</v>
      </c>
      <c r="GQ179" s="154">
        <f t="shared" si="100"/>
        <v>0</v>
      </c>
      <c r="GR179" s="154">
        <f t="shared" si="100"/>
        <v>0</v>
      </c>
      <c r="GS179" s="154">
        <f t="shared" si="100"/>
        <v>0</v>
      </c>
      <c r="GT179" s="154">
        <f t="shared" si="100"/>
        <v>0</v>
      </c>
      <c r="GU179" s="154">
        <f t="shared" si="100"/>
        <v>0</v>
      </c>
      <c r="GV179" s="154">
        <f t="shared" si="100"/>
        <v>0</v>
      </c>
      <c r="GW179" s="154">
        <f t="shared" si="100"/>
        <v>0</v>
      </c>
      <c r="GX179" s="154">
        <f t="shared" si="100"/>
        <v>0</v>
      </c>
      <c r="GY179" s="154">
        <f t="shared" si="100"/>
        <v>0</v>
      </c>
      <c r="GZ179" s="154">
        <f t="shared" si="100"/>
        <v>0</v>
      </c>
      <c r="HA179" s="154">
        <f t="shared" si="100"/>
        <v>0</v>
      </c>
      <c r="HB179" s="154">
        <f t="shared" si="100"/>
        <v>0</v>
      </c>
      <c r="HC179" s="154">
        <f t="shared" si="100"/>
        <v>0</v>
      </c>
      <c r="HD179" s="154">
        <f t="shared" si="100"/>
        <v>0</v>
      </c>
      <c r="HE179" s="154">
        <f t="shared" si="100"/>
        <v>0</v>
      </c>
      <c r="HF179" s="154">
        <f t="shared" si="100"/>
        <v>0</v>
      </c>
      <c r="HG179" s="154">
        <f t="shared" si="100"/>
        <v>0</v>
      </c>
      <c r="HH179" s="154">
        <f t="shared" si="100"/>
        <v>0</v>
      </c>
      <c r="HI179" s="154">
        <f t="shared" si="100"/>
        <v>0</v>
      </c>
      <c r="HJ179" s="154">
        <f t="shared" si="100"/>
        <v>0</v>
      </c>
      <c r="HK179" s="154">
        <f t="shared" si="100"/>
        <v>0</v>
      </c>
      <c r="HL179" s="154">
        <f t="shared" si="100"/>
        <v>0</v>
      </c>
      <c r="HM179" s="154">
        <f t="shared" si="100"/>
        <v>0</v>
      </c>
      <c r="HN179" s="154">
        <f t="shared" si="100"/>
        <v>0</v>
      </c>
      <c r="HO179" s="154">
        <f t="shared" si="100"/>
        <v>0</v>
      </c>
      <c r="HP179" s="154">
        <f t="shared" si="100"/>
        <v>0</v>
      </c>
      <c r="HQ179" s="154">
        <f t="shared" si="100"/>
        <v>0</v>
      </c>
      <c r="HR179" s="154">
        <f t="shared" si="100"/>
        <v>0</v>
      </c>
      <c r="HS179" s="154">
        <f t="shared" si="100"/>
        <v>0</v>
      </c>
      <c r="HT179" s="154">
        <f t="shared" si="100"/>
        <v>0</v>
      </c>
      <c r="HU179" s="154">
        <f t="shared" si="100"/>
        <v>0</v>
      </c>
      <c r="HV179" s="154">
        <f t="shared" si="100"/>
        <v>0</v>
      </c>
      <c r="HW179" s="154">
        <f t="shared" si="100"/>
        <v>0</v>
      </c>
      <c r="HX179" s="154">
        <f t="shared" si="100"/>
        <v>0</v>
      </c>
      <c r="HY179" s="154">
        <f t="shared" si="100"/>
        <v>0</v>
      </c>
      <c r="HZ179" s="154">
        <f t="shared" si="100"/>
        <v>0</v>
      </c>
      <c r="IA179" s="154">
        <f t="shared" si="100"/>
        <v>0</v>
      </c>
      <c r="IB179" s="154">
        <f t="shared" si="100"/>
        <v>0</v>
      </c>
      <c r="IC179" s="154">
        <f t="shared" si="100"/>
        <v>0</v>
      </c>
      <c r="ID179" s="154">
        <f t="shared" si="100"/>
        <v>0</v>
      </c>
      <c r="IE179" s="154">
        <f t="shared" si="100"/>
        <v>0</v>
      </c>
      <c r="IF179" s="154">
        <f t="shared" si="100"/>
        <v>0</v>
      </c>
      <c r="IG179" s="154">
        <f t="shared" si="100"/>
        <v>0</v>
      </c>
      <c r="IH179" s="154">
        <f t="shared" si="100"/>
        <v>0</v>
      </c>
      <c r="II179" s="154">
        <f t="shared" si="100"/>
        <v>0</v>
      </c>
      <c r="IJ179" s="154">
        <f t="shared" si="100"/>
        <v>0</v>
      </c>
      <c r="IK179" s="154">
        <f t="shared" si="100"/>
        <v>0</v>
      </c>
      <c r="IL179" s="154">
        <f t="shared" si="100"/>
        <v>0</v>
      </c>
      <c r="IM179" s="154">
        <f t="shared" si="100"/>
        <v>0</v>
      </c>
      <c r="IN179" s="154">
        <f t="shared" si="100"/>
        <v>0</v>
      </c>
      <c r="IO179" s="154">
        <f t="shared" si="100"/>
        <v>0</v>
      </c>
      <c r="IP179" s="154">
        <f t="shared" si="100"/>
        <v>0</v>
      </c>
      <c r="IQ179" s="154">
        <f t="shared" si="100"/>
        <v>0</v>
      </c>
      <c r="IR179" s="154">
        <f t="shared" si="100"/>
        <v>0</v>
      </c>
      <c r="IS179" s="154">
        <f t="shared" si="100"/>
        <v>0</v>
      </c>
      <c r="IT179" s="154">
        <f t="shared" si="100"/>
        <v>0</v>
      </c>
      <c r="IU179" s="154">
        <f t="shared" si="100"/>
        <v>0</v>
      </c>
      <c r="IV179" s="154">
        <f t="shared" si="100"/>
        <v>0</v>
      </c>
      <c r="IW179" s="154">
        <f t="shared" si="100"/>
        <v>0</v>
      </c>
      <c r="IX179" s="154">
        <f t="shared" si="100"/>
        <v>0</v>
      </c>
      <c r="IY179" s="154">
        <f t="shared" si="100"/>
        <v>0</v>
      </c>
      <c r="IZ179" s="154">
        <f t="shared" si="100"/>
        <v>0</v>
      </c>
      <c r="JA179" s="154">
        <f t="shared" ref="JA179:LL179" si="101">IF(JA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JB179" s="154">
        <f t="shared" si="101"/>
        <v>0</v>
      </c>
      <c r="JC179" s="154">
        <f t="shared" si="101"/>
        <v>0</v>
      </c>
      <c r="JD179" s="154">
        <f t="shared" si="101"/>
        <v>0</v>
      </c>
      <c r="JE179" s="154">
        <f t="shared" si="101"/>
        <v>0</v>
      </c>
      <c r="JF179" s="154">
        <f t="shared" si="101"/>
        <v>0</v>
      </c>
      <c r="JG179" s="154">
        <f t="shared" si="101"/>
        <v>0</v>
      </c>
      <c r="JH179" s="154">
        <f t="shared" si="101"/>
        <v>0</v>
      </c>
      <c r="JI179" s="154">
        <f t="shared" si="101"/>
        <v>0</v>
      </c>
      <c r="JJ179" s="154">
        <f t="shared" si="101"/>
        <v>0</v>
      </c>
      <c r="JK179" s="154">
        <f t="shared" si="101"/>
        <v>0</v>
      </c>
      <c r="JL179" s="154">
        <f t="shared" si="101"/>
        <v>0</v>
      </c>
      <c r="JM179" s="154">
        <f t="shared" si="101"/>
        <v>0</v>
      </c>
      <c r="JN179" s="154">
        <f t="shared" si="101"/>
        <v>0</v>
      </c>
      <c r="JO179" s="154">
        <f t="shared" si="101"/>
        <v>0</v>
      </c>
      <c r="JP179" s="154">
        <f t="shared" si="101"/>
        <v>0</v>
      </c>
      <c r="JQ179" s="154">
        <f t="shared" si="101"/>
        <v>0</v>
      </c>
      <c r="JR179" s="154">
        <f t="shared" si="101"/>
        <v>0</v>
      </c>
      <c r="JS179" s="154">
        <f t="shared" si="101"/>
        <v>0</v>
      </c>
      <c r="JT179" s="154">
        <f t="shared" si="101"/>
        <v>0</v>
      </c>
      <c r="JU179" s="154">
        <f t="shared" si="101"/>
        <v>0</v>
      </c>
      <c r="JV179" s="154">
        <f t="shared" si="101"/>
        <v>0</v>
      </c>
      <c r="JW179" s="154">
        <f t="shared" si="101"/>
        <v>0</v>
      </c>
      <c r="JX179" s="154">
        <f t="shared" si="101"/>
        <v>0</v>
      </c>
      <c r="JY179" s="154">
        <f t="shared" si="101"/>
        <v>0</v>
      </c>
      <c r="JZ179" s="154">
        <f t="shared" si="101"/>
        <v>0</v>
      </c>
      <c r="KA179" s="154">
        <f t="shared" si="101"/>
        <v>0</v>
      </c>
      <c r="KB179" s="154">
        <f t="shared" si="101"/>
        <v>0</v>
      </c>
      <c r="KC179" s="154">
        <f t="shared" si="101"/>
        <v>0</v>
      </c>
      <c r="KD179" s="154">
        <f t="shared" si="101"/>
        <v>0</v>
      </c>
      <c r="KE179" s="154">
        <f t="shared" si="101"/>
        <v>0</v>
      </c>
      <c r="KF179" s="154">
        <f t="shared" si="101"/>
        <v>0</v>
      </c>
      <c r="KG179" s="154">
        <f t="shared" si="101"/>
        <v>0</v>
      </c>
      <c r="KH179" s="154">
        <f t="shared" si="101"/>
        <v>0</v>
      </c>
      <c r="KI179" s="154">
        <f t="shared" si="101"/>
        <v>0</v>
      </c>
      <c r="KJ179" s="154">
        <f t="shared" si="101"/>
        <v>0</v>
      </c>
      <c r="KK179" s="154">
        <f t="shared" si="101"/>
        <v>0</v>
      </c>
      <c r="KL179" s="154">
        <f t="shared" si="101"/>
        <v>0</v>
      </c>
      <c r="KM179" s="154">
        <f t="shared" si="101"/>
        <v>0</v>
      </c>
      <c r="KN179" s="154">
        <f t="shared" si="101"/>
        <v>0</v>
      </c>
      <c r="KO179" s="154">
        <f t="shared" si="101"/>
        <v>0</v>
      </c>
      <c r="KP179" s="154">
        <f t="shared" si="101"/>
        <v>0</v>
      </c>
      <c r="KQ179" s="154">
        <f t="shared" si="101"/>
        <v>0</v>
      </c>
      <c r="KR179" s="154">
        <f t="shared" si="101"/>
        <v>0</v>
      </c>
      <c r="KS179" s="154">
        <f t="shared" si="101"/>
        <v>0</v>
      </c>
      <c r="KT179" s="154">
        <f t="shared" si="101"/>
        <v>0</v>
      </c>
      <c r="KU179" s="154">
        <f t="shared" si="101"/>
        <v>0</v>
      </c>
      <c r="KV179" s="154">
        <f t="shared" si="101"/>
        <v>0</v>
      </c>
      <c r="KW179" s="154">
        <f t="shared" si="101"/>
        <v>0</v>
      </c>
      <c r="KX179" s="154">
        <f t="shared" si="101"/>
        <v>0</v>
      </c>
      <c r="KY179" s="154">
        <f t="shared" si="101"/>
        <v>0</v>
      </c>
      <c r="KZ179" s="154">
        <f t="shared" si="101"/>
        <v>0</v>
      </c>
      <c r="LA179" s="154">
        <f t="shared" si="101"/>
        <v>0</v>
      </c>
      <c r="LB179" s="154">
        <f t="shared" si="101"/>
        <v>0</v>
      </c>
      <c r="LC179" s="154">
        <f t="shared" si="101"/>
        <v>0</v>
      </c>
      <c r="LD179" s="154">
        <f t="shared" si="101"/>
        <v>0</v>
      </c>
      <c r="LE179" s="154">
        <f t="shared" si="101"/>
        <v>0</v>
      </c>
      <c r="LF179" s="154">
        <f t="shared" si="101"/>
        <v>0</v>
      </c>
      <c r="LG179" s="154">
        <f t="shared" si="101"/>
        <v>0</v>
      </c>
      <c r="LH179" s="154">
        <f t="shared" si="101"/>
        <v>0</v>
      </c>
      <c r="LI179" s="154">
        <f t="shared" si="101"/>
        <v>0</v>
      </c>
      <c r="LJ179" s="154">
        <f t="shared" si="101"/>
        <v>0</v>
      </c>
      <c r="LK179" s="154">
        <f t="shared" si="101"/>
        <v>0</v>
      </c>
      <c r="LL179" s="154">
        <f t="shared" si="101"/>
        <v>0</v>
      </c>
      <c r="LM179" s="154">
        <f t="shared" ref="LM179:NK179" si="102">IF(LM$165=EOMONTH($E3,$R3*(1-$O3)),SUMIFS($D172:$NK172,$D$165:$NK$165,"&gt;"&amp;EOMONTH($E3,$R3*(1-$O3)+$S3*(1-$O3)+$T3*$O3),$D$165:$NK$165,"&lt;="&amp;EOMONTH($E3,$R3*(1-$O3)+60))*-($AF3*(1-$O3)+$AH3*$O3)+SUMIFS($D172:$NK172,$D$165:$NK$165,"&gt;"&amp;EOMONTH($E3,$R3*(1-$O3)+60),$D$165:$NK$165,"&lt;="&amp;EOMONTH($E3,$R3*(1-$O3)+300))*-($AG3*(1-$O3)+$AI3*$O3),0)</f>
        <v>0</v>
      </c>
      <c r="LN179" s="154">
        <f t="shared" si="102"/>
        <v>0</v>
      </c>
      <c r="LO179" s="154">
        <f t="shared" si="102"/>
        <v>0</v>
      </c>
      <c r="LP179" s="154">
        <f t="shared" si="102"/>
        <v>0</v>
      </c>
      <c r="LQ179" s="154">
        <f t="shared" si="102"/>
        <v>0</v>
      </c>
      <c r="LR179" s="154">
        <f t="shared" si="102"/>
        <v>0</v>
      </c>
      <c r="LS179" s="154">
        <f t="shared" si="102"/>
        <v>0</v>
      </c>
      <c r="LT179" s="154">
        <f t="shared" si="102"/>
        <v>0</v>
      </c>
      <c r="LU179" s="154">
        <f t="shared" si="102"/>
        <v>0</v>
      </c>
      <c r="LV179" s="154">
        <f t="shared" si="102"/>
        <v>0</v>
      </c>
      <c r="LW179" s="154">
        <f t="shared" si="102"/>
        <v>0</v>
      </c>
      <c r="LX179" s="154">
        <f t="shared" si="102"/>
        <v>0</v>
      </c>
      <c r="LY179" s="154">
        <f t="shared" si="102"/>
        <v>0</v>
      </c>
      <c r="LZ179" s="154">
        <f t="shared" si="102"/>
        <v>0</v>
      </c>
      <c r="MA179" s="154">
        <f t="shared" si="102"/>
        <v>0</v>
      </c>
      <c r="MB179" s="154">
        <f t="shared" si="102"/>
        <v>0</v>
      </c>
      <c r="MC179" s="154">
        <f t="shared" si="102"/>
        <v>0</v>
      </c>
      <c r="MD179" s="154">
        <f t="shared" si="102"/>
        <v>0</v>
      </c>
      <c r="ME179" s="154">
        <f t="shared" si="102"/>
        <v>0</v>
      </c>
      <c r="MF179" s="154">
        <f t="shared" si="102"/>
        <v>0</v>
      </c>
      <c r="MG179" s="154">
        <f t="shared" si="102"/>
        <v>0</v>
      </c>
      <c r="MH179" s="154">
        <f t="shared" si="102"/>
        <v>0</v>
      </c>
      <c r="MI179" s="154">
        <f t="shared" si="102"/>
        <v>0</v>
      </c>
      <c r="MJ179" s="154">
        <f t="shared" si="102"/>
        <v>0</v>
      </c>
      <c r="MK179" s="154">
        <f t="shared" si="102"/>
        <v>0</v>
      </c>
      <c r="ML179" s="154">
        <f t="shared" si="102"/>
        <v>0</v>
      </c>
      <c r="MM179" s="154">
        <f t="shared" si="102"/>
        <v>0</v>
      </c>
      <c r="MN179" s="154">
        <f t="shared" si="102"/>
        <v>0</v>
      </c>
      <c r="MO179" s="154">
        <f t="shared" si="102"/>
        <v>0</v>
      </c>
      <c r="MP179" s="154">
        <f t="shared" si="102"/>
        <v>0</v>
      </c>
      <c r="MQ179" s="154">
        <f t="shared" si="102"/>
        <v>0</v>
      </c>
      <c r="MR179" s="154">
        <f t="shared" si="102"/>
        <v>0</v>
      </c>
      <c r="MS179" s="154">
        <f t="shared" si="102"/>
        <v>0</v>
      </c>
      <c r="MT179" s="154">
        <f t="shared" si="102"/>
        <v>0</v>
      </c>
      <c r="MU179" s="154">
        <f t="shared" si="102"/>
        <v>0</v>
      </c>
      <c r="MV179" s="154">
        <f t="shared" si="102"/>
        <v>0</v>
      </c>
      <c r="MW179" s="154">
        <f t="shared" si="102"/>
        <v>0</v>
      </c>
      <c r="MX179" s="154">
        <f t="shared" si="102"/>
        <v>0</v>
      </c>
      <c r="MY179" s="154">
        <f t="shared" si="102"/>
        <v>0</v>
      </c>
      <c r="MZ179" s="154">
        <f t="shared" si="102"/>
        <v>0</v>
      </c>
      <c r="NA179" s="154">
        <f t="shared" si="102"/>
        <v>0</v>
      </c>
      <c r="NB179" s="154">
        <f t="shared" si="102"/>
        <v>0</v>
      </c>
      <c r="NC179" s="154">
        <f t="shared" si="102"/>
        <v>0</v>
      </c>
      <c r="ND179" s="154">
        <f t="shared" si="102"/>
        <v>0</v>
      </c>
      <c r="NE179" s="154">
        <f t="shared" si="102"/>
        <v>0</v>
      </c>
      <c r="NF179" s="154">
        <f t="shared" si="102"/>
        <v>0</v>
      </c>
      <c r="NG179" s="154">
        <f t="shared" si="102"/>
        <v>0</v>
      </c>
      <c r="NH179" s="154">
        <f t="shared" si="102"/>
        <v>0</v>
      </c>
      <c r="NI179" s="154">
        <f t="shared" si="102"/>
        <v>0</v>
      </c>
      <c r="NJ179" s="154">
        <f t="shared" si="102"/>
        <v>0</v>
      </c>
      <c r="NK179" s="157">
        <f t="shared" si="102"/>
        <v>0</v>
      </c>
    </row>
    <row r="180" spans="1:375" x14ac:dyDescent="0.25">
      <c r="A180" s="158">
        <f t="shared" ca="1" si="48"/>
        <v>780990.67547425779</v>
      </c>
      <c r="B180" s="162"/>
      <c r="C180" s="159" t="s">
        <v>151</v>
      </c>
      <c r="D180" s="160">
        <f ca="1">SUM(D175:D179)</f>
        <v>499.97270379056499</v>
      </c>
      <c r="E180" s="160">
        <f t="shared" ref="E180:BP180" ca="1" si="103">SUM(E175:E179)</f>
        <v>500.17447115671985</v>
      </c>
      <c r="F180" s="160">
        <f t="shared" ca="1" si="103"/>
        <v>459.34542242980933</v>
      </c>
      <c r="G180" s="160">
        <f t="shared" ca="1" si="103"/>
        <v>459.54604164193006</v>
      </c>
      <c r="H180" s="160">
        <f t="shared" ca="1" si="103"/>
        <v>4416.5129804692106</v>
      </c>
      <c r="I180" s="160">
        <f t="shared" ca="1" si="103"/>
        <v>4422.5054854586597</v>
      </c>
      <c r="J180" s="160">
        <f t="shared" ca="1" si="103"/>
        <v>4459.834569117198</v>
      </c>
      <c r="K180" s="160">
        <f t="shared" ca="1" si="103"/>
        <v>4460.0393406292469</v>
      </c>
      <c r="L180" s="160">
        <f t="shared" ca="1" si="103"/>
        <v>4460.2446171630854</v>
      </c>
      <c r="M180" s="160">
        <f t="shared" ca="1" si="103"/>
        <v>4460.4503999642347</v>
      </c>
      <c r="N180" s="160">
        <f t="shared" ca="1" si="103"/>
        <v>4460.6566902812856</v>
      </c>
      <c r="O180" s="160">
        <f t="shared" ca="1" si="103"/>
        <v>4579.5926862571023</v>
      </c>
      <c r="P180" s="160">
        <f t="shared" ca="1" si="103"/>
        <v>4587.9069854213258</v>
      </c>
      <c r="Q180" s="160">
        <f t="shared" ca="1" si="103"/>
        <v>4589.2285502862396</v>
      </c>
      <c r="R180" s="160">
        <f t="shared" ca="1" si="103"/>
        <v>4589.4368832145192</v>
      </c>
      <c r="S180" s="160">
        <f t="shared" ca="1" si="103"/>
        <v>4589.6457299480007</v>
      </c>
      <c r="T180" s="160">
        <f t="shared" ca="1" si="103"/>
        <v>4589.8550917538696</v>
      </c>
      <c r="U180" s="160">
        <f t="shared" ca="1" si="103"/>
        <v>4590.0649699024307</v>
      </c>
      <c r="V180" s="160">
        <f t="shared" ca="1" si="103"/>
        <v>4590.2753656671257</v>
      </c>
      <c r="W180" s="160">
        <f t="shared" ca="1" si="103"/>
        <v>4590.486280324536</v>
      </c>
      <c r="X180" s="160">
        <f t="shared" ca="1" si="103"/>
        <v>4590.6977151543897</v>
      </c>
      <c r="Y180" s="160">
        <f t="shared" ca="1" si="103"/>
        <v>4590.9096714395728</v>
      </c>
      <c r="Z180" s="160">
        <f t="shared" ca="1" si="103"/>
        <v>4591.1221504661353</v>
      </c>
      <c r="AA180" s="160">
        <f t="shared" ca="1" si="103"/>
        <v>4713.6262263212266</v>
      </c>
      <c r="AB180" s="160">
        <f t="shared" ca="1" si="103"/>
        <v>4953.779973549551</v>
      </c>
      <c r="AC180" s="160">
        <f t="shared" ca="1" si="103"/>
        <v>4955.1411853604131</v>
      </c>
      <c r="AD180" s="160">
        <f t="shared" ca="1" si="103"/>
        <v>4955.3557682765395</v>
      </c>
      <c r="AE180" s="160">
        <f t="shared" ca="1" si="103"/>
        <v>4955.5708804120268</v>
      </c>
      <c r="AF180" s="160">
        <f t="shared" ca="1" si="103"/>
        <v>4955.7865230720708</v>
      </c>
      <c r="AG180" s="160">
        <f t="shared" ca="1" si="103"/>
        <v>4956.002697565089</v>
      </c>
      <c r="AH180" s="160">
        <f t="shared" ca="1" si="103"/>
        <v>4956.2194052027244</v>
      </c>
      <c r="AI180" s="160">
        <f t="shared" ca="1" si="103"/>
        <v>4956.4366472998572</v>
      </c>
      <c r="AJ180" s="160">
        <f t="shared" ca="1" si="103"/>
        <v>4956.6544251746063</v>
      </c>
      <c r="AK180" s="160">
        <f t="shared" ca="1" si="103"/>
        <v>4956.8727401483457</v>
      </c>
      <c r="AL180" s="160">
        <f t="shared" ca="1" si="103"/>
        <v>-35875.757659866882</v>
      </c>
      <c r="AM180" s="160">
        <f t="shared" ca="1" si="103"/>
        <v>4959.6643056257262</v>
      </c>
      <c r="AN180" s="160">
        <f t="shared" ca="1" si="103"/>
        <v>4972.9805638255757</v>
      </c>
      <c r="AO180" s="160">
        <f t="shared" ca="1" si="103"/>
        <v>5097.9890980414857</v>
      </c>
      <c r="AP180" s="160">
        <f t="shared" ca="1" si="103"/>
        <v>5098.2101184450967</v>
      </c>
      <c r="AQ180" s="160">
        <f t="shared" ca="1" si="103"/>
        <v>5098.4316839446483</v>
      </c>
      <c r="AR180" s="160">
        <f t="shared" ca="1" si="103"/>
        <v>5098.6537958844938</v>
      </c>
      <c r="AS180" s="160">
        <f t="shared" ca="1" si="103"/>
        <v>5098.8764556123024</v>
      </c>
      <c r="AT180" s="160">
        <f t="shared" ca="1" si="103"/>
        <v>5099.0996644790675</v>
      </c>
      <c r="AU180" s="160">
        <f t="shared" ca="1" si="103"/>
        <v>5099.3234238391142</v>
      </c>
      <c r="AV180" s="160">
        <f t="shared" ca="1" si="103"/>
        <v>5099.547735050106</v>
      </c>
      <c r="AW180" s="160">
        <f t="shared" ca="1" si="103"/>
        <v>5099.7725994730572</v>
      </c>
      <c r="AX180" s="160">
        <f t="shared" ca="1" si="103"/>
        <v>5099.9980184723372</v>
      </c>
      <c r="AY180" s="160">
        <f t="shared" ca="1" si="103"/>
        <v>5102.6479119147589</v>
      </c>
      <c r="AZ180" s="160">
        <f t="shared" ca="1" si="103"/>
        <v>5116.2475314030098</v>
      </c>
      <c r="BA180" s="160">
        <f t="shared" ca="1" si="103"/>
        <v>5245.0063216453973</v>
      </c>
      <c r="BB180" s="160">
        <f t="shared" ca="1" si="103"/>
        <v>5245.2339726611171</v>
      </c>
      <c r="BC180" s="160">
        <f t="shared" ca="1" si="103"/>
        <v>5245.4621851256552</v>
      </c>
      <c r="BD180" s="160">
        <f t="shared" ca="1" si="103"/>
        <v>5245.6909604236953</v>
      </c>
      <c r="BE180" s="160">
        <f t="shared" ca="1" si="103"/>
        <v>5245.9202999433392</v>
      </c>
      <c r="BF180" s="160">
        <f t="shared" ca="1" si="103"/>
        <v>5246.1502050761064</v>
      </c>
      <c r="BG180" s="160">
        <f t="shared" ca="1" si="103"/>
        <v>5246.3806772169546</v>
      </c>
      <c r="BH180" s="160">
        <f t="shared" ca="1" si="103"/>
        <v>5246.6117177642764</v>
      </c>
      <c r="BI180" s="160">
        <f t="shared" ca="1" si="103"/>
        <v>5246.8433281199159</v>
      </c>
      <c r="BJ180" s="160">
        <f t="shared" ca="1" si="103"/>
        <v>5247.0755096891744</v>
      </c>
      <c r="BK180" s="160">
        <f t="shared" ca="1" si="103"/>
        <v>5249.8048999348684</v>
      </c>
      <c r="BL180" s="160">
        <f t="shared" ca="1" si="103"/>
        <v>5263.6940590210206</v>
      </c>
      <c r="BM180" s="160">
        <f t="shared" ca="1" si="103"/>
        <v>5396.3156129706804</v>
      </c>
      <c r="BN180" s="160">
        <f t="shared" ca="1" si="103"/>
        <v>5396.5500935168711</v>
      </c>
      <c r="BO180" s="160">
        <f t="shared" ca="1" si="103"/>
        <v>5396.7851523553445</v>
      </c>
      <c r="BP180" s="160">
        <f t="shared" ca="1" si="103"/>
        <v>5397.0207909123274</v>
      </c>
      <c r="BQ180" s="160">
        <f t="shared" ref="BQ180:EB180" ca="1" si="104">SUM(BQ175:BQ179)</f>
        <v>5397.257010617559</v>
      </c>
      <c r="BR180" s="160">
        <f t="shared" ca="1" si="104"/>
        <v>5397.4938129043103</v>
      </c>
      <c r="BS180" s="160">
        <f t="shared" ca="1" si="104"/>
        <v>5397.7311992093837</v>
      </c>
      <c r="BT180" s="160">
        <f t="shared" ca="1" si="104"/>
        <v>5397.9691709731251</v>
      </c>
      <c r="BU180" s="160">
        <f t="shared" ca="1" si="104"/>
        <v>5398.2077296394336</v>
      </c>
      <c r="BV180" s="160">
        <f t="shared" ca="1" si="104"/>
        <v>5398.4468766557702</v>
      </c>
      <c r="BW180" s="160">
        <f t="shared" ca="1" si="104"/>
        <v>5401.2581486088347</v>
      </c>
      <c r="BX180" s="160">
        <f t="shared" ca="1" si="104"/>
        <v>5415.44316450109</v>
      </c>
      <c r="BY180" s="160">
        <f t="shared" ca="1" si="104"/>
        <v>5552.0433650692394</v>
      </c>
      <c r="BZ180" s="160">
        <f t="shared" ca="1" si="104"/>
        <v>5552.2848800318161</v>
      </c>
      <c r="CA180" s="160">
        <f t="shared" ca="1" si="104"/>
        <v>5552.5269906354442</v>
      </c>
      <c r="CB180" s="160">
        <f t="shared" ca="1" si="104"/>
        <v>5552.769698349136</v>
      </c>
      <c r="CC180" s="160">
        <f t="shared" ca="1" si="104"/>
        <v>5553.0130046455251</v>
      </c>
      <c r="CD180" s="160">
        <f t="shared" ca="1" si="104"/>
        <v>5553.256911000879</v>
      </c>
      <c r="CE180" s="160">
        <f t="shared" ca="1" si="104"/>
        <v>5553.5014188951045</v>
      </c>
      <c r="CF180" s="160">
        <f t="shared" ca="1" si="104"/>
        <v>5553.7465298117577</v>
      </c>
      <c r="CG180" s="160">
        <f t="shared" ca="1" si="104"/>
        <v>5553.9922452380561</v>
      </c>
      <c r="CH180" s="160">
        <f t="shared" ca="1" si="104"/>
        <v>5554.2385666648825</v>
      </c>
      <c r="CI180" s="160">
        <f t="shared" ca="1" si="104"/>
        <v>5557.1341767765398</v>
      </c>
      <c r="CJ180" s="160">
        <f t="shared" ca="1" si="104"/>
        <v>5571.6215088197505</v>
      </c>
      <c r="CK180" s="160">
        <f t="shared" ca="1" si="104"/>
        <v>5712.319715404944</v>
      </c>
      <c r="CL180" s="160">
        <f t="shared" ca="1" si="104"/>
        <v>5712.5684758163979</v>
      </c>
      <c r="CM180" s="160">
        <f t="shared" ca="1" si="104"/>
        <v>5712.8178497381359</v>
      </c>
      <c r="CN180" s="160">
        <f t="shared" ca="1" si="104"/>
        <v>5713.0678386832378</v>
      </c>
      <c r="CO180" s="160">
        <f t="shared" ca="1" si="104"/>
        <v>5713.3184441685189</v>
      </c>
      <c r="CP180" s="160">
        <f t="shared" ca="1" si="104"/>
        <v>5713.5696677145334</v>
      </c>
      <c r="CQ180" s="160">
        <f t="shared" ca="1" si="104"/>
        <v>5713.8215108455843</v>
      </c>
      <c r="CR180" s="160">
        <f t="shared" ca="1" si="104"/>
        <v>5714.0739750897374</v>
      </c>
      <c r="CS180" s="160">
        <f t="shared" ca="1" si="104"/>
        <v>5714.3270619788254</v>
      </c>
      <c r="CT180" s="160">
        <f t="shared" ca="1" si="104"/>
        <v>5714.5807730484566</v>
      </c>
      <c r="CU180" s="160">
        <f t="shared" ca="1" si="104"/>
        <v>5717.5632514634635</v>
      </c>
      <c r="CV180" s="160">
        <f t="shared" ca="1" si="104"/>
        <v>5732.3595044556432</v>
      </c>
      <c r="CW180" s="160">
        <f t="shared" ca="1" si="104"/>
        <v>5877.278657238392</v>
      </c>
      <c r="CX180" s="160">
        <f t="shared" ca="1" si="104"/>
        <v>5877.5348804621899</v>
      </c>
      <c r="CY180" s="160">
        <f t="shared" ca="1" si="104"/>
        <v>5877.7917356015796</v>
      </c>
      <c r="CZ180" s="160">
        <f t="shared" ca="1" si="104"/>
        <v>5878.0492242150349</v>
      </c>
      <c r="DA180" s="160">
        <f t="shared" ca="1" si="104"/>
        <v>5878.3073478648739</v>
      </c>
      <c r="DB180" s="160">
        <f t="shared" ca="1" si="104"/>
        <v>5878.5661081172684</v>
      </c>
      <c r="DC180" s="160">
        <f t="shared" ca="1" si="104"/>
        <v>5878.8255065422518</v>
      </c>
      <c r="DD180" s="160">
        <f t="shared" ca="1" si="104"/>
        <v>5879.0855447137301</v>
      </c>
      <c r="DE180" s="160">
        <f t="shared" ca="1" si="104"/>
        <v>5879.3462242094893</v>
      </c>
      <c r="DF180" s="160">
        <f t="shared" ca="1" si="104"/>
        <v>5879.6075466112097</v>
      </c>
      <c r="DG180" s="160">
        <f t="shared" ca="1" si="104"/>
        <v>5882.6794993786671</v>
      </c>
      <c r="DH180" s="160">
        <f t="shared" ca="1" si="104"/>
        <v>5897.7914269680386</v>
      </c>
      <c r="DI180" s="160">
        <f t="shared" ca="1" si="104"/>
        <v>6047.0581543342714</v>
      </c>
      <c r="DJ180" s="160">
        <f t="shared" ca="1" si="104"/>
        <v>6047.3220642547822</v>
      </c>
      <c r="DK180" s="160">
        <f t="shared" ca="1" si="104"/>
        <v>6047.5866250483532</v>
      </c>
      <c r="DL180" s="160">
        <f t="shared" ca="1" si="104"/>
        <v>6047.8518383202127</v>
      </c>
      <c r="DM180" s="160">
        <f t="shared" ca="1" si="104"/>
        <v>6048.1177056795468</v>
      </c>
      <c r="DN180" s="160">
        <f t="shared" ca="1" si="104"/>
        <v>6048.3842287395137</v>
      </c>
      <c r="DO180" s="160">
        <f t="shared" ca="1" si="104"/>
        <v>6048.6514091172467</v>
      </c>
      <c r="DP180" s="160">
        <f t="shared" ca="1" si="104"/>
        <v>6048.9192484338682</v>
      </c>
      <c r="DQ180" s="160">
        <f t="shared" ca="1" si="104"/>
        <v>6049.1877483145017</v>
      </c>
      <c r="DR180" s="160">
        <f t="shared" ca="1" si="104"/>
        <v>6049.4569103882732</v>
      </c>
      <c r="DS180" s="160">
        <f t="shared" ca="1" si="104"/>
        <v>6052.6210217387534</v>
      </c>
      <c r="DT180" s="160">
        <f t="shared" ca="1" si="104"/>
        <v>6125.5435767898143</v>
      </c>
      <c r="DU180" s="160">
        <f t="shared" ca="1" si="104"/>
        <v>6279.2883059770338</v>
      </c>
      <c r="DV180" s="160">
        <f t="shared" ca="1" si="104"/>
        <v>6279.5601331951602</v>
      </c>
      <c r="DW180" s="160">
        <f t="shared" ca="1" si="104"/>
        <v>6279.8326308125379</v>
      </c>
      <c r="DX180" s="160">
        <f t="shared" ca="1" si="104"/>
        <v>6280.1058004825527</v>
      </c>
      <c r="DY180" s="160">
        <f t="shared" ca="1" si="104"/>
        <v>6219.668855190469</v>
      </c>
      <c r="DZ180" s="160">
        <f t="shared" ca="1" si="104"/>
        <v>6219.9404703927585</v>
      </c>
      <c r="EA180" s="160">
        <f t="shared" ca="1" si="104"/>
        <v>6220.2127554714107</v>
      </c>
      <c r="EB180" s="160">
        <f t="shared" ca="1" si="104"/>
        <v>6220.4857120785218</v>
      </c>
      <c r="EC180" s="160">
        <f t="shared" ref="EC180:GN180" ca="1" si="105">SUM(EC175:EC179)</f>
        <v>6220.7593418702618</v>
      </c>
      <c r="ED180" s="160">
        <f t="shared" ca="1" si="105"/>
        <v>6221.0336465068867</v>
      </c>
      <c r="EE180" s="160">
        <f t="shared" ca="1" si="105"/>
        <v>6224.2582108077549</v>
      </c>
      <c r="EF180" s="160">
        <f t="shared" si="105"/>
        <v>5360.6702398806483</v>
      </c>
      <c r="EG180" s="160">
        <f t="shared" si="105"/>
        <v>5517.1700369388636</v>
      </c>
      <c r="EH180" s="160">
        <f t="shared" si="105"/>
        <v>5517.4402196023202</v>
      </c>
      <c r="EI180" s="160">
        <f t="shared" si="105"/>
        <v>5517.7110686091137</v>
      </c>
      <c r="EJ180" s="160">
        <f t="shared" si="105"/>
        <v>5517.9825856026246</v>
      </c>
      <c r="EK180" s="160">
        <f t="shared" si="105"/>
        <v>5518.2547722302897</v>
      </c>
      <c r="EL180" s="160">
        <f t="shared" si="105"/>
        <v>5518.527630143607</v>
      </c>
      <c r="EM180" s="160">
        <f t="shared" si="105"/>
        <v>5518.8011609981477</v>
      </c>
      <c r="EN180" s="160">
        <f t="shared" si="105"/>
        <v>5519.0753664535669</v>
      </c>
      <c r="EO180" s="160">
        <f t="shared" si="105"/>
        <v>5519.3502481736123</v>
      </c>
      <c r="EP180" s="160">
        <f t="shared" si="105"/>
        <v>5519.6258078261353</v>
      </c>
      <c r="EQ180" s="160">
        <f t="shared" si="105"/>
        <v>5519.9020470830992</v>
      </c>
      <c r="ER180" s="160">
        <f t="shared" si="105"/>
        <v>5521.4903470770678</v>
      </c>
      <c r="ES180" s="160">
        <f t="shared" si="105"/>
        <v>5682.685138047028</v>
      </c>
      <c r="ET180" s="160">
        <f t="shared" si="105"/>
        <v>5682.9634261903893</v>
      </c>
      <c r="EU180" s="160">
        <f t="shared" si="105"/>
        <v>5683.2424006673855</v>
      </c>
      <c r="EV180" s="160">
        <f t="shared" si="105"/>
        <v>5683.5220631707025</v>
      </c>
      <c r="EW180" s="160">
        <f t="shared" si="105"/>
        <v>5683.8024153971974</v>
      </c>
      <c r="EX180" s="160">
        <f t="shared" si="105"/>
        <v>5684.0834590479144</v>
      </c>
      <c r="EY180" s="160">
        <f t="shared" si="105"/>
        <v>5684.3651958280916</v>
      </c>
      <c r="EZ180" s="160">
        <f t="shared" si="105"/>
        <v>5684.6476274471734</v>
      </c>
      <c r="FA180" s="160">
        <f t="shared" si="105"/>
        <v>5684.9307556188196</v>
      </c>
      <c r="FB180" s="160">
        <f t="shared" si="105"/>
        <v>5685.2145820609185</v>
      </c>
      <c r="FC180" s="160">
        <f t="shared" si="105"/>
        <v>0</v>
      </c>
      <c r="FD180" s="160">
        <f t="shared" si="105"/>
        <v>0</v>
      </c>
      <c r="FE180" s="160">
        <f t="shared" si="105"/>
        <v>0</v>
      </c>
      <c r="FF180" s="160">
        <f t="shared" si="105"/>
        <v>0</v>
      </c>
      <c r="FG180" s="160">
        <f t="shared" si="105"/>
        <v>0</v>
      </c>
      <c r="FH180" s="160">
        <f t="shared" si="105"/>
        <v>0</v>
      </c>
      <c r="FI180" s="160">
        <f t="shared" si="105"/>
        <v>0</v>
      </c>
      <c r="FJ180" s="160">
        <f t="shared" si="105"/>
        <v>0</v>
      </c>
      <c r="FK180" s="160">
        <f t="shared" si="105"/>
        <v>0</v>
      </c>
      <c r="FL180" s="160">
        <f t="shared" si="105"/>
        <v>0</v>
      </c>
      <c r="FM180" s="160">
        <f t="shared" si="105"/>
        <v>0</v>
      </c>
      <c r="FN180" s="160">
        <f t="shared" si="105"/>
        <v>0</v>
      </c>
      <c r="FO180" s="160">
        <f t="shared" si="105"/>
        <v>0</v>
      </c>
      <c r="FP180" s="160">
        <f t="shared" si="105"/>
        <v>0</v>
      </c>
      <c r="FQ180" s="160">
        <f t="shared" si="105"/>
        <v>0</v>
      </c>
      <c r="FR180" s="160">
        <f t="shared" si="105"/>
        <v>0</v>
      </c>
      <c r="FS180" s="160">
        <f t="shared" si="105"/>
        <v>0</v>
      </c>
      <c r="FT180" s="160">
        <f t="shared" si="105"/>
        <v>0</v>
      </c>
      <c r="FU180" s="160">
        <f t="shared" si="105"/>
        <v>0</v>
      </c>
      <c r="FV180" s="160">
        <f t="shared" si="105"/>
        <v>0</v>
      </c>
      <c r="FW180" s="160">
        <f t="shared" si="105"/>
        <v>0</v>
      </c>
      <c r="FX180" s="160">
        <f t="shared" si="105"/>
        <v>0</v>
      </c>
      <c r="FY180" s="160">
        <f t="shared" si="105"/>
        <v>0</v>
      </c>
      <c r="FZ180" s="160">
        <f t="shared" si="105"/>
        <v>0</v>
      </c>
      <c r="GA180" s="160">
        <f t="shared" si="105"/>
        <v>0</v>
      </c>
      <c r="GB180" s="160">
        <f t="shared" si="105"/>
        <v>0</v>
      </c>
      <c r="GC180" s="160">
        <f t="shared" si="105"/>
        <v>0</v>
      </c>
      <c r="GD180" s="160">
        <f t="shared" si="105"/>
        <v>0</v>
      </c>
      <c r="GE180" s="160">
        <f t="shared" si="105"/>
        <v>0</v>
      </c>
      <c r="GF180" s="160">
        <f t="shared" si="105"/>
        <v>0</v>
      </c>
      <c r="GG180" s="160">
        <f t="shared" si="105"/>
        <v>0</v>
      </c>
      <c r="GH180" s="160">
        <f t="shared" si="105"/>
        <v>0</v>
      </c>
      <c r="GI180" s="160">
        <f t="shared" si="105"/>
        <v>0</v>
      </c>
      <c r="GJ180" s="160">
        <f t="shared" si="105"/>
        <v>0</v>
      </c>
      <c r="GK180" s="160">
        <f t="shared" si="105"/>
        <v>0</v>
      </c>
      <c r="GL180" s="160">
        <f t="shared" si="105"/>
        <v>0</v>
      </c>
      <c r="GM180" s="160">
        <f t="shared" si="105"/>
        <v>0</v>
      </c>
      <c r="GN180" s="160">
        <f t="shared" si="105"/>
        <v>0</v>
      </c>
      <c r="GO180" s="160">
        <f t="shared" ref="GO180:IZ180" si="106">SUM(GO175:GO179)</f>
        <v>0</v>
      </c>
      <c r="GP180" s="160">
        <f t="shared" si="106"/>
        <v>0</v>
      </c>
      <c r="GQ180" s="160">
        <f t="shared" si="106"/>
        <v>0</v>
      </c>
      <c r="GR180" s="160">
        <f t="shared" si="106"/>
        <v>0</v>
      </c>
      <c r="GS180" s="160">
        <f t="shared" si="106"/>
        <v>0</v>
      </c>
      <c r="GT180" s="160">
        <f t="shared" si="106"/>
        <v>0</v>
      </c>
      <c r="GU180" s="160">
        <f t="shared" si="106"/>
        <v>0</v>
      </c>
      <c r="GV180" s="160">
        <f t="shared" si="106"/>
        <v>0</v>
      </c>
      <c r="GW180" s="160">
        <f t="shared" si="106"/>
        <v>0</v>
      </c>
      <c r="GX180" s="160">
        <f t="shared" si="106"/>
        <v>0</v>
      </c>
      <c r="GY180" s="160">
        <f t="shared" si="106"/>
        <v>0</v>
      </c>
      <c r="GZ180" s="160">
        <f t="shared" si="106"/>
        <v>0</v>
      </c>
      <c r="HA180" s="160">
        <f t="shared" si="106"/>
        <v>0</v>
      </c>
      <c r="HB180" s="160">
        <f t="shared" si="106"/>
        <v>0</v>
      </c>
      <c r="HC180" s="160">
        <f t="shared" si="106"/>
        <v>0</v>
      </c>
      <c r="HD180" s="160">
        <f t="shared" si="106"/>
        <v>0</v>
      </c>
      <c r="HE180" s="160">
        <f t="shared" si="106"/>
        <v>0</v>
      </c>
      <c r="HF180" s="160">
        <f t="shared" si="106"/>
        <v>0</v>
      </c>
      <c r="HG180" s="160">
        <f t="shared" si="106"/>
        <v>0</v>
      </c>
      <c r="HH180" s="160">
        <f t="shared" si="106"/>
        <v>0</v>
      </c>
      <c r="HI180" s="160">
        <f t="shared" si="106"/>
        <v>0</v>
      </c>
      <c r="HJ180" s="160">
        <f t="shared" si="106"/>
        <v>0</v>
      </c>
      <c r="HK180" s="160">
        <f t="shared" si="106"/>
        <v>0</v>
      </c>
      <c r="HL180" s="160">
        <f t="shared" si="106"/>
        <v>0</v>
      </c>
      <c r="HM180" s="160">
        <f t="shared" si="106"/>
        <v>0</v>
      </c>
      <c r="HN180" s="160">
        <f t="shared" si="106"/>
        <v>0</v>
      </c>
      <c r="HO180" s="160">
        <f t="shared" si="106"/>
        <v>0</v>
      </c>
      <c r="HP180" s="160">
        <f t="shared" si="106"/>
        <v>0</v>
      </c>
      <c r="HQ180" s="160">
        <f t="shared" si="106"/>
        <v>0</v>
      </c>
      <c r="HR180" s="160">
        <f t="shared" si="106"/>
        <v>0</v>
      </c>
      <c r="HS180" s="160">
        <f t="shared" si="106"/>
        <v>0</v>
      </c>
      <c r="HT180" s="160">
        <f t="shared" si="106"/>
        <v>0</v>
      </c>
      <c r="HU180" s="160">
        <f t="shared" si="106"/>
        <v>0</v>
      </c>
      <c r="HV180" s="160">
        <f t="shared" si="106"/>
        <v>0</v>
      </c>
      <c r="HW180" s="160">
        <f t="shared" si="106"/>
        <v>0</v>
      </c>
      <c r="HX180" s="160">
        <f t="shared" si="106"/>
        <v>0</v>
      </c>
      <c r="HY180" s="160">
        <f t="shared" si="106"/>
        <v>0</v>
      </c>
      <c r="HZ180" s="160">
        <f t="shared" si="106"/>
        <v>0</v>
      </c>
      <c r="IA180" s="160">
        <f t="shared" si="106"/>
        <v>0</v>
      </c>
      <c r="IB180" s="160">
        <f t="shared" si="106"/>
        <v>0</v>
      </c>
      <c r="IC180" s="160">
        <f t="shared" si="106"/>
        <v>0</v>
      </c>
      <c r="ID180" s="160">
        <f t="shared" si="106"/>
        <v>0</v>
      </c>
      <c r="IE180" s="160">
        <f t="shared" si="106"/>
        <v>0</v>
      </c>
      <c r="IF180" s="160">
        <f t="shared" si="106"/>
        <v>0</v>
      </c>
      <c r="IG180" s="160">
        <f t="shared" si="106"/>
        <v>0</v>
      </c>
      <c r="IH180" s="160">
        <f t="shared" si="106"/>
        <v>0</v>
      </c>
      <c r="II180" s="160">
        <f t="shared" si="106"/>
        <v>0</v>
      </c>
      <c r="IJ180" s="160">
        <f t="shared" si="106"/>
        <v>0</v>
      </c>
      <c r="IK180" s="160">
        <f t="shared" si="106"/>
        <v>0</v>
      </c>
      <c r="IL180" s="160">
        <f t="shared" si="106"/>
        <v>0</v>
      </c>
      <c r="IM180" s="160">
        <f t="shared" si="106"/>
        <v>0</v>
      </c>
      <c r="IN180" s="160">
        <f t="shared" si="106"/>
        <v>0</v>
      </c>
      <c r="IO180" s="160">
        <f t="shared" si="106"/>
        <v>0</v>
      </c>
      <c r="IP180" s="160">
        <f t="shared" si="106"/>
        <v>0</v>
      </c>
      <c r="IQ180" s="160">
        <f t="shared" si="106"/>
        <v>0</v>
      </c>
      <c r="IR180" s="160">
        <f t="shared" si="106"/>
        <v>0</v>
      </c>
      <c r="IS180" s="160">
        <f t="shared" si="106"/>
        <v>0</v>
      </c>
      <c r="IT180" s="160">
        <f t="shared" si="106"/>
        <v>0</v>
      </c>
      <c r="IU180" s="160">
        <f t="shared" si="106"/>
        <v>0</v>
      </c>
      <c r="IV180" s="160">
        <f t="shared" si="106"/>
        <v>0</v>
      </c>
      <c r="IW180" s="160">
        <f t="shared" si="106"/>
        <v>0</v>
      </c>
      <c r="IX180" s="160">
        <f t="shared" si="106"/>
        <v>0</v>
      </c>
      <c r="IY180" s="160">
        <f t="shared" si="106"/>
        <v>0</v>
      </c>
      <c r="IZ180" s="160">
        <f t="shared" si="106"/>
        <v>0</v>
      </c>
      <c r="JA180" s="160">
        <f t="shared" ref="JA180:LL180" si="107">SUM(JA175:JA179)</f>
        <v>0</v>
      </c>
      <c r="JB180" s="160">
        <f t="shared" si="107"/>
        <v>0</v>
      </c>
      <c r="JC180" s="160">
        <f t="shared" si="107"/>
        <v>0</v>
      </c>
      <c r="JD180" s="160">
        <f t="shared" si="107"/>
        <v>0</v>
      </c>
      <c r="JE180" s="160">
        <f t="shared" si="107"/>
        <v>0</v>
      </c>
      <c r="JF180" s="160">
        <f t="shared" si="107"/>
        <v>0</v>
      </c>
      <c r="JG180" s="160">
        <f t="shared" si="107"/>
        <v>0</v>
      </c>
      <c r="JH180" s="160">
        <f t="shared" si="107"/>
        <v>0</v>
      </c>
      <c r="JI180" s="160">
        <f t="shared" si="107"/>
        <v>0</v>
      </c>
      <c r="JJ180" s="160">
        <f t="shared" si="107"/>
        <v>0</v>
      </c>
      <c r="JK180" s="160">
        <f t="shared" si="107"/>
        <v>0</v>
      </c>
      <c r="JL180" s="160">
        <f t="shared" si="107"/>
        <v>0</v>
      </c>
      <c r="JM180" s="160">
        <f t="shared" si="107"/>
        <v>0</v>
      </c>
      <c r="JN180" s="160">
        <f t="shared" si="107"/>
        <v>0</v>
      </c>
      <c r="JO180" s="160">
        <f t="shared" si="107"/>
        <v>0</v>
      </c>
      <c r="JP180" s="160">
        <f t="shared" si="107"/>
        <v>0</v>
      </c>
      <c r="JQ180" s="160">
        <f t="shared" si="107"/>
        <v>0</v>
      </c>
      <c r="JR180" s="160">
        <f t="shared" si="107"/>
        <v>0</v>
      </c>
      <c r="JS180" s="160">
        <f t="shared" si="107"/>
        <v>0</v>
      </c>
      <c r="JT180" s="160">
        <f t="shared" si="107"/>
        <v>0</v>
      </c>
      <c r="JU180" s="160">
        <f t="shared" si="107"/>
        <v>0</v>
      </c>
      <c r="JV180" s="160">
        <f t="shared" si="107"/>
        <v>0</v>
      </c>
      <c r="JW180" s="160">
        <f t="shared" si="107"/>
        <v>0</v>
      </c>
      <c r="JX180" s="160">
        <f t="shared" si="107"/>
        <v>0</v>
      </c>
      <c r="JY180" s="160">
        <f t="shared" si="107"/>
        <v>0</v>
      </c>
      <c r="JZ180" s="160">
        <f t="shared" si="107"/>
        <v>0</v>
      </c>
      <c r="KA180" s="160">
        <f t="shared" si="107"/>
        <v>0</v>
      </c>
      <c r="KB180" s="160">
        <f t="shared" si="107"/>
        <v>0</v>
      </c>
      <c r="KC180" s="160">
        <f t="shared" si="107"/>
        <v>0</v>
      </c>
      <c r="KD180" s="160">
        <f t="shared" si="107"/>
        <v>0</v>
      </c>
      <c r="KE180" s="160">
        <f t="shared" si="107"/>
        <v>0</v>
      </c>
      <c r="KF180" s="160">
        <f t="shared" si="107"/>
        <v>0</v>
      </c>
      <c r="KG180" s="160">
        <f t="shared" si="107"/>
        <v>0</v>
      </c>
      <c r="KH180" s="160">
        <f t="shared" si="107"/>
        <v>0</v>
      </c>
      <c r="KI180" s="160">
        <f t="shared" si="107"/>
        <v>0</v>
      </c>
      <c r="KJ180" s="160">
        <f t="shared" si="107"/>
        <v>0</v>
      </c>
      <c r="KK180" s="160">
        <f t="shared" si="107"/>
        <v>0</v>
      </c>
      <c r="KL180" s="160">
        <f t="shared" si="107"/>
        <v>0</v>
      </c>
      <c r="KM180" s="160">
        <f t="shared" si="107"/>
        <v>0</v>
      </c>
      <c r="KN180" s="160">
        <f t="shared" si="107"/>
        <v>0</v>
      </c>
      <c r="KO180" s="160">
        <f t="shared" si="107"/>
        <v>0</v>
      </c>
      <c r="KP180" s="160">
        <f t="shared" si="107"/>
        <v>0</v>
      </c>
      <c r="KQ180" s="160">
        <f t="shared" si="107"/>
        <v>0</v>
      </c>
      <c r="KR180" s="160">
        <f t="shared" si="107"/>
        <v>0</v>
      </c>
      <c r="KS180" s="160">
        <f t="shared" si="107"/>
        <v>0</v>
      </c>
      <c r="KT180" s="160">
        <f t="shared" si="107"/>
        <v>0</v>
      </c>
      <c r="KU180" s="160">
        <f t="shared" si="107"/>
        <v>0</v>
      </c>
      <c r="KV180" s="160">
        <f t="shared" si="107"/>
        <v>0</v>
      </c>
      <c r="KW180" s="160">
        <f t="shared" si="107"/>
        <v>0</v>
      </c>
      <c r="KX180" s="160">
        <f t="shared" si="107"/>
        <v>0</v>
      </c>
      <c r="KY180" s="160">
        <f t="shared" si="107"/>
        <v>0</v>
      </c>
      <c r="KZ180" s="160">
        <f t="shared" si="107"/>
        <v>0</v>
      </c>
      <c r="LA180" s="160">
        <f t="shared" si="107"/>
        <v>0</v>
      </c>
      <c r="LB180" s="160">
        <f t="shared" si="107"/>
        <v>0</v>
      </c>
      <c r="LC180" s="160">
        <f t="shared" si="107"/>
        <v>0</v>
      </c>
      <c r="LD180" s="160">
        <f t="shared" si="107"/>
        <v>0</v>
      </c>
      <c r="LE180" s="160">
        <f t="shared" si="107"/>
        <v>0</v>
      </c>
      <c r="LF180" s="160">
        <f t="shared" si="107"/>
        <v>0</v>
      </c>
      <c r="LG180" s="160">
        <f t="shared" si="107"/>
        <v>0</v>
      </c>
      <c r="LH180" s="160">
        <f t="shared" si="107"/>
        <v>0</v>
      </c>
      <c r="LI180" s="160">
        <f t="shared" si="107"/>
        <v>0</v>
      </c>
      <c r="LJ180" s="160">
        <f t="shared" si="107"/>
        <v>0</v>
      </c>
      <c r="LK180" s="160">
        <f t="shared" si="107"/>
        <v>0</v>
      </c>
      <c r="LL180" s="160">
        <f t="shared" si="107"/>
        <v>0</v>
      </c>
      <c r="LM180" s="160">
        <f t="shared" ref="LM180:NK180" si="108">SUM(LM175:LM179)</f>
        <v>0</v>
      </c>
      <c r="LN180" s="160">
        <f t="shared" si="108"/>
        <v>0</v>
      </c>
      <c r="LO180" s="160">
        <f t="shared" si="108"/>
        <v>0</v>
      </c>
      <c r="LP180" s="160">
        <f t="shared" si="108"/>
        <v>0</v>
      </c>
      <c r="LQ180" s="160">
        <f t="shared" si="108"/>
        <v>0</v>
      </c>
      <c r="LR180" s="160">
        <f t="shared" si="108"/>
        <v>0</v>
      </c>
      <c r="LS180" s="160">
        <f t="shared" si="108"/>
        <v>0</v>
      </c>
      <c r="LT180" s="160">
        <f t="shared" si="108"/>
        <v>0</v>
      </c>
      <c r="LU180" s="160">
        <f t="shared" si="108"/>
        <v>0</v>
      </c>
      <c r="LV180" s="160">
        <f t="shared" si="108"/>
        <v>0</v>
      </c>
      <c r="LW180" s="160">
        <f t="shared" si="108"/>
        <v>0</v>
      </c>
      <c r="LX180" s="160">
        <f t="shared" si="108"/>
        <v>0</v>
      </c>
      <c r="LY180" s="160">
        <f t="shared" si="108"/>
        <v>0</v>
      </c>
      <c r="LZ180" s="160">
        <f t="shared" si="108"/>
        <v>0</v>
      </c>
      <c r="MA180" s="160">
        <f t="shared" si="108"/>
        <v>0</v>
      </c>
      <c r="MB180" s="160">
        <f t="shared" si="108"/>
        <v>0</v>
      </c>
      <c r="MC180" s="160">
        <f t="shared" si="108"/>
        <v>0</v>
      </c>
      <c r="MD180" s="160">
        <f t="shared" si="108"/>
        <v>0</v>
      </c>
      <c r="ME180" s="160">
        <f t="shared" si="108"/>
        <v>0</v>
      </c>
      <c r="MF180" s="160">
        <f t="shared" si="108"/>
        <v>0</v>
      </c>
      <c r="MG180" s="160">
        <f t="shared" si="108"/>
        <v>0</v>
      </c>
      <c r="MH180" s="160">
        <f t="shared" si="108"/>
        <v>0</v>
      </c>
      <c r="MI180" s="160">
        <f t="shared" si="108"/>
        <v>0</v>
      </c>
      <c r="MJ180" s="160">
        <f t="shared" si="108"/>
        <v>0</v>
      </c>
      <c r="MK180" s="160">
        <f t="shared" si="108"/>
        <v>0</v>
      </c>
      <c r="ML180" s="160">
        <f t="shared" si="108"/>
        <v>0</v>
      </c>
      <c r="MM180" s="160">
        <f t="shared" si="108"/>
        <v>0</v>
      </c>
      <c r="MN180" s="160">
        <f t="shared" si="108"/>
        <v>0</v>
      </c>
      <c r="MO180" s="160">
        <f t="shared" si="108"/>
        <v>0</v>
      </c>
      <c r="MP180" s="160">
        <f t="shared" si="108"/>
        <v>0</v>
      </c>
      <c r="MQ180" s="160">
        <f t="shared" si="108"/>
        <v>0</v>
      </c>
      <c r="MR180" s="160">
        <f t="shared" si="108"/>
        <v>0</v>
      </c>
      <c r="MS180" s="160">
        <f t="shared" si="108"/>
        <v>0</v>
      </c>
      <c r="MT180" s="160">
        <f t="shared" si="108"/>
        <v>0</v>
      </c>
      <c r="MU180" s="160">
        <f t="shared" si="108"/>
        <v>0</v>
      </c>
      <c r="MV180" s="160">
        <f t="shared" si="108"/>
        <v>0</v>
      </c>
      <c r="MW180" s="160">
        <f t="shared" si="108"/>
        <v>0</v>
      </c>
      <c r="MX180" s="160">
        <f t="shared" si="108"/>
        <v>0</v>
      </c>
      <c r="MY180" s="160">
        <f t="shared" si="108"/>
        <v>0</v>
      </c>
      <c r="MZ180" s="160">
        <f t="shared" si="108"/>
        <v>0</v>
      </c>
      <c r="NA180" s="160">
        <f t="shared" si="108"/>
        <v>0</v>
      </c>
      <c r="NB180" s="160">
        <f t="shared" si="108"/>
        <v>0</v>
      </c>
      <c r="NC180" s="160">
        <f t="shared" si="108"/>
        <v>0</v>
      </c>
      <c r="ND180" s="160">
        <f t="shared" si="108"/>
        <v>0</v>
      </c>
      <c r="NE180" s="160">
        <f t="shared" si="108"/>
        <v>0</v>
      </c>
      <c r="NF180" s="160">
        <f t="shared" si="108"/>
        <v>0</v>
      </c>
      <c r="NG180" s="160">
        <f t="shared" si="108"/>
        <v>0</v>
      </c>
      <c r="NH180" s="160">
        <f t="shared" si="108"/>
        <v>0</v>
      </c>
      <c r="NI180" s="160">
        <f t="shared" si="108"/>
        <v>0</v>
      </c>
      <c r="NJ180" s="160">
        <f t="shared" si="108"/>
        <v>0</v>
      </c>
      <c r="NK180" s="161">
        <f t="shared" si="108"/>
        <v>0</v>
      </c>
    </row>
    <row r="181" spans="1:375" x14ac:dyDescent="0.25">
      <c r="C181" s="153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  <c r="AE181" s="154"/>
      <c r="AF181" s="154"/>
      <c r="AG181" s="154"/>
      <c r="AH181" s="154"/>
      <c r="AI181" s="154"/>
      <c r="AJ181" s="154"/>
      <c r="AK181" s="154"/>
      <c r="AL181" s="154"/>
      <c r="AM181" s="154"/>
      <c r="AN181" s="154"/>
      <c r="AO181" s="154"/>
      <c r="AP181" s="154"/>
      <c r="AQ181" s="154"/>
      <c r="AR181" s="154"/>
      <c r="AS181" s="154"/>
      <c r="AT181" s="154"/>
      <c r="AU181" s="154"/>
      <c r="AV181" s="154"/>
      <c r="AW181" s="154"/>
      <c r="AX181" s="154"/>
      <c r="AY181" s="154"/>
      <c r="AZ181" s="154"/>
      <c r="BA181" s="154"/>
      <c r="BB181" s="154"/>
      <c r="BC181" s="154"/>
      <c r="BD181" s="154"/>
      <c r="BE181" s="154"/>
      <c r="BF181" s="154"/>
      <c r="BG181" s="154"/>
      <c r="BH181" s="154"/>
      <c r="BI181" s="154"/>
      <c r="BJ181" s="154"/>
      <c r="BK181" s="154"/>
      <c r="BL181" s="154"/>
      <c r="BM181" s="154"/>
      <c r="BN181" s="154"/>
      <c r="BO181" s="154"/>
      <c r="BP181" s="154"/>
      <c r="BQ181" s="154"/>
      <c r="BR181" s="154"/>
      <c r="BS181" s="154"/>
      <c r="BT181" s="154"/>
      <c r="BU181" s="154"/>
      <c r="BV181" s="154"/>
      <c r="BW181" s="154"/>
      <c r="BX181" s="154"/>
      <c r="BY181" s="154"/>
      <c r="BZ181" s="154"/>
      <c r="CA181" s="154"/>
      <c r="CB181" s="154"/>
      <c r="CC181" s="154"/>
      <c r="CD181" s="154"/>
      <c r="CE181" s="154"/>
      <c r="CF181" s="154"/>
      <c r="CG181" s="154"/>
      <c r="CH181" s="154"/>
      <c r="CI181" s="154"/>
      <c r="CJ181" s="154"/>
      <c r="CK181" s="154"/>
      <c r="CL181" s="154"/>
      <c r="CM181" s="154"/>
      <c r="CN181" s="154"/>
      <c r="CO181" s="154"/>
      <c r="CP181" s="154"/>
      <c r="CQ181" s="154"/>
      <c r="CR181" s="154"/>
      <c r="CS181" s="154"/>
      <c r="CT181" s="154"/>
      <c r="CU181" s="154"/>
      <c r="CV181" s="154"/>
      <c r="CW181" s="154"/>
      <c r="CX181" s="154"/>
      <c r="CY181" s="154"/>
      <c r="CZ181" s="154"/>
      <c r="DA181" s="154"/>
      <c r="DB181" s="154"/>
      <c r="DC181" s="154"/>
      <c r="DD181" s="154"/>
      <c r="DE181" s="154"/>
      <c r="DF181" s="154"/>
      <c r="DG181" s="154"/>
      <c r="DH181" s="154"/>
      <c r="DI181" s="154"/>
      <c r="DJ181" s="154"/>
      <c r="DK181" s="154"/>
      <c r="DL181" s="154"/>
      <c r="DM181" s="154"/>
      <c r="DN181" s="154"/>
      <c r="DO181" s="154"/>
      <c r="DP181" s="154"/>
      <c r="DQ181" s="154"/>
      <c r="DR181" s="154"/>
      <c r="DS181" s="154"/>
      <c r="DT181" s="154"/>
      <c r="DU181" s="154"/>
      <c r="DV181" s="154"/>
      <c r="DW181" s="154"/>
      <c r="DX181" s="154"/>
      <c r="DY181" s="154"/>
      <c r="DZ181" s="154"/>
      <c r="EA181" s="154"/>
      <c r="EB181" s="154"/>
      <c r="EC181" s="154"/>
      <c r="ED181" s="154"/>
      <c r="EE181" s="154"/>
      <c r="EF181" s="154"/>
      <c r="EG181" s="154"/>
      <c r="EH181" s="154"/>
      <c r="EI181" s="154"/>
      <c r="EJ181" s="154"/>
      <c r="EK181" s="154"/>
      <c r="EL181" s="154"/>
      <c r="EM181" s="154"/>
      <c r="EN181" s="154"/>
      <c r="EO181" s="154"/>
      <c r="EP181" s="154"/>
      <c r="EQ181" s="154"/>
      <c r="ER181" s="154"/>
      <c r="ES181" s="154"/>
      <c r="ET181" s="154"/>
      <c r="EU181" s="154"/>
      <c r="EV181" s="154"/>
      <c r="EW181" s="154"/>
      <c r="EX181" s="154"/>
      <c r="EY181" s="154"/>
      <c r="EZ181" s="154"/>
      <c r="FA181" s="154"/>
      <c r="FB181" s="154"/>
      <c r="FC181" s="154"/>
      <c r="FD181" s="154"/>
      <c r="FE181" s="154"/>
      <c r="FF181" s="154"/>
      <c r="FG181" s="154"/>
      <c r="FH181" s="154"/>
      <c r="FI181" s="154"/>
      <c r="FJ181" s="154"/>
      <c r="FK181" s="154"/>
      <c r="FL181" s="154"/>
      <c r="FM181" s="154"/>
      <c r="FN181" s="154"/>
      <c r="FO181" s="154"/>
      <c r="FP181" s="154"/>
      <c r="FQ181" s="154"/>
      <c r="FR181" s="154"/>
      <c r="FS181" s="154"/>
      <c r="FT181" s="154"/>
      <c r="FU181" s="154"/>
      <c r="FV181" s="154"/>
      <c r="FW181" s="154"/>
      <c r="FX181" s="154"/>
      <c r="FY181" s="154"/>
      <c r="FZ181" s="154"/>
      <c r="GA181" s="154"/>
      <c r="GB181" s="154"/>
      <c r="GC181" s="154"/>
      <c r="GD181" s="154"/>
      <c r="GE181" s="154"/>
      <c r="GF181" s="154"/>
      <c r="GG181" s="154"/>
      <c r="GH181" s="154"/>
      <c r="GI181" s="154"/>
      <c r="GJ181" s="154"/>
      <c r="GK181" s="154"/>
      <c r="GL181" s="154"/>
      <c r="GM181" s="154"/>
      <c r="GN181" s="154"/>
      <c r="GO181" s="154"/>
      <c r="GP181" s="154"/>
      <c r="GQ181" s="154"/>
      <c r="GR181" s="154"/>
      <c r="GS181" s="154"/>
      <c r="GT181" s="154"/>
      <c r="GU181" s="154"/>
      <c r="GV181" s="154"/>
      <c r="GW181" s="154"/>
      <c r="GX181" s="154"/>
      <c r="GY181" s="154"/>
      <c r="GZ181" s="154"/>
      <c r="HA181" s="154"/>
      <c r="HB181" s="154"/>
      <c r="HC181" s="154"/>
      <c r="HD181" s="154"/>
      <c r="HE181" s="154"/>
      <c r="HF181" s="154"/>
      <c r="HG181" s="154"/>
      <c r="HH181" s="154"/>
      <c r="HI181" s="154"/>
      <c r="HJ181" s="154"/>
      <c r="HK181" s="154"/>
      <c r="HL181" s="154"/>
      <c r="HM181" s="154"/>
      <c r="HN181" s="154"/>
      <c r="HO181" s="154"/>
      <c r="HP181" s="154"/>
      <c r="HQ181" s="154"/>
      <c r="HR181" s="154"/>
      <c r="HS181" s="154"/>
      <c r="HT181" s="154"/>
      <c r="HU181" s="154"/>
      <c r="HV181" s="154"/>
      <c r="HW181" s="154"/>
      <c r="HX181" s="154"/>
      <c r="HY181" s="154"/>
      <c r="HZ181" s="154"/>
      <c r="IA181" s="154"/>
      <c r="IB181" s="154"/>
      <c r="IC181" s="154"/>
      <c r="ID181" s="154"/>
      <c r="IE181" s="154"/>
      <c r="IF181" s="154"/>
      <c r="IG181" s="154"/>
      <c r="IH181" s="154"/>
      <c r="II181" s="154"/>
      <c r="IJ181" s="154"/>
      <c r="IK181" s="154"/>
      <c r="IL181" s="154"/>
      <c r="IM181" s="154"/>
      <c r="IN181" s="154"/>
      <c r="IO181" s="154"/>
      <c r="IP181" s="154"/>
      <c r="IQ181" s="154"/>
      <c r="IR181" s="154"/>
      <c r="IS181" s="154"/>
      <c r="IT181" s="154"/>
      <c r="IU181" s="154"/>
      <c r="IV181" s="154"/>
      <c r="IW181" s="154"/>
      <c r="IX181" s="154"/>
      <c r="IY181" s="154"/>
      <c r="IZ181" s="154"/>
      <c r="JA181" s="154"/>
      <c r="JB181" s="154"/>
      <c r="JC181" s="154"/>
      <c r="JD181" s="154"/>
      <c r="JE181" s="154"/>
      <c r="JF181" s="154"/>
      <c r="JG181" s="154"/>
      <c r="JH181" s="154"/>
      <c r="JI181" s="154"/>
      <c r="JJ181" s="154"/>
      <c r="JK181" s="154"/>
      <c r="JL181" s="154"/>
      <c r="JM181" s="154"/>
      <c r="JN181" s="154"/>
      <c r="JO181" s="154"/>
      <c r="JP181" s="154"/>
      <c r="JQ181" s="154"/>
      <c r="JR181" s="154"/>
      <c r="JS181" s="154"/>
      <c r="JT181" s="154"/>
      <c r="JU181" s="154"/>
      <c r="JV181" s="154"/>
      <c r="JW181" s="154"/>
      <c r="JX181" s="154"/>
      <c r="JY181" s="154"/>
      <c r="JZ181" s="154"/>
      <c r="KA181" s="154"/>
      <c r="KB181" s="154"/>
      <c r="KC181" s="154"/>
      <c r="KD181" s="154"/>
      <c r="KE181" s="154"/>
      <c r="KF181" s="154"/>
      <c r="KG181" s="154"/>
      <c r="KH181" s="154"/>
      <c r="KI181" s="154"/>
      <c r="KJ181" s="154"/>
      <c r="KK181" s="154"/>
      <c r="KL181" s="154"/>
      <c r="KM181" s="154"/>
      <c r="KN181" s="154"/>
      <c r="KO181" s="154"/>
      <c r="KP181" s="154"/>
      <c r="KQ181" s="154"/>
      <c r="KR181" s="154"/>
      <c r="KS181" s="154"/>
      <c r="KT181" s="154"/>
      <c r="KU181" s="154"/>
      <c r="KV181" s="154"/>
      <c r="KW181" s="154"/>
      <c r="KX181" s="154"/>
      <c r="KY181" s="154"/>
      <c r="KZ181" s="154"/>
      <c r="LA181" s="154"/>
      <c r="LB181" s="154"/>
      <c r="LC181" s="154"/>
      <c r="LD181" s="154"/>
      <c r="LE181" s="154"/>
      <c r="LF181" s="154"/>
      <c r="LG181" s="154"/>
      <c r="LH181" s="154"/>
      <c r="LI181" s="154"/>
      <c r="LJ181" s="154"/>
      <c r="LK181" s="154"/>
      <c r="LL181" s="154"/>
      <c r="LM181" s="154"/>
      <c r="LN181" s="154"/>
      <c r="LO181" s="154"/>
      <c r="LP181" s="154"/>
      <c r="LQ181" s="154"/>
      <c r="LR181" s="154"/>
      <c r="LS181" s="154"/>
      <c r="LT181" s="154"/>
      <c r="LU181" s="154"/>
      <c r="LV181" s="154"/>
      <c r="LW181" s="154"/>
      <c r="LX181" s="154"/>
      <c r="LY181" s="154"/>
      <c r="LZ181" s="154"/>
      <c r="MA181" s="154"/>
      <c r="MB181" s="154"/>
      <c r="MC181" s="154"/>
      <c r="MD181" s="154"/>
      <c r="ME181" s="154"/>
      <c r="MF181" s="154"/>
      <c r="MG181" s="154"/>
      <c r="MH181" s="154"/>
      <c r="MI181" s="154"/>
      <c r="MJ181" s="154"/>
      <c r="MK181" s="154"/>
      <c r="ML181" s="154"/>
      <c r="MM181" s="154"/>
      <c r="MN181" s="154"/>
      <c r="MO181" s="154"/>
      <c r="MP181" s="154"/>
      <c r="MQ181" s="154"/>
      <c r="MR181" s="154"/>
      <c r="MS181" s="154"/>
      <c r="MT181" s="154"/>
      <c r="MU181" s="154"/>
      <c r="MV181" s="154"/>
      <c r="MW181" s="154"/>
      <c r="MX181" s="154"/>
      <c r="MY181" s="154"/>
      <c r="MZ181" s="154"/>
      <c r="NA181" s="154"/>
      <c r="NB181" s="154"/>
      <c r="NC181" s="154"/>
      <c r="ND181" s="154"/>
      <c r="NE181" s="154"/>
      <c r="NF181" s="154"/>
      <c r="NG181" s="154"/>
      <c r="NH181" s="154"/>
      <c r="NI181" s="154"/>
      <c r="NJ181" s="154"/>
      <c r="NK181" s="154"/>
    </row>
    <row r="182" spans="1:375" x14ac:dyDescent="0.25">
      <c r="A182" s="19"/>
      <c r="B182" s="20"/>
      <c r="C182" s="146" t="s">
        <v>136</v>
      </c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  <c r="HZ182" s="20"/>
      <c r="IA182" s="20"/>
      <c r="IB182" s="20"/>
      <c r="IC182" s="20"/>
      <c r="ID182" s="20"/>
      <c r="IE182" s="20"/>
      <c r="IF182" s="20"/>
      <c r="IG182" s="20"/>
      <c r="IH182" s="20"/>
      <c r="II182" s="20"/>
      <c r="IJ182" s="20"/>
      <c r="IK182" s="20"/>
      <c r="IL182" s="20"/>
      <c r="IM182" s="20"/>
      <c r="IN182" s="20"/>
      <c r="IO182" s="20"/>
      <c r="IP182" s="20"/>
      <c r="IQ182" s="20"/>
      <c r="IR182" s="20"/>
      <c r="IS182" s="20"/>
      <c r="IT182" s="20"/>
      <c r="IU182" s="20"/>
      <c r="IV182" s="20"/>
      <c r="IW182" s="20"/>
      <c r="IX182" s="20"/>
      <c r="IY182" s="20"/>
      <c r="IZ182" s="20"/>
      <c r="JA182" s="20"/>
      <c r="JB182" s="20"/>
      <c r="JC182" s="20"/>
      <c r="JD182" s="20"/>
      <c r="JE182" s="20"/>
      <c r="JF182" s="20"/>
      <c r="JG182" s="20"/>
      <c r="JH182" s="20"/>
      <c r="JI182" s="20"/>
      <c r="JJ182" s="20"/>
      <c r="JK182" s="20"/>
      <c r="JL182" s="20"/>
      <c r="JM182" s="20"/>
      <c r="JN182" s="20"/>
      <c r="JO182" s="20"/>
      <c r="JP182" s="20"/>
      <c r="JQ182" s="20"/>
      <c r="JR182" s="20"/>
      <c r="JS182" s="20"/>
      <c r="JT182" s="20"/>
      <c r="JU182" s="20"/>
      <c r="JV182" s="20"/>
      <c r="JW182" s="20"/>
      <c r="JX182" s="20"/>
      <c r="JY182" s="20"/>
      <c r="JZ182" s="20"/>
      <c r="KA182" s="20"/>
      <c r="KB182" s="20"/>
      <c r="KC182" s="20"/>
      <c r="KD182" s="20"/>
      <c r="KE182" s="20"/>
      <c r="KF182" s="20"/>
      <c r="KG182" s="20"/>
      <c r="KH182" s="20"/>
      <c r="KI182" s="20"/>
      <c r="KJ182" s="20"/>
      <c r="KK182" s="20"/>
      <c r="KL182" s="20"/>
      <c r="KM182" s="20"/>
      <c r="KN182" s="20"/>
      <c r="KO182" s="20"/>
      <c r="KP182" s="20"/>
      <c r="KQ182" s="20"/>
      <c r="KR182" s="20"/>
      <c r="KS182" s="20"/>
      <c r="KT182" s="20"/>
      <c r="KU182" s="20"/>
      <c r="KV182" s="20"/>
      <c r="KW182" s="20"/>
      <c r="KX182" s="20"/>
      <c r="KY182" s="20"/>
      <c r="KZ182" s="20"/>
      <c r="LA182" s="20"/>
      <c r="LB182" s="20"/>
      <c r="LC182" s="20"/>
      <c r="LD182" s="20"/>
      <c r="LE182" s="20"/>
      <c r="LF182" s="20"/>
      <c r="LG182" s="20"/>
      <c r="LH182" s="20"/>
      <c r="LI182" s="20"/>
      <c r="LJ182" s="20"/>
      <c r="LK182" s="20"/>
      <c r="LL182" s="20"/>
      <c r="LM182" s="20"/>
      <c r="LN182" s="20"/>
      <c r="LO182" s="20"/>
      <c r="LP182" s="20"/>
      <c r="LQ182" s="20"/>
      <c r="LR182" s="20"/>
      <c r="LS182" s="20"/>
      <c r="LT182" s="20"/>
      <c r="LU182" s="20"/>
      <c r="LV182" s="20"/>
      <c r="LW182" s="20"/>
      <c r="LX182" s="20"/>
      <c r="LY182" s="20"/>
      <c r="LZ182" s="20"/>
      <c r="MA182" s="20"/>
      <c r="MB182" s="20"/>
      <c r="MC182" s="20"/>
      <c r="MD182" s="20"/>
      <c r="ME182" s="20"/>
      <c r="MF182" s="20"/>
      <c r="MG182" s="20"/>
      <c r="MH182" s="20"/>
      <c r="MI182" s="20"/>
      <c r="MJ182" s="20"/>
      <c r="MK182" s="20"/>
      <c r="ML182" s="20"/>
      <c r="MM182" s="20"/>
      <c r="MN182" s="20"/>
      <c r="MO182" s="20"/>
      <c r="MP182" s="20"/>
      <c r="MQ182" s="20"/>
      <c r="MR182" s="20"/>
      <c r="MS182" s="20"/>
      <c r="MT182" s="20"/>
      <c r="MU182" s="20"/>
      <c r="MV182" s="20"/>
      <c r="MW182" s="20"/>
      <c r="MX182" s="20"/>
      <c r="MY182" s="20"/>
      <c r="MZ182" s="20"/>
      <c r="NA182" s="20"/>
      <c r="NB182" s="20"/>
      <c r="NC182" s="20"/>
      <c r="ND182" s="20"/>
      <c r="NE182" s="20"/>
      <c r="NF182" s="20"/>
      <c r="NG182" s="20"/>
      <c r="NH182" s="20"/>
      <c r="NI182" s="20"/>
      <c r="NJ182" s="20"/>
      <c r="NK182" s="147"/>
    </row>
    <row r="183" spans="1:375" x14ac:dyDescent="0.25">
      <c r="A183" s="62"/>
      <c r="B183" s="148" t="s">
        <v>152</v>
      </c>
      <c r="C183" s="149" t="str">
        <f>A19&amp;" / "&amp;C19</f>
        <v>200 / Chipotle</v>
      </c>
      <c r="D183" s="150"/>
      <c r="E183" s="150"/>
      <c r="F183" s="150"/>
      <c r="G183" s="150"/>
      <c r="H183" s="150"/>
      <c r="I183" s="150"/>
      <c r="J183" s="150"/>
      <c r="K183" s="150"/>
      <c r="L183" s="150"/>
      <c r="M183" s="150"/>
      <c r="N183" s="150"/>
      <c r="O183" s="150"/>
      <c r="P183" s="150"/>
      <c r="Q183" s="150"/>
      <c r="R183" s="150"/>
      <c r="S183" s="150"/>
      <c r="T183" s="150"/>
      <c r="U183" s="150"/>
      <c r="V183" s="150"/>
      <c r="W183" s="150"/>
      <c r="X183" s="150"/>
      <c r="Y183" s="150"/>
      <c r="Z183" s="150"/>
      <c r="AA183" s="150"/>
      <c r="AB183" s="150"/>
      <c r="AC183" s="150"/>
      <c r="AD183" s="150"/>
      <c r="AE183" s="150"/>
      <c r="AF183" s="150"/>
      <c r="AG183" s="150"/>
      <c r="AH183" s="150"/>
      <c r="AI183" s="150"/>
      <c r="AJ183" s="150"/>
      <c r="AK183" s="150"/>
      <c r="AL183" s="150"/>
      <c r="AM183" s="150"/>
      <c r="AN183" s="150"/>
      <c r="AO183" s="150"/>
      <c r="AP183" s="150"/>
      <c r="AQ183" s="150"/>
      <c r="AR183" s="150"/>
      <c r="AS183" s="150"/>
      <c r="AT183" s="150"/>
      <c r="AU183" s="150"/>
      <c r="AV183" s="150"/>
      <c r="AW183" s="150"/>
      <c r="AX183" s="150"/>
      <c r="AY183" s="150"/>
      <c r="AZ183" s="150"/>
      <c r="BA183" s="150"/>
      <c r="BB183" s="150"/>
      <c r="BC183" s="150"/>
      <c r="BD183" s="150"/>
      <c r="BE183" s="150"/>
      <c r="BF183" s="150"/>
      <c r="BG183" s="150"/>
      <c r="BH183" s="150"/>
      <c r="BI183" s="150"/>
      <c r="BJ183" s="150"/>
      <c r="BK183" s="150"/>
      <c r="BL183" s="150"/>
      <c r="BM183" s="150"/>
      <c r="BN183" s="150"/>
      <c r="BO183" s="150"/>
      <c r="BP183" s="150"/>
      <c r="BQ183" s="150"/>
      <c r="BR183" s="150"/>
      <c r="BS183" s="150"/>
      <c r="BT183" s="150"/>
      <c r="BU183" s="150"/>
      <c r="BV183" s="150"/>
      <c r="BW183" s="150"/>
      <c r="BX183" s="150"/>
      <c r="BY183" s="150"/>
      <c r="BZ183" s="150"/>
      <c r="CA183" s="150"/>
      <c r="CB183" s="150"/>
      <c r="CC183" s="150"/>
      <c r="CD183" s="150"/>
      <c r="CE183" s="150"/>
      <c r="CF183" s="150"/>
      <c r="CG183" s="150"/>
      <c r="CH183" s="150"/>
      <c r="CI183" s="150"/>
      <c r="CJ183" s="150"/>
      <c r="CK183" s="150"/>
      <c r="CL183" s="150"/>
      <c r="CM183" s="150"/>
      <c r="CN183" s="150"/>
      <c r="CO183" s="150"/>
      <c r="CP183" s="150"/>
      <c r="CQ183" s="150"/>
      <c r="CR183" s="150"/>
      <c r="CS183" s="150"/>
      <c r="CT183" s="150"/>
      <c r="CU183" s="150"/>
      <c r="CV183" s="150"/>
      <c r="CW183" s="150"/>
      <c r="CX183" s="150"/>
      <c r="CY183" s="150"/>
      <c r="CZ183" s="150"/>
      <c r="DA183" s="150"/>
      <c r="DB183" s="150"/>
      <c r="DC183" s="150"/>
      <c r="DD183" s="150"/>
      <c r="DE183" s="150"/>
      <c r="DF183" s="150"/>
      <c r="DG183" s="150"/>
      <c r="DH183" s="150"/>
      <c r="DI183" s="150"/>
      <c r="DJ183" s="150"/>
      <c r="DK183" s="150"/>
      <c r="DL183" s="150"/>
      <c r="DM183" s="150"/>
      <c r="DN183" s="150"/>
      <c r="DO183" s="150"/>
      <c r="DP183" s="150"/>
      <c r="DQ183" s="150"/>
      <c r="DR183" s="150"/>
      <c r="DS183" s="150"/>
      <c r="DT183" s="150"/>
      <c r="DU183" s="150"/>
      <c r="DV183" s="150"/>
      <c r="DW183" s="150"/>
      <c r="DX183" s="150"/>
      <c r="DY183" s="150"/>
      <c r="DZ183" s="150"/>
      <c r="EA183" s="150"/>
      <c r="EB183" s="150"/>
      <c r="EC183" s="150"/>
      <c r="ED183" s="150"/>
      <c r="EE183" s="150"/>
      <c r="EF183" s="150"/>
      <c r="EG183" s="150"/>
      <c r="EH183" s="150"/>
      <c r="EI183" s="150"/>
      <c r="EJ183" s="150"/>
      <c r="EK183" s="150"/>
      <c r="EL183" s="150"/>
      <c r="EM183" s="150"/>
      <c r="EN183" s="150"/>
      <c r="EO183" s="150"/>
      <c r="EP183" s="150"/>
      <c r="EQ183" s="150"/>
      <c r="ER183" s="150"/>
      <c r="ES183" s="150"/>
      <c r="ET183" s="150"/>
      <c r="EU183" s="150"/>
      <c r="EV183" s="150"/>
      <c r="EW183" s="150"/>
      <c r="EX183" s="150"/>
      <c r="EY183" s="150"/>
      <c r="EZ183" s="150"/>
      <c r="FA183" s="150"/>
      <c r="FB183" s="150"/>
      <c r="FC183" s="150"/>
      <c r="FD183" s="150"/>
      <c r="FE183" s="150"/>
      <c r="FF183" s="150"/>
      <c r="FG183" s="150"/>
      <c r="FH183" s="150"/>
      <c r="FI183" s="150"/>
      <c r="FJ183" s="150"/>
      <c r="FK183" s="150"/>
      <c r="FL183" s="150"/>
      <c r="FM183" s="150"/>
      <c r="FN183" s="150"/>
      <c r="FO183" s="150"/>
      <c r="FP183" s="150"/>
      <c r="FQ183" s="150"/>
      <c r="FR183" s="150"/>
      <c r="FS183" s="150"/>
      <c r="FT183" s="150"/>
      <c r="FU183" s="150"/>
      <c r="FV183" s="150"/>
      <c r="FW183" s="150"/>
      <c r="FX183" s="150"/>
      <c r="FY183" s="150"/>
      <c r="FZ183" s="150"/>
      <c r="GA183" s="150"/>
      <c r="GB183" s="150"/>
      <c r="GC183" s="150"/>
      <c r="GD183" s="150"/>
      <c r="GE183" s="150"/>
      <c r="GF183" s="150"/>
      <c r="GG183" s="150"/>
      <c r="GH183" s="150"/>
      <c r="GI183" s="150"/>
      <c r="GJ183" s="150"/>
      <c r="GK183" s="150"/>
      <c r="GL183" s="150"/>
      <c r="GM183" s="150"/>
      <c r="GN183" s="150"/>
      <c r="GO183" s="150"/>
      <c r="GP183" s="150"/>
      <c r="GQ183" s="150"/>
      <c r="GR183" s="150"/>
      <c r="GS183" s="150"/>
      <c r="GT183" s="150"/>
      <c r="GU183" s="150"/>
      <c r="GV183" s="150"/>
      <c r="GW183" s="150"/>
      <c r="GX183" s="150"/>
      <c r="GY183" s="150"/>
      <c r="GZ183" s="150"/>
      <c r="HA183" s="150"/>
      <c r="HB183" s="150"/>
      <c r="HC183" s="150"/>
      <c r="HD183" s="150"/>
      <c r="HE183" s="150"/>
      <c r="HF183" s="150"/>
      <c r="HG183" s="150"/>
      <c r="HH183" s="150"/>
      <c r="HI183" s="150"/>
      <c r="HJ183" s="150"/>
      <c r="HK183" s="150"/>
      <c r="HL183" s="150"/>
      <c r="HM183" s="150"/>
      <c r="HN183" s="150"/>
      <c r="HO183" s="150"/>
      <c r="HP183" s="150"/>
      <c r="HQ183" s="150"/>
      <c r="HR183" s="150"/>
      <c r="HS183" s="150"/>
      <c r="HT183" s="150"/>
      <c r="HU183" s="150"/>
      <c r="HV183" s="150"/>
      <c r="HW183" s="150"/>
      <c r="HX183" s="150"/>
      <c r="HY183" s="150"/>
      <c r="HZ183" s="150"/>
      <c r="IA183" s="150"/>
      <c r="IB183" s="150"/>
      <c r="IC183" s="150"/>
      <c r="ID183" s="150"/>
      <c r="IE183" s="150"/>
      <c r="IF183" s="150"/>
      <c r="IG183" s="150"/>
      <c r="IH183" s="150"/>
      <c r="II183" s="150"/>
      <c r="IJ183" s="150"/>
      <c r="IK183" s="150"/>
      <c r="IL183" s="150"/>
      <c r="IM183" s="150"/>
      <c r="IN183" s="150"/>
      <c r="IO183" s="150"/>
      <c r="IP183" s="150"/>
      <c r="IQ183" s="150"/>
      <c r="IR183" s="150"/>
      <c r="IS183" s="150"/>
      <c r="IT183" s="150"/>
      <c r="IU183" s="150"/>
      <c r="IV183" s="150"/>
      <c r="IW183" s="150"/>
      <c r="IX183" s="150"/>
      <c r="IY183" s="150"/>
      <c r="IZ183" s="150"/>
      <c r="JA183" s="150"/>
      <c r="JB183" s="150"/>
      <c r="JC183" s="150"/>
      <c r="JD183" s="150"/>
      <c r="JE183" s="150"/>
      <c r="JF183" s="150"/>
      <c r="JG183" s="150"/>
      <c r="JH183" s="150"/>
      <c r="JI183" s="150"/>
      <c r="JJ183" s="150"/>
      <c r="JK183" s="150"/>
      <c r="JL183" s="150"/>
      <c r="JM183" s="150"/>
      <c r="JN183" s="150"/>
      <c r="JO183" s="150"/>
      <c r="JP183" s="150"/>
      <c r="JQ183" s="150"/>
      <c r="JR183" s="150"/>
      <c r="JS183" s="150"/>
      <c r="JT183" s="150"/>
      <c r="JU183" s="150"/>
      <c r="JV183" s="150"/>
      <c r="JW183" s="150"/>
      <c r="JX183" s="150"/>
      <c r="JY183" s="150"/>
      <c r="JZ183" s="150"/>
      <c r="KA183" s="150"/>
      <c r="KB183" s="150"/>
      <c r="KC183" s="150"/>
      <c r="KD183" s="150"/>
      <c r="KE183" s="150"/>
      <c r="KF183" s="150"/>
      <c r="KG183" s="150"/>
      <c r="KH183" s="150"/>
      <c r="KI183" s="150"/>
      <c r="KJ183" s="150"/>
      <c r="KK183" s="150"/>
      <c r="KL183" s="150"/>
      <c r="KM183" s="150"/>
      <c r="KN183" s="150"/>
      <c r="KO183" s="150"/>
      <c r="KP183" s="150"/>
      <c r="KQ183" s="150"/>
      <c r="KR183" s="150"/>
      <c r="KS183" s="150"/>
      <c r="KT183" s="150"/>
      <c r="KU183" s="150"/>
      <c r="KV183" s="150"/>
      <c r="KW183" s="150"/>
      <c r="KX183" s="150"/>
      <c r="KY183" s="150"/>
      <c r="KZ183" s="150"/>
      <c r="LA183" s="150"/>
      <c r="LB183" s="150"/>
      <c r="LC183" s="150"/>
      <c r="LD183" s="150"/>
      <c r="LE183" s="150"/>
      <c r="LF183" s="150"/>
      <c r="LG183" s="150"/>
      <c r="LH183" s="150"/>
      <c r="LI183" s="150"/>
      <c r="LJ183" s="150"/>
      <c r="LK183" s="150"/>
      <c r="LL183" s="150"/>
      <c r="LM183" s="150"/>
      <c r="LN183" s="150"/>
      <c r="LO183" s="150"/>
      <c r="LP183" s="150"/>
      <c r="LQ183" s="150"/>
      <c r="LR183" s="150"/>
      <c r="LS183" s="150"/>
      <c r="LT183" s="150"/>
      <c r="LU183" s="150"/>
      <c r="LV183" s="150"/>
      <c r="LW183" s="150"/>
      <c r="LX183" s="150"/>
      <c r="LY183" s="150"/>
      <c r="LZ183" s="150"/>
      <c r="MA183" s="150"/>
      <c r="MB183" s="150"/>
      <c r="MC183" s="150"/>
      <c r="MD183" s="150"/>
      <c r="ME183" s="150"/>
      <c r="MF183" s="150"/>
      <c r="MG183" s="150"/>
      <c r="MH183" s="150"/>
      <c r="MI183" s="150"/>
      <c r="MJ183" s="150"/>
      <c r="MK183" s="150"/>
      <c r="ML183" s="150"/>
      <c r="MM183" s="150"/>
      <c r="MN183" s="150"/>
      <c r="MO183" s="150"/>
      <c r="MP183" s="150"/>
      <c r="MQ183" s="150"/>
      <c r="MR183" s="150"/>
      <c r="MS183" s="150"/>
      <c r="MT183" s="150"/>
      <c r="MU183" s="150"/>
      <c r="MV183" s="150"/>
      <c r="MW183" s="150"/>
      <c r="MX183" s="150"/>
      <c r="MY183" s="150"/>
      <c r="MZ183" s="150"/>
      <c r="NA183" s="150"/>
      <c r="NB183" s="150"/>
      <c r="NC183" s="150"/>
      <c r="ND183" s="150"/>
      <c r="NE183" s="150"/>
      <c r="NF183" s="150"/>
      <c r="NG183" s="150"/>
      <c r="NH183" s="150"/>
      <c r="NI183" s="150"/>
      <c r="NJ183" s="150"/>
      <c r="NK183" s="151"/>
    </row>
    <row r="184" spans="1:375" x14ac:dyDescent="0.25">
      <c r="A184" s="152">
        <f>SUM(D184:NK184)</f>
        <v>1159823.9720684523</v>
      </c>
      <c r="B184" s="48" t="s">
        <v>153</v>
      </c>
      <c r="C184" s="153" t="s">
        <v>137</v>
      </c>
      <c r="D184" s="154">
        <f t="array" ref="D184">IFERROR(INDEX($N19:$N33,MATCH(1,IF($L19:$L33&lt;=D$165,IF($M19:$M33&gt;=D$165,1)),0))*$B19/12,0)</f>
        <v>6188.583333333333</v>
      </c>
      <c r="E184" s="154">
        <f t="array" ref="E184">IFERROR(INDEX($N19:$N33,MATCH(1,IF($L19:$L33&lt;=E$165,IF($M19:$M33&gt;=E$165,1)),0))*$B19/12,0)</f>
        <v>6188.583333333333</v>
      </c>
      <c r="F184" s="154">
        <f t="array" ref="F184">IFERROR(INDEX($N19:$N33,MATCH(1,IF($L19:$L33&lt;=F$165,IF($M19:$M33&gt;=F$165,1)),0))*$B19/12,0)</f>
        <v>6188.583333333333</v>
      </c>
      <c r="G184" s="154">
        <f t="array" ref="G184">IFERROR(INDEX($N19:$N33,MATCH(1,IF($L19:$L33&lt;=G$165,IF($M19:$M33&gt;=G$165,1)),0))*$B19/12,0)</f>
        <v>6188.583333333333</v>
      </c>
      <c r="H184" s="154">
        <f t="array" ref="H184">IFERROR(INDEX($N19:$N33,MATCH(1,IF($L19:$L33&lt;=H$165,IF($M19:$M33&gt;=H$165,1)),0))*$B19/12,0)</f>
        <v>6188.583333333333</v>
      </c>
      <c r="I184" s="154">
        <f t="array" ref="I184">IFERROR(INDEX($N19:$N33,MATCH(1,IF($L19:$L33&lt;=I$165,IF($M19:$M33&gt;=I$165,1)),0))*$B19/12,0)</f>
        <v>6188.583333333333</v>
      </c>
      <c r="J184" s="154">
        <f t="array" ref="J184">IFERROR(INDEX($N19:$N33,MATCH(1,IF($L19:$L33&lt;=J$165,IF($M19:$M33&gt;=J$165,1)),0))*$B19/12,0)</f>
        <v>6188.583333333333</v>
      </c>
      <c r="K184" s="154">
        <f t="array" ref="K184">IFERROR(INDEX($N19:$N33,MATCH(1,IF($L19:$L33&lt;=K$165,IF($M19:$M33&gt;=K$165,1)),0))*$B19/12,0)</f>
        <v>6188.583333333333</v>
      </c>
      <c r="L184" s="154">
        <f t="array" ref="L184">IFERROR(INDEX($N19:$N33,MATCH(1,IF($L19:$L33&lt;=L$165,IF($M19:$M33&gt;=L$165,1)),0))*$B19/12,0)</f>
        <v>6188.583333333333</v>
      </c>
      <c r="M184" s="154">
        <f t="array" ref="M184">IFERROR(INDEX($N19:$N33,MATCH(1,IF($L19:$L33&lt;=M$165,IF($M19:$M33&gt;=M$165,1)),0))*$B19/12,0)</f>
        <v>6188.583333333333</v>
      </c>
      <c r="N184" s="154">
        <f t="array" ref="N184">IFERROR(INDEX($N19:$N33,MATCH(1,IF($L19:$L33&lt;=N$165,IF($M19:$M33&gt;=N$165,1)),0))*$B19/12,0)</f>
        <v>6188.583333333333</v>
      </c>
      <c r="O184" s="154">
        <f t="array" ref="O184">IFERROR(INDEX($N19:$N33,MATCH(1,IF($L19:$L33&lt;=O$165,IF($M19:$M33&gt;=O$165,1)),0))*$B19/12,0)</f>
        <v>6188.583333333333</v>
      </c>
      <c r="P184" s="154">
        <f t="array" ref="P184">IFERROR(INDEX($N19:$N33,MATCH(1,IF($L19:$L33&lt;=P$165,IF($M19:$M33&gt;=P$165,1)),0))*$B19/12,0)</f>
        <v>6374.2408333333342</v>
      </c>
      <c r="Q184" s="154">
        <f t="array" ref="Q184">IFERROR(INDEX($N19:$N33,MATCH(1,IF($L19:$L33&lt;=Q$165,IF($M19:$M33&gt;=Q$165,1)),0))*$B19/12,0)</f>
        <v>6374.2408333333342</v>
      </c>
      <c r="R184" s="154">
        <f t="array" ref="R184">IFERROR(INDEX($N19:$N33,MATCH(1,IF($L19:$L33&lt;=R$165,IF($M19:$M33&gt;=R$165,1)),0))*$B19/12,0)</f>
        <v>6374.2408333333342</v>
      </c>
      <c r="S184" s="154">
        <f t="array" ref="S184">IFERROR(INDEX($N19:$N33,MATCH(1,IF($L19:$L33&lt;=S$165,IF($M19:$M33&gt;=S$165,1)),0))*$B19/12,0)</f>
        <v>6374.2408333333342</v>
      </c>
      <c r="T184" s="154">
        <f t="array" ref="T184">IFERROR(INDEX($N19:$N33,MATCH(1,IF($L19:$L33&lt;=T$165,IF($M19:$M33&gt;=T$165,1)),0))*$B19/12,0)</f>
        <v>6374.2408333333342</v>
      </c>
      <c r="U184" s="154">
        <f t="array" ref="U184">IFERROR(INDEX($N19:$N33,MATCH(1,IF($L19:$L33&lt;=U$165,IF($M19:$M33&gt;=U$165,1)),0))*$B19/12,0)</f>
        <v>6374.2408333333342</v>
      </c>
      <c r="V184" s="154">
        <f t="array" ref="V184">IFERROR(INDEX($N19:$N33,MATCH(1,IF($L19:$L33&lt;=V$165,IF($M19:$M33&gt;=V$165,1)),0))*$B19/12,0)</f>
        <v>6374.2408333333342</v>
      </c>
      <c r="W184" s="154">
        <f t="array" ref="W184">IFERROR(INDEX($N19:$N33,MATCH(1,IF($L19:$L33&lt;=W$165,IF($M19:$M33&gt;=W$165,1)),0))*$B19/12,0)</f>
        <v>6374.2408333333342</v>
      </c>
      <c r="X184" s="154">
        <f t="array" ref="X184">IFERROR(INDEX($N19:$N33,MATCH(1,IF($L19:$L33&lt;=X$165,IF($M19:$M33&gt;=X$165,1)),0))*$B19/12,0)</f>
        <v>6374.2408333333342</v>
      </c>
      <c r="Y184" s="154">
        <f t="array" ref="Y184">IFERROR(INDEX($N19:$N33,MATCH(1,IF($L19:$L33&lt;=Y$165,IF($M19:$M33&gt;=Y$165,1)),0))*$B19/12,0)</f>
        <v>6374.2408333333342</v>
      </c>
      <c r="Z184" s="154">
        <f t="array" ref="Z184">IFERROR(INDEX($N19:$N33,MATCH(1,IF($L19:$L33&lt;=Z$165,IF($M19:$M33&gt;=Z$165,1)),0))*$B19/12,0)</f>
        <v>6374.2408333333342</v>
      </c>
      <c r="AA184" s="154">
        <f t="array" ref="AA184">IFERROR(INDEX($N19:$N33,MATCH(1,IF($L19:$L33&lt;=AA$165,IF($M19:$M33&gt;=AA$165,1)),0))*$B19/12,0)</f>
        <v>6374.2408333333342</v>
      </c>
      <c r="AB184" s="154">
        <f t="array" ref="AB184">IFERROR(INDEX($N19:$N33,MATCH(1,IF($L19:$L33&lt;=AB$165,IF($M19:$M33&gt;=AB$165,1)),0))*$B19/12,0)</f>
        <v>6565.4680583333347</v>
      </c>
      <c r="AC184" s="154">
        <f t="array" ref="AC184">IFERROR(INDEX($N19:$N33,MATCH(1,IF($L19:$L33&lt;=AC$165,IF($M19:$M33&gt;=AC$165,1)),0))*$B19/12,0)</f>
        <v>6565.4680583333347</v>
      </c>
      <c r="AD184" s="154">
        <f t="array" ref="AD184">IFERROR(INDEX($N19:$N33,MATCH(1,IF($L19:$L33&lt;=AD$165,IF($M19:$M33&gt;=AD$165,1)),0))*$B19/12,0)</f>
        <v>6565.4680583333347</v>
      </c>
      <c r="AE184" s="154">
        <f t="array" ref="AE184">IFERROR(INDEX($N19:$N33,MATCH(1,IF($L19:$L33&lt;=AE$165,IF($M19:$M33&gt;=AE$165,1)),0))*$B19/12,0)</f>
        <v>6565.4680583333347</v>
      </c>
      <c r="AF184" s="154">
        <f t="array" ref="AF184">IFERROR(INDEX($N19:$N33,MATCH(1,IF($L19:$L33&lt;=AF$165,IF($M19:$M33&gt;=AF$165,1)),0))*$B19/12,0)</f>
        <v>6565.4680583333347</v>
      </c>
      <c r="AG184" s="154">
        <f t="array" ref="AG184">IFERROR(INDEX($N19:$N33,MATCH(1,IF($L19:$L33&lt;=AG$165,IF($M19:$M33&gt;=AG$165,1)),0))*$B19/12,0)</f>
        <v>6565.4680583333347</v>
      </c>
      <c r="AH184" s="154">
        <f t="array" ref="AH184">IFERROR(INDEX($N19:$N33,MATCH(1,IF($L19:$L33&lt;=AH$165,IF($M19:$M33&gt;=AH$165,1)),0))*$B19/12,0)</f>
        <v>6565.4680583333347</v>
      </c>
      <c r="AI184" s="154">
        <f t="array" ref="AI184">IFERROR(INDEX($N19:$N33,MATCH(1,IF($L19:$L33&lt;=AI$165,IF($M19:$M33&gt;=AI$165,1)),0))*$B19/12,0)</f>
        <v>6565.4680583333347</v>
      </c>
      <c r="AJ184" s="154">
        <f t="array" ref="AJ184">IFERROR(INDEX($N19:$N33,MATCH(1,IF($L19:$L33&lt;=AJ$165,IF($M19:$M33&gt;=AJ$165,1)),0))*$B19/12,0)</f>
        <v>6565.4680583333347</v>
      </c>
      <c r="AK184" s="154">
        <f t="array" ref="AK184">IFERROR(INDEX($N19:$N33,MATCH(1,IF($L19:$L33&lt;=AK$165,IF($M19:$M33&gt;=AK$165,1)),0))*$B19/12,0)</f>
        <v>6565.4680583333347</v>
      </c>
      <c r="AL184" s="154">
        <f t="array" ref="AL184">IFERROR(INDEX($N19:$N33,MATCH(1,IF($L19:$L33&lt;=AL$165,IF($M19:$M33&gt;=AL$165,1)),0))*$B19/12,0)</f>
        <v>6565.4680583333347</v>
      </c>
      <c r="AM184" s="154">
        <f t="array" ref="AM184">IFERROR(INDEX($N19:$N33,MATCH(1,IF($L19:$L33&lt;=AM$165,IF($M19:$M33&gt;=AM$165,1)),0))*$B19/12,0)</f>
        <v>6565.4680583333347</v>
      </c>
      <c r="AN184" s="154">
        <f t="array" ref="AN184">IFERROR(INDEX($N19:$N33,MATCH(1,IF($L19:$L33&lt;=AN$165,IF($M19:$M33&gt;=AN$165,1)),0))*$B19/12,0)</f>
        <v>6762.4321000833343</v>
      </c>
      <c r="AO184" s="154">
        <f t="array" ref="AO184">IFERROR(INDEX($N19:$N33,MATCH(1,IF($L19:$L33&lt;=AO$165,IF($M19:$M33&gt;=AO$165,1)),0))*$B19/12,0)</f>
        <v>6762.4321000833343</v>
      </c>
      <c r="AP184" s="154">
        <f t="array" ref="AP184">IFERROR(INDEX($N19:$N33,MATCH(1,IF($L19:$L33&lt;=AP$165,IF($M19:$M33&gt;=AP$165,1)),0))*$B19/12,0)</f>
        <v>6762.4321000833343</v>
      </c>
      <c r="AQ184" s="154">
        <f t="array" ref="AQ184">IFERROR(INDEX($N19:$N33,MATCH(1,IF($L19:$L33&lt;=AQ$165,IF($M19:$M33&gt;=AQ$165,1)),0))*$B19/12,0)</f>
        <v>6762.4321000833343</v>
      </c>
      <c r="AR184" s="154">
        <f t="array" ref="AR184">IFERROR(INDEX($N19:$N33,MATCH(1,IF($L19:$L33&lt;=AR$165,IF($M19:$M33&gt;=AR$165,1)),0))*$B19/12,0)</f>
        <v>6762.4321000833343</v>
      </c>
      <c r="AS184" s="154">
        <f t="array" ref="AS184">IFERROR(INDEX($N19:$N33,MATCH(1,IF($L19:$L33&lt;=AS$165,IF($M19:$M33&gt;=AS$165,1)),0))*$B19/12,0)</f>
        <v>6762.4321000833343</v>
      </c>
      <c r="AT184" s="154">
        <f t="array" ref="AT184">IFERROR(INDEX($N19:$N33,MATCH(1,IF($L19:$L33&lt;=AT$165,IF($M19:$M33&gt;=AT$165,1)),0))*$B19/12,0)</f>
        <v>6762.4321000833343</v>
      </c>
      <c r="AU184" s="154">
        <f t="array" ref="AU184">IFERROR(INDEX($N19:$N33,MATCH(1,IF($L19:$L33&lt;=AU$165,IF($M19:$M33&gt;=AU$165,1)),0))*$B19/12,0)</f>
        <v>6762.4321000833343</v>
      </c>
      <c r="AV184" s="154">
        <f t="array" ref="AV184">IFERROR(INDEX($N19:$N33,MATCH(1,IF($L19:$L33&lt;=AV$165,IF($M19:$M33&gt;=AV$165,1)),0))*$B19/12,0)</f>
        <v>6762.4321000833343</v>
      </c>
      <c r="AW184" s="154">
        <f t="array" ref="AW184">IFERROR(INDEX($N19:$N33,MATCH(1,IF($L19:$L33&lt;=AW$165,IF($M19:$M33&gt;=AW$165,1)),0))*$B19/12,0)</f>
        <v>6762.4321000833343</v>
      </c>
      <c r="AX184" s="154">
        <f t="array" ref="AX184">IFERROR(INDEX($N19:$N33,MATCH(1,IF($L19:$L33&lt;=AX$165,IF($M19:$M33&gt;=AX$165,1)),0))*$B19/12,0)</f>
        <v>6762.4321000833343</v>
      </c>
      <c r="AY184" s="154">
        <f t="array" ref="AY184">IFERROR(INDEX($N19:$N33,MATCH(1,IF($L19:$L33&lt;=AY$165,IF($M19:$M33&gt;=AY$165,1)),0))*$B19/12,0)</f>
        <v>6762.4321000833343</v>
      </c>
      <c r="AZ184" s="154">
        <f t="array" ref="AZ184">IFERROR(INDEX($N19:$N33,MATCH(1,IF($L19:$L33&lt;=AZ$165,IF($M19:$M33&gt;=AZ$165,1)),0))*$B19/12,0)</f>
        <v>6965.3050630858343</v>
      </c>
      <c r="BA184" s="154">
        <f t="array" ref="BA184">IFERROR(INDEX($N19:$N33,MATCH(1,IF($L19:$L33&lt;=BA$165,IF($M19:$M33&gt;=BA$165,1)),0))*$B19/12,0)</f>
        <v>6965.3050630858343</v>
      </c>
      <c r="BB184" s="154">
        <f t="array" ref="BB184">IFERROR(INDEX($N19:$N33,MATCH(1,IF($L19:$L33&lt;=BB$165,IF($M19:$M33&gt;=BB$165,1)),0))*$B19/12,0)</f>
        <v>6965.3050630858343</v>
      </c>
      <c r="BC184" s="154">
        <f t="array" ref="BC184">IFERROR(INDEX($N19:$N33,MATCH(1,IF($L19:$L33&lt;=BC$165,IF($M19:$M33&gt;=BC$165,1)),0))*$B19/12,0)</f>
        <v>6965.3050630858343</v>
      </c>
      <c r="BD184" s="154">
        <f t="array" ref="BD184">IFERROR(INDEX($N19:$N33,MATCH(1,IF($L19:$L33&lt;=BD$165,IF($M19:$M33&gt;=BD$165,1)),0))*$B19/12,0)</f>
        <v>6965.3050630858343</v>
      </c>
      <c r="BE184" s="154">
        <f t="array" ref="BE184">IFERROR(INDEX($N19:$N33,MATCH(1,IF($L19:$L33&lt;=BE$165,IF($M19:$M33&gt;=BE$165,1)),0))*$B19/12,0)</f>
        <v>6965.3050630858343</v>
      </c>
      <c r="BF184" s="154">
        <f t="array" ref="BF184">IFERROR(INDEX($N19:$N33,MATCH(1,IF($L19:$L33&lt;=BF$165,IF($M19:$M33&gt;=BF$165,1)),0))*$B19/12,0)</f>
        <v>6965.3050630858343</v>
      </c>
      <c r="BG184" s="154">
        <f t="array" ref="BG184">IFERROR(INDEX($N19:$N33,MATCH(1,IF($L19:$L33&lt;=BG$165,IF($M19:$M33&gt;=BG$165,1)),0))*$B19/12,0)</f>
        <v>6965.3050630858343</v>
      </c>
      <c r="BH184" s="154">
        <f t="array" ref="BH184">IFERROR(INDEX($N19:$N33,MATCH(1,IF($L19:$L33&lt;=BH$165,IF($M19:$M33&gt;=BH$165,1)),0))*$B19/12,0)</f>
        <v>6965.3050630858343</v>
      </c>
      <c r="BI184" s="154">
        <f t="array" ref="BI184">IFERROR(INDEX($N19:$N33,MATCH(1,IF($L19:$L33&lt;=BI$165,IF($M19:$M33&gt;=BI$165,1)),0))*$B19/12,0)</f>
        <v>6965.3050630858343</v>
      </c>
      <c r="BJ184" s="154">
        <f t="array" ref="BJ184">IFERROR(INDEX($N19:$N33,MATCH(1,IF($L19:$L33&lt;=BJ$165,IF($M19:$M33&gt;=BJ$165,1)),0))*$B19/12,0)</f>
        <v>6965.3050630858343</v>
      </c>
      <c r="BK184" s="154">
        <f t="array" ref="BK184">IFERROR(INDEX($N19:$N33,MATCH(1,IF($L19:$L33&lt;=BK$165,IF($M19:$M33&gt;=BK$165,1)),0))*$B19/12,0)</f>
        <v>6965.3050630858343</v>
      </c>
      <c r="BL184" s="154">
        <f t="array" ref="BL184">IFERROR(INDEX($N19:$N33,MATCH(1,IF($L19:$L33&lt;=BL$165,IF($M19:$M33&gt;=BL$165,1)),0))*$B19/12,0)</f>
        <v>7174.2642149784087</v>
      </c>
      <c r="BM184" s="154">
        <f t="array" ref="BM184">IFERROR(INDEX($N19:$N33,MATCH(1,IF($L19:$L33&lt;=BM$165,IF($M19:$M33&gt;=BM$165,1)),0))*$B19/12,0)</f>
        <v>7174.2642149784087</v>
      </c>
      <c r="BN184" s="154">
        <f t="array" ref="BN184">IFERROR(INDEX($N19:$N33,MATCH(1,IF($L19:$L33&lt;=BN$165,IF($M19:$M33&gt;=BN$165,1)),0))*$B19/12,0)</f>
        <v>7174.2642149784087</v>
      </c>
      <c r="BO184" s="154">
        <f t="array" ref="BO184">IFERROR(INDEX($N19:$N33,MATCH(1,IF($L19:$L33&lt;=BO$165,IF($M19:$M33&gt;=BO$165,1)),0))*$B19/12,0)</f>
        <v>7174.2642149784087</v>
      </c>
      <c r="BP184" s="154">
        <f t="array" ref="BP184">IFERROR(INDEX($N19:$N33,MATCH(1,IF($L19:$L33&lt;=BP$165,IF($M19:$M33&gt;=BP$165,1)),0))*$B19/12,0)</f>
        <v>7174.2642149784087</v>
      </c>
      <c r="BQ184" s="154">
        <f t="array" ref="BQ184">IFERROR(INDEX($N19:$N33,MATCH(1,IF($L19:$L33&lt;=BQ$165,IF($M19:$M33&gt;=BQ$165,1)),0))*$B19/12,0)</f>
        <v>7174.2642149784087</v>
      </c>
      <c r="BR184" s="154">
        <f t="array" ref="BR184">IFERROR(INDEX($N19:$N33,MATCH(1,IF($L19:$L33&lt;=BR$165,IF($M19:$M33&gt;=BR$165,1)),0))*$B19/12,0)</f>
        <v>7174.2642149784087</v>
      </c>
      <c r="BS184" s="154">
        <f t="array" ref="BS184">IFERROR(INDEX($N19:$N33,MATCH(1,IF($L19:$L33&lt;=BS$165,IF($M19:$M33&gt;=BS$165,1)),0))*$B19/12,0)</f>
        <v>7174.2642149784087</v>
      </c>
      <c r="BT184" s="154">
        <f t="array" ref="BT184">IFERROR(INDEX($N19:$N33,MATCH(1,IF($L19:$L33&lt;=BT$165,IF($M19:$M33&gt;=BT$165,1)),0))*$B19/12,0)</f>
        <v>7174.2642149784087</v>
      </c>
      <c r="BU184" s="154">
        <f t="array" ref="BU184">IFERROR(INDEX($N19:$N33,MATCH(1,IF($L19:$L33&lt;=BU$165,IF($M19:$M33&gt;=BU$165,1)),0))*$B19/12,0)</f>
        <v>7174.2642149784087</v>
      </c>
      <c r="BV184" s="154">
        <f t="array" ref="BV184">IFERROR(INDEX($N19:$N33,MATCH(1,IF($L19:$L33&lt;=BV$165,IF($M19:$M33&gt;=BV$165,1)),0))*$B19/12,0)</f>
        <v>7174.2642149784087</v>
      </c>
      <c r="BW184" s="154">
        <f t="array" ref="BW184">IFERROR(INDEX($N19:$N33,MATCH(1,IF($L19:$L33&lt;=BW$165,IF($M19:$M33&gt;=BW$165,1)),0))*$B19/12,0)</f>
        <v>7174.2642149784087</v>
      </c>
      <c r="BX184" s="154">
        <f t="array" ref="BX184">IFERROR(INDEX($N19:$N33,MATCH(1,IF($L19:$L33&lt;=BX$165,IF($M19:$M33&gt;=BX$165,1)),0))*$B19/12,0)</f>
        <v>7389.4921414277605</v>
      </c>
      <c r="BY184" s="154">
        <f t="array" ref="BY184">IFERROR(INDEX($N19:$N33,MATCH(1,IF($L19:$L33&lt;=BY$165,IF($M19:$M33&gt;=BY$165,1)),0))*$B19/12,0)</f>
        <v>7389.4921414277605</v>
      </c>
      <c r="BZ184" s="154">
        <f t="array" ref="BZ184">IFERROR(INDEX($N19:$N33,MATCH(1,IF($L19:$L33&lt;=BZ$165,IF($M19:$M33&gt;=BZ$165,1)),0))*$B19/12,0)</f>
        <v>7389.4921414277605</v>
      </c>
      <c r="CA184" s="154">
        <f t="array" ref="CA184">IFERROR(INDEX($N19:$N33,MATCH(1,IF($L19:$L33&lt;=CA$165,IF($M19:$M33&gt;=CA$165,1)),0))*$B19/12,0)</f>
        <v>7389.4921414277605</v>
      </c>
      <c r="CB184" s="154">
        <f t="array" ref="CB184">IFERROR(INDEX($N19:$N33,MATCH(1,IF($L19:$L33&lt;=CB$165,IF($M19:$M33&gt;=CB$165,1)),0))*$B19/12,0)</f>
        <v>7389.4921414277605</v>
      </c>
      <c r="CC184" s="154">
        <f t="array" ref="CC184">IFERROR(INDEX($N19:$N33,MATCH(1,IF($L19:$L33&lt;=CC$165,IF($M19:$M33&gt;=CC$165,1)),0))*$B19/12,0)</f>
        <v>7389.4921414277605</v>
      </c>
      <c r="CD184" s="154">
        <f t="array" ref="CD184">IFERROR(INDEX($N19:$N33,MATCH(1,IF($L19:$L33&lt;=CD$165,IF($M19:$M33&gt;=CD$165,1)),0))*$B19/12,0)</f>
        <v>7389.4921414277605</v>
      </c>
      <c r="CE184" s="154">
        <f t="array" ref="CE184">IFERROR(INDEX($N19:$N33,MATCH(1,IF($L19:$L33&lt;=CE$165,IF($M19:$M33&gt;=CE$165,1)),0))*$B19/12,0)</f>
        <v>7389.4921414277605</v>
      </c>
      <c r="CF184" s="154">
        <f t="array" ref="CF184">IFERROR(INDEX($N19:$N33,MATCH(1,IF($L19:$L33&lt;=CF$165,IF($M19:$M33&gt;=CF$165,1)),0))*$B19/12,0)</f>
        <v>7389.4921414277605</v>
      </c>
      <c r="CG184" s="154">
        <f t="array" ref="CG184">IFERROR(INDEX($N19:$N33,MATCH(1,IF($L19:$L33&lt;=CG$165,IF($M19:$M33&gt;=CG$165,1)),0))*$B19/12,0)</f>
        <v>7389.4921414277605</v>
      </c>
      <c r="CH184" s="154">
        <f t="array" ref="CH184">IFERROR(INDEX($N19:$N33,MATCH(1,IF($L19:$L33&lt;=CH$165,IF($M19:$M33&gt;=CH$165,1)),0))*$B19/12,0)</f>
        <v>7389.4921414277605</v>
      </c>
      <c r="CI184" s="154">
        <f t="array" ref="CI184">IFERROR(INDEX($N19:$N33,MATCH(1,IF($L19:$L33&lt;=CI$165,IF($M19:$M33&gt;=CI$165,1)),0))*$B19/12,0)</f>
        <v>7389.4921414277605</v>
      </c>
      <c r="CJ184" s="154">
        <f t="array" ref="CJ184">IFERROR(INDEX($N19:$N33,MATCH(1,IF($L19:$L33&lt;=CJ$165,IF($M19:$M33&gt;=CJ$165,1)),0))*$B19/12,0)</f>
        <v>7611.1769056705934</v>
      </c>
      <c r="CK184" s="154">
        <f t="array" ref="CK184">IFERROR(INDEX($N19:$N33,MATCH(1,IF($L19:$L33&lt;=CK$165,IF($M19:$M33&gt;=CK$165,1)),0))*$B19/12,0)</f>
        <v>7611.1769056705934</v>
      </c>
      <c r="CL184" s="154">
        <f t="array" ref="CL184">IFERROR(INDEX($N19:$N33,MATCH(1,IF($L19:$L33&lt;=CL$165,IF($M19:$M33&gt;=CL$165,1)),0))*$B19/12,0)</f>
        <v>7611.1769056705934</v>
      </c>
      <c r="CM184" s="154">
        <f t="array" ref="CM184">IFERROR(INDEX($N19:$N33,MATCH(1,IF($L19:$L33&lt;=CM$165,IF($M19:$M33&gt;=CM$165,1)),0))*$B19/12,0)</f>
        <v>7611.1769056705934</v>
      </c>
      <c r="CN184" s="154">
        <f t="array" ref="CN184">IFERROR(INDEX($N19:$N33,MATCH(1,IF($L19:$L33&lt;=CN$165,IF($M19:$M33&gt;=CN$165,1)),0))*$B19/12,0)</f>
        <v>7611.1769056705934</v>
      </c>
      <c r="CO184" s="154">
        <f t="array" ref="CO184">IFERROR(INDEX($N19:$N33,MATCH(1,IF($L19:$L33&lt;=CO$165,IF($M19:$M33&gt;=CO$165,1)),0))*$B19/12,0)</f>
        <v>7611.1769056705934</v>
      </c>
      <c r="CP184" s="154">
        <f t="array" ref="CP184">IFERROR(INDEX($N19:$N33,MATCH(1,IF($L19:$L33&lt;=CP$165,IF($M19:$M33&gt;=CP$165,1)),0))*$B19/12,0)</f>
        <v>7611.1769056705934</v>
      </c>
      <c r="CQ184" s="154">
        <f t="array" ref="CQ184">IFERROR(INDEX($N19:$N33,MATCH(1,IF($L19:$L33&lt;=CQ$165,IF($M19:$M33&gt;=CQ$165,1)),0))*$B19/12,0)</f>
        <v>7611.1769056705934</v>
      </c>
      <c r="CR184" s="154">
        <f t="array" ref="CR184">IFERROR(INDEX($N19:$N33,MATCH(1,IF($L19:$L33&lt;=CR$165,IF($M19:$M33&gt;=CR$165,1)),0))*$B19/12,0)</f>
        <v>7611.1769056705934</v>
      </c>
      <c r="CS184" s="154">
        <f t="array" ref="CS184">IFERROR(INDEX($N19:$N33,MATCH(1,IF($L19:$L33&lt;=CS$165,IF($M19:$M33&gt;=CS$165,1)),0))*$B19/12,0)</f>
        <v>7611.1769056705934</v>
      </c>
      <c r="CT184" s="154">
        <f t="array" ref="CT184">IFERROR(INDEX($N19:$N33,MATCH(1,IF($L19:$L33&lt;=CT$165,IF($M19:$M33&gt;=CT$165,1)),0))*$B19/12,0)</f>
        <v>7611.1769056705934</v>
      </c>
      <c r="CU184" s="154">
        <f t="array" ref="CU184">IFERROR(INDEX($N19:$N33,MATCH(1,IF($L19:$L33&lt;=CU$165,IF($M19:$M33&gt;=CU$165,1)),0))*$B19/12,0)</f>
        <v>7611.1769056705934</v>
      </c>
      <c r="CV184" s="154">
        <f t="array" ref="CV184">IFERROR(INDEX($N19:$N33,MATCH(1,IF($L19:$L33&lt;=CV$165,IF($M19:$M33&gt;=CV$165,1)),0))*$B19/12,0)</f>
        <v>7839.5122128407129</v>
      </c>
      <c r="CW184" s="154">
        <f t="array" ref="CW184">IFERROR(INDEX($N19:$N33,MATCH(1,IF($L19:$L33&lt;=CW$165,IF($M19:$M33&gt;=CW$165,1)),0))*$B19/12,0)</f>
        <v>7839.5122128407129</v>
      </c>
      <c r="CX184" s="154">
        <f t="array" ref="CX184">IFERROR(INDEX($N19:$N33,MATCH(1,IF($L19:$L33&lt;=CX$165,IF($M19:$M33&gt;=CX$165,1)),0))*$B19/12,0)</f>
        <v>7839.5122128407129</v>
      </c>
      <c r="CY184" s="154">
        <f t="array" ref="CY184">IFERROR(INDEX($N19:$N33,MATCH(1,IF($L19:$L33&lt;=CY$165,IF($M19:$M33&gt;=CY$165,1)),0))*$B19/12,0)</f>
        <v>7839.5122128407129</v>
      </c>
      <c r="CZ184" s="154">
        <f t="array" ref="CZ184">IFERROR(INDEX($N19:$N33,MATCH(1,IF($L19:$L33&lt;=CZ$165,IF($M19:$M33&gt;=CZ$165,1)),0))*$B19/12,0)</f>
        <v>7839.5122128407129</v>
      </c>
      <c r="DA184" s="154">
        <f t="array" ref="DA184">IFERROR(INDEX($N19:$N33,MATCH(1,IF($L19:$L33&lt;=DA$165,IF($M19:$M33&gt;=DA$165,1)),0))*$B19/12,0)</f>
        <v>7839.5122128407129</v>
      </c>
      <c r="DB184" s="154">
        <f t="array" ref="DB184">IFERROR(INDEX($N19:$N33,MATCH(1,IF($L19:$L33&lt;=DB$165,IF($M19:$M33&gt;=DB$165,1)),0))*$B19/12,0)</f>
        <v>7839.5122128407129</v>
      </c>
      <c r="DC184" s="154">
        <f t="array" ref="DC184">IFERROR(INDEX($N19:$N33,MATCH(1,IF($L19:$L33&lt;=DC$165,IF($M19:$M33&gt;=DC$165,1)),0))*$B19/12,0)</f>
        <v>7839.5122128407129</v>
      </c>
      <c r="DD184" s="154">
        <f t="array" ref="DD184">IFERROR(INDEX($N19:$N33,MATCH(1,IF($L19:$L33&lt;=DD$165,IF($M19:$M33&gt;=DD$165,1)),0))*$B19/12,0)</f>
        <v>7839.5122128407129</v>
      </c>
      <c r="DE184" s="154">
        <f t="array" ref="DE184">IFERROR(INDEX($N19:$N33,MATCH(1,IF($L19:$L33&lt;=DE$165,IF($M19:$M33&gt;=DE$165,1)),0))*$B19/12,0)</f>
        <v>7839.5122128407129</v>
      </c>
      <c r="DF184" s="154">
        <f t="array" ref="DF184">IFERROR(INDEX($N19:$N33,MATCH(1,IF($L19:$L33&lt;=DF$165,IF($M19:$M33&gt;=DF$165,1)),0))*$B19/12,0)</f>
        <v>7839.5122128407129</v>
      </c>
      <c r="DG184" s="154">
        <f t="array" ref="DG184">IFERROR(INDEX($N19:$N33,MATCH(1,IF($L19:$L33&lt;=DG$165,IF($M19:$M33&gt;=DG$165,1)),0))*$B19/12,0)</f>
        <v>7839.5122128407129</v>
      </c>
      <c r="DH184" s="154">
        <f t="array" ref="DH184">IFERROR(INDEX($N19:$N33,MATCH(1,IF($L19:$L33&lt;=DH$165,IF($M19:$M33&gt;=DH$165,1)),0))*$B19/12,0)</f>
        <v>8074.6975792259354</v>
      </c>
      <c r="DI184" s="154">
        <f t="array" ref="DI184">IFERROR(INDEX($N19:$N33,MATCH(1,IF($L19:$L33&lt;=DI$165,IF($M19:$M33&gt;=DI$165,1)),0))*$B19/12,0)</f>
        <v>8074.6975792259354</v>
      </c>
      <c r="DJ184" s="154">
        <f t="array" ref="DJ184">IFERROR(INDEX($N19:$N33,MATCH(1,IF($L19:$L33&lt;=DJ$165,IF($M19:$M33&gt;=DJ$165,1)),0))*$B19/12,0)</f>
        <v>8074.6975792259354</v>
      </c>
      <c r="DK184" s="154">
        <f t="array" ref="DK184">IFERROR(INDEX($N19:$N33,MATCH(1,IF($L19:$L33&lt;=DK$165,IF($M19:$M33&gt;=DK$165,1)),0))*$B19/12,0)</f>
        <v>8074.6975792259354</v>
      </c>
      <c r="DL184" s="154">
        <f t="array" ref="DL184">IFERROR(INDEX($N19:$N33,MATCH(1,IF($L19:$L33&lt;=DL$165,IF($M19:$M33&gt;=DL$165,1)),0))*$B19/12,0)</f>
        <v>8074.6975792259354</v>
      </c>
      <c r="DM184" s="154">
        <f t="array" ref="DM184">IFERROR(INDEX($N19:$N33,MATCH(1,IF($L19:$L33&lt;=DM$165,IF($M19:$M33&gt;=DM$165,1)),0))*$B19/12,0)</f>
        <v>8074.6975792259354</v>
      </c>
      <c r="DN184" s="154">
        <f t="array" ref="DN184">IFERROR(INDEX($N19:$N33,MATCH(1,IF($L19:$L33&lt;=DN$165,IF($M19:$M33&gt;=DN$165,1)),0))*$B19/12,0)</f>
        <v>8074.6975792259354</v>
      </c>
      <c r="DO184" s="154">
        <f t="array" ref="DO184">IFERROR(INDEX($N19:$N33,MATCH(1,IF($L19:$L33&lt;=DO$165,IF($M19:$M33&gt;=DO$165,1)),0))*$B19/12,0)</f>
        <v>8074.6975792259354</v>
      </c>
      <c r="DP184" s="154">
        <f t="array" ref="DP184">IFERROR(INDEX($N19:$N33,MATCH(1,IF($L19:$L33&lt;=DP$165,IF($M19:$M33&gt;=DP$165,1)),0))*$B19/12,0)</f>
        <v>8074.6975792259354</v>
      </c>
      <c r="DQ184" s="154">
        <f t="array" ref="DQ184">IFERROR(INDEX($N19:$N33,MATCH(1,IF($L19:$L33&lt;=DQ$165,IF($M19:$M33&gt;=DQ$165,1)),0))*$B19/12,0)</f>
        <v>8074.6975792259354</v>
      </c>
      <c r="DR184" s="154">
        <f t="array" ref="DR184">IFERROR(INDEX($N19:$N33,MATCH(1,IF($L19:$L33&lt;=DR$165,IF($M19:$M33&gt;=DR$165,1)),0))*$B19/12,0)</f>
        <v>8074.6975792259354</v>
      </c>
      <c r="DS184" s="154">
        <f t="array" ref="DS184">IFERROR(INDEX($N19:$N33,MATCH(1,IF($L19:$L33&lt;=DS$165,IF($M19:$M33&gt;=DS$165,1)),0))*$B19/12,0)</f>
        <v>8074.6975792259354</v>
      </c>
      <c r="DT184" s="154">
        <f t="array" ref="DT184">IFERROR(INDEX($N19:$N33,MATCH(1,IF($L19:$L33&lt;=DT$165,IF($M19:$M33&gt;=DT$165,1)),0))*$B19/12,0)</f>
        <v>8316.9385066027116</v>
      </c>
      <c r="DU184" s="154">
        <f t="array" ref="DU184">IFERROR(INDEX($N19:$N33,MATCH(1,IF($L19:$L33&lt;=DU$165,IF($M19:$M33&gt;=DU$165,1)),0))*$B19/12,0)</f>
        <v>8316.9385066027116</v>
      </c>
      <c r="DV184" s="154">
        <f t="array" ref="DV184">IFERROR(INDEX($N19:$N33,MATCH(1,IF($L19:$L33&lt;=DV$165,IF($M19:$M33&gt;=DV$165,1)),0))*$B19/12,0)</f>
        <v>8316.9385066027116</v>
      </c>
      <c r="DW184" s="154">
        <f t="array" ref="DW184">IFERROR(INDEX($N19:$N33,MATCH(1,IF($L19:$L33&lt;=DW$165,IF($M19:$M33&gt;=DW$165,1)),0))*$B19/12,0)</f>
        <v>8316.9385066027116</v>
      </c>
      <c r="DX184" s="154">
        <f t="array" ref="DX184">IFERROR(INDEX($N19:$N33,MATCH(1,IF($L19:$L33&lt;=DX$165,IF($M19:$M33&gt;=DX$165,1)),0))*$B19/12,0)</f>
        <v>8316.9385066027116</v>
      </c>
      <c r="DY184" s="154">
        <f t="array" ref="DY184">IFERROR(INDEX($N19:$N33,MATCH(1,IF($L19:$L33&lt;=DY$165,IF($M19:$M33&gt;=DY$165,1)),0))*$B19/12,0)</f>
        <v>8316.9385066027116</v>
      </c>
      <c r="DZ184" s="154">
        <f t="array" ref="DZ184">IFERROR(INDEX($N19:$N33,MATCH(1,IF($L19:$L33&lt;=DZ$165,IF($M19:$M33&gt;=DZ$165,1)),0))*$B19/12,0)</f>
        <v>8316.9385066027116</v>
      </c>
      <c r="EA184" s="154">
        <f t="array" ref="EA184">IFERROR(INDEX($N19:$N33,MATCH(1,IF($L19:$L33&lt;=EA$165,IF($M19:$M33&gt;=EA$165,1)),0))*$B19/12,0)</f>
        <v>8316.9385066027116</v>
      </c>
      <c r="EB184" s="154">
        <f t="array" ref="EB184">IFERROR(INDEX($N19:$N33,MATCH(1,IF($L19:$L33&lt;=EB$165,IF($M19:$M33&gt;=EB$165,1)),0))*$B19/12,0)</f>
        <v>8316.9385066027116</v>
      </c>
      <c r="EC184" s="154">
        <f t="array" ref="EC184">IFERROR(INDEX($N19:$N33,MATCH(1,IF($L19:$L33&lt;=EC$165,IF($M19:$M33&gt;=EC$165,1)),0))*$B19/12,0)</f>
        <v>8316.9385066027116</v>
      </c>
      <c r="ED184" s="154">
        <f t="array" ref="ED184">IFERROR(INDEX($N19:$N33,MATCH(1,IF($L19:$L33&lt;=ED$165,IF($M19:$M33&gt;=ED$165,1)),0))*$B19/12,0)</f>
        <v>8316.9385066027116</v>
      </c>
      <c r="EE184" s="154">
        <f t="array" ref="EE184">IFERROR(INDEX($N19:$N33,MATCH(1,IF($L19:$L33&lt;=EE$165,IF($M19:$M33&gt;=EE$165,1)),0))*$B19/12,0)</f>
        <v>8316.9385066027116</v>
      </c>
      <c r="EF184" s="154">
        <f t="array" ref="EF184">IFERROR(INDEX($N19:$N33,MATCH(1,IF($L19:$L33&lt;=EF$165,IF($M19:$M33&gt;=EF$165,1)),0))*$B19/12,0)</f>
        <v>8566.4466618007955</v>
      </c>
      <c r="EG184" s="154">
        <f t="array" ref="EG184">IFERROR(INDEX($N19:$N33,MATCH(1,IF($L19:$L33&lt;=EG$165,IF($M19:$M33&gt;=EG$165,1)),0))*$B19/12,0)</f>
        <v>8566.4466618007955</v>
      </c>
      <c r="EH184" s="154">
        <f t="array" ref="EH184">IFERROR(INDEX($N19:$N33,MATCH(1,IF($L19:$L33&lt;=EH$165,IF($M19:$M33&gt;=EH$165,1)),0))*$B19/12,0)</f>
        <v>8566.4466618007955</v>
      </c>
      <c r="EI184" s="154">
        <f t="array" ref="EI184">IFERROR(INDEX($N19:$N33,MATCH(1,IF($L19:$L33&lt;=EI$165,IF($M19:$M33&gt;=EI$165,1)),0))*$B19/12,0)</f>
        <v>8566.4466618007955</v>
      </c>
      <c r="EJ184" s="154">
        <f t="array" ref="EJ184">IFERROR(INDEX($N19:$N33,MATCH(1,IF($L19:$L33&lt;=EJ$165,IF($M19:$M33&gt;=EJ$165,1)),0))*$B19/12,0)</f>
        <v>8566.4466618007955</v>
      </c>
      <c r="EK184" s="154">
        <f t="array" ref="EK184">IFERROR(INDEX($N19:$N33,MATCH(1,IF($L19:$L33&lt;=EK$165,IF($M19:$M33&gt;=EK$165,1)),0))*$B19/12,0)</f>
        <v>8566.4466618007955</v>
      </c>
      <c r="EL184" s="154">
        <f t="array" ref="EL184">IFERROR(INDEX($N19:$N33,MATCH(1,IF($L19:$L33&lt;=EL$165,IF($M19:$M33&gt;=EL$165,1)),0))*$B19/12,0)</f>
        <v>8566.4466618007955</v>
      </c>
      <c r="EM184" s="154">
        <f t="array" ref="EM184">IFERROR(INDEX($N19:$N33,MATCH(1,IF($L19:$L33&lt;=EM$165,IF($M19:$M33&gt;=EM$165,1)),0))*$B19/12,0)</f>
        <v>8566.4466618007955</v>
      </c>
      <c r="EN184" s="154">
        <f t="array" ref="EN184">IFERROR(INDEX($N19:$N33,MATCH(1,IF($L19:$L33&lt;=EN$165,IF($M19:$M33&gt;=EN$165,1)),0))*$B19/12,0)</f>
        <v>8566.4466618007955</v>
      </c>
      <c r="EO184" s="154">
        <f t="array" ref="EO184">IFERROR(INDEX($N19:$N33,MATCH(1,IF($L19:$L33&lt;=EO$165,IF($M19:$M33&gt;=EO$165,1)),0))*$B19/12,0)</f>
        <v>8566.4466618007955</v>
      </c>
      <c r="EP184" s="154">
        <f t="array" ref="EP184">IFERROR(INDEX($N19:$N33,MATCH(1,IF($L19:$L33&lt;=EP$165,IF($M19:$M33&gt;=EP$165,1)),0))*$B19/12,0)</f>
        <v>8566.4466618007955</v>
      </c>
      <c r="EQ184" s="154">
        <f t="array" ref="EQ184">IFERROR(INDEX($N19:$N33,MATCH(1,IF($L19:$L33&lt;=EQ$165,IF($M19:$M33&gt;=EQ$165,1)),0))*$B19/12,0)</f>
        <v>8566.4466618007955</v>
      </c>
      <c r="ER184" s="154">
        <f t="array" ref="ER184">IFERROR(INDEX($N19:$N33,MATCH(1,IF($L19:$L33&lt;=ER$165,IF($M19:$M33&gt;=ER$165,1)),0))*$B19/12,0)</f>
        <v>8823.4400616548173</v>
      </c>
      <c r="ES184" s="154">
        <f t="array" ref="ES184">IFERROR(INDEX($N19:$N33,MATCH(1,IF($L19:$L33&lt;=ES$165,IF($M19:$M33&gt;=ES$165,1)),0))*$B19/12,0)</f>
        <v>8823.4400616548173</v>
      </c>
      <c r="ET184" s="154">
        <f t="array" ref="ET184">IFERROR(INDEX($N19:$N33,MATCH(1,IF($L19:$L33&lt;=ET$165,IF($M19:$M33&gt;=ET$165,1)),0))*$B19/12,0)</f>
        <v>8823.4400616548173</v>
      </c>
      <c r="EU184" s="154">
        <f t="array" ref="EU184">IFERROR(INDEX($N19:$N33,MATCH(1,IF($L19:$L33&lt;=EU$165,IF($M19:$M33&gt;=EU$165,1)),0))*$B19/12,0)</f>
        <v>8823.4400616548173</v>
      </c>
      <c r="EV184" s="154">
        <f t="array" ref="EV184">IFERROR(INDEX($N19:$N33,MATCH(1,IF($L19:$L33&lt;=EV$165,IF($M19:$M33&gt;=EV$165,1)),0))*$B19/12,0)</f>
        <v>8823.4400616548173</v>
      </c>
      <c r="EW184" s="154">
        <f t="array" ref="EW184">IFERROR(INDEX($N19:$N33,MATCH(1,IF($L19:$L33&lt;=EW$165,IF($M19:$M33&gt;=EW$165,1)),0))*$B19/12,0)</f>
        <v>8823.4400616548173</v>
      </c>
      <c r="EX184" s="154">
        <f t="array" ref="EX184">IFERROR(INDEX($N19:$N33,MATCH(1,IF($L19:$L33&lt;=EX$165,IF($M19:$M33&gt;=EX$165,1)),0))*$B19/12,0)</f>
        <v>8823.4400616548173</v>
      </c>
      <c r="EY184" s="154">
        <f t="array" ref="EY184">IFERROR(INDEX($N19:$N33,MATCH(1,IF($L19:$L33&lt;=EY$165,IF($M19:$M33&gt;=EY$165,1)),0))*$B19/12,0)</f>
        <v>8823.4400616548173</v>
      </c>
      <c r="EZ184" s="154">
        <f t="array" ref="EZ184">IFERROR(INDEX($N19:$N33,MATCH(1,IF($L19:$L33&lt;=EZ$165,IF($M19:$M33&gt;=EZ$165,1)),0))*$B19/12,0)</f>
        <v>8823.4400616548173</v>
      </c>
      <c r="FA184" s="154">
        <f t="array" ref="FA184">IFERROR(INDEX($N19:$N33,MATCH(1,IF($L19:$L33&lt;=FA$165,IF($M19:$M33&gt;=FA$165,1)),0))*$B19/12,0)</f>
        <v>8823.4400616548173</v>
      </c>
      <c r="FB184" s="154">
        <f t="array" ref="FB184">IFERROR(INDEX($N19:$N33,MATCH(1,IF($L19:$L33&lt;=FB$165,IF($M19:$M33&gt;=FB$165,1)),0))*$B19/12,0)</f>
        <v>8823.4400616548173</v>
      </c>
      <c r="FC184" s="154">
        <f t="array" ref="FC184">IFERROR(INDEX($N19:$N33,MATCH(1,IF($L19:$L33&lt;=FC$165,IF($M19:$M33&gt;=FC$165,1)),0))*$B19/12,0)</f>
        <v>8823.4400616548173</v>
      </c>
      <c r="FD184" s="154">
        <f t="array" ref="FD184">IFERROR(INDEX($N19:$N33,MATCH(1,IF($L19:$L33&lt;=FD$165,IF($M19:$M33&gt;=FD$165,1)),0))*$B19/12,0)</f>
        <v>0</v>
      </c>
      <c r="FE184" s="154">
        <f t="array" ref="FE184">IFERROR(INDEX($N19:$N33,MATCH(1,IF($L19:$L33&lt;=FE$165,IF($M19:$M33&gt;=FE$165,1)),0))*$B19/12,0)</f>
        <v>0</v>
      </c>
      <c r="FF184" s="154">
        <f t="array" ref="FF184">IFERROR(INDEX($N19:$N33,MATCH(1,IF($L19:$L33&lt;=FF$165,IF($M19:$M33&gt;=FF$165,1)),0))*$B19/12,0)</f>
        <v>0</v>
      </c>
      <c r="FG184" s="154">
        <f t="array" ref="FG184">IFERROR(INDEX($N19:$N33,MATCH(1,IF($L19:$L33&lt;=FG$165,IF($M19:$M33&gt;=FG$165,1)),0))*$B19/12,0)</f>
        <v>0</v>
      </c>
      <c r="FH184" s="154">
        <f t="array" ref="FH184">IFERROR(INDEX($N19:$N33,MATCH(1,IF($L19:$L33&lt;=FH$165,IF($M19:$M33&gt;=FH$165,1)),0))*$B19/12,0)</f>
        <v>0</v>
      </c>
      <c r="FI184" s="154">
        <f t="array" ref="FI184">IFERROR(INDEX($N19:$N33,MATCH(1,IF($L19:$L33&lt;=FI$165,IF($M19:$M33&gt;=FI$165,1)),0))*$B19/12,0)</f>
        <v>0</v>
      </c>
      <c r="FJ184" s="154">
        <f t="array" ref="FJ184">IFERROR(INDEX($N19:$N33,MATCH(1,IF($L19:$L33&lt;=FJ$165,IF($M19:$M33&gt;=FJ$165,1)),0))*$B19/12,0)</f>
        <v>0</v>
      </c>
      <c r="FK184" s="154">
        <f t="array" ref="FK184">IFERROR(INDEX($N19:$N33,MATCH(1,IF($L19:$L33&lt;=FK$165,IF($M19:$M33&gt;=FK$165,1)),0))*$B19/12,0)</f>
        <v>0</v>
      </c>
      <c r="FL184" s="154">
        <f t="array" ref="FL184">IFERROR(INDEX($N19:$N33,MATCH(1,IF($L19:$L33&lt;=FL$165,IF($M19:$M33&gt;=FL$165,1)),0))*$B19/12,0)</f>
        <v>0</v>
      </c>
      <c r="FM184" s="154">
        <f t="array" ref="FM184">IFERROR(INDEX($N19:$N33,MATCH(1,IF($L19:$L33&lt;=FM$165,IF($M19:$M33&gt;=FM$165,1)),0))*$B19/12,0)</f>
        <v>0</v>
      </c>
      <c r="FN184" s="154">
        <f t="array" ref="FN184">IFERROR(INDEX($N19:$N33,MATCH(1,IF($L19:$L33&lt;=FN$165,IF($M19:$M33&gt;=FN$165,1)),0))*$B19/12,0)</f>
        <v>0</v>
      </c>
      <c r="FO184" s="154">
        <f t="array" ref="FO184">IFERROR(INDEX($N19:$N33,MATCH(1,IF($L19:$L33&lt;=FO$165,IF($M19:$M33&gt;=FO$165,1)),0))*$B19/12,0)</f>
        <v>0</v>
      </c>
      <c r="FP184" s="154">
        <f t="array" ref="FP184">IFERROR(INDEX($N19:$N33,MATCH(1,IF($L19:$L33&lt;=FP$165,IF($M19:$M33&gt;=FP$165,1)),0))*$B19/12,0)</f>
        <v>0</v>
      </c>
      <c r="FQ184" s="154">
        <f t="array" ref="FQ184">IFERROR(INDEX($N19:$N33,MATCH(1,IF($L19:$L33&lt;=FQ$165,IF($M19:$M33&gt;=FQ$165,1)),0))*$B19/12,0)</f>
        <v>0</v>
      </c>
      <c r="FR184" s="154">
        <f t="array" ref="FR184">IFERROR(INDEX($N19:$N33,MATCH(1,IF($L19:$L33&lt;=FR$165,IF($M19:$M33&gt;=FR$165,1)),0))*$B19/12,0)</f>
        <v>0</v>
      </c>
      <c r="FS184" s="154">
        <f t="array" ref="FS184">IFERROR(INDEX($N19:$N33,MATCH(1,IF($L19:$L33&lt;=FS$165,IF($M19:$M33&gt;=FS$165,1)),0))*$B19/12,0)</f>
        <v>0</v>
      </c>
      <c r="FT184" s="154">
        <f t="array" ref="FT184">IFERROR(INDEX($N19:$N33,MATCH(1,IF($L19:$L33&lt;=FT$165,IF($M19:$M33&gt;=FT$165,1)),0))*$B19/12,0)</f>
        <v>0</v>
      </c>
      <c r="FU184" s="154">
        <f t="array" ref="FU184">IFERROR(INDEX($N19:$N33,MATCH(1,IF($L19:$L33&lt;=FU$165,IF($M19:$M33&gt;=FU$165,1)),0))*$B19/12,0)</f>
        <v>0</v>
      </c>
      <c r="FV184" s="154">
        <f t="array" ref="FV184">IFERROR(INDEX($N19:$N33,MATCH(1,IF($L19:$L33&lt;=FV$165,IF($M19:$M33&gt;=FV$165,1)),0))*$B19/12,0)</f>
        <v>0</v>
      </c>
      <c r="FW184" s="154">
        <f t="array" ref="FW184">IFERROR(INDEX($N19:$N33,MATCH(1,IF($L19:$L33&lt;=FW$165,IF($M19:$M33&gt;=FW$165,1)),0))*$B19/12,0)</f>
        <v>0</v>
      </c>
      <c r="FX184" s="154">
        <f t="array" ref="FX184">IFERROR(INDEX($N19:$N33,MATCH(1,IF($L19:$L33&lt;=FX$165,IF($M19:$M33&gt;=FX$165,1)),0))*$B19/12,0)</f>
        <v>0</v>
      </c>
      <c r="FY184" s="154">
        <f t="array" ref="FY184">IFERROR(INDEX($N19:$N33,MATCH(1,IF($L19:$L33&lt;=FY$165,IF($M19:$M33&gt;=FY$165,1)),0))*$B19/12,0)</f>
        <v>0</v>
      </c>
      <c r="FZ184" s="154">
        <f t="array" ref="FZ184">IFERROR(INDEX($N19:$N33,MATCH(1,IF($L19:$L33&lt;=FZ$165,IF($M19:$M33&gt;=FZ$165,1)),0))*$B19/12,0)</f>
        <v>0</v>
      </c>
      <c r="GA184" s="154">
        <f t="array" ref="GA184">IFERROR(INDEX($N19:$N33,MATCH(1,IF($L19:$L33&lt;=GA$165,IF($M19:$M33&gt;=GA$165,1)),0))*$B19/12,0)</f>
        <v>0</v>
      </c>
      <c r="GB184" s="154">
        <f t="array" ref="GB184">IFERROR(INDEX($N19:$N33,MATCH(1,IF($L19:$L33&lt;=GB$165,IF($M19:$M33&gt;=GB$165,1)),0))*$B19/12,0)</f>
        <v>0</v>
      </c>
      <c r="GC184" s="154">
        <f t="array" ref="GC184">IFERROR(INDEX($N19:$N33,MATCH(1,IF($L19:$L33&lt;=GC$165,IF($M19:$M33&gt;=GC$165,1)),0))*$B19/12,0)</f>
        <v>0</v>
      </c>
      <c r="GD184" s="154">
        <f t="array" ref="GD184">IFERROR(INDEX($N19:$N33,MATCH(1,IF($L19:$L33&lt;=GD$165,IF($M19:$M33&gt;=GD$165,1)),0))*$B19/12,0)</f>
        <v>0</v>
      </c>
      <c r="GE184" s="154">
        <f t="array" ref="GE184">IFERROR(INDEX($N19:$N33,MATCH(1,IF($L19:$L33&lt;=GE$165,IF($M19:$M33&gt;=GE$165,1)),0))*$B19/12,0)</f>
        <v>0</v>
      </c>
      <c r="GF184" s="154">
        <f t="array" ref="GF184">IFERROR(INDEX($N19:$N33,MATCH(1,IF($L19:$L33&lt;=GF$165,IF($M19:$M33&gt;=GF$165,1)),0))*$B19/12,0)</f>
        <v>0</v>
      </c>
      <c r="GG184" s="154">
        <f t="array" ref="GG184">IFERROR(INDEX($N19:$N33,MATCH(1,IF($L19:$L33&lt;=GG$165,IF($M19:$M33&gt;=GG$165,1)),0))*$B19/12,0)</f>
        <v>0</v>
      </c>
      <c r="GH184" s="154">
        <f t="array" ref="GH184">IFERROR(INDEX($N19:$N33,MATCH(1,IF($L19:$L33&lt;=GH$165,IF($M19:$M33&gt;=GH$165,1)),0))*$B19/12,0)</f>
        <v>0</v>
      </c>
      <c r="GI184" s="154">
        <f t="array" ref="GI184">IFERROR(INDEX($N19:$N33,MATCH(1,IF($L19:$L33&lt;=GI$165,IF($M19:$M33&gt;=GI$165,1)),0))*$B19/12,0)</f>
        <v>0</v>
      </c>
      <c r="GJ184" s="154">
        <f t="array" ref="GJ184">IFERROR(INDEX($N19:$N33,MATCH(1,IF($L19:$L33&lt;=GJ$165,IF($M19:$M33&gt;=GJ$165,1)),0))*$B19/12,0)</f>
        <v>0</v>
      </c>
      <c r="GK184" s="154">
        <f t="array" ref="GK184">IFERROR(INDEX($N19:$N33,MATCH(1,IF($L19:$L33&lt;=GK$165,IF($M19:$M33&gt;=GK$165,1)),0))*$B19/12,0)</f>
        <v>0</v>
      </c>
      <c r="GL184" s="154">
        <f t="array" ref="GL184">IFERROR(INDEX($N19:$N33,MATCH(1,IF($L19:$L33&lt;=GL$165,IF($M19:$M33&gt;=GL$165,1)),0))*$B19/12,0)</f>
        <v>0</v>
      </c>
      <c r="GM184" s="154">
        <f t="array" ref="GM184">IFERROR(INDEX($N19:$N33,MATCH(1,IF($L19:$L33&lt;=GM$165,IF($M19:$M33&gt;=GM$165,1)),0))*$B19/12,0)</f>
        <v>0</v>
      </c>
      <c r="GN184" s="154">
        <f t="array" ref="GN184">IFERROR(INDEX($N19:$N33,MATCH(1,IF($L19:$L33&lt;=GN$165,IF($M19:$M33&gt;=GN$165,1)),0))*$B19/12,0)</f>
        <v>0</v>
      </c>
      <c r="GO184" s="154">
        <f t="array" ref="GO184">IFERROR(INDEX($N19:$N33,MATCH(1,IF($L19:$L33&lt;=GO$165,IF($M19:$M33&gt;=GO$165,1)),0))*$B19/12,0)</f>
        <v>0</v>
      </c>
      <c r="GP184" s="154">
        <f t="array" ref="GP184">IFERROR(INDEX($N19:$N33,MATCH(1,IF($L19:$L33&lt;=GP$165,IF($M19:$M33&gt;=GP$165,1)),0))*$B19/12,0)</f>
        <v>0</v>
      </c>
      <c r="GQ184" s="154">
        <f t="array" ref="GQ184">IFERROR(INDEX($N19:$N33,MATCH(1,IF($L19:$L33&lt;=GQ$165,IF($M19:$M33&gt;=GQ$165,1)),0))*$B19/12,0)</f>
        <v>0</v>
      </c>
      <c r="GR184" s="154">
        <f t="array" ref="GR184">IFERROR(INDEX($N19:$N33,MATCH(1,IF($L19:$L33&lt;=GR$165,IF($M19:$M33&gt;=GR$165,1)),0))*$B19/12,0)</f>
        <v>0</v>
      </c>
      <c r="GS184" s="154">
        <f t="array" ref="GS184">IFERROR(INDEX($N19:$N33,MATCH(1,IF($L19:$L33&lt;=GS$165,IF($M19:$M33&gt;=GS$165,1)),0))*$B19/12,0)</f>
        <v>0</v>
      </c>
      <c r="GT184" s="154">
        <f t="array" ref="GT184">IFERROR(INDEX($N19:$N33,MATCH(1,IF($L19:$L33&lt;=GT$165,IF($M19:$M33&gt;=GT$165,1)),0))*$B19/12,0)</f>
        <v>0</v>
      </c>
      <c r="GU184" s="154">
        <f t="array" ref="GU184">IFERROR(INDEX($N19:$N33,MATCH(1,IF($L19:$L33&lt;=GU$165,IF($M19:$M33&gt;=GU$165,1)),0))*$B19/12,0)</f>
        <v>0</v>
      </c>
      <c r="GV184" s="154">
        <f t="array" ref="GV184">IFERROR(INDEX($N19:$N33,MATCH(1,IF($L19:$L33&lt;=GV$165,IF($M19:$M33&gt;=GV$165,1)),0))*$B19/12,0)</f>
        <v>0</v>
      </c>
      <c r="GW184" s="154">
        <f t="array" ref="GW184">IFERROR(INDEX($N19:$N33,MATCH(1,IF($L19:$L33&lt;=GW$165,IF($M19:$M33&gt;=GW$165,1)),0))*$B19/12,0)</f>
        <v>0</v>
      </c>
      <c r="GX184" s="154">
        <f t="array" ref="GX184">IFERROR(INDEX($N19:$N33,MATCH(1,IF($L19:$L33&lt;=GX$165,IF($M19:$M33&gt;=GX$165,1)),0))*$B19/12,0)</f>
        <v>0</v>
      </c>
      <c r="GY184" s="154">
        <f t="array" ref="GY184">IFERROR(INDEX($N19:$N33,MATCH(1,IF($L19:$L33&lt;=GY$165,IF($M19:$M33&gt;=GY$165,1)),0))*$B19/12,0)</f>
        <v>0</v>
      </c>
      <c r="GZ184" s="154">
        <f t="array" ref="GZ184">IFERROR(INDEX($N19:$N33,MATCH(1,IF($L19:$L33&lt;=GZ$165,IF($M19:$M33&gt;=GZ$165,1)),0))*$B19/12,0)</f>
        <v>0</v>
      </c>
      <c r="HA184" s="154">
        <f t="array" ref="HA184">IFERROR(INDEX($N19:$N33,MATCH(1,IF($L19:$L33&lt;=HA$165,IF($M19:$M33&gt;=HA$165,1)),0))*$B19/12,0)</f>
        <v>0</v>
      </c>
      <c r="HB184" s="154">
        <f t="array" ref="HB184">IFERROR(INDEX($N19:$N33,MATCH(1,IF($L19:$L33&lt;=HB$165,IF($M19:$M33&gt;=HB$165,1)),0))*$B19/12,0)</f>
        <v>0</v>
      </c>
      <c r="HC184" s="154">
        <f t="array" ref="HC184">IFERROR(INDEX($N19:$N33,MATCH(1,IF($L19:$L33&lt;=HC$165,IF($M19:$M33&gt;=HC$165,1)),0))*$B19/12,0)</f>
        <v>0</v>
      </c>
      <c r="HD184" s="154">
        <f t="array" ref="HD184">IFERROR(INDEX($N19:$N33,MATCH(1,IF($L19:$L33&lt;=HD$165,IF($M19:$M33&gt;=HD$165,1)),0))*$B19/12,0)</f>
        <v>0</v>
      </c>
      <c r="HE184" s="154">
        <f t="array" ref="HE184">IFERROR(INDEX($N19:$N33,MATCH(1,IF($L19:$L33&lt;=HE$165,IF($M19:$M33&gt;=HE$165,1)),0))*$B19/12,0)</f>
        <v>0</v>
      </c>
      <c r="HF184" s="154">
        <f t="array" ref="HF184">IFERROR(INDEX($N19:$N33,MATCH(1,IF($L19:$L33&lt;=HF$165,IF($M19:$M33&gt;=HF$165,1)),0))*$B19/12,0)</f>
        <v>0</v>
      </c>
      <c r="HG184" s="154">
        <f t="array" ref="HG184">IFERROR(INDEX($N19:$N33,MATCH(1,IF($L19:$L33&lt;=HG$165,IF($M19:$M33&gt;=HG$165,1)),0))*$B19/12,0)</f>
        <v>0</v>
      </c>
      <c r="HH184" s="154">
        <f t="array" ref="HH184">IFERROR(INDEX($N19:$N33,MATCH(1,IF($L19:$L33&lt;=HH$165,IF($M19:$M33&gt;=HH$165,1)),0))*$B19/12,0)</f>
        <v>0</v>
      </c>
      <c r="HI184" s="154">
        <f t="array" ref="HI184">IFERROR(INDEX($N19:$N33,MATCH(1,IF($L19:$L33&lt;=HI$165,IF($M19:$M33&gt;=HI$165,1)),0))*$B19/12,0)</f>
        <v>0</v>
      </c>
      <c r="HJ184" s="154">
        <f t="array" ref="HJ184">IFERROR(INDEX($N19:$N33,MATCH(1,IF($L19:$L33&lt;=HJ$165,IF($M19:$M33&gt;=HJ$165,1)),0))*$B19/12,0)</f>
        <v>0</v>
      </c>
      <c r="HK184" s="154">
        <f t="array" ref="HK184">IFERROR(INDEX($N19:$N33,MATCH(1,IF($L19:$L33&lt;=HK$165,IF($M19:$M33&gt;=HK$165,1)),0))*$B19/12,0)</f>
        <v>0</v>
      </c>
      <c r="HL184" s="154">
        <f t="array" ref="HL184">IFERROR(INDEX($N19:$N33,MATCH(1,IF($L19:$L33&lt;=HL$165,IF($M19:$M33&gt;=HL$165,1)),0))*$B19/12,0)</f>
        <v>0</v>
      </c>
      <c r="HM184" s="154">
        <f t="array" ref="HM184">IFERROR(INDEX($N19:$N33,MATCH(1,IF($L19:$L33&lt;=HM$165,IF($M19:$M33&gt;=HM$165,1)),0))*$B19/12,0)</f>
        <v>0</v>
      </c>
      <c r="HN184" s="154">
        <f t="array" ref="HN184">IFERROR(INDEX($N19:$N33,MATCH(1,IF($L19:$L33&lt;=HN$165,IF($M19:$M33&gt;=HN$165,1)),0))*$B19/12,0)</f>
        <v>0</v>
      </c>
      <c r="HO184" s="154">
        <f t="array" ref="HO184">IFERROR(INDEX($N19:$N33,MATCH(1,IF($L19:$L33&lt;=HO$165,IF($M19:$M33&gt;=HO$165,1)),0))*$B19/12,0)</f>
        <v>0</v>
      </c>
      <c r="HP184" s="154">
        <f t="array" ref="HP184">IFERROR(INDEX($N19:$N33,MATCH(1,IF($L19:$L33&lt;=HP$165,IF($M19:$M33&gt;=HP$165,1)),0))*$B19/12,0)</f>
        <v>0</v>
      </c>
      <c r="HQ184" s="154">
        <f t="array" ref="HQ184">IFERROR(INDEX($N19:$N33,MATCH(1,IF($L19:$L33&lt;=HQ$165,IF($M19:$M33&gt;=HQ$165,1)),0))*$B19/12,0)</f>
        <v>0</v>
      </c>
      <c r="HR184" s="154">
        <f t="array" ref="HR184">IFERROR(INDEX($N19:$N33,MATCH(1,IF($L19:$L33&lt;=HR$165,IF($M19:$M33&gt;=HR$165,1)),0))*$B19/12,0)</f>
        <v>0</v>
      </c>
      <c r="HS184" s="154">
        <f t="array" ref="HS184">IFERROR(INDEX($N19:$N33,MATCH(1,IF($L19:$L33&lt;=HS$165,IF($M19:$M33&gt;=HS$165,1)),0))*$B19/12,0)</f>
        <v>0</v>
      </c>
      <c r="HT184" s="154">
        <f t="array" ref="HT184">IFERROR(INDEX($N19:$N33,MATCH(1,IF($L19:$L33&lt;=HT$165,IF($M19:$M33&gt;=HT$165,1)),0))*$B19/12,0)</f>
        <v>0</v>
      </c>
      <c r="HU184" s="154">
        <f t="array" ref="HU184">IFERROR(INDEX($N19:$N33,MATCH(1,IF($L19:$L33&lt;=HU$165,IF($M19:$M33&gt;=HU$165,1)),0))*$B19/12,0)</f>
        <v>0</v>
      </c>
      <c r="HV184" s="154">
        <f t="array" ref="HV184">IFERROR(INDEX($N19:$N33,MATCH(1,IF($L19:$L33&lt;=HV$165,IF($M19:$M33&gt;=HV$165,1)),0))*$B19/12,0)</f>
        <v>0</v>
      </c>
      <c r="HW184" s="154">
        <f t="array" ref="HW184">IFERROR(INDEX($N19:$N33,MATCH(1,IF($L19:$L33&lt;=HW$165,IF($M19:$M33&gt;=HW$165,1)),0))*$B19/12,0)</f>
        <v>0</v>
      </c>
      <c r="HX184" s="154">
        <f t="array" ref="HX184">IFERROR(INDEX($N19:$N33,MATCH(1,IF($L19:$L33&lt;=HX$165,IF($M19:$M33&gt;=HX$165,1)),0))*$B19/12,0)</f>
        <v>0</v>
      </c>
      <c r="HY184" s="154">
        <f t="array" ref="HY184">IFERROR(INDEX($N19:$N33,MATCH(1,IF($L19:$L33&lt;=HY$165,IF($M19:$M33&gt;=HY$165,1)),0))*$B19/12,0)</f>
        <v>0</v>
      </c>
      <c r="HZ184" s="154">
        <f t="array" ref="HZ184">IFERROR(INDEX($N19:$N33,MATCH(1,IF($L19:$L33&lt;=HZ$165,IF($M19:$M33&gt;=HZ$165,1)),0))*$B19/12,0)</f>
        <v>0</v>
      </c>
      <c r="IA184" s="154">
        <f t="array" ref="IA184">IFERROR(INDEX($N19:$N33,MATCH(1,IF($L19:$L33&lt;=IA$165,IF($M19:$M33&gt;=IA$165,1)),0))*$B19/12,0)</f>
        <v>0</v>
      </c>
      <c r="IB184" s="154">
        <f t="array" ref="IB184">IFERROR(INDEX($N19:$N33,MATCH(1,IF($L19:$L33&lt;=IB$165,IF($M19:$M33&gt;=IB$165,1)),0))*$B19/12,0)</f>
        <v>0</v>
      </c>
      <c r="IC184" s="154">
        <f t="array" ref="IC184">IFERROR(INDEX($N19:$N33,MATCH(1,IF($L19:$L33&lt;=IC$165,IF($M19:$M33&gt;=IC$165,1)),0))*$B19/12,0)</f>
        <v>0</v>
      </c>
      <c r="ID184" s="154">
        <f t="array" ref="ID184">IFERROR(INDEX($N19:$N33,MATCH(1,IF($L19:$L33&lt;=ID$165,IF($M19:$M33&gt;=ID$165,1)),0))*$B19/12,0)</f>
        <v>0</v>
      </c>
      <c r="IE184" s="154">
        <f t="array" ref="IE184">IFERROR(INDEX($N19:$N33,MATCH(1,IF($L19:$L33&lt;=IE$165,IF($M19:$M33&gt;=IE$165,1)),0))*$B19/12,0)</f>
        <v>0</v>
      </c>
      <c r="IF184" s="154">
        <f t="array" ref="IF184">IFERROR(INDEX($N19:$N33,MATCH(1,IF($L19:$L33&lt;=IF$165,IF($M19:$M33&gt;=IF$165,1)),0))*$B19/12,0)</f>
        <v>0</v>
      </c>
      <c r="IG184" s="154">
        <f t="array" ref="IG184">IFERROR(INDEX($N19:$N33,MATCH(1,IF($L19:$L33&lt;=IG$165,IF($M19:$M33&gt;=IG$165,1)),0))*$B19/12,0)</f>
        <v>0</v>
      </c>
      <c r="IH184" s="154">
        <f t="array" ref="IH184">IFERROR(INDEX($N19:$N33,MATCH(1,IF($L19:$L33&lt;=IH$165,IF($M19:$M33&gt;=IH$165,1)),0))*$B19/12,0)</f>
        <v>0</v>
      </c>
      <c r="II184" s="154">
        <f t="array" ref="II184">IFERROR(INDEX($N19:$N33,MATCH(1,IF($L19:$L33&lt;=II$165,IF($M19:$M33&gt;=II$165,1)),0))*$B19/12,0)</f>
        <v>0</v>
      </c>
      <c r="IJ184" s="154">
        <f t="array" ref="IJ184">IFERROR(INDEX($N19:$N33,MATCH(1,IF($L19:$L33&lt;=IJ$165,IF($M19:$M33&gt;=IJ$165,1)),0))*$B19/12,0)</f>
        <v>0</v>
      </c>
      <c r="IK184" s="154">
        <f t="array" ref="IK184">IFERROR(INDEX($N19:$N33,MATCH(1,IF($L19:$L33&lt;=IK$165,IF($M19:$M33&gt;=IK$165,1)),0))*$B19/12,0)</f>
        <v>0</v>
      </c>
      <c r="IL184" s="154">
        <f t="array" ref="IL184">IFERROR(INDEX($N19:$N33,MATCH(1,IF($L19:$L33&lt;=IL$165,IF($M19:$M33&gt;=IL$165,1)),0))*$B19/12,0)</f>
        <v>0</v>
      </c>
      <c r="IM184" s="154">
        <f t="array" ref="IM184">IFERROR(INDEX($N19:$N33,MATCH(1,IF($L19:$L33&lt;=IM$165,IF($M19:$M33&gt;=IM$165,1)),0))*$B19/12,0)</f>
        <v>0</v>
      </c>
      <c r="IN184" s="154">
        <f t="array" ref="IN184">IFERROR(INDEX($N19:$N33,MATCH(1,IF($L19:$L33&lt;=IN$165,IF($M19:$M33&gt;=IN$165,1)),0))*$B19/12,0)</f>
        <v>0</v>
      </c>
      <c r="IO184" s="154">
        <f t="array" ref="IO184">IFERROR(INDEX($N19:$N33,MATCH(1,IF($L19:$L33&lt;=IO$165,IF($M19:$M33&gt;=IO$165,1)),0))*$B19/12,0)</f>
        <v>0</v>
      </c>
      <c r="IP184" s="154">
        <f t="array" ref="IP184">IFERROR(INDEX($N19:$N33,MATCH(1,IF($L19:$L33&lt;=IP$165,IF($M19:$M33&gt;=IP$165,1)),0))*$B19/12,0)</f>
        <v>0</v>
      </c>
      <c r="IQ184" s="154">
        <f t="array" ref="IQ184">IFERROR(INDEX($N19:$N33,MATCH(1,IF($L19:$L33&lt;=IQ$165,IF($M19:$M33&gt;=IQ$165,1)),0))*$B19/12,0)</f>
        <v>0</v>
      </c>
      <c r="IR184" s="154">
        <f t="array" ref="IR184">IFERROR(INDEX($N19:$N33,MATCH(1,IF($L19:$L33&lt;=IR$165,IF($M19:$M33&gt;=IR$165,1)),0))*$B19/12,0)</f>
        <v>0</v>
      </c>
      <c r="IS184" s="154">
        <f t="array" ref="IS184">IFERROR(INDEX($N19:$N33,MATCH(1,IF($L19:$L33&lt;=IS$165,IF($M19:$M33&gt;=IS$165,1)),0))*$B19/12,0)</f>
        <v>0</v>
      </c>
      <c r="IT184" s="154">
        <f t="array" ref="IT184">IFERROR(INDEX($N19:$N33,MATCH(1,IF($L19:$L33&lt;=IT$165,IF($M19:$M33&gt;=IT$165,1)),0))*$B19/12,0)</f>
        <v>0</v>
      </c>
      <c r="IU184" s="154">
        <f t="array" ref="IU184">IFERROR(INDEX($N19:$N33,MATCH(1,IF($L19:$L33&lt;=IU$165,IF($M19:$M33&gt;=IU$165,1)),0))*$B19/12,0)</f>
        <v>0</v>
      </c>
      <c r="IV184" s="154">
        <f t="array" ref="IV184">IFERROR(INDEX($N19:$N33,MATCH(1,IF($L19:$L33&lt;=IV$165,IF($M19:$M33&gt;=IV$165,1)),0))*$B19/12,0)</f>
        <v>0</v>
      </c>
      <c r="IW184" s="154">
        <f t="array" ref="IW184">IFERROR(INDEX($N19:$N33,MATCH(1,IF($L19:$L33&lt;=IW$165,IF($M19:$M33&gt;=IW$165,1)),0))*$B19/12,0)</f>
        <v>0</v>
      </c>
      <c r="IX184" s="154">
        <f t="array" ref="IX184">IFERROR(INDEX($N19:$N33,MATCH(1,IF($L19:$L33&lt;=IX$165,IF($M19:$M33&gt;=IX$165,1)),0))*$B19/12,0)</f>
        <v>0</v>
      </c>
      <c r="IY184" s="154">
        <f t="array" ref="IY184">IFERROR(INDEX($N19:$N33,MATCH(1,IF($L19:$L33&lt;=IY$165,IF($M19:$M33&gt;=IY$165,1)),0))*$B19/12,0)</f>
        <v>0</v>
      </c>
      <c r="IZ184" s="154">
        <f t="array" ref="IZ184">IFERROR(INDEX($N19:$N33,MATCH(1,IF($L19:$L33&lt;=IZ$165,IF($M19:$M33&gt;=IZ$165,1)),0))*$B19/12,0)</f>
        <v>0</v>
      </c>
      <c r="JA184" s="154">
        <f t="array" ref="JA184">IFERROR(INDEX($N19:$N33,MATCH(1,IF($L19:$L33&lt;=JA$165,IF($M19:$M33&gt;=JA$165,1)),0))*$B19/12,0)</f>
        <v>0</v>
      </c>
      <c r="JB184" s="154">
        <f t="array" ref="JB184">IFERROR(INDEX($N19:$N33,MATCH(1,IF($L19:$L33&lt;=JB$165,IF($M19:$M33&gt;=JB$165,1)),0))*$B19/12,0)</f>
        <v>0</v>
      </c>
      <c r="JC184" s="154">
        <f t="array" ref="JC184">IFERROR(INDEX($N19:$N33,MATCH(1,IF($L19:$L33&lt;=JC$165,IF($M19:$M33&gt;=JC$165,1)),0))*$B19/12,0)</f>
        <v>0</v>
      </c>
      <c r="JD184" s="154">
        <f t="array" ref="JD184">IFERROR(INDEX($N19:$N33,MATCH(1,IF($L19:$L33&lt;=JD$165,IF($M19:$M33&gt;=JD$165,1)),0))*$B19/12,0)</f>
        <v>0</v>
      </c>
      <c r="JE184" s="154">
        <f t="array" ref="JE184">IFERROR(INDEX($N19:$N33,MATCH(1,IF($L19:$L33&lt;=JE$165,IF($M19:$M33&gt;=JE$165,1)),0))*$B19/12,0)</f>
        <v>0</v>
      </c>
      <c r="JF184" s="154">
        <f t="array" ref="JF184">IFERROR(INDEX($N19:$N33,MATCH(1,IF($L19:$L33&lt;=JF$165,IF($M19:$M33&gt;=JF$165,1)),0))*$B19/12,0)</f>
        <v>0</v>
      </c>
      <c r="JG184" s="154">
        <f t="array" ref="JG184">IFERROR(INDEX($N19:$N33,MATCH(1,IF($L19:$L33&lt;=JG$165,IF($M19:$M33&gt;=JG$165,1)),0))*$B19/12,0)</f>
        <v>0</v>
      </c>
      <c r="JH184" s="154">
        <f t="array" ref="JH184">IFERROR(INDEX($N19:$N33,MATCH(1,IF($L19:$L33&lt;=JH$165,IF($M19:$M33&gt;=JH$165,1)),0))*$B19/12,0)</f>
        <v>0</v>
      </c>
      <c r="JI184" s="154">
        <f t="array" ref="JI184">IFERROR(INDEX($N19:$N33,MATCH(1,IF($L19:$L33&lt;=JI$165,IF($M19:$M33&gt;=JI$165,1)),0))*$B19/12,0)</f>
        <v>0</v>
      </c>
      <c r="JJ184" s="154">
        <f t="array" ref="JJ184">IFERROR(INDEX($N19:$N33,MATCH(1,IF($L19:$L33&lt;=JJ$165,IF($M19:$M33&gt;=JJ$165,1)),0))*$B19/12,0)</f>
        <v>0</v>
      </c>
      <c r="JK184" s="154">
        <f t="array" ref="JK184">IFERROR(INDEX($N19:$N33,MATCH(1,IF($L19:$L33&lt;=JK$165,IF($M19:$M33&gt;=JK$165,1)),0))*$B19/12,0)</f>
        <v>0</v>
      </c>
      <c r="JL184" s="154">
        <f t="array" ref="JL184">IFERROR(INDEX($N19:$N33,MATCH(1,IF($L19:$L33&lt;=JL$165,IF($M19:$M33&gt;=JL$165,1)),0))*$B19/12,0)</f>
        <v>0</v>
      </c>
      <c r="JM184" s="154">
        <f t="array" ref="JM184">IFERROR(INDEX($N19:$N33,MATCH(1,IF($L19:$L33&lt;=JM$165,IF($M19:$M33&gt;=JM$165,1)),0))*$B19/12,0)</f>
        <v>0</v>
      </c>
      <c r="JN184" s="154">
        <f t="array" ref="JN184">IFERROR(INDEX($N19:$N33,MATCH(1,IF($L19:$L33&lt;=JN$165,IF($M19:$M33&gt;=JN$165,1)),0))*$B19/12,0)</f>
        <v>0</v>
      </c>
      <c r="JO184" s="154">
        <f t="array" ref="JO184">IFERROR(INDEX($N19:$N33,MATCH(1,IF($L19:$L33&lt;=JO$165,IF($M19:$M33&gt;=JO$165,1)),0))*$B19/12,0)</f>
        <v>0</v>
      </c>
      <c r="JP184" s="154">
        <f t="array" ref="JP184">IFERROR(INDEX($N19:$N33,MATCH(1,IF($L19:$L33&lt;=JP$165,IF($M19:$M33&gt;=JP$165,1)),0))*$B19/12,0)</f>
        <v>0</v>
      </c>
      <c r="JQ184" s="154">
        <f t="array" ref="JQ184">IFERROR(INDEX($N19:$N33,MATCH(1,IF($L19:$L33&lt;=JQ$165,IF($M19:$M33&gt;=JQ$165,1)),0))*$B19/12,0)</f>
        <v>0</v>
      </c>
      <c r="JR184" s="154">
        <f t="array" ref="JR184">IFERROR(INDEX($N19:$N33,MATCH(1,IF($L19:$L33&lt;=JR$165,IF($M19:$M33&gt;=JR$165,1)),0))*$B19/12,0)</f>
        <v>0</v>
      </c>
      <c r="JS184" s="154">
        <f t="array" ref="JS184">IFERROR(INDEX($N19:$N33,MATCH(1,IF($L19:$L33&lt;=JS$165,IF($M19:$M33&gt;=JS$165,1)),0))*$B19/12,0)</f>
        <v>0</v>
      </c>
      <c r="JT184" s="154">
        <f t="array" ref="JT184">IFERROR(INDEX($N19:$N33,MATCH(1,IF($L19:$L33&lt;=JT$165,IF($M19:$M33&gt;=JT$165,1)),0))*$B19/12,0)</f>
        <v>0</v>
      </c>
      <c r="JU184" s="154">
        <f t="array" ref="JU184">IFERROR(INDEX($N19:$N33,MATCH(1,IF($L19:$L33&lt;=JU$165,IF($M19:$M33&gt;=JU$165,1)),0))*$B19/12,0)</f>
        <v>0</v>
      </c>
      <c r="JV184" s="154">
        <f t="array" ref="JV184">IFERROR(INDEX($N19:$N33,MATCH(1,IF($L19:$L33&lt;=JV$165,IF($M19:$M33&gt;=JV$165,1)),0))*$B19/12,0)</f>
        <v>0</v>
      </c>
      <c r="JW184" s="154">
        <f t="array" ref="JW184">IFERROR(INDEX($N19:$N33,MATCH(1,IF($L19:$L33&lt;=JW$165,IF($M19:$M33&gt;=JW$165,1)),0))*$B19/12,0)</f>
        <v>0</v>
      </c>
      <c r="JX184" s="154">
        <f t="array" ref="JX184">IFERROR(INDEX($N19:$N33,MATCH(1,IF($L19:$L33&lt;=JX$165,IF($M19:$M33&gt;=JX$165,1)),0))*$B19/12,0)</f>
        <v>0</v>
      </c>
      <c r="JY184" s="154">
        <f t="array" ref="JY184">IFERROR(INDEX($N19:$N33,MATCH(1,IF($L19:$L33&lt;=JY$165,IF($M19:$M33&gt;=JY$165,1)),0))*$B19/12,0)</f>
        <v>0</v>
      </c>
      <c r="JZ184" s="154">
        <f t="array" ref="JZ184">IFERROR(INDEX($N19:$N33,MATCH(1,IF($L19:$L33&lt;=JZ$165,IF($M19:$M33&gt;=JZ$165,1)),0))*$B19/12,0)</f>
        <v>0</v>
      </c>
      <c r="KA184" s="154">
        <f t="array" ref="KA184">IFERROR(INDEX($N19:$N33,MATCH(1,IF($L19:$L33&lt;=KA$165,IF($M19:$M33&gt;=KA$165,1)),0))*$B19/12,0)</f>
        <v>0</v>
      </c>
      <c r="KB184" s="154">
        <f t="array" ref="KB184">IFERROR(INDEX($N19:$N33,MATCH(1,IF($L19:$L33&lt;=KB$165,IF($M19:$M33&gt;=KB$165,1)),0))*$B19/12,0)</f>
        <v>0</v>
      </c>
      <c r="KC184" s="154">
        <f t="array" ref="KC184">IFERROR(INDEX($N19:$N33,MATCH(1,IF($L19:$L33&lt;=KC$165,IF($M19:$M33&gt;=KC$165,1)),0))*$B19/12,0)</f>
        <v>0</v>
      </c>
      <c r="KD184" s="154">
        <f t="array" ref="KD184">IFERROR(INDEX($N19:$N33,MATCH(1,IF($L19:$L33&lt;=KD$165,IF($M19:$M33&gt;=KD$165,1)),0))*$B19/12,0)</f>
        <v>0</v>
      </c>
      <c r="KE184" s="154">
        <f t="array" ref="KE184">IFERROR(INDEX($N19:$N33,MATCH(1,IF($L19:$L33&lt;=KE$165,IF($M19:$M33&gt;=KE$165,1)),0))*$B19/12,0)</f>
        <v>0</v>
      </c>
      <c r="KF184" s="154">
        <f t="array" ref="KF184">IFERROR(INDEX($N19:$N33,MATCH(1,IF($L19:$L33&lt;=KF$165,IF($M19:$M33&gt;=KF$165,1)),0))*$B19/12,0)</f>
        <v>0</v>
      </c>
      <c r="KG184" s="154">
        <f t="array" ref="KG184">IFERROR(INDEX($N19:$N33,MATCH(1,IF($L19:$L33&lt;=KG$165,IF($M19:$M33&gt;=KG$165,1)),0))*$B19/12,0)</f>
        <v>0</v>
      </c>
      <c r="KH184" s="154">
        <f t="array" ref="KH184">IFERROR(INDEX($N19:$N33,MATCH(1,IF($L19:$L33&lt;=KH$165,IF($M19:$M33&gt;=KH$165,1)),0))*$B19/12,0)</f>
        <v>0</v>
      </c>
      <c r="KI184" s="154">
        <f t="array" ref="KI184">IFERROR(INDEX($N19:$N33,MATCH(1,IF($L19:$L33&lt;=KI$165,IF($M19:$M33&gt;=KI$165,1)),0))*$B19/12,0)</f>
        <v>0</v>
      </c>
      <c r="KJ184" s="154">
        <f t="array" ref="KJ184">IFERROR(INDEX($N19:$N33,MATCH(1,IF($L19:$L33&lt;=KJ$165,IF($M19:$M33&gt;=KJ$165,1)),0))*$B19/12,0)</f>
        <v>0</v>
      </c>
      <c r="KK184" s="154">
        <f t="array" ref="KK184">IFERROR(INDEX($N19:$N33,MATCH(1,IF($L19:$L33&lt;=KK$165,IF($M19:$M33&gt;=KK$165,1)),0))*$B19/12,0)</f>
        <v>0</v>
      </c>
      <c r="KL184" s="154">
        <f t="array" ref="KL184">IFERROR(INDEX($N19:$N33,MATCH(1,IF($L19:$L33&lt;=KL$165,IF($M19:$M33&gt;=KL$165,1)),0))*$B19/12,0)</f>
        <v>0</v>
      </c>
      <c r="KM184" s="154">
        <f t="array" ref="KM184">IFERROR(INDEX($N19:$N33,MATCH(1,IF($L19:$L33&lt;=KM$165,IF($M19:$M33&gt;=KM$165,1)),0))*$B19/12,0)</f>
        <v>0</v>
      </c>
      <c r="KN184" s="154">
        <f t="array" ref="KN184">IFERROR(INDEX($N19:$N33,MATCH(1,IF($L19:$L33&lt;=KN$165,IF($M19:$M33&gt;=KN$165,1)),0))*$B19/12,0)</f>
        <v>0</v>
      </c>
      <c r="KO184" s="154">
        <f t="array" ref="KO184">IFERROR(INDEX($N19:$N33,MATCH(1,IF($L19:$L33&lt;=KO$165,IF($M19:$M33&gt;=KO$165,1)),0))*$B19/12,0)</f>
        <v>0</v>
      </c>
      <c r="KP184" s="154">
        <f t="array" ref="KP184">IFERROR(INDEX($N19:$N33,MATCH(1,IF($L19:$L33&lt;=KP$165,IF($M19:$M33&gt;=KP$165,1)),0))*$B19/12,0)</f>
        <v>0</v>
      </c>
      <c r="KQ184" s="154">
        <f t="array" ref="KQ184">IFERROR(INDEX($N19:$N33,MATCH(1,IF($L19:$L33&lt;=KQ$165,IF($M19:$M33&gt;=KQ$165,1)),0))*$B19/12,0)</f>
        <v>0</v>
      </c>
      <c r="KR184" s="154">
        <f t="array" ref="KR184">IFERROR(INDEX($N19:$N33,MATCH(1,IF($L19:$L33&lt;=KR$165,IF($M19:$M33&gt;=KR$165,1)),0))*$B19/12,0)</f>
        <v>0</v>
      </c>
      <c r="KS184" s="154">
        <f t="array" ref="KS184">IFERROR(INDEX($N19:$N33,MATCH(1,IF($L19:$L33&lt;=KS$165,IF($M19:$M33&gt;=KS$165,1)),0))*$B19/12,0)</f>
        <v>0</v>
      </c>
      <c r="KT184" s="154">
        <f t="array" ref="KT184">IFERROR(INDEX($N19:$N33,MATCH(1,IF($L19:$L33&lt;=KT$165,IF($M19:$M33&gt;=KT$165,1)),0))*$B19/12,0)</f>
        <v>0</v>
      </c>
      <c r="KU184" s="154">
        <f t="array" ref="KU184">IFERROR(INDEX($N19:$N33,MATCH(1,IF($L19:$L33&lt;=KU$165,IF($M19:$M33&gt;=KU$165,1)),0))*$B19/12,0)</f>
        <v>0</v>
      </c>
      <c r="KV184" s="154">
        <f t="array" ref="KV184">IFERROR(INDEX($N19:$N33,MATCH(1,IF($L19:$L33&lt;=KV$165,IF($M19:$M33&gt;=KV$165,1)),0))*$B19/12,0)</f>
        <v>0</v>
      </c>
      <c r="KW184" s="154">
        <f t="array" ref="KW184">IFERROR(INDEX($N19:$N33,MATCH(1,IF($L19:$L33&lt;=KW$165,IF($M19:$M33&gt;=KW$165,1)),0))*$B19/12,0)</f>
        <v>0</v>
      </c>
      <c r="KX184" s="154">
        <f t="array" ref="KX184">IFERROR(INDEX($N19:$N33,MATCH(1,IF($L19:$L33&lt;=KX$165,IF($M19:$M33&gt;=KX$165,1)),0))*$B19/12,0)</f>
        <v>0</v>
      </c>
      <c r="KY184" s="154">
        <f t="array" ref="KY184">IFERROR(INDEX($N19:$N33,MATCH(1,IF($L19:$L33&lt;=KY$165,IF($M19:$M33&gt;=KY$165,1)),0))*$B19/12,0)</f>
        <v>0</v>
      </c>
      <c r="KZ184" s="154">
        <f t="array" ref="KZ184">IFERROR(INDEX($N19:$N33,MATCH(1,IF($L19:$L33&lt;=KZ$165,IF($M19:$M33&gt;=KZ$165,1)),0))*$B19/12,0)</f>
        <v>0</v>
      </c>
      <c r="LA184" s="154">
        <f t="array" ref="LA184">IFERROR(INDEX($N19:$N33,MATCH(1,IF($L19:$L33&lt;=LA$165,IF($M19:$M33&gt;=LA$165,1)),0))*$B19/12,0)</f>
        <v>0</v>
      </c>
      <c r="LB184" s="154">
        <f t="array" ref="LB184">IFERROR(INDEX($N19:$N33,MATCH(1,IF($L19:$L33&lt;=LB$165,IF($M19:$M33&gt;=LB$165,1)),0))*$B19/12,0)</f>
        <v>0</v>
      </c>
      <c r="LC184" s="154">
        <f t="array" ref="LC184">IFERROR(INDEX($N19:$N33,MATCH(1,IF($L19:$L33&lt;=LC$165,IF($M19:$M33&gt;=LC$165,1)),0))*$B19/12,0)</f>
        <v>0</v>
      </c>
      <c r="LD184" s="154">
        <f t="array" ref="LD184">IFERROR(INDEX($N19:$N33,MATCH(1,IF($L19:$L33&lt;=LD$165,IF($M19:$M33&gt;=LD$165,1)),0))*$B19/12,0)</f>
        <v>0</v>
      </c>
      <c r="LE184" s="154">
        <f t="array" ref="LE184">IFERROR(INDEX($N19:$N33,MATCH(1,IF($L19:$L33&lt;=LE$165,IF($M19:$M33&gt;=LE$165,1)),0))*$B19/12,0)</f>
        <v>0</v>
      </c>
      <c r="LF184" s="154">
        <f t="array" ref="LF184">IFERROR(INDEX($N19:$N33,MATCH(1,IF($L19:$L33&lt;=LF$165,IF($M19:$M33&gt;=LF$165,1)),0))*$B19/12,0)</f>
        <v>0</v>
      </c>
      <c r="LG184" s="154">
        <f t="array" ref="LG184">IFERROR(INDEX($N19:$N33,MATCH(1,IF($L19:$L33&lt;=LG$165,IF($M19:$M33&gt;=LG$165,1)),0))*$B19/12,0)</f>
        <v>0</v>
      </c>
      <c r="LH184" s="154">
        <f t="array" ref="LH184">IFERROR(INDEX($N19:$N33,MATCH(1,IF($L19:$L33&lt;=LH$165,IF($M19:$M33&gt;=LH$165,1)),0))*$B19/12,0)</f>
        <v>0</v>
      </c>
      <c r="LI184" s="154">
        <f t="array" ref="LI184">IFERROR(INDEX($N19:$N33,MATCH(1,IF($L19:$L33&lt;=LI$165,IF($M19:$M33&gt;=LI$165,1)),0))*$B19/12,0)</f>
        <v>0</v>
      </c>
      <c r="LJ184" s="154">
        <f t="array" ref="LJ184">IFERROR(INDEX($N19:$N33,MATCH(1,IF($L19:$L33&lt;=LJ$165,IF($M19:$M33&gt;=LJ$165,1)),0))*$B19/12,0)</f>
        <v>0</v>
      </c>
      <c r="LK184" s="154">
        <f t="array" ref="LK184">IFERROR(INDEX($N19:$N33,MATCH(1,IF($L19:$L33&lt;=LK$165,IF($M19:$M33&gt;=LK$165,1)),0))*$B19/12,0)</f>
        <v>0</v>
      </c>
      <c r="LL184" s="154">
        <f t="array" ref="LL184">IFERROR(INDEX($N19:$N33,MATCH(1,IF($L19:$L33&lt;=LL$165,IF($M19:$M33&gt;=LL$165,1)),0))*$B19/12,0)</f>
        <v>0</v>
      </c>
      <c r="LM184" s="154">
        <f t="array" ref="LM184">IFERROR(INDEX($N19:$N33,MATCH(1,IF($L19:$L33&lt;=LM$165,IF($M19:$M33&gt;=LM$165,1)),0))*$B19/12,0)</f>
        <v>0</v>
      </c>
      <c r="LN184" s="154">
        <f t="array" ref="LN184">IFERROR(INDEX($N19:$N33,MATCH(1,IF($L19:$L33&lt;=LN$165,IF($M19:$M33&gt;=LN$165,1)),0))*$B19/12,0)</f>
        <v>0</v>
      </c>
      <c r="LO184" s="154">
        <f t="array" ref="LO184">IFERROR(INDEX($N19:$N33,MATCH(1,IF($L19:$L33&lt;=LO$165,IF($M19:$M33&gt;=LO$165,1)),0))*$B19/12,0)</f>
        <v>0</v>
      </c>
      <c r="LP184" s="154">
        <f t="array" ref="LP184">IFERROR(INDEX($N19:$N33,MATCH(1,IF($L19:$L33&lt;=LP$165,IF($M19:$M33&gt;=LP$165,1)),0))*$B19/12,0)</f>
        <v>0</v>
      </c>
      <c r="LQ184" s="154">
        <f t="array" ref="LQ184">IFERROR(INDEX($N19:$N33,MATCH(1,IF($L19:$L33&lt;=LQ$165,IF($M19:$M33&gt;=LQ$165,1)),0))*$B19/12,0)</f>
        <v>0</v>
      </c>
      <c r="LR184" s="154">
        <f t="array" ref="LR184">IFERROR(INDEX($N19:$N33,MATCH(1,IF($L19:$L33&lt;=LR$165,IF($M19:$M33&gt;=LR$165,1)),0))*$B19/12,0)</f>
        <v>0</v>
      </c>
      <c r="LS184" s="154">
        <f t="array" ref="LS184">IFERROR(INDEX($N19:$N33,MATCH(1,IF($L19:$L33&lt;=LS$165,IF($M19:$M33&gt;=LS$165,1)),0))*$B19/12,0)</f>
        <v>0</v>
      </c>
      <c r="LT184" s="154">
        <f t="array" ref="LT184">IFERROR(INDEX($N19:$N33,MATCH(1,IF($L19:$L33&lt;=LT$165,IF($M19:$M33&gt;=LT$165,1)),0))*$B19/12,0)</f>
        <v>0</v>
      </c>
      <c r="LU184" s="154">
        <f t="array" ref="LU184">IFERROR(INDEX($N19:$N33,MATCH(1,IF($L19:$L33&lt;=LU$165,IF($M19:$M33&gt;=LU$165,1)),0))*$B19/12,0)</f>
        <v>0</v>
      </c>
      <c r="LV184" s="154">
        <f t="array" ref="LV184">IFERROR(INDEX($N19:$N33,MATCH(1,IF($L19:$L33&lt;=LV$165,IF($M19:$M33&gt;=LV$165,1)),0))*$B19/12,0)</f>
        <v>0</v>
      </c>
      <c r="LW184" s="154">
        <f t="array" ref="LW184">IFERROR(INDEX($N19:$N33,MATCH(1,IF($L19:$L33&lt;=LW$165,IF($M19:$M33&gt;=LW$165,1)),0))*$B19/12,0)</f>
        <v>0</v>
      </c>
      <c r="LX184" s="154">
        <f t="array" ref="LX184">IFERROR(INDEX($N19:$N33,MATCH(1,IF($L19:$L33&lt;=LX$165,IF($M19:$M33&gt;=LX$165,1)),0))*$B19/12,0)</f>
        <v>0</v>
      </c>
      <c r="LY184" s="154">
        <f t="array" ref="LY184">IFERROR(INDEX($N19:$N33,MATCH(1,IF($L19:$L33&lt;=LY$165,IF($M19:$M33&gt;=LY$165,1)),0))*$B19/12,0)</f>
        <v>0</v>
      </c>
      <c r="LZ184" s="154">
        <f t="array" ref="LZ184">IFERROR(INDEX($N19:$N33,MATCH(1,IF($L19:$L33&lt;=LZ$165,IF($M19:$M33&gt;=LZ$165,1)),0))*$B19/12,0)</f>
        <v>0</v>
      </c>
      <c r="MA184" s="154">
        <f t="array" ref="MA184">IFERROR(INDEX($N19:$N33,MATCH(1,IF($L19:$L33&lt;=MA$165,IF($M19:$M33&gt;=MA$165,1)),0))*$B19/12,0)</f>
        <v>0</v>
      </c>
      <c r="MB184" s="154">
        <f t="array" ref="MB184">IFERROR(INDEX($N19:$N33,MATCH(1,IF($L19:$L33&lt;=MB$165,IF($M19:$M33&gt;=MB$165,1)),0))*$B19/12,0)</f>
        <v>0</v>
      </c>
      <c r="MC184" s="154">
        <f t="array" ref="MC184">IFERROR(INDEX($N19:$N33,MATCH(1,IF($L19:$L33&lt;=MC$165,IF($M19:$M33&gt;=MC$165,1)),0))*$B19/12,0)</f>
        <v>0</v>
      </c>
      <c r="MD184" s="154">
        <f t="array" ref="MD184">IFERROR(INDEX($N19:$N33,MATCH(1,IF($L19:$L33&lt;=MD$165,IF($M19:$M33&gt;=MD$165,1)),0))*$B19/12,0)</f>
        <v>0</v>
      </c>
      <c r="ME184" s="154">
        <f t="array" ref="ME184">IFERROR(INDEX($N19:$N33,MATCH(1,IF($L19:$L33&lt;=ME$165,IF($M19:$M33&gt;=ME$165,1)),0))*$B19/12,0)</f>
        <v>0</v>
      </c>
      <c r="MF184" s="154">
        <f t="array" ref="MF184">IFERROR(INDEX($N19:$N33,MATCH(1,IF($L19:$L33&lt;=MF$165,IF($M19:$M33&gt;=MF$165,1)),0))*$B19/12,0)</f>
        <v>0</v>
      </c>
      <c r="MG184" s="154">
        <f t="array" ref="MG184">IFERROR(INDEX($N19:$N33,MATCH(1,IF($L19:$L33&lt;=MG$165,IF($M19:$M33&gt;=MG$165,1)),0))*$B19/12,0)</f>
        <v>0</v>
      </c>
      <c r="MH184" s="154">
        <f t="array" ref="MH184">IFERROR(INDEX($N19:$N33,MATCH(1,IF($L19:$L33&lt;=MH$165,IF($M19:$M33&gt;=MH$165,1)),0))*$B19/12,0)</f>
        <v>0</v>
      </c>
      <c r="MI184" s="154">
        <f t="array" ref="MI184">IFERROR(INDEX($N19:$N33,MATCH(1,IF($L19:$L33&lt;=MI$165,IF($M19:$M33&gt;=MI$165,1)),0))*$B19/12,0)</f>
        <v>0</v>
      </c>
      <c r="MJ184" s="154">
        <f t="array" ref="MJ184">IFERROR(INDEX($N19:$N33,MATCH(1,IF($L19:$L33&lt;=MJ$165,IF($M19:$M33&gt;=MJ$165,1)),0))*$B19/12,0)</f>
        <v>0</v>
      </c>
      <c r="MK184" s="154">
        <f t="array" ref="MK184">IFERROR(INDEX($N19:$N33,MATCH(1,IF($L19:$L33&lt;=MK$165,IF($M19:$M33&gt;=MK$165,1)),0))*$B19/12,0)</f>
        <v>0</v>
      </c>
      <c r="ML184" s="154">
        <f t="array" ref="ML184">IFERROR(INDEX($N19:$N33,MATCH(1,IF($L19:$L33&lt;=ML$165,IF($M19:$M33&gt;=ML$165,1)),0))*$B19/12,0)</f>
        <v>0</v>
      </c>
      <c r="MM184" s="154">
        <f t="array" ref="MM184">IFERROR(INDEX($N19:$N33,MATCH(1,IF($L19:$L33&lt;=MM$165,IF($M19:$M33&gt;=MM$165,1)),0))*$B19/12,0)</f>
        <v>0</v>
      </c>
      <c r="MN184" s="154">
        <f t="array" ref="MN184">IFERROR(INDEX($N19:$N33,MATCH(1,IF($L19:$L33&lt;=MN$165,IF($M19:$M33&gt;=MN$165,1)),0))*$B19/12,0)</f>
        <v>0</v>
      </c>
      <c r="MO184" s="154">
        <f t="array" ref="MO184">IFERROR(INDEX($N19:$N33,MATCH(1,IF($L19:$L33&lt;=MO$165,IF($M19:$M33&gt;=MO$165,1)),0))*$B19/12,0)</f>
        <v>0</v>
      </c>
      <c r="MP184" s="154">
        <f t="array" ref="MP184">IFERROR(INDEX($N19:$N33,MATCH(1,IF($L19:$L33&lt;=MP$165,IF($M19:$M33&gt;=MP$165,1)),0))*$B19/12,0)</f>
        <v>0</v>
      </c>
      <c r="MQ184" s="154">
        <f t="array" ref="MQ184">IFERROR(INDEX($N19:$N33,MATCH(1,IF($L19:$L33&lt;=MQ$165,IF($M19:$M33&gt;=MQ$165,1)),0))*$B19/12,0)</f>
        <v>0</v>
      </c>
      <c r="MR184" s="154">
        <f t="array" ref="MR184">IFERROR(INDEX($N19:$N33,MATCH(1,IF($L19:$L33&lt;=MR$165,IF($M19:$M33&gt;=MR$165,1)),0))*$B19/12,0)</f>
        <v>0</v>
      </c>
      <c r="MS184" s="154">
        <f t="array" ref="MS184">IFERROR(INDEX($N19:$N33,MATCH(1,IF($L19:$L33&lt;=MS$165,IF($M19:$M33&gt;=MS$165,1)),0))*$B19/12,0)</f>
        <v>0</v>
      </c>
      <c r="MT184" s="154">
        <f t="array" ref="MT184">IFERROR(INDEX($N19:$N33,MATCH(1,IF($L19:$L33&lt;=MT$165,IF($M19:$M33&gt;=MT$165,1)),0))*$B19/12,0)</f>
        <v>0</v>
      </c>
      <c r="MU184" s="154">
        <f t="array" ref="MU184">IFERROR(INDEX($N19:$N33,MATCH(1,IF($L19:$L33&lt;=MU$165,IF($M19:$M33&gt;=MU$165,1)),0))*$B19/12,0)</f>
        <v>0</v>
      </c>
      <c r="MV184" s="154">
        <f t="array" ref="MV184">IFERROR(INDEX($N19:$N33,MATCH(1,IF($L19:$L33&lt;=MV$165,IF($M19:$M33&gt;=MV$165,1)),0))*$B19/12,0)</f>
        <v>0</v>
      </c>
      <c r="MW184" s="154">
        <f t="array" ref="MW184">IFERROR(INDEX($N19:$N33,MATCH(1,IF($L19:$L33&lt;=MW$165,IF($M19:$M33&gt;=MW$165,1)),0))*$B19/12,0)</f>
        <v>0</v>
      </c>
      <c r="MX184" s="154">
        <f t="array" ref="MX184">IFERROR(INDEX($N19:$N33,MATCH(1,IF($L19:$L33&lt;=MX$165,IF($M19:$M33&gt;=MX$165,1)),0))*$B19/12,0)</f>
        <v>0</v>
      </c>
      <c r="MY184" s="154">
        <f t="array" ref="MY184">IFERROR(INDEX($N19:$N33,MATCH(1,IF($L19:$L33&lt;=MY$165,IF($M19:$M33&gt;=MY$165,1)),0))*$B19/12,0)</f>
        <v>0</v>
      </c>
      <c r="MZ184" s="154">
        <f t="array" ref="MZ184">IFERROR(INDEX($N19:$N33,MATCH(1,IF($L19:$L33&lt;=MZ$165,IF($M19:$M33&gt;=MZ$165,1)),0))*$B19/12,0)</f>
        <v>0</v>
      </c>
      <c r="NA184" s="154">
        <f t="array" ref="NA184">IFERROR(INDEX($N19:$N33,MATCH(1,IF($L19:$L33&lt;=NA$165,IF($M19:$M33&gt;=NA$165,1)),0))*$B19/12,0)</f>
        <v>0</v>
      </c>
      <c r="NB184" s="154">
        <f t="array" ref="NB184">IFERROR(INDEX($N19:$N33,MATCH(1,IF($L19:$L33&lt;=NB$165,IF($M19:$M33&gt;=NB$165,1)),0))*$B19/12,0)</f>
        <v>0</v>
      </c>
      <c r="NC184" s="154">
        <f t="array" ref="NC184">IFERROR(INDEX($N19:$N33,MATCH(1,IF($L19:$L33&lt;=NC$165,IF($M19:$M33&gt;=NC$165,1)),0))*$B19/12,0)</f>
        <v>0</v>
      </c>
      <c r="ND184" s="154">
        <f t="array" ref="ND184">IFERROR(INDEX($N19:$N33,MATCH(1,IF($L19:$L33&lt;=ND$165,IF($M19:$M33&gt;=ND$165,1)),0))*$B19/12,0)</f>
        <v>0</v>
      </c>
      <c r="NE184" s="154">
        <f t="array" ref="NE184">IFERROR(INDEX($N19:$N33,MATCH(1,IF($L19:$L33&lt;=NE$165,IF($M19:$M33&gt;=NE$165,1)),0))*$B19/12,0)</f>
        <v>0</v>
      </c>
      <c r="NF184" s="154">
        <f t="array" ref="NF184">IFERROR(INDEX($N19:$N33,MATCH(1,IF($L19:$L33&lt;=NF$165,IF($M19:$M33&gt;=NF$165,1)),0))*$B19/12,0)</f>
        <v>0</v>
      </c>
      <c r="NG184" s="154">
        <f t="array" ref="NG184">IFERROR(INDEX($N19:$N33,MATCH(1,IF($L19:$L33&lt;=NG$165,IF($M19:$M33&gt;=NG$165,1)),0))*$B19/12,0)</f>
        <v>0</v>
      </c>
      <c r="NH184" s="154">
        <f t="array" ref="NH184">IFERROR(INDEX($N19:$N33,MATCH(1,IF($L19:$L33&lt;=NH$165,IF($M19:$M33&gt;=NH$165,1)),0))*$B19/12,0)</f>
        <v>0</v>
      </c>
      <c r="NI184" s="154">
        <f t="array" ref="NI184">IFERROR(INDEX($N19:$N33,MATCH(1,IF($L19:$L33&lt;=NI$165,IF($M19:$M33&gt;=NI$165,1)),0))*$B19/12,0)</f>
        <v>0</v>
      </c>
      <c r="NJ184" s="154">
        <f t="array" ref="NJ184">IFERROR(INDEX($N19:$N33,MATCH(1,IF($L19:$L33&lt;=NJ$165,IF($M19:$M33&gt;=NJ$165,1)),0))*$B19/12,0)</f>
        <v>0</v>
      </c>
      <c r="NK184" s="155">
        <f t="array" ref="NK184">IFERROR(INDEX($N19:$N33,MATCH(1,IF($L19:$L33&lt;=NK$165,IF($M19:$M33&gt;=NK$165,1)),0))*$B19/12,0)</f>
        <v>0</v>
      </c>
    </row>
    <row r="185" spans="1:375" x14ac:dyDescent="0.25">
      <c r="A185" s="156">
        <f t="shared" ref="A185:A196" ca="1" si="109">SUM(D185:NK185)</f>
        <v>196599.36070461644</v>
      </c>
      <c r="B185" s="48" t="s">
        <v>103</v>
      </c>
      <c r="C185" s="153" t="s">
        <v>138</v>
      </c>
      <c r="D185" s="154">
        <f ca="1">IF(AND(D$165&lt;=$E19,D$165&gt;=EOMONTH($D19,0)),IF($G19="NNN",SUM(Expenses!B$20:B$24)*$F19,IF($G19="FSG",0,IF($G19="MG",SUMPRODUCT(Expenses!B$20:B$24,$I19:$I23)*$F19,MAX((Expenses!B$20-$K19/12)*$J19*$F19,0)+MAX((Expenses!B$21-$K20/12)*$J20*$F19,0)+MAX((Expenses!B$22-$K21/12)*$J21*$F19,0)+MAX((Expenses!B$23-$K22/12)*$J22*$F19,0)+MAX((Expenses!B$24-$K23/12)*$J23*$F19,0)))),0)</f>
        <v>833.28783965094078</v>
      </c>
      <c r="E185" s="154">
        <f ca="1">IF(AND(E$165&lt;=$E19,E$165&gt;=EOMONTH($D19,0)),IF($G19="NNN",SUM(Expenses!C$20:C$24)*$F19,IF($G19="FSG",0,IF($G19="MG",SUMPRODUCT(Expenses!C$20:C$24,$I19:$I23)*$F19,MAX((Expenses!C$20-$K19/12)*$J19*$F19,0)+MAX((Expenses!C$21-$K20/12)*$J20*$F19,0)+MAX((Expenses!C$22-$K21/12)*$J21*$F19,0)+MAX((Expenses!C$23-$K22/12)*$J22*$F19,0)+MAX((Expenses!C$24-$K23/12)*$J23*$F19,0)))),0)</f>
        <v>833.62411859453277</v>
      </c>
      <c r="F185" s="154">
        <f ca="1">IF(AND(F$165&lt;=$E19,F$165&gt;=EOMONTH($D19,0)),IF($G19="NNN",SUM(Expenses!D$20:D$24)*$F19,IF($G19="FSG",0,IF($G19="MG",SUMPRODUCT(Expenses!D$20:D$24,$I19:$I23)*$F19,MAX((Expenses!D$20-$K19/12)*$J19*$F19,0)+MAX((Expenses!D$21-$K20/12)*$J20*$F19,0)+MAX((Expenses!D$22-$K21/12)*$J21*$F19,0)+MAX((Expenses!D$23-$K22/12)*$J22*$F19,0)+MAX((Expenses!D$24-$K23/12)*$J23*$F19,0)))),0)</f>
        <v>765.57570404968214</v>
      </c>
      <c r="G185" s="154">
        <f ca="1">IF(AND(G$165&lt;=$E19,G$165&gt;=EOMONTH($D19,0)),IF($G19="NNN",SUM(Expenses!E$20:E$24)*$F19,IF($G19="FSG",0,IF($G19="MG",SUMPRODUCT(Expenses!E$20:E$24,$I19:$I23)*$F19,MAX((Expenses!E$20-$K19/12)*$J19*$F19,0)+MAX((Expenses!E$21-$K20/12)*$J20*$F19,0)+MAX((Expenses!E$22-$K21/12)*$J21*$F19,0)+MAX((Expenses!E$23-$K22/12)*$J22*$F19,0)+MAX((Expenses!E$24-$K23/12)*$J23*$F19,0)))),0)</f>
        <v>765.9100694032162</v>
      </c>
      <c r="H185" s="154">
        <f ca="1">IF(AND(H$165&lt;=$E19,H$165&gt;=EOMONTH($D19,0)),IF($G19="NNN",SUM(Expenses!F$20:F$24)*$F19,IF($G19="FSG",0,IF($G19="MG",SUMPRODUCT(Expenses!F$20:F$24,$I19:$I23)*$F19,MAX((Expenses!F$20-$K19/12)*$J19*$F19,0)+MAX((Expenses!F$21-$K20/12)*$J20*$F19,0)+MAX((Expenses!F$22-$K21/12)*$J21*$F19,0)+MAX((Expenses!F$23-$K22/12)*$J22*$F19,0)+MAX((Expenses!F$24-$K23/12)*$J23*$F19,0)))),0)</f>
        <v>902.52163411535116</v>
      </c>
      <c r="I185" s="154">
        <f ca="1">IF(AND(I$165&lt;=$E19,I$165&gt;=EOMONTH($D19,0)),IF($G19="NNN",SUM(Expenses!G$20:G$24)*$F19,IF($G19="FSG",0,IF($G19="MG",SUMPRODUCT(Expenses!G$20:G$24,$I19:$I23)*$F19,MAX((Expenses!G$20-$K19/12)*$J19*$F19,0)+MAX((Expenses!G$21-$K20/12)*$J20*$F19,0)+MAX((Expenses!G$22-$K21/12)*$J21*$F19,0)+MAX((Expenses!G$23-$K22/12)*$J22*$F19,0)+MAX((Expenses!G$24-$K23/12)*$J23*$F19,0)))),0)</f>
        <v>912.50914243109958</v>
      </c>
      <c r="J185" s="154">
        <f ca="1">IF(AND(J$165&lt;=$E19,J$165&gt;=EOMONTH($D19,0)),IF($G19="NNN",SUM(Expenses!H$20:H$24)*$F19,IF($G19="FSG",0,IF($G19="MG",SUMPRODUCT(Expenses!H$20:H$24,$I19:$I23)*$F19,MAX((Expenses!H$20-$K19/12)*$J19*$F19,0)+MAX((Expenses!H$21-$K20/12)*$J20*$F19,0)+MAX((Expenses!H$22-$K21/12)*$J21*$F19,0)+MAX((Expenses!H$23-$K22/12)*$J22*$F19,0)+MAX((Expenses!H$24-$K23/12)*$J23*$F19,0)))),0)</f>
        <v>974.72428186199738</v>
      </c>
      <c r="K185" s="154">
        <f ca="1">IF(AND(K$165&lt;=$E19,K$165&gt;=EOMONTH($D19,0)),IF($G19="NNN",SUM(Expenses!I$20:I$24)*$F19,IF($G19="FSG",0,IF($G19="MG",SUMPRODUCT(Expenses!I$20:I$24,$I19:$I23)*$F19,MAX((Expenses!I$20-$K19/12)*$J19*$F19,0)+MAX((Expenses!I$21-$K20/12)*$J20*$F19,0)+MAX((Expenses!I$22-$K21/12)*$J21*$F19,0)+MAX((Expenses!I$23-$K22/12)*$J22*$F19,0)+MAX((Expenses!I$24-$K23/12)*$J23*$F19,0)))),0)</f>
        <v>975.06556771541113</v>
      </c>
      <c r="L185" s="154">
        <f ca="1">IF(AND(L$165&lt;=$E19,L$165&gt;=EOMONTH($D19,0)),IF($G19="NNN",SUM(Expenses!J$20:J$24)*$F19,IF($G19="FSG",0,IF($G19="MG",SUMPRODUCT(Expenses!J$20:J$24,$I19:$I23)*$F19,MAX((Expenses!J$20-$K19/12)*$J19*$F19,0)+MAX((Expenses!J$21-$K20/12)*$J20*$F19,0)+MAX((Expenses!J$22-$K21/12)*$J21*$F19,0)+MAX((Expenses!J$23-$K22/12)*$J22*$F19,0)+MAX((Expenses!J$24-$K23/12)*$J23*$F19,0)))),0)</f>
        <v>975.40769527180919</v>
      </c>
      <c r="M185" s="154">
        <f ca="1">IF(AND(M$165&lt;=$E19,M$165&gt;=EOMONTH($D19,0)),IF($G19="NNN",SUM(Expenses!K$20:K$24)*$F19,IF($G19="FSG",0,IF($G19="MG",SUMPRODUCT(Expenses!K$20:K$24,$I19:$I23)*$F19,MAX((Expenses!K$20-$K19/12)*$J19*$F19,0)+MAX((Expenses!K$21-$K20/12)*$J20*$F19,0)+MAX((Expenses!K$22-$K21/12)*$J21*$F19,0)+MAX((Expenses!K$23-$K22/12)*$J22*$F19,0)+MAX((Expenses!K$24-$K23/12)*$J23*$F19,0)))),0)</f>
        <v>975.75066660705772</v>
      </c>
      <c r="N185" s="154">
        <f ca="1">IF(AND(N$165&lt;=$E19,N$165&gt;=EOMONTH($D19,0)),IF($G19="NNN",SUM(Expenses!L$20:L$24)*$F19,IF($G19="FSG",0,IF($G19="MG",SUMPRODUCT(Expenses!L$20:L$24,$I19:$I23)*$F19,MAX((Expenses!L$20-$K19/12)*$J19*$F19,0)+MAX((Expenses!L$21-$K20/12)*$J20*$F19,0)+MAX((Expenses!L$22-$K21/12)*$J21*$F19,0)+MAX((Expenses!L$23-$K22/12)*$J22*$F19,0)+MAX((Expenses!L$24-$K23/12)*$J23*$F19,0)))),0)</f>
        <v>976.09448380214303</v>
      </c>
      <c r="O185" s="154">
        <f ca="1">IF(AND(O$165&lt;=$E19,O$165&gt;=EOMONTH($D19,0)),IF($G19="NNN",SUM(Expenses!M$20:M$24)*$F19,IF($G19="FSG",0,IF($G19="MG",SUMPRODUCT(Expenses!M$20:M$24,$I19:$I23)*$F19,MAX((Expenses!M$20-$K19/12)*$J19*$F19,0)+MAX((Expenses!M$21-$K20/12)*$J20*$F19,0)+MAX((Expenses!M$22-$K21/12)*$J21*$F19,0)+MAX((Expenses!M$23-$K22/12)*$J22*$F19,0)+MAX((Expenses!M$24-$K23/12)*$J23*$F19,0)))),0)</f>
        <v>980.57114376183677</v>
      </c>
      <c r="P185" s="154">
        <f ca="1">IF(AND(P$165&lt;=$E19,P$165&gt;=EOMONTH($D19,0)),IF($G19="NNN",SUM(Expenses!N$20:N$24)*$F19,IF($G19="FSG",0,IF($G19="MG",SUMPRODUCT(Expenses!N$20:N$24,$I19:$I23)*$F19,MAX((Expenses!N$20-$K19/12)*$J19*$F19,0)+MAX((Expenses!N$21-$K20/12)*$J20*$F19,0)+MAX((Expenses!N$22-$K21/12)*$J21*$F19,0)+MAX((Expenses!N$23-$K22/12)*$J22*$F19,0)+MAX((Expenses!N$24-$K23/12)*$J23*$F19,0)))),0)</f>
        <v>994.42830903554238</v>
      </c>
      <c r="Q185" s="154">
        <f ca="1">IF(AND(Q$165&lt;=$E19,Q$165&gt;=EOMONTH($D19,0)),IF($G19="NNN",SUM(Expenses!O$20:O$24)*$F19,IF($G19="FSG",0,IF($G19="MG",SUMPRODUCT(Expenses!O$20:O$24,$I19:$I23)*$F19,MAX((Expenses!O$20-$K19/12)*$J19*$F19,0)+MAX((Expenses!O$21-$K20/12)*$J20*$F19,0)+MAX((Expenses!O$22-$K21/12)*$J21*$F19,0)+MAX((Expenses!O$23-$K22/12)*$J22*$F19,0)+MAX((Expenses!O$24-$K23/12)*$J23*$F19,0)))),0)</f>
        <v>996.63091714373331</v>
      </c>
      <c r="R185" s="154">
        <f ca="1">IF(AND(R$165&lt;=$E19,R$165&gt;=EOMONTH($D19,0)),IF($G19="NNN",SUM(Expenses!P$20:P$24)*$F19,IF($G19="FSG",0,IF($G19="MG",SUMPRODUCT(Expenses!P$20:P$24,$I19:$I23)*$F19,MAX((Expenses!P$20-$K19/12)*$J19*$F19,0)+MAX((Expenses!P$21-$K20/12)*$J20*$F19,0)+MAX((Expenses!P$22-$K21/12)*$J21*$F19,0)+MAX((Expenses!P$23-$K22/12)*$J22*$F19,0)+MAX((Expenses!P$24-$K23/12)*$J23*$F19,0)))),0)</f>
        <v>996.97813869086451</v>
      </c>
      <c r="S185" s="154">
        <f ca="1">IF(AND(S$165&lt;=$E19,S$165&gt;=EOMONTH($D19,0)),IF($G19="NNN",SUM(Expenses!Q$20:Q$24)*$F19,IF($G19="FSG",0,IF($G19="MG",SUMPRODUCT(Expenses!Q$20:Q$24,$I19:$I23)*$F19,MAX((Expenses!Q$20-$K19/12)*$J19*$F19,0)+MAX((Expenses!Q$21-$K20/12)*$J20*$F19,0)+MAX((Expenses!Q$22-$K21/12)*$J21*$F19,0)+MAX((Expenses!Q$23-$K22/12)*$J22*$F19,0)+MAX((Expenses!Q$24-$K23/12)*$J23*$F19,0)))),0)</f>
        <v>997.32621658000176</v>
      </c>
      <c r="T185" s="154">
        <f ca="1">IF(AND(T$165&lt;=$E19,T$165&gt;=EOMONTH($D19,0)),IF($G19="NNN",SUM(Expenses!R$20:R$24)*$F19,IF($G19="FSG",0,IF($G19="MG",SUMPRODUCT(Expenses!R$20:R$24,$I19:$I23)*$F19,MAX((Expenses!R$20-$K19/12)*$J19*$F19,0)+MAX((Expenses!R$21-$K20/12)*$J20*$F19,0)+MAX((Expenses!R$22-$K21/12)*$J21*$F19,0)+MAX((Expenses!R$23-$K22/12)*$J22*$F19,0)+MAX((Expenses!R$24-$K23/12)*$J23*$F19,0)))),0)</f>
        <v>997.67515292311543</v>
      </c>
      <c r="U185" s="154">
        <f ca="1">IF(AND(U$165&lt;=$E19,U$165&gt;=EOMONTH($D19,0)),IF($G19="NNN",SUM(Expenses!S$20:S$24)*$F19,IF($G19="FSG",0,IF($G19="MG",SUMPRODUCT(Expenses!S$20:S$24,$I19:$I23)*$F19,MAX((Expenses!S$20-$K19/12)*$J19*$F19,0)+MAX((Expenses!S$21-$K20/12)*$J20*$F19,0)+MAX((Expenses!S$22-$K21/12)*$J21*$F19,0)+MAX((Expenses!S$23-$K22/12)*$J22*$F19,0)+MAX((Expenses!S$24-$K23/12)*$J23*$F19,0)))),0)</f>
        <v>998.02494983738438</v>
      </c>
      <c r="V185" s="154">
        <f ca="1">IF(AND(V$165&lt;=$E19,V$165&gt;=EOMONTH($D19,0)),IF($G19="NNN",SUM(Expenses!T$20:T$24)*$F19,IF($G19="FSG",0,IF($G19="MG",SUMPRODUCT(Expenses!T$20:T$24,$I19:$I23)*$F19,MAX((Expenses!T$20-$K19/12)*$J19*$F19,0)+MAX((Expenses!T$21-$K20/12)*$J20*$F19,0)+MAX((Expenses!T$22-$K21/12)*$J21*$F19,0)+MAX((Expenses!T$23-$K22/12)*$J22*$F19,0)+MAX((Expenses!T$24-$K23/12)*$J23*$F19,0)))),0)</f>
        <v>998.37560944520965</v>
      </c>
      <c r="W185" s="154">
        <f ca="1">IF(AND(W$165&lt;=$E19,W$165&gt;=EOMONTH($D19,0)),IF($G19="NNN",SUM(Expenses!U$20:U$24)*$F19,IF($G19="FSG",0,IF($G19="MG",SUMPRODUCT(Expenses!U$20:U$24,$I19:$I23)*$F19,MAX((Expenses!U$20-$K19/12)*$J19*$F19,0)+MAX((Expenses!U$21-$K20/12)*$J20*$F19,0)+MAX((Expenses!U$22-$K21/12)*$J21*$F19,0)+MAX((Expenses!U$23-$K22/12)*$J22*$F19,0)+MAX((Expenses!U$24-$K23/12)*$J23*$F19,0)))),0)</f>
        <v>998.72713387422596</v>
      </c>
      <c r="X185" s="154">
        <f ca="1">IF(AND(X$165&lt;=$E19,X$165&gt;=EOMONTH($D19,0)),IF($G19="NNN",SUM(Expenses!V$20:V$24)*$F19,IF($G19="FSG",0,IF($G19="MG",SUMPRODUCT(Expenses!V$20:V$24,$I19:$I23)*$F19,MAX((Expenses!V$20-$K19/12)*$J19*$F19,0)+MAX((Expenses!V$21-$K20/12)*$J20*$F19,0)+MAX((Expenses!V$22-$K21/12)*$J21*$F19,0)+MAX((Expenses!V$23-$K22/12)*$J22*$F19,0)+MAX((Expenses!V$24-$K23/12)*$J23*$F19,0)))),0)</f>
        <v>999.07952525731582</v>
      </c>
      <c r="Y185" s="154">
        <f ca="1">IF(AND(Y$165&lt;=$E19,Y$165&gt;=EOMONTH($D19,0)),IF($G19="NNN",SUM(Expenses!W$20:W$24)*$F19,IF($G19="FSG",0,IF($G19="MG",SUMPRODUCT(Expenses!W$20:W$24,$I19:$I23)*$F19,MAX((Expenses!W$20-$K19/12)*$J19*$F19,0)+MAX((Expenses!W$21-$K20/12)*$J20*$F19,0)+MAX((Expenses!W$22-$K21/12)*$J21*$F19,0)+MAX((Expenses!W$23-$K22/12)*$J22*$F19,0)+MAX((Expenses!W$24-$K23/12)*$J23*$F19,0)))),0)</f>
        <v>999.4327857326216</v>
      </c>
      <c r="Z185" s="154">
        <f ca="1">IF(AND(Z$165&lt;=$E19,Z$165&gt;=EOMONTH($D19,0)),IF($G19="NNN",SUM(Expenses!X$20:X$24)*$F19,IF($G19="FSG",0,IF($G19="MG",SUMPRODUCT(Expenses!X$20:X$24,$I19:$I23)*$F19,MAX((Expenses!X$20-$K19/12)*$J19*$F19,0)+MAX((Expenses!X$21-$K20/12)*$J20*$F19,0)+MAX((Expenses!X$22-$K21/12)*$J21*$F19,0)+MAX((Expenses!X$23-$K22/12)*$J22*$F19,0)+MAX((Expenses!X$24-$K23/12)*$J23*$F19,0)))),0)</f>
        <v>999.78691744355945</v>
      </c>
      <c r="AA185" s="154">
        <f ca="1">IF(AND(AA$165&lt;=$E19,AA$165&gt;=EOMONTH($D19,0)),IF($G19="NNN",SUM(Expenses!Y$20:Y$24)*$F19,IF($G19="FSG",0,IF($G19="MG",SUMPRODUCT(Expenses!Y$20:Y$24,$I19:$I23)*$F19,MAX((Expenses!Y$20-$K19/12)*$J19*$F19,0)+MAX((Expenses!Y$21-$K20/12)*$J20*$F19,0)+MAX((Expenses!Y$22-$K21/12)*$J21*$F19,0)+MAX((Expenses!Y$23-$K22/12)*$J22*$F19,0)+MAX((Expenses!Y$24-$K23/12)*$J23*$F19,0)))),0)</f>
        <v>1004.3978772020439</v>
      </c>
      <c r="AB185" s="154">
        <f ca="1">IF(AND(AB$165&lt;=$E19,AB$165&gt;=EOMONTH($D19,0)),IF($G19="NNN",SUM(Expenses!Z$20:Z$24)*$F19,IF($G19="FSG",0,IF($G19="MG",SUMPRODUCT(Expenses!Z$20:Z$24,$I19:$I23)*$F19,MAX((Expenses!Z$20-$K19/12)*$J19*$F19,0)+MAX((Expenses!Z$21-$K20/12)*$J20*$F19,0)+MAX((Expenses!Z$22-$K21/12)*$J21*$F19,0)+MAX((Expenses!Z$23-$K22/12)*$J22*$F19,0)+MAX((Expenses!Z$24-$K23/12)*$J23*$F19,0)))),0)</f>
        <v>1404.654122582584</v>
      </c>
      <c r="AC185" s="154">
        <f ca="1">IF(AND(AC$165&lt;=$E19,AC$165&gt;=EOMONTH($D19,0)),IF($G19="NNN",SUM(Expenses!AA$20:AA$24)*$F19,IF($G19="FSG",0,IF($G19="MG",SUMPRODUCT(Expenses!AA$20:AA$24,$I19:$I23)*$F19,MAX((Expenses!AA$20-$K19/12)*$J19*$F19,0)+MAX((Expenses!AA$21-$K20/12)*$J20*$F19,0)+MAX((Expenses!AA$22-$K21/12)*$J21*$F19,0)+MAX((Expenses!AA$23-$K22/12)*$J22*$F19,0)+MAX((Expenses!AA$24-$K23/12)*$J23*$F19,0)))),0)</f>
        <v>1406.9228089340206</v>
      </c>
      <c r="AD185" s="154">
        <f ca="1">IF(AND(AD$165&lt;=$E19,AD$165&gt;=EOMONTH($D19,0)),IF($G19="NNN",SUM(Expenses!AB$20:AB$24)*$F19,IF($G19="FSG",0,IF($G19="MG",SUMPRODUCT(Expenses!AB$20:AB$24,$I19:$I23)*$F19,MAX((Expenses!AB$20-$K19/12)*$J19*$F19,0)+MAX((Expenses!AB$21-$K20/12)*$J20*$F19,0)+MAX((Expenses!AB$22-$K21/12)*$J21*$F19,0)+MAX((Expenses!AB$23-$K22/12)*$J22*$F19,0)+MAX((Expenses!AB$24-$K23/12)*$J23*$F19,0)))),0)</f>
        <v>1407.2804471275658</v>
      </c>
      <c r="AE185" s="154">
        <f ca="1">IF(AND(AE$165&lt;=$E19,AE$165&gt;=EOMONTH($D19,0)),IF($G19="NNN",SUM(Expenses!AC$20:AC$24)*$F19,IF($G19="FSG",0,IF($G19="MG",SUMPRODUCT(Expenses!AC$20:AC$24,$I19:$I23)*$F19,MAX((Expenses!AC$20-$K19/12)*$J19*$F19,0)+MAX((Expenses!AC$21-$K20/12)*$J20*$F19,0)+MAX((Expenses!AC$22-$K21/12)*$J21*$F19,0)+MAX((Expenses!AC$23-$K22/12)*$J22*$F19,0)+MAX((Expenses!AC$24-$K23/12)*$J23*$F19,0)))),0)</f>
        <v>1407.638967353377</v>
      </c>
      <c r="AF185" s="154">
        <f ca="1">IF(AND(AF$165&lt;=$E19,AF$165&gt;=EOMONTH($D19,0)),IF($G19="NNN",SUM(Expenses!AD$20:AD$24)*$F19,IF($G19="FSG",0,IF($G19="MG",SUMPRODUCT(Expenses!AD$20:AD$24,$I19:$I23)*$F19,MAX((Expenses!AD$20-$K19/12)*$J19*$F19,0)+MAX((Expenses!AD$21-$K20/12)*$J20*$F19,0)+MAX((Expenses!AD$22-$K21/12)*$J21*$F19,0)+MAX((Expenses!AD$23-$K22/12)*$J22*$F19,0)+MAX((Expenses!AD$24-$K23/12)*$J23*$F19,0)))),0)</f>
        <v>1407.9983717867842</v>
      </c>
      <c r="AG185" s="154">
        <f ca="1">IF(AND(AG$165&lt;=$E19,AG$165&gt;=EOMONTH($D19,0)),IF($G19="NNN",SUM(Expenses!AE$20:AE$24)*$F19,IF($G19="FSG",0,IF($G19="MG",SUMPRODUCT(Expenses!AE$20:AE$24,$I19:$I23)*$F19,MAX((Expenses!AE$20-$K19/12)*$J19*$F19,0)+MAX((Expenses!AE$21-$K20/12)*$J20*$F19,0)+MAX((Expenses!AE$22-$K21/12)*$J21*$F19,0)+MAX((Expenses!AE$23-$K22/12)*$J22*$F19,0)+MAX((Expenses!AE$24-$K23/12)*$J23*$F19,0)))),0)</f>
        <v>1408.3586626084812</v>
      </c>
      <c r="AH185" s="154">
        <f ca="1">IF(AND(AH$165&lt;=$E19,AH$165&gt;=EOMONTH($D19,0)),IF($G19="NNN",SUM(Expenses!AF$20:AF$24)*$F19,IF($G19="FSG",0,IF($G19="MG",SUMPRODUCT(Expenses!AF$20:AF$24,$I19:$I23)*$F19,MAX((Expenses!AF$20-$K19/12)*$J19*$F19,0)+MAX((Expenses!AF$21-$K20/12)*$J20*$F19,0)+MAX((Expenses!AF$22-$K21/12)*$J21*$F19,0)+MAX((Expenses!AF$23-$K22/12)*$J22*$F19,0)+MAX((Expenses!AF$24-$K23/12)*$J23*$F19,0)))),0)</f>
        <v>1408.7198420045411</v>
      </c>
      <c r="AI185" s="154">
        <f ca="1">IF(AND(AI$165&lt;=$E19,AI$165&gt;=EOMONTH($D19,0)),IF($G19="NNN",SUM(Expenses!AG$20:AG$24)*$F19,IF($G19="FSG",0,IF($G19="MG",SUMPRODUCT(Expenses!AG$20:AG$24,$I19:$I23)*$F19,MAX((Expenses!AG$20-$K19/12)*$J19*$F19,0)+MAX((Expenses!AG$21-$K20/12)*$J20*$F19,0)+MAX((Expenses!AG$22-$K21/12)*$J21*$F19,0)+MAX((Expenses!AG$23-$K22/12)*$J22*$F19,0)+MAX((Expenses!AG$24-$K23/12)*$J23*$F19,0)))),0)</f>
        <v>1409.0819121664279</v>
      </c>
      <c r="AJ185" s="154">
        <f ca="1">IF(AND(AJ$165&lt;=$E19,AJ$165&gt;=EOMONTH($D19,0)),IF($G19="NNN",SUM(Expenses!AH$20:AH$24)*$F19,IF($G19="FSG",0,IF($G19="MG",SUMPRODUCT(Expenses!AH$20:AH$24,$I19:$I23)*$F19,MAX((Expenses!AH$20-$K19/12)*$J19*$F19,0)+MAX((Expenses!AH$21-$K20/12)*$J20*$F19,0)+MAX((Expenses!AH$22-$K21/12)*$J21*$F19,0)+MAX((Expenses!AH$23-$K22/12)*$J22*$F19,0)+MAX((Expenses!AH$24-$K23/12)*$J23*$F19,0)))),0)</f>
        <v>1409.4448752910102</v>
      </c>
      <c r="AK185" s="154">
        <f ca="1">IF(AND(AK$165&lt;=$E19,AK$165&gt;=EOMONTH($D19,0)),IF($G19="NNN",SUM(Expenses!AI$20:AI$24)*$F19,IF($G19="FSG",0,IF($G19="MG",SUMPRODUCT(Expenses!AI$20:AI$24,$I19:$I23)*$F19,MAX((Expenses!AI$20-$K19/12)*$J19*$F19,0)+MAX((Expenses!AI$21-$K20/12)*$J20*$F19,0)+MAX((Expenses!AI$22-$K21/12)*$J21*$F19,0)+MAX((Expenses!AI$23-$K22/12)*$J22*$F19,0)+MAX((Expenses!AI$24-$K23/12)*$J23*$F19,0)))),0)</f>
        <v>1409.8087335805756</v>
      </c>
      <c r="AL185" s="154">
        <f ca="1">IF(AND(AL$165&lt;=$E19,AL$165&gt;=EOMONTH($D19,0)),IF($G19="NNN",SUM(Expenses!AJ$20:AJ$24)*$F19,IF($G19="FSG",0,IF($G19="MG",SUMPRODUCT(Expenses!AJ$20:AJ$24,$I19:$I23)*$F19,MAX((Expenses!AJ$20-$K19/12)*$J19*$F19,0)+MAX((Expenses!AJ$21-$K20/12)*$J20*$F19,0)+MAX((Expenses!AJ$22-$K21/12)*$J21*$F19,0)+MAX((Expenses!AJ$23-$K22/12)*$J22*$F19,0)+MAX((Expenses!AJ$24-$K23/12)*$J23*$F19,0)))),0)</f>
        <v>1410.1734892428417</v>
      </c>
      <c r="AM185" s="154">
        <f ca="1">IF(AND(AM$165&lt;=$E19,AM$165&gt;=EOMONTH($D19,0)),IF($G19="NNN",SUM(Expenses!AK$20:AK$24)*$F19,IF($G19="FSG",0,IF($G19="MG",SUMPRODUCT(Expenses!AK$20:AK$24,$I19:$I23)*$F19,MAX((Expenses!AK$20-$K19/12)*$J19*$F19,0)+MAX((Expenses!AK$21-$K20/12)*$J20*$F19,0)+MAX((Expenses!AK$22-$K21/12)*$J21*$F19,0)+MAX((Expenses!AK$23-$K22/12)*$J22*$F19,0)+MAX((Expenses!AK$24-$K23/12)*$J23*$F19,0)))),0)</f>
        <v>1414.4613427095428</v>
      </c>
      <c r="AN185" s="154">
        <f ca="1">IF(AND(AN$165&lt;=$E19,AN$165&gt;=EOMONTH($D19,0)),IF($G19="NNN",SUM(Expenses!AL$20:AL$24)*$F19,IF($G19="FSG",0,IF($G19="MG",SUMPRODUCT(Expenses!AL$20:AL$24,$I19:$I23)*$F19,MAX((Expenses!AL$20-$K19/12)*$J19*$F19,0)+MAX((Expenses!AL$21-$K20/12)*$J20*$F19,0)+MAX((Expenses!AL$22-$K21/12)*$J21*$F19,0)+MAX((Expenses!AL$23-$K22/12)*$J22*$F19,0)+MAX((Expenses!AL$24-$K23/12)*$J23*$F19,0)))),0)</f>
        <v>1436.6551063759596</v>
      </c>
      <c r="AO185" s="154">
        <f ca="1">IF(AND(AO$165&lt;=$E19,AO$165&gt;=EOMONTH($D19,0)),IF($G19="NNN",SUM(Expenses!AM$20:AM$24)*$F19,IF($G19="FSG",0,IF($G19="MG",SUMPRODUCT(Expenses!AM$20:AM$24,$I19:$I23)*$F19,MAX((Expenses!AM$20-$K19/12)*$J19*$F19,0)+MAX((Expenses!AM$21-$K20/12)*$J20*$F19,0)+MAX((Expenses!AM$22-$K21/12)*$J21*$F19,0)+MAX((Expenses!AM$23-$K22/12)*$J22*$F19,0)+MAX((Expenses!AM$24-$K23/12)*$J23*$F19,0)))),0)</f>
        <v>1439.4532884024775</v>
      </c>
      <c r="AP185" s="154">
        <f ca="1">IF(AND(AP$165&lt;=$E19,AP$165&gt;=EOMONTH($D19,0)),IF($G19="NNN",SUM(Expenses!AN$20:AN$24)*$F19,IF($G19="FSG",0,IF($G19="MG",SUMPRODUCT(Expenses!AN$20:AN$24,$I19:$I23)*$F19,MAX((Expenses!AN$20-$K19/12)*$J19*$F19,0)+MAX((Expenses!AN$21-$K20/12)*$J20*$F19,0)+MAX((Expenses!AN$22-$K21/12)*$J21*$F19,0)+MAX((Expenses!AN$23-$K22/12)*$J22*$F19,0)+MAX((Expenses!AN$24-$K23/12)*$J23*$F19,0)))),0)</f>
        <v>1439.8216557418286</v>
      </c>
      <c r="AQ185" s="154">
        <f ca="1">IF(AND(AQ$165&lt;=$E19,AQ$165&gt;=EOMONTH($D19,0)),IF($G19="NNN",SUM(Expenses!AO$20:AO$24)*$F19,IF($G19="FSG",0,IF($G19="MG",SUMPRODUCT(Expenses!AO$20:AO$24,$I19:$I23)*$F19,MAX((Expenses!AO$20-$K19/12)*$J19*$F19,0)+MAX((Expenses!AO$21-$K20/12)*$J20*$F19,0)+MAX((Expenses!AO$22-$K21/12)*$J21*$F19,0)+MAX((Expenses!AO$23-$K22/12)*$J22*$F19,0)+MAX((Expenses!AO$24-$K23/12)*$J23*$F19,0)))),0)</f>
        <v>1440.1909315744144</v>
      </c>
      <c r="AR185" s="154">
        <f ca="1">IF(AND(AR$165&lt;=$E19,AR$165&gt;=EOMONTH($D19,0)),IF($G19="NNN",SUM(Expenses!AP$20:AP$24)*$F19,IF($G19="FSG",0,IF($G19="MG",SUMPRODUCT(Expenses!AP$20:AP$24,$I19:$I23)*$F19,MAX((Expenses!AP$20-$K19/12)*$J19*$F19,0)+MAX((Expenses!AP$21-$K20/12)*$J20*$F19,0)+MAX((Expenses!AP$22-$K21/12)*$J21*$F19,0)+MAX((Expenses!AP$23-$K22/12)*$J22*$F19,0)+MAX((Expenses!AP$24-$K23/12)*$J23*$F19,0)))),0)</f>
        <v>1440.5611181408235</v>
      </c>
      <c r="AS185" s="154">
        <f ca="1">IF(AND(AS$165&lt;=$E19,AS$165&gt;=EOMONTH($D19,0)),IF($G19="NNN",SUM(Expenses!AQ$20:AQ$24)*$F19,IF($G19="FSG",0,IF($G19="MG",SUMPRODUCT(Expenses!AQ$20:AQ$24,$I19:$I23)*$F19,MAX((Expenses!AQ$20-$K19/12)*$J19*$F19,0)+MAX((Expenses!AQ$21-$K20/12)*$J20*$F19,0)+MAX((Expenses!AQ$22-$K21/12)*$J21*$F19,0)+MAX((Expenses!AQ$23-$K22/12)*$J22*$F19,0)+MAX((Expenses!AQ$24-$K23/12)*$J23*$F19,0)))),0)</f>
        <v>1440.9322176871717</v>
      </c>
      <c r="AT185" s="154">
        <f ca="1">IF(AND(AT$165&lt;=$E19,AT$165&gt;=EOMONTH($D19,0)),IF($G19="NNN",SUM(Expenses!AR$20:AR$24)*$F19,IF($G19="FSG",0,IF($G19="MG",SUMPRODUCT(Expenses!AR$20:AR$24,$I19:$I23)*$F19,MAX((Expenses!AR$20-$K19/12)*$J19*$F19,0)+MAX((Expenses!AR$21-$K20/12)*$J20*$F19,0)+MAX((Expenses!AR$22-$K21/12)*$J21*$F19,0)+MAX((Expenses!AR$23-$K22/12)*$J22*$F19,0)+MAX((Expenses!AR$24-$K23/12)*$J23*$F19,0)))),0)</f>
        <v>1441.3042324651133</v>
      </c>
      <c r="AU185" s="154">
        <f ca="1">IF(AND(AU$165&lt;=$E19,AU$165&gt;=EOMONTH($D19,0)),IF($G19="NNN",SUM(Expenses!AS$20:AS$24)*$F19,IF($G19="FSG",0,IF($G19="MG",SUMPRODUCT(Expenses!AS$20:AS$24,$I19:$I23)*$F19,MAX((Expenses!AS$20-$K19/12)*$J19*$F19,0)+MAX((Expenses!AS$21-$K20/12)*$J20*$F19,0)+MAX((Expenses!AS$22-$K21/12)*$J21*$F19,0)+MAX((Expenses!AS$23-$K22/12)*$J22*$F19,0)+MAX((Expenses!AS$24-$K23/12)*$J23*$F19,0)))),0)</f>
        <v>1441.6771647318567</v>
      </c>
      <c r="AV185" s="154">
        <f ca="1">IF(AND(AV$165&lt;=$E19,AV$165&gt;=EOMONTH($D19,0)),IF($G19="NNN",SUM(Expenses!AT$20:AT$24)*$F19,IF($G19="FSG",0,IF($G19="MG",SUMPRODUCT(Expenses!AT$20:AT$24,$I19:$I23)*$F19,MAX((Expenses!AT$20-$K19/12)*$J19*$F19,0)+MAX((Expenses!AT$21-$K20/12)*$J20*$F19,0)+MAX((Expenses!AT$22-$K21/12)*$J21*$F19,0)+MAX((Expenses!AT$23-$K22/12)*$J22*$F19,0)+MAX((Expenses!AT$24-$K23/12)*$J23*$F19,0)))),0)</f>
        <v>1442.0510167501768</v>
      </c>
      <c r="AW185" s="154">
        <f ca="1">IF(AND(AW$165&lt;=$E19,AW$165&gt;=EOMONTH($D19,0)),IF($G19="NNN",SUM(Expenses!AU$20:AU$24)*$F19,IF($G19="FSG",0,IF($G19="MG",SUMPRODUCT(Expenses!AU$20:AU$24,$I19:$I23)*$F19,MAX((Expenses!AU$20-$K19/12)*$J19*$F19,0)+MAX((Expenses!AU$21-$K20/12)*$J20*$F19,0)+MAX((Expenses!AU$22-$K21/12)*$J21*$F19,0)+MAX((Expenses!AU$23-$K22/12)*$J22*$F19,0)+MAX((Expenses!AU$24-$K23/12)*$J23*$F19,0)))),0)</f>
        <v>1442.4257907884289</v>
      </c>
      <c r="AX185" s="154">
        <f ca="1">IF(AND(AX$165&lt;=$E19,AX$165&gt;=EOMONTH($D19,0)),IF($G19="NNN",SUM(Expenses!AV$20:AV$24)*$F19,IF($G19="FSG",0,IF($G19="MG",SUMPRODUCT(Expenses!AV$20:AV$24,$I19:$I23)*$F19,MAX((Expenses!AV$20-$K19/12)*$J19*$F19,0)+MAX((Expenses!AV$21-$K20/12)*$J20*$F19,0)+MAX((Expenses!AV$22-$K21/12)*$J21*$F19,0)+MAX((Expenses!AV$23-$K22/12)*$J22*$F19,0)+MAX((Expenses!AV$24-$K23/12)*$J23*$F19,0)))),0)</f>
        <v>1442.8014891205628</v>
      </c>
      <c r="AY185" s="154">
        <f ca="1">IF(AND(AY$165&lt;=$E19,AY$165&gt;=EOMONTH($D19,0)),IF($G19="NNN",SUM(Expenses!AW$20:AW$24)*$F19,IF($G19="FSG",0,IF($G19="MG",SUMPRODUCT(Expenses!AW$20:AW$24,$I19:$I23)*$F19,MAX((Expenses!AW$20-$K19/12)*$J19*$F19,0)+MAX((Expenses!AW$21-$K20/12)*$J20*$F19,0)+MAX((Expenses!AW$22-$K21/12)*$J21*$F19,0)+MAX((Expenses!AW$23-$K22/12)*$J22*$F19,0)+MAX((Expenses!AW$24-$K23/12)*$J23*$F19,0)))),0)</f>
        <v>1447.2179781912653</v>
      </c>
      <c r="AZ185" s="154">
        <f ca="1">IF(AND(AZ$165&lt;=$E19,AZ$165&gt;=EOMONTH($D19,0)),IF($G19="NNN",SUM(Expenses!AX$20:AX$24)*$F19,IF($G19="FSG",0,IF($G19="MG",SUMPRODUCT(Expenses!AX$20:AX$24,$I19:$I23)*$F19,MAX((Expenses!AX$20-$K19/12)*$J19*$F19,0)+MAX((Expenses!AX$21-$K20/12)*$J20*$F19,0)+MAX((Expenses!AX$22-$K21/12)*$J21*$F19,0)+MAX((Expenses!AX$23-$K22/12)*$J22*$F19,0)+MAX((Expenses!AX$24-$K23/12)*$J23*$F19,0)))),0)</f>
        <v>1469.8840106716841</v>
      </c>
      <c r="BA185" s="154">
        <f ca="1">IF(AND(BA$165&lt;=$E19,BA$165&gt;=EOMONTH($D19,0)),IF($G19="NNN",SUM(Expenses!AY$20:AY$24)*$F19,IF($G19="FSG",0,IF($G19="MG",SUMPRODUCT(Expenses!AY$20:AY$24,$I19:$I23)*$F19,MAX((Expenses!AY$20-$K19/12)*$J19*$F19,0)+MAX((Expenses!AY$21-$K20/12)*$J20*$F19,0)+MAX((Expenses!AY$22-$K21/12)*$J21*$F19,0)+MAX((Expenses!AY$23-$K22/12)*$J22*$F19,0)+MAX((Expenses!AY$24-$K23/12)*$J23*$F19,0)))),0)</f>
        <v>1472.7661381589969</v>
      </c>
      <c r="BB185" s="154">
        <f ca="1">IF(AND(BB$165&lt;=$E19,BB$165&gt;=EOMONTH($D19,0)),IF($G19="NNN",SUM(Expenses!AZ$20:AZ$24)*$F19,IF($G19="FSG",0,IF($G19="MG",SUMPRODUCT(Expenses!AZ$20:AZ$24,$I19:$I23)*$F19,MAX((Expenses!AZ$20-$K19/12)*$J19*$F19,0)+MAX((Expenses!AZ$21-$K20/12)*$J20*$F19,0)+MAX((Expenses!AZ$22-$K21/12)*$J21*$F19,0)+MAX((Expenses!AZ$23-$K22/12)*$J22*$F19,0)+MAX((Expenses!AZ$24-$K23/12)*$J23*$F19,0)))),0)</f>
        <v>1473.1455565185292</v>
      </c>
      <c r="BC185" s="154">
        <f ca="1">IF(AND(BC$165&lt;=$E19,BC$165&gt;=EOMONTH($D19,0)),IF($G19="NNN",SUM(Expenses!BA$20:BA$24)*$F19,IF($G19="FSG",0,IF($G19="MG",SUMPRODUCT(Expenses!BA$20:BA$24,$I19:$I23)*$F19,MAX((Expenses!BA$20-$K19/12)*$J19*$F19,0)+MAX((Expenses!BA$21-$K20/12)*$J20*$F19,0)+MAX((Expenses!BA$22-$K21/12)*$J21*$F19,0)+MAX((Expenses!BA$23-$K22/12)*$J22*$F19,0)+MAX((Expenses!BA$24-$K23/12)*$J23*$F19,0)))),0)</f>
        <v>1473.5259106260926</v>
      </c>
      <c r="BD185" s="154">
        <f ca="1">IF(AND(BD$165&lt;=$E19,BD$165&gt;=EOMONTH($D19,0)),IF($G19="NNN",SUM(Expenses!BB$20:BB$24)*$F19,IF($G19="FSG",0,IF($G19="MG",SUMPRODUCT(Expenses!BB$20:BB$24,$I19:$I23)*$F19,MAX((Expenses!BB$20-$K19/12)*$J19*$F19,0)+MAX((Expenses!BB$21-$K20/12)*$J20*$F19,0)+MAX((Expenses!BB$22-$K21/12)*$J21*$F19,0)+MAX((Expenses!BB$23-$K22/12)*$J22*$F19,0)+MAX((Expenses!BB$24-$K23/12)*$J23*$F19,0)))),0)</f>
        <v>1473.9072027894936</v>
      </c>
      <c r="BE185" s="154">
        <f ca="1">IF(AND(BE$165&lt;=$E19,BE$165&gt;=EOMONTH($D19,0)),IF($G19="NNN",SUM(Expenses!BC$20:BC$24)*$F19,IF($G19="FSG",0,IF($G19="MG",SUMPRODUCT(Expenses!BC$20:BC$24,$I19:$I23)*$F19,MAX((Expenses!BC$20-$K19/12)*$J19*$F19,0)+MAX((Expenses!BC$21-$K20/12)*$J20*$F19,0)+MAX((Expenses!BC$22-$K21/12)*$J21*$F19,0)+MAX((Expenses!BC$23-$K22/12)*$J22*$F19,0)+MAX((Expenses!BC$24-$K23/12)*$J23*$F19,0)))),0)</f>
        <v>1474.2894353222323</v>
      </c>
      <c r="BF185" s="154">
        <f ca="1">IF(AND(BF$165&lt;=$E19,BF$165&gt;=EOMONTH($D19,0)),IF($G19="NNN",SUM(Expenses!BD$20:BD$24)*$F19,IF($G19="FSG",0,IF($G19="MG",SUMPRODUCT(Expenses!BD$20:BD$24,$I19:$I23)*$F19,MAX((Expenses!BD$20-$K19/12)*$J19*$F19,0)+MAX((Expenses!BD$21-$K20/12)*$J20*$F19,0)+MAX((Expenses!BD$22-$K21/12)*$J21*$F19,0)+MAX((Expenses!BD$23-$K22/12)*$J22*$F19,0)+MAX((Expenses!BD$24-$K23/12)*$J23*$F19,0)))),0)</f>
        <v>1474.6726105435123</v>
      </c>
      <c r="BG185" s="154">
        <f ca="1">IF(AND(BG$165&lt;=$E19,BG$165&gt;=EOMONTH($D19,0)),IF($G19="NNN",SUM(Expenses!BE$20:BE$24)*$F19,IF($G19="FSG",0,IF($G19="MG",SUMPRODUCT(Expenses!BE$20:BE$24,$I19:$I23)*$F19,MAX((Expenses!BE$20-$K19/12)*$J19*$F19,0)+MAX((Expenses!BE$21-$K20/12)*$J20*$F19,0)+MAX((Expenses!BE$22-$K21/12)*$J21*$F19,0)+MAX((Expenses!BE$23-$K22/12)*$J22*$F19,0)+MAX((Expenses!BE$24-$K23/12)*$J23*$F19,0)))),0)</f>
        <v>1475.056730778258</v>
      </c>
      <c r="BH185" s="154">
        <f ca="1">IF(AND(BH$165&lt;=$E19,BH$165&gt;=EOMONTH($D19,0)),IF($G19="NNN",SUM(Expenses!BF$20:BF$24)*$F19,IF($G19="FSG",0,IF($G19="MG",SUMPRODUCT(Expenses!BF$20:BF$24,$I19:$I23)*$F19,MAX((Expenses!BF$20-$K19/12)*$J19*$F19,0)+MAX((Expenses!BF$21-$K20/12)*$J20*$F19,0)+MAX((Expenses!BF$22-$K21/12)*$J21*$F19,0)+MAX((Expenses!BF$23-$K22/12)*$J22*$F19,0)+MAX((Expenses!BF$24-$K23/12)*$J23*$F19,0)))),0)</f>
        <v>1475.4417983571277</v>
      </c>
      <c r="BI185" s="154">
        <f ca="1">IF(AND(BI$165&lt;=$E19,BI$165&gt;=EOMONTH($D19,0)),IF($G19="NNN",SUM(Expenses!BG$20:BG$24)*$F19,IF($G19="FSG",0,IF($G19="MG",SUMPRODUCT(Expenses!BG$20:BG$24,$I19:$I23)*$F19,MAX((Expenses!BG$20-$K19/12)*$J19*$F19,0)+MAX((Expenses!BG$21-$K20/12)*$J20*$F19,0)+MAX((Expenses!BG$22-$K21/12)*$J21*$F19,0)+MAX((Expenses!BG$23-$K22/12)*$J22*$F19,0)+MAX((Expenses!BG$24-$K23/12)*$J23*$F19,0)))),0)</f>
        <v>1475.8278156165272</v>
      </c>
      <c r="BJ185" s="154">
        <f ca="1">IF(AND(BJ$165&lt;=$E19,BJ$165&gt;=EOMONTH($D19,0)),IF($G19="NNN",SUM(Expenses!BH$20:BH$24)*$F19,IF($G19="FSG",0,IF($G19="MG",SUMPRODUCT(Expenses!BH$20:BH$24,$I19:$I23)*$F19,MAX((Expenses!BH$20-$K19/12)*$J19*$F19,0)+MAX((Expenses!BH$21-$K20/12)*$J20*$F19,0)+MAX((Expenses!BH$22-$K21/12)*$J21*$F19,0)+MAX((Expenses!BH$23-$K22/12)*$J22*$F19,0)+MAX((Expenses!BH$24-$K23/12)*$J23*$F19,0)))),0)</f>
        <v>1476.2147848986253</v>
      </c>
      <c r="BK185" s="154">
        <f ca="1">IF(AND(BK$165&lt;=$E19,BK$165&gt;=EOMONTH($D19,0)),IF($G19="NNN",SUM(Expenses!BI$20:BI$24)*$F19,IF($G19="FSG",0,IF($G19="MG",SUMPRODUCT(Expenses!BI$20:BI$24,$I19:$I23)*$F19,MAX((Expenses!BI$20-$K19/12)*$J19*$F19,0)+MAX((Expenses!BI$21-$K20/12)*$J20*$F19,0)+MAX((Expenses!BI$22-$K21/12)*$J21*$F19,0)+MAX((Expenses!BI$23-$K22/12)*$J22*$F19,0)+MAX((Expenses!BI$24-$K23/12)*$J23*$F19,0)))),0)</f>
        <v>1480.7637686414487</v>
      </c>
      <c r="BL185" s="154">
        <f ca="1">IF(AND(BL$165&lt;=$E19,BL$165&gt;=EOMONTH($D19,0)),IF($G19="NNN",SUM(Expenses!BJ$20:BJ$24)*$F19,IF($G19="FSG",0,IF($G19="MG",SUMPRODUCT(Expenses!BJ$20:BJ$24,$I19:$I23)*$F19,MAX((Expenses!BJ$20-$K19/12)*$J19*$F19,0)+MAX((Expenses!BJ$21-$K20/12)*$J20*$F19,0)+MAX((Expenses!BJ$22-$K21/12)*$J21*$F19,0)+MAX((Expenses!BJ$23-$K22/12)*$J22*$F19,0)+MAX((Expenses!BJ$24-$K23/12)*$J23*$F19,0)))),0)</f>
        <v>1503.9123671183684</v>
      </c>
      <c r="BM185" s="154">
        <f ca="1">IF(AND(BM$165&lt;=$E19,BM$165&gt;=EOMONTH($D19,0)),IF($G19="NNN",SUM(Expenses!BK$20:BK$24)*$F19,IF($G19="FSG",0,IF($G19="MG",SUMPRODUCT(Expenses!BK$20:BK$24,$I19:$I23)*$F19,MAX((Expenses!BK$20-$K19/12)*$J19*$F19,0)+MAX((Expenses!BK$21-$K20/12)*$J20*$F19,0)+MAX((Expenses!BK$22-$K21/12)*$J21*$F19,0)+MAX((Expenses!BK$23-$K22/12)*$J22*$F19,0)+MAX((Expenses!BK$24-$K23/12)*$J23*$F19,0)))),0)</f>
        <v>1506.8809584303008</v>
      </c>
      <c r="BN185" s="154">
        <f ca="1">IF(AND(BN$165&lt;=$E19,BN$165&gt;=EOMONTH($D19,0)),IF($G19="NNN",SUM(Expenses!BL$20:BL$24)*$F19,IF($G19="FSG",0,IF($G19="MG",SUMPRODUCT(Expenses!BL$20:BL$24,$I19:$I23)*$F19,MAX((Expenses!BL$20-$K19/12)*$J19*$F19,0)+MAX((Expenses!BL$21-$K20/12)*$J20*$F19,0)+MAX((Expenses!BL$22-$K21/12)*$J21*$F19,0)+MAX((Expenses!BL$23-$K22/12)*$J22*$F19,0)+MAX((Expenses!BL$24-$K23/12)*$J23*$F19,0)))),0)</f>
        <v>1507.2717593406189</v>
      </c>
      <c r="BO185" s="154">
        <f ca="1">IF(AND(BO$165&lt;=$E19,BO$165&gt;=EOMONTH($D19,0)),IF($G19="NNN",SUM(Expenses!BM$20:BM$24)*$F19,IF($G19="FSG",0,IF($G19="MG",SUMPRODUCT(Expenses!BM$20:BM$24,$I19:$I23)*$F19,MAX((Expenses!BM$20-$K19/12)*$J19*$F19,0)+MAX((Expenses!BM$21-$K20/12)*$J20*$F19,0)+MAX((Expenses!BM$22-$K21/12)*$J21*$F19,0)+MAX((Expenses!BM$23-$K22/12)*$J22*$F19,0)+MAX((Expenses!BM$24-$K23/12)*$J23*$F19,0)))),0)</f>
        <v>1507.6635240714088</v>
      </c>
      <c r="BP185" s="154">
        <f ca="1">IF(AND(BP$165&lt;=$E19,BP$165&gt;=EOMONTH($D19,0)),IF($G19="NNN",SUM(Expenses!BN$20:BN$24)*$F19,IF($G19="FSG",0,IF($G19="MG",SUMPRODUCT(Expenses!BN$20:BN$24,$I19:$I23)*$F19,MAX((Expenses!BN$20-$K19/12)*$J19*$F19,0)+MAX((Expenses!BN$21-$K20/12)*$J20*$F19,0)+MAX((Expenses!BN$22-$K21/12)*$J21*$F19,0)+MAX((Expenses!BN$23-$K22/12)*$J22*$F19,0)+MAX((Expenses!BN$24-$K23/12)*$J23*$F19,0)))),0)</f>
        <v>1508.0562549997126</v>
      </c>
      <c r="BQ185" s="154">
        <f ca="1">IF(AND(BQ$165&lt;=$E19,BQ$165&gt;=EOMONTH($D19,0)),IF($G19="NNN",SUM(Expenses!BO$20:BO$24)*$F19,IF($G19="FSG",0,IF($G19="MG",SUMPRODUCT(Expenses!BO$20:BO$24,$I19:$I23)*$F19,MAX((Expenses!BO$20-$K19/12)*$J19*$F19,0)+MAX((Expenses!BO$21-$K20/12)*$J20*$F19,0)+MAX((Expenses!BO$22-$K21/12)*$J21*$F19,0)+MAX((Expenses!BO$23-$K22/12)*$J22*$F19,0)+MAX((Expenses!BO$24-$K23/12)*$J23*$F19,0)))),0)</f>
        <v>1508.4499545084332</v>
      </c>
      <c r="BR185" s="154">
        <f ca="1">IF(AND(BR$165&lt;=$E19,BR$165&gt;=EOMONTH($D19,0)),IF($G19="NNN",SUM(Expenses!BP$20:BP$24)*$F19,IF($G19="FSG",0,IF($G19="MG",SUMPRODUCT(Expenses!BP$20:BP$24,$I19:$I23)*$F19,MAX((Expenses!BP$20-$K19/12)*$J19*$F19,0)+MAX((Expenses!BP$21-$K20/12)*$J20*$F19,0)+MAX((Expenses!BP$22-$K21/12)*$J21*$F19,0)+MAX((Expenses!BP$23-$K22/12)*$J22*$F19,0)+MAX((Expenses!BP$24-$K23/12)*$J23*$F19,0)))),0)</f>
        <v>1508.8446249863514</v>
      </c>
      <c r="BS185" s="154">
        <f ca="1">IF(AND(BS$165&lt;=$E19,BS$165&gt;=EOMONTH($D19,0)),IF($G19="NNN",SUM(Expenses!BQ$20:BQ$24)*$F19,IF($G19="FSG",0,IF($G19="MG",SUMPRODUCT(Expenses!BQ$20:BQ$24,$I19:$I23)*$F19,MAX((Expenses!BQ$20-$K19/12)*$J19*$F19,0)+MAX((Expenses!BQ$21-$K20/12)*$J20*$F19,0)+MAX((Expenses!BQ$22-$K21/12)*$J21*$F19,0)+MAX((Expenses!BQ$23-$K22/12)*$J22*$F19,0)+MAX((Expenses!BQ$24-$K23/12)*$J23*$F19,0)))),0)</f>
        <v>1509.2402688281397</v>
      </c>
      <c r="BT185" s="154">
        <f ca="1">IF(AND(BT$165&lt;=$E19,BT$165&gt;=EOMONTH($D19,0)),IF($G19="NNN",SUM(Expenses!BR$20:BR$24)*$F19,IF($G19="FSG",0,IF($G19="MG",SUMPRODUCT(Expenses!BR$20:BR$24,$I19:$I23)*$F19,MAX((Expenses!BR$20-$K19/12)*$J19*$F19,0)+MAX((Expenses!BR$21-$K20/12)*$J20*$F19,0)+MAX((Expenses!BR$22-$K21/12)*$J21*$F19,0)+MAX((Expenses!BR$23-$K22/12)*$J22*$F19,0)+MAX((Expenses!BR$24-$K23/12)*$J23*$F19,0)))),0)</f>
        <v>1509.6368884343754</v>
      </c>
      <c r="BU185" s="154">
        <f ca="1">IF(AND(BU$165&lt;=$E19,BU$165&gt;=EOMONTH($D19,0)),IF($G19="NNN",SUM(Expenses!BS$20:BS$24)*$F19,IF($G19="FSG",0,IF($G19="MG",SUMPRODUCT(Expenses!BS$20:BS$24,$I19:$I23)*$F19,MAX((Expenses!BS$20-$K19/12)*$J19*$F19,0)+MAX((Expenses!BS$21-$K20/12)*$J20*$F19,0)+MAX((Expenses!BS$22-$K21/12)*$J21*$F19,0)+MAX((Expenses!BS$23-$K22/12)*$J22*$F19,0)+MAX((Expenses!BS$24-$K23/12)*$J23*$F19,0)))),0)</f>
        <v>1510.0344862115569</v>
      </c>
      <c r="BV185" s="154">
        <f ca="1">IF(AND(BV$165&lt;=$E19,BV$165&gt;=EOMONTH($D19,0)),IF($G19="NNN",SUM(Expenses!BT$20:BT$24)*$F19,IF($G19="FSG",0,IF($G19="MG",SUMPRODUCT(Expenses!BT$20:BT$24,$I19:$I23)*$F19,MAX((Expenses!BT$20-$K19/12)*$J19*$F19,0)+MAX((Expenses!BT$21-$K20/12)*$J20*$F19,0)+MAX((Expenses!BT$22-$K21/12)*$J21*$F19,0)+MAX((Expenses!BT$23-$K22/12)*$J22*$F19,0)+MAX((Expenses!BT$24-$K23/12)*$J23*$F19,0)))),0)</f>
        <v>1510.4330645721182</v>
      </c>
      <c r="BW185" s="154">
        <f ca="1">IF(AND(BW$165&lt;=$E19,BW$165&gt;=EOMONTH($D19,0)),IF($G19="NNN",SUM(Expenses!BU$20:BU$24)*$F19,IF($G19="FSG",0,IF($G19="MG",SUMPRODUCT(Expenses!BU$20:BU$24,$I19:$I23)*$F19,MAX((Expenses!BU$20-$K19/12)*$J19*$F19,0)+MAX((Expenses!BU$21-$K20/12)*$J20*$F19,0)+MAX((Expenses!BU$22-$K21/12)*$J21*$F19,0)+MAX((Expenses!BU$23-$K22/12)*$J22*$F19,0)+MAX((Expenses!BU$24-$K23/12)*$J23*$F19,0)))),0)</f>
        <v>1515.118517827226</v>
      </c>
      <c r="BX185" s="154">
        <f ca="1">IF(AND(BX$165&lt;=$E19,BX$165&gt;=EOMONTH($D19,0)),IF($G19="NNN",SUM(Expenses!BV$20:BV$24)*$F19,IF($G19="FSG",0,IF($G19="MG",SUMPRODUCT(Expenses!BV$20:BV$24,$I19:$I23)*$F19,MAX((Expenses!BV$20-$K19/12)*$J19*$F19,0)+MAX((Expenses!BV$21-$K20/12)*$J20*$F19,0)+MAX((Expenses!BV$22-$K21/12)*$J21*$F19,0)+MAX((Expenses!BV$23-$K22/12)*$J22*$F19,0)+MAX((Expenses!BV$24-$K23/12)*$J23*$F19,0)))),0)</f>
        <v>1538.7602109809843</v>
      </c>
      <c r="BY185" s="154">
        <f ca="1">IF(AND(BY$165&lt;=$E19,BY$165&gt;=EOMONTH($D19,0)),IF($G19="NNN",SUM(Expenses!BW$20:BW$24)*$F19,IF($G19="FSG",0,IF($G19="MG",SUMPRODUCT(Expenses!BW$20:BW$24,$I19:$I23)*$F19,MAX((Expenses!BW$20-$K19/12)*$J19*$F19,0)+MAX((Expenses!BW$21-$K20/12)*$J20*$F19,0)+MAX((Expenses!BW$22-$K21/12)*$J21*$F19,0)+MAX((Expenses!BW$23-$K22/12)*$J22*$F19,0)+MAX((Expenses!BW$24-$K23/12)*$J23*$F19,0)))),0)</f>
        <v>1541.8178600322749</v>
      </c>
      <c r="BZ185" s="154">
        <f ca="1">IF(AND(BZ$165&lt;=$E19,BZ$165&gt;=EOMONTH($D19,0)),IF($G19="NNN",SUM(Expenses!BX$20:BX$24)*$F19,IF($G19="FSG",0,IF($G19="MG",SUMPRODUCT(Expenses!BX$20:BX$24,$I19:$I23)*$F19,MAX((Expenses!BX$20-$K19/12)*$J19*$F19,0)+MAX((Expenses!BX$21-$K20/12)*$J20*$F19,0)+MAX((Expenses!BX$22-$K21/12)*$J21*$F19,0)+MAX((Expenses!BX$23-$K22/12)*$J22*$F19,0)+MAX((Expenses!BX$24-$K23/12)*$J23*$F19,0)))),0)</f>
        <v>1542.2203849699024</v>
      </c>
      <c r="CA185" s="154">
        <f ca="1">IF(AND(CA$165&lt;=$E19,CA$165&gt;=EOMONTH($D19,0)),IF($G19="NNN",SUM(Expenses!BY$20:BY$24)*$F19,IF($G19="FSG",0,IF($G19="MG",SUMPRODUCT(Expenses!BY$20:BY$24,$I19:$I23)*$F19,MAX((Expenses!BY$20-$K19/12)*$J19*$F19,0)+MAX((Expenses!BY$21-$K20/12)*$J20*$F19,0)+MAX((Expenses!BY$22-$K21/12)*$J21*$F19,0)+MAX((Expenses!BY$23-$K22/12)*$J22*$F19,0)+MAX((Expenses!BY$24-$K23/12)*$J23*$F19,0)))),0)</f>
        <v>1542.6239026426163</v>
      </c>
      <c r="CB185" s="154">
        <f ca="1">IF(AND(CB$165&lt;=$E19,CB$165&gt;=EOMONTH($D19,0)),IF($G19="NNN",SUM(Expenses!BZ$20:BZ$24)*$F19,IF($G19="FSG",0,IF($G19="MG",SUMPRODUCT(Expenses!BZ$20:BZ$24,$I19:$I23)*$F19,MAX((Expenses!BZ$20-$K19/12)*$J19*$F19,0)+MAX((Expenses!BZ$21-$K20/12)*$J20*$F19,0)+MAX((Expenses!BZ$22-$K21/12)*$J21*$F19,0)+MAX((Expenses!BZ$23-$K22/12)*$J22*$F19,0)+MAX((Expenses!BZ$24-$K23/12)*$J23*$F19,0)))),0)</f>
        <v>1543.0284154987689</v>
      </c>
      <c r="CC185" s="154">
        <f ca="1">IF(AND(CC$165&lt;=$E19,CC$165&gt;=EOMONTH($D19,0)),IF($G19="NNN",SUM(Expenses!CA$20:CA$24)*$F19,IF($G19="FSG",0,IF($G19="MG",SUMPRODUCT(Expenses!CA$20:CA$24,$I19:$I23)*$F19,MAX((Expenses!CA$20-$K19/12)*$J19*$F19,0)+MAX((Expenses!CA$21-$K20/12)*$J20*$F19,0)+MAX((Expenses!CA$22-$K21/12)*$J21*$F19,0)+MAX((Expenses!CA$23-$K22/12)*$J22*$F19,0)+MAX((Expenses!CA$24-$K23/12)*$J23*$F19,0)))),0)</f>
        <v>1543.433925992751</v>
      </c>
      <c r="CD185" s="154">
        <f ca="1">IF(AND(CD$165&lt;=$E19,CD$165&gt;=EOMONTH($D19,0)),IF($G19="NNN",SUM(Expenses!CB$20:CB$24)*$F19,IF($G19="FSG",0,IF($G19="MG",SUMPRODUCT(Expenses!CB$20:CB$24,$I19:$I23)*$F19,MAX((Expenses!CB$20-$K19/12)*$J19*$F19,0)+MAX((Expenses!CB$21-$K20/12)*$J20*$F19,0)+MAX((Expenses!CB$22-$K21/12)*$J21*$F19,0)+MAX((Expenses!CB$23-$K22/12)*$J22*$F19,0)+MAX((Expenses!CB$24-$K23/12)*$J23*$F19,0)))),0)</f>
        <v>1543.840436585007</v>
      </c>
      <c r="CE185" s="154">
        <f ca="1">IF(AND(CE$165&lt;=$E19,CE$165&gt;=EOMONTH($D19,0)),IF($G19="NNN",SUM(Expenses!CC$20:CC$24)*$F19,IF($G19="FSG",0,IF($G19="MG",SUMPRODUCT(Expenses!CC$20:CC$24,$I19:$I23)*$F19,MAX((Expenses!CC$20-$K19/12)*$J19*$F19,0)+MAX((Expenses!CC$21-$K20/12)*$J20*$F19,0)+MAX((Expenses!CC$22-$K21/12)*$J21*$F19,0)+MAX((Expenses!CC$23-$K22/12)*$J22*$F19,0)+MAX((Expenses!CC$24-$K23/12)*$J23*$F19,0)))),0)</f>
        <v>1544.2479497420488</v>
      </c>
      <c r="CF185" s="154">
        <f ca="1">IF(AND(CF$165&lt;=$E19,CF$165&gt;=EOMONTH($D19,0)),IF($G19="NNN",SUM(Expenses!CD$20:CD$24)*$F19,IF($G19="FSG",0,IF($G19="MG",SUMPRODUCT(Expenses!CD$20:CD$24,$I19:$I23)*$F19,MAX((Expenses!CD$20-$K19/12)*$J19*$F19,0)+MAX((Expenses!CD$21-$K20/12)*$J20*$F19,0)+MAX((Expenses!CD$22-$K21/12)*$J21*$F19,0)+MAX((Expenses!CD$23-$K22/12)*$J22*$F19,0)+MAX((Expenses!CD$24-$K23/12)*$J23*$F19,0)))),0)</f>
        <v>1544.6564679364712</v>
      </c>
      <c r="CG185" s="154">
        <f ca="1">IF(AND(CG$165&lt;=$E19,CG$165&gt;=EOMONTH($D19,0)),IF($G19="NNN",SUM(Expenses!CE$20:CE$24)*$F19,IF($G19="FSG",0,IF($G19="MG",SUMPRODUCT(Expenses!CE$20:CE$24,$I19:$I23)*$F19,MAX((Expenses!CE$20-$K19/12)*$J19*$F19,0)+MAX((Expenses!CE$21-$K20/12)*$J20*$F19,0)+MAX((Expenses!CE$22-$K21/12)*$J21*$F19,0)+MAX((Expenses!CE$23-$K22/12)*$J22*$F19,0)+MAX((Expenses!CE$24-$K23/12)*$J23*$F19,0)))),0)</f>
        <v>1545.0659936469685</v>
      </c>
      <c r="CH185" s="154">
        <f ca="1">IF(AND(CH$165&lt;=$E19,CH$165&gt;=EOMONTH($D19,0)),IF($G19="NNN",SUM(Expenses!CF$20:CF$24)*$F19,IF($G19="FSG",0,IF($G19="MG",SUMPRODUCT(Expenses!CF$20:CF$24,$I19:$I23)*$F19,MAX((Expenses!CF$20-$K19/12)*$J19*$F19,0)+MAX((Expenses!CF$21-$K20/12)*$J20*$F19,0)+MAX((Expenses!CF$22-$K21/12)*$J21*$F19,0)+MAX((Expenses!CF$23-$K22/12)*$J22*$F19,0)+MAX((Expenses!CF$24-$K23/12)*$J23*$F19,0)))),0)</f>
        <v>1545.4765293583464</v>
      </c>
      <c r="CI185" s="154">
        <f ca="1">IF(AND(CI$165&lt;=$E19,CI$165&gt;=EOMONTH($D19,0)),IF($G19="NNN",SUM(Expenses!CG$20:CG$24)*$F19,IF($G19="FSG",0,IF($G19="MG",SUMPRODUCT(Expenses!CG$20:CG$24,$I19:$I23)*$F19,MAX((Expenses!CG$20-$K19/12)*$J19*$F19,0)+MAX((Expenses!CG$21-$K20/12)*$J20*$F19,0)+MAX((Expenses!CG$22-$K21/12)*$J21*$F19,0)+MAX((Expenses!CG$23-$K22/12)*$J22*$F19,0)+MAX((Expenses!CG$24-$K23/12)*$J23*$F19,0)))),0)</f>
        <v>1550.3025462111079</v>
      </c>
      <c r="CJ185" s="154">
        <f ca="1">IF(AND(CJ$165&lt;=$E19,CJ$165&gt;=EOMONTH($D19,0)),IF($G19="NNN",SUM(Expenses!CH$20:CH$24)*$F19,IF($G19="FSG",0,IF($G19="MG",SUMPRODUCT(Expenses!CH$20:CH$24,$I19:$I23)*$F19,MAX((Expenses!CH$20-$K19/12)*$J19*$F19,0)+MAX((Expenses!CH$21-$K20/12)*$J20*$F19,0)+MAX((Expenses!CH$22-$K21/12)*$J21*$F19,0)+MAX((Expenses!CH$23-$K22/12)*$J22*$F19,0)+MAX((Expenses!CH$24-$K23/12)*$J23*$F19,0)))),0)</f>
        <v>1574.4480996164598</v>
      </c>
      <c r="CK185" s="154">
        <f ca="1">IF(AND(CK$165&lt;=$E19,CK$165&gt;=EOMONTH($D19,0)),IF($G19="NNN",SUM(Expenses!CI$20:CI$24)*$F19,IF($G19="FSG",0,IF($G19="MG",SUMPRODUCT(Expenses!CI$20:CI$24,$I19:$I23)*$F19,MAX((Expenses!CI$20-$K19/12)*$J19*$F19,0)+MAX((Expenses!CI$21-$K20/12)*$J20*$F19,0)+MAX((Expenses!CI$22-$K21/12)*$J21*$F19,0)+MAX((Expenses!CI$23-$K22/12)*$J22*$F19,0)+MAX((Expenses!CI$24-$K23/12)*$J23*$F19,0)))),0)</f>
        <v>1577.597478139289</v>
      </c>
      <c r="CL185" s="154">
        <f ca="1">IF(AND(CL$165&lt;=$E19,CL$165&gt;=EOMONTH($D19,0)),IF($G19="NNN",SUM(Expenses!CJ$20:CJ$24)*$F19,IF($G19="FSG",0,IF($G19="MG",SUMPRODUCT(Expenses!CJ$20:CJ$24,$I19:$I23)*$F19,MAX((Expenses!CJ$20-$K19/12)*$J19*$F19,0)+MAX((Expenses!CJ$21-$K20/12)*$J20*$F19,0)+MAX((Expenses!CJ$22-$K21/12)*$J21*$F19,0)+MAX((Expenses!CJ$23-$K22/12)*$J22*$F19,0)+MAX((Expenses!CJ$24-$K23/12)*$J23*$F19,0)))),0)</f>
        <v>1578.0120788250454</v>
      </c>
      <c r="CM185" s="154">
        <f ca="1">IF(AND(CM$165&lt;=$E19,CM$165&gt;=EOMONTH($D19,0)),IF($G19="NNN",SUM(Expenses!CK$20:CK$24)*$F19,IF($G19="FSG",0,IF($G19="MG",SUMPRODUCT(Expenses!CK$20:CK$24,$I19:$I23)*$F19,MAX((Expenses!CK$20-$K19/12)*$J19*$F19,0)+MAX((Expenses!CK$21-$K20/12)*$J20*$F19,0)+MAX((Expenses!CK$22-$K21/12)*$J21*$F19,0)+MAX((Expenses!CK$23-$K22/12)*$J22*$F19,0)+MAX((Expenses!CK$24-$K23/12)*$J23*$F19,0)))),0)</f>
        <v>1578.4277020279408</v>
      </c>
      <c r="CN185" s="154">
        <f ca="1">IF(AND(CN$165&lt;=$E19,CN$165&gt;=EOMONTH($D19,0)),IF($G19="NNN",SUM(Expenses!CL$20:CL$24)*$F19,IF($G19="FSG",0,IF($G19="MG",SUMPRODUCT(Expenses!CL$20:CL$24,$I19:$I23)*$F19,MAX((Expenses!CL$20-$K19/12)*$J19*$F19,0)+MAX((Expenses!CL$21-$K20/12)*$J20*$F19,0)+MAX((Expenses!CL$22-$K21/12)*$J21*$F19,0)+MAX((Expenses!CL$23-$K22/12)*$J22*$F19,0)+MAX((Expenses!CL$24-$K23/12)*$J23*$F19,0)))),0)</f>
        <v>1578.844350269778</v>
      </c>
      <c r="CO185" s="154">
        <f ca="1">IF(AND(CO$165&lt;=$E19,CO$165&gt;=EOMONTH($D19,0)),IF($G19="NNN",SUM(Expenses!CM$20:CM$24)*$F19,IF($G19="FSG",0,IF($G19="MG",SUMPRODUCT(Expenses!CM$20:CM$24,$I19:$I23)*$F19,MAX((Expenses!CM$20-$K19/12)*$J19*$F19,0)+MAX((Expenses!CM$21-$K20/12)*$J20*$F19,0)+MAX((Expenses!CM$22-$K21/12)*$J21*$F19,0)+MAX((Expenses!CM$23-$K22/12)*$J22*$F19,0)+MAX((Expenses!CM$24-$K23/12)*$J23*$F19,0)))),0)</f>
        <v>1579.2620260785795</v>
      </c>
      <c r="CP185" s="154">
        <f ca="1">IF(AND(CP$165&lt;=$E19,CP$165&gt;=EOMONTH($D19,0)),IF($G19="NNN",SUM(Expenses!CN$20:CN$24)*$F19,IF($G19="FSG",0,IF($G19="MG",SUMPRODUCT(Expenses!CN$20:CN$24,$I19:$I23)*$F19,MAX((Expenses!CN$20-$K19/12)*$J19*$F19,0)+MAX((Expenses!CN$21-$K20/12)*$J20*$F19,0)+MAX((Expenses!CN$22-$K21/12)*$J21*$F19,0)+MAX((Expenses!CN$23-$K22/12)*$J22*$F19,0)+MAX((Expenses!CN$24-$K23/12)*$J23*$F19,0)))),0)</f>
        <v>1579.6807319886032</v>
      </c>
      <c r="CQ185" s="154">
        <f ca="1">IF(AND(CQ$165&lt;=$E19,CQ$165&gt;=EOMONTH($D19,0)),IF($G19="NNN",SUM(Expenses!CO$20:CO$24)*$F19,IF($G19="FSG",0,IF($G19="MG",SUMPRODUCT(Expenses!CO$20:CO$24,$I19:$I23)*$F19,MAX((Expenses!CO$20-$K19/12)*$J19*$F19,0)+MAX((Expenses!CO$21-$K20/12)*$J20*$F19,0)+MAX((Expenses!CO$22-$K21/12)*$J21*$F19,0)+MAX((Expenses!CO$23-$K22/12)*$J22*$F19,0)+MAX((Expenses!CO$24-$K23/12)*$J23*$F19,0)))),0)</f>
        <v>1580.1004705403561</v>
      </c>
      <c r="CR185" s="154">
        <f ca="1">IF(AND(CR$165&lt;=$E19,CR$165&gt;=EOMONTH($D19,0)),IF($G19="NNN",SUM(Expenses!CP$20:CP$24)*$F19,IF($G19="FSG",0,IF($G19="MG",SUMPRODUCT(Expenses!CP$20:CP$24,$I19:$I23)*$F19,MAX((Expenses!CP$20-$K19/12)*$J19*$F19,0)+MAX((Expenses!CP$21-$K20/12)*$J20*$F19,0)+MAX((Expenses!CP$22-$K21/12)*$J21*$F19,0)+MAX((Expenses!CP$23-$K22/12)*$J22*$F19,0)+MAX((Expenses!CP$24-$K23/12)*$J23*$F19,0)))),0)</f>
        <v>1580.5212442806114</v>
      </c>
      <c r="CS185" s="154">
        <f ca="1">IF(AND(CS$165&lt;=$E19,CS$165&gt;=EOMONTH($D19,0)),IF($G19="NNN",SUM(Expenses!CQ$20:CQ$24)*$F19,IF($G19="FSG",0,IF($G19="MG",SUMPRODUCT(Expenses!CQ$20:CQ$24,$I19:$I23)*$F19,MAX((Expenses!CQ$20-$K19/12)*$J19*$F19,0)+MAX((Expenses!CQ$21-$K20/12)*$J20*$F19,0)+MAX((Expenses!CQ$22-$K21/12)*$J21*$F19,0)+MAX((Expenses!CQ$23-$K22/12)*$J22*$F19,0)+MAX((Expenses!CQ$24-$K23/12)*$J23*$F19,0)))),0)</f>
        <v>1580.9430557624237</v>
      </c>
      <c r="CT185" s="154">
        <f ca="1">IF(AND(CT$165&lt;=$E19,CT$165&gt;=EOMONTH($D19,0)),IF($G19="NNN",SUM(Expenses!CR$20:CR$24)*$F19,IF($G19="FSG",0,IF($G19="MG",SUMPRODUCT(Expenses!CR$20:CR$24,$I19:$I23)*$F19,MAX((Expenses!CR$20-$K19/12)*$J19*$F19,0)+MAX((Expenses!CR$21-$K20/12)*$J20*$F19,0)+MAX((Expenses!CR$22-$K21/12)*$J21*$F19,0)+MAX((Expenses!CR$23-$K22/12)*$J22*$F19,0)+MAX((Expenses!CR$24-$K23/12)*$J23*$F19,0)))),0)</f>
        <v>1581.3659075451428</v>
      </c>
      <c r="CU185" s="154">
        <f ca="1">IF(AND(CU$165&lt;=$E19,CU$165&gt;=EOMONTH($D19,0)),IF($G19="NNN",SUM(Expenses!CS$20:CS$24)*$F19,IF($G19="FSG",0,IF($G19="MG",SUMPRODUCT(Expenses!CS$20:CS$24,$I19:$I23)*$F19,MAX((Expenses!CS$20-$K19/12)*$J19*$F19,0)+MAX((Expenses!CS$21-$K20/12)*$J20*$F19,0)+MAX((Expenses!CS$22-$K21/12)*$J21*$F19,0)+MAX((Expenses!CS$23-$K22/12)*$J22*$F19,0)+MAX((Expenses!CS$24-$K23/12)*$J23*$F19,0)))),0)</f>
        <v>1586.3367049034871</v>
      </c>
      <c r="CV185" s="154">
        <f ca="1">IF(AND(CV$165&lt;=$E19,CV$165&gt;=EOMONTH($D19,0)),IF($G19="NNN",SUM(Expenses!CT$20:CT$24)*$F19,IF($G19="FSG",0,IF($G19="MG",SUMPRODUCT(Expenses!CT$20:CT$24,$I19:$I23)*$F19,MAX((Expenses!CT$20-$K19/12)*$J19*$F19,0)+MAX((Expenses!CT$21-$K20/12)*$J20*$F19,0)+MAX((Expenses!CT$22-$K21/12)*$J21*$F19,0)+MAX((Expenses!CT$23-$K22/12)*$J22*$F19,0)+MAX((Expenses!CT$24-$K23/12)*$J23*$F19,0)))),0)</f>
        <v>1610.9971265571207</v>
      </c>
      <c r="CW185" s="154">
        <f ca="1">IF(AND(CW$165&lt;=$E19,CW$165&gt;=EOMONTH($D19,0)),IF($G19="NNN",SUM(Expenses!CU$20:CU$24)*$F19,IF($G19="FSG",0,IF($G19="MG",SUMPRODUCT(Expenses!CU$20:CU$24,$I19:$I23)*$F19,MAX((Expenses!CU$20-$K19/12)*$J19*$F19,0)+MAX((Expenses!CU$21-$K20/12)*$J20*$F19,0)+MAX((Expenses!CU$22-$K21/12)*$J21*$F19,0)+MAX((Expenses!CU$23-$K22/12)*$J22*$F19,0)+MAX((Expenses!CU$24-$K23/12)*$J23*$F19,0)))),0)</f>
        <v>1614.2409864356346</v>
      </c>
      <c r="CX185" s="154">
        <f ca="1">IF(AND(CX$165&lt;=$E19,CX$165&gt;=EOMONTH($D19,0)),IF($G19="NNN",SUM(Expenses!CV$20:CV$24)*$F19,IF($G19="FSG",0,IF($G19="MG",SUMPRODUCT(Expenses!CV$20:CV$24,$I19:$I23)*$F19,MAX((Expenses!CV$20-$K19/12)*$J19*$F19,0)+MAX((Expenses!CV$21-$K20/12)*$J20*$F19,0)+MAX((Expenses!CV$22-$K21/12)*$J21*$F19,0)+MAX((Expenses!CV$23-$K22/12)*$J22*$F19,0)+MAX((Expenses!CV$24-$K23/12)*$J23*$F19,0)))),0)</f>
        <v>1614.6680251419639</v>
      </c>
      <c r="CY185" s="154">
        <f ca="1">IF(AND(CY$165&lt;=$E19,CY$165&gt;=EOMONTH($D19,0)),IF($G19="NNN",SUM(Expenses!CW$20:CW$24)*$F19,IF($G19="FSG",0,IF($G19="MG",SUMPRODUCT(Expenses!CW$20:CW$24,$I19:$I23)*$F19,MAX((Expenses!CW$20-$K19/12)*$J19*$F19,0)+MAX((Expenses!CW$21-$K20/12)*$J20*$F19,0)+MAX((Expenses!CW$22-$K21/12)*$J21*$F19,0)+MAX((Expenses!CW$23-$K22/12)*$J22*$F19,0)+MAX((Expenses!CW$24-$K23/12)*$J23*$F19,0)))),0)</f>
        <v>1615.096117040946</v>
      </c>
      <c r="CZ185" s="154">
        <f ca="1">IF(AND(CZ$165&lt;=$E19,CZ$165&gt;=EOMONTH($D19,0)),IF($G19="NNN",SUM(Expenses!CX$20:CX$24)*$F19,IF($G19="FSG",0,IF($G19="MG",SUMPRODUCT(Expenses!CX$20:CX$24,$I19:$I23)*$F19,MAX((Expenses!CX$20-$K19/12)*$J19*$F19,0)+MAX((Expenses!CX$21-$K20/12)*$J20*$F19,0)+MAX((Expenses!CX$22-$K21/12)*$J21*$F19,0)+MAX((Expenses!CX$23-$K22/12)*$J22*$F19,0)+MAX((Expenses!CX$24-$K23/12)*$J23*$F19,0)))),0)</f>
        <v>1615.5252647300381</v>
      </c>
      <c r="DA185" s="154">
        <f ca="1">IF(AND(DA$165&lt;=$E19,DA$165&gt;=EOMONTH($D19,0)),IF($G19="NNN",SUM(Expenses!CY$20:CY$24)*$F19,IF($G19="FSG",0,IF($G19="MG",SUMPRODUCT(Expenses!CY$20:CY$24,$I19:$I23)*$F19,MAX((Expenses!CY$20-$K19/12)*$J19*$F19,0)+MAX((Expenses!CY$21-$K20/12)*$J20*$F19,0)+MAX((Expenses!CY$22-$K21/12)*$J21*$F19,0)+MAX((Expenses!CY$23-$K22/12)*$J22*$F19,0)+MAX((Expenses!CY$24-$K23/12)*$J23*$F19,0)))),0)</f>
        <v>1615.9554708131038</v>
      </c>
      <c r="DB185" s="154">
        <f ca="1">IF(AND(DB$165&lt;=$E19,DB$165&gt;=EOMONTH($D19,0)),IF($G19="NNN",SUM(Expenses!CZ$20:CZ$24)*$F19,IF($G19="FSG",0,IF($G19="MG",SUMPRODUCT(Expenses!CZ$20:CZ$24,$I19:$I23)*$F19,MAX((Expenses!CZ$20-$K19/12)*$J19*$F19,0)+MAX((Expenses!CZ$21-$K20/12)*$J20*$F19,0)+MAX((Expenses!CZ$22-$K21/12)*$J21*$F19,0)+MAX((Expenses!CZ$23-$K22/12)*$J22*$F19,0)+MAX((Expenses!CZ$24-$K23/12)*$J23*$F19,0)))),0)</f>
        <v>1616.3867379004284</v>
      </c>
      <c r="DC185" s="154">
        <f ca="1">IF(AND(DC$165&lt;=$E19,DC$165&gt;=EOMONTH($D19,0)),IF($G19="NNN",SUM(Expenses!DA$20:DA$24)*$F19,IF($G19="FSG",0,IF($G19="MG",SUMPRODUCT(Expenses!DA$20:DA$24,$I19:$I23)*$F19,MAX((Expenses!DA$20-$K19/12)*$J19*$F19,0)+MAX((Expenses!DA$21-$K20/12)*$J20*$F19,0)+MAX((Expenses!DA$22-$K21/12)*$J21*$F19,0)+MAX((Expenses!DA$23-$K22/12)*$J22*$F19,0)+MAX((Expenses!DA$24-$K23/12)*$J23*$F19,0)))),0)</f>
        <v>1616.8190686087341</v>
      </c>
      <c r="DD185" s="154">
        <f ca="1">IF(AND(DD$165&lt;=$E19,DD$165&gt;=EOMONTH($D19,0)),IF($G19="NNN",SUM(Expenses!DB$20:DB$24)*$F19,IF($G19="FSG",0,IF($G19="MG",SUMPRODUCT(Expenses!DB$20:DB$24,$I19:$I23)*$F19,MAX((Expenses!DB$20-$K19/12)*$J19*$F19,0)+MAX((Expenses!DB$21-$K20/12)*$J20*$F19,0)+MAX((Expenses!DB$22-$K21/12)*$J21*$F19,0)+MAX((Expenses!DB$23-$K22/12)*$J22*$F19,0)+MAX((Expenses!DB$24-$K23/12)*$J23*$F19,0)))),0)</f>
        <v>1617.2524655611971</v>
      </c>
      <c r="DE185" s="154">
        <f ca="1">IF(AND(DE$165&lt;=$E19,DE$165&gt;=EOMONTH($D19,0)),IF($G19="NNN",SUM(Expenses!DC$20:DC$24)*$F19,IF($G19="FSG",0,IF($G19="MG",SUMPRODUCT(Expenses!DC$20:DC$24,$I19:$I23)*$F19,MAX((Expenses!DC$20-$K19/12)*$J19*$F19,0)+MAX((Expenses!DC$21-$K20/12)*$J20*$F19,0)+MAX((Expenses!DC$22-$K21/12)*$J21*$F19,0)+MAX((Expenses!DC$23-$K22/12)*$J22*$F19,0)+MAX((Expenses!DC$24-$K23/12)*$J23*$F19,0)))),0)</f>
        <v>1617.6869313874631</v>
      </c>
      <c r="DF185" s="154">
        <f ca="1">IF(AND(DF$165&lt;=$E19,DF$165&gt;=EOMONTH($D19,0)),IF($G19="NNN",SUM(Expenses!DD$20:DD$24)*$F19,IF($G19="FSG",0,IF($G19="MG",SUMPRODUCT(Expenses!DD$20:DD$24,$I19:$I23)*$F19,MAX((Expenses!DD$20-$K19/12)*$J19*$F19,0)+MAX((Expenses!DD$21-$K20/12)*$J20*$F19,0)+MAX((Expenses!DD$22-$K21/12)*$J21*$F19,0)+MAX((Expenses!DD$23-$K22/12)*$J22*$F19,0)+MAX((Expenses!DD$24-$K23/12)*$J23*$F19,0)))),0)</f>
        <v>1618.122468723664</v>
      </c>
      <c r="DG185" s="154">
        <f ca="1">IF(AND(DG$165&lt;=$E19,DG$165&gt;=EOMONTH($D19,0)),IF($G19="NNN",SUM(Expenses!DE$20:DE$24)*$F19,IF($G19="FSG",0,IF($G19="MG",SUMPRODUCT(Expenses!DE$20:DE$24,$I19:$I23)*$F19,MAX((Expenses!DE$20-$K19/12)*$J19*$F19,0)+MAX((Expenses!DE$21-$K20/12)*$J20*$F19,0)+MAX((Expenses!DE$22-$K21/12)*$J21*$F19,0)+MAX((Expenses!DE$23-$K22/12)*$J22*$F19,0)+MAX((Expenses!DE$24-$K23/12)*$J23*$F19,0)))),0)</f>
        <v>1623.2423900027586</v>
      </c>
      <c r="DH185" s="154">
        <f ca="1">IF(AND(DH$165&lt;=$E19,DH$165&gt;=EOMONTH($D19,0)),IF($G19="NNN",SUM(Expenses!DF$20:DF$24)*$F19,IF($G19="FSG",0,IF($G19="MG",SUMPRODUCT(Expenses!DF$20:DF$24,$I19:$I23)*$F19,MAX((Expenses!DF$20-$K19/12)*$J19*$F19,0)+MAX((Expenses!DF$21-$K20/12)*$J20*$F19,0)+MAX((Expenses!DF$22-$K21/12)*$J21*$F19,0)+MAX((Expenses!DF$23-$K22/12)*$J22*$F19,0)+MAX((Expenses!DF$24-$K23/12)*$J23*$F19,0)))),0)</f>
        <v>1648.4289359850447</v>
      </c>
      <c r="DI185" s="154">
        <f ca="1">IF(AND(DI$165&lt;=$E19,DI$165&gt;=EOMONTH($D19,0)),IF($G19="NNN",SUM(Expenses!DG$20:DG$24)*$F19,IF($G19="FSG",0,IF($G19="MG",SUMPRODUCT(Expenses!DG$20:DG$24,$I19:$I23)*$F19,MAX((Expenses!DG$20-$K19/12)*$J19*$F19,0)+MAX((Expenses!DG$21-$K20/12)*$J20*$F19,0)+MAX((Expenses!DG$22-$K21/12)*$J21*$F19,0)+MAX((Expenses!DG$23-$K22/12)*$J22*$F19,0)+MAX((Expenses!DG$24-$K23/12)*$J23*$F19,0)))),0)</f>
        <v>1651.7701116599144</v>
      </c>
      <c r="DJ185" s="154">
        <f ca="1">IF(AND(DJ$165&lt;=$E19,DJ$165&gt;=EOMONTH($D19,0)),IF($G19="NNN",SUM(Expenses!DH$20:DH$24)*$F19,IF($G19="FSG",0,IF($G19="MG",SUMPRODUCT(Expenses!DH$20:DH$24,$I19:$I23)*$F19,MAX((Expenses!DH$20-$K19/12)*$J19*$F19,0)+MAX((Expenses!DH$21-$K20/12)*$J20*$F19,0)+MAX((Expenses!DH$22-$K21/12)*$J21*$F19,0)+MAX((Expenses!DH$23-$K22/12)*$J22*$F19,0)+MAX((Expenses!DH$24-$K23/12)*$J23*$F19,0)))),0)</f>
        <v>1652.2099615274335</v>
      </c>
      <c r="DK185" s="154">
        <f ca="1">IF(AND(DK$165&lt;=$E19,DK$165&gt;=EOMONTH($D19,0)),IF($G19="NNN",SUM(Expenses!DI$20:DI$24)*$F19,IF($G19="FSG",0,IF($G19="MG",SUMPRODUCT(Expenses!DI$20:DI$24,$I19:$I23)*$F19,MAX((Expenses!DI$20-$K19/12)*$J19*$F19,0)+MAX((Expenses!DI$21-$K20/12)*$J20*$F19,0)+MAX((Expenses!DI$22-$K21/12)*$J21*$F19,0)+MAX((Expenses!DI$23-$K22/12)*$J22*$F19,0)+MAX((Expenses!DI$24-$K23/12)*$J23*$F19,0)))),0)</f>
        <v>1652.6508961833849</v>
      </c>
      <c r="DL185" s="154">
        <f ca="1">IF(AND(DL$165&lt;=$E19,DL$165&gt;=EOMONTH($D19,0)),IF($G19="NNN",SUM(Expenses!DJ$20:DJ$24)*$F19,IF($G19="FSG",0,IF($G19="MG",SUMPRODUCT(Expenses!DJ$20:DJ$24,$I19:$I23)*$F19,MAX((Expenses!DJ$20-$K19/12)*$J19*$F19,0)+MAX((Expenses!DJ$21-$K20/12)*$J20*$F19,0)+MAX((Expenses!DJ$22-$K21/12)*$J21*$F19,0)+MAX((Expenses!DJ$23-$K22/12)*$J22*$F19,0)+MAX((Expenses!DJ$24-$K23/12)*$J23*$F19,0)))),0)</f>
        <v>1653.0929183031499</v>
      </c>
      <c r="DM185" s="154">
        <f ca="1">IF(AND(DM$165&lt;=$E19,DM$165&gt;=EOMONTH($D19,0)),IF($G19="NNN",SUM(Expenses!DK$20:DK$24)*$F19,IF($G19="FSG",0,IF($G19="MG",SUMPRODUCT(Expenses!DK$20:DK$24,$I19:$I23)*$F19,MAX((Expenses!DK$20-$K19/12)*$J19*$F19,0)+MAX((Expenses!DK$21-$K20/12)*$J20*$F19,0)+MAX((Expenses!DK$22-$K21/12)*$J21*$F19,0)+MAX((Expenses!DK$23-$K22/12)*$J22*$F19,0)+MAX((Expenses!DK$24-$K23/12)*$J23*$F19,0)))),0)</f>
        <v>1653.5360305687075</v>
      </c>
      <c r="DN185" s="154">
        <f ca="1">IF(AND(DN$165&lt;=$E19,DN$165&gt;=EOMONTH($D19,0)),IF($G19="NNN",SUM(Expenses!DL$20:DL$24)*$F19,IF($G19="FSG",0,IF($G19="MG",SUMPRODUCT(Expenses!DL$20:DL$24,$I19:$I23)*$F19,MAX((Expenses!DL$20-$K19/12)*$J19*$F19,0)+MAX((Expenses!DL$21-$K20/12)*$J20*$F19,0)+MAX((Expenses!DL$22-$K21/12)*$J21*$F19,0)+MAX((Expenses!DL$23-$K22/12)*$J22*$F19,0)+MAX((Expenses!DL$24-$K23/12)*$J23*$F19,0)))),0)</f>
        <v>1653.9802356686519</v>
      </c>
      <c r="DO185" s="154">
        <f ca="1">IF(AND(DO$165&lt;=$E19,DO$165&gt;=EOMONTH($D19,0)),IF($G19="NNN",SUM(Expenses!DM$20:DM$24)*$F19,IF($G19="FSG",0,IF($G19="MG",SUMPRODUCT(Expenses!DM$20:DM$24,$I19:$I23)*$F19,MAX((Expenses!DM$20-$K19/12)*$J19*$F19,0)+MAX((Expenses!DM$21-$K20/12)*$J20*$F19,0)+MAX((Expenses!DM$22-$K21/12)*$J21*$F19,0)+MAX((Expenses!DM$23-$K22/12)*$J22*$F19,0)+MAX((Expenses!DM$24-$K23/12)*$J23*$F19,0)))),0)</f>
        <v>1654.4255362982065</v>
      </c>
      <c r="DP185" s="154">
        <f ca="1">IF(AND(DP$165&lt;=$E19,DP$165&gt;=EOMONTH($D19,0)),IF($G19="NNN",SUM(Expenses!DN$20:DN$24)*$F19,IF($G19="FSG",0,IF($G19="MG",SUMPRODUCT(Expenses!DN$20:DN$24,$I19:$I23)*$F19,MAX((Expenses!DN$20-$K19/12)*$J19*$F19,0)+MAX((Expenses!DN$21-$K20/12)*$J20*$F19,0)+MAX((Expenses!DN$22-$K21/12)*$J21*$F19,0)+MAX((Expenses!DN$23-$K22/12)*$J22*$F19,0)+MAX((Expenses!DN$24-$K23/12)*$J23*$F19,0)))),0)</f>
        <v>1654.8719351592433</v>
      </c>
      <c r="DQ185" s="154">
        <f ca="1">IF(AND(DQ$165&lt;=$E19,DQ$165&gt;=EOMONTH($D19,0)),IF($G19="NNN",SUM(Expenses!DO$20:DO$24)*$F19,IF($G19="FSG",0,IF($G19="MG",SUMPRODUCT(Expenses!DO$20:DO$24,$I19:$I23)*$F19,MAX((Expenses!DO$20-$K19/12)*$J19*$F19,0)+MAX((Expenses!DO$21-$K20/12)*$J20*$F19,0)+MAX((Expenses!DO$22-$K21/12)*$J21*$F19,0)+MAX((Expenses!DO$23-$K22/12)*$J22*$F19,0)+MAX((Expenses!DO$24-$K23/12)*$J23*$F19,0)))),0)</f>
        <v>1655.3194349602977</v>
      </c>
      <c r="DR185" s="154">
        <f ca="1">IF(AND(DR$165&lt;=$E19,DR$165&gt;=EOMONTH($D19,0)),IF($G19="NNN",SUM(Expenses!DP$20:DP$24)*$F19,IF($G19="FSG",0,IF($G19="MG",SUMPRODUCT(Expenses!DP$20:DP$24,$I19:$I23)*$F19,MAX((Expenses!DP$20-$K19/12)*$J19*$F19,0)+MAX((Expenses!DP$21-$K20/12)*$J20*$F19,0)+MAX((Expenses!DP$22-$K21/12)*$J21*$F19,0)+MAX((Expenses!DP$23-$K22/12)*$J22*$F19,0)+MAX((Expenses!DP$24-$K23/12)*$J23*$F19,0)))),0)</f>
        <v>1655.7680384165844</v>
      </c>
      <c r="DS185" s="154">
        <f ca="1">IF(AND(DS$165&lt;=$E19,DS$165&gt;=EOMONTH($D19,0)),IF($G19="NNN",SUM(Expenses!DQ$20:DQ$24)*$F19,IF($G19="FSG",0,IF($G19="MG",SUMPRODUCT(Expenses!DQ$20:DQ$24,$I19:$I23)*$F19,MAX((Expenses!DQ$20-$K19/12)*$J19*$F19,0)+MAX((Expenses!DQ$21-$K20/12)*$J20*$F19,0)+MAX((Expenses!DQ$22-$K21/12)*$J21*$F19,0)+MAX((Expenses!DQ$23-$K22/12)*$J22*$F19,0)+MAX((Expenses!DQ$24-$K23/12)*$J23*$F19,0)))),0)</f>
        <v>1661.0415573340517</v>
      </c>
      <c r="DT185" s="154">
        <f ca="1">IF(AND(DT$165&lt;=$E19,DT$165&gt;=EOMONTH($D19,0)),IF($G19="NNN",SUM(Expenses!DR$20:DR$24)*$F19,IF($G19="FSG",0,IF($G19="MG",SUMPRODUCT(Expenses!DR$20:DR$24,$I19:$I23)*$F19,MAX((Expenses!DR$20-$K19/12)*$J19*$F19,0)+MAX((Expenses!DR$21-$K20/12)*$J20*$F19,0)+MAX((Expenses!DR$22-$K21/12)*$J21*$F19,0)+MAX((Expenses!DR$23-$K22/12)*$J22*$F19,0)+MAX((Expenses!DR$24-$K23/12)*$J23*$F19,0)))),0)</f>
        <v>1782.5791490858198</v>
      </c>
      <c r="DU185" s="154">
        <f ca="1">IF(AND(DU$165&lt;=$E19,DU$165&gt;=EOMONTH($D19,0)),IF($G19="NNN",SUM(Expenses!DS$20:DS$24)*$F19,IF($G19="FSG",0,IF($G19="MG",SUMPRODUCT(Expenses!DS$20:DS$24,$I19:$I23)*$F19,MAX((Expenses!DS$20-$K19/12)*$J19*$F19,0)+MAX((Expenses!DS$21-$K20/12)*$J20*$F19,0)+MAX((Expenses!DS$22-$K21/12)*$J21*$F19,0)+MAX((Expenses!DS$23-$K22/12)*$J22*$F19,0)+MAX((Expenses!DS$24-$K23/12)*$J23*$F19,0)))),0)</f>
        <v>1786.0205600309359</v>
      </c>
      <c r="DV185" s="154">
        <f ca="1">IF(AND(DV$165&lt;=$E19,DV$165&gt;=EOMONTH($D19,0)),IF($G19="NNN",SUM(Expenses!DT$20:DT$24)*$F19,IF($G19="FSG",0,IF($G19="MG",SUMPRODUCT(Expenses!DT$20:DT$24,$I19:$I23)*$F19,MAX((Expenses!DT$20-$K19/12)*$J19*$F19,0)+MAX((Expenses!DT$21-$K20/12)*$J20*$F19,0)+MAX((Expenses!DT$22-$K21/12)*$J21*$F19,0)+MAX((Expenses!DT$23-$K22/12)*$J22*$F19,0)+MAX((Expenses!DT$24-$K23/12)*$J23*$F19,0)))),0)</f>
        <v>1786.4736053944805</v>
      </c>
      <c r="DW185" s="154">
        <f ca="1">IF(AND(DW$165&lt;=$E19,DW$165&gt;=EOMONTH($D19,0)),IF($G19="NNN",SUM(Expenses!DU$20:DU$24)*$F19,IF($G19="FSG",0,IF($G19="MG",SUMPRODUCT(Expenses!DU$20:DU$24,$I19:$I23)*$F19,MAX((Expenses!DU$20-$K19/12)*$J19*$F19,0)+MAX((Expenses!DU$21-$K20/12)*$J20*$F19,0)+MAX((Expenses!DU$22-$K21/12)*$J21*$F19,0)+MAX((Expenses!DU$23-$K22/12)*$J22*$F19,0)+MAX((Expenses!DU$24-$K23/12)*$J23*$F19,0)))),0)</f>
        <v>1786.9277680901102</v>
      </c>
      <c r="DX185" s="154">
        <f ca="1">IF(AND(DX$165&lt;=$E19,DX$165&gt;=EOMONTH($D19,0)),IF($G19="NNN",SUM(Expenses!DV$20:DV$24)*$F19,IF($G19="FSG",0,IF($G19="MG",SUMPRODUCT(Expenses!DV$20:DV$24,$I19:$I23)*$F19,MAX((Expenses!DV$20-$K19/12)*$J19*$F19,0)+MAX((Expenses!DV$21-$K20/12)*$J20*$F19,0)+MAX((Expenses!DV$22-$K21/12)*$J21*$F19,0)+MAX((Expenses!DV$23-$K22/12)*$J22*$F19,0)+MAX((Expenses!DV$24-$K23/12)*$J23*$F19,0)))),0)</f>
        <v>1787.3830508734684</v>
      </c>
      <c r="DY185" s="154">
        <f ca="1">IF(AND(DY$165&lt;=$E19,DY$165&gt;=EOMONTH($D19,0)),IF($G19="NNN",SUM(Expenses!DW$20:DW$24)*$F19,IF($G19="FSG",0,IF($G19="MG",SUMPRODUCT(Expenses!DW$20:DW$24,$I19:$I23)*$F19,MAX((Expenses!DW$20-$K19/12)*$J19*$F19,0)+MAX((Expenses!DW$21-$K20/12)*$J20*$F19,0)+MAX((Expenses!DW$22-$K21/12)*$J21*$F19,0)+MAX((Expenses!DW$23-$K22/12)*$J22*$F19,0)+MAX((Expenses!DW$24-$K23/12)*$J23*$F19,0)))),0)</f>
        <v>1686.6548087199958</v>
      </c>
      <c r="DZ185" s="154">
        <f ca="1">IF(AND(DZ$165&lt;=$E19,DZ$165&gt;=EOMONTH($D19,0)),IF($G19="NNN",SUM(Expenses!DX$20:DX$24)*$F19,IF($G19="FSG",0,IF($G19="MG",SUMPRODUCT(Expenses!DX$20:DX$24,$I19:$I23)*$F19,MAX((Expenses!DX$20-$K19/12)*$J19*$F19,0)+MAX((Expenses!DX$21-$K20/12)*$J20*$F19,0)+MAX((Expenses!DX$22-$K21/12)*$J21*$F19,0)+MAX((Expenses!DX$23-$K22/12)*$J22*$F19,0)+MAX((Expenses!DX$24-$K23/12)*$J23*$F19,0)))),0)</f>
        <v>1687.1075007238107</v>
      </c>
      <c r="EA185" s="154">
        <f ca="1">IF(AND(EA$165&lt;=$E19,EA$165&gt;=EOMONTH($D19,0)),IF($G19="NNN",SUM(Expenses!DY$20:DY$24)*$F19,IF($G19="FSG",0,IF($G19="MG",SUMPRODUCT(Expenses!DY$20:DY$24,$I19:$I23)*$F19,MAX((Expenses!DY$20-$K19/12)*$J19*$F19,0)+MAX((Expenses!DY$21-$K20/12)*$J20*$F19,0)+MAX((Expenses!DY$22-$K21/12)*$J21*$F19,0)+MAX((Expenses!DY$23-$K22/12)*$J22*$F19,0)+MAX((Expenses!DY$24-$K23/12)*$J23*$F19,0)))),0)</f>
        <v>1687.561309188231</v>
      </c>
      <c r="EB185" s="154">
        <f ca="1">IF(AND(EB$165&lt;=$E19,EB$165&gt;=EOMONTH($D19,0)),IF($G19="NNN",SUM(Expenses!DZ$20:DZ$24)*$F19,IF($G19="FSG",0,IF($G19="MG",SUMPRODUCT(Expenses!DZ$20:DZ$24,$I19:$I23)*$F19,MAX((Expenses!DZ$20-$K19/12)*$J19*$F19,0)+MAX((Expenses!DZ$21-$K20/12)*$J20*$F19,0)+MAX((Expenses!DZ$22-$K21/12)*$J21*$F19,0)+MAX((Expenses!DZ$23-$K22/12)*$J22*$F19,0)+MAX((Expenses!DZ$24-$K23/12)*$J23*$F19,0)))),0)</f>
        <v>1688.0162368667495</v>
      </c>
      <c r="EC185" s="154">
        <f ca="1">IF(AND(EC$165&lt;=$E19,EC$165&gt;=EOMONTH($D19,0)),IF($G19="NNN",SUM(Expenses!EA$20:EA$24)*$F19,IF($G19="FSG",0,IF($G19="MG",SUMPRODUCT(Expenses!EA$20:EA$24,$I19:$I23)*$F19,MAX((Expenses!EA$20-$K19/12)*$J19*$F19,0)+MAX((Expenses!EA$21-$K20/12)*$J20*$F19,0)+MAX((Expenses!EA$22-$K21/12)*$J21*$F19,0)+MAX((Expenses!EA$23-$K22/12)*$J22*$F19,0)+MAX((Expenses!EA$24-$K23/12)*$J23*$F19,0)))),0)</f>
        <v>1688.4722865196502</v>
      </c>
      <c r="ED185" s="154">
        <f ca="1">IF(AND(ED$165&lt;=$E19,ED$165&gt;=EOMONTH($D19,0)),IF($G19="NNN",SUM(Expenses!EB$20:EB$24)*$F19,IF($G19="FSG",0,IF($G19="MG",SUMPRODUCT(Expenses!EB$20:EB$24,$I19:$I23)*$F19,MAX((Expenses!EB$20-$K19/12)*$J19*$F19,0)+MAX((Expenses!EB$21-$K20/12)*$J20*$F19,0)+MAX((Expenses!EB$22-$K21/12)*$J21*$F19,0)+MAX((Expenses!EB$23-$K22/12)*$J22*$F19,0)+MAX((Expenses!EB$24-$K23/12)*$J23*$F19,0)))),0)</f>
        <v>1688.9294609140245</v>
      </c>
      <c r="EE185" s="154">
        <f ca="1">IF(AND(EE$165&lt;=$E19,EE$165&gt;=EOMONTH($D19,0)),IF($G19="NNN",SUM(Expenses!EC$20:EC$24)*$F19,IF($G19="FSG",0,IF($G19="MG",SUMPRODUCT(Expenses!EC$20:EC$24,$I19:$I23)*$F19,MAX((Expenses!EC$20-$K19/12)*$J19*$F19,0)+MAX((Expenses!EC$21-$K20/12)*$J20*$F19,0)+MAX((Expenses!EC$22-$K21/12)*$J21*$F19,0)+MAX((Expenses!EC$23-$K22/12)*$J22*$F19,0)+MAX((Expenses!EC$24-$K23/12)*$J23*$F19,0)))),0)</f>
        <v>1694.303734748805</v>
      </c>
      <c r="EF185" s="154">
        <f>IF(AND(EF$165&lt;=$E19,EF$165&gt;=EOMONTH($D19,0)),IF($G19="NNN",SUM(Expenses!ED$20:ED$24)*$F19,IF($G19="FSG",0,IF($G19="MG",SUMPRODUCT(Expenses!ED$20:ED$24,$I19:$I23)*$F19,MAX((Expenses!ED$20-$K19/12)*$J19*$F19,0)+MAX((Expenses!ED$21-$K20/12)*$J20*$F19,0)+MAX((Expenses!ED$22-$K21/12)*$J21*$F19,0)+MAX((Expenses!ED$23-$K22/12)*$J22*$F19,0)+MAX((Expenses!ED$24-$K23/12)*$J23*$F19,0)))),0)</f>
        <v>254.9904498702947</v>
      </c>
      <c r="EG185" s="154">
        <f>IF(AND(EG$165&lt;=$E19,EG$165&gt;=EOMONTH($D19,0)),IF($G19="NNN",SUM(Expenses!EE$20:EE$24)*$F19,IF($G19="FSG",0,IF($G19="MG",SUMPRODUCT(Expenses!EE$20:EE$24,$I19:$I23)*$F19,MAX((Expenses!EE$20-$K19/12)*$J19*$F19,0)+MAX((Expenses!EE$21-$K20/12)*$J20*$F19,0)+MAX((Expenses!EE$22-$K21/12)*$J21*$F19,0)+MAX((Expenses!EE$23-$K22/12)*$J22*$F19,0)+MAX((Expenses!EE$24-$K23/12)*$J23*$F19,0)))),0)</f>
        <v>255.43964646939557</v>
      </c>
      <c r="EH185" s="154">
        <f>IF(AND(EH$165&lt;=$E19,EH$165&gt;=EOMONTH($D19,0)),IF($G19="NNN",SUM(Expenses!EF$20:EF$24)*$F19,IF($G19="FSG",0,IF($G19="MG",SUMPRODUCT(Expenses!EF$20:EF$24,$I19:$I23)*$F19,MAX((Expenses!EF$20-$K19/12)*$J19*$F19,0)+MAX((Expenses!EF$21-$K20/12)*$J20*$F19,0)+MAX((Expenses!EF$22-$K21/12)*$J21*$F19,0)+MAX((Expenses!EF$23-$K22/12)*$J22*$F19,0)+MAX((Expenses!EF$24-$K23/12)*$J23*$F19,0)))),0)</f>
        <v>255.88995090849068</v>
      </c>
      <c r="EI185" s="154">
        <f>IF(AND(EI$165&lt;=$E19,EI$165&gt;=EOMONTH($D19,0)),IF($G19="NNN",SUM(Expenses!EG$20:EG$24)*$F19,IF($G19="FSG",0,IF($G19="MG",SUMPRODUCT(Expenses!EG$20:EG$24,$I19:$I23)*$F19,MAX((Expenses!EG$20-$K19/12)*$J19*$F19,0)+MAX((Expenses!EG$21-$K20/12)*$J20*$F19,0)+MAX((Expenses!EG$22-$K21/12)*$J21*$F19,0)+MAX((Expenses!EG$23-$K22/12)*$J22*$F19,0)+MAX((Expenses!EG$24-$K23/12)*$J23*$F19,0)))),0)</f>
        <v>256.34136591981218</v>
      </c>
      <c r="EJ185" s="154">
        <f>IF(AND(EJ$165&lt;=$E19,EJ$165&gt;=EOMONTH($D19,0)),IF($G19="NNN",SUM(Expenses!EH$20:EH$24)*$F19,IF($G19="FSG",0,IF($G19="MG",SUMPRODUCT(Expenses!EH$20:EH$24,$I19:$I23)*$F19,MAX((Expenses!EH$20-$K19/12)*$J19*$F19,0)+MAX((Expenses!EH$21-$K20/12)*$J20*$F19,0)+MAX((Expenses!EH$22-$K21/12)*$J21*$F19,0)+MAX((Expenses!EH$23-$K22/12)*$J22*$F19,0)+MAX((Expenses!EH$24-$K23/12)*$J23*$F19,0)))),0)</f>
        <v>256.79389424233091</v>
      </c>
      <c r="EK185" s="154">
        <f>IF(AND(EK$165&lt;=$E19,EK$165&gt;=EOMONTH($D19,0)),IF($G19="NNN",SUM(Expenses!EI$20:EI$24)*$F19,IF($G19="FSG",0,IF($G19="MG",SUMPRODUCT(Expenses!EI$20:EI$24,$I19:$I23)*$F19,MAX((Expenses!EI$20-$K19/12)*$J19*$F19,0)+MAX((Expenses!EI$21-$K20/12)*$J20*$F19,0)+MAX((Expenses!EI$22-$K21/12)*$J21*$F19,0)+MAX((Expenses!EI$23-$K22/12)*$J22*$F19,0)+MAX((Expenses!EI$24-$K23/12)*$J23*$F19,0)))),0)</f>
        <v>257.24753862177255</v>
      </c>
      <c r="EL185" s="154">
        <f>IF(AND(EL$165&lt;=$E19,EL$165&gt;=EOMONTH($D19,0)),IF($G19="NNN",SUM(Expenses!EJ$20:EJ$24)*$F19,IF($G19="FSG",0,IF($G19="MG",SUMPRODUCT(Expenses!EJ$20:EJ$24,$I19:$I23)*$F19,MAX((Expenses!EJ$20-$K19/12)*$J19*$F19,0)+MAX((Expenses!EJ$21-$K20/12)*$J20*$F19,0)+MAX((Expenses!EJ$22-$K21/12)*$J21*$F19,0)+MAX((Expenses!EJ$23-$K22/12)*$J22*$F19,0)+MAX((Expenses!EJ$24-$K23/12)*$J23*$F19,0)))),0)</f>
        <v>257.70230181063459</v>
      </c>
      <c r="EM185" s="154">
        <f>IF(AND(EM$165&lt;=$E19,EM$165&gt;=EOMONTH($D19,0)),IF($G19="NNN",SUM(Expenses!EK$20:EK$24)*$F19,IF($G19="FSG",0,IF($G19="MG",SUMPRODUCT(Expenses!EK$20:EK$24,$I19:$I23)*$F19,MAX((Expenses!EK$20-$K19/12)*$J19*$F19,0)+MAX((Expenses!EK$21-$K20/12)*$J20*$F19,0)+MAX((Expenses!EK$22-$K21/12)*$J21*$F19,0)+MAX((Expenses!EK$23-$K22/12)*$J22*$F19,0)+MAX((Expenses!EK$24-$K23/12)*$J23*$F19,0)))),0)</f>
        <v>258.15818656820289</v>
      </c>
      <c r="EN185" s="154">
        <f>IF(AND(EN$165&lt;=$E19,EN$165&gt;=EOMONTH($D19,0)),IF($G19="NNN",SUM(Expenses!EL$20:EL$24)*$F19,IF($G19="FSG",0,IF($G19="MG",SUMPRODUCT(Expenses!EL$20:EL$24,$I19:$I23)*$F19,MAX((Expenses!EL$20-$K19/12)*$J19*$F19,0)+MAX((Expenses!EL$21-$K20/12)*$J20*$F19,0)+MAX((Expenses!EL$22-$K21/12)*$J21*$F19,0)+MAX((Expenses!EL$23-$K22/12)*$J22*$F19,0)+MAX((Expenses!EL$24-$K23/12)*$J23*$F19,0)))),0)</f>
        <v>258.61519566056847</v>
      </c>
      <c r="EO185" s="154">
        <f>IF(AND(EO$165&lt;=$E19,EO$165&gt;=EOMONTH($D19,0)),IF($G19="NNN",SUM(Expenses!EM$20:EM$24)*$F19,IF($G19="FSG",0,IF($G19="MG",SUMPRODUCT(Expenses!EM$20:EM$24,$I19:$I23)*$F19,MAX((Expenses!EM$20-$K19/12)*$J19*$F19,0)+MAX((Expenses!EM$21-$K20/12)*$J20*$F19,0)+MAX((Expenses!EM$22-$K21/12)*$J21*$F19,0)+MAX((Expenses!EM$23-$K22/12)*$J22*$F19,0)+MAX((Expenses!EM$24-$K23/12)*$J23*$F19,0)))),0)</f>
        <v>259.0733318606442</v>
      </c>
      <c r="EP185" s="154">
        <f>IF(AND(EP$165&lt;=$E19,EP$165&gt;=EOMONTH($D19,0)),IF($G19="NNN",SUM(Expenses!EN$20:EN$24)*$F19,IF($G19="FSG",0,IF($G19="MG",SUMPRODUCT(Expenses!EN$20:EN$24,$I19:$I23)*$F19,MAX((Expenses!EN$20-$K19/12)*$J19*$F19,0)+MAX((Expenses!EN$21-$K20/12)*$J20*$F19,0)+MAX((Expenses!EN$22-$K21/12)*$J21*$F19,0)+MAX((Expenses!EN$23-$K22/12)*$J22*$F19,0)+MAX((Expenses!EN$24-$K23/12)*$J23*$F19,0)))),0)</f>
        <v>259.53259794818172</v>
      </c>
      <c r="EQ185" s="154">
        <f>IF(AND(EQ$165&lt;=$E19,EQ$165&gt;=EOMONTH($D19,0)),IF($G19="NNN",SUM(Expenses!EO$20:EO$24)*$F19,IF($G19="FSG",0,IF($G19="MG",SUMPRODUCT(Expenses!EO$20:EO$24,$I19:$I23)*$F19,MAX((Expenses!EO$20-$K19/12)*$J19*$F19,0)+MAX((Expenses!EO$21-$K20/12)*$J20*$F19,0)+MAX((Expenses!EO$22-$K21/12)*$J21*$F19,0)+MAX((Expenses!EO$23-$K22/12)*$J22*$F19,0)+MAX((Expenses!EO$24-$K23/12)*$J23*$F19,0)))),0)</f>
        <v>259.99299670978843</v>
      </c>
      <c r="ER185" s="154">
        <f>IF(AND(ER$165&lt;=$E19,ER$165&gt;=EOMONTH($D19,0)),IF($G19="NNN",SUM(Expenses!EP$20:EP$24)*$F19,IF($G19="FSG",0,IF($G19="MG",SUMPRODUCT(Expenses!EP$20:EP$24,$I19:$I23)*$F19,MAX((Expenses!EP$20-$K19/12)*$J19*$F19,0)+MAX((Expenses!EP$21-$K20/12)*$J20*$F19,0)+MAX((Expenses!EP$22-$K21/12)*$J21*$F19,0)+MAX((Expenses!EP$23-$K22/12)*$J22*$F19,0)+MAX((Expenses!EP$24-$K23/12)*$J23*$F19,0)))),0)</f>
        <v>262.64016336640373</v>
      </c>
      <c r="ES185" s="154">
        <f>IF(AND(ES$165&lt;=$E19,ES$165&gt;=EOMONTH($D19,0)),IF($G19="NNN",SUM(Expenses!EQ$20:EQ$24)*$F19,IF($G19="FSG",0,IF($G19="MG",SUMPRODUCT(Expenses!EQ$20:EQ$24,$I19:$I23)*$F19,MAX((Expenses!EQ$20-$K19/12)*$J19*$F19,0)+MAX((Expenses!EQ$21-$K20/12)*$J20*$F19,0)+MAX((Expenses!EQ$22-$K21/12)*$J21*$F19,0)+MAX((Expenses!EQ$23-$K22/12)*$J22*$F19,0)+MAX((Expenses!EQ$24-$K23/12)*$J23*$F19,0)))),0)</f>
        <v>263.10283586347765</v>
      </c>
      <c r="ET185" s="154">
        <f>IF(AND(ET$165&lt;=$E19,ET$165&gt;=EOMONTH($D19,0)),IF($G19="NNN",SUM(Expenses!ER$20:ER$24)*$F19,IF($G19="FSG",0,IF($G19="MG",SUMPRODUCT(Expenses!ER$20:ER$24,$I19:$I23)*$F19,MAX((Expenses!ER$20-$K19/12)*$J19*$F19,0)+MAX((Expenses!ER$21-$K20/12)*$J20*$F19,0)+MAX((Expenses!ER$22-$K21/12)*$J21*$F19,0)+MAX((Expenses!ER$23-$K22/12)*$J22*$F19,0)+MAX((Expenses!ER$24-$K23/12)*$J23*$F19,0)))),0)</f>
        <v>263.56664943574555</v>
      </c>
      <c r="EU185" s="154">
        <f>IF(AND(EU$165&lt;=$E19,EU$165&gt;=EOMONTH($D19,0)),IF($G19="NNN",SUM(Expenses!ES$20:ES$24)*$F19,IF($G19="FSG",0,IF($G19="MG",SUMPRODUCT(Expenses!ES$20:ES$24,$I19:$I23)*$F19,MAX((Expenses!ES$20-$K19/12)*$J19*$F19,0)+MAX((Expenses!ES$21-$K20/12)*$J20*$F19,0)+MAX((Expenses!ES$22-$K21/12)*$J21*$F19,0)+MAX((Expenses!ES$23-$K22/12)*$J22*$F19,0)+MAX((Expenses!ES$24-$K23/12)*$J23*$F19,0)))),0)</f>
        <v>264.03160689740673</v>
      </c>
      <c r="EV185" s="154">
        <f>IF(AND(EV$165&lt;=$E19,EV$165&gt;=EOMONTH($D19,0)),IF($G19="NNN",SUM(Expenses!ET$20:ET$24)*$F19,IF($G19="FSG",0,IF($G19="MG",SUMPRODUCT(Expenses!ET$20:ET$24,$I19:$I23)*$F19,MAX((Expenses!ET$20-$K19/12)*$J19*$F19,0)+MAX((Expenses!ET$21-$K20/12)*$J20*$F19,0)+MAX((Expenses!ET$22-$K21/12)*$J21*$F19,0)+MAX((Expenses!ET$23-$K22/12)*$J22*$F19,0)+MAX((Expenses!ET$24-$K23/12)*$J23*$F19,0)))),0)</f>
        <v>264.497711069601</v>
      </c>
      <c r="EW185" s="154">
        <f>IF(AND(EW$165&lt;=$E19,EW$165&gt;=EOMONTH($D19,0)),IF($G19="NNN",SUM(Expenses!EU$20:EU$24)*$F19,IF($G19="FSG",0,IF($G19="MG",SUMPRODUCT(Expenses!EU$20:EU$24,$I19:$I23)*$F19,MAX((Expenses!EU$20-$K19/12)*$J19*$F19,0)+MAX((Expenses!EU$21-$K20/12)*$J20*$F19,0)+MAX((Expenses!EU$22-$K21/12)*$J21*$F19,0)+MAX((Expenses!EU$23-$K22/12)*$J22*$F19,0)+MAX((Expenses!EU$24-$K23/12)*$J23*$F19,0)))),0)</f>
        <v>264.96496478042593</v>
      </c>
      <c r="EX185" s="154">
        <f>IF(AND(EX$165&lt;=$E19,EX$165&gt;=EOMONTH($D19,0)),IF($G19="NNN",SUM(Expenses!EV$20:EV$24)*$F19,IF($G19="FSG",0,IF($G19="MG",SUMPRODUCT(Expenses!EV$20:EV$24,$I19:$I23)*$F19,MAX((Expenses!EV$20-$K19/12)*$J19*$F19,0)+MAX((Expenses!EV$21-$K20/12)*$J20*$F19,0)+MAX((Expenses!EV$22-$K21/12)*$J21*$F19,0)+MAX((Expenses!EV$23-$K22/12)*$J22*$F19,0)+MAX((Expenses!EV$24-$K23/12)*$J23*$F19,0)))),0)</f>
        <v>265.43337086495382</v>
      </c>
      <c r="EY185" s="154">
        <f>IF(AND(EY$165&lt;=$E19,EY$165&gt;=EOMONTH($D19,0)),IF($G19="NNN",SUM(Expenses!EW$20:EW$24)*$F19,IF($G19="FSG",0,IF($G19="MG",SUMPRODUCT(Expenses!EW$20:EW$24,$I19:$I23)*$F19,MAX((Expenses!EW$20-$K19/12)*$J19*$F19,0)+MAX((Expenses!EW$21-$K20/12)*$J20*$F19,0)+MAX((Expenses!EW$22-$K21/12)*$J21*$F19,0)+MAX((Expenses!EW$23-$K22/12)*$J22*$F19,0)+MAX((Expenses!EW$24-$K23/12)*$J23*$F19,0)))),0)</f>
        <v>265.90293216524913</v>
      </c>
      <c r="EZ185" s="154">
        <f>IF(AND(EZ$165&lt;=$E19,EZ$165&gt;=EOMONTH($D19,0)),IF($G19="NNN",SUM(Expenses!EX$20:EX$24)*$F19,IF($G19="FSG",0,IF($G19="MG",SUMPRODUCT(Expenses!EX$20:EX$24,$I19:$I23)*$F19,MAX((Expenses!EX$20-$K19/12)*$J19*$F19,0)+MAX((Expenses!EX$21-$K20/12)*$J20*$F19,0)+MAX((Expenses!EX$22-$K21/12)*$J21*$F19,0)+MAX((Expenses!EX$23-$K22/12)*$J22*$F19,0)+MAX((Expenses!EX$24-$K23/12)*$J23*$F19,0)))),0)</f>
        <v>266.3736515303857</v>
      </c>
      <c r="FA185" s="154">
        <f>IF(AND(FA$165&lt;=$E19,FA$165&gt;=EOMONTH($D19,0)),IF($G19="NNN",SUM(Expenses!EY$20:EY$24)*$F19,IF($G19="FSG",0,IF($G19="MG",SUMPRODUCT(Expenses!EY$20:EY$24,$I19:$I23)*$F19,MAX((Expenses!EY$20-$K19/12)*$J19*$F19,0)+MAX((Expenses!EY$21-$K20/12)*$J20*$F19,0)+MAX((Expenses!EY$22-$K21/12)*$J21*$F19,0)+MAX((Expenses!EY$23-$K22/12)*$J22*$F19,0)+MAX((Expenses!EY$24-$K23/12)*$J23*$F19,0)))),0)</f>
        <v>266.84553181646368</v>
      </c>
      <c r="FB185" s="154">
        <f>IF(AND(FB$165&lt;=$E19,FB$165&gt;=EOMONTH($D19,0)),IF($G19="NNN",SUM(Expenses!EZ$20:EZ$24)*$F19,IF($G19="FSG",0,IF($G19="MG",SUMPRODUCT(Expenses!EZ$20:EZ$24,$I19:$I23)*$F19,MAX((Expenses!EZ$20-$K19/12)*$J19*$F19,0)+MAX((Expenses!EZ$21-$K20/12)*$J20*$F19,0)+MAX((Expenses!EZ$22-$K21/12)*$J21*$F19,0)+MAX((Expenses!EZ$23-$K22/12)*$J22*$F19,0)+MAX((Expenses!EZ$24-$K23/12)*$J23*$F19,0)))),0)</f>
        <v>267.3185758866274</v>
      </c>
      <c r="FC185" s="154">
        <f>IF(AND(FC$165&lt;=$E19,FC$165&gt;=EOMONTH($D19,0)),IF($G19="NNN",SUM(Expenses!FA$20:FA$24)*$F19,IF($G19="FSG",0,IF($G19="MG",SUMPRODUCT(Expenses!FA$20:FA$24,$I19:$I23)*$F19,MAX((Expenses!FA$20-$K19/12)*$J19*$F19,0)+MAX((Expenses!FA$21-$K20/12)*$J20*$F19,0)+MAX((Expenses!FA$22-$K21/12)*$J21*$F19,0)+MAX((Expenses!FA$23-$K22/12)*$J22*$F19,0)+MAX((Expenses!FA$24-$K23/12)*$J23*$F19,0)))),0)</f>
        <v>267.79278661108225</v>
      </c>
      <c r="FD185" s="154">
        <f>IF(AND(FD$165&lt;=$E19,FD$165&gt;=EOMONTH($D19,0)),IF($G19="NNN",SUM(Expenses!FB$20:FB$24)*$F19,IF($G19="FSG",0,IF($G19="MG",SUMPRODUCT(Expenses!FB$20:FB$24,$I19:$I23)*$F19,MAX((Expenses!FB$20-$K19/12)*$J19*$F19,0)+MAX((Expenses!FB$21-$K20/12)*$J20*$F19,0)+MAX((Expenses!FB$22-$K21/12)*$J21*$F19,0)+MAX((Expenses!FB$23-$K22/12)*$J22*$F19,0)+MAX((Expenses!FB$24-$K23/12)*$J23*$F19,0)))),0)</f>
        <v>0</v>
      </c>
      <c r="FE185" s="154">
        <f>IF(AND(FE$165&lt;=$E19,FE$165&gt;=EOMONTH($D19,0)),IF($G19="NNN",SUM(Expenses!FC$20:FC$24)*$F19,IF($G19="FSG",0,IF($G19="MG",SUMPRODUCT(Expenses!FC$20:FC$24,$I19:$I23)*$F19,MAX((Expenses!FC$20-$K19/12)*$J19*$F19,0)+MAX((Expenses!FC$21-$K20/12)*$J20*$F19,0)+MAX((Expenses!FC$22-$K21/12)*$J21*$F19,0)+MAX((Expenses!FC$23-$K22/12)*$J22*$F19,0)+MAX((Expenses!FC$24-$K23/12)*$J23*$F19,0)))),0)</f>
        <v>0</v>
      </c>
      <c r="FF185" s="154">
        <f>IF(AND(FF$165&lt;=$E19,FF$165&gt;=EOMONTH($D19,0)),IF($G19="NNN",SUM(Expenses!FD$20:FD$24)*$F19,IF($G19="FSG",0,IF($G19="MG",SUMPRODUCT(Expenses!FD$20:FD$24,$I19:$I23)*$F19,MAX((Expenses!FD$20-$K19/12)*$J19*$F19,0)+MAX((Expenses!FD$21-$K20/12)*$J20*$F19,0)+MAX((Expenses!FD$22-$K21/12)*$J21*$F19,0)+MAX((Expenses!FD$23-$K22/12)*$J22*$F19,0)+MAX((Expenses!FD$24-$K23/12)*$J23*$F19,0)))),0)</f>
        <v>0</v>
      </c>
      <c r="FG185" s="154">
        <f>IF(AND(FG$165&lt;=$E19,FG$165&gt;=EOMONTH($D19,0)),IF($G19="NNN",SUM(Expenses!FE$20:FE$24)*$F19,IF($G19="FSG",0,IF($G19="MG",SUMPRODUCT(Expenses!FE$20:FE$24,$I19:$I23)*$F19,MAX((Expenses!FE$20-$K19/12)*$J19*$F19,0)+MAX((Expenses!FE$21-$K20/12)*$J20*$F19,0)+MAX((Expenses!FE$22-$K21/12)*$J21*$F19,0)+MAX((Expenses!FE$23-$K22/12)*$J22*$F19,0)+MAX((Expenses!FE$24-$K23/12)*$J23*$F19,0)))),0)</f>
        <v>0</v>
      </c>
      <c r="FH185" s="154">
        <f>IF(AND(FH$165&lt;=$E19,FH$165&gt;=EOMONTH($D19,0)),IF($G19="NNN",SUM(Expenses!FF$20:FF$24)*$F19,IF($G19="FSG",0,IF($G19="MG",SUMPRODUCT(Expenses!FF$20:FF$24,$I19:$I23)*$F19,MAX((Expenses!FF$20-$K19/12)*$J19*$F19,0)+MAX((Expenses!FF$21-$K20/12)*$J20*$F19,0)+MAX((Expenses!FF$22-$K21/12)*$J21*$F19,0)+MAX((Expenses!FF$23-$K22/12)*$J22*$F19,0)+MAX((Expenses!FF$24-$K23/12)*$J23*$F19,0)))),0)</f>
        <v>0</v>
      </c>
      <c r="FI185" s="154">
        <f>IF(AND(FI$165&lt;=$E19,FI$165&gt;=EOMONTH($D19,0)),IF($G19="NNN",SUM(Expenses!FG$20:FG$24)*$F19,IF($G19="FSG",0,IF($G19="MG",SUMPRODUCT(Expenses!FG$20:FG$24,$I19:$I23)*$F19,MAX((Expenses!FG$20-$K19/12)*$J19*$F19,0)+MAX((Expenses!FG$21-$K20/12)*$J20*$F19,0)+MAX((Expenses!FG$22-$K21/12)*$J21*$F19,0)+MAX((Expenses!FG$23-$K22/12)*$J22*$F19,0)+MAX((Expenses!FG$24-$K23/12)*$J23*$F19,0)))),0)</f>
        <v>0</v>
      </c>
      <c r="FJ185" s="154">
        <f>IF(AND(FJ$165&lt;=$E19,FJ$165&gt;=EOMONTH($D19,0)),IF($G19="NNN",SUM(Expenses!FH$20:FH$24)*$F19,IF($G19="FSG",0,IF($G19="MG",SUMPRODUCT(Expenses!FH$20:FH$24,$I19:$I23)*$F19,MAX((Expenses!FH$20-$K19/12)*$J19*$F19,0)+MAX((Expenses!FH$21-$K20/12)*$J20*$F19,0)+MAX((Expenses!FH$22-$K21/12)*$J21*$F19,0)+MAX((Expenses!FH$23-$K22/12)*$J22*$F19,0)+MAX((Expenses!FH$24-$K23/12)*$J23*$F19,0)))),0)</f>
        <v>0</v>
      </c>
      <c r="FK185" s="154">
        <f>IF(AND(FK$165&lt;=$E19,FK$165&gt;=EOMONTH($D19,0)),IF($G19="NNN",SUM(Expenses!FI$20:FI$24)*$F19,IF($G19="FSG",0,IF($G19="MG",SUMPRODUCT(Expenses!FI$20:FI$24,$I19:$I23)*$F19,MAX((Expenses!FI$20-$K19/12)*$J19*$F19,0)+MAX((Expenses!FI$21-$K20/12)*$J20*$F19,0)+MAX((Expenses!FI$22-$K21/12)*$J21*$F19,0)+MAX((Expenses!FI$23-$K22/12)*$J22*$F19,0)+MAX((Expenses!FI$24-$K23/12)*$J23*$F19,0)))),0)</f>
        <v>0</v>
      </c>
      <c r="FL185" s="154">
        <f>IF(AND(FL$165&lt;=$E19,FL$165&gt;=EOMONTH($D19,0)),IF($G19="NNN",SUM(Expenses!FJ$20:FJ$24)*$F19,IF($G19="FSG",0,IF($G19="MG",SUMPRODUCT(Expenses!FJ$20:FJ$24,$I19:$I23)*$F19,MAX((Expenses!FJ$20-$K19/12)*$J19*$F19,0)+MAX((Expenses!FJ$21-$K20/12)*$J20*$F19,0)+MAX((Expenses!FJ$22-$K21/12)*$J21*$F19,0)+MAX((Expenses!FJ$23-$K22/12)*$J22*$F19,0)+MAX((Expenses!FJ$24-$K23/12)*$J23*$F19,0)))),0)</f>
        <v>0</v>
      </c>
      <c r="FM185" s="154">
        <f>IF(AND(FM$165&lt;=$E19,FM$165&gt;=EOMONTH($D19,0)),IF($G19="NNN",SUM(Expenses!FK$20:FK$24)*$F19,IF($G19="FSG",0,IF($G19="MG",SUMPRODUCT(Expenses!FK$20:FK$24,$I19:$I23)*$F19,MAX((Expenses!FK$20-$K19/12)*$J19*$F19,0)+MAX((Expenses!FK$21-$K20/12)*$J20*$F19,0)+MAX((Expenses!FK$22-$K21/12)*$J21*$F19,0)+MAX((Expenses!FK$23-$K22/12)*$J22*$F19,0)+MAX((Expenses!FK$24-$K23/12)*$J23*$F19,0)))),0)</f>
        <v>0</v>
      </c>
      <c r="FN185" s="154">
        <f>IF(AND(FN$165&lt;=$E19,FN$165&gt;=EOMONTH($D19,0)),IF($G19="NNN",SUM(Expenses!FL$20:FL$24)*$F19,IF($G19="FSG",0,IF($G19="MG",SUMPRODUCT(Expenses!FL$20:FL$24,$I19:$I23)*$F19,MAX((Expenses!FL$20-$K19/12)*$J19*$F19,0)+MAX((Expenses!FL$21-$K20/12)*$J20*$F19,0)+MAX((Expenses!FL$22-$K21/12)*$J21*$F19,0)+MAX((Expenses!FL$23-$K22/12)*$J22*$F19,0)+MAX((Expenses!FL$24-$K23/12)*$J23*$F19,0)))),0)</f>
        <v>0</v>
      </c>
      <c r="FO185" s="154">
        <f>IF(AND(FO$165&lt;=$E19,FO$165&gt;=EOMONTH($D19,0)),IF($G19="NNN",SUM(Expenses!FM$20:FM$24)*$F19,IF($G19="FSG",0,IF($G19="MG",SUMPRODUCT(Expenses!FM$20:FM$24,$I19:$I23)*$F19,MAX((Expenses!FM$20-$K19/12)*$J19*$F19,0)+MAX((Expenses!FM$21-$K20/12)*$J20*$F19,0)+MAX((Expenses!FM$22-$K21/12)*$J21*$F19,0)+MAX((Expenses!FM$23-$K22/12)*$J22*$F19,0)+MAX((Expenses!FM$24-$K23/12)*$J23*$F19,0)))),0)</f>
        <v>0</v>
      </c>
      <c r="FP185" s="154">
        <f>IF(AND(FP$165&lt;=$E19,FP$165&gt;=EOMONTH($D19,0)),IF($G19="NNN",SUM(Expenses!FN$20:FN$24)*$F19,IF($G19="FSG",0,IF($G19="MG",SUMPRODUCT(Expenses!FN$20:FN$24,$I19:$I23)*$F19,MAX((Expenses!FN$20-$K19/12)*$J19*$F19,0)+MAX((Expenses!FN$21-$K20/12)*$J20*$F19,0)+MAX((Expenses!FN$22-$K21/12)*$J21*$F19,0)+MAX((Expenses!FN$23-$K22/12)*$J22*$F19,0)+MAX((Expenses!FN$24-$K23/12)*$J23*$F19,0)))),0)</f>
        <v>0</v>
      </c>
      <c r="FQ185" s="154">
        <f>IF(AND(FQ$165&lt;=$E19,FQ$165&gt;=EOMONTH($D19,0)),IF($G19="NNN",SUM(Expenses!FO$20:FO$24)*$F19,IF($G19="FSG",0,IF($G19="MG",SUMPRODUCT(Expenses!FO$20:FO$24,$I19:$I23)*$F19,MAX((Expenses!FO$20-$K19/12)*$J19*$F19,0)+MAX((Expenses!FO$21-$K20/12)*$J20*$F19,0)+MAX((Expenses!FO$22-$K21/12)*$J21*$F19,0)+MAX((Expenses!FO$23-$K22/12)*$J22*$F19,0)+MAX((Expenses!FO$24-$K23/12)*$J23*$F19,0)))),0)</f>
        <v>0</v>
      </c>
      <c r="FR185" s="154">
        <f>IF(AND(FR$165&lt;=$E19,FR$165&gt;=EOMONTH($D19,0)),IF($G19="NNN",SUM(Expenses!FP$20:FP$24)*$F19,IF($G19="FSG",0,IF($G19="MG",SUMPRODUCT(Expenses!FP$20:FP$24,$I19:$I23)*$F19,MAX((Expenses!FP$20-$K19/12)*$J19*$F19,0)+MAX((Expenses!FP$21-$K20/12)*$J20*$F19,0)+MAX((Expenses!FP$22-$K21/12)*$J21*$F19,0)+MAX((Expenses!FP$23-$K22/12)*$J22*$F19,0)+MAX((Expenses!FP$24-$K23/12)*$J23*$F19,0)))),0)</f>
        <v>0</v>
      </c>
      <c r="FS185" s="154">
        <f>IF(AND(FS$165&lt;=$E19,FS$165&gt;=EOMONTH($D19,0)),IF($G19="NNN",SUM(Expenses!FQ$20:FQ$24)*$F19,IF($G19="FSG",0,IF($G19="MG",SUMPRODUCT(Expenses!FQ$20:FQ$24,$I19:$I23)*$F19,MAX((Expenses!FQ$20-$K19/12)*$J19*$F19,0)+MAX((Expenses!FQ$21-$K20/12)*$J20*$F19,0)+MAX((Expenses!FQ$22-$K21/12)*$J21*$F19,0)+MAX((Expenses!FQ$23-$K22/12)*$J22*$F19,0)+MAX((Expenses!FQ$24-$K23/12)*$J23*$F19,0)))),0)</f>
        <v>0</v>
      </c>
      <c r="FT185" s="154">
        <f>IF(AND(FT$165&lt;=$E19,FT$165&gt;=EOMONTH($D19,0)),IF($G19="NNN",SUM(Expenses!FR$20:FR$24)*$F19,IF($G19="FSG",0,IF($G19="MG",SUMPRODUCT(Expenses!FR$20:FR$24,$I19:$I23)*$F19,MAX((Expenses!FR$20-$K19/12)*$J19*$F19,0)+MAX((Expenses!FR$21-$K20/12)*$J20*$F19,0)+MAX((Expenses!FR$22-$K21/12)*$J21*$F19,0)+MAX((Expenses!FR$23-$K22/12)*$J22*$F19,0)+MAX((Expenses!FR$24-$K23/12)*$J23*$F19,0)))),0)</f>
        <v>0</v>
      </c>
      <c r="FU185" s="154">
        <f>IF(AND(FU$165&lt;=$E19,FU$165&gt;=EOMONTH($D19,0)),IF($G19="NNN",SUM(Expenses!FS$20:FS$24)*$F19,IF($G19="FSG",0,IF($G19="MG",SUMPRODUCT(Expenses!FS$20:FS$24,$I19:$I23)*$F19,MAX((Expenses!FS$20-$K19/12)*$J19*$F19,0)+MAX((Expenses!FS$21-$K20/12)*$J20*$F19,0)+MAX((Expenses!FS$22-$K21/12)*$J21*$F19,0)+MAX((Expenses!FS$23-$K22/12)*$J22*$F19,0)+MAX((Expenses!FS$24-$K23/12)*$J23*$F19,0)))),0)</f>
        <v>0</v>
      </c>
      <c r="FV185" s="154">
        <f>IF(AND(FV$165&lt;=$E19,FV$165&gt;=EOMONTH($D19,0)),IF($G19="NNN",SUM(Expenses!FT$20:FT$24)*$F19,IF($G19="FSG",0,IF($G19="MG",SUMPRODUCT(Expenses!FT$20:FT$24,$I19:$I23)*$F19,MAX((Expenses!FT$20-$K19/12)*$J19*$F19,0)+MAX((Expenses!FT$21-$K20/12)*$J20*$F19,0)+MAX((Expenses!FT$22-$K21/12)*$J21*$F19,0)+MAX((Expenses!FT$23-$K22/12)*$J22*$F19,0)+MAX((Expenses!FT$24-$K23/12)*$J23*$F19,0)))),0)</f>
        <v>0</v>
      </c>
      <c r="FW185" s="154">
        <f>IF(AND(FW$165&lt;=$E19,FW$165&gt;=EOMONTH($D19,0)),IF($G19="NNN",SUM(Expenses!FU$20:FU$24)*$F19,IF($G19="FSG",0,IF($G19="MG",SUMPRODUCT(Expenses!FU$20:FU$24,$I19:$I23)*$F19,MAX((Expenses!FU$20-$K19/12)*$J19*$F19,0)+MAX((Expenses!FU$21-$K20/12)*$J20*$F19,0)+MAX((Expenses!FU$22-$K21/12)*$J21*$F19,0)+MAX((Expenses!FU$23-$K22/12)*$J22*$F19,0)+MAX((Expenses!FU$24-$K23/12)*$J23*$F19,0)))),0)</f>
        <v>0</v>
      </c>
      <c r="FX185" s="154">
        <f>IF(AND(FX$165&lt;=$E19,FX$165&gt;=EOMONTH($D19,0)),IF($G19="NNN",SUM(Expenses!FV$20:FV$24)*$F19,IF($G19="FSG",0,IF($G19="MG",SUMPRODUCT(Expenses!FV$20:FV$24,$I19:$I23)*$F19,MAX((Expenses!FV$20-$K19/12)*$J19*$F19,0)+MAX((Expenses!FV$21-$K20/12)*$J20*$F19,0)+MAX((Expenses!FV$22-$K21/12)*$J21*$F19,0)+MAX((Expenses!FV$23-$K22/12)*$J22*$F19,0)+MAX((Expenses!FV$24-$K23/12)*$J23*$F19,0)))),0)</f>
        <v>0</v>
      </c>
      <c r="FY185" s="154">
        <f>IF(AND(FY$165&lt;=$E19,FY$165&gt;=EOMONTH($D19,0)),IF($G19="NNN",SUM(Expenses!FW$20:FW$24)*$F19,IF($G19="FSG",0,IF($G19="MG",SUMPRODUCT(Expenses!FW$20:FW$24,$I19:$I23)*$F19,MAX((Expenses!FW$20-$K19/12)*$J19*$F19,0)+MAX((Expenses!FW$21-$K20/12)*$J20*$F19,0)+MAX((Expenses!FW$22-$K21/12)*$J21*$F19,0)+MAX((Expenses!FW$23-$K22/12)*$J22*$F19,0)+MAX((Expenses!FW$24-$K23/12)*$J23*$F19,0)))),0)</f>
        <v>0</v>
      </c>
      <c r="FZ185" s="154">
        <f>IF(AND(FZ$165&lt;=$E19,FZ$165&gt;=EOMONTH($D19,0)),IF($G19="NNN",SUM(Expenses!FX$20:FX$24)*$F19,IF($G19="FSG",0,IF($G19="MG",SUMPRODUCT(Expenses!FX$20:FX$24,$I19:$I23)*$F19,MAX((Expenses!FX$20-$K19/12)*$J19*$F19,0)+MAX((Expenses!FX$21-$K20/12)*$J20*$F19,0)+MAX((Expenses!FX$22-$K21/12)*$J21*$F19,0)+MAX((Expenses!FX$23-$K22/12)*$J22*$F19,0)+MAX((Expenses!FX$24-$K23/12)*$J23*$F19,0)))),0)</f>
        <v>0</v>
      </c>
      <c r="GA185" s="154">
        <f>IF(AND(GA$165&lt;=$E19,GA$165&gt;=EOMONTH($D19,0)),IF($G19="NNN",SUM(Expenses!FY$20:FY$24)*$F19,IF($G19="FSG",0,IF($G19="MG",SUMPRODUCT(Expenses!FY$20:FY$24,$I19:$I23)*$F19,MAX((Expenses!FY$20-$K19/12)*$J19*$F19,0)+MAX((Expenses!FY$21-$K20/12)*$J20*$F19,0)+MAX((Expenses!FY$22-$K21/12)*$J21*$F19,0)+MAX((Expenses!FY$23-$K22/12)*$J22*$F19,0)+MAX((Expenses!FY$24-$K23/12)*$J23*$F19,0)))),0)</f>
        <v>0</v>
      </c>
      <c r="GB185" s="154">
        <f>IF(AND(GB$165&lt;=$E19,GB$165&gt;=EOMONTH($D19,0)),IF($G19="NNN",SUM(Expenses!FZ$20:FZ$24)*$F19,IF($G19="FSG",0,IF($G19="MG",SUMPRODUCT(Expenses!FZ$20:FZ$24,$I19:$I23)*$F19,MAX((Expenses!FZ$20-$K19/12)*$J19*$F19,0)+MAX((Expenses!FZ$21-$K20/12)*$J20*$F19,0)+MAX((Expenses!FZ$22-$K21/12)*$J21*$F19,0)+MAX((Expenses!FZ$23-$K22/12)*$J22*$F19,0)+MAX((Expenses!FZ$24-$K23/12)*$J23*$F19,0)))),0)</f>
        <v>0</v>
      </c>
      <c r="GC185" s="154">
        <f>IF(AND(GC$165&lt;=$E19,GC$165&gt;=EOMONTH($D19,0)),IF($G19="NNN",SUM(Expenses!GA$20:GA$24)*$F19,IF($G19="FSG",0,IF($G19="MG",SUMPRODUCT(Expenses!GA$20:GA$24,$I19:$I23)*$F19,MAX((Expenses!GA$20-$K19/12)*$J19*$F19,0)+MAX((Expenses!GA$21-$K20/12)*$J20*$F19,0)+MAX((Expenses!GA$22-$K21/12)*$J21*$F19,0)+MAX((Expenses!GA$23-$K22/12)*$J22*$F19,0)+MAX((Expenses!GA$24-$K23/12)*$J23*$F19,0)))),0)</f>
        <v>0</v>
      </c>
      <c r="GD185" s="154">
        <f>IF(AND(GD$165&lt;=$E19,GD$165&gt;=EOMONTH($D19,0)),IF($G19="NNN",SUM(Expenses!GB$20:GB$24)*$F19,IF($G19="FSG",0,IF($G19="MG",SUMPRODUCT(Expenses!GB$20:GB$24,$I19:$I23)*$F19,MAX((Expenses!GB$20-$K19/12)*$J19*$F19,0)+MAX((Expenses!GB$21-$K20/12)*$J20*$F19,0)+MAX((Expenses!GB$22-$K21/12)*$J21*$F19,0)+MAX((Expenses!GB$23-$K22/12)*$J22*$F19,0)+MAX((Expenses!GB$24-$K23/12)*$J23*$F19,0)))),0)</f>
        <v>0</v>
      </c>
      <c r="GE185" s="154">
        <f>IF(AND(GE$165&lt;=$E19,GE$165&gt;=EOMONTH($D19,0)),IF($G19="NNN",SUM(Expenses!GC$20:GC$24)*$F19,IF($G19="FSG",0,IF($G19="MG",SUMPRODUCT(Expenses!GC$20:GC$24,$I19:$I23)*$F19,MAX((Expenses!GC$20-$K19/12)*$J19*$F19,0)+MAX((Expenses!GC$21-$K20/12)*$J20*$F19,0)+MAX((Expenses!GC$22-$K21/12)*$J21*$F19,0)+MAX((Expenses!GC$23-$K22/12)*$J22*$F19,0)+MAX((Expenses!GC$24-$K23/12)*$J23*$F19,0)))),0)</f>
        <v>0</v>
      </c>
      <c r="GF185" s="154">
        <f>IF(AND(GF$165&lt;=$E19,GF$165&gt;=EOMONTH($D19,0)),IF($G19="NNN",SUM(Expenses!GD$20:GD$24)*$F19,IF($G19="FSG",0,IF($G19="MG",SUMPRODUCT(Expenses!GD$20:GD$24,$I19:$I23)*$F19,MAX((Expenses!GD$20-$K19/12)*$J19*$F19,0)+MAX((Expenses!GD$21-$K20/12)*$J20*$F19,0)+MAX((Expenses!GD$22-$K21/12)*$J21*$F19,0)+MAX((Expenses!GD$23-$K22/12)*$J22*$F19,0)+MAX((Expenses!GD$24-$K23/12)*$J23*$F19,0)))),0)</f>
        <v>0</v>
      </c>
      <c r="GG185" s="154">
        <f>IF(AND(GG$165&lt;=$E19,GG$165&gt;=EOMONTH($D19,0)),IF($G19="NNN",SUM(Expenses!GE$20:GE$24)*$F19,IF($G19="FSG",0,IF($G19="MG",SUMPRODUCT(Expenses!GE$20:GE$24,$I19:$I23)*$F19,MAX((Expenses!GE$20-$K19/12)*$J19*$F19,0)+MAX((Expenses!GE$21-$K20/12)*$J20*$F19,0)+MAX((Expenses!GE$22-$K21/12)*$J21*$F19,0)+MAX((Expenses!GE$23-$K22/12)*$J22*$F19,0)+MAX((Expenses!GE$24-$K23/12)*$J23*$F19,0)))),0)</f>
        <v>0</v>
      </c>
      <c r="GH185" s="154">
        <f>IF(AND(GH$165&lt;=$E19,GH$165&gt;=EOMONTH($D19,0)),IF($G19="NNN",SUM(Expenses!GF$20:GF$24)*$F19,IF($G19="FSG",0,IF($G19="MG",SUMPRODUCT(Expenses!GF$20:GF$24,$I19:$I23)*$F19,MAX((Expenses!GF$20-$K19/12)*$J19*$F19,0)+MAX((Expenses!GF$21-$K20/12)*$J20*$F19,0)+MAX((Expenses!GF$22-$K21/12)*$J21*$F19,0)+MAX((Expenses!GF$23-$K22/12)*$J22*$F19,0)+MAX((Expenses!GF$24-$K23/12)*$J23*$F19,0)))),0)</f>
        <v>0</v>
      </c>
      <c r="GI185" s="154">
        <f>IF(AND(GI$165&lt;=$E19,GI$165&gt;=EOMONTH($D19,0)),IF($G19="NNN",SUM(Expenses!GG$20:GG$24)*$F19,IF($G19="FSG",0,IF($G19="MG",SUMPRODUCT(Expenses!GG$20:GG$24,$I19:$I23)*$F19,MAX((Expenses!GG$20-$K19/12)*$J19*$F19,0)+MAX((Expenses!GG$21-$K20/12)*$J20*$F19,0)+MAX((Expenses!GG$22-$K21/12)*$J21*$F19,0)+MAX((Expenses!GG$23-$K22/12)*$J22*$F19,0)+MAX((Expenses!GG$24-$K23/12)*$J23*$F19,0)))),0)</f>
        <v>0</v>
      </c>
      <c r="GJ185" s="154">
        <f>IF(AND(GJ$165&lt;=$E19,GJ$165&gt;=EOMONTH($D19,0)),IF($G19="NNN",SUM(Expenses!GH$20:GH$24)*$F19,IF($G19="FSG",0,IF($G19="MG",SUMPRODUCT(Expenses!GH$20:GH$24,$I19:$I23)*$F19,MAX((Expenses!GH$20-$K19/12)*$J19*$F19,0)+MAX((Expenses!GH$21-$K20/12)*$J20*$F19,0)+MAX((Expenses!GH$22-$K21/12)*$J21*$F19,0)+MAX((Expenses!GH$23-$K22/12)*$J22*$F19,0)+MAX((Expenses!GH$24-$K23/12)*$J23*$F19,0)))),0)</f>
        <v>0</v>
      </c>
      <c r="GK185" s="154">
        <f>IF(AND(GK$165&lt;=$E19,GK$165&gt;=EOMONTH($D19,0)),IF($G19="NNN",SUM(Expenses!GI$20:GI$24)*$F19,IF($G19="FSG",0,IF($G19="MG",SUMPRODUCT(Expenses!GI$20:GI$24,$I19:$I23)*$F19,MAX((Expenses!GI$20-$K19/12)*$J19*$F19,0)+MAX((Expenses!GI$21-$K20/12)*$J20*$F19,0)+MAX((Expenses!GI$22-$K21/12)*$J21*$F19,0)+MAX((Expenses!GI$23-$K22/12)*$J22*$F19,0)+MAX((Expenses!GI$24-$K23/12)*$J23*$F19,0)))),0)</f>
        <v>0</v>
      </c>
      <c r="GL185" s="154">
        <f>IF(AND(GL$165&lt;=$E19,GL$165&gt;=EOMONTH($D19,0)),IF($G19="NNN",SUM(Expenses!GJ$20:GJ$24)*$F19,IF($G19="FSG",0,IF($G19="MG",SUMPRODUCT(Expenses!GJ$20:GJ$24,$I19:$I23)*$F19,MAX((Expenses!GJ$20-$K19/12)*$J19*$F19,0)+MAX((Expenses!GJ$21-$K20/12)*$J20*$F19,0)+MAX((Expenses!GJ$22-$K21/12)*$J21*$F19,0)+MAX((Expenses!GJ$23-$K22/12)*$J22*$F19,0)+MAX((Expenses!GJ$24-$K23/12)*$J23*$F19,0)))),0)</f>
        <v>0</v>
      </c>
      <c r="GM185" s="154">
        <f>IF(AND(GM$165&lt;=$E19,GM$165&gt;=EOMONTH($D19,0)),IF($G19="NNN",SUM(Expenses!GK$20:GK$24)*$F19,IF($G19="FSG",0,IF($G19="MG",SUMPRODUCT(Expenses!GK$20:GK$24,$I19:$I23)*$F19,MAX((Expenses!GK$20-$K19/12)*$J19*$F19,0)+MAX((Expenses!GK$21-$K20/12)*$J20*$F19,0)+MAX((Expenses!GK$22-$K21/12)*$J21*$F19,0)+MAX((Expenses!GK$23-$K22/12)*$J22*$F19,0)+MAX((Expenses!GK$24-$K23/12)*$J23*$F19,0)))),0)</f>
        <v>0</v>
      </c>
      <c r="GN185" s="154">
        <f>IF(AND(GN$165&lt;=$E19,GN$165&gt;=EOMONTH($D19,0)),IF($G19="NNN",SUM(Expenses!GL$20:GL$24)*$F19,IF($G19="FSG",0,IF($G19="MG",SUMPRODUCT(Expenses!GL$20:GL$24,$I19:$I23)*$F19,MAX((Expenses!GL$20-$K19/12)*$J19*$F19,0)+MAX((Expenses!GL$21-$K20/12)*$J20*$F19,0)+MAX((Expenses!GL$22-$K21/12)*$J21*$F19,0)+MAX((Expenses!GL$23-$K22/12)*$J22*$F19,0)+MAX((Expenses!GL$24-$K23/12)*$J23*$F19,0)))),0)</f>
        <v>0</v>
      </c>
      <c r="GO185" s="154">
        <f>IF(AND(GO$165&lt;=$E19,GO$165&gt;=EOMONTH($D19,0)),IF($G19="NNN",SUM(Expenses!GM$20:GM$24)*$F19,IF($G19="FSG",0,IF($G19="MG",SUMPRODUCT(Expenses!GM$20:GM$24,$I19:$I23)*$F19,MAX((Expenses!GM$20-$K19/12)*$J19*$F19,0)+MAX((Expenses!GM$21-$K20/12)*$J20*$F19,0)+MAX((Expenses!GM$22-$K21/12)*$J21*$F19,0)+MAX((Expenses!GM$23-$K22/12)*$J22*$F19,0)+MAX((Expenses!GM$24-$K23/12)*$J23*$F19,0)))),0)</f>
        <v>0</v>
      </c>
      <c r="GP185" s="154">
        <f>IF(AND(GP$165&lt;=$E19,GP$165&gt;=EOMONTH($D19,0)),IF($G19="NNN",SUM(Expenses!GN$20:GN$24)*$F19,IF($G19="FSG",0,IF($G19="MG",SUMPRODUCT(Expenses!GN$20:GN$24,$I19:$I23)*$F19,MAX((Expenses!GN$20-$K19/12)*$J19*$F19,0)+MAX((Expenses!GN$21-$K20/12)*$J20*$F19,0)+MAX((Expenses!GN$22-$K21/12)*$J21*$F19,0)+MAX((Expenses!GN$23-$K22/12)*$J22*$F19,0)+MAX((Expenses!GN$24-$K23/12)*$J23*$F19,0)))),0)</f>
        <v>0</v>
      </c>
      <c r="GQ185" s="154">
        <f>IF(AND(GQ$165&lt;=$E19,GQ$165&gt;=EOMONTH($D19,0)),IF($G19="NNN",SUM(Expenses!GO$20:GO$24)*$F19,IF($G19="FSG",0,IF($G19="MG",SUMPRODUCT(Expenses!GO$20:GO$24,$I19:$I23)*$F19,MAX((Expenses!GO$20-$K19/12)*$J19*$F19,0)+MAX((Expenses!GO$21-$K20/12)*$J20*$F19,0)+MAX((Expenses!GO$22-$K21/12)*$J21*$F19,0)+MAX((Expenses!GO$23-$K22/12)*$J22*$F19,0)+MAX((Expenses!GO$24-$K23/12)*$J23*$F19,0)))),0)</f>
        <v>0</v>
      </c>
      <c r="GR185" s="154">
        <f>IF(AND(GR$165&lt;=$E19,GR$165&gt;=EOMONTH($D19,0)),IF($G19="NNN",SUM(Expenses!GP$20:GP$24)*$F19,IF($G19="FSG",0,IF($G19="MG",SUMPRODUCT(Expenses!GP$20:GP$24,$I19:$I23)*$F19,MAX((Expenses!GP$20-$K19/12)*$J19*$F19,0)+MAX((Expenses!GP$21-$K20/12)*$J20*$F19,0)+MAX((Expenses!GP$22-$K21/12)*$J21*$F19,0)+MAX((Expenses!GP$23-$K22/12)*$J22*$F19,0)+MAX((Expenses!GP$24-$K23/12)*$J23*$F19,0)))),0)</f>
        <v>0</v>
      </c>
      <c r="GS185" s="154">
        <f>IF(AND(GS$165&lt;=$E19,GS$165&gt;=EOMONTH($D19,0)),IF($G19="NNN",SUM(Expenses!GQ$20:GQ$24)*$F19,IF($G19="FSG",0,IF($G19="MG",SUMPRODUCT(Expenses!GQ$20:GQ$24,$I19:$I23)*$F19,MAX((Expenses!GQ$20-$K19/12)*$J19*$F19,0)+MAX((Expenses!GQ$21-$K20/12)*$J20*$F19,0)+MAX((Expenses!GQ$22-$K21/12)*$J21*$F19,0)+MAX((Expenses!GQ$23-$K22/12)*$J22*$F19,0)+MAX((Expenses!GQ$24-$K23/12)*$J23*$F19,0)))),0)</f>
        <v>0</v>
      </c>
      <c r="GT185" s="154">
        <f>IF(AND(GT$165&lt;=$E19,GT$165&gt;=EOMONTH($D19,0)),IF($G19="NNN",SUM(Expenses!GR$20:GR$24)*$F19,IF($G19="FSG",0,IF($G19="MG",SUMPRODUCT(Expenses!GR$20:GR$24,$I19:$I23)*$F19,MAX((Expenses!GR$20-$K19/12)*$J19*$F19,0)+MAX((Expenses!GR$21-$K20/12)*$J20*$F19,0)+MAX((Expenses!GR$22-$K21/12)*$J21*$F19,0)+MAX((Expenses!GR$23-$K22/12)*$J22*$F19,0)+MAX((Expenses!GR$24-$K23/12)*$J23*$F19,0)))),0)</f>
        <v>0</v>
      </c>
      <c r="GU185" s="154">
        <f>IF(AND(GU$165&lt;=$E19,GU$165&gt;=EOMONTH($D19,0)),IF($G19="NNN",SUM(Expenses!GS$20:GS$24)*$F19,IF($G19="FSG",0,IF($G19="MG",SUMPRODUCT(Expenses!GS$20:GS$24,$I19:$I23)*$F19,MAX((Expenses!GS$20-$K19/12)*$J19*$F19,0)+MAX((Expenses!GS$21-$K20/12)*$J20*$F19,0)+MAX((Expenses!GS$22-$K21/12)*$J21*$F19,0)+MAX((Expenses!GS$23-$K22/12)*$J22*$F19,0)+MAX((Expenses!GS$24-$K23/12)*$J23*$F19,0)))),0)</f>
        <v>0</v>
      </c>
      <c r="GV185" s="154">
        <f>IF(AND(GV$165&lt;=$E19,GV$165&gt;=EOMONTH($D19,0)),IF($G19="NNN",SUM(Expenses!GT$20:GT$24)*$F19,IF($G19="FSG",0,IF($G19="MG",SUMPRODUCT(Expenses!GT$20:GT$24,$I19:$I23)*$F19,MAX((Expenses!GT$20-$K19/12)*$J19*$F19,0)+MAX((Expenses!GT$21-$K20/12)*$J20*$F19,0)+MAX((Expenses!GT$22-$K21/12)*$J21*$F19,0)+MAX((Expenses!GT$23-$K22/12)*$J22*$F19,0)+MAX((Expenses!GT$24-$K23/12)*$J23*$F19,0)))),0)</f>
        <v>0</v>
      </c>
      <c r="GW185" s="154">
        <f>IF(AND(GW$165&lt;=$E19,GW$165&gt;=EOMONTH($D19,0)),IF($G19="NNN",SUM(Expenses!GU$20:GU$24)*$F19,IF($G19="FSG",0,IF($G19="MG",SUMPRODUCT(Expenses!GU$20:GU$24,$I19:$I23)*$F19,MAX((Expenses!GU$20-$K19/12)*$J19*$F19,0)+MAX((Expenses!GU$21-$K20/12)*$J20*$F19,0)+MAX((Expenses!GU$22-$K21/12)*$J21*$F19,0)+MAX((Expenses!GU$23-$K22/12)*$J22*$F19,0)+MAX((Expenses!GU$24-$K23/12)*$J23*$F19,0)))),0)</f>
        <v>0</v>
      </c>
      <c r="GX185" s="154">
        <f>IF(AND(GX$165&lt;=$E19,GX$165&gt;=EOMONTH($D19,0)),IF($G19="NNN",SUM(Expenses!GV$20:GV$24)*$F19,IF($G19="FSG",0,IF($G19="MG",SUMPRODUCT(Expenses!GV$20:GV$24,$I19:$I23)*$F19,MAX((Expenses!GV$20-$K19/12)*$J19*$F19,0)+MAX((Expenses!GV$21-$K20/12)*$J20*$F19,0)+MAX((Expenses!GV$22-$K21/12)*$J21*$F19,0)+MAX((Expenses!GV$23-$K22/12)*$J22*$F19,0)+MAX((Expenses!GV$24-$K23/12)*$J23*$F19,0)))),0)</f>
        <v>0</v>
      </c>
      <c r="GY185" s="154">
        <f>IF(AND(GY$165&lt;=$E19,GY$165&gt;=EOMONTH($D19,0)),IF($G19="NNN",SUM(Expenses!GW$20:GW$24)*$F19,IF($G19="FSG",0,IF($G19="MG",SUMPRODUCT(Expenses!GW$20:GW$24,$I19:$I23)*$F19,MAX((Expenses!GW$20-$K19/12)*$J19*$F19,0)+MAX((Expenses!GW$21-$K20/12)*$J20*$F19,0)+MAX((Expenses!GW$22-$K21/12)*$J21*$F19,0)+MAX((Expenses!GW$23-$K22/12)*$J22*$F19,0)+MAX((Expenses!GW$24-$K23/12)*$J23*$F19,0)))),0)</f>
        <v>0</v>
      </c>
      <c r="GZ185" s="154">
        <f>IF(AND(GZ$165&lt;=$E19,GZ$165&gt;=EOMONTH($D19,0)),IF($G19="NNN",SUM(Expenses!GX$20:GX$24)*$F19,IF($G19="FSG",0,IF($G19="MG",SUMPRODUCT(Expenses!GX$20:GX$24,$I19:$I23)*$F19,MAX((Expenses!GX$20-$K19/12)*$J19*$F19,0)+MAX((Expenses!GX$21-$K20/12)*$J20*$F19,0)+MAX((Expenses!GX$22-$K21/12)*$J21*$F19,0)+MAX((Expenses!GX$23-$K22/12)*$J22*$F19,0)+MAX((Expenses!GX$24-$K23/12)*$J23*$F19,0)))),0)</f>
        <v>0</v>
      </c>
      <c r="HA185" s="154">
        <f>IF(AND(HA$165&lt;=$E19,HA$165&gt;=EOMONTH($D19,0)),IF($G19="NNN",SUM(Expenses!GY$20:GY$24)*$F19,IF($G19="FSG",0,IF($G19="MG",SUMPRODUCT(Expenses!GY$20:GY$24,$I19:$I23)*$F19,MAX((Expenses!GY$20-$K19/12)*$J19*$F19,0)+MAX((Expenses!GY$21-$K20/12)*$J20*$F19,0)+MAX((Expenses!GY$22-$K21/12)*$J21*$F19,0)+MAX((Expenses!GY$23-$K22/12)*$J22*$F19,0)+MAX((Expenses!GY$24-$K23/12)*$J23*$F19,0)))),0)</f>
        <v>0</v>
      </c>
      <c r="HB185" s="154">
        <f>IF(AND(HB$165&lt;=$E19,HB$165&gt;=EOMONTH($D19,0)),IF($G19="NNN",SUM(Expenses!GZ$20:GZ$24)*$F19,IF($G19="FSG",0,IF($G19="MG",SUMPRODUCT(Expenses!GZ$20:GZ$24,$I19:$I23)*$F19,MAX((Expenses!GZ$20-$K19/12)*$J19*$F19,0)+MAX((Expenses!GZ$21-$K20/12)*$J20*$F19,0)+MAX((Expenses!GZ$22-$K21/12)*$J21*$F19,0)+MAX((Expenses!GZ$23-$K22/12)*$J22*$F19,0)+MAX((Expenses!GZ$24-$K23/12)*$J23*$F19,0)))),0)</f>
        <v>0</v>
      </c>
      <c r="HC185" s="154">
        <f>IF(AND(HC$165&lt;=$E19,HC$165&gt;=EOMONTH($D19,0)),IF($G19="NNN",SUM(Expenses!HA$20:HA$24)*$F19,IF($G19="FSG",0,IF($G19="MG",SUMPRODUCT(Expenses!HA$20:HA$24,$I19:$I23)*$F19,MAX((Expenses!HA$20-$K19/12)*$J19*$F19,0)+MAX((Expenses!HA$21-$K20/12)*$J20*$F19,0)+MAX((Expenses!HA$22-$K21/12)*$J21*$F19,0)+MAX((Expenses!HA$23-$K22/12)*$J22*$F19,0)+MAX((Expenses!HA$24-$K23/12)*$J23*$F19,0)))),0)</f>
        <v>0</v>
      </c>
      <c r="HD185" s="154">
        <f>IF(AND(HD$165&lt;=$E19,HD$165&gt;=EOMONTH($D19,0)),IF($G19="NNN",SUM(Expenses!HB$20:HB$24)*$F19,IF($G19="FSG",0,IF($G19="MG",SUMPRODUCT(Expenses!HB$20:HB$24,$I19:$I23)*$F19,MAX((Expenses!HB$20-$K19/12)*$J19*$F19,0)+MAX((Expenses!HB$21-$K20/12)*$J20*$F19,0)+MAX((Expenses!HB$22-$K21/12)*$J21*$F19,0)+MAX((Expenses!HB$23-$K22/12)*$J22*$F19,0)+MAX((Expenses!HB$24-$K23/12)*$J23*$F19,0)))),0)</f>
        <v>0</v>
      </c>
      <c r="HE185" s="154">
        <f>IF(AND(HE$165&lt;=$E19,HE$165&gt;=EOMONTH($D19,0)),IF($G19="NNN",SUM(Expenses!HC$20:HC$24)*$F19,IF($G19="FSG",0,IF($G19="MG",SUMPRODUCT(Expenses!HC$20:HC$24,$I19:$I23)*$F19,MAX((Expenses!HC$20-$K19/12)*$J19*$F19,0)+MAX((Expenses!HC$21-$K20/12)*$J20*$F19,0)+MAX((Expenses!HC$22-$K21/12)*$J21*$F19,0)+MAX((Expenses!HC$23-$K22/12)*$J22*$F19,0)+MAX((Expenses!HC$24-$K23/12)*$J23*$F19,0)))),0)</f>
        <v>0</v>
      </c>
      <c r="HF185" s="154">
        <f>IF(AND(HF$165&lt;=$E19,HF$165&gt;=EOMONTH($D19,0)),IF($G19="NNN",SUM(Expenses!HD$20:HD$24)*$F19,IF($G19="FSG",0,IF($G19="MG",SUMPRODUCT(Expenses!HD$20:HD$24,$I19:$I23)*$F19,MAX((Expenses!HD$20-$K19/12)*$J19*$F19,0)+MAX((Expenses!HD$21-$K20/12)*$J20*$F19,0)+MAX((Expenses!HD$22-$K21/12)*$J21*$F19,0)+MAX((Expenses!HD$23-$K22/12)*$J22*$F19,0)+MAX((Expenses!HD$24-$K23/12)*$J23*$F19,0)))),0)</f>
        <v>0</v>
      </c>
      <c r="HG185" s="154">
        <f>IF(AND(HG$165&lt;=$E19,HG$165&gt;=EOMONTH($D19,0)),IF($G19="NNN",SUM(Expenses!HE$20:HE$24)*$F19,IF($G19="FSG",0,IF($G19="MG",SUMPRODUCT(Expenses!HE$20:HE$24,$I19:$I23)*$F19,MAX((Expenses!HE$20-$K19/12)*$J19*$F19,0)+MAX((Expenses!HE$21-$K20/12)*$J20*$F19,0)+MAX((Expenses!HE$22-$K21/12)*$J21*$F19,0)+MAX((Expenses!HE$23-$K22/12)*$J22*$F19,0)+MAX((Expenses!HE$24-$K23/12)*$J23*$F19,0)))),0)</f>
        <v>0</v>
      </c>
      <c r="HH185" s="154">
        <f>IF(AND(HH$165&lt;=$E19,HH$165&gt;=EOMONTH($D19,0)),IF($G19="NNN",SUM(Expenses!HF$20:HF$24)*$F19,IF($G19="FSG",0,IF($G19="MG",SUMPRODUCT(Expenses!HF$20:HF$24,$I19:$I23)*$F19,MAX((Expenses!HF$20-$K19/12)*$J19*$F19,0)+MAX((Expenses!HF$21-$K20/12)*$J20*$F19,0)+MAX((Expenses!HF$22-$K21/12)*$J21*$F19,0)+MAX((Expenses!HF$23-$K22/12)*$J22*$F19,0)+MAX((Expenses!HF$24-$K23/12)*$J23*$F19,0)))),0)</f>
        <v>0</v>
      </c>
      <c r="HI185" s="154">
        <f>IF(AND(HI$165&lt;=$E19,HI$165&gt;=EOMONTH($D19,0)),IF($G19="NNN",SUM(Expenses!HG$20:HG$24)*$F19,IF($G19="FSG",0,IF($G19="MG",SUMPRODUCT(Expenses!HG$20:HG$24,$I19:$I23)*$F19,MAX((Expenses!HG$20-$K19/12)*$J19*$F19,0)+MAX((Expenses!HG$21-$K20/12)*$J20*$F19,0)+MAX((Expenses!HG$22-$K21/12)*$J21*$F19,0)+MAX((Expenses!HG$23-$K22/12)*$J22*$F19,0)+MAX((Expenses!HG$24-$K23/12)*$J23*$F19,0)))),0)</f>
        <v>0</v>
      </c>
      <c r="HJ185" s="154">
        <f>IF(AND(HJ$165&lt;=$E19,HJ$165&gt;=EOMONTH($D19,0)),IF($G19="NNN",SUM(Expenses!HH$20:HH$24)*$F19,IF($G19="FSG",0,IF($G19="MG",SUMPRODUCT(Expenses!HH$20:HH$24,$I19:$I23)*$F19,MAX((Expenses!HH$20-$K19/12)*$J19*$F19,0)+MAX((Expenses!HH$21-$K20/12)*$J20*$F19,0)+MAX((Expenses!HH$22-$K21/12)*$J21*$F19,0)+MAX((Expenses!HH$23-$K22/12)*$J22*$F19,0)+MAX((Expenses!HH$24-$K23/12)*$J23*$F19,0)))),0)</f>
        <v>0</v>
      </c>
      <c r="HK185" s="154">
        <f>IF(AND(HK$165&lt;=$E19,HK$165&gt;=EOMONTH($D19,0)),IF($G19="NNN",SUM(Expenses!HI$20:HI$24)*$F19,IF($G19="FSG",0,IF($G19="MG",SUMPRODUCT(Expenses!HI$20:HI$24,$I19:$I23)*$F19,MAX((Expenses!HI$20-$K19/12)*$J19*$F19,0)+MAX((Expenses!HI$21-$K20/12)*$J20*$F19,0)+MAX((Expenses!HI$22-$K21/12)*$J21*$F19,0)+MAX((Expenses!HI$23-$K22/12)*$J22*$F19,0)+MAX((Expenses!HI$24-$K23/12)*$J23*$F19,0)))),0)</f>
        <v>0</v>
      </c>
      <c r="HL185" s="154">
        <f>IF(AND(HL$165&lt;=$E19,HL$165&gt;=EOMONTH($D19,0)),IF($G19="NNN",SUM(Expenses!HJ$20:HJ$24)*$F19,IF($G19="FSG",0,IF($G19="MG",SUMPRODUCT(Expenses!HJ$20:HJ$24,$I19:$I23)*$F19,MAX((Expenses!HJ$20-$K19/12)*$J19*$F19,0)+MAX((Expenses!HJ$21-$K20/12)*$J20*$F19,0)+MAX((Expenses!HJ$22-$K21/12)*$J21*$F19,0)+MAX((Expenses!HJ$23-$K22/12)*$J22*$F19,0)+MAX((Expenses!HJ$24-$K23/12)*$J23*$F19,0)))),0)</f>
        <v>0</v>
      </c>
      <c r="HM185" s="154">
        <f>IF(AND(HM$165&lt;=$E19,HM$165&gt;=EOMONTH($D19,0)),IF($G19="NNN",SUM(Expenses!HK$20:HK$24)*$F19,IF($G19="FSG",0,IF($G19="MG",SUMPRODUCT(Expenses!HK$20:HK$24,$I19:$I23)*$F19,MAX((Expenses!HK$20-$K19/12)*$J19*$F19,0)+MAX((Expenses!HK$21-$K20/12)*$J20*$F19,0)+MAX((Expenses!HK$22-$K21/12)*$J21*$F19,0)+MAX((Expenses!HK$23-$K22/12)*$J22*$F19,0)+MAX((Expenses!HK$24-$K23/12)*$J23*$F19,0)))),0)</f>
        <v>0</v>
      </c>
      <c r="HN185" s="154">
        <f>IF(AND(HN$165&lt;=$E19,HN$165&gt;=EOMONTH($D19,0)),IF($G19="NNN",SUM(Expenses!HL$20:HL$24)*$F19,IF($G19="FSG",0,IF($G19="MG",SUMPRODUCT(Expenses!HL$20:HL$24,$I19:$I23)*$F19,MAX((Expenses!HL$20-$K19/12)*$J19*$F19,0)+MAX((Expenses!HL$21-$K20/12)*$J20*$F19,0)+MAX((Expenses!HL$22-$K21/12)*$J21*$F19,0)+MAX((Expenses!HL$23-$K22/12)*$J22*$F19,0)+MAX((Expenses!HL$24-$K23/12)*$J23*$F19,0)))),0)</f>
        <v>0</v>
      </c>
      <c r="HO185" s="154">
        <f>IF(AND(HO$165&lt;=$E19,HO$165&gt;=EOMONTH($D19,0)),IF($G19="NNN",SUM(Expenses!HM$20:HM$24)*$F19,IF($G19="FSG",0,IF($G19="MG",SUMPRODUCT(Expenses!HM$20:HM$24,$I19:$I23)*$F19,MAX((Expenses!HM$20-$K19/12)*$J19*$F19,0)+MAX((Expenses!HM$21-$K20/12)*$J20*$F19,0)+MAX((Expenses!HM$22-$K21/12)*$J21*$F19,0)+MAX((Expenses!HM$23-$K22/12)*$J22*$F19,0)+MAX((Expenses!HM$24-$K23/12)*$J23*$F19,0)))),0)</f>
        <v>0</v>
      </c>
      <c r="HP185" s="154">
        <f>IF(AND(HP$165&lt;=$E19,HP$165&gt;=EOMONTH($D19,0)),IF($G19="NNN",SUM(Expenses!HN$20:HN$24)*$F19,IF($G19="FSG",0,IF($G19="MG",SUMPRODUCT(Expenses!HN$20:HN$24,$I19:$I23)*$F19,MAX((Expenses!HN$20-$K19/12)*$J19*$F19,0)+MAX((Expenses!HN$21-$K20/12)*$J20*$F19,0)+MAX((Expenses!HN$22-$K21/12)*$J21*$F19,0)+MAX((Expenses!HN$23-$K22/12)*$J22*$F19,0)+MAX((Expenses!HN$24-$K23/12)*$J23*$F19,0)))),0)</f>
        <v>0</v>
      </c>
      <c r="HQ185" s="154">
        <f>IF(AND(HQ$165&lt;=$E19,HQ$165&gt;=EOMONTH($D19,0)),IF($G19="NNN",SUM(Expenses!HO$20:HO$24)*$F19,IF($G19="FSG",0,IF($G19="MG",SUMPRODUCT(Expenses!HO$20:HO$24,$I19:$I23)*$F19,MAX((Expenses!HO$20-$K19/12)*$J19*$F19,0)+MAX((Expenses!HO$21-$K20/12)*$J20*$F19,0)+MAX((Expenses!HO$22-$K21/12)*$J21*$F19,0)+MAX((Expenses!HO$23-$K22/12)*$J22*$F19,0)+MAX((Expenses!HO$24-$K23/12)*$J23*$F19,0)))),0)</f>
        <v>0</v>
      </c>
      <c r="HR185" s="154">
        <f>IF(AND(HR$165&lt;=$E19,HR$165&gt;=EOMONTH($D19,0)),IF($G19="NNN",SUM(Expenses!HP$20:HP$24)*$F19,IF($G19="FSG",0,IF($G19="MG",SUMPRODUCT(Expenses!HP$20:HP$24,$I19:$I23)*$F19,MAX((Expenses!HP$20-$K19/12)*$J19*$F19,0)+MAX((Expenses!HP$21-$K20/12)*$J20*$F19,0)+MAX((Expenses!HP$22-$K21/12)*$J21*$F19,0)+MAX((Expenses!HP$23-$K22/12)*$J22*$F19,0)+MAX((Expenses!HP$24-$K23/12)*$J23*$F19,0)))),0)</f>
        <v>0</v>
      </c>
      <c r="HS185" s="154">
        <f>IF(AND(HS$165&lt;=$E19,HS$165&gt;=EOMONTH($D19,0)),IF($G19="NNN",SUM(Expenses!HQ$20:HQ$24)*$F19,IF($G19="FSG",0,IF($G19="MG",SUMPRODUCT(Expenses!HQ$20:HQ$24,$I19:$I23)*$F19,MAX((Expenses!HQ$20-$K19/12)*$J19*$F19,0)+MAX((Expenses!HQ$21-$K20/12)*$J20*$F19,0)+MAX((Expenses!HQ$22-$K21/12)*$J21*$F19,0)+MAX((Expenses!HQ$23-$K22/12)*$J22*$F19,0)+MAX((Expenses!HQ$24-$K23/12)*$J23*$F19,0)))),0)</f>
        <v>0</v>
      </c>
      <c r="HT185" s="154">
        <f>IF(AND(HT$165&lt;=$E19,HT$165&gt;=EOMONTH($D19,0)),IF($G19="NNN",SUM(Expenses!HR$20:HR$24)*$F19,IF($G19="FSG",0,IF($G19="MG",SUMPRODUCT(Expenses!HR$20:HR$24,$I19:$I23)*$F19,MAX((Expenses!HR$20-$K19/12)*$J19*$F19,0)+MAX((Expenses!HR$21-$K20/12)*$J20*$F19,0)+MAX((Expenses!HR$22-$K21/12)*$J21*$F19,0)+MAX((Expenses!HR$23-$K22/12)*$J22*$F19,0)+MAX((Expenses!HR$24-$K23/12)*$J23*$F19,0)))),0)</f>
        <v>0</v>
      </c>
      <c r="HU185" s="154">
        <f>IF(AND(HU$165&lt;=$E19,HU$165&gt;=EOMONTH($D19,0)),IF($G19="NNN",SUM(Expenses!HS$20:HS$24)*$F19,IF($G19="FSG",0,IF($G19="MG",SUMPRODUCT(Expenses!HS$20:HS$24,$I19:$I23)*$F19,MAX((Expenses!HS$20-$K19/12)*$J19*$F19,0)+MAX((Expenses!HS$21-$K20/12)*$J20*$F19,0)+MAX((Expenses!HS$22-$K21/12)*$J21*$F19,0)+MAX((Expenses!HS$23-$K22/12)*$J22*$F19,0)+MAX((Expenses!HS$24-$K23/12)*$J23*$F19,0)))),0)</f>
        <v>0</v>
      </c>
      <c r="HV185" s="154">
        <f>IF(AND(HV$165&lt;=$E19,HV$165&gt;=EOMONTH($D19,0)),IF($G19="NNN",SUM(Expenses!HT$20:HT$24)*$F19,IF($G19="FSG",0,IF($G19="MG",SUMPRODUCT(Expenses!HT$20:HT$24,$I19:$I23)*$F19,MAX((Expenses!HT$20-$K19/12)*$J19*$F19,0)+MAX((Expenses!HT$21-$K20/12)*$J20*$F19,0)+MAX((Expenses!HT$22-$K21/12)*$J21*$F19,0)+MAX((Expenses!HT$23-$K22/12)*$J22*$F19,0)+MAX((Expenses!HT$24-$K23/12)*$J23*$F19,0)))),0)</f>
        <v>0</v>
      </c>
      <c r="HW185" s="154">
        <f>IF(AND(HW$165&lt;=$E19,HW$165&gt;=EOMONTH($D19,0)),IF($G19="NNN",SUM(Expenses!HU$20:HU$24)*$F19,IF($G19="FSG",0,IF($G19="MG",SUMPRODUCT(Expenses!HU$20:HU$24,$I19:$I23)*$F19,MAX((Expenses!HU$20-$K19/12)*$J19*$F19,0)+MAX((Expenses!HU$21-$K20/12)*$J20*$F19,0)+MAX((Expenses!HU$22-$K21/12)*$J21*$F19,0)+MAX((Expenses!HU$23-$K22/12)*$J22*$F19,0)+MAX((Expenses!HU$24-$K23/12)*$J23*$F19,0)))),0)</f>
        <v>0</v>
      </c>
      <c r="HX185" s="154">
        <f>IF(AND(HX$165&lt;=$E19,HX$165&gt;=EOMONTH($D19,0)),IF($G19="NNN",SUM(Expenses!HV$20:HV$24)*$F19,IF($G19="FSG",0,IF($G19="MG",SUMPRODUCT(Expenses!HV$20:HV$24,$I19:$I23)*$F19,MAX((Expenses!HV$20-$K19/12)*$J19*$F19,0)+MAX((Expenses!HV$21-$K20/12)*$J20*$F19,0)+MAX((Expenses!HV$22-$K21/12)*$J21*$F19,0)+MAX((Expenses!HV$23-$K22/12)*$J22*$F19,0)+MAX((Expenses!HV$24-$K23/12)*$J23*$F19,0)))),0)</f>
        <v>0</v>
      </c>
      <c r="HY185" s="154">
        <f>IF(AND(HY$165&lt;=$E19,HY$165&gt;=EOMONTH($D19,0)),IF($G19="NNN",SUM(Expenses!HW$20:HW$24)*$F19,IF($G19="FSG",0,IF($G19="MG",SUMPRODUCT(Expenses!HW$20:HW$24,$I19:$I23)*$F19,MAX((Expenses!HW$20-$K19/12)*$J19*$F19,0)+MAX((Expenses!HW$21-$K20/12)*$J20*$F19,0)+MAX((Expenses!HW$22-$K21/12)*$J21*$F19,0)+MAX((Expenses!HW$23-$K22/12)*$J22*$F19,0)+MAX((Expenses!HW$24-$K23/12)*$J23*$F19,0)))),0)</f>
        <v>0</v>
      </c>
      <c r="HZ185" s="154">
        <f>IF(AND(HZ$165&lt;=$E19,HZ$165&gt;=EOMONTH($D19,0)),IF($G19="NNN",SUM(Expenses!HX$20:HX$24)*$F19,IF($G19="FSG",0,IF($G19="MG",SUMPRODUCT(Expenses!HX$20:HX$24,$I19:$I23)*$F19,MAX((Expenses!HX$20-$K19/12)*$J19*$F19,0)+MAX((Expenses!HX$21-$K20/12)*$J20*$F19,0)+MAX((Expenses!HX$22-$K21/12)*$J21*$F19,0)+MAX((Expenses!HX$23-$K22/12)*$J22*$F19,0)+MAX((Expenses!HX$24-$K23/12)*$J23*$F19,0)))),0)</f>
        <v>0</v>
      </c>
      <c r="IA185" s="154">
        <f>IF(AND(IA$165&lt;=$E19,IA$165&gt;=EOMONTH($D19,0)),IF($G19="NNN",SUM(Expenses!HY$20:HY$24)*$F19,IF($G19="FSG",0,IF($G19="MG",SUMPRODUCT(Expenses!HY$20:HY$24,$I19:$I23)*$F19,MAX((Expenses!HY$20-$K19/12)*$J19*$F19,0)+MAX((Expenses!HY$21-$K20/12)*$J20*$F19,0)+MAX((Expenses!HY$22-$K21/12)*$J21*$F19,0)+MAX((Expenses!HY$23-$K22/12)*$J22*$F19,0)+MAX((Expenses!HY$24-$K23/12)*$J23*$F19,0)))),0)</f>
        <v>0</v>
      </c>
      <c r="IB185" s="154">
        <f>IF(AND(IB$165&lt;=$E19,IB$165&gt;=EOMONTH($D19,0)),IF($G19="NNN",SUM(Expenses!HZ$20:HZ$24)*$F19,IF($G19="FSG",0,IF($G19="MG",SUMPRODUCT(Expenses!HZ$20:HZ$24,$I19:$I23)*$F19,MAX((Expenses!HZ$20-$K19/12)*$J19*$F19,0)+MAX((Expenses!HZ$21-$K20/12)*$J20*$F19,0)+MAX((Expenses!HZ$22-$K21/12)*$J21*$F19,0)+MAX((Expenses!HZ$23-$K22/12)*$J22*$F19,0)+MAX((Expenses!HZ$24-$K23/12)*$J23*$F19,0)))),0)</f>
        <v>0</v>
      </c>
      <c r="IC185" s="154">
        <f>IF(AND(IC$165&lt;=$E19,IC$165&gt;=EOMONTH($D19,0)),IF($G19="NNN",SUM(Expenses!IA$20:IA$24)*$F19,IF($G19="FSG",0,IF($G19="MG",SUMPRODUCT(Expenses!IA$20:IA$24,$I19:$I23)*$F19,MAX((Expenses!IA$20-$K19/12)*$J19*$F19,0)+MAX((Expenses!IA$21-$K20/12)*$J20*$F19,0)+MAX((Expenses!IA$22-$K21/12)*$J21*$F19,0)+MAX((Expenses!IA$23-$K22/12)*$J22*$F19,0)+MAX((Expenses!IA$24-$K23/12)*$J23*$F19,0)))),0)</f>
        <v>0</v>
      </c>
      <c r="ID185" s="154">
        <f>IF(AND(ID$165&lt;=$E19,ID$165&gt;=EOMONTH($D19,0)),IF($G19="NNN",SUM(Expenses!IB$20:IB$24)*$F19,IF($G19="FSG",0,IF($G19="MG",SUMPRODUCT(Expenses!IB$20:IB$24,$I19:$I23)*$F19,MAX((Expenses!IB$20-$K19/12)*$J19*$F19,0)+MAX((Expenses!IB$21-$K20/12)*$J20*$F19,0)+MAX((Expenses!IB$22-$K21/12)*$J21*$F19,0)+MAX((Expenses!IB$23-$K22/12)*$J22*$F19,0)+MAX((Expenses!IB$24-$K23/12)*$J23*$F19,0)))),0)</f>
        <v>0</v>
      </c>
      <c r="IE185" s="154">
        <f>IF(AND(IE$165&lt;=$E19,IE$165&gt;=EOMONTH($D19,0)),IF($G19="NNN",SUM(Expenses!IC$20:IC$24)*$F19,IF($G19="FSG",0,IF($G19="MG",SUMPRODUCT(Expenses!IC$20:IC$24,$I19:$I23)*$F19,MAX((Expenses!IC$20-$K19/12)*$J19*$F19,0)+MAX((Expenses!IC$21-$K20/12)*$J20*$F19,0)+MAX((Expenses!IC$22-$K21/12)*$J21*$F19,0)+MAX((Expenses!IC$23-$K22/12)*$J22*$F19,0)+MAX((Expenses!IC$24-$K23/12)*$J23*$F19,0)))),0)</f>
        <v>0</v>
      </c>
      <c r="IF185" s="154">
        <f>IF(AND(IF$165&lt;=$E19,IF$165&gt;=EOMONTH($D19,0)),IF($G19="NNN",SUM(Expenses!ID$20:ID$24)*$F19,IF($G19="FSG",0,IF($G19="MG",SUMPRODUCT(Expenses!ID$20:ID$24,$I19:$I23)*$F19,MAX((Expenses!ID$20-$K19/12)*$J19*$F19,0)+MAX((Expenses!ID$21-$K20/12)*$J20*$F19,0)+MAX((Expenses!ID$22-$K21/12)*$J21*$F19,0)+MAX((Expenses!ID$23-$K22/12)*$J22*$F19,0)+MAX((Expenses!ID$24-$K23/12)*$J23*$F19,0)))),0)</f>
        <v>0</v>
      </c>
      <c r="IG185" s="154">
        <f>IF(AND(IG$165&lt;=$E19,IG$165&gt;=EOMONTH($D19,0)),IF($G19="NNN",SUM(Expenses!IE$20:IE$24)*$F19,IF($G19="FSG",0,IF($G19="MG",SUMPRODUCT(Expenses!IE$20:IE$24,$I19:$I23)*$F19,MAX((Expenses!IE$20-$K19/12)*$J19*$F19,0)+MAX((Expenses!IE$21-$K20/12)*$J20*$F19,0)+MAX((Expenses!IE$22-$K21/12)*$J21*$F19,0)+MAX((Expenses!IE$23-$K22/12)*$J22*$F19,0)+MAX((Expenses!IE$24-$K23/12)*$J23*$F19,0)))),0)</f>
        <v>0</v>
      </c>
      <c r="IH185" s="154">
        <f>IF(AND(IH$165&lt;=$E19,IH$165&gt;=EOMONTH($D19,0)),IF($G19="NNN",SUM(Expenses!IF$20:IF$24)*$F19,IF($G19="FSG",0,IF($G19="MG",SUMPRODUCT(Expenses!IF$20:IF$24,$I19:$I23)*$F19,MAX((Expenses!IF$20-$K19/12)*$J19*$F19,0)+MAX((Expenses!IF$21-$K20/12)*$J20*$F19,0)+MAX((Expenses!IF$22-$K21/12)*$J21*$F19,0)+MAX((Expenses!IF$23-$K22/12)*$J22*$F19,0)+MAX((Expenses!IF$24-$K23/12)*$J23*$F19,0)))),0)</f>
        <v>0</v>
      </c>
      <c r="II185" s="154">
        <f>IF(AND(II$165&lt;=$E19,II$165&gt;=EOMONTH($D19,0)),IF($G19="NNN",SUM(Expenses!IG$20:IG$24)*$F19,IF($G19="FSG",0,IF($G19="MG",SUMPRODUCT(Expenses!IG$20:IG$24,$I19:$I23)*$F19,MAX((Expenses!IG$20-$K19/12)*$J19*$F19,0)+MAX((Expenses!IG$21-$K20/12)*$J20*$F19,0)+MAX((Expenses!IG$22-$K21/12)*$J21*$F19,0)+MAX((Expenses!IG$23-$K22/12)*$J22*$F19,0)+MAX((Expenses!IG$24-$K23/12)*$J23*$F19,0)))),0)</f>
        <v>0</v>
      </c>
      <c r="IJ185" s="154">
        <f>IF(AND(IJ$165&lt;=$E19,IJ$165&gt;=EOMONTH($D19,0)),IF($G19="NNN",SUM(Expenses!IH$20:IH$24)*$F19,IF($G19="FSG",0,IF($G19="MG",SUMPRODUCT(Expenses!IH$20:IH$24,$I19:$I23)*$F19,MAX((Expenses!IH$20-$K19/12)*$J19*$F19,0)+MAX((Expenses!IH$21-$K20/12)*$J20*$F19,0)+MAX((Expenses!IH$22-$K21/12)*$J21*$F19,0)+MAX((Expenses!IH$23-$K22/12)*$J22*$F19,0)+MAX((Expenses!IH$24-$K23/12)*$J23*$F19,0)))),0)</f>
        <v>0</v>
      </c>
      <c r="IK185" s="154">
        <f>IF(AND(IK$165&lt;=$E19,IK$165&gt;=EOMONTH($D19,0)),IF($G19="NNN",SUM(Expenses!II$20:II$24)*$F19,IF($G19="FSG",0,IF($G19="MG",SUMPRODUCT(Expenses!II$20:II$24,$I19:$I23)*$F19,MAX((Expenses!II$20-$K19/12)*$J19*$F19,0)+MAX((Expenses!II$21-$K20/12)*$J20*$F19,0)+MAX((Expenses!II$22-$K21/12)*$J21*$F19,0)+MAX((Expenses!II$23-$K22/12)*$J22*$F19,0)+MAX((Expenses!II$24-$K23/12)*$J23*$F19,0)))),0)</f>
        <v>0</v>
      </c>
      <c r="IL185" s="154">
        <f>IF(AND(IL$165&lt;=$E19,IL$165&gt;=EOMONTH($D19,0)),IF($G19="NNN",SUM(Expenses!IJ$20:IJ$24)*$F19,IF($G19="FSG",0,IF($G19="MG",SUMPRODUCT(Expenses!IJ$20:IJ$24,$I19:$I23)*$F19,MAX((Expenses!IJ$20-$K19/12)*$J19*$F19,0)+MAX((Expenses!IJ$21-$K20/12)*$J20*$F19,0)+MAX((Expenses!IJ$22-$K21/12)*$J21*$F19,0)+MAX((Expenses!IJ$23-$K22/12)*$J22*$F19,0)+MAX((Expenses!IJ$24-$K23/12)*$J23*$F19,0)))),0)</f>
        <v>0</v>
      </c>
      <c r="IM185" s="154">
        <f>IF(AND(IM$165&lt;=$E19,IM$165&gt;=EOMONTH($D19,0)),IF($G19="NNN",SUM(Expenses!IK$20:IK$24)*$F19,IF($G19="FSG",0,IF($G19="MG",SUMPRODUCT(Expenses!IK$20:IK$24,$I19:$I23)*$F19,MAX((Expenses!IK$20-$K19/12)*$J19*$F19,0)+MAX((Expenses!IK$21-$K20/12)*$J20*$F19,0)+MAX((Expenses!IK$22-$K21/12)*$J21*$F19,0)+MAX((Expenses!IK$23-$K22/12)*$J22*$F19,0)+MAX((Expenses!IK$24-$K23/12)*$J23*$F19,0)))),0)</f>
        <v>0</v>
      </c>
      <c r="IN185" s="154">
        <f>IF(AND(IN$165&lt;=$E19,IN$165&gt;=EOMONTH($D19,0)),IF($G19="NNN",SUM(Expenses!IL$20:IL$24)*$F19,IF($G19="FSG",0,IF($G19="MG",SUMPRODUCT(Expenses!IL$20:IL$24,$I19:$I23)*$F19,MAX((Expenses!IL$20-$K19/12)*$J19*$F19,0)+MAX((Expenses!IL$21-$K20/12)*$J20*$F19,0)+MAX((Expenses!IL$22-$K21/12)*$J21*$F19,0)+MAX((Expenses!IL$23-$K22/12)*$J22*$F19,0)+MAX((Expenses!IL$24-$K23/12)*$J23*$F19,0)))),0)</f>
        <v>0</v>
      </c>
      <c r="IO185" s="154">
        <f>IF(AND(IO$165&lt;=$E19,IO$165&gt;=EOMONTH($D19,0)),IF($G19="NNN",SUM(Expenses!IM$20:IM$24)*$F19,IF($G19="FSG",0,IF($G19="MG",SUMPRODUCT(Expenses!IM$20:IM$24,$I19:$I23)*$F19,MAX((Expenses!IM$20-$K19/12)*$J19*$F19,0)+MAX((Expenses!IM$21-$K20/12)*$J20*$F19,0)+MAX((Expenses!IM$22-$K21/12)*$J21*$F19,0)+MAX((Expenses!IM$23-$K22/12)*$J22*$F19,0)+MAX((Expenses!IM$24-$K23/12)*$J23*$F19,0)))),0)</f>
        <v>0</v>
      </c>
      <c r="IP185" s="154">
        <f>IF(AND(IP$165&lt;=$E19,IP$165&gt;=EOMONTH($D19,0)),IF($G19="NNN",SUM(Expenses!IN$20:IN$24)*$F19,IF($G19="FSG",0,IF($G19="MG",SUMPRODUCT(Expenses!IN$20:IN$24,$I19:$I23)*$F19,MAX((Expenses!IN$20-$K19/12)*$J19*$F19,0)+MAX((Expenses!IN$21-$K20/12)*$J20*$F19,0)+MAX((Expenses!IN$22-$K21/12)*$J21*$F19,0)+MAX((Expenses!IN$23-$K22/12)*$J22*$F19,0)+MAX((Expenses!IN$24-$K23/12)*$J23*$F19,0)))),0)</f>
        <v>0</v>
      </c>
      <c r="IQ185" s="154">
        <f>IF(AND(IQ$165&lt;=$E19,IQ$165&gt;=EOMONTH($D19,0)),IF($G19="NNN",SUM(Expenses!IO$20:IO$24)*$F19,IF($G19="FSG",0,IF($G19="MG",SUMPRODUCT(Expenses!IO$20:IO$24,$I19:$I23)*$F19,MAX((Expenses!IO$20-$K19/12)*$J19*$F19,0)+MAX((Expenses!IO$21-$K20/12)*$J20*$F19,0)+MAX((Expenses!IO$22-$K21/12)*$J21*$F19,0)+MAX((Expenses!IO$23-$K22/12)*$J22*$F19,0)+MAX((Expenses!IO$24-$K23/12)*$J23*$F19,0)))),0)</f>
        <v>0</v>
      </c>
      <c r="IR185" s="154">
        <f>IF(AND(IR$165&lt;=$E19,IR$165&gt;=EOMONTH($D19,0)),IF($G19="NNN",SUM(Expenses!IP$20:IP$24)*$F19,IF($G19="FSG",0,IF($G19="MG",SUMPRODUCT(Expenses!IP$20:IP$24,$I19:$I23)*$F19,MAX((Expenses!IP$20-$K19/12)*$J19*$F19,0)+MAX((Expenses!IP$21-$K20/12)*$J20*$F19,0)+MAX((Expenses!IP$22-$K21/12)*$J21*$F19,0)+MAX((Expenses!IP$23-$K22/12)*$J22*$F19,0)+MAX((Expenses!IP$24-$K23/12)*$J23*$F19,0)))),0)</f>
        <v>0</v>
      </c>
      <c r="IS185" s="154">
        <f>IF(AND(IS$165&lt;=$E19,IS$165&gt;=EOMONTH($D19,0)),IF($G19="NNN",SUM(Expenses!IQ$20:IQ$24)*$F19,IF($G19="FSG",0,IF($G19="MG",SUMPRODUCT(Expenses!IQ$20:IQ$24,$I19:$I23)*$F19,MAX((Expenses!IQ$20-$K19/12)*$J19*$F19,0)+MAX((Expenses!IQ$21-$K20/12)*$J20*$F19,0)+MAX((Expenses!IQ$22-$K21/12)*$J21*$F19,0)+MAX((Expenses!IQ$23-$K22/12)*$J22*$F19,0)+MAX((Expenses!IQ$24-$K23/12)*$J23*$F19,0)))),0)</f>
        <v>0</v>
      </c>
      <c r="IT185" s="154">
        <f>IF(AND(IT$165&lt;=$E19,IT$165&gt;=EOMONTH($D19,0)),IF($G19="NNN",SUM(Expenses!IR$20:IR$24)*$F19,IF($G19="FSG",0,IF($G19="MG",SUMPRODUCT(Expenses!IR$20:IR$24,$I19:$I23)*$F19,MAX((Expenses!IR$20-$K19/12)*$J19*$F19,0)+MAX((Expenses!IR$21-$K20/12)*$J20*$F19,0)+MAX((Expenses!IR$22-$K21/12)*$J21*$F19,0)+MAX((Expenses!IR$23-$K22/12)*$J22*$F19,0)+MAX((Expenses!IR$24-$K23/12)*$J23*$F19,0)))),0)</f>
        <v>0</v>
      </c>
      <c r="IU185" s="154">
        <f>IF(AND(IU$165&lt;=$E19,IU$165&gt;=EOMONTH($D19,0)),IF($G19="NNN",SUM(Expenses!IS$20:IS$24)*$F19,IF($G19="FSG",0,IF($G19="MG",SUMPRODUCT(Expenses!IS$20:IS$24,$I19:$I23)*$F19,MAX((Expenses!IS$20-$K19/12)*$J19*$F19,0)+MAX((Expenses!IS$21-$K20/12)*$J20*$F19,0)+MAX((Expenses!IS$22-$K21/12)*$J21*$F19,0)+MAX((Expenses!IS$23-$K22/12)*$J22*$F19,0)+MAX((Expenses!IS$24-$K23/12)*$J23*$F19,0)))),0)</f>
        <v>0</v>
      </c>
      <c r="IV185" s="154">
        <f>IF(AND(IV$165&lt;=$E19,IV$165&gt;=EOMONTH($D19,0)),IF($G19="NNN",SUM(Expenses!IT$20:IT$24)*$F19,IF($G19="FSG",0,IF($G19="MG",SUMPRODUCT(Expenses!IT$20:IT$24,$I19:$I23)*$F19,MAX((Expenses!IT$20-$K19/12)*$J19*$F19,0)+MAX((Expenses!IT$21-$K20/12)*$J20*$F19,0)+MAX((Expenses!IT$22-$K21/12)*$J21*$F19,0)+MAX((Expenses!IT$23-$K22/12)*$J22*$F19,0)+MAX((Expenses!IT$24-$K23/12)*$J23*$F19,0)))),0)</f>
        <v>0</v>
      </c>
      <c r="IW185" s="154">
        <f>IF(AND(IW$165&lt;=$E19,IW$165&gt;=EOMONTH($D19,0)),IF($G19="NNN",SUM(Expenses!IU$20:IU$24)*$F19,IF($G19="FSG",0,IF($G19="MG",SUMPRODUCT(Expenses!IU$20:IU$24,$I19:$I23)*$F19,MAX((Expenses!IU$20-$K19/12)*$J19*$F19,0)+MAX((Expenses!IU$21-$K20/12)*$J20*$F19,0)+MAX((Expenses!IU$22-$K21/12)*$J21*$F19,0)+MAX((Expenses!IU$23-$K22/12)*$J22*$F19,0)+MAX((Expenses!IU$24-$K23/12)*$J23*$F19,0)))),0)</f>
        <v>0</v>
      </c>
      <c r="IX185" s="154">
        <f>IF(AND(IX$165&lt;=$E19,IX$165&gt;=EOMONTH($D19,0)),IF($G19="NNN",SUM(Expenses!IV$20:IV$24)*$F19,IF($G19="FSG",0,IF($G19="MG",SUMPRODUCT(Expenses!IV$20:IV$24,$I19:$I23)*$F19,MAX((Expenses!IV$20-$K19/12)*$J19*$F19,0)+MAX((Expenses!IV$21-$K20/12)*$J20*$F19,0)+MAX((Expenses!IV$22-$K21/12)*$J21*$F19,0)+MAX((Expenses!IV$23-$K22/12)*$J22*$F19,0)+MAX((Expenses!IV$24-$K23/12)*$J23*$F19,0)))),0)</f>
        <v>0</v>
      </c>
      <c r="IY185" s="154">
        <f>IF(AND(IY$165&lt;=$E19,IY$165&gt;=EOMONTH($D19,0)),IF($G19="NNN",SUM(Expenses!IW$20:IW$24)*$F19,IF($G19="FSG",0,IF($G19="MG",SUMPRODUCT(Expenses!IW$20:IW$24,$I19:$I23)*$F19,MAX((Expenses!IW$20-$K19/12)*$J19*$F19,0)+MAX((Expenses!IW$21-$K20/12)*$J20*$F19,0)+MAX((Expenses!IW$22-$K21/12)*$J21*$F19,0)+MAX((Expenses!IW$23-$K22/12)*$J22*$F19,0)+MAX((Expenses!IW$24-$K23/12)*$J23*$F19,0)))),0)</f>
        <v>0</v>
      </c>
      <c r="IZ185" s="154">
        <f>IF(AND(IZ$165&lt;=$E19,IZ$165&gt;=EOMONTH($D19,0)),IF($G19="NNN",SUM(Expenses!IX$20:IX$24)*$F19,IF($G19="FSG",0,IF($G19="MG",SUMPRODUCT(Expenses!IX$20:IX$24,$I19:$I23)*$F19,MAX((Expenses!IX$20-$K19/12)*$J19*$F19,0)+MAX((Expenses!IX$21-$K20/12)*$J20*$F19,0)+MAX((Expenses!IX$22-$K21/12)*$J21*$F19,0)+MAX((Expenses!IX$23-$K22/12)*$J22*$F19,0)+MAX((Expenses!IX$24-$K23/12)*$J23*$F19,0)))),0)</f>
        <v>0</v>
      </c>
      <c r="JA185" s="154">
        <f>IF(AND(JA$165&lt;=$E19,JA$165&gt;=EOMONTH($D19,0)),IF($G19="NNN",SUM(Expenses!IY$20:IY$24)*$F19,IF($G19="FSG",0,IF($G19="MG",SUMPRODUCT(Expenses!IY$20:IY$24,$I19:$I23)*$F19,MAX((Expenses!IY$20-$K19/12)*$J19*$F19,0)+MAX((Expenses!IY$21-$K20/12)*$J20*$F19,0)+MAX((Expenses!IY$22-$K21/12)*$J21*$F19,0)+MAX((Expenses!IY$23-$K22/12)*$J22*$F19,0)+MAX((Expenses!IY$24-$K23/12)*$J23*$F19,0)))),0)</f>
        <v>0</v>
      </c>
      <c r="JB185" s="154">
        <f>IF(AND(JB$165&lt;=$E19,JB$165&gt;=EOMONTH($D19,0)),IF($G19="NNN",SUM(Expenses!IZ$20:IZ$24)*$F19,IF($G19="FSG",0,IF($G19="MG",SUMPRODUCT(Expenses!IZ$20:IZ$24,$I19:$I23)*$F19,MAX((Expenses!IZ$20-$K19/12)*$J19*$F19,0)+MAX((Expenses!IZ$21-$K20/12)*$J20*$F19,0)+MAX((Expenses!IZ$22-$K21/12)*$J21*$F19,0)+MAX((Expenses!IZ$23-$K22/12)*$J22*$F19,0)+MAX((Expenses!IZ$24-$K23/12)*$J23*$F19,0)))),0)</f>
        <v>0</v>
      </c>
      <c r="JC185" s="154">
        <f>IF(AND(JC$165&lt;=$E19,JC$165&gt;=EOMONTH($D19,0)),IF($G19="NNN",SUM(Expenses!JA$20:JA$24)*$F19,IF($G19="FSG",0,IF($G19="MG",SUMPRODUCT(Expenses!JA$20:JA$24,$I19:$I23)*$F19,MAX((Expenses!JA$20-$K19/12)*$J19*$F19,0)+MAX((Expenses!JA$21-$K20/12)*$J20*$F19,0)+MAX((Expenses!JA$22-$K21/12)*$J21*$F19,0)+MAX((Expenses!JA$23-$K22/12)*$J22*$F19,0)+MAX((Expenses!JA$24-$K23/12)*$J23*$F19,0)))),0)</f>
        <v>0</v>
      </c>
      <c r="JD185" s="154">
        <f>IF(AND(JD$165&lt;=$E19,JD$165&gt;=EOMONTH($D19,0)),IF($G19="NNN",SUM(Expenses!JB$20:JB$24)*$F19,IF($G19="FSG",0,IF($G19="MG",SUMPRODUCT(Expenses!JB$20:JB$24,$I19:$I23)*$F19,MAX((Expenses!JB$20-$K19/12)*$J19*$F19,0)+MAX((Expenses!JB$21-$K20/12)*$J20*$F19,0)+MAX((Expenses!JB$22-$K21/12)*$J21*$F19,0)+MAX((Expenses!JB$23-$K22/12)*$J22*$F19,0)+MAX((Expenses!JB$24-$K23/12)*$J23*$F19,0)))),0)</f>
        <v>0</v>
      </c>
      <c r="JE185" s="154">
        <f>IF(AND(JE$165&lt;=$E19,JE$165&gt;=EOMONTH($D19,0)),IF($G19="NNN",SUM(Expenses!JC$20:JC$24)*$F19,IF($G19="FSG",0,IF($G19="MG",SUMPRODUCT(Expenses!JC$20:JC$24,$I19:$I23)*$F19,MAX((Expenses!JC$20-$K19/12)*$J19*$F19,0)+MAX((Expenses!JC$21-$K20/12)*$J20*$F19,0)+MAX((Expenses!JC$22-$K21/12)*$J21*$F19,0)+MAX((Expenses!JC$23-$K22/12)*$J22*$F19,0)+MAX((Expenses!JC$24-$K23/12)*$J23*$F19,0)))),0)</f>
        <v>0</v>
      </c>
      <c r="JF185" s="154">
        <f>IF(AND(JF$165&lt;=$E19,JF$165&gt;=EOMONTH($D19,0)),IF($G19="NNN",SUM(Expenses!JD$20:JD$24)*$F19,IF($G19="FSG",0,IF($G19="MG",SUMPRODUCT(Expenses!JD$20:JD$24,$I19:$I23)*$F19,MAX((Expenses!JD$20-$K19/12)*$J19*$F19,0)+MAX((Expenses!JD$21-$K20/12)*$J20*$F19,0)+MAX((Expenses!JD$22-$K21/12)*$J21*$F19,0)+MAX((Expenses!JD$23-$K22/12)*$J22*$F19,0)+MAX((Expenses!JD$24-$K23/12)*$J23*$F19,0)))),0)</f>
        <v>0</v>
      </c>
      <c r="JG185" s="154">
        <f>IF(AND(JG$165&lt;=$E19,JG$165&gt;=EOMONTH($D19,0)),IF($G19="NNN",SUM(Expenses!JE$20:JE$24)*$F19,IF($G19="FSG",0,IF($G19="MG",SUMPRODUCT(Expenses!JE$20:JE$24,$I19:$I23)*$F19,MAX((Expenses!JE$20-$K19/12)*$J19*$F19,0)+MAX((Expenses!JE$21-$K20/12)*$J20*$F19,0)+MAX((Expenses!JE$22-$K21/12)*$J21*$F19,0)+MAX((Expenses!JE$23-$K22/12)*$J22*$F19,0)+MAX((Expenses!JE$24-$K23/12)*$J23*$F19,0)))),0)</f>
        <v>0</v>
      </c>
      <c r="JH185" s="154">
        <f>IF(AND(JH$165&lt;=$E19,JH$165&gt;=EOMONTH($D19,0)),IF($G19="NNN",SUM(Expenses!JF$20:JF$24)*$F19,IF($G19="FSG",0,IF($G19="MG",SUMPRODUCT(Expenses!JF$20:JF$24,$I19:$I23)*$F19,MAX((Expenses!JF$20-$K19/12)*$J19*$F19,0)+MAX((Expenses!JF$21-$K20/12)*$J20*$F19,0)+MAX((Expenses!JF$22-$K21/12)*$J21*$F19,0)+MAX((Expenses!JF$23-$K22/12)*$J22*$F19,0)+MAX((Expenses!JF$24-$K23/12)*$J23*$F19,0)))),0)</f>
        <v>0</v>
      </c>
      <c r="JI185" s="154">
        <f>IF(AND(JI$165&lt;=$E19,JI$165&gt;=EOMONTH($D19,0)),IF($G19="NNN",SUM(Expenses!JG$20:JG$24)*$F19,IF($G19="FSG",0,IF($G19="MG",SUMPRODUCT(Expenses!JG$20:JG$24,$I19:$I23)*$F19,MAX((Expenses!JG$20-$K19/12)*$J19*$F19,0)+MAX((Expenses!JG$21-$K20/12)*$J20*$F19,0)+MAX((Expenses!JG$22-$K21/12)*$J21*$F19,0)+MAX((Expenses!JG$23-$K22/12)*$J22*$F19,0)+MAX((Expenses!JG$24-$K23/12)*$J23*$F19,0)))),0)</f>
        <v>0</v>
      </c>
      <c r="JJ185" s="154">
        <f>IF(AND(JJ$165&lt;=$E19,JJ$165&gt;=EOMONTH($D19,0)),IF($G19="NNN",SUM(Expenses!JH$20:JH$24)*$F19,IF($G19="FSG",0,IF($G19="MG",SUMPRODUCT(Expenses!JH$20:JH$24,$I19:$I23)*$F19,MAX((Expenses!JH$20-$K19/12)*$J19*$F19,0)+MAX((Expenses!JH$21-$K20/12)*$J20*$F19,0)+MAX((Expenses!JH$22-$K21/12)*$J21*$F19,0)+MAX((Expenses!JH$23-$K22/12)*$J22*$F19,0)+MAX((Expenses!JH$24-$K23/12)*$J23*$F19,0)))),0)</f>
        <v>0</v>
      </c>
      <c r="JK185" s="154">
        <f>IF(AND(JK$165&lt;=$E19,JK$165&gt;=EOMONTH($D19,0)),IF($G19="NNN",SUM(Expenses!JI$20:JI$24)*$F19,IF($G19="FSG",0,IF($G19="MG",SUMPRODUCT(Expenses!JI$20:JI$24,$I19:$I23)*$F19,MAX((Expenses!JI$20-$K19/12)*$J19*$F19,0)+MAX((Expenses!JI$21-$K20/12)*$J20*$F19,0)+MAX((Expenses!JI$22-$K21/12)*$J21*$F19,0)+MAX((Expenses!JI$23-$K22/12)*$J22*$F19,0)+MAX((Expenses!JI$24-$K23/12)*$J23*$F19,0)))),0)</f>
        <v>0</v>
      </c>
      <c r="JL185" s="154">
        <f>IF(AND(JL$165&lt;=$E19,JL$165&gt;=EOMONTH($D19,0)),IF($G19="NNN",SUM(Expenses!JJ$20:JJ$24)*$F19,IF($G19="FSG",0,IF($G19="MG",SUMPRODUCT(Expenses!JJ$20:JJ$24,$I19:$I23)*$F19,MAX((Expenses!JJ$20-$K19/12)*$J19*$F19,0)+MAX((Expenses!JJ$21-$K20/12)*$J20*$F19,0)+MAX((Expenses!JJ$22-$K21/12)*$J21*$F19,0)+MAX((Expenses!JJ$23-$K22/12)*$J22*$F19,0)+MAX((Expenses!JJ$24-$K23/12)*$J23*$F19,0)))),0)</f>
        <v>0</v>
      </c>
      <c r="JM185" s="154">
        <f>IF(AND(JM$165&lt;=$E19,JM$165&gt;=EOMONTH($D19,0)),IF($G19="NNN",SUM(Expenses!JK$20:JK$24)*$F19,IF($G19="FSG",0,IF($G19="MG",SUMPRODUCT(Expenses!JK$20:JK$24,$I19:$I23)*$F19,MAX((Expenses!JK$20-$K19/12)*$J19*$F19,0)+MAX((Expenses!JK$21-$K20/12)*$J20*$F19,0)+MAX((Expenses!JK$22-$K21/12)*$J21*$F19,0)+MAX((Expenses!JK$23-$K22/12)*$J22*$F19,0)+MAX((Expenses!JK$24-$K23/12)*$J23*$F19,0)))),0)</f>
        <v>0</v>
      </c>
      <c r="JN185" s="154">
        <f>IF(AND(JN$165&lt;=$E19,JN$165&gt;=EOMONTH($D19,0)),IF($G19="NNN",SUM(Expenses!JL$20:JL$24)*$F19,IF($G19="FSG",0,IF($G19="MG",SUMPRODUCT(Expenses!JL$20:JL$24,$I19:$I23)*$F19,MAX((Expenses!JL$20-$K19/12)*$J19*$F19,0)+MAX((Expenses!JL$21-$K20/12)*$J20*$F19,0)+MAX((Expenses!JL$22-$K21/12)*$J21*$F19,0)+MAX((Expenses!JL$23-$K22/12)*$J22*$F19,0)+MAX((Expenses!JL$24-$K23/12)*$J23*$F19,0)))),0)</f>
        <v>0</v>
      </c>
      <c r="JO185" s="154">
        <f>IF(AND(JO$165&lt;=$E19,JO$165&gt;=EOMONTH($D19,0)),IF($G19="NNN",SUM(Expenses!JM$20:JM$24)*$F19,IF($G19="FSG",0,IF($G19="MG",SUMPRODUCT(Expenses!JM$20:JM$24,$I19:$I23)*$F19,MAX((Expenses!JM$20-$K19/12)*$J19*$F19,0)+MAX((Expenses!JM$21-$K20/12)*$J20*$F19,0)+MAX((Expenses!JM$22-$K21/12)*$J21*$F19,0)+MAX((Expenses!JM$23-$K22/12)*$J22*$F19,0)+MAX((Expenses!JM$24-$K23/12)*$J23*$F19,0)))),0)</f>
        <v>0</v>
      </c>
      <c r="JP185" s="154">
        <f>IF(AND(JP$165&lt;=$E19,JP$165&gt;=EOMONTH($D19,0)),IF($G19="NNN",SUM(Expenses!JN$20:JN$24)*$F19,IF($G19="FSG",0,IF($G19="MG",SUMPRODUCT(Expenses!JN$20:JN$24,$I19:$I23)*$F19,MAX((Expenses!JN$20-$K19/12)*$J19*$F19,0)+MAX((Expenses!JN$21-$K20/12)*$J20*$F19,0)+MAX((Expenses!JN$22-$K21/12)*$J21*$F19,0)+MAX((Expenses!JN$23-$K22/12)*$J22*$F19,0)+MAX((Expenses!JN$24-$K23/12)*$J23*$F19,0)))),0)</f>
        <v>0</v>
      </c>
      <c r="JQ185" s="154">
        <f>IF(AND(JQ$165&lt;=$E19,JQ$165&gt;=EOMONTH($D19,0)),IF($G19="NNN",SUM(Expenses!JO$20:JO$24)*$F19,IF($G19="FSG",0,IF($G19="MG",SUMPRODUCT(Expenses!JO$20:JO$24,$I19:$I23)*$F19,MAX((Expenses!JO$20-$K19/12)*$J19*$F19,0)+MAX((Expenses!JO$21-$K20/12)*$J20*$F19,0)+MAX((Expenses!JO$22-$K21/12)*$J21*$F19,0)+MAX((Expenses!JO$23-$K22/12)*$J22*$F19,0)+MAX((Expenses!JO$24-$K23/12)*$J23*$F19,0)))),0)</f>
        <v>0</v>
      </c>
      <c r="JR185" s="154">
        <f>IF(AND(JR$165&lt;=$E19,JR$165&gt;=EOMONTH($D19,0)),IF($G19="NNN",SUM(Expenses!JP$20:JP$24)*$F19,IF($G19="FSG",0,IF($G19="MG",SUMPRODUCT(Expenses!JP$20:JP$24,$I19:$I23)*$F19,MAX((Expenses!JP$20-$K19/12)*$J19*$F19,0)+MAX((Expenses!JP$21-$K20/12)*$J20*$F19,0)+MAX((Expenses!JP$22-$K21/12)*$J21*$F19,0)+MAX((Expenses!JP$23-$K22/12)*$J22*$F19,0)+MAX((Expenses!JP$24-$K23/12)*$J23*$F19,0)))),0)</f>
        <v>0</v>
      </c>
      <c r="JS185" s="154">
        <f>IF(AND(JS$165&lt;=$E19,JS$165&gt;=EOMONTH($D19,0)),IF($G19="NNN",SUM(Expenses!JQ$20:JQ$24)*$F19,IF($G19="FSG",0,IF($G19="MG",SUMPRODUCT(Expenses!JQ$20:JQ$24,$I19:$I23)*$F19,MAX((Expenses!JQ$20-$K19/12)*$J19*$F19,0)+MAX((Expenses!JQ$21-$K20/12)*$J20*$F19,0)+MAX((Expenses!JQ$22-$K21/12)*$J21*$F19,0)+MAX((Expenses!JQ$23-$K22/12)*$J22*$F19,0)+MAX((Expenses!JQ$24-$K23/12)*$J23*$F19,0)))),0)</f>
        <v>0</v>
      </c>
      <c r="JT185" s="154">
        <f>IF(AND(JT$165&lt;=$E19,JT$165&gt;=EOMONTH($D19,0)),IF($G19="NNN",SUM(Expenses!JR$20:JR$24)*$F19,IF($G19="FSG",0,IF($G19="MG",SUMPRODUCT(Expenses!JR$20:JR$24,$I19:$I23)*$F19,MAX((Expenses!JR$20-$K19/12)*$J19*$F19,0)+MAX((Expenses!JR$21-$K20/12)*$J20*$F19,0)+MAX((Expenses!JR$22-$K21/12)*$J21*$F19,0)+MAX((Expenses!JR$23-$K22/12)*$J22*$F19,0)+MAX((Expenses!JR$24-$K23/12)*$J23*$F19,0)))),0)</f>
        <v>0</v>
      </c>
      <c r="JU185" s="154">
        <f>IF(AND(JU$165&lt;=$E19,JU$165&gt;=EOMONTH($D19,0)),IF($G19="NNN",SUM(Expenses!JS$20:JS$24)*$F19,IF($G19="FSG",0,IF($G19="MG",SUMPRODUCT(Expenses!JS$20:JS$24,$I19:$I23)*$F19,MAX((Expenses!JS$20-$K19/12)*$J19*$F19,0)+MAX((Expenses!JS$21-$K20/12)*$J20*$F19,0)+MAX((Expenses!JS$22-$K21/12)*$J21*$F19,0)+MAX((Expenses!JS$23-$K22/12)*$J22*$F19,0)+MAX((Expenses!JS$24-$K23/12)*$J23*$F19,0)))),0)</f>
        <v>0</v>
      </c>
      <c r="JV185" s="154">
        <f>IF(AND(JV$165&lt;=$E19,JV$165&gt;=EOMONTH($D19,0)),IF($G19="NNN",SUM(Expenses!JT$20:JT$24)*$F19,IF($G19="FSG",0,IF($G19="MG",SUMPRODUCT(Expenses!JT$20:JT$24,$I19:$I23)*$F19,MAX((Expenses!JT$20-$K19/12)*$J19*$F19,0)+MAX((Expenses!JT$21-$K20/12)*$J20*$F19,0)+MAX((Expenses!JT$22-$K21/12)*$J21*$F19,0)+MAX((Expenses!JT$23-$K22/12)*$J22*$F19,0)+MAX((Expenses!JT$24-$K23/12)*$J23*$F19,0)))),0)</f>
        <v>0</v>
      </c>
      <c r="JW185" s="154">
        <f>IF(AND(JW$165&lt;=$E19,JW$165&gt;=EOMONTH($D19,0)),IF($G19="NNN",SUM(Expenses!JU$20:JU$24)*$F19,IF($G19="FSG",0,IF($G19="MG",SUMPRODUCT(Expenses!JU$20:JU$24,$I19:$I23)*$F19,MAX((Expenses!JU$20-$K19/12)*$J19*$F19,0)+MAX((Expenses!JU$21-$K20/12)*$J20*$F19,0)+MAX((Expenses!JU$22-$K21/12)*$J21*$F19,0)+MAX((Expenses!JU$23-$K22/12)*$J22*$F19,0)+MAX((Expenses!JU$24-$K23/12)*$J23*$F19,0)))),0)</f>
        <v>0</v>
      </c>
      <c r="JX185" s="154">
        <f>IF(AND(JX$165&lt;=$E19,JX$165&gt;=EOMONTH($D19,0)),IF($G19="NNN",SUM(Expenses!JV$20:JV$24)*$F19,IF($G19="FSG",0,IF($G19="MG",SUMPRODUCT(Expenses!JV$20:JV$24,$I19:$I23)*$F19,MAX((Expenses!JV$20-$K19/12)*$J19*$F19,0)+MAX((Expenses!JV$21-$K20/12)*$J20*$F19,0)+MAX((Expenses!JV$22-$K21/12)*$J21*$F19,0)+MAX((Expenses!JV$23-$K22/12)*$J22*$F19,0)+MAX((Expenses!JV$24-$K23/12)*$J23*$F19,0)))),0)</f>
        <v>0</v>
      </c>
      <c r="JY185" s="154">
        <f>IF(AND(JY$165&lt;=$E19,JY$165&gt;=EOMONTH($D19,0)),IF($G19="NNN",SUM(Expenses!JW$20:JW$24)*$F19,IF($G19="FSG",0,IF($G19="MG",SUMPRODUCT(Expenses!JW$20:JW$24,$I19:$I23)*$F19,MAX((Expenses!JW$20-$K19/12)*$J19*$F19,0)+MAX((Expenses!JW$21-$K20/12)*$J20*$F19,0)+MAX((Expenses!JW$22-$K21/12)*$J21*$F19,0)+MAX((Expenses!JW$23-$K22/12)*$J22*$F19,0)+MAX((Expenses!JW$24-$K23/12)*$J23*$F19,0)))),0)</f>
        <v>0</v>
      </c>
      <c r="JZ185" s="154">
        <f>IF(AND(JZ$165&lt;=$E19,JZ$165&gt;=EOMONTH($D19,0)),IF($G19="NNN",SUM(Expenses!JX$20:JX$24)*$F19,IF($G19="FSG",0,IF($G19="MG",SUMPRODUCT(Expenses!JX$20:JX$24,$I19:$I23)*$F19,MAX((Expenses!JX$20-$K19/12)*$J19*$F19,0)+MAX((Expenses!JX$21-$K20/12)*$J20*$F19,0)+MAX((Expenses!JX$22-$K21/12)*$J21*$F19,0)+MAX((Expenses!JX$23-$K22/12)*$J22*$F19,0)+MAX((Expenses!JX$24-$K23/12)*$J23*$F19,0)))),0)</f>
        <v>0</v>
      </c>
      <c r="KA185" s="154">
        <f>IF(AND(KA$165&lt;=$E19,KA$165&gt;=EOMONTH($D19,0)),IF($G19="NNN",SUM(Expenses!JY$20:JY$24)*$F19,IF($G19="FSG",0,IF($G19="MG",SUMPRODUCT(Expenses!JY$20:JY$24,$I19:$I23)*$F19,MAX((Expenses!JY$20-$K19/12)*$J19*$F19,0)+MAX((Expenses!JY$21-$K20/12)*$J20*$F19,0)+MAX((Expenses!JY$22-$K21/12)*$J21*$F19,0)+MAX((Expenses!JY$23-$K22/12)*$J22*$F19,0)+MAX((Expenses!JY$24-$K23/12)*$J23*$F19,0)))),0)</f>
        <v>0</v>
      </c>
      <c r="KB185" s="154">
        <f>IF(AND(KB$165&lt;=$E19,KB$165&gt;=EOMONTH($D19,0)),IF($G19="NNN",SUM(Expenses!JZ$20:JZ$24)*$F19,IF($G19="FSG",0,IF($G19="MG",SUMPRODUCT(Expenses!JZ$20:JZ$24,$I19:$I23)*$F19,MAX((Expenses!JZ$20-$K19/12)*$J19*$F19,0)+MAX((Expenses!JZ$21-$K20/12)*$J20*$F19,0)+MAX((Expenses!JZ$22-$K21/12)*$J21*$F19,0)+MAX((Expenses!JZ$23-$K22/12)*$J22*$F19,0)+MAX((Expenses!JZ$24-$K23/12)*$J23*$F19,0)))),0)</f>
        <v>0</v>
      </c>
      <c r="KC185" s="154">
        <f>IF(AND(KC$165&lt;=$E19,KC$165&gt;=EOMONTH($D19,0)),IF($G19="NNN",SUM(Expenses!KA$20:KA$24)*$F19,IF($G19="FSG",0,IF($G19="MG",SUMPRODUCT(Expenses!KA$20:KA$24,$I19:$I23)*$F19,MAX((Expenses!KA$20-$K19/12)*$J19*$F19,0)+MAX((Expenses!KA$21-$K20/12)*$J20*$F19,0)+MAX((Expenses!KA$22-$K21/12)*$J21*$F19,0)+MAX((Expenses!KA$23-$K22/12)*$J22*$F19,0)+MAX((Expenses!KA$24-$K23/12)*$J23*$F19,0)))),0)</f>
        <v>0</v>
      </c>
      <c r="KD185" s="154">
        <f>IF(AND(KD$165&lt;=$E19,KD$165&gt;=EOMONTH($D19,0)),IF($G19="NNN",SUM(Expenses!KB$20:KB$24)*$F19,IF($G19="FSG",0,IF($G19="MG",SUMPRODUCT(Expenses!KB$20:KB$24,$I19:$I23)*$F19,MAX((Expenses!KB$20-$K19/12)*$J19*$F19,0)+MAX((Expenses!KB$21-$K20/12)*$J20*$F19,0)+MAX((Expenses!KB$22-$K21/12)*$J21*$F19,0)+MAX((Expenses!KB$23-$K22/12)*$J22*$F19,0)+MAX((Expenses!KB$24-$K23/12)*$J23*$F19,0)))),0)</f>
        <v>0</v>
      </c>
      <c r="KE185" s="154">
        <f>IF(AND(KE$165&lt;=$E19,KE$165&gt;=EOMONTH($D19,0)),IF($G19="NNN",SUM(Expenses!KC$20:KC$24)*$F19,IF($G19="FSG",0,IF($G19="MG",SUMPRODUCT(Expenses!KC$20:KC$24,$I19:$I23)*$F19,MAX((Expenses!KC$20-$K19/12)*$J19*$F19,0)+MAX((Expenses!KC$21-$K20/12)*$J20*$F19,0)+MAX((Expenses!KC$22-$K21/12)*$J21*$F19,0)+MAX((Expenses!KC$23-$K22/12)*$J22*$F19,0)+MAX((Expenses!KC$24-$K23/12)*$J23*$F19,0)))),0)</f>
        <v>0</v>
      </c>
      <c r="KF185" s="154">
        <f>IF(AND(KF$165&lt;=$E19,KF$165&gt;=EOMONTH($D19,0)),IF($G19="NNN",SUM(Expenses!KD$20:KD$24)*$F19,IF($G19="FSG",0,IF($G19="MG",SUMPRODUCT(Expenses!KD$20:KD$24,$I19:$I23)*$F19,MAX((Expenses!KD$20-$K19/12)*$J19*$F19,0)+MAX((Expenses!KD$21-$K20/12)*$J20*$F19,0)+MAX((Expenses!KD$22-$K21/12)*$J21*$F19,0)+MAX((Expenses!KD$23-$K22/12)*$J22*$F19,0)+MAX((Expenses!KD$24-$K23/12)*$J23*$F19,0)))),0)</f>
        <v>0</v>
      </c>
      <c r="KG185" s="154">
        <f>IF(AND(KG$165&lt;=$E19,KG$165&gt;=EOMONTH($D19,0)),IF($G19="NNN",SUM(Expenses!KE$20:KE$24)*$F19,IF($G19="FSG",0,IF($G19="MG",SUMPRODUCT(Expenses!KE$20:KE$24,$I19:$I23)*$F19,MAX((Expenses!KE$20-$K19/12)*$J19*$F19,0)+MAX((Expenses!KE$21-$K20/12)*$J20*$F19,0)+MAX((Expenses!KE$22-$K21/12)*$J21*$F19,0)+MAX((Expenses!KE$23-$K22/12)*$J22*$F19,0)+MAX((Expenses!KE$24-$K23/12)*$J23*$F19,0)))),0)</f>
        <v>0</v>
      </c>
      <c r="KH185" s="154">
        <f>IF(AND(KH$165&lt;=$E19,KH$165&gt;=EOMONTH($D19,0)),IF($G19="NNN",SUM(Expenses!KF$20:KF$24)*$F19,IF($G19="FSG",0,IF($G19="MG",SUMPRODUCT(Expenses!KF$20:KF$24,$I19:$I23)*$F19,MAX((Expenses!KF$20-$K19/12)*$J19*$F19,0)+MAX((Expenses!KF$21-$K20/12)*$J20*$F19,0)+MAX((Expenses!KF$22-$K21/12)*$J21*$F19,0)+MAX((Expenses!KF$23-$K22/12)*$J22*$F19,0)+MAX((Expenses!KF$24-$K23/12)*$J23*$F19,0)))),0)</f>
        <v>0</v>
      </c>
      <c r="KI185" s="154">
        <f>IF(AND(KI$165&lt;=$E19,KI$165&gt;=EOMONTH($D19,0)),IF($G19="NNN",SUM(Expenses!KG$20:KG$24)*$F19,IF($G19="FSG",0,IF($G19="MG",SUMPRODUCT(Expenses!KG$20:KG$24,$I19:$I23)*$F19,MAX((Expenses!KG$20-$K19/12)*$J19*$F19,0)+MAX((Expenses!KG$21-$K20/12)*$J20*$F19,0)+MAX((Expenses!KG$22-$K21/12)*$J21*$F19,0)+MAX((Expenses!KG$23-$K22/12)*$J22*$F19,0)+MAX((Expenses!KG$24-$K23/12)*$J23*$F19,0)))),0)</f>
        <v>0</v>
      </c>
      <c r="KJ185" s="154">
        <f>IF(AND(KJ$165&lt;=$E19,KJ$165&gt;=EOMONTH($D19,0)),IF($G19="NNN",SUM(Expenses!KH$20:KH$24)*$F19,IF($G19="FSG",0,IF($G19="MG",SUMPRODUCT(Expenses!KH$20:KH$24,$I19:$I23)*$F19,MAX((Expenses!KH$20-$K19/12)*$J19*$F19,0)+MAX((Expenses!KH$21-$K20/12)*$J20*$F19,0)+MAX((Expenses!KH$22-$K21/12)*$J21*$F19,0)+MAX((Expenses!KH$23-$K22/12)*$J22*$F19,0)+MAX((Expenses!KH$24-$K23/12)*$J23*$F19,0)))),0)</f>
        <v>0</v>
      </c>
      <c r="KK185" s="154">
        <f>IF(AND(KK$165&lt;=$E19,KK$165&gt;=EOMONTH($D19,0)),IF($G19="NNN",SUM(Expenses!KI$20:KI$24)*$F19,IF($G19="FSG",0,IF($G19="MG",SUMPRODUCT(Expenses!KI$20:KI$24,$I19:$I23)*$F19,MAX((Expenses!KI$20-$K19/12)*$J19*$F19,0)+MAX((Expenses!KI$21-$K20/12)*$J20*$F19,0)+MAX((Expenses!KI$22-$K21/12)*$J21*$F19,0)+MAX((Expenses!KI$23-$K22/12)*$J22*$F19,0)+MAX((Expenses!KI$24-$K23/12)*$J23*$F19,0)))),0)</f>
        <v>0</v>
      </c>
      <c r="KL185" s="154">
        <f>IF(AND(KL$165&lt;=$E19,KL$165&gt;=EOMONTH($D19,0)),IF($G19="NNN",SUM(Expenses!KJ$20:KJ$24)*$F19,IF($G19="FSG",0,IF($G19="MG",SUMPRODUCT(Expenses!KJ$20:KJ$24,$I19:$I23)*$F19,MAX((Expenses!KJ$20-$K19/12)*$J19*$F19,0)+MAX((Expenses!KJ$21-$K20/12)*$J20*$F19,0)+MAX((Expenses!KJ$22-$K21/12)*$J21*$F19,0)+MAX((Expenses!KJ$23-$K22/12)*$J22*$F19,0)+MAX((Expenses!KJ$24-$K23/12)*$J23*$F19,0)))),0)</f>
        <v>0</v>
      </c>
      <c r="KM185" s="154">
        <f>IF(AND(KM$165&lt;=$E19,KM$165&gt;=EOMONTH($D19,0)),IF($G19="NNN",SUM(Expenses!KK$20:KK$24)*$F19,IF($G19="FSG",0,IF($G19="MG",SUMPRODUCT(Expenses!KK$20:KK$24,$I19:$I23)*$F19,MAX((Expenses!KK$20-$K19/12)*$J19*$F19,0)+MAX((Expenses!KK$21-$K20/12)*$J20*$F19,0)+MAX((Expenses!KK$22-$K21/12)*$J21*$F19,0)+MAX((Expenses!KK$23-$K22/12)*$J22*$F19,0)+MAX((Expenses!KK$24-$K23/12)*$J23*$F19,0)))),0)</f>
        <v>0</v>
      </c>
      <c r="KN185" s="154">
        <f>IF(AND(KN$165&lt;=$E19,KN$165&gt;=EOMONTH($D19,0)),IF($G19="NNN",SUM(Expenses!KL$20:KL$24)*$F19,IF($G19="FSG",0,IF($G19="MG",SUMPRODUCT(Expenses!KL$20:KL$24,$I19:$I23)*$F19,MAX((Expenses!KL$20-$K19/12)*$J19*$F19,0)+MAX((Expenses!KL$21-$K20/12)*$J20*$F19,0)+MAX((Expenses!KL$22-$K21/12)*$J21*$F19,0)+MAX((Expenses!KL$23-$K22/12)*$J22*$F19,0)+MAX((Expenses!KL$24-$K23/12)*$J23*$F19,0)))),0)</f>
        <v>0</v>
      </c>
      <c r="KO185" s="154">
        <f>IF(AND(KO$165&lt;=$E19,KO$165&gt;=EOMONTH($D19,0)),IF($G19="NNN",SUM(Expenses!KM$20:KM$24)*$F19,IF($G19="FSG",0,IF($G19="MG",SUMPRODUCT(Expenses!KM$20:KM$24,$I19:$I23)*$F19,MAX((Expenses!KM$20-$K19/12)*$J19*$F19,0)+MAX((Expenses!KM$21-$K20/12)*$J20*$F19,0)+MAX((Expenses!KM$22-$K21/12)*$J21*$F19,0)+MAX((Expenses!KM$23-$K22/12)*$J22*$F19,0)+MAX((Expenses!KM$24-$K23/12)*$J23*$F19,0)))),0)</f>
        <v>0</v>
      </c>
      <c r="KP185" s="154">
        <f>IF(AND(KP$165&lt;=$E19,KP$165&gt;=EOMONTH($D19,0)),IF($G19="NNN",SUM(Expenses!KN$20:KN$24)*$F19,IF($G19="FSG",0,IF($G19="MG",SUMPRODUCT(Expenses!KN$20:KN$24,$I19:$I23)*$F19,MAX((Expenses!KN$20-$K19/12)*$J19*$F19,0)+MAX((Expenses!KN$21-$K20/12)*$J20*$F19,0)+MAX((Expenses!KN$22-$K21/12)*$J21*$F19,0)+MAX((Expenses!KN$23-$K22/12)*$J22*$F19,0)+MAX((Expenses!KN$24-$K23/12)*$J23*$F19,0)))),0)</f>
        <v>0</v>
      </c>
      <c r="KQ185" s="154">
        <f>IF(AND(KQ$165&lt;=$E19,KQ$165&gt;=EOMONTH($D19,0)),IF($G19="NNN",SUM(Expenses!KO$20:KO$24)*$F19,IF($G19="FSG",0,IF($G19="MG",SUMPRODUCT(Expenses!KO$20:KO$24,$I19:$I23)*$F19,MAX((Expenses!KO$20-$K19/12)*$J19*$F19,0)+MAX((Expenses!KO$21-$K20/12)*$J20*$F19,0)+MAX((Expenses!KO$22-$K21/12)*$J21*$F19,0)+MAX((Expenses!KO$23-$K22/12)*$J22*$F19,0)+MAX((Expenses!KO$24-$K23/12)*$J23*$F19,0)))),0)</f>
        <v>0</v>
      </c>
      <c r="KR185" s="154">
        <f>IF(AND(KR$165&lt;=$E19,KR$165&gt;=EOMONTH($D19,0)),IF($G19="NNN",SUM(Expenses!KP$20:KP$24)*$F19,IF($G19="FSG",0,IF($G19="MG",SUMPRODUCT(Expenses!KP$20:KP$24,$I19:$I23)*$F19,MAX((Expenses!KP$20-$K19/12)*$J19*$F19,0)+MAX((Expenses!KP$21-$K20/12)*$J20*$F19,0)+MAX((Expenses!KP$22-$K21/12)*$J21*$F19,0)+MAX((Expenses!KP$23-$K22/12)*$J22*$F19,0)+MAX((Expenses!KP$24-$K23/12)*$J23*$F19,0)))),0)</f>
        <v>0</v>
      </c>
      <c r="KS185" s="154">
        <f>IF(AND(KS$165&lt;=$E19,KS$165&gt;=EOMONTH($D19,0)),IF($G19="NNN",SUM(Expenses!KQ$20:KQ$24)*$F19,IF($G19="FSG",0,IF($G19="MG",SUMPRODUCT(Expenses!KQ$20:KQ$24,$I19:$I23)*$F19,MAX((Expenses!KQ$20-$K19/12)*$J19*$F19,0)+MAX((Expenses!KQ$21-$K20/12)*$J20*$F19,0)+MAX((Expenses!KQ$22-$K21/12)*$J21*$F19,0)+MAX((Expenses!KQ$23-$K22/12)*$J22*$F19,0)+MAX((Expenses!KQ$24-$K23/12)*$J23*$F19,0)))),0)</f>
        <v>0</v>
      </c>
      <c r="KT185" s="154">
        <f>IF(AND(KT$165&lt;=$E19,KT$165&gt;=EOMONTH($D19,0)),IF($G19="NNN",SUM(Expenses!KR$20:KR$24)*$F19,IF($G19="FSG",0,IF($G19="MG",SUMPRODUCT(Expenses!KR$20:KR$24,$I19:$I23)*$F19,MAX((Expenses!KR$20-$K19/12)*$J19*$F19,0)+MAX((Expenses!KR$21-$K20/12)*$J20*$F19,0)+MAX((Expenses!KR$22-$K21/12)*$J21*$F19,0)+MAX((Expenses!KR$23-$K22/12)*$J22*$F19,0)+MAX((Expenses!KR$24-$K23/12)*$J23*$F19,0)))),0)</f>
        <v>0</v>
      </c>
      <c r="KU185" s="154">
        <f>IF(AND(KU$165&lt;=$E19,KU$165&gt;=EOMONTH($D19,0)),IF($G19="NNN",SUM(Expenses!KS$20:KS$24)*$F19,IF($G19="FSG",0,IF($G19="MG",SUMPRODUCT(Expenses!KS$20:KS$24,$I19:$I23)*$F19,MAX((Expenses!KS$20-$K19/12)*$J19*$F19,0)+MAX((Expenses!KS$21-$K20/12)*$J20*$F19,0)+MAX((Expenses!KS$22-$K21/12)*$J21*$F19,0)+MAX((Expenses!KS$23-$K22/12)*$J22*$F19,0)+MAX((Expenses!KS$24-$K23/12)*$J23*$F19,0)))),0)</f>
        <v>0</v>
      </c>
      <c r="KV185" s="154">
        <f>IF(AND(KV$165&lt;=$E19,KV$165&gt;=EOMONTH($D19,0)),IF($G19="NNN",SUM(Expenses!KT$20:KT$24)*$F19,IF($G19="FSG",0,IF($G19="MG",SUMPRODUCT(Expenses!KT$20:KT$24,$I19:$I23)*$F19,MAX((Expenses!KT$20-$K19/12)*$J19*$F19,0)+MAX((Expenses!KT$21-$K20/12)*$J20*$F19,0)+MAX((Expenses!KT$22-$K21/12)*$J21*$F19,0)+MAX((Expenses!KT$23-$K22/12)*$J22*$F19,0)+MAX((Expenses!KT$24-$K23/12)*$J23*$F19,0)))),0)</f>
        <v>0</v>
      </c>
      <c r="KW185" s="154">
        <f>IF(AND(KW$165&lt;=$E19,KW$165&gt;=EOMONTH($D19,0)),IF($G19="NNN",SUM(Expenses!KU$20:KU$24)*$F19,IF($G19="FSG",0,IF($G19="MG",SUMPRODUCT(Expenses!KU$20:KU$24,$I19:$I23)*$F19,MAX((Expenses!KU$20-$K19/12)*$J19*$F19,0)+MAX((Expenses!KU$21-$K20/12)*$J20*$F19,0)+MAX((Expenses!KU$22-$K21/12)*$J21*$F19,0)+MAX((Expenses!KU$23-$K22/12)*$J22*$F19,0)+MAX((Expenses!KU$24-$K23/12)*$J23*$F19,0)))),0)</f>
        <v>0</v>
      </c>
      <c r="KX185" s="154">
        <f>IF(AND(KX$165&lt;=$E19,KX$165&gt;=EOMONTH($D19,0)),IF($G19="NNN",SUM(Expenses!KV$20:KV$24)*$F19,IF($G19="FSG",0,IF($G19="MG",SUMPRODUCT(Expenses!KV$20:KV$24,$I19:$I23)*$F19,MAX((Expenses!KV$20-$K19/12)*$J19*$F19,0)+MAX((Expenses!KV$21-$K20/12)*$J20*$F19,0)+MAX((Expenses!KV$22-$K21/12)*$J21*$F19,0)+MAX((Expenses!KV$23-$K22/12)*$J22*$F19,0)+MAX((Expenses!KV$24-$K23/12)*$J23*$F19,0)))),0)</f>
        <v>0</v>
      </c>
      <c r="KY185" s="154">
        <f>IF(AND(KY$165&lt;=$E19,KY$165&gt;=EOMONTH($D19,0)),IF($G19="NNN",SUM(Expenses!KW$20:KW$24)*$F19,IF($G19="FSG",0,IF($G19="MG",SUMPRODUCT(Expenses!KW$20:KW$24,$I19:$I23)*$F19,MAX((Expenses!KW$20-$K19/12)*$J19*$F19,0)+MAX((Expenses!KW$21-$K20/12)*$J20*$F19,0)+MAX((Expenses!KW$22-$K21/12)*$J21*$F19,0)+MAX((Expenses!KW$23-$K22/12)*$J22*$F19,0)+MAX((Expenses!KW$24-$K23/12)*$J23*$F19,0)))),0)</f>
        <v>0</v>
      </c>
      <c r="KZ185" s="154">
        <f>IF(AND(KZ$165&lt;=$E19,KZ$165&gt;=EOMONTH($D19,0)),IF($G19="NNN",SUM(Expenses!KX$20:KX$24)*$F19,IF($G19="FSG",0,IF($G19="MG",SUMPRODUCT(Expenses!KX$20:KX$24,$I19:$I23)*$F19,MAX((Expenses!KX$20-$K19/12)*$J19*$F19,0)+MAX((Expenses!KX$21-$K20/12)*$J20*$F19,0)+MAX((Expenses!KX$22-$K21/12)*$J21*$F19,0)+MAX((Expenses!KX$23-$K22/12)*$J22*$F19,0)+MAX((Expenses!KX$24-$K23/12)*$J23*$F19,0)))),0)</f>
        <v>0</v>
      </c>
      <c r="LA185" s="154">
        <f>IF(AND(LA$165&lt;=$E19,LA$165&gt;=EOMONTH($D19,0)),IF($G19="NNN",SUM(Expenses!KY$20:KY$24)*$F19,IF($G19="FSG",0,IF($G19="MG",SUMPRODUCT(Expenses!KY$20:KY$24,$I19:$I23)*$F19,MAX((Expenses!KY$20-$K19/12)*$J19*$F19,0)+MAX((Expenses!KY$21-$K20/12)*$J20*$F19,0)+MAX((Expenses!KY$22-$K21/12)*$J21*$F19,0)+MAX((Expenses!KY$23-$K22/12)*$J22*$F19,0)+MAX((Expenses!KY$24-$K23/12)*$J23*$F19,0)))),0)</f>
        <v>0</v>
      </c>
      <c r="LB185" s="154">
        <f>IF(AND(LB$165&lt;=$E19,LB$165&gt;=EOMONTH($D19,0)),IF($G19="NNN",SUM(Expenses!KZ$20:KZ$24)*$F19,IF($G19="FSG",0,IF($G19="MG",SUMPRODUCT(Expenses!KZ$20:KZ$24,$I19:$I23)*$F19,MAX((Expenses!KZ$20-$K19/12)*$J19*$F19,0)+MAX((Expenses!KZ$21-$K20/12)*$J20*$F19,0)+MAX((Expenses!KZ$22-$K21/12)*$J21*$F19,0)+MAX((Expenses!KZ$23-$K22/12)*$J22*$F19,0)+MAX((Expenses!KZ$24-$K23/12)*$J23*$F19,0)))),0)</f>
        <v>0</v>
      </c>
      <c r="LC185" s="154">
        <f>IF(AND(LC$165&lt;=$E19,LC$165&gt;=EOMONTH($D19,0)),IF($G19="NNN",SUM(Expenses!LA$20:LA$24)*$F19,IF($G19="FSG",0,IF($G19="MG",SUMPRODUCT(Expenses!LA$20:LA$24,$I19:$I23)*$F19,MAX((Expenses!LA$20-$K19/12)*$J19*$F19,0)+MAX((Expenses!LA$21-$K20/12)*$J20*$F19,0)+MAX((Expenses!LA$22-$K21/12)*$J21*$F19,0)+MAX((Expenses!LA$23-$K22/12)*$J22*$F19,0)+MAX((Expenses!LA$24-$K23/12)*$J23*$F19,0)))),0)</f>
        <v>0</v>
      </c>
      <c r="LD185" s="154">
        <f>IF(AND(LD$165&lt;=$E19,LD$165&gt;=EOMONTH($D19,0)),IF($G19="NNN",SUM(Expenses!LB$20:LB$24)*$F19,IF($G19="FSG",0,IF($G19="MG",SUMPRODUCT(Expenses!LB$20:LB$24,$I19:$I23)*$F19,MAX((Expenses!LB$20-$K19/12)*$J19*$F19,0)+MAX((Expenses!LB$21-$K20/12)*$J20*$F19,0)+MAX((Expenses!LB$22-$K21/12)*$J21*$F19,0)+MAX((Expenses!LB$23-$K22/12)*$J22*$F19,0)+MAX((Expenses!LB$24-$K23/12)*$J23*$F19,0)))),0)</f>
        <v>0</v>
      </c>
      <c r="LE185" s="154">
        <f>IF(AND(LE$165&lt;=$E19,LE$165&gt;=EOMONTH($D19,0)),IF($G19="NNN",SUM(Expenses!LC$20:LC$24)*$F19,IF($G19="FSG",0,IF($G19="MG",SUMPRODUCT(Expenses!LC$20:LC$24,$I19:$I23)*$F19,MAX((Expenses!LC$20-$K19/12)*$J19*$F19,0)+MAX((Expenses!LC$21-$K20/12)*$J20*$F19,0)+MAX((Expenses!LC$22-$K21/12)*$J21*$F19,0)+MAX((Expenses!LC$23-$K22/12)*$J22*$F19,0)+MAX((Expenses!LC$24-$K23/12)*$J23*$F19,0)))),0)</f>
        <v>0</v>
      </c>
      <c r="LF185" s="154">
        <f>IF(AND(LF$165&lt;=$E19,LF$165&gt;=EOMONTH($D19,0)),IF($G19="NNN",SUM(Expenses!LD$20:LD$24)*$F19,IF($G19="FSG",0,IF($G19="MG",SUMPRODUCT(Expenses!LD$20:LD$24,$I19:$I23)*$F19,MAX((Expenses!LD$20-$K19/12)*$J19*$F19,0)+MAX((Expenses!LD$21-$K20/12)*$J20*$F19,0)+MAX((Expenses!LD$22-$K21/12)*$J21*$F19,0)+MAX((Expenses!LD$23-$K22/12)*$J22*$F19,0)+MAX((Expenses!LD$24-$K23/12)*$J23*$F19,0)))),0)</f>
        <v>0</v>
      </c>
      <c r="LG185" s="154">
        <f>IF(AND(LG$165&lt;=$E19,LG$165&gt;=EOMONTH($D19,0)),IF($G19="NNN",SUM(Expenses!LE$20:LE$24)*$F19,IF($G19="FSG",0,IF($G19="MG",SUMPRODUCT(Expenses!LE$20:LE$24,$I19:$I23)*$F19,MAX((Expenses!LE$20-$K19/12)*$J19*$F19,0)+MAX((Expenses!LE$21-$K20/12)*$J20*$F19,0)+MAX((Expenses!LE$22-$K21/12)*$J21*$F19,0)+MAX((Expenses!LE$23-$K22/12)*$J22*$F19,0)+MAX((Expenses!LE$24-$K23/12)*$J23*$F19,0)))),0)</f>
        <v>0</v>
      </c>
      <c r="LH185" s="154">
        <f>IF(AND(LH$165&lt;=$E19,LH$165&gt;=EOMONTH($D19,0)),IF($G19="NNN",SUM(Expenses!LF$20:LF$24)*$F19,IF($G19="FSG",0,IF($G19="MG",SUMPRODUCT(Expenses!LF$20:LF$24,$I19:$I23)*$F19,MAX((Expenses!LF$20-$K19/12)*$J19*$F19,0)+MAX((Expenses!LF$21-$K20/12)*$J20*$F19,0)+MAX((Expenses!LF$22-$K21/12)*$J21*$F19,0)+MAX((Expenses!LF$23-$K22/12)*$J22*$F19,0)+MAX((Expenses!LF$24-$K23/12)*$J23*$F19,0)))),0)</f>
        <v>0</v>
      </c>
      <c r="LI185" s="154">
        <f>IF(AND(LI$165&lt;=$E19,LI$165&gt;=EOMONTH($D19,0)),IF($G19="NNN",SUM(Expenses!LG$20:LG$24)*$F19,IF($G19="FSG",0,IF($G19="MG",SUMPRODUCT(Expenses!LG$20:LG$24,$I19:$I23)*$F19,MAX((Expenses!LG$20-$K19/12)*$J19*$F19,0)+MAX((Expenses!LG$21-$K20/12)*$J20*$F19,0)+MAX((Expenses!LG$22-$K21/12)*$J21*$F19,0)+MAX((Expenses!LG$23-$K22/12)*$J22*$F19,0)+MAX((Expenses!LG$24-$K23/12)*$J23*$F19,0)))),0)</f>
        <v>0</v>
      </c>
      <c r="LJ185" s="154">
        <f>IF(AND(LJ$165&lt;=$E19,LJ$165&gt;=EOMONTH($D19,0)),IF($G19="NNN",SUM(Expenses!LH$20:LH$24)*$F19,IF($G19="FSG",0,IF($G19="MG",SUMPRODUCT(Expenses!LH$20:LH$24,$I19:$I23)*$F19,MAX((Expenses!LH$20-$K19/12)*$J19*$F19,0)+MAX((Expenses!LH$21-$K20/12)*$J20*$F19,0)+MAX((Expenses!LH$22-$K21/12)*$J21*$F19,0)+MAX((Expenses!LH$23-$K22/12)*$J22*$F19,0)+MAX((Expenses!LH$24-$K23/12)*$J23*$F19,0)))),0)</f>
        <v>0</v>
      </c>
      <c r="LK185" s="154">
        <f>IF(AND(LK$165&lt;=$E19,LK$165&gt;=EOMONTH($D19,0)),IF($G19="NNN",SUM(Expenses!LI$20:LI$24)*$F19,IF($G19="FSG",0,IF($G19="MG",SUMPRODUCT(Expenses!LI$20:LI$24,$I19:$I23)*$F19,MAX((Expenses!LI$20-$K19/12)*$J19*$F19,0)+MAX((Expenses!LI$21-$K20/12)*$J20*$F19,0)+MAX((Expenses!LI$22-$K21/12)*$J21*$F19,0)+MAX((Expenses!LI$23-$K22/12)*$J22*$F19,0)+MAX((Expenses!LI$24-$K23/12)*$J23*$F19,0)))),0)</f>
        <v>0</v>
      </c>
      <c r="LL185" s="154">
        <f>IF(AND(LL$165&lt;=$E19,LL$165&gt;=EOMONTH($D19,0)),IF($G19="NNN",SUM(Expenses!LJ$20:LJ$24)*$F19,IF($G19="FSG",0,IF($G19="MG",SUMPRODUCT(Expenses!LJ$20:LJ$24,$I19:$I23)*$F19,MAX((Expenses!LJ$20-$K19/12)*$J19*$F19,0)+MAX((Expenses!LJ$21-$K20/12)*$J20*$F19,0)+MAX((Expenses!LJ$22-$K21/12)*$J21*$F19,0)+MAX((Expenses!LJ$23-$K22/12)*$J22*$F19,0)+MAX((Expenses!LJ$24-$K23/12)*$J23*$F19,0)))),0)</f>
        <v>0</v>
      </c>
      <c r="LM185" s="154">
        <f>IF(AND(LM$165&lt;=$E19,LM$165&gt;=EOMONTH($D19,0)),IF($G19="NNN",SUM(Expenses!LK$20:LK$24)*$F19,IF($G19="FSG",0,IF($G19="MG",SUMPRODUCT(Expenses!LK$20:LK$24,$I19:$I23)*$F19,MAX((Expenses!LK$20-$K19/12)*$J19*$F19,0)+MAX((Expenses!LK$21-$K20/12)*$J20*$F19,0)+MAX((Expenses!LK$22-$K21/12)*$J21*$F19,0)+MAX((Expenses!LK$23-$K22/12)*$J22*$F19,0)+MAX((Expenses!LK$24-$K23/12)*$J23*$F19,0)))),0)</f>
        <v>0</v>
      </c>
      <c r="LN185" s="154">
        <f>IF(AND(LN$165&lt;=$E19,LN$165&gt;=EOMONTH($D19,0)),IF($G19="NNN",SUM(Expenses!LL$20:LL$24)*$F19,IF($G19="FSG",0,IF($G19="MG",SUMPRODUCT(Expenses!LL$20:LL$24,$I19:$I23)*$F19,MAX((Expenses!LL$20-$K19/12)*$J19*$F19,0)+MAX((Expenses!LL$21-$K20/12)*$J20*$F19,0)+MAX((Expenses!LL$22-$K21/12)*$J21*$F19,0)+MAX((Expenses!LL$23-$K22/12)*$J22*$F19,0)+MAX((Expenses!LL$24-$K23/12)*$J23*$F19,0)))),0)</f>
        <v>0</v>
      </c>
      <c r="LO185" s="154">
        <f>IF(AND(LO$165&lt;=$E19,LO$165&gt;=EOMONTH($D19,0)),IF($G19="NNN",SUM(Expenses!LM$20:LM$24)*$F19,IF($G19="FSG",0,IF($G19="MG",SUMPRODUCT(Expenses!LM$20:LM$24,$I19:$I23)*$F19,MAX((Expenses!LM$20-$K19/12)*$J19*$F19,0)+MAX((Expenses!LM$21-$K20/12)*$J20*$F19,0)+MAX((Expenses!LM$22-$K21/12)*$J21*$F19,0)+MAX((Expenses!LM$23-$K22/12)*$J22*$F19,0)+MAX((Expenses!LM$24-$K23/12)*$J23*$F19,0)))),0)</f>
        <v>0</v>
      </c>
      <c r="LP185" s="154">
        <f>IF(AND(LP$165&lt;=$E19,LP$165&gt;=EOMONTH($D19,0)),IF($G19="NNN",SUM(Expenses!LN$20:LN$24)*$F19,IF($G19="FSG",0,IF($G19="MG",SUMPRODUCT(Expenses!LN$20:LN$24,$I19:$I23)*$F19,MAX((Expenses!LN$20-$K19/12)*$J19*$F19,0)+MAX((Expenses!LN$21-$K20/12)*$J20*$F19,0)+MAX((Expenses!LN$22-$K21/12)*$J21*$F19,0)+MAX((Expenses!LN$23-$K22/12)*$J22*$F19,0)+MAX((Expenses!LN$24-$K23/12)*$J23*$F19,0)))),0)</f>
        <v>0</v>
      </c>
      <c r="LQ185" s="154">
        <f>IF(AND(LQ$165&lt;=$E19,LQ$165&gt;=EOMONTH($D19,0)),IF($G19="NNN",SUM(Expenses!LO$20:LO$24)*$F19,IF($G19="FSG",0,IF($G19="MG",SUMPRODUCT(Expenses!LO$20:LO$24,$I19:$I23)*$F19,MAX((Expenses!LO$20-$K19/12)*$J19*$F19,0)+MAX((Expenses!LO$21-$K20/12)*$J20*$F19,0)+MAX((Expenses!LO$22-$K21/12)*$J21*$F19,0)+MAX((Expenses!LO$23-$K22/12)*$J22*$F19,0)+MAX((Expenses!LO$24-$K23/12)*$J23*$F19,0)))),0)</f>
        <v>0</v>
      </c>
      <c r="LR185" s="154">
        <f>IF(AND(LR$165&lt;=$E19,LR$165&gt;=EOMONTH($D19,0)),IF($G19="NNN",SUM(Expenses!LP$20:LP$24)*$F19,IF($G19="FSG",0,IF($G19="MG",SUMPRODUCT(Expenses!LP$20:LP$24,$I19:$I23)*$F19,MAX((Expenses!LP$20-$K19/12)*$J19*$F19,0)+MAX((Expenses!LP$21-$K20/12)*$J20*$F19,0)+MAX((Expenses!LP$22-$K21/12)*$J21*$F19,0)+MAX((Expenses!LP$23-$K22/12)*$J22*$F19,0)+MAX((Expenses!LP$24-$K23/12)*$J23*$F19,0)))),0)</f>
        <v>0</v>
      </c>
      <c r="LS185" s="154">
        <f>IF(AND(LS$165&lt;=$E19,LS$165&gt;=EOMONTH($D19,0)),IF($G19="NNN",SUM(Expenses!LQ$20:LQ$24)*$F19,IF($G19="FSG",0,IF($G19="MG",SUMPRODUCT(Expenses!LQ$20:LQ$24,$I19:$I23)*$F19,MAX((Expenses!LQ$20-$K19/12)*$J19*$F19,0)+MAX((Expenses!LQ$21-$K20/12)*$J20*$F19,0)+MAX((Expenses!LQ$22-$K21/12)*$J21*$F19,0)+MAX((Expenses!LQ$23-$K22/12)*$J22*$F19,0)+MAX((Expenses!LQ$24-$K23/12)*$J23*$F19,0)))),0)</f>
        <v>0</v>
      </c>
      <c r="LT185" s="154">
        <f>IF(AND(LT$165&lt;=$E19,LT$165&gt;=EOMONTH($D19,0)),IF($G19="NNN",SUM(Expenses!LR$20:LR$24)*$F19,IF($G19="FSG",0,IF($G19="MG",SUMPRODUCT(Expenses!LR$20:LR$24,$I19:$I23)*$F19,MAX((Expenses!LR$20-$K19/12)*$J19*$F19,0)+MAX((Expenses!LR$21-$K20/12)*$J20*$F19,0)+MAX((Expenses!LR$22-$K21/12)*$J21*$F19,0)+MAX((Expenses!LR$23-$K22/12)*$J22*$F19,0)+MAX((Expenses!LR$24-$K23/12)*$J23*$F19,0)))),0)</f>
        <v>0</v>
      </c>
      <c r="LU185" s="154">
        <f>IF(AND(LU$165&lt;=$E19,LU$165&gt;=EOMONTH($D19,0)),IF($G19="NNN",SUM(Expenses!LS$20:LS$24)*$F19,IF($G19="FSG",0,IF($G19="MG",SUMPRODUCT(Expenses!LS$20:LS$24,$I19:$I23)*$F19,MAX((Expenses!LS$20-$K19/12)*$J19*$F19,0)+MAX((Expenses!LS$21-$K20/12)*$J20*$F19,0)+MAX((Expenses!LS$22-$K21/12)*$J21*$F19,0)+MAX((Expenses!LS$23-$K22/12)*$J22*$F19,0)+MAX((Expenses!LS$24-$K23/12)*$J23*$F19,0)))),0)</f>
        <v>0</v>
      </c>
      <c r="LV185" s="154">
        <f>IF(AND(LV$165&lt;=$E19,LV$165&gt;=EOMONTH($D19,0)),IF($G19="NNN",SUM(Expenses!LT$20:LT$24)*$F19,IF($G19="FSG",0,IF($G19="MG",SUMPRODUCT(Expenses!LT$20:LT$24,$I19:$I23)*$F19,MAX((Expenses!LT$20-$K19/12)*$J19*$F19,0)+MAX((Expenses!LT$21-$K20/12)*$J20*$F19,0)+MAX((Expenses!LT$22-$K21/12)*$J21*$F19,0)+MAX((Expenses!LT$23-$K22/12)*$J22*$F19,0)+MAX((Expenses!LT$24-$K23/12)*$J23*$F19,0)))),0)</f>
        <v>0</v>
      </c>
      <c r="LW185" s="154">
        <f>IF(AND(LW$165&lt;=$E19,LW$165&gt;=EOMONTH($D19,0)),IF($G19="NNN",SUM(Expenses!LU$20:LU$24)*$F19,IF($G19="FSG",0,IF($G19="MG",SUMPRODUCT(Expenses!LU$20:LU$24,$I19:$I23)*$F19,MAX((Expenses!LU$20-$K19/12)*$J19*$F19,0)+MAX((Expenses!LU$21-$K20/12)*$J20*$F19,0)+MAX((Expenses!LU$22-$K21/12)*$J21*$F19,0)+MAX((Expenses!LU$23-$K22/12)*$J22*$F19,0)+MAX((Expenses!LU$24-$K23/12)*$J23*$F19,0)))),0)</f>
        <v>0</v>
      </c>
      <c r="LX185" s="154">
        <f>IF(AND(LX$165&lt;=$E19,LX$165&gt;=EOMONTH($D19,0)),IF($G19="NNN",SUM(Expenses!LV$20:LV$24)*$F19,IF($G19="FSG",0,IF($G19="MG",SUMPRODUCT(Expenses!LV$20:LV$24,$I19:$I23)*$F19,MAX((Expenses!LV$20-$K19/12)*$J19*$F19,0)+MAX((Expenses!LV$21-$K20/12)*$J20*$F19,0)+MAX((Expenses!LV$22-$K21/12)*$J21*$F19,0)+MAX((Expenses!LV$23-$K22/12)*$J22*$F19,0)+MAX((Expenses!LV$24-$K23/12)*$J23*$F19,0)))),0)</f>
        <v>0</v>
      </c>
      <c r="LY185" s="154">
        <f>IF(AND(LY$165&lt;=$E19,LY$165&gt;=EOMONTH($D19,0)),IF($G19="NNN",SUM(Expenses!LW$20:LW$24)*$F19,IF($G19="FSG",0,IF($G19="MG",SUMPRODUCT(Expenses!LW$20:LW$24,$I19:$I23)*$F19,MAX((Expenses!LW$20-$K19/12)*$J19*$F19,0)+MAX((Expenses!LW$21-$K20/12)*$J20*$F19,0)+MAX((Expenses!LW$22-$K21/12)*$J21*$F19,0)+MAX((Expenses!LW$23-$K22/12)*$J22*$F19,0)+MAX((Expenses!LW$24-$K23/12)*$J23*$F19,0)))),0)</f>
        <v>0</v>
      </c>
      <c r="LZ185" s="154">
        <f>IF(AND(LZ$165&lt;=$E19,LZ$165&gt;=EOMONTH($D19,0)),IF($G19="NNN",SUM(Expenses!LX$20:LX$24)*$F19,IF($G19="FSG",0,IF($G19="MG",SUMPRODUCT(Expenses!LX$20:LX$24,$I19:$I23)*$F19,MAX((Expenses!LX$20-$K19/12)*$J19*$F19,0)+MAX((Expenses!LX$21-$K20/12)*$J20*$F19,0)+MAX((Expenses!LX$22-$K21/12)*$J21*$F19,0)+MAX((Expenses!LX$23-$K22/12)*$J22*$F19,0)+MAX((Expenses!LX$24-$K23/12)*$J23*$F19,0)))),0)</f>
        <v>0</v>
      </c>
      <c r="MA185" s="154">
        <f>IF(AND(MA$165&lt;=$E19,MA$165&gt;=EOMONTH($D19,0)),IF($G19="NNN",SUM(Expenses!LY$20:LY$24)*$F19,IF($G19="FSG",0,IF($G19="MG",SUMPRODUCT(Expenses!LY$20:LY$24,$I19:$I23)*$F19,MAX((Expenses!LY$20-$K19/12)*$J19*$F19,0)+MAX((Expenses!LY$21-$K20/12)*$J20*$F19,0)+MAX((Expenses!LY$22-$K21/12)*$J21*$F19,0)+MAX((Expenses!LY$23-$K22/12)*$J22*$F19,0)+MAX((Expenses!LY$24-$K23/12)*$J23*$F19,0)))),0)</f>
        <v>0</v>
      </c>
      <c r="MB185" s="154">
        <f>IF(AND(MB$165&lt;=$E19,MB$165&gt;=EOMONTH($D19,0)),IF($G19="NNN",SUM(Expenses!LZ$20:LZ$24)*$F19,IF($G19="FSG",0,IF($G19="MG",SUMPRODUCT(Expenses!LZ$20:LZ$24,$I19:$I23)*$F19,MAX((Expenses!LZ$20-$K19/12)*$J19*$F19,0)+MAX((Expenses!LZ$21-$K20/12)*$J20*$F19,0)+MAX((Expenses!LZ$22-$K21/12)*$J21*$F19,0)+MAX((Expenses!LZ$23-$K22/12)*$J22*$F19,0)+MAX((Expenses!LZ$24-$K23/12)*$J23*$F19,0)))),0)</f>
        <v>0</v>
      </c>
      <c r="MC185" s="154">
        <f>IF(AND(MC$165&lt;=$E19,MC$165&gt;=EOMONTH($D19,0)),IF($G19="NNN",SUM(Expenses!MA$20:MA$24)*$F19,IF($G19="FSG",0,IF($G19="MG",SUMPRODUCT(Expenses!MA$20:MA$24,$I19:$I23)*$F19,MAX((Expenses!MA$20-$K19/12)*$J19*$F19,0)+MAX((Expenses!MA$21-$K20/12)*$J20*$F19,0)+MAX((Expenses!MA$22-$K21/12)*$J21*$F19,0)+MAX((Expenses!MA$23-$K22/12)*$J22*$F19,0)+MAX((Expenses!MA$24-$K23/12)*$J23*$F19,0)))),0)</f>
        <v>0</v>
      </c>
      <c r="MD185" s="154">
        <f>IF(AND(MD$165&lt;=$E19,MD$165&gt;=EOMONTH($D19,0)),IF($G19="NNN",SUM(Expenses!MB$20:MB$24)*$F19,IF($G19="FSG",0,IF($G19="MG",SUMPRODUCT(Expenses!MB$20:MB$24,$I19:$I23)*$F19,MAX((Expenses!MB$20-$K19/12)*$J19*$F19,0)+MAX((Expenses!MB$21-$K20/12)*$J20*$F19,0)+MAX((Expenses!MB$22-$K21/12)*$J21*$F19,0)+MAX((Expenses!MB$23-$K22/12)*$J22*$F19,0)+MAX((Expenses!MB$24-$K23/12)*$J23*$F19,0)))),0)</f>
        <v>0</v>
      </c>
      <c r="ME185" s="154">
        <f>IF(AND(ME$165&lt;=$E19,ME$165&gt;=EOMONTH($D19,0)),IF($G19="NNN",SUM(Expenses!MC$20:MC$24)*$F19,IF($G19="FSG",0,IF($G19="MG",SUMPRODUCT(Expenses!MC$20:MC$24,$I19:$I23)*$F19,MAX((Expenses!MC$20-$K19/12)*$J19*$F19,0)+MAX((Expenses!MC$21-$K20/12)*$J20*$F19,0)+MAX((Expenses!MC$22-$K21/12)*$J21*$F19,0)+MAX((Expenses!MC$23-$K22/12)*$J22*$F19,0)+MAX((Expenses!MC$24-$K23/12)*$J23*$F19,0)))),0)</f>
        <v>0</v>
      </c>
      <c r="MF185" s="154">
        <f>IF(AND(MF$165&lt;=$E19,MF$165&gt;=EOMONTH($D19,0)),IF($G19="NNN",SUM(Expenses!MD$20:MD$24)*$F19,IF($G19="FSG",0,IF($G19="MG",SUMPRODUCT(Expenses!MD$20:MD$24,$I19:$I23)*$F19,MAX((Expenses!MD$20-$K19/12)*$J19*$F19,0)+MAX((Expenses!MD$21-$K20/12)*$J20*$F19,0)+MAX((Expenses!MD$22-$K21/12)*$J21*$F19,0)+MAX((Expenses!MD$23-$K22/12)*$J22*$F19,0)+MAX((Expenses!MD$24-$K23/12)*$J23*$F19,0)))),0)</f>
        <v>0</v>
      </c>
      <c r="MG185" s="154">
        <f>IF(AND(MG$165&lt;=$E19,MG$165&gt;=EOMONTH($D19,0)),IF($G19="NNN",SUM(Expenses!ME$20:ME$24)*$F19,IF($G19="FSG",0,IF($G19="MG",SUMPRODUCT(Expenses!ME$20:ME$24,$I19:$I23)*$F19,MAX((Expenses!ME$20-$K19/12)*$J19*$F19,0)+MAX((Expenses!ME$21-$K20/12)*$J20*$F19,0)+MAX((Expenses!ME$22-$K21/12)*$J21*$F19,0)+MAX((Expenses!ME$23-$K22/12)*$J22*$F19,0)+MAX((Expenses!ME$24-$K23/12)*$J23*$F19,0)))),0)</f>
        <v>0</v>
      </c>
      <c r="MH185" s="154">
        <f>IF(AND(MH$165&lt;=$E19,MH$165&gt;=EOMONTH($D19,0)),IF($G19="NNN",SUM(Expenses!MF$20:MF$24)*$F19,IF($G19="FSG",0,IF($G19="MG",SUMPRODUCT(Expenses!MF$20:MF$24,$I19:$I23)*$F19,MAX((Expenses!MF$20-$K19/12)*$J19*$F19,0)+MAX((Expenses!MF$21-$K20/12)*$J20*$F19,0)+MAX((Expenses!MF$22-$K21/12)*$J21*$F19,0)+MAX((Expenses!MF$23-$K22/12)*$J22*$F19,0)+MAX((Expenses!MF$24-$K23/12)*$J23*$F19,0)))),0)</f>
        <v>0</v>
      </c>
      <c r="MI185" s="154">
        <f>IF(AND(MI$165&lt;=$E19,MI$165&gt;=EOMONTH($D19,0)),IF($G19="NNN",SUM(Expenses!MG$20:MG$24)*$F19,IF($G19="FSG",0,IF($G19="MG",SUMPRODUCT(Expenses!MG$20:MG$24,$I19:$I23)*$F19,MAX((Expenses!MG$20-$K19/12)*$J19*$F19,0)+MAX((Expenses!MG$21-$K20/12)*$J20*$F19,0)+MAX((Expenses!MG$22-$K21/12)*$J21*$F19,0)+MAX((Expenses!MG$23-$K22/12)*$J22*$F19,0)+MAX((Expenses!MG$24-$K23/12)*$J23*$F19,0)))),0)</f>
        <v>0</v>
      </c>
      <c r="MJ185" s="154">
        <f>IF(AND(MJ$165&lt;=$E19,MJ$165&gt;=EOMONTH($D19,0)),IF($G19="NNN",SUM(Expenses!MH$20:MH$24)*$F19,IF($G19="FSG",0,IF($G19="MG",SUMPRODUCT(Expenses!MH$20:MH$24,$I19:$I23)*$F19,MAX((Expenses!MH$20-$K19/12)*$J19*$F19,0)+MAX((Expenses!MH$21-$K20/12)*$J20*$F19,0)+MAX((Expenses!MH$22-$K21/12)*$J21*$F19,0)+MAX((Expenses!MH$23-$K22/12)*$J22*$F19,0)+MAX((Expenses!MH$24-$K23/12)*$J23*$F19,0)))),0)</f>
        <v>0</v>
      </c>
      <c r="MK185" s="154">
        <f>IF(AND(MK$165&lt;=$E19,MK$165&gt;=EOMONTH($D19,0)),IF($G19="NNN",SUM(Expenses!MI$20:MI$24)*$F19,IF($G19="FSG",0,IF($G19="MG",SUMPRODUCT(Expenses!MI$20:MI$24,$I19:$I23)*$F19,MAX((Expenses!MI$20-$K19/12)*$J19*$F19,0)+MAX((Expenses!MI$21-$K20/12)*$J20*$F19,0)+MAX((Expenses!MI$22-$K21/12)*$J21*$F19,0)+MAX((Expenses!MI$23-$K22/12)*$J22*$F19,0)+MAX((Expenses!MI$24-$K23/12)*$J23*$F19,0)))),0)</f>
        <v>0</v>
      </c>
      <c r="ML185" s="154">
        <f>IF(AND(ML$165&lt;=$E19,ML$165&gt;=EOMONTH($D19,0)),IF($G19="NNN",SUM(Expenses!MJ$20:MJ$24)*$F19,IF($G19="FSG",0,IF($G19="MG",SUMPRODUCT(Expenses!MJ$20:MJ$24,$I19:$I23)*$F19,MAX((Expenses!MJ$20-$K19/12)*$J19*$F19,0)+MAX((Expenses!MJ$21-$K20/12)*$J20*$F19,0)+MAX((Expenses!MJ$22-$K21/12)*$J21*$F19,0)+MAX((Expenses!MJ$23-$K22/12)*$J22*$F19,0)+MAX((Expenses!MJ$24-$K23/12)*$J23*$F19,0)))),0)</f>
        <v>0</v>
      </c>
      <c r="MM185" s="154">
        <f>IF(AND(MM$165&lt;=$E19,MM$165&gt;=EOMONTH($D19,0)),IF($G19="NNN",SUM(Expenses!MK$20:MK$24)*$F19,IF($G19="FSG",0,IF($G19="MG",SUMPRODUCT(Expenses!MK$20:MK$24,$I19:$I23)*$F19,MAX((Expenses!MK$20-$K19/12)*$J19*$F19,0)+MAX((Expenses!MK$21-$K20/12)*$J20*$F19,0)+MAX((Expenses!MK$22-$K21/12)*$J21*$F19,0)+MAX((Expenses!MK$23-$K22/12)*$J22*$F19,0)+MAX((Expenses!MK$24-$K23/12)*$J23*$F19,0)))),0)</f>
        <v>0</v>
      </c>
      <c r="MN185" s="154">
        <f>IF(AND(MN$165&lt;=$E19,MN$165&gt;=EOMONTH($D19,0)),IF($G19="NNN",SUM(Expenses!ML$20:ML$24)*$F19,IF($G19="FSG",0,IF($G19="MG",SUMPRODUCT(Expenses!ML$20:ML$24,$I19:$I23)*$F19,MAX((Expenses!ML$20-$K19/12)*$J19*$F19,0)+MAX((Expenses!ML$21-$K20/12)*$J20*$F19,0)+MAX((Expenses!ML$22-$K21/12)*$J21*$F19,0)+MAX((Expenses!ML$23-$K22/12)*$J22*$F19,0)+MAX((Expenses!ML$24-$K23/12)*$J23*$F19,0)))),0)</f>
        <v>0</v>
      </c>
      <c r="MO185" s="154">
        <f>IF(AND(MO$165&lt;=$E19,MO$165&gt;=EOMONTH($D19,0)),IF($G19="NNN",SUM(Expenses!MM$20:MM$24)*$F19,IF($G19="FSG",0,IF($G19="MG",SUMPRODUCT(Expenses!MM$20:MM$24,$I19:$I23)*$F19,MAX((Expenses!MM$20-$K19/12)*$J19*$F19,0)+MAX((Expenses!MM$21-$K20/12)*$J20*$F19,0)+MAX((Expenses!MM$22-$K21/12)*$J21*$F19,0)+MAX((Expenses!MM$23-$K22/12)*$J22*$F19,0)+MAX((Expenses!MM$24-$K23/12)*$J23*$F19,0)))),0)</f>
        <v>0</v>
      </c>
      <c r="MP185" s="154">
        <f>IF(AND(MP$165&lt;=$E19,MP$165&gt;=EOMONTH($D19,0)),IF($G19="NNN",SUM(Expenses!MN$20:MN$24)*$F19,IF($G19="FSG",0,IF($G19="MG",SUMPRODUCT(Expenses!MN$20:MN$24,$I19:$I23)*$F19,MAX((Expenses!MN$20-$K19/12)*$J19*$F19,0)+MAX((Expenses!MN$21-$K20/12)*$J20*$F19,0)+MAX((Expenses!MN$22-$K21/12)*$J21*$F19,0)+MAX((Expenses!MN$23-$K22/12)*$J22*$F19,0)+MAX((Expenses!MN$24-$K23/12)*$J23*$F19,0)))),0)</f>
        <v>0</v>
      </c>
      <c r="MQ185" s="154">
        <f>IF(AND(MQ$165&lt;=$E19,MQ$165&gt;=EOMONTH($D19,0)),IF($G19="NNN",SUM(Expenses!MO$20:MO$24)*$F19,IF($G19="FSG",0,IF($G19="MG",SUMPRODUCT(Expenses!MO$20:MO$24,$I19:$I23)*$F19,MAX((Expenses!MO$20-$K19/12)*$J19*$F19,0)+MAX((Expenses!MO$21-$K20/12)*$J20*$F19,0)+MAX((Expenses!MO$22-$K21/12)*$J21*$F19,0)+MAX((Expenses!MO$23-$K22/12)*$J22*$F19,0)+MAX((Expenses!MO$24-$K23/12)*$J23*$F19,0)))),0)</f>
        <v>0</v>
      </c>
      <c r="MR185" s="154">
        <f>IF(AND(MR$165&lt;=$E19,MR$165&gt;=EOMONTH($D19,0)),IF($G19="NNN",SUM(Expenses!MP$20:MP$24)*$F19,IF($G19="FSG",0,IF($G19="MG",SUMPRODUCT(Expenses!MP$20:MP$24,$I19:$I23)*$F19,MAX((Expenses!MP$20-$K19/12)*$J19*$F19,0)+MAX((Expenses!MP$21-$K20/12)*$J20*$F19,0)+MAX((Expenses!MP$22-$K21/12)*$J21*$F19,0)+MAX((Expenses!MP$23-$K22/12)*$J22*$F19,0)+MAX((Expenses!MP$24-$K23/12)*$J23*$F19,0)))),0)</f>
        <v>0</v>
      </c>
      <c r="MS185" s="154">
        <f>IF(AND(MS$165&lt;=$E19,MS$165&gt;=EOMONTH($D19,0)),IF($G19="NNN",SUM(Expenses!MQ$20:MQ$24)*$F19,IF($G19="FSG",0,IF($G19="MG",SUMPRODUCT(Expenses!MQ$20:MQ$24,$I19:$I23)*$F19,MAX((Expenses!MQ$20-$K19/12)*$J19*$F19,0)+MAX((Expenses!MQ$21-$K20/12)*$J20*$F19,0)+MAX((Expenses!MQ$22-$K21/12)*$J21*$F19,0)+MAX((Expenses!MQ$23-$K22/12)*$J22*$F19,0)+MAX((Expenses!MQ$24-$K23/12)*$J23*$F19,0)))),0)</f>
        <v>0</v>
      </c>
      <c r="MT185" s="154">
        <f>IF(AND(MT$165&lt;=$E19,MT$165&gt;=EOMONTH($D19,0)),IF($G19="NNN",SUM(Expenses!MR$20:MR$24)*$F19,IF($G19="FSG",0,IF($G19="MG",SUMPRODUCT(Expenses!MR$20:MR$24,$I19:$I23)*$F19,MAX((Expenses!MR$20-$K19/12)*$J19*$F19,0)+MAX((Expenses!MR$21-$K20/12)*$J20*$F19,0)+MAX((Expenses!MR$22-$K21/12)*$J21*$F19,0)+MAX((Expenses!MR$23-$K22/12)*$J22*$F19,0)+MAX((Expenses!MR$24-$K23/12)*$J23*$F19,0)))),0)</f>
        <v>0</v>
      </c>
      <c r="MU185" s="154">
        <f>IF(AND(MU$165&lt;=$E19,MU$165&gt;=EOMONTH($D19,0)),IF($G19="NNN",SUM(Expenses!MS$20:MS$24)*$F19,IF($G19="FSG",0,IF($G19="MG",SUMPRODUCT(Expenses!MS$20:MS$24,$I19:$I23)*$F19,MAX((Expenses!MS$20-$K19/12)*$J19*$F19,0)+MAX((Expenses!MS$21-$K20/12)*$J20*$F19,0)+MAX((Expenses!MS$22-$K21/12)*$J21*$F19,0)+MAX((Expenses!MS$23-$K22/12)*$J22*$F19,0)+MAX((Expenses!MS$24-$K23/12)*$J23*$F19,0)))),0)</f>
        <v>0</v>
      </c>
      <c r="MV185" s="154">
        <f>IF(AND(MV$165&lt;=$E19,MV$165&gt;=EOMONTH($D19,0)),IF($G19="NNN",SUM(Expenses!MT$20:MT$24)*$F19,IF($G19="FSG",0,IF($G19="MG",SUMPRODUCT(Expenses!MT$20:MT$24,$I19:$I23)*$F19,MAX((Expenses!MT$20-$K19/12)*$J19*$F19,0)+MAX((Expenses!MT$21-$K20/12)*$J20*$F19,0)+MAX((Expenses!MT$22-$K21/12)*$J21*$F19,0)+MAX((Expenses!MT$23-$K22/12)*$J22*$F19,0)+MAX((Expenses!MT$24-$K23/12)*$J23*$F19,0)))),0)</f>
        <v>0</v>
      </c>
      <c r="MW185" s="154">
        <f>IF(AND(MW$165&lt;=$E19,MW$165&gt;=EOMONTH($D19,0)),IF($G19="NNN",SUM(Expenses!MU$20:MU$24)*$F19,IF($G19="FSG",0,IF($G19="MG",SUMPRODUCT(Expenses!MU$20:MU$24,$I19:$I23)*$F19,MAX((Expenses!MU$20-$K19/12)*$J19*$F19,0)+MAX((Expenses!MU$21-$K20/12)*$J20*$F19,0)+MAX((Expenses!MU$22-$K21/12)*$J21*$F19,0)+MAX((Expenses!MU$23-$K22/12)*$J22*$F19,0)+MAX((Expenses!MU$24-$K23/12)*$J23*$F19,0)))),0)</f>
        <v>0</v>
      </c>
      <c r="MX185" s="154">
        <f>IF(AND(MX$165&lt;=$E19,MX$165&gt;=EOMONTH($D19,0)),IF($G19="NNN",SUM(Expenses!MV$20:MV$24)*$F19,IF($G19="FSG",0,IF($G19="MG",SUMPRODUCT(Expenses!MV$20:MV$24,$I19:$I23)*$F19,MAX((Expenses!MV$20-$K19/12)*$J19*$F19,0)+MAX((Expenses!MV$21-$K20/12)*$J20*$F19,0)+MAX((Expenses!MV$22-$K21/12)*$J21*$F19,0)+MAX((Expenses!MV$23-$K22/12)*$J22*$F19,0)+MAX((Expenses!MV$24-$K23/12)*$J23*$F19,0)))),0)</f>
        <v>0</v>
      </c>
      <c r="MY185" s="154">
        <f>IF(AND(MY$165&lt;=$E19,MY$165&gt;=EOMONTH($D19,0)),IF($G19="NNN",SUM(Expenses!MW$20:MW$24)*$F19,IF($G19="FSG",0,IF($G19="MG",SUMPRODUCT(Expenses!MW$20:MW$24,$I19:$I23)*$F19,MAX((Expenses!MW$20-$K19/12)*$J19*$F19,0)+MAX((Expenses!MW$21-$K20/12)*$J20*$F19,0)+MAX((Expenses!MW$22-$K21/12)*$J21*$F19,0)+MAX((Expenses!MW$23-$K22/12)*$J22*$F19,0)+MAX((Expenses!MW$24-$K23/12)*$J23*$F19,0)))),0)</f>
        <v>0</v>
      </c>
      <c r="MZ185" s="154">
        <f>IF(AND(MZ$165&lt;=$E19,MZ$165&gt;=EOMONTH($D19,0)),IF($G19="NNN",SUM(Expenses!MX$20:MX$24)*$F19,IF($G19="FSG",0,IF($G19="MG",SUMPRODUCT(Expenses!MX$20:MX$24,$I19:$I23)*$F19,MAX((Expenses!MX$20-$K19/12)*$J19*$F19,0)+MAX((Expenses!MX$21-$K20/12)*$J20*$F19,0)+MAX((Expenses!MX$22-$K21/12)*$J21*$F19,0)+MAX((Expenses!MX$23-$K22/12)*$J22*$F19,0)+MAX((Expenses!MX$24-$K23/12)*$J23*$F19,0)))),0)</f>
        <v>0</v>
      </c>
      <c r="NA185" s="154">
        <f>IF(AND(NA$165&lt;=$E19,NA$165&gt;=EOMONTH($D19,0)),IF($G19="NNN",SUM(Expenses!MY$20:MY$24)*$F19,IF($G19="FSG",0,IF($G19="MG",SUMPRODUCT(Expenses!MY$20:MY$24,$I19:$I23)*$F19,MAX((Expenses!MY$20-$K19/12)*$J19*$F19,0)+MAX((Expenses!MY$21-$K20/12)*$J20*$F19,0)+MAX((Expenses!MY$22-$K21/12)*$J21*$F19,0)+MAX((Expenses!MY$23-$K22/12)*$J22*$F19,0)+MAX((Expenses!MY$24-$K23/12)*$J23*$F19,0)))),0)</f>
        <v>0</v>
      </c>
      <c r="NB185" s="154">
        <f>IF(AND(NB$165&lt;=$E19,NB$165&gt;=EOMONTH($D19,0)),IF($G19="NNN",SUM(Expenses!MZ$20:MZ$24)*$F19,IF($G19="FSG",0,IF($G19="MG",SUMPRODUCT(Expenses!MZ$20:MZ$24,$I19:$I23)*$F19,MAX((Expenses!MZ$20-$K19/12)*$J19*$F19,0)+MAX((Expenses!MZ$21-$K20/12)*$J20*$F19,0)+MAX((Expenses!MZ$22-$K21/12)*$J21*$F19,0)+MAX((Expenses!MZ$23-$K22/12)*$J22*$F19,0)+MAX((Expenses!MZ$24-$K23/12)*$J23*$F19,0)))),0)</f>
        <v>0</v>
      </c>
      <c r="NC185" s="154">
        <f>IF(AND(NC$165&lt;=$E19,NC$165&gt;=EOMONTH($D19,0)),IF($G19="NNN",SUM(Expenses!NA$20:NA$24)*$F19,IF($G19="FSG",0,IF($G19="MG",SUMPRODUCT(Expenses!NA$20:NA$24,$I19:$I23)*$F19,MAX((Expenses!NA$20-$K19/12)*$J19*$F19,0)+MAX((Expenses!NA$21-$K20/12)*$J20*$F19,0)+MAX((Expenses!NA$22-$K21/12)*$J21*$F19,0)+MAX((Expenses!NA$23-$K22/12)*$J22*$F19,0)+MAX((Expenses!NA$24-$K23/12)*$J23*$F19,0)))),0)</f>
        <v>0</v>
      </c>
      <c r="ND185" s="154">
        <f>IF(AND(ND$165&lt;=$E19,ND$165&gt;=EOMONTH($D19,0)),IF($G19="NNN",SUM(Expenses!NB$20:NB$24)*$F19,IF($G19="FSG",0,IF($G19="MG",SUMPRODUCT(Expenses!NB$20:NB$24,$I19:$I23)*$F19,MAX((Expenses!NB$20-$K19/12)*$J19*$F19,0)+MAX((Expenses!NB$21-$K20/12)*$J20*$F19,0)+MAX((Expenses!NB$22-$K21/12)*$J21*$F19,0)+MAX((Expenses!NB$23-$K22/12)*$J22*$F19,0)+MAX((Expenses!NB$24-$K23/12)*$J23*$F19,0)))),0)</f>
        <v>0</v>
      </c>
      <c r="NE185" s="154">
        <f>IF(AND(NE$165&lt;=$E19,NE$165&gt;=EOMONTH($D19,0)),IF($G19="NNN",SUM(Expenses!NC$20:NC$24)*$F19,IF($G19="FSG",0,IF($G19="MG",SUMPRODUCT(Expenses!NC$20:NC$24,$I19:$I23)*$F19,MAX((Expenses!NC$20-$K19/12)*$J19*$F19,0)+MAX((Expenses!NC$21-$K20/12)*$J20*$F19,0)+MAX((Expenses!NC$22-$K21/12)*$J21*$F19,0)+MAX((Expenses!NC$23-$K22/12)*$J22*$F19,0)+MAX((Expenses!NC$24-$K23/12)*$J23*$F19,0)))),0)</f>
        <v>0</v>
      </c>
      <c r="NF185" s="154">
        <f>IF(AND(NF$165&lt;=$E19,NF$165&gt;=EOMONTH($D19,0)),IF($G19="NNN",SUM(Expenses!ND$20:ND$24)*$F19,IF($G19="FSG",0,IF($G19="MG",SUMPRODUCT(Expenses!ND$20:ND$24,$I19:$I23)*$F19,MAX((Expenses!ND$20-$K19/12)*$J19*$F19,0)+MAX((Expenses!ND$21-$K20/12)*$J20*$F19,0)+MAX((Expenses!ND$22-$K21/12)*$J21*$F19,0)+MAX((Expenses!ND$23-$K22/12)*$J22*$F19,0)+MAX((Expenses!ND$24-$K23/12)*$J23*$F19,0)))),0)</f>
        <v>0</v>
      </c>
      <c r="NG185" s="154">
        <f>IF(AND(NG$165&lt;=$E19,NG$165&gt;=EOMONTH($D19,0)),IF($G19="NNN",SUM(Expenses!NE$20:NE$24)*$F19,IF($G19="FSG",0,IF($G19="MG",SUMPRODUCT(Expenses!NE$20:NE$24,$I19:$I23)*$F19,MAX((Expenses!NE$20-$K19/12)*$J19*$F19,0)+MAX((Expenses!NE$21-$K20/12)*$J20*$F19,0)+MAX((Expenses!NE$22-$K21/12)*$J21*$F19,0)+MAX((Expenses!NE$23-$K22/12)*$J22*$F19,0)+MAX((Expenses!NE$24-$K23/12)*$J23*$F19,0)))),0)</f>
        <v>0</v>
      </c>
      <c r="NH185" s="154">
        <f>IF(AND(NH$165&lt;=$E19,NH$165&gt;=EOMONTH($D19,0)),IF($G19="NNN",SUM(Expenses!NF$20:NF$24)*$F19,IF($G19="FSG",0,IF($G19="MG",SUMPRODUCT(Expenses!NF$20:NF$24,$I19:$I23)*$F19,MAX((Expenses!NF$20-$K19/12)*$J19*$F19,0)+MAX((Expenses!NF$21-$K20/12)*$J20*$F19,0)+MAX((Expenses!NF$22-$K21/12)*$J21*$F19,0)+MAX((Expenses!NF$23-$K22/12)*$J22*$F19,0)+MAX((Expenses!NF$24-$K23/12)*$J23*$F19,0)))),0)</f>
        <v>0</v>
      </c>
      <c r="NI185" s="154">
        <f>IF(AND(NI$165&lt;=$E19,NI$165&gt;=EOMONTH($D19,0)),IF($G19="NNN",SUM(Expenses!NG$20:NG$24)*$F19,IF($G19="FSG",0,IF($G19="MG",SUMPRODUCT(Expenses!NG$20:NG$24,$I19:$I23)*$F19,MAX((Expenses!NG$20-$K19/12)*$J19*$F19,0)+MAX((Expenses!NG$21-$K20/12)*$J20*$F19,0)+MAX((Expenses!NG$22-$K21/12)*$J21*$F19,0)+MAX((Expenses!NG$23-$K22/12)*$J22*$F19,0)+MAX((Expenses!NG$24-$K23/12)*$J23*$F19,0)))),0)</f>
        <v>0</v>
      </c>
      <c r="NJ185" s="154">
        <f>IF(AND(NJ$165&lt;=$E19,NJ$165&gt;=EOMONTH($D19,0)),IF($G19="NNN",SUM(Expenses!NH$20:NH$24)*$F19,IF($G19="FSG",0,IF($G19="MG",SUMPRODUCT(Expenses!NH$20:NH$24,$I19:$I23)*$F19,MAX((Expenses!NH$20-$K19/12)*$J19*$F19,0)+MAX((Expenses!NH$21-$K20/12)*$J20*$F19,0)+MAX((Expenses!NH$22-$K21/12)*$J21*$F19,0)+MAX((Expenses!NH$23-$K22/12)*$J22*$F19,0)+MAX((Expenses!NH$24-$K23/12)*$J23*$F19,0)))),0)</f>
        <v>0</v>
      </c>
      <c r="NK185" s="157">
        <f>IF(AND(NK$165&lt;=$E19,NK$165&gt;=EOMONTH($D19,0)),IF($G19="NNN",SUM(Expenses!NI$20:NI$24)*$F19,IF($G19="FSG",0,IF($G19="MG",SUMPRODUCT(Expenses!NI$20:NI$24,$I19:$I23)*$F19,MAX((Expenses!NI$20-$K19/12)*$J19*$F19,0)+MAX((Expenses!NI$21-$K20/12)*$J20*$F19,0)+MAX((Expenses!NI$22-$K21/12)*$J21*$F19,0)+MAX((Expenses!NI$23-$K22/12)*$J22*$F19,0)+MAX((Expenses!NI$24-$K23/12)*$J23*$F19,0)))),0)</f>
        <v>0</v>
      </c>
    </row>
    <row r="186" spans="1:375" x14ac:dyDescent="0.25">
      <c r="A186" s="156">
        <f t="shared" si="109"/>
        <v>0</v>
      </c>
      <c r="B186" s="48" t="s">
        <v>154</v>
      </c>
      <c r="C186" s="153" t="s">
        <v>140</v>
      </c>
      <c r="D186" s="154">
        <f>IF(OR($AL19=0,D$165&gt;$E19,D$165&lt;EOMONTH($D19,0)),0,IF(((($AJ19*((1+$AN19)^(D$163-1))/12))-(D184/$AM19))*$AM19&lt;0,0,((($AJ19*((1+$AN19)^(D$163-1))/12))-(D184/$AM19))*$AM19))</f>
        <v>0</v>
      </c>
      <c r="E186" s="154">
        <f t="shared" ref="E186:BP186" si="110">IF(OR($AL19=0,E$165&gt;$E19,E$165&lt;EOMONTH($D19,0)),0,IF(((($AJ19*((1+$AN19)^(E$163-1))/12))-(E184/$AM19))*$AM19&lt;0,0,((($AJ19*((1+$AN19)^(E$163-1))/12))-(E184/$AM19))*$AM19))</f>
        <v>0</v>
      </c>
      <c r="F186" s="154">
        <f t="shared" si="110"/>
        <v>0</v>
      </c>
      <c r="G186" s="154">
        <f t="shared" si="110"/>
        <v>0</v>
      </c>
      <c r="H186" s="154">
        <f t="shared" si="110"/>
        <v>0</v>
      </c>
      <c r="I186" s="154">
        <f t="shared" si="110"/>
        <v>0</v>
      </c>
      <c r="J186" s="154">
        <f t="shared" si="110"/>
        <v>0</v>
      </c>
      <c r="K186" s="154">
        <f t="shared" si="110"/>
        <v>0</v>
      </c>
      <c r="L186" s="154">
        <f t="shared" si="110"/>
        <v>0</v>
      </c>
      <c r="M186" s="154">
        <f t="shared" si="110"/>
        <v>0</v>
      </c>
      <c r="N186" s="154">
        <f t="shared" si="110"/>
        <v>0</v>
      </c>
      <c r="O186" s="154">
        <f t="shared" si="110"/>
        <v>0</v>
      </c>
      <c r="P186" s="154">
        <f t="shared" si="110"/>
        <v>0</v>
      </c>
      <c r="Q186" s="154">
        <f t="shared" si="110"/>
        <v>0</v>
      </c>
      <c r="R186" s="154">
        <f t="shared" si="110"/>
        <v>0</v>
      </c>
      <c r="S186" s="154">
        <f t="shared" si="110"/>
        <v>0</v>
      </c>
      <c r="T186" s="154">
        <f t="shared" si="110"/>
        <v>0</v>
      </c>
      <c r="U186" s="154">
        <f t="shared" si="110"/>
        <v>0</v>
      </c>
      <c r="V186" s="154">
        <f t="shared" si="110"/>
        <v>0</v>
      </c>
      <c r="W186" s="154">
        <f t="shared" si="110"/>
        <v>0</v>
      </c>
      <c r="X186" s="154">
        <f t="shared" si="110"/>
        <v>0</v>
      </c>
      <c r="Y186" s="154">
        <f t="shared" si="110"/>
        <v>0</v>
      </c>
      <c r="Z186" s="154">
        <f t="shared" si="110"/>
        <v>0</v>
      </c>
      <c r="AA186" s="154">
        <f t="shared" si="110"/>
        <v>0</v>
      </c>
      <c r="AB186" s="154">
        <f t="shared" si="110"/>
        <v>0</v>
      </c>
      <c r="AC186" s="154">
        <f t="shared" si="110"/>
        <v>0</v>
      </c>
      <c r="AD186" s="154">
        <f t="shared" si="110"/>
        <v>0</v>
      </c>
      <c r="AE186" s="154">
        <f t="shared" si="110"/>
        <v>0</v>
      </c>
      <c r="AF186" s="154">
        <f t="shared" si="110"/>
        <v>0</v>
      </c>
      <c r="AG186" s="154">
        <f t="shared" si="110"/>
        <v>0</v>
      </c>
      <c r="AH186" s="154">
        <f t="shared" si="110"/>
        <v>0</v>
      </c>
      <c r="AI186" s="154">
        <f t="shared" si="110"/>
        <v>0</v>
      </c>
      <c r="AJ186" s="154">
        <f t="shared" si="110"/>
        <v>0</v>
      </c>
      <c r="AK186" s="154">
        <f t="shared" si="110"/>
        <v>0</v>
      </c>
      <c r="AL186" s="154">
        <f t="shared" si="110"/>
        <v>0</v>
      </c>
      <c r="AM186" s="154">
        <f t="shared" si="110"/>
        <v>0</v>
      </c>
      <c r="AN186" s="154">
        <f t="shared" si="110"/>
        <v>0</v>
      </c>
      <c r="AO186" s="154">
        <f t="shared" si="110"/>
        <v>0</v>
      </c>
      <c r="AP186" s="154">
        <f t="shared" si="110"/>
        <v>0</v>
      </c>
      <c r="AQ186" s="154">
        <f t="shared" si="110"/>
        <v>0</v>
      </c>
      <c r="AR186" s="154">
        <f t="shared" si="110"/>
        <v>0</v>
      </c>
      <c r="AS186" s="154">
        <f t="shared" si="110"/>
        <v>0</v>
      </c>
      <c r="AT186" s="154">
        <f t="shared" si="110"/>
        <v>0</v>
      </c>
      <c r="AU186" s="154">
        <f t="shared" si="110"/>
        <v>0</v>
      </c>
      <c r="AV186" s="154">
        <f t="shared" si="110"/>
        <v>0</v>
      </c>
      <c r="AW186" s="154">
        <f t="shared" si="110"/>
        <v>0</v>
      </c>
      <c r="AX186" s="154">
        <f t="shared" si="110"/>
        <v>0</v>
      </c>
      <c r="AY186" s="154">
        <f t="shared" si="110"/>
        <v>0</v>
      </c>
      <c r="AZ186" s="154">
        <f t="shared" si="110"/>
        <v>0</v>
      </c>
      <c r="BA186" s="154">
        <f t="shared" si="110"/>
        <v>0</v>
      </c>
      <c r="BB186" s="154">
        <f t="shared" si="110"/>
        <v>0</v>
      </c>
      <c r="BC186" s="154">
        <f t="shared" si="110"/>
        <v>0</v>
      </c>
      <c r="BD186" s="154">
        <f t="shared" si="110"/>
        <v>0</v>
      </c>
      <c r="BE186" s="154">
        <f t="shared" si="110"/>
        <v>0</v>
      </c>
      <c r="BF186" s="154">
        <f t="shared" si="110"/>
        <v>0</v>
      </c>
      <c r="BG186" s="154">
        <f t="shared" si="110"/>
        <v>0</v>
      </c>
      <c r="BH186" s="154">
        <f t="shared" si="110"/>
        <v>0</v>
      </c>
      <c r="BI186" s="154">
        <f t="shared" si="110"/>
        <v>0</v>
      </c>
      <c r="BJ186" s="154">
        <f t="shared" si="110"/>
        <v>0</v>
      </c>
      <c r="BK186" s="154">
        <f t="shared" si="110"/>
        <v>0</v>
      </c>
      <c r="BL186" s="154">
        <f t="shared" si="110"/>
        <v>0</v>
      </c>
      <c r="BM186" s="154">
        <f t="shared" si="110"/>
        <v>0</v>
      </c>
      <c r="BN186" s="154">
        <f t="shared" si="110"/>
        <v>0</v>
      </c>
      <c r="BO186" s="154">
        <f t="shared" si="110"/>
        <v>0</v>
      </c>
      <c r="BP186" s="154">
        <f t="shared" si="110"/>
        <v>0</v>
      </c>
      <c r="BQ186" s="154">
        <f t="shared" ref="BQ186:EB186" si="111">IF(OR($AL19=0,BQ$165&gt;$E19,BQ$165&lt;EOMONTH($D19,0)),0,IF(((($AJ19*((1+$AN19)^(BQ$163-1))/12))-(BQ184/$AM19))*$AM19&lt;0,0,((($AJ19*((1+$AN19)^(BQ$163-1))/12))-(BQ184/$AM19))*$AM19))</f>
        <v>0</v>
      </c>
      <c r="BR186" s="154">
        <f t="shared" si="111"/>
        <v>0</v>
      </c>
      <c r="BS186" s="154">
        <f t="shared" si="111"/>
        <v>0</v>
      </c>
      <c r="BT186" s="154">
        <f t="shared" si="111"/>
        <v>0</v>
      </c>
      <c r="BU186" s="154">
        <f t="shared" si="111"/>
        <v>0</v>
      </c>
      <c r="BV186" s="154">
        <f t="shared" si="111"/>
        <v>0</v>
      </c>
      <c r="BW186" s="154">
        <f t="shared" si="111"/>
        <v>0</v>
      </c>
      <c r="BX186" s="154">
        <f t="shared" si="111"/>
        <v>0</v>
      </c>
      <c r="BY186" s="154">
        <f t="shared" si="111"/>
        <v>0</v>
      </c>
      <c r="BZ186" s="154">
        <f t="shared" si="111"/>
        <v>0</v>
      </c>
      <c r="CA186" s="154">
        <f t="shared" si="111"/>
        <v>0</v>
      </c>
      <c r="CB186" s="154">
        <f t="shared" si="111"/>
        <v>0</v>
      </c>
      <c r="CC186" s="154">
        <f t="shared" si="111"/>
        <v>0</v>
      </c>
      <c r="CD186" s="154">
        <f t="shared" si="111"/>
        <v>0</v>
      </c>
      <c r="CE186" s="154">
        <f t="shared" si="111"/>
        <v>0</v>
      </c>
      <c r="CF186" s="154">
        <f t="shared" si="111"/>
        <v>0</v>
      </c>
      <c r="CG186" s="154">
        <f t="shared" si="111"/>
        <v>0</v>
      </c>
      <c r="CH186" s="154">
        <f t="shared" si="111"/>
        <v>0</v>
      </c>
      <c r="CI186" s="154">
        <f t="shared" si="111"/>
        <v>0</v>
      </c>
      <c r="CJ186" s="154">
        <f t="shared" si="111"/>
        <v>0</v>
      </c>
      <c r="CK186" s="154">
        <f t="shared" si="111"/>
        <v>0</v>
      </c>
      <c r="CL186" s="154">
        <f t="shared" si="111"/>
        <v>0</v>
      </c>
      <c r="CM186" s="154">
        <f t="shared" si="111"/>
        <v>0</v>
      </c>
      <c r="CN186" s="154">
        <f t="shared" si="111"/>
        <v>0</v>
      </c>
      <c r="CO186" s="154">
        <f t="shared" si="111"/>
        <v>0</v>
      </c>
      <c r="CP186" s="154">
        <f t="shared" si="111"/>
        <v>0</v>
      </c>
      <c r="CQ186" s="154">
        <f t="shared" si="111"/>
        <v>0</v>
      </c>
      <c r="CR186" s="154">
        <f t="shared" si="111"/>
        <v>0</v>
      </c>
      <c r="CS186" s="154">
        <f t="shared" si="111"/>
        <v>0</v>
      </c>
      <c r="CT186" s="154">
        <f t="shared" si="111"/>
        <v>0</v>
      </c>
      <c r="CU186" s="154">
        <f t="shared" si="111"/>
        <v>0</v>
      </c>
      <c r="CV186" s="154">
        <f t="shared" si="111"/>
        <v>0</v>
      </c>
      <c r="CW186" s="154">
        <f t="shared" si="111"/>
        <v>0</v>
      </c>
      <c r="CX186" s="154">
        <f t="shared" si="111"/>
        <v>0</v>
      </c>
      <c r="CY186" s="154">
        <f t="shared" si="111"/>
        <v>0</v>
      </c>
      <c r="CZ186" s="154">
        <f t="shared" si="111"/>
        <v>0</v>
      </c>
      <c r="DA186" s="154">
        <f t="shared" si="111"/>
        <v>0</v>
      </c>
      <c r="DB186" s="154">
        <f t="shared" si="111"/>
        <v>0</v>
      </c>
      <c r="DC186" s="154">
        <f t="shared" si="111"/>
        <v>0</v>
      </c>
      <c r="DD186" s="154">
        <f t="shared" si="111"/>
        <v>0</v>
      </c>
      <c r="DE186" s="154">
        <f t="shared" si="111"/>
        <v>0</v>
      </c>
      <c r="DF186" s="154">
        <f t="shared" si="111"/>
        <v>0</v>
      </c>
      <c r="DG186" s="154">
        <f t="shared" si="111"/>
        <v>0</v>
      </c>
      <c r="DH186" s="154">
        <f t="shared" si="111"/>
        <v>0</v>
      </c>
      <c r="DI186" s="154">
        <f t="shared" si="111"/>
        <v>0</v>
      </c>
      <c r="DJ186" s="154">
        <f t="shared" si="111"/>
        <v>0</v>
      </c>
      <c r="DK186" s="154">
        <f t="shared" si="111"/>
        <v>0</v>
      </c>
      <c r="DL186" s="154">
        <f t="shared" si="111"/>
        <v>0</v>
      </c>
      <c r="DM186" s="154">
        <f t="shared" si="111"/>
        <v>0</v>
      </c>
      <c r="DN186" s="154">
        <f t="shared" si="111"/>
        <v>0</v>
      </c>
      <c r="DO186" s="154">
        <f t="shared" si="111"/>
        <v>0</v>
      </c>
      <c r="DP186" s="154">
        <f t="shared" si="111"/>
        <v>0</v>
      </c>
      <c r="DQ186" s="154">
        <f t="shared" si="111"/>
        <v>0</v>
      </c>
      <c r="DR186" s="154">
        <f t="shared" si="111"/>
        <v>0</v>
      </c>
      <c r="DS186" s="154">
        <f t="shared" si="111"/>
        <v>0</v>
      </c>
      <c r="DT186" s="154">
        <f t="shared" si="111"/>
        <v>0</v>
      </c>
      <c r="DU186" s="154">
        <f t="shared" si="111"/>
        <v>0</v>
      </c>
      <c r="DV186" s="154">
        <f t="shared" si="111"/>
        <v>0</v>
      </c>
      <c r="DW186" s="154">
        <f t="shared" si="111"/>
        <v>0</v>
      </c>
      <c r="DX186" s="154">
        <f t="shared" si="111"/>
        <v>0</v>
      </c>
      <c r="DY186" s="154">
        <f t="shared" si="111"/>
        <v>0</v>
      </c>
      <c r="DZ186" s="154">
        <f t="shared" si="111"/>
        <v>0</v>
      </c>
      <c r="EA186" s="154">
        <f t="shared" si="111"/>
        <v>0</v>
      </c>
      <c r="EB186" s="154">
        <f t="shared" si="111"/>
        <v>0</v>
      </c>
      <c r="EC186" s="154">
        <f t="shared" ref="EC186:GN186" si="112">IF(OR($AL19=0,EC$165&gt;$E19,EC$165&lt;EOMONTH($D19,0)),0,IF(((($AJ19*((1+$AN19)^(EC$163-1))/12))-(EC184/$AM19))*$AM19&lt;0,0,((($AJ19*((1+$AN19)^(EC$163-1))/12))-(EC184/$AM19))*$AM19))</f>
        <v>0</v>
      </c>
      <c r="ED186" s="154">
        <f t="shared" si="112"/>
        <v>0</v>
      </c>
      <c r="EE186" s="154">
        <f t="shared" si="112"/>
        <v>0</v>
      </c>
      <c r="EF186" s="154">
        <f t="shared" si="112"/>
        <v>0</v>
      </c>
      <c r="EG186" s="154">
        <f t="shared" si="112"/>
        <v>0</v>
      </c>
      <c r="EH186" s="154">
        <f t="shared" si="112"/>
        <v>0</v>
      </c>
      <c r="EI186" s="154">
        <f t="shared" si="112"/>
        <v>0</v>
      </c>
      <c r="EJ186" s="154">
        <f t="shared" si="112"/>
        <v>0</v>
      </c>
      <c r="EK186" s="154">
        <f t="shared" si="112"/>
        <v>0</v>
      </c>
      <c r="EL186" s="154">
        <f t="shared" si="112"/>
        <v>0</v>
      </c>
      <c r="EM186" s="154">
        <f t="shared" si="112"/>
        <v>0</v>
      </c>
      <c r="EN186" s="154">
        <f t="shared" si="112"/>
        <v>0</v>
      </c>
      <c r="EO186" s="154">
        <f t="shared" si="112"/>
        <v>0</v>
      </c>
      <c r="EP186" s="154">
        <f t="shared" si="112"/>
        <v>0</v>
      </c>
      <c r="EQ186" s="154">
        <f t="shared" si="112"/>
        <v>0</v>
      </c>
      <c r="ER186" s="154">
        <f t="shared" si="112"/>
        <v>0</v>
      </c>
      <c r="ES186" s="154">
        <f t="shared" si="112"/>
        <v>0</v>
      </c>
      <c r="ET186" s="154">
        <f t="shared" si="112"/>
        <v>0</v>
      </c>
      <c r="EU186" s="154">
        <f t="shared" si="112"/>
        <v>0</v>
      </c>
      <c r="EV186" s="154">
        <f t="shared" si="112"/>
        <v>0</v>
      </c>
      <c r="EW186" s="154">
        <f t="shared" si="112"/>
        <v>0</v>
      </c>
      <c r="EX186" s="154">
        <f t="shared" si="112"/>
        <v>0</v>
      </c>
      <c r="EY186" s="154">
        <f t="shared" si="112"/>
        <v>0</v>
      </c>
      <c r="EZ186" s="154">
        <f t="shared" si="112"/>
        <v>0</v>
      </c>
      <c r="FA186" s="154">
        <f t="shared" si="112"/>
        <v>0</v>
      </c>
      <c r="FB186" s="154">
        <f t="shared" si="112"/>
        <v>0</v>
      </c>
      <c r="FC186" s="154">
        <f t="shared" si="112"/>
        <v>0</v>
      </c>
      <c r="FD186" s="154">
        <f t="shared" si="112"/>
        <v>0</v>
      </c>
      <c r="FE186" s="154">
        <f t="shared" si="112"/>
        <v>0</v>
      </c>
      <c r="FF186" s="154">
        <f t="shared" si="112"/>
        <v>0</v>
      </c>
      <c r="FG186" s="154">
        <f t="shared" si="112"/>
        <v>0</v>
      </c>
      <c r="FH186" s="154">
        <f t="shared" si="112"/>
        <v>0</v>
      </c>
      <c r="FI186" s="154">
        <f t="shared" si="112"/>
        <v>0</v>
      </c>
      <c r="FJ186" s="154">
        <f t="shared" si="112"/>
        <v>0</v>
      </c>
      <c r="FK186" s="154">
        <f t="shared" si="112"/>
        <v>0</v>
      </c>
      <c r="FL186" s="154">
        <f t="shared" si="112"/>
        <v>0</v>
      </c>
      <c r="FM186" s="154">
        <f t="shared" si="112"/>
        <v>0</v>
      </c>
      <c r="FN186" s="154">
        <f t="shared" si="112"/>
        <v>0</v>
      </c>
      <c r="FO186" s="154">
        <f t="shared" si="112"/>
        <v>0</v>
      </c>
      <c r="FP186" s="154">
        <f t="shared" si="112"/>
        <v>0</v>
      </c>
      <c r="FQ186" s="154">
        <f t="shared" si="112"/>
        <v>0</v>
      </c>
      <c r="FR186" s="154">
        <f t="shared" si="112"/>
        <v>0</v>
      </c>
      <c r="FS186" s="154">
        <f t="shared" si="112"/>
        <v>0</v>
      </c>
      <c r="FT186" s="154">
        <f t="shared" si="112"/>
        <v>0</v>
      </c>
      <c r="FU186" s="154">
        <f t="shared" si="112"/>
        <v>0</v>
      </c>
      <c r="FV186" s="154">
        <f t="shared" si="112"/>
        <v>0</v>
      </c>
      <c r="FW186" s="154">
        <f t="shared" si="112"/>
        <v>0</v>
      </c>
      <c r="FX186" s="154">
        <f t="shared" si="112"/>
        <v>0</v>
      </c>
      <c r="FY186" s="154">
        <f t="shared" si="112"/>
        <v>0</v>
      </c>
      <c r="FZ186" s="154">
        <f t="shared" si="112"/>
        <v>0</v>
      </c>
      <c r="GA186" s="154">
        <f t="shared" si="112"/>
        <v>0</v>
      </c>
      <c r="GB186" s="154">
        <f t="shared" si="112"/>
        <v>0</v>
      </c>
      <c r="GC186" s="154">
        <f t="shared" si="112"/>
        <v>0</v>
      </c>
      <c r="GD186" s="154">
        <f t="shared" si="112"/>
        <v>0</v>
      </c>
      <c r="GE186" s="154">
        <f t="shared" si="112"/>
        <v>0</v>
      </c>
      <c r="GF186" s="154">
        <f t="shared" si="112"/>
        <v>0</v>
      </c>
      <c r="GG186" s="154">
        <f t="shared" si="112"/>
        <v>0</v>
      </c>
      <c r="GH186" s="154">
        <f t="shared" si="112"/>
        <v>0</v>
      </c>
      <c r="GI186" s="154">
        <f t="shared" si="112"/>
        <v>0</v>
      </c>
      <c r="GJ186" s="154">
        <f t="shared" si="112"/>
        <v>0</v>
      </c>
      <c r="GK186" s="154">
        <f t="shared" si="112"/>
        <v>0</v>
      </c>
      <c r="GL186" s="154">
        <f t="shared" si="112"/>
        <v>0</v>
      </c>
      <c r="GM186" s="154">
        <f t="shared" si="112"/>
        <v>0</v>
      </c>
      <c r="GN186" s="154">
        <f t="shared" si="112"/>
        <v>0</v>
      </c>
      <c r="GO186" s="154">
        <f t="shared" ref="GO186:IZ186" si="113">IF(OR($AL19=0,GO$165&gt;$E19,GO$165&lt;EOMONTH($D19,0)),0,IF(((($AJ19*((1+$AN19)^(GO$163-1))/12))-(GO184/$AM19))*$AM19&lt;0,0,((($AJ19*((1+$AN19)^(GO$163-1))/12))-(GO184/$AM19))*$AM19))</f>
        <v>0</v>
      </c>
      <c r="GP186" s="154">
        <f t="shared" si="113"/>
        <v>0</v>
      </c>
      <c r="GQ186" s="154">
        <f t="shared" si="113"/>
        <v>0</v>
      </c>
      <c r="GR186" s="154">
        <f t="shared" si="113"/>
        <v>0</v>
      </c>
      <c r="GS186" s="154">
        <f t="shared" si="113"/>
        <v>0</v>
      </c>
      <c r="GT186" s="154">
        <f t="shared" si="113"/>
        <v>0</v>
      </c>
      <c r="GU186" s="154">
        <f t="shared" si="113"/>
        <v>0</v>
      </c>
      <c r="GV186" s="154">
        <f t="shared" si="113"/>
        <v>0</v>
      </c>
      <c r="GW186" s="154">
        <f t="shared" si="113"/>
        <v>0</v>
      </c>
      <c r="GX186" s="154">
        <f t="shared" si="113"/>
        <v>0</v>
      </c>
      <c r="GY186" s="154">
        <f t="shared" si="113"/>
        <v>0</v>
      </c>
      <c r="GZ186" s="154">
        <f t="shared" si="113"/>
        <v>0</v>
      </c>
      <c r="HA186" s="154">
        <f t="shared" si="113"/>
        <v>0</v>
      </c>
      <c r="HB186" s="154">
        <f t="shared" si="113"/>
        <v>0</v>
      </c>
      <c r="HC186" s="154">
        <f t="shared" si="113"/>
        <v>0</v>
      </c>
      <c r="HD186" s="154">
        <f t="shared" si="113"/>
        <v>0</v>
      </c>
      <c r="HE186" s="154">
        <f t="shared" si="113"/>
        <v>0</v>
      </c>
      <c r="HF186" s="154">
        <f t="shared" si="113"/>
        <v>0</v>
      </c>
      <c r="HG186" s="154">
        <f t="shared" si="113"/>
        <v>0</v>
      </c>
      <c r="HH186" s="154">
        <f t="shared" si="113"/>
        <v>0</v>
      </c>
      <c r="HI186" s="154">
        <f t="shared" si="113"/>
        <v>0</v>
      </c>
      <c r="HJ186" s="154">
        <f t="shared" si="113"/>
        <v>0</v>
      </c>
      <c r="HK186" s="154">
        <f t="shared" si="113"/>
        <v>0</v>
      </c>
      <c r="HL186" s="154">
        <f t="shared" si="113"/>
        <v>0</v>
      </c>
      <c r="HM186" s="154">
        <f t="shared" si="113"/>
        <v>0</v>
      </c>
      <c r="HN186" s="154">
        <f t="shared" si="113"/>
        <v>0</v>
      </c>
      <c r="HO186" s="154">
        <f t="shared" si="113"/>
        <v>0</v>
      </c>
      <c r="HP186" s="154">
        <f t="shared" si="113"/>
        <v>0</v>
      </c>
      <c r="HQ186" s="154">
        <f t="shared" si="113"/>
        <v>0</v>
      </c>
      <c r="HR186" s="154">
        <f t="shared" si="113"/>
        <v>0</v>
      </c>
      <c r="HS186" s="154">
        <f t="shared" si="113"/>
        <v>0</v>
      </c>
      <c r="HT186" s="154">
        <f t="shared" si="113"/>
        <v>0</v>
      </c>
      <c r="HU186" s="154">
        <f t="shared" si="113"/>
        <v>0</v>
      </c>
      <c r="HV186" s="154">
        <f t="shared" si="113"/>
        <v>0</v>
      </c>
      <c r="HW186" s="154">
        <f t="shared" si="113"/>
        <v>0</v>
      </c>
      <c r="HX186" s="154">
        <f t="shared" si="113"/>
        <v>0</v>
      </c>
      <c r="HY186" s="154">
        <f t="shared" si="113"/>
        <v>0</v>
      </c>
      <c r="HZ186" s="154">
        <f t="shared" si="113"/>
        <v>0</v>
      </c>
      <c r="IA186" s="154">
        <f t="shared" si="113"/>
        <v>0</v>
      </c>
      <c r="IB186" s="154">
        <f t="shared" si="113"/>
        <v>0</v>
      </c>
      <c r="IC186" s="154">
        <f t="shared" si="113"/>
        <v>0</v>
      </c>
      <c r="ID186" s="154">
        <f t="shared" si="113"/>
        <v>0</v>
      </c>
      <c r="IE186" s="154">
        <f t="shared" si="113"/>
        <v>0</v>
      </c>
      <c r="IF186" s="154">
        <f t="shared" si="113"/>
        <v>0</v>
      </c>
      <c r="IG186" s="154">
        <f t="shared" si="113"/>
        <v>0</v>
      </c>
      <c r="IH186" s="154">
        <f t="shared" si="113"/>
        <v>0</v>
      </c>
      <c r="II186" s="154">
        <f t="shared" si="113"/>
        <v>0</v>
      </c>
      <c r="IJ186" s="154">
        <f t="shared" si="113"/>
        <v>0</v>
      </c>
      <c r="IK186" s="154">
        <f t="shared" si="113"/>
        <v>0</v>
      </c>
      <c r="IL186" s="154">
        <f t="shared" si="113"/>
        <v>0</v>
      </c>
      <c r="IM186" s="154">
        <f t="shared" si="113"/>
        <v>0</v>
      </c>
      <c r="IN186" s="154">
        <f t="shared" si="113"/>
        <v>0</v>
      </c>
      <c r="IO186" s="154">
        <f t="shared" si="113"/>
        <v>0</v>
      </c>
      <c r="IP186" s="154">
        <f t="shared" si="113"/>
        <v>0</v>
      </c>
      <c r="IQ186" s="154">
        <f t="shared" si="113"/>
        <v>0</v>
      </c>
      <c r="IR186" s="154">
        <f t="shared" si="113"/>
        <v>0</v>
      </c>
      <c r="IS186" s="154">
        <f t="shared" si="113"/>
        <v>0</v>
      </c>
      <c r="IT186" s="154">
        <f t="shared" si="113"/>
        <v>0</v>
      </c>
      <c r="IU186" s="154">
        <f t="shared" si="113"/>
        <v>0</v>
      </c>
      <c r="IV186" s="154">
        <f t="shared" si="113"/>
        <v>0</v>
      </c>
      <c r="IW186" s="154">
        <f t="shared" si="113"/>
        <v>0</v>
      </c>
      <c r="IX186" s="154">
        <f t="shared" si="113"/>
        <v>0</v>
      </c>
      <c r="IY186" s="154">
        <f t="shared" si="113"/>
        <v>0</v>
      </c>
      <c r="IZ186" s="154">
        <f t="shared" si="113"/>
        <v>0</v>
      </c>
      <c r="JA186" s="154">
        <f t="shared" ref="JA186:LL186" si="114">IF(OR($AL19=0,JA$165&gt;$E19,JA$165&lt;EOMONTH($D19,0)),0,IF(((($AJ19*((1+$AN19)^(JA$163-1))/12))-(JA184/$AM19))*$AM19&lt;0,0,((($AJ19*((1+$AN19)^(JA$163-1))/12))-(JA184/$AM19))*$AM19))</f>
        <v>0</v>
      </c>
      <c r="JB186" s="154">
        <f t="shared" si="114"/>
        <v>0</v>
      </c>
      <c r="JC186" s="154">
        <f t="shared" si="114"/>
        <v>0</v>
      </c>
      <c r="JD186" s="154">
        <f t="shared" si="114"/>
        <v>0</v>
      </c>
      <c r="JE186" s="154">
        <f t="shared" si="114"/>
        <v>0</v>
      </c>
      <c r="JF186" s="154">
        <f t="shared" si="114"/>
        <v>0</v>
      </c>
      <c r="JG186" s="154">
        <f t="shared" si="114"/>
        <v>0</v>
      </c>
      <c r="JH186" s="154">
        <f t="shared" si="114"/>
        <v>0</v>
      </c>
      <c r="JI186" s="154">
        <f t="shared" si="114"/>
        <v>0</v>
      </c>
      <c r="JJ186" s="154">
        <f t="shared" si="114"/>
        <v>0</v>
      </c>
      <c r="JK186" s="154">
        <f t="shared" si="114"/>
        <v>0</v>
      </c>
      <c r="JL186" s="154">
        <f t="shared" si="114"/>
        <v>0</v>
      </c>
      <c r="JM186" s="154">
        <f t="shared" si="114"/>
        <v>0</v>
      </c>
      <c r="JN186" s="154">
        <f t="shared" si="114"/>
        <v>0</v>
      </c>
      <c r="JO186" s="154">
        <f t="shared" si="114"/>
        <v>0</v>
      </c>
      <c r="JP186" s="154">
        <f t="shared" si="114"/>
        <v>0</v>
      </c>
      <c r="JQ186" s="154">
        <f t="shared" si="114"/>
        <v>0</v>
      </c>
      <c r="JR186" s="154">
        <f t="shared" si="114"/>
        <v>0</v>
      </c>
      <c r="JS186" s="154">
        <f t="shared" si="114"/>
        <v>0</v>
      </c>
      <c r="JT186" s="154">
        <f t="shared" si="114"/>
        <v>0</v>
      </c>
      <c r="JU186" s="154">
        <f t="shared" si="114"/>
        <v>0</v>
      </c>
      <c r="JV186" s="154">
        <f t="shared" si="114"/>
        <v>0</v>
      </c>
      <c r="JW186" s="154">
        <f t="shared" si="114"/>
        <v>0</v>
      </c>
      <c r="JX186" s="154">
        <f t="shared" si="114"/>
        <v>0</v>
      </c>
      <c r="JY186" s="154">
        <f t="shared" si="114"/>
        <v>0</v>
      </c>
      <c r="JZ186" s="154">
        <f t="shared" si="114"/>
        <v>0</v>
      </c>
      <c r="KA186" s="154">
        <f t="shared" si="114"/>
        <v>0</v>
      </c>
      <c r="KB186" s="154">
        <f t="shared" si="114"/>
        <v>0</v>
      </c>
      <c r="KC186" s="154">
        <f t="shared" si="114"/>
        <v>0</v>
      </c>
      <c r="KD186" s="154">
        <f t="shared" si="114"/>
        <v>0</v>
      </c>
      <c r="KE186" s="154">
        <f t="shared" si="114"/>
        <v>0</v>
      </c>
      <c r="KF186" s="154">
        <f t="shared" si="114"/>
        <v>0</v>
      </c>
      <c r="KG186" s="154">
        <f t="shared" si="114"/>
        <v>0</v>
      </c>
      <c r="KH186" s="154">
        <f t="shared" si="114"/>
        <v>0</v>
      </c>
      <c r="KI186" s="154">
        <f t="shared" si="114"/>
        <v>0</v>
      </c>
      <c r="KJ186" s="154">
        <f t="shared" si="114"/>
        <v>0</v>
      </c>
      <c r="KK186" s="154">
        <f t="shared" si="114"/>
        <v>0</v>
      </c>
      <c r="KL186" s="154">
        <f t="shared" si="114"/>
        <v>0</v>
      </c>
      <c r="KM186" s="154">
        <f t="shared" si="114"/>
        <v>0</v>
      </c>
      <c r="KN186" s="154">
        <f t="shared" si="114"/>
        <v>0</v>
      </c>
      <c r="KO186" s="154">
        <f t="shared" si="114"/>
        <v>0</v>
      </c>
      <c r="KP186" s="154">
        <f t="shared" si="114"/>
        <v>0</v>
      </c>
      <c r="KQ186" s="154">
        <f t="shared" si="114"/>
        <v>0</v>
      </c>
      <c r="KR186" s="154">
        <f t="shared" si="114"/>
        <v>0</v>
      </c>
      <c r="KS186" s="154">
        <f t="shared" si="114"/>
        <v>0</v>
      </c>
      <c r="KT186" s="154">
        <f t="shared" si="114"/>
        <v>0</v>
      </c>
      <c r="KU186" s="154">
        <f t="shared" si="114"/>
        <v>0</v>
      </c>
      <c r="KV186" s="154">
        <f t="shared" si="114"/>
        <v>0</v>
      </c>
      <c r="KW186" s="154">
        <f t="shared" si="114"/>
        <v>0</v>
      </c>
      <c r="KX186" s="154">
        <f t="shared" si="114"/>
        <v>0</v>
      </c>
      <c r="KY186" s="154">
        <f t="shared" si="114"/>
        <v>0</v>
      </c>
      <c r="KZ186" s="154">
        <f t="shared" si="114"/>
        <v>0</v>
      </c>
      <c r="LA186" s="154">
        <f t="shared" si="114"/>
        <v>0</v>
      </c>
      <c r="LB186" s="154">
        <f t="shared" si="114"/>
        <v>0</v>
      </c>
      <c r="LC186" s="154">
        <f t="shared" si="114"/>
        <v>0</v>
      </c>
      <c r="LD186" s="154">
        <f t="shared" si="114"/>
        <v>0</v>
      </c>
      <c r="LE186" s="154">
        <f t="shared" si="114"/>
        <v>0</v>
      </c>
      <c r="LF186" s="154">
        <f t="shared" si="114"/>
        <v>0</v>
      </c>
      <c r="LG186" s="154">
        <f t="shared" si="114"/>
        <v>0</v>
      </c>
      <c r="LH186" s="154">
        <f t="shared" si="114"/>
        <v>0</v>
      </c>
      <c r="LI186" s="154">
        <f t="shared" si="114"/>
        <v>0</v>
      </c>
      <c r="LJ186" s="154">
        <f t="shared" si="114"/>
        <v>0</v>
      </c>
      <c r="LK186" s="154">
        <f t="shared" si="114"/>
        <v>0</v>
      </c>
      <c r="LL186" s="154">
        <f t="shared" si="114"/>
        <v>0</v>
      </c>
      <c r="LM186" s="154">
        <f t="shared" ref="LM186:NK186" si="115">IF(OR($AL19=0,LM$165&gt;$E19,LM$165&lt;EOMONTH($D19,0)),0,IF(((($AJ19*((1+$AN19)^(LM$163-1))/12))-(LM184/$AM19))*$AM19&lt;0,0,((($AJ19*((1+$AN19)^(LM$163-1))/12))-(LM184/$AM19))*$AM19))</f>
        <v>0</v>
      </c>
      <c r="LN186" s="154">
        <f t="shared" si="115"/>
        <v>0</v>
      </c>
      <c r="LO186" s="154">
        <f t="shared" si="115"/>
        <v>0</v>
      </c>
      <c r="LP186" s="154">
        <f t="shared" si="115"/>
        <v>0</v>
      </c>
      <c r="LQ186" s="154">
        <f t="shared" si="115"/>
        <v>0</v>
      </c>
      <c r="LR186" s="154">
        <f t="shared" si="115"/>
        <v>0</v>
      </c>
      <c r="LS186" s="154">
        <f t="shared" si="115"/>
        <v>0</v>
      </c>
      <c r="LT186" s="154">
        <f t="shared" si="115"/>
        <v>0</v>
      </c>
      <c r="LU186" s="154">
        <f t="shared" si="115"/>
        <v>0</v>
      </c>
      <c r="LV186" s="154">
        <f t="shared" si="115"/>
        <v>0</v>
      </c>
      <c r="LW186" s="154">
        <f t="shared" si="115"/>
        <v>0</v>
      </c>
      <c r="LX186" s="154">
        <f t="shared" si="115"/>
        <v>0</v>
      </c>
      <c r="LY186" s="154">
        <f t="shared" si="115"/>
        <v>0</v>
      </c>
      <c r="LZ186" s="154">
        <f t="shared" si="115"/>
        <v>0</v>
      </c>
      <c r="MA186" s="154">
        <f t="shared" si="115"/>
        <v>0</v>
      </c>
      <c r="MB186" s="154">
        <f t="shared" si="115"/>
        <v>0</v>
      </c>
      <c r="MC186" s="154">
        <f t="shared" si="115"/>
        <v>0</v>
      </c>
      <c r="MD186" s="154">
        <f t="shared" si="115"/>
        <v>0</v>
      </c>
      <c r="ME186" s="154">
        <f t="shared" si="115"/>
        <v>0</v>
      </c>
      <c r="MF186" s="154">
        <f t="shared" si="115"/>
        <v>0</v>
      </c>
      <c r="MG186" s="154">
        <f t="shared" si="115"/>
        <v>0</v>
      </c>
      <c r="MH186" s="154">
        <f t="shared" si="115"/>
        <v>0</v>
      </c>
      <c r="MI186" s="154">
        <f t="shared" si="115"/>
        <v>0</v>
      </c>
      <c r="MJ186" s="154">
        <f t="shared" si="115"/>
        <v>0</v>
      </c>
      <c r="MK186" s="154">
        <f t="shared" si="115"/>
        <v>0</v>
      </c>
      <c r="ML186" s="154">
        <f t="shared" si="115"/>
        <v>0</v>
      </c>
      <c r="MM186" s="154">
        <f t="shared" si="115"/>
        <v>0</v>
      </c>
      <c r="MN186" s="154">
        <f t="shared" si="115"/>
        <v>0</v>
      </c>
      <c r="MO186" s="154">
        <f t="shared" si="115"/>
        <v>0</v>
      </c>
      <c r="MP186" s="154">
        <f t="shared" si="115"/>
        <v>0</v>
      </c>
      <c r="MQ186" s="154">
        <f t="shared" si="115"/>
        <v>0</v>
      </c>
      <c r="MR186" s="154">
        <f t="shared" si="115"/>
        <v>0</v>
      </c>
      <c r="MS186" s="154">
        <f t="shared" si="115"/>
        <v>0</v>
      </c>
      <c r="MT186" s="154">
        <f t="shared" si="115"/>
        <v>0</v>
      </c>
      <c r="MU186" s="154">
        <f t="shared" si="115"/>
        <v>0</v>
      </c>
      <c r="MV186" s="154">
        <f t="shared" si="115"/>
        <v>0</v>
      </c>
      <c r="MW186" s="154">
        <f t="shared" si="115"/>
        <v>0</v>
      </c>
      <c r="MX186" s="154">
        <f t="shared" si="115"/>
        <v>0</v>
      </c>
      <c r="MY186" s="154">
        <f t="shared" si="115"/>
        <v>0</v>
      </c>
      <c r="MZ186" s="154">
        <f t="shared" si="115"/>
        <v>0</v>
      </c>
      <c r="NA186" s="154">
        <f t="shared" si="115"/>
        <v>0</v>
      </c>
      <c r="NB186" s="154">
        <f t="shared" si="115"/>
        <v>0</v>
      </c>
      <c r="NC186" s="154">
        <f t="shared" si="115"/>
        <v>0</v>
      </c>
      <c r="ND186" s="154">
        <f t="shared" si="115"/>
        <v>0</v>
      </c>
      <c r="NE186" s="154">
        <f t="shared" si="115"/>
        <v>0</v>
      </c>
      <c r="NF186" s="154">
        <f t="shared" si="115"/>
        <v>0</v>
      </c>
      <c r="NG186" s="154">
        <f t="shared" si="115"/>
        <v>0</v>
      </c>
      <c r="NH186" s="154">
        <f t="shared" si="115"/>
        <v>0</v>
      </c>
      <c r="NI186" s="154">
        <f t="shared" si="115"/>
        <v>0</v>
      </c>
      <c r="NJ186" s="154">
        <f t="shared" si="115"/>
        <v>0</v>
      </c>
      <c r="NK186" s="157">
        <f t="shared" si="115"/>
        <v>0</v>
      </c>
    </row>
    <row r="187" spans="1:375" x14ac:dyDescent="0.25">
      <c r="A187" s="156">
        <f t="shared" si="109"/>
        <v>0</v>
      </c>
      <c r="B187" s="48" t="s">
        <v>155</v>
      </c>
      <c r="C187" s="153" t="s">
        <v>141</v>
      </c>
      <c r="D187" s="154">
        <f t="shared" ref="D187:BO187" si="116">IF(AND(D$165&gt;=EOMONTH($D19,0),D$165&lt;EOMONTH($D19,$S19)),-D184,0)</f>
        <v>0</v>
      </c>
      <c r="E187" s="154">
        <f t="shared" si="116"/>
        <v>0</v>
      </c>
      <c r="F187" s="154">
        <f t="shared" si="116"/>
        <v>0</v>
      </c>
      <c r="G187" s="154">
        <f t="shared" si="116"/>
        <v>0</v>
      </c>
      <c r="H187" s="154">
        <f t="shared" si="116"/>
        <v>0</v>
      </c>
      <c r="I187" s="154">
        <f t="shared" si="116"/>
        <v>0</v>
      </c>
      <c r="J187" s="154">
        <f t="shared" si="116"/>
        <v>0</v>
      </c>
      <c r="K187" s="154">
        <f t="shared" si="116"/>
        <v>0</v>
      </c>
      <c r="L187" s="154">
        <f t="shared" si="116"/>
        <v>0</v>
      </c>
      <c r="M187" s="154">
        <f t="shared" si="116"/>
        <v>0</v>
      </c>
      <c r="N187" s="154">
        <f t="shared" si="116"/>
        <v>0</v>
      </c>
      <c r="O187" s="154">
        <f t="shared" si="116"/>
        <v>0</v>
      </c>
      <c r="P187" s="154">
        <f t="shared" si="116"/>
        <v>0</v>
      </c>
      <c r="Q187" s="154">
        <f t="shared" si="116"/>
        <v>0</v>
      </c>
      <c r="R187" s="154">
        <f t="shared" si="116"/>
        <v>0</v>
      </c>
      <c r="S187" s="154">
        <f t="shared" si="116"/>
        <v>0</v>
      </c>
      <c r="T187" s="154">
        <f t="shared" si="116"/>
        <v>0</v>
      </c>
      <c r="U187" s="154">
        <f t="shared" si="116"/>
        <v>0</v>
      </c>
      <c r="V187" s="154">
        <f t="shared" si="116"/>
        <v>0</v>
      </c>
      <c r="W187" s="154">
        <f t="shared" si="116"/>
        <v>0</v>
      </c>
      <c r="X187" s="154">
        <f t="shared" si="116"/>
        <v>0</v>
      </c>
      <c r="Y187" s="154">
        <f t="shared" si="116"/>
        <v>0</v>
      </c>
      <c r="Z187" s="154">
        <f t="shared" si="116"/>
        <v>0</v>
      </c>
      <c r="AA187" s="154">
        <f t="shared" si="116"/>
        <v>0</v>
      </c>
      <c r="AB187" s="154">
        <f t="shared" si="116"/>
        <v>0</v>
      </c>
      <c r="AC187" s="154">
        <f t="shared" si="116"/>
        <v>0</v>
      </c>
      <c r="AD187" s="154">
        <f t="shared" si="116"/>
        <v>0</v>
      </c>
      <c r="AE187" s="154">
        <f t="shared" si="116"/>
        <v>0</v>
      </c>
      <c r="AF187" s="154">
        <f t="shared" si="116"/>
        <v>0</v>
      </c>
      <c r="AG187" s="154">
        <f t="shared" si="116"/>
        <v>0</v>
      </c>
      <c r="AH187" s="154">
        <f t="shared" si="116"/>
        <v>0</v>
      </c>
      <c r="AI187" s="154">
        <f t="shared" si="116"/>
        <v>0</v>
      </c>
      <c r="AJ187" s="154">
        <f t="shared" si="116"/>
        <v>0</v>
      </c>
      <c r="AK187" s="154">
        <f t="shared" si="116"/>
        <v>0</v>
      </c>
      <c r="AL187" s="154">
        <f t="shared" si="116"/>
        <v>0</v>
      </c>
      <c r="AM187" s="154">
        <f t="shared" si="116"/>
        <v>0</v>
      </c>
      <c r="AN187" s="154">
        <f t="shared" si="116"/>
        <v>0</v>
      </c>
      <c r="AO187" s="154">
        <f t="shared" si="116"/>
        <v>0</v>
      </c>
      <c r="AP187" s="154">
        <f t="shared" si="116"/>
        <v>0</v>
      </c>
      <c r="AQ187" s="154">
        <f t="shared" si="116"/>
        <v>0</v>
      </c>
      <c r="AR187" s="154">
        <f t="shared" si="116"/>
        <v>0</v>
      </c>
      <c r="AS187" s="154">
        <f t="shared" si="116"/>
        <v>0</v>
      </c>
      <c r="AT187" s="154">
        <f t="shared" si="116"/>
        <v>0</v>
      </c>
      <c r="AU187" s="154">
        <f t="shared" si="116"/>
        <v>0</v>
      </c>
      <c r="AV187" s="154">
        <f t="shared" si="116"/>
        <v>0</v>
      </c>
      <c r="AW187" s="154">
        <f t="shared" si="116"/>
        <v>0</v>
      </c>
      <c r="AX187" s="154">
        <f t="shared" si="116"/>
        <v>0</v>
      </c>
      <c r="AY187" s="154">
        <f t="shared" si="116"/>
        <v>0</v>
      </c>
      <c r="AZ187" s="154">
        <f t="shared" si="116"/>
        <v>0</v>
      </c>
      <c r="BA187" s="154">
        <f t="shared" si="116"/>
        <v>0</v>
      </c>
      <c r="BB187" s="154">
        <f t="shared" si="116"/>
        <v>0</v>
      </c>
      <c r="BC187" s="154">
        <f t="shared" si="116"/>
        <v>0</v>
      </c>
      <c r="BD187" s="154">
        <f t="shared" si="116"/>
        <v>0</v>
      </c>
      <c r="BE187" s="154">
        <f t="shared" si="116"/>
        <v>0</v>
      </c>
      <c r="BF187" s="154">
        <f t="shared" si="116"/>
        <v>0</v>
      </c>
      <c r="BG187" s="154">
        <f t="shared" si="116"/>
        <v>0</v>
      </c>
      <c r="BH187" s="154">
        <f t="shared" si="116"/>
        <v>0</v>
      </c>
      <c r="BI187" s="154">
        <f t="shared" si="116"/>
        <v>0</v>
      </c>
      <c r="BJ187" s="154">
        <f t="shared" si="116"/>
        <v>0</v>
      </c>
      <c r="BK187" s="154">
        <f t="shared" si="116"/>
        <v>0</v>
      </c>
      <c r="BL187" s="154">
        <f t="shared" si="116"/>
        <v>0</v>
      </c>
      <c r="BM187" s="154">
        <f t="shared" si="116"/>
        <v>0</v>
      </c>
      <c r="BN187" s="154">
        <f t="shared" si="116"/>
        <v>0</v>
      </c>
      <c r="BO187" s="154">
        <f t="shared" si="116"/>
        <v>0</v>
      </c>
      <c r="BP187" s="154">
        <f t="shared" ref="BP187:EA187" si="117">IF(AND(BP$165&gt;=EOMONTH($D19,0),BP$165&lt;EOMONTH($D19,$S19)),-BP184,0)</f>
        <v>0</v>
      </c>
      <c r="BQ187" s="154">
        <f t="shared" si="117"/>
        <v>0</v>
      </c>
      <c r="BR187" s="154">
        <f t="shared" si="117"/>
        <v>0</v>
      </c>
      <c r="BS187" s="154">
        <f t="shared" si="117"/>
        <v>0</v>
      </c>
      <c r="BT187" s="154">
        <f t="shared" si="117"/>
        <v>0</v>
      </c>
      <c r="BU187" s="154">
        <f t="shared" si="117"/>
        <v>0</v>
      </c>
      <c r="BV187" s="154">
        <f t="shared" si="117"/>
        <v>0</v>
      </c>
      <c r="BW187" s="154">
        <f t="shared" si="117"/>
        <v>0</v>
      </c>
      <c r="BX187" s="154">
        <f t="shared" si="117"/>
        <v>0</v>
      </c>
      <c r="BY187" s="154">
        <f t="shared" si="117"/>
        <v>0</v>
      </c>
      <c r="BZ187" s="154">
        <f t="shared" si="117"/>
        <v>0</v>
      </c>
      <c r="CA187" s="154">
        <f t="shared" si="117"/>
        <v>0</v>
      </c>
      <c r="CB187" s="154">
        <f t="shared" si="117"/>
        <v>0</v>
      </c>
      <c r="CC187" s="154">
        <f t="shared" si="117"/>
        <v>0</v>
      </c>
      <c r="CD187" s="154">
        <f t="shared" si="117"/>
        <v>0</v>
      </c>
      <c r="CE187" s="154">
        <f t="shared" si="117"/>
        <v>0</v>
      </c>
      <c r="CF187" s="154">
        <f t="shared" si="117"/>
        <v>0</v>
      </c>
      <c r="CG187" s="154">
        <f t="shared" si="117"/>
        <v>0</v>
      </c>
      <c r="CH187" s="154">
        <f t="shared" si="117"/>
        <v>0</v>
      </c>
      <c r="CI187" s="154">
        <f t="shared" si="117"/>
        <v>0</v>
      </c>
      <c r="CJ187" s="154">
        <f t="shared" si="117"/>
        <v>0</v>
      </c>
      <c r="CK187" s="154">
        <f t="shared" si="117"/>
        <v>0</v>
      </c>
      <c r="CL187" s="154">
        <f t="shared" si="117"/>
        <v>0</v>
      </c>
      <c r="CM187" s="154">
        <f t="shared" si="117"/>
        <v>0</v>
      </c>
      <c r="CN187" s="154">
        <f t="shared" si="117"/>
        <v>0</v>
      </c>
      <c r="CO187" s="154">
        <f t="shared" si="117"/>
        <v>0</v>
      </c>
      <c r="CP187" s="154">
        <f t="shared" si="117"/>
        <v>0</v>
      </c>
      <c r="CQ187" s="154">
        <f t="shared" si="117"/>
        <v>0</v>
      </c>
      <c r="CR187" s="154">
        <f t="shared" si="117"/>
        <v>0</v>
      </c>
      <c r="CS187" s="154">
        <f t="shared" si="117"/>
        <v>0</v>
      </c>
      <c r="CT187" s="154">
        <f t="shared" si="117"/>
        <v>0</v>
      </c>
      <c r="CU187" s="154">
        <f t="shared" si="117"/>
        <v>0</v>
      </c>
      <c r="CV187" s="154">
        <f t="shared" si="117"/>
        <v>0</v>
      </c>
      <c r="CW187" s="154">
        <f t="shared" si="117"/>
        <v>0</v>
      </c>
      <c r="CX187" s="154">
        <f t="shared" si="117"/>
        <v>0</v>
      </c>
      <c r="CY187" s="154">
        <f t="shared" si="117"/>
        <v>0</v>
      </c>
      <c r="CZ187" s="154">
        <f t="shared" si="117"/>
        <v>0</v>
      </c>
      <c r="DA187" s="154">
        <f t="shared" si="117"/>
        <v>0</v>
      </c>
      <c r="DB187" s="154">
        <f t="shared" si="117"/>
        <v>0</v>
      </c>
      <c r="DC187" s="154">
        <f t="shared" si="117"/>
        <v>0</v>
      </c>
      <c r="DD187" s="154">
        <f t="shared" si="117"/>
        <v>0</v>
      </c>
      <c r="DE187" s="154">
        <f t="shared" si="117"/>
        <v>0</v>
      </c>
      <c r="DF187" s="154">
        <f t="shared" si="117"/>
        <v>0</v>
      </c>
      <c r="DG187" s="154">
        <f t="shared" si="117"/>
        <v>0</v>
      </c>
      <c r="DH187" s="154">
        <f t="shared" si="117"/>
        <v>0</v>
      </c>
      <c r="DI187" s="154">
        <f t="shared" si="117"/>
        <v>0</v>
      </c>
      <c r="DJ187" s="154">
        <f t="shared" si="117"/>
        <v>0</v>
      </c>
      <c r="DK187" s="154">
        <f t="shared" si="117"/>
        <v>0</v>
      </c>
      <c r="DL187" s="154">
        <f t="shared" si="117"/>
        <v>0</v>
      </c>
      <c r="DM187" s="154">
        <f t="shared" si="117"/>
        <v>0</v>
      </c>
      <c r="DN187" s="154">
        <f t="shared" si="117"/>
        <v>0</v>
      </c>
      <c r="DO187" s="154">
        <f t="shared" si="117"/>
        <v>0</v>
      </c>
      <c r="DP187" s="154">
        <f t="shared" si="117"/>
        <v>0</v>
      </c>
      <c r="DQ187" s="154">
        <f t="shared" si="117"/>
        <v>0</v>
      </c>
      <c r="DR187" s="154">
        <f t="shared" si="117"/>
        <v>0</v>
      </c>
      <c r="DS187" s="154">
        <f t="shared" si="117"/>
        <v>0</v>
      </c>
      <c r="DT187" s="154">
        <f t="shared" si="117"/>
        <v>0</v>
      </c>
      <c r="DU187" s="154">
        <f t="shared" si="117"/>
        <v>0</v>
      </c>
      <c r="DV187" s="154">
        <f t="shared" si="117"/>
        <v>0</v>
      </c>
      <c r="DW187" s="154">
        <f t="shared" si="117"/>
        <v>0</v>
      </c>
      <c r="DX187" s="154">
        <f t="shared" si="117"/>
        <v>0</v>
      </c>
      <c r="DY187" s="154">
        <f t="shared" si="117"/>
        <v>0</v>
      </c>
      <c r="DZ187" s="154">
        <f t="shared" si="117"/>
        <v>0</v>
      </c>
      <c r="EA187" s="154">
        <f t="shared" si="117"/>
        <v>0</v>
      </c>
      <c r="EB187" s="154">
        <f t="shared" ref="EB187:GM187" si="118">IF(AND(EB$165&gt;=EOMONTH($D19,0),EB$165&lt;EOMONTH($D19,$S19)),-EB184,0)</f>
        <v>0</v>
      </c>
      <c r="EC187" s="154">
        <f t="shared" si="118"/>
        <v>0</v>
      </c>
      <c r="ED187" s="154">
        <f t="shared" si="118"/>
        <v>0</v>
      </c>
      <c r="EE187" s="154">
        <f t="shared" si="118"/>
        <v>0</v>
      </c>
      <c r="EF187" s="154">
        <f t="shared" si="118"/>
        <v>0</v>
      </c>
      <c r="EG187" s="154">
        <f t="shared" si="118"/>
        <v>0</v>
      </c>
      <c r="EH187" s="154">
        <f t="shared" si="118"/>
        <v>0</v>
      </c>
      <c r="EI187" s="154">
        <f t="shared" si="118"/>
        <v>0</v>
      </c>
      <c r="EJ187" s="154">
        <f t="shared" si="118"/>
        <v>0</v>
      </c>
      <c r="EK187" s="154">
        <f t="shared" si="118"/>
        <v>0</v>
      </c>
      <c r="EL187" s="154">
        <f t="shared" si="118"/>
        <v>0</v>
      </c>
      <c r="EM187" s="154">
        <f t="shared" si="118"/>
        <v>0</v>
      </c>
      <c r="EN187" s="154">
        <f t="shared" si="118"/>
        <v>0</v>
      </c>
      <c r="EO187" s="154">
        <f t="shared" si="118"/>
        <v>0</v>
      </c>
      <c r="EP187" s="154">
        <f t="shared" si="118"/>
        <v>0</v>
      </c>
      <c r="EQ187" s="154">
        <f t="shared" si="118"/>
        <v>0</v>
      </c>
      <c r="ER187" s="154">
        <f t="shared" si="118"/>
        <v>0</v>
      </c>
      <c r="ES187" s="154">
        <f t="shared" si="118"/>
        <v>0</v>
      </c>
      <c r="ET187" s="154">
        <f t="shared" si="118"/>
        <v>0</v>
      </c>
      <c r="EU187" s="154">
        <f t="shared" si="118"/>
        <v>0</v>
      </c>
      <c r="EV187" s="154">
        <f t="shared" si="118"/>
        <v>0</v>
      </c>
      <c r="EW187" s="154">
        <f t="shared" si="118"/>
        <v>0</v>
      </c>
      <c r="EX187" s="154">
        <f t="shared" si="118"/>
        <v>0</v>
      </c>
      <c r="EY187" s="154">
        <f t="shared" si="118"/>
        <v>0</v>
      </c>
      <c r="EZ187" s="154">
        <f t="shared" si="118"/>
        <v>0</v>
      </c>
      <c r="FA187" s="154">
        <f t="shared" si="118"/>
        <v>0</v>
      </c>
      <c r="FB187" s="154">
        <f t="shared" si="118"/>
        <v>0</v>
      </c>
      <c r="FC187" s="154">
        <f t="shared" si="118"/>
        <v>0</v>
      </c>
      <c r="FD187" s="154">
        <f t="shared" si="118"/>
        <v>0</v>
      </c>
      <c r="FE187" s="154">
        <f t="shared" si="118"/>
        <v>0</v>
      </c>
      <c r="FF187" s="154">
        <f t="shared" si="118"/>
        <v>0</v>
      </c>
      <c r="FG187" s="154">
        <f t="shared" si="118"/>
        <v>0</v>
      </c>
      <c r="FH187" s="154">
        <f t="shared" si="118"/>
        <v>0</v>
      </c>
      <c r="FI187" s="154">
        <f t="shared" si="118"/>
        <v>0</v>
      </c>
      <c r="FJ187" s="154">
        <f t="shared" si="118"/>
        <v>0</v>
      </c>
      <c r="FK187" s="154">
        <f t="shared" si="118"/>
        <v>0</v>
      </c>
      <c r="FL187" s="154">
        <f t="shared" si="118"/>
        <v>0</v>
      </c>
      <c r="FM187" s="154">
        <f t="shared" si="118"/>
        <v>0</v>
      </c>
      <c r="FN187" s="154">
        <f t="shared" si="118"/>
        <v>0</v>
      </c>
      <c r="FO187" s="154">
        <f t="shared" si="118"/>
        <v>0</v>
      </c>
      <c r="FP187" s="154">
        <f t="shared" si="118"/>
        <v>0</v>
      </c>
      <c r="FQ187" s="154">
        <f t="shared" si="118"/>
        <v>0</v>
      </c>
      <c r="FR187" s="154">
        <f t="shared" si="118"/>
        <v>0</v>
      </c>
      <c r="FS187" s="154">
        <f t="shared" si="118"/>
        <v>0</v>
      </c>
      <c r="FT187" s="154">
        <f t="shared" si="118"/>
        <v>0</v>
      </c>
      <c r="FU187" s="154">
        <f t="shared" si="118"/>
        <v>0</v>
      </c>
      <c r="FV187" s="154">
        <f t="shared" si="118"/>
        <v>0</v>
      </c>
      <c r="FW187" s="154">
        <f t="shared" si="118"/>
        <v>0</v>
      </c>
      <c r="FX187" s="154">
        <f t="shared" si="118"/>
        <v>0</v>
      </c>
      <c r="FY187" s="154">
        <f t="shared" si="118"/>
        <v>0</v>
      </c>
      <c r="FZ187" s="154">
        <f t="shared" si="118"/>
        <v>0</v>
      </c>
      <c r="GA187" s="154">
        <f t="shared" si="118"/>
        <v>0</v>
      </c>
      <c r="GB187" s="154">
        <f t="shared" si="118"/>
        <v>0</v>
      </c>
      <c r="GC187" s="154">
        <f t="shared" si="118"/>
        <v>0</v>
      </c>
      <c r="GD187" s="154">
        <f t="shared" si="118"/>
        <v>0</v>
      </c>
      <c r="GE187" s="154">
        <f t="shared" si="118"/>
        <v>0</v>
      </c>
      <c r="GF187" s="154">
        <f t="shared" si="118"/>
        <v>0</v>
      </c>
      <c r="GG187" s="154">
        <f t="shared" si="118"/>
        <v>0</v>
      </c>
      <c r="GH187" s="154">
        <f t="shared" si="118"/>
        <v>0</v>
      </c>
      <c r="GI187" s="154">
        <f t="shared" si="118"/>
        <v>0</v>
      </c>
      <c r="GJ187" s="154">
        <f t="shared" si="118"/>
        <v>0</v>
      </c>
      <c r="GK187" s="154">
        <f t="shared" si="118"/>
        <v>0</v>
      </c>
      <c r="GL187" s="154">
        <f t="shared" si="118"/>
        <v>0</v>
      </c>
      <c r="GM187" s="154">
        <f t="shared" si="118"/>
        <v>0</v>
      </c>
      <c r="GN187" s="154">
        <f t="shared" ref="GN187:IY187" si="119">IF(AND(GN$165&gt;=EOMONTH($D19,0),GN$165&lt;EOMONTH($D19,$S19)),-GN184,0)</f>
        <v>0</v>
      </c>
      <c r="GO187" s="154">
        <f t="shared" si="119"/>
        <v>0</v>
      </c>
      <c r="GP187" s="154">
        <f t="shared" si="119"/>
        <v>0</v>
      </c>
      <c r="GQ187" s="154">
        <f t="shared" si="119"/>
        <v>0</v>
      </c>
      <c r="GR187" s="154">
        <f t="shared" si="119"/>
        <v>0</v>
      </c>
      <c r="GS187" s="154">
        <f t="shared" si="119"/>
        <v>0</v>
      </c>
      <c r="GT187" s="154">
        <f t="shared" si="119"/>
        <v>0</v>
      </c>
      <c r="GU187" s="154">
        <f t="shared" si="119"/>
        <v>0</v>
      </c>
      <c r="GV187" s="154">
        <f t="shared" si="119"/>
        <v>0</v>
      </c>
      <c r="GW187" s="154">
        <f t="shared" si="119"/>
        <v>0</v>
      </c>
      <c r="GX187" s="154">
        <f t="shared" si="119"/>
        <v>0</v>
      </c>
      <c r="GY187" s="154">
        <f t="shared" si="119"/>
        <v>0</v>
      </c>
      <c r="GZ187" s="154">
        <f t="shared" si="119"/>
        <v>0</v>
      </c>
      <c r="HA187" s="154">
        <f t="shared" si="119"/>
        <v>0</v>
      </c>
      <c r="HB187" s="154">
        <f t="shared" si="119"/>
        <v>0</v>
      </c>
      <c r="HC187" s="154">
        <f t="shared" si="119"/>
        <v>0</v>
      </c>
      <c r="HD187" s="154">
        <f t="shared" si="119"/>
        <v>0</v>
      </c>
      <c r="HE187" s="154">
        <f t="shared" si="119"/>
        <v>0</v>
      </c>
      <c r="HF187" s="154">
        <f t="shared" si="119"/>
        <v>0</v>
      </c>
      <c r="HG187" s="154">
        <f t="shared" si="119"/>
        <v>0</v>
      </c>
      <c r="HH187" s="154">
        <f t="shared" si="119"/>
        <v>0</v>
      </c>
      <c r="HI187" s="154">
        <f t="shared" si="119"/>
        <v>0</v>
      </c>
      <c r="HJ187" s="154">
        <f t="shared" si="119"/>
        <v>0</v>
      </c>
      <c r="HK187" s="154">
        <f t="shared" si="119"/>
        <v>0</v>
      </c>
      <c r="HL187" s="154">
        <f t="shared" si="119"/>
        <v>0</v>
      </c>
      <c r="HM187" s="154">
        <f t="shared" si="119"/>
        <v>0</v>
      </c>
      <c r="HN187" s="154">
        <f t="shared" si="119"/>
        <v>0</v>
      </c>
      <c r="HO187" s="154">
        <f t="shared" si="119"/>
        <v>0</v>
      </c>
      <c r="HP187" s="154">
        <f t="shared" si="119"/>
        <v>0</v>
      </c>
      <c r="HQ187" s="154">
        <f t="shared" si="119"/>
        <v>0</v>
      </c>
      <c r="HR187" s="154">
        <f t="shared" si="119"/>
        <v>0</v>
      </c>
      <c r="HS187" s="154">
        <f t="shared" si="119"/>
        <v>0</v>
      </c>
      <c r="HT187" s="154">
        <f t="shared" si="119"/>
        <v>0</v>
      </c>
      <c r="HU187" s="154">
        <f t="shared" si="119"/>
        <v>0</v>
      </c>
      <c r="HV187" s="154">
        <f t="shared" si="119"/>
        <v>0</v>
      </c>
      <c r="HW187" s="154">
        <f t="shared" si="119"/>
        <v>0</v>
      </c>
      <c r="HX187" s="154">
        <f t="shared" si="119"/>
        <v>0</v>
      </c>
      <c r="HY187" s="154">
        <f t="shared" si="119"/>
        <v>0</v>
      </c>
      <c r="HZ187" s="154">
        <f t="shared" si="119"/>
        <v>0</v>
      </c>
      <c r="IA187" s="154">
        <f t="shared" si="119"/>
        <v>0</v>
      </c>
      <c r="IB187" s="154">
        <f t="shared" si="119"/>
        <v>0</v>
      </c>
      <c r="IC187" s="154">
        <f t="shared" si="119"/>
        <v>0</v>
      </c>
      <c r="ID187" s="154">
        <f t="shared" si="119"/>
        <v>0</v>
      </c>
      <c r="IE187" s="154">
        <f t="shared" si="119"/>
        <v>0</v>
      </c>
      <c r="IF187" s="154">
        <f t="shared" si="119"/>
        <v>0</v>
      </c>
      <c r="IG187" s="154">
        <f t="shared" si="119"/>
        <v>0</v>
      </c>
      <c r="IH187" s="154">
        <f t="shared" si="119"/>
        <v>0</v>
      </c>
      <c r="II187" s="154">
        <f t="shared" si="119"/>
        <v>0</v>
      </c>
      <c r="IJ187" s="154">
        <f t="shared" si="119"/>
        <v>0</v>
      </c>
      <c r="IK187" s="154">
        <f t="shared" si="119"/>
        <v>0</v>
      </c>
      <c r="IL187" s="154">
        <f t="shared" si="119"/>
        <v>0</v>
      </c>
      <c r="IM187" s="154">
        <f t="shared" si="119"/>
        <v>0</v>
      </c>
      <c r="IN187" s="154">
        <f t="shared" si="119"/>
        <v>0</v>
      </c>
      <c r="IO187" s="154">
        <f t="shared" si="119"/>
        <v>0</v>
      </c>
      <c r="IP187" s="154">
        <f t="shared" si="119"/>
        <v>0</v>
      </c>
      <c r="IQ187" s="154">
        <f t="shared" si="119"/>
        <v>0</v>
      </c>
      <c r="IR187" s="154">
        <f t="shared" si="119"/>
        <v>0</v>
      </c>
      <c r="IS187" s="154">
        <f t="shared" si="119"/>
        <v>0</v>
      </c>
      <c r="IT187" s="154">
        <f t="shared" si="119"/>
        <v>0</v>
      </c>
      <c r="IU187" s="154">
        <f t="shared" si="119"/>
        <v>0</v>
      </c>
      <c r="IV187" s="154">
        <f t="shared" si="119"/>
        <v>0</v>
      </c>
      <c r="IW187" s="154">
        <f t="shared" si="119"/>
        <v>0</v>
      </c>
      <c r="IX187" s="154">
        <f t="shared" si="119"/>
        <v>0</v>
      </c>
      <c r="IY187" s="154">
        <f t="shared" si="119"/>
        <v>0</v>
      </c>
      <c r="IZ187" s="154">
        <f t="shared" ref="IZ187:LK187" si="120">IF(AND(IZ$165&gt;=EOMONTH($D19,0),IZ$165&lt;EOMONTH($D19,$S19)),-IZ184,0)</f>
        <v>0</v>
      </c>
      <c r="JA187" s="154">
        <f t="shared" si="120"/>
        <v>0</v>
      </c>
      <c r="JB187" s="154">
        <f t="shared" si="120"/>
        <v>0</v>
      </c>
      <c r="JC187" s="154">
        <f t="shared" si="120"/>
        <v>0</v>
      </c>
      <c r="JD187" s="154">
        <f t="shared" si="120"/>
        <v>0</v>
      </c>
      <c r="JE187" s="154">
        <f t="shared" si="120"/>
        <v>0</v>
      </c>
      <c r="JF187" s="154">
        <f t="shared" si="120"/>
        <v>0</v>
      </c>
      <c r="JG187" s="154">
        <f t="shared" si="120"/>
        <v>0</v>
      </c>
      <c r="JH187" s="154">
        <f t="shared" si="120"/>
        <v>0</v>
      </c>
      <c r="JI187" s="154">
        <f t="shared" si="120"/>
        <v>0</v>
      </c>
      <c r="JJ187" s="154">
        <f t="shared" si="120"/>
        <v>0</v>
      </c>
      <c r="JK187" s="154">
        <f t="shared" si="120"/>
        <v>0</v>
      </c>
      <c r="JL187" s="154">
        <f t="shared" si="120"/>
        <v>0</v>
      </c>
      <c r="JM187" s="154">
        <f t="shared" si="120"/>
        <v>0</v>
      </c>
      <c r="JN187" s="154">
        <f t="shared" si="120"/>
        <v>0</v>
      </c>
      <c r="JO187" s="154">
        <f t="shared" si="120"/>
        <v>0</v>
      </c>
      <c r="JP187" s="154">
        <f t="shared" si="120"/>
        <v>0</v>
      </c>
      <c r="JQ187" s="154">
        <f t="shared" si="120"/>
        <v>0</v>
      </c>
      <c r="JR187" s="154">
        <f t="shared" si="120"/>
        <v>0</v>
      </c>
      <c r="JS187" s="154">
        <f t="shared" si="120"/>
        <v>0</v>
      </c>
      <c r="JT187" s="154">
        <f t="shared" si="120"/>
        <v>0</v>
      </c>
      <c r="JU187" s="154">
        <f t="shared" si="120"/>
        <v>0</v>
      </c>
      <c r="JV187" s="154">
        <f t="shared" si="120"/>
        <v>0</v>
      </c>
      <c r="JW187" s="154">
        <f t="shared" si="120"/>
        <v>0</v>
      </c>
      <c r="JX187" s="154">
        <f t="shared" si="120"/>
        <v>0</v>
      </c>
      <c r="JY187" s="154">
        <f t="shared" si="120"/>
        <v>0</v>
      </c>
      <c r="JZ187" s="154">
        <f t="shared" si="120"/>
        <v>0</v>
      </c>
      <c r="KA187" s="154">
        <f t="shared" si="120"/>
        <v>0</v>
      </c>
      <c r="KB187" s="154">
        <f t="shared" si="120"/>
        <v>0</v>
      </c>
      <c r="KC187" s="154">
        <f t="shared" si="120"/>
        <v>0</v>
      </c>
      <c r="KD187" s="154">
        <f t="shared" si="120"/>
        <v>0</v>
      </c>
      <c r="KE187" s="154">
        <f t="shared" si="120"/>
        <v>0</v>
      </c>
      <c r="KF187" s="154">
        <f t="shared" si="120"/>
        <v>0</v>
      </c>
      <c r="KG187" s="154">
        <f t="shared" si="120"/>
        <v>0</v>
      </c>
      <c r="KH187" s="154">
        <f t="shared" si="120"/>
        <v>0</v>
      </c>
      <c r="KI187" s="154">
        <f t="shared" si="120"/>
        <v>0</v>
      </c>
      <c r="KJ187" s="154">
        <f t="shared" si="120"/>
        <v>0</v>
      </c>
      <c r="KK187" s="154">
        <f t="shared" si="120"/>
        <v>0</v>
      </c>
      <c r="KL187" s="154">
        <f t="shared" si="120"/>
        <v>0</v>
      </c>
      <c r="KM187" s="154">
        <f t="shared" si="120"/>
        <v>0</v>
      </c>
      <c r="KN187" s="154">
        <f t="shared" si="120"/>
        <v>0</v>
      </c>
      <c r="KO187" s="154">
        <f t="shared" si="120"/>
        <v>0</v>
      </c>
      <c r="KP187" s="154">
        <f t="shared" si="120"/>
        <v>0</v>
      </c>
      <c r="KQ187" s="154">
        <f t="shared" si="120"/>
        <v>0</v>
      </c>
      <c r="KR187" s="154">
        <f t="shared" si="120"/>
        <v>0</v>
      </c>
      <c r="KS187" s="154">
        <f t="shared" si="120"/>
        <v>0</v>
      </c>
      <c r="KT187" s="154">
        <f t="shared" si="120"/>
        <v>0</v>
      </c>
      <c r="KU187" s="154">
        <f t="shared" si="120"/>
        <v>0</v>
      </c>
      <c r="KV187" s="154">
        <f t="shared" si="120"/>
        <v>0</v>
      </c>
      <c r="KW187" s="154">
        <f t="shared" si="120"/>
        <v>0</v>
      </c>
      <c r="KX187" s="154">
        <f t="shared" si="120"/>
        <v>0</v>
      </c>
      <c r="KY187" s="154">
        <f t="shared" si="120"/>
        <v>0</v>
      </c>
      <c r="KZ187" s="154">
        <f t="shared" si="120"/>
        <v>0</v>
      </c>
      <c r="LA187" s="154">
        <f t="shared" si="120"/>
        <v>0</v>
      </c>
      <c r="LB187" s="154">
        <f t="shared" si="120"/>
        <v>0</v>
      </c>
      <c r="LC187" s="154">
        <f t="shared" si="120"/>
        <v>0</v>
      </c>
      <c r="LD187" s="154">
        <f t="shared" si="120"/>
        <v>0</v>
      </c>
      <c r="LE187" s="154">
        <f t="shared" si="120"/>
        <v>0</v>
      </c>
      <c r="LF187" s="154">
        <f t="shared" si="120"/>
        <v>0</v>
      </c>
      <c r="LG187" s="154">
        <f t="shared" si="120"/>
        <v>0</v>
      </c>
      <c r="LH187" s="154">
        <f t="shared" si="120"/>
        <v>0</v>
      </c>
      <c r="LI187" s="154">
        <f t="shared" si="120"/>
        <v>0</v>
      </c>
      <c r="LJ187" s="154">
        <f t="shared" si="120"/>
        <v>0</v>
      </c>
      <c r="LK187" s="154">
        <f t="shared" si="120"/>
        <v>0</v>
      </c>
      <c r="LL187" s="154">
        <f t="shared" ref="LL187:NK187" si="121">IF(AND(LL$165&gt;=EOMONTH($D19,0),LL$165&lt;EOMONTH($D19,$S19)),-LL184,0)</f>
        <v>0</v>
      </c>
      <c r="LM187" s="154">
        <f t="shared" si="121"/>
        <v>0</v>
      </c>
      <c r="LN187" s="154">
        <f t="shared" si="121"/>
        <v>0</v>
      </c>
      <c r="LO187" s="154">
        <f t="shared" si="121"/>
        <v>0</v>
      </c>
      <c r="LP187" s="154">
        <f t="shared" si="121"/>
        <v>0</v>
      </c>
      <c r="LQ187" s="154">
        <f t="shared" si="121"/>
        <v>0</v>
      </c>
      <c r="LR187" s="154">
        <f t="shared" si="121"/>
        <v>0</v>
      </c>
      <c r="LS187" s="154">
        <f t="shared" si="121"/>
        <v>0</v>
      </c>
      <c r="LT187" s="154">
        <f t="shared" si="121"/>
        <v>0</v>
      </c>
      <c r="LU187" s="154">
        <f t="shared" si="121"/>
        <v>0</v>
      </c>
      <c r="LV187" s="154">
        <f t="shared" si="121"/>
        <v>0</v>
      </c>
      <c r="LW187" s="154">
        <f t="shared" si="121"/>
        <v>0</v>
      </c>
      <c r="LX187" s="154">
        <f t="shared" si="121"/>
        <v>0</v>
      </c>
      <c r="LY187" s="154">
        <f t="shared" si="121"/>
        <v>0</v>
      </c>
      <c r="LZ187" s="154">
        <f t="shared" si="121"/>
        <v>0</v>
      </c>
      <c r="MA187" s="154">
        <f t="shared" si="121"/>
        <v>0</v>
      </c>
      <c r="MB187" s="154">
        <f t="shared" si="121"/>
        <v>0</v>
      </c>
      <c r="MC187" s="154">
        <f t="shared" si="121"/>
        <v>0</v>
      </c>
      <c r="MD187" s="154">
        <f t="shared" si="121"/>
        <v>0</v>
      </c>
      <c r="ME187" s="154">
        <f t="shared" si="121"/>
        <v>0</v>
      </c>
      <c r="MF187" s="154">
        <f t="shared" si="121"/>
        <v>0</v>
      </c>
      <c r="MG187" s="154">
        <f t="shared" si="121"/>
        <v>0</v>
      </c>
      <c r="MH187" s="154">
        <f t="shared" si="121"/>
        <v>0</v>
      </c>
      <c r="MI187" s="154">
        <f t="shared" si="121"/>
        <v>0</v>
      </c>
      <c r="MJ187" s="154">
        <f t="shared" si="121"/>
        <v>0</v>
      </c>
      <c r="MK187" s="154">
        <f t="shared" si="121"/>
        <v>0</v>
      </c>
      <c r="ML187" s="154">
        <f t="shared" si="121"/>
        <v>0</v>
      </c>
      <c r="MM187" s="154">
        <f t="shared" si="121"/>
        <v>0</v>
      </c>
      <c r="MN187" s="154">
        <f t="shared" si="121"/>
        <v>0</v>
      </c>
      <c r="MO187" s="154">
        <f t="shared" si="121"/>
        <v>0</v>
      </c>
      <c r="MP187" s="154">
        <f t="shared" si="121"/>
        <v>0</v>
      </c>
      <c r="MQ187" s="154">
        <f t="shared" si="121"/>
        <v>0</v>
      </c>
      <c r="MR187" s="154">
        <f t="shared" si="121"/>
        <v>0</v>
      </c>
      <c r="MS187" s="154">
        <f t="shared" si="121"/>
        <v>0</v>
      </c>
      <c r="MT187" s="154">
        <f t="shared" si="121"/>
        <v>0</v>
      </c>
      <c r="MU187" s="154">
        <f t="shared" si="121"/>
        <v>0</v>
      </c>
      <c r="MV187" s="154">
        <f t="shared" si="121"/>
        <v>0</v>
      </c>
      <c r="MW187" s="154">
        <f t="shared" si="121"/>
        <v>0</v>
      </c>
      <c r="MX187" s="154">
        <f t="shared" si="121"/>
        <v>0</v>
      </c>
      <c r="MY187" s="154">
        <f t="shared" si="121"/>
        <v>0</v>
      </c>
      <c r="MZ187" s="154">
        <f t="shared" si="121"/>
        <v>0</v>
      </c>
      <c r="NA187" s="154">
        <f t="shared" si="121"/>
        <v>0</v>
      </c>
      <c r="NB187" s="154">
        <f t="shared" si="121"/>
        <v>0</v>
      </c>
      <c r="NC187" s="154">
        <f t="shared" si="121"/>
        <v>0</v>
      </c>
      <c r="ND187" s="154">
        <f t="shared" si="121"/>
        <v>0</v>
      </c>
      <c r="NE187" s="154">
        <f t="shared" si="121"/>
        <v>0</v>
      </c>
      <c r="NF187" s="154">
        <f t="shared" si="121"/>
        <v>0</v>
      </c>
      <c r="NG187" s="154">
        <f t="shared" si="121"/>
        <v>0</v>
      </c>
      <c r="NH187" s="154">
        <f t="shared" si="121"/>
        <v>0</v>
      </c>
      <c r="NI187" s="154">
        <f t="shared" si="121"/>
        <v>0</v>
      </c>
      <c r="NJ187" s="154">
        <f t="shared" si="121"/>
        <v>0</v>
      </c>
      <c r="NK187" s="157">
        <f t="shared" si="121"/>
        <v>0</v>
      </c>
    </row>
    <row r="188" spans="1:375" x14ac:dyDescent="0.25">
      <c r="A188" s="156">
        <f t="shared" si="109"/>
        <v>1301552.9318725104</v>
      </c>
      <c r="B188" s="48" t="s">
        <v>153</v>
      </c>
      <c r="C188" s="153" t="s">
        <v>142</v>
      </c>
      <c r="D188" s="154">
        <f t="shared" ref="D188:BO188" si="122">IF(OR(D$165&lt;=EOMONTH($E19,$R19*(1-$O19)),D$165&gt;EOMONTH($E19,$P19*12*(1-$O19)+$Q19*12*$O19+$R19*(1-$O19))),0,FV($W19,ROUNDDOWN(YEARFRAC($D$165,D$165,1),0),,-($U19*(1-$O19)+$V19*$O19)*$B19/12,0))</f>
        <v>0</v>
      </c>
      <c r="E188" s="154">
        <f t="shared" si="122"/>
        <v>0</v>
      </c>
      <c r="F188" s="154">
        <f t="shared" si="122"/>
        <v>0</v>
      </c>
      <c r="G188" s="154">
        <f t="shared" si="122"/>
        <v>0</v>
      </c>
      <c r="H188" s="154">
        <f t="shared" si="122"/>
        <v>0</v>
      </c>
      <c r="I188" s="154">
        <f t="shared" si="122"/>
        <v>0</v>
      </c>
      <c r="J188" s="154">
        <f t="shared" si="122"/>
        <v>0</v>
      </c>
      <c r="K188" s="154">
        <f t="shared" si="122"/>
        <v>0</v>
      </c>
      <c r="L188" s="154">
        <f t="shared" si="122"/>
        <v>0</v>
      </c>
      <c r="M188" s="154">
        <f t="shared" si="122"/>
        <v>0</v>
      </c>
      <c r="N188" s="154">
        <f t="shared" si="122"/>
        <v>0</v>
      </c>
      <c r="O188" s="154">
        <f t="shared" si="122"/>
        <v>0</v>
      </c>
      <c r="P188" s="154">
        <f t="shared" si="122"/>
        <v>0</v>
      </c>
      <c r="Q188" s="154">
        <f t="shared" si="122"/>
        <v>0</v>
      </c>
      <c r="R188" s="154">
        <f t="shared" si="122"/>
        <v>0</v>
      </c>
      <c r="S188" s="154">
        <f t="shared" si="122"/>
        <v>0</v>
      </c>
      <c r="T188" s="154">
        <f t="shared" si="122"/>
        <v>0</v>
      </c>
      <c r="U188" s="154">
        <f t="shared" si="122"/>
        <v>0</v>
      </c>
      <c r="V188" s="154">
        <f t="shared" si="122"/>
        <v>0</v>
      </c>
      <c r="W188" s="154">
        <f t="shared" si="122"/>
        <v>0</v>
      </c>
      <c r="X188" s="154">
        <f t="shared" si="122"/>
        <v>0</v>
      </c>
      <c r="Y188" s="154">
        <f t="shared" si="122"/>
        <v>0</v>
      </c>
      <c r="Z188" s="154">
        <f t="shared" si="122"/>
        <v>0</v>
      </c>
      <c r="AA188" s="154">
        <f t="shared" si="122"/>
        <v>0</v>
      </c>
      <c r="AB188" s="154">
        <f t="shared" si="122"/>
        <v>0</v>
      </c>
      <c r="AC188" s="154">
        <f t="shared" si="122"/>
        <v>0</v>
      </c>
      <c r="AD188" s="154">
        <f t="shared" si="122"/>
        <v>0</v>
      </c>
      <c r="AE188" s="154">
        <f t="shared" si="122"/>
        <v>0</v>
      </c>
      <c r="AF188" s="154">
        <f t="shared" si="122"/>
        <v>0</v>
      </c>
      <c r="AG188" s="154">
        <f t="shared" si="122"/>
        <v>0</v>
      </c>
      <c r="AH188" s="154">
        <f t="shared" si="122"/>
        <v>0</v>
      </c>
      <c r="AI188" s="154">
        <f t="shared" si="122"/>
        <v>0</v>
      </c>
      <c r="AJ188" s="154">
        <f t="shared" si="122"/>
        <v>0</v>
      </c>
      <c r="AK188" s="154">
        <f t="shared" si="122"/>
        <v>0</v>
      </c>
      <c r="AL188" s="154">
        <f t="shared" si="122"/>
        <v>0</v>
      </c>
      <c r="AM188" s="154">
        <f t="shared" si="122"/>
        <v>0</v>
      </c>
      <c r="AN188" s="154">
        <f t="shared" si="122"/>
        <v>0</v>
      </c>
      <c r="AO188" s="154">
        <f t="shared" si="122"/>
        <v>0</v>
      </c>
      <c r="AP188" s="154">
        <f t="shared" si="122"/>
        <v>0</v>
      </c>
      <c r="AQ188" s="154">
        <f t="shared" si="122"/>
        <v>0</v>
      </c>
      <c r="AR188" s="154">
        <f t="shared" si="122"/>
        <v>0</v>
      </c>
      <c r="AS188" s="154">
        <f t="shared" si="122"/>
        <v>0</v>
      </c>
      <c r="AT188" s="154">
        <f t="shared" si="122"/>
        <v>0</v>
      </c>
      <c r="AU188" s="154">
        <f t="shared" si="122"/>
        <v>0</v>
      </c>
      <c r="AV188" s="154">
        <f t="shared" si="122"/>
        <v>0</v>
      </c>
      <c r="AW188" s="154">
        <f t="shared" si="122"/>
        <v>0</v>
      </c>
      <c r="AX188" s="154">
        <f t="shared" si="122"/>
        <v>0</v>
      </c>
      <c r="AY188" s="154">
        <f t="shared" si="122"/>
        <v>0</v>
      </c>
      <c r="AZ188" s="154">
        <f t="shared" si="122"/>
        <v>0</v>
      </c>
      <c r="BA188" s="154">
        <f t="shared" si="122"/>
        <v>0</v>
      </c>
      <c r="BB188" s="154">
        <f t="shared" si="122"/>
        <v>0</v>
      </c>
      <c r="BC188" s="154">
        <f t="shared" si="122"/>
        <v>0</v>
      </c>
      <c r="BD188" s="154">
        <f t="shared" si="122"/>
        <v>0</v>
      </c>
      <c r="BE188" s="154">
        <f t="shared" si="122"/>
        <v>0</v>
      </c>
      <c r="BF188" s="154">
        <f t="shared" si="122"/>
        <v>0</v>
      </c>
      <c r="BG188" s="154">
        <f t="shared" si="122"/>
        <v>0</v>
      </c>
      <c r="BH188" s="154">
        <f t="shared" si="122"/>
        <v>0</v>
      </c>
      <c r="BI188" s="154">
        <f t="shared" si="122"/>
        <v>0</v>
      </c>
      <c r="BJ188" s="154">
        <f t="shared" si="122"/>
        <v>0</v>
      </c>
      <c r="BK188" s="154">
        <f t="shared" si="122"/>
        <v>0</v>
      </c>
      <c r="BL188" s="154">
        <f t="shared" si="122"/>
        <v>0</v>
      </c>
      <c r="BM188" s="154">
        <f t="shared" si="122"/>
        <v>0</v>
      </c>
      <c r="BN188" s="154">
        <f t="shared" si="122"/>
        <v>0</v>
      </c>
      <c r="BO188" s="154">
        <f t="shared" si="122"/>
        <v>0</v>
      </c>
      <c r="BP188" s="154">
        <f t="shared" ref="BP188:EA188" si="123">IF(OR(BP$165&lt;=EOMONTH($E19,$R19*(1-$O19)),BP$165&gt;EOMONTH($E19,$P19*12*(1-$O19)+$Q19*12*$O19+$R19*(1-$O19))),0,FV($W19,ROUNDDOWN(YEARFRAC($D$165,BP$165,1),0),,-($U19*(1-$O19)+$V19*$O19)*$B19/12,0))</f>
        <v>0</v>
      </c>
      <c r="BQ188" s="154">
        <f t="shared" si="123"/>
        <v>0</v>
      </c>
      <c r="BR188" s="154">
        <f t="shared" si="123"/>
        <v>0</v>
      </c>
      <c r="BS188" s="154">
        <f t="shared" si="123"/>
        <v>0</v>
      </c>
      <c r="BT188" s="154">
        <f t="shared" si="123"/>
        <v>0</v>
      </c>
      <c r="BU188" s="154">
        <f t="shared" si="123"/>
        <v>0</v>
      </c>
      <c r="BV188" s="154">
        <f t="shared" si="123"/>
        <v>0</v>
      </c>
      <c r="BW188" s="154">
        <f t="shared" si="123"/>
        <v>0</v>
      </c>
      <c r="BX188" s="154">
        <f t="shared" si="123"/>
        <v>0</v>
      </c>
      <c r="BY188" s="154">
        <f t="shared" si="123"/>
        <v>0</v>
      </c>
      <c r="BZ188" s="154">
        <f t="shared" si="123"/>
        <v>0</v>
      </c>
      <c r="CA188" s="154">
        <f t="shared" si="123"/>
        <v>0</v>
      </c>
      <c r="CB188" s="154">
        <f t="shared" si="123"/>
        <v>0</v>
      </c>
      <c r="CC188" s="154">
        <f t="shared" si="123"/>
        <v>0</v>
      </c>
      <c r="CD188" s="154">
        <f t="shared" si="123"/>
        <v>0</v>
      </c>
      <c r="CE188" s="154">
        <f t="shared" si="123"/>
        <v>0</v>
      </c>
      <c r="CF188" s="154">
        <f t="shared" si="123"/>
        <v>0</v>
      </c>
      <c r="CG188" s="154">
        <f t="shared" si="123"/>
        <v>0</v>
      </c>
      <c r="CH188" s="154">
        <f t="shared" si="123"/>
        <v>0</v>
      </c>
      <c r="CI188" s="154">
        <f t="shared" si="123"/>
        <v>0</v>
      </c>
      <c r="CJ188" s="154">
        <f t="shared" si="123"/>
        <v>0</v>
      </c>
      <c r="CK188" s="154">
        <f t="shared" si="123"/>
        <v>0</v>
      </c>
      <c r="CL188" s="154">
        <f t="shared" si="123"/>
        <v>0</v>
      </c>
      <c r="CM188" s="154">
        <f t="shared" si="123"/>
        <v>0</v>
      </c>
      <c r="CN188" s="154">
        <f t="shared" si="123"/>
        <v>0</v>
      </c>
      <c r="CO188" s="154">
        <f t="shared" si="123"/>
        <v>0</v>
      </c>
      <c r="CP188" s="154">
        <f t="shared" si="123"/>
        <v>0</v>
      </c>
      <c r="CQ188" s="154">
        <f t="shared" si="123"/>
        <v>0</v>
      </c>
      <c r="CR188" s="154">
        <f t="shared" si="123"/>
        <v>0</v>
      </c>
      <c r="CS188" s="154">
        <f t="shared" si="123"/>
        <v>0</v>
      </c>
      <c r="CT188" s="154">
        <f t="shared" si="123"/>
        <v>0</v>
      </c>
      <c r="CU188" s="154">
        <f t="shared" si="123"/>
        <v>0</v>
      </c>
      <c r="CV188" s="154">
        <f t="shared" si="123"/>
        <v>0</v>
      </c>
      <c r="CW188" s="154">
        <f t="shared" si="123"/>
        <v>0</v>
      </c>
      <c r="CX188" s="154">
        <f t="shared" si="123"/>
        <v>0</v>
      </c>
      <c r="CY188" s="154">
        <f t="shared" si="123"/>
        <v>0</v>
      </c>
      <c r="CZ188" s="154">
        <f t="shared" si="123"/>
        <v>0</v>
      </c>
      <c r="DA188" s="154">
        <f t="shared" si="123"/>
        <v>0</v>
      </c>
      <c r="DB188" s="154">
        <f t="shared" si="123"/>
        <v>0</v>
      </c>
      <c r="DC188" s="154">
        <f t="shared" si="123"/>
        <v>0</v>
      </c>
      <c r="DD188" s="154">
        <f t="shared" si="123"/>
        <v>0</v>
      </c>
      <c r="DE188" s="154">
        <f t="shared" si="123"/>
        <v>0</v>
      </c>
      <c r="DF188" s="154">
        <f t="shared" si="123"/>
        <v>0</v>
      </c>
      <c r="DG188" s="154">
        <f t="shared" si="123"/>
        <v>0</v>
      </c>
      <c r="DH188" s="154">
        <f t="shared" si="123"/>
        <v>0</v>
      </c>
      <c r="DI188" s="154">
        <f t="shared" si="123"/>
        <v>0</v>
      </c>
      <c r="DJ188" s="154">
        <f t="shared" si="123"/>
        <v>0</v>
      </c>
      <c r="DK188" s="154">
        <f t="shared" si="123"/>
        <v>0</v>
      </c>
      <c r="DL188" s="154">
        <f t="shared" si="123"/>
        <v>0</v>
      </c>
      <c r="DM188" s="154">
        <f t="shared" si="123"/>
        <v>0</v>
      </c>
      <c r="DN188" s="154">
        <f t="shared" si="123"/>
        <v>0</v>
      </c>
      <c r="DO188" s="154">
        <f t="shared" si="123"/>
        <v>0</v>
      </c>
      <c r="DP188" s="154">
        <f t="shared" si="123"/>
        <v>0</v>
      </c>
      <c r="DQ188" s="154">
        <f t="shared" si="123"/>
        <v>0</v>
      </c>
      <c r="DR188" s="154">
        <f t="shared" si="123"/>
        <v>0</v>
      </c>
      <c r="DS188" s="154">
        <f t="shared" si="123"/>
        <v>0</v>
      </c>
      <c r="DT188" s="154">
        <f t="shared" si="123"/>
        <v>0</v>
      </c>
      <c r="DU188" s="154">
        <f t="shared" si="123"/>
        <v>0</v>
      </c>
      <c r="DV188" s="154">
        <f t="shared" si="123"/>
        <v>0</v>
      </c>
      <c r="DW188" s="154">
        <f t="shared" si="123"/>
        <v>0</v>
      </c>
      <c r="DX188" s="154">
        <f t="shared" si="123"/>
        <v>0</v>
      </c>
      <c r="DY188" s="154">
        <f t="shared" si="123"/>
        <v>0</v>
      </c>
      <c r="DZ188" s="154">
        <f t="shared" si="123"/>
        <v>0</v>
      </c>
      <c r="EA188" s="154">
        <f t="shared" si="123"/>
        <v>0</v>
      </c>
      <c r="EB188" s="154">
        <f t="shared" ref="EB188:GM188" si="124">IF(OR(EB$165&lt;=EOMONTH($E19,$R19*(1-$O19)),EB$165&gt;EOMONTH($E19,$P19*12*(1-$O19)+$Q19*12*$O19+$R19*(1-$O19))),0,FV($W19,ROUNDDOWN(YEARFRAC($D$165,EB$165,1),0),,-($U19*(1-$O19)+$V19*$O19)*$B19/12,0))</f>
        <v>0</v>
      </c>
      <c r="EC188" s="154">
        <f t="shared" si="124"/>
        <v>0</v>
      </c>
      <c r="ED188" s="154">
        <f t="shared" si="124"/>
        <v>0</v>
      </c>
      <c r="EE188" s="154">
        <f t="shared" si="124"/>
        <v>0</v>
      </c>
      <c r="EF188" s="154">
        <f t="shared" si="124"/>
        <v>0</v>
      </c>
      <c r="EG188" s="154">
        <f t="shared" si="124"/>
        <v>0</v>
      </c>
      <c r="EH188" s="154">
        <f t="shared" si="124"/>
        <v>0</v>
      </c>
      <c r="EI188" s="154">
        <f t="shared" si="124"/>
        <v>0</v>
      </c>
      <c r="EJ188" s="154">
        <f t="shared" si="124"/>
        <v>0</v>
      </c>
      <c r="EK188" s="154">
        <f t="shared" si="124"/>
        <v>0</v>
      </c>
      <c r="EL188" s="154">
        <f t="shared" si="124"/>
        <v>0</v>
      </c>
      <c r="EM188" s="154">
        <f t="shared" si="124"/>
        <v>0</v>
      </c>
      <c r="EN188" s="154">
        <f t="shared" si="124"/>
        <v>0</v>
      </c>
      <c r="EO188" s="154">
        <f t="shared" si="124"/>
        <v>0</v>
      </c>
      <c r="EP188" s="154">
        <f t="shared" si="124"/>
        <v>0</v>
      </c>
      <c r="EQ188" s="154">
        <f t="shared" si="124"/>
        <v>0</v>
      </c>
      <c r="ER188" s="154">
        <f t="shared" si="124"/>
        <v>0</v>
      </c>
      <c r="ES188" s="154">
        <f t="shared" si="124"/>
        <v>0</v>
      </c>
      <c r="ET188" s="154">
        <f t="shared" si="124"/>
        <v>0</v>
      </c>
      <c r="EU188" s="154">
        <f t="shared" si="124"/>
        <v>0</v>
      </c>
      <c r="EV188" s="154">
        <f t="shared" si="124"/>
        <v>0</v>
      </c>
      <c r="EW188" s="154">
        <f t="shared" si="124"/>
        <v>0</v>
      </c>
      <c r="EX188" s="154">
        <f t="shared" si="124"/>
        <v>0</v>
      </c>
      <c r="EY188" s="154">
        <f t="shared" si="124"/>
        <v>0</v>
      </c>
      <c r="EZ188" s="154">
        <f t="shared" si="124"/>
        <v>0</v>
      </c>
      <c r="FA188" s="154">
        <f t="shared" si="124"/>
        <v>0</v>
      </c>
      <c r="FB188" s="154">
        <f t="shared" si="124"/>
        <v>0</v>
      </c>
      <c r="FC188" s="154">
        <f t="shared" si="124"/>
        <v>0</v>
      </c>
      <c r="FD188" s="154">
        <f t="shared" si="124"/>
        <v>9208.0390608815705</v>
      </c>
      <c r="FE188" s="154">
        <f t="shared" si="124"/>
        <v>9484.2802327080171</v>
      </c>
      <c r="FF188" s="154">
        <f t="shared" si="124"/>
        <v>9484.2802327080171</v>
      </c>
      <c r="FG188" s="154">
        <f t="shared" si="124"/>
        <v>9484.2802327080171</v>
      </c>
      <c r="FH188" s="154">
        <f t="shared" si="124"/>
        <v>9484.2802327080171</v>
      </c>
      <c r="FI188" s="154">
        <f t="shared" si="124"/>
        <v>9484.2802327080171</v>
      </c>
      <c r="FJ188" s="154">
        <f t="shared" si="124"/>
        <v>9484.2802327080171</v>
      </c>
      <c r="FK188" s="154">
        <f t="shared" si="124"/>
        <v>9484.2802327080171</v>
      </c>
      <c r="FL188" s="154">
        <f t="shared" si="124"/>
        <v>9484.2802327080171</v>
      </c>
      <c r="FM188" s="154">
        <f t="shared" si="124"/>
        <v>9484.2802327080171</v>
      </c>
      <c r="FN188" s="154">
        <f t="shared" si="124"/>
        <v>9484.2802327080171</v>
      </c>
      <c r="FO188" s="154">
        <f t="shared" si="124"/>
        <v>9484.2802327080171</v>
      </c>
      <c r="FP188" s="154">
        <f t="shared" si="124"/>
        <v>9484.2802327080171</v>
      </c>
      <c r="FQ188" s="154">
        <f t="shared" si="124"/>
        <v>9768.8086396892577</v>
      </c>
      <c r="FR188" s="154">
        <f t="shared" si="124"/>
        <v>9768.8086396892577</v>
      </c>
      <c r="FS188" s="154">
        <f t="shared" si="124"/>
        <v>9768.8086396892577</v>
      </c>
      <c r="FT188" s="154">
        <f t="shared" si="124"/>
        <v>9768.8086396892577</v>
      </c>
      <c r="FU188" s="154">
        <f t="shared" si="124"/>
        <v>9768.8086396892577</v>
      </c>
      <c r="FV188" s="154">
        <f t="shared" si="124"/>
        <v>9768.8086396892577</v>
      </c>
      <c r="FW188" s="154">
        <f t="shared" si="124"/>
        <v>9768.8086396892577</v>
      </c>
      <c r="FX188" s="154">
        <f t="shared" si="124"/>
        <v>9768.8086396892577</v>
      </c>
      <c r="FY188" s="154">
        <f t="shared" si="124"/>
        <v>9768.8086396892577</v>
      </c>
      <c r="FZ188" s="154">
        <f t="shared" si="124"/>
        <v>9768.8086396892577</v>
      </c>
      <c r="GA188" s="154">
        <f t="shared" si="124"/>
        <v>9768.8086396892577</v>
      </c>
      <c r="GB188" s="154">
        <f t="shared" si="124"/>
        <v>9768.8086396892577</v>
      </c>
      <c r="GC188" s="154">
        <f t="shared" si="124"/>
        <v>10061.872898879936</v>
      </c>
      <c r="GD188" s="154">
        <f t="shared" si="124"/>
        <v>10061.872898879936</v>
      </c>
      <c r="GE188" s="154">
        <f t="shared" si="124"/>
        <v>10061.872898879936</v>
      </c>
      <c r="GF188" s="154">
        <f t="shared" si="124"/>
        <v>10061.872898879936</v>
      </c>
      <c r="GG188" s="154">
        <f t="shared" si="124"/>
        <v>10061.872898879936</v>
      </c>
      <c r="GH188" s="154">
        <f t="shared" si="124"/>
        <v>10061.872898879936</v>
      </c>
      <c r="GI188" s="154">
        <f t="shared" si="124"/>
        <v>10061.872898879936</v>
      </c>
      <c r="GJ188" s="154">
        <f t="shared" si="124"/>
        <v>10061.872898879936</v>
      </c>
      <c r="GK188" s="154">
        <f t="shared" si="124"/>
        <v>10061.872898879936</v>
      </c>
      <c r="GL188" s="154">
        <f t="shared" si="124"/>
        <v>10061.872898879936</v>
      </c>
      <c r="GM188" s="154">
        <f t="shared" si="124"/>
        <v>10061.872898879936</v>
      </c>
      <c r="GN188" s="154">
        <f t="shared" ref="GN188:IY188" si="125">IF(OR(GN$165&lt;=EOMONTH($E19,$R19*(1-$O19)),GN$165&gt;EOMONTH($E19,$P19*12*(1-$O19)+$Q19*12*$O19+$R19*(1-$O19))),0,FV($W19,ROUNDDOWN(YEARFRAC($D$165,GN$165,1),0),,-($U19*(1-$O19)+$V19*$O19)*$B19/12,0))</f>
        <v>10061.872898879936</v>
      </c>
      <c r="GO188" s="154">
        <f t="shared" si="125"/>
        <v>10363.729085846333</v>
      </c>
      <c r="GP188" s="154">
        <f t="shared" si="125"/>
        <v>10363.729085846333</v>
      </c>
      <c r="GQ188" s="154">
        <f t="shared" si="125"/>
        <v>10363.729085846333</v>
      </c>
      <c r="GR188" s="154">
        <f t="shared" si="125"/>
        <v>10363.729085846333</v>
      </c>
      <c r="GS188" s="154">
        <f t="shared" si="125"/>
        <v>10363.729085846333</v>
      </c>
      <c r="GT188" s="154">
        <f t="shared" si="125"/>
        <v>10363.729085846333</v>
      </c>
      <c r="GU188" s="154">
        <f t="shared" si="125"/>
        <v>10363.729085846333</v>
      </c>
      <c r="GV188" s="154">
        <f t="shared" si="125"/>
        <v>10363.729085846333</v>
      </c>
      <c r="GW188" s="154">
        <f t="shared" si="125"/>
        <v>10363.729085846333</v>
      </c>
      <c r="GX188" s="154">
        <f t="shared" si="125"/>
        <v>10363.729085846333</v>
      </c>
      <c r="GY188" s="154">
        <f t="shared" si="125"/>
        <v>10363.729085846333</v>
      </c>
      <c r="GZ188" s="154">
        <f t="shared" si="125"/>
        <v>10363.729085846333</v>
      </c>
      <c r="HA188" s="154">
        <f t="shared" si="125"/>
        <v>10674.640958421724</v>
      </c>
      <c r="HB188" s="154">
        <f t="shared" si="125"/>
        <v>10674.640958421724</v>
      </c>
      <c r="HC188" s="154">
        <f t="shared" si="125"/>
        <v>10674.640958421724</v>
      </c>
      <c r="HD188" s="154">
        <f t="shared" si="125"/>
        <v>10674.640958421724</v>
      </c>
      <c r="HE188" s="154">
        <f t="shared" si="125"/>
        <v>10674.640958421724</v>
      </c>
      <c r="HF188" s="154">
        <f t="shared" si="125"/>
        <v>10674.640958421724</v>
      </c>
      <c r="HG188" s="154">
        <f t="shared" si="125"/>
        <v>10674.640958421724</v>
      </c>
      <c r="HH188" s="154">
        <f t="shared" si="125"/>
        <v>10674.640958421724</v>
      </c>
      <c r="HI188" s="154">
        <f t="shared" si="125"/>
        <v>10674.640958421724</v>
      </c>
      <c r="HJ188" s="154">
        <f t="shared" si="125"/>
        <v>10674.640958421724</v>
      </c>
      <c r="HK188" s="154">
        <f t="shared" si="125"/>
        <v>10674.640958421724</v>
      </c>
      <c r="HL188" s="154">
        <f t="shared" si="125"/>
        <v>10674.640958421724</v>
      </c>
      <c r="HM188" s="154">
        <f t="shared" si="125"/>
        <v>10994.880187174374</v>
      </c>
      <c r="HN188" s="154">
        <f t="shared" si="125"/>
        <v>10994.880187174374</v>
      </c>
      <c r="HO188" s="154">
        <f t="shared" si="125"/>
        <v>10994.880187174374</v>
      </c>
      <c r="HP188" s="154">
        <f t="shared" si="125"/>
        <v>10994.880187174374</v>
      </c>
      <c r="HQ188" s="154">
        <f t="shared" si="125"/>
        <v>10994.880187174374</v>
      </c>
      <c r="HR188" s="154">
        <f t="shared" si="125"/>
        <v>10994.880187174374</v>
      </c>
      <c r="HS188" s="154">
        <f t="shared" si="125"/>
        <v>10994.880187174374</v>
      </c>
      <c r="HT188" s="154">
        <f t="shared" si="125"/>
        <v>10994.880187174374</v>
      </c>
      <c r="HU188" s="154">
        <f t="shared" si="125"/>
        <v>10994.880187174374</v>
      </c>
      <c r="HV188" s="154">
        <f t="shared" si="125"/>
        <v>10994.880187174374</v>
      </c>
      <c r="HW188" s="154">
        <f t="shared" si="125"/>
        <v>10994.880187174374</v>
      </c>
      <c r="HX188" s="154">
        <f t="shared" si="125"/>
        <v>10994.880187174374</v>
      </c>
      <c r="HY188" s="154">
        <f t="shared" si="125"/>
        <v>11324.726592789606</v>
      </c>
      <c r="HZ188" s="154">
        <f t="shared" si="125"/>
        <v>11324.726592789606</v>
      </c>
      <c r="IA188" s="154">
        <f t="shared" si="125"/>
        <v>11324.726592789606</v>
      </c>
      <c r="IB188" s="154">
        <f t="shared" si="125"/>
        <v>11324.726592789606</v>
      </c>
      <c r="IC188" s="154">
        <f t="shared" si="125"/>
        <v>11324.726592789606</v>
      </c>
      <c r="ID188" s="154">
        <f t="shared" si="125"/>
        <v>11324.726592789606</v>
      </c>
      <c r="IE188" s="154">
        <f t="shared" si="125"/>
        <v>11324.726592789606</v>
      </c>
      <c r="IF188" s="154">
        <f t="shared" si="125"/>
        <v>11324.726592789606</v>
      </c>
      <c r="IG188" s="154">
        <f t="shared" si="125"/>
        <v>11324.726592789606</v>
      </c>
      <c r="IH188" s="154">
        <f t="shared" si="125"/>
        <v>11324.726592789606</v>
      </c>
      <c r="II188" s="154">
        <f t="shared" si="125"/>
        <v>11324.726592789606</v>
      </c>
      <c r="IJ188" s="154">
        <f t="shared" si="125"/>
        <v>11324.726592789606</v>
      </c>
      <c r="IK188" s="154">
        <f t="shared" si="125"/>
        <v>11664.468390573293</v>
      </c>
      <c r="IL188" s="154">
        <f t="shared" si="125"/>
        <v>11664.468390573293</v>
      </c>
      <c r="IM188" s="154">
        <f t="shared" si="125"/>
        <v>11664.468390573293</v>
      </c>
      <c r="IN188" s="154">
        <f t="shared" si="125"/>
        <v>11664.468390573293</v>
      </c>
      <c r="IO188" s="154">
        <f t="shared" si="125"/>
        <v>11664.468390573293</v>
      </c>
      <c r="IP188" s="154">
        <f t="shared" si="125"/>
        <v>11664.468390573293</v>
      </c>
      <c r="IQ188" s="154">
        <f t="shared" si="125"/>
        <v>11664.468390573293</v>
      </c>
      <c r="IR188" s="154">
        <f t="shared" si="125"/>
        <v>11664.468390573293</v>
      </c>
      <c r="IS188" s="154">
        <f t="shared" si="125"/>
        <v>11664.468390573293</v>
      </c>
      <c r="IT188" s="154">
        <f t="shared" si="125"/>
        <v>11664.468390573293</v>
      </c>
      <c r="IU188" s="154">
        <f t="shared" si="125"/>
        <v>11664.468390573293</v>
      </c>
      <c r="IV188" s="154">
        <f t="shared" si="125"/>
        <v>11664.468390573293</v>
      </c>
      <c r="IW188" s="154">
        <f t="shared" si="125"/>
        <v>12014.402442290491</v>
      </c>
      <c r="IX188" s="154">
        <f t="shared" si="125"/>
        <v>12014.402442290491</v>
      </c>
      <c r="IY188" s="154">
        <f t="shared" si="125"/>
        <v>12014.402442290491</v>
      </c>
      <c r="IZ188" s="154">
        <f t="shared" ref="IZ188:LK188" si="126">IF(OR(IZ$165&lt;=EOMONTH($E19,$R19*(1-$O19)),IZ$165&gt;EOMONTH($E19,$P19*12*(1-$O19)+$Q19*12*$O19+$R19*(1-$O19))),0,FV($W19,ROUNDDOWN(YEARFRAC($D$165,IZ$165,1),0),,-($U19*(1-$O19)+$V19*$O19)*$B19/12,0))</f>
        <v>12014.402442290491</v>
      </c>
      <c r="JA188" s="154">
        <f t="shared" si="126"/>
        <v>12014.402442290491</v>
      </c>
      <c r="JB188" s="154">
        <f t="shared" si="126"/>
        <v>12014.402442290491</v>
      </c>
      <c r="JC188" s="154">
        <f t="shared" si="126"/>
        <v>12014.402442290491</v>
      </c>
      <c r="JD188" s="154">
        <f t="shared" si="126"/>
        <v>12014.402442290491</v>
      </c>
      <c r="JE188" s="154">
        <f t="shared" si="126"/>
        <v>12014.402442290491</v>
      </c>
      <c r="JF188" s="154">
        <f t="shared" si="126"/>
        <v>12014.402442290491</v>
      </c>
      <c r="JG188" s="154">
        <f t="shared" si="126"/>
        <v>12014.402442290491</v>
      </c>
      <c r="JH188" s="154">
        <f t="shared" si="126"/>
        <v>12014.402442290491</v>
      </c>
      <c r="JI188" s="154">
        <f t="shared" si="126"/>
        <v>12374.834515559207</v>
      </c>
      <c r="JJ188" s="154">
        <f t="shared" si="126"/>
        <v>12374.834515559207</v>
      </c>
      <c r="JK188" s="154">
        <f t="shared" si="126"/>
        <v>12374.834515559207</v>
      </c>
      <c r="JL188" s="154">
        <f t="shared" si="126"/>
        <v>12374.834515559207</v>
      </c>
      <c r="JM188" s="154">
        <f t="shared" si="126"/>
        <v>12374.834515559207</v>
      </c>
      <c r="JN188" s="154">
        <f t="shared" si="126"/>
        <v>12374.834515559207</v>
      </c>
      <c r="JO188" s="154">
        <f t="shared" si="126"/>
        <v>12374.834515559207</v>
      </c>
      <c r="JP188" s="154">
        <f t="shared" si="126"/>
        <v>12374.834515559207</v>
      </c>
      <c r="JQ188" s="154">
        <f t="shared" si="126"/>
        <v>12374.834515559207</v>
      </c>
      <c r="JR188" s="154">
        <f t="shared" si="126"/>
        <v>12374.834515559207</v>
      </c>
      <c r="JS188" s="154">
        <f t="shared" si="126"/>
        <v>12374.834515559207</v>
      </c>
      <c r="JT188" s="154">
        <f t="shared" si="126"/>
        <v>0</v>
      </c>
      <c r="JU188" s="154">
        <f t="shared" si="126"/>
        <v>0</v>
      </c>
      <c r="JV188" s="154">
        <f t="shared" si="126"/>
        <v>0</v>
      </c>
      <c r="JW188" s="154">
        <f t="shared" si="126"/>
        <v>0</v>
      </c>
      <c r="JX188" s="154">
        <f t="shared" si="126"/>
        <v>0</v>
      </c>
      <c r="JY188" s="154">
        <f t="shared" si="126"/>
        <v>0</v>
      </c>
      <c r="JZ188" s="154">
        <f t="shared" si="126"/>
        <v>0</v>
      </c>
      <c r="KA188" s="154">
        <f t="shared" si="126"/>
        <v>0</v>
      </c>
      <c r="KB188" s="154">
        <f t="shared" si="126"/>
        <v>0</v>
      </c>
      <c r="KC188" s="154">
        <f t="shared" si="126"/>
        <v>0</v>
      </c>
      <c r="KD188" s="154">
        <f t="shared" si="126"/>
        <v>0</v>
      </c>
      <c r="KE188" s="154">
        <f t="shared" si="126"/>
        <v>0</v>
      </c>
      <c r="KF188" s="154">
        <f t="shared" si="126"/>
        <v>0</v>
      </c>
      <c r="KG188" s="154">
        <f t="shared" si="126"/>
        <v>0</v>
      </c>
      <c r="KH188" s="154">
        <f t="shared" si="126"/>
        <v>0</v>
      </c>
      <c r="KI188" s="154">
        <f t="shared" si="126"/>
        <v>0</v>
      </c>
      <c r="KJ188" s="154">
        <f t="shared" si="126"/>
        <v>0</v>
      </c>
      <c r="KK188" s="154">
        <f t="shared" si="126"/>
        <v>0</v>
      </c>
      <c r="KL188" s="154">
        <f t="shared" si="126"/>
        <v>0</v>
      </c>
      <c r="KM188" s="154">
        <f t="shared" si="126"/>
        <v>0</v>
      </c>
      <c r="KN188" s="154">
        <f t="shared" si="126"/>
        <v>0</v>
      </c>
      <c r="KO188" s="154">
        <f t="shared" si="126"/>
        <v>0</v>
      </c>
      <c r="KP188" s="154">
        <f t="shared" si="126"/>
        <v>0</v>
      </c>
      <c r="KQ188" s="154">
        <f t="shared" si="126"/>
        <v>0</v>
      </c>
      <c r="KR188" s="154">
        <f t="shared" si="126"/>
        <v>0</v>
      </c>
      <c r="KS188" s="154">
        <f t="shared" si="126"/>
        <v>0</v>
      </c>
      <c r="KT188" s="154">
        <f t="shared" si="126"/>
        <v>0</v>
      </c>
      <c r="KU188" s="154">
        <f t="shared" si="126"/>
        <v>0</v>
      </c>
      <c r="KV188" s="154">
        <f t="shared" si="126"/>
        <v>0</v>
      </c>
      <c r="KW188" s="154">
        <f t="shared" si="126"/>
        <v>0</v>
      </c>
      <c r="KX188" s="154">
        <f t="shared" si="126"/>
        <v>0</v>
      </c>
      <c r="KY188" s="154">
        <f t="shared" si="126"/>
        <v>0</v>
      </c>
      <c r="KZ188" s="154">
        <f t="shared" si="126"/>
        <v>0</v>
      </c>
      <c r="LA188" s="154">
        <f t="shared" si="126"/>
        <v>0</v>
      </c>
      <c r="LB188" s="154">
        <f t="shared" si="126"/>
        <v>0</v>
      </c>
      <c r="LC188" s="154">
        <f t="shared" si="126"/>
        <v>0</v>
      </c>
      <c r="LD188" s="154">
        <f t="shared" si="126"/>
        <v>0</v>
      </c>
      <c r="LE188" s="154">
        <f t="shared" si="126"/>
        <v>0</v>
      </c>
      <c r="LF188" s="154">
        <f t="shared" si="126"/>
        <v>0</v>
      </c>
      <c r="LG188" s="154">
        <f t="shared" si="126"/>
        <v>0</v>
      </c>
      <c r="LH188" s="154">
        <f t="shared" si="126"/>
        <v>0</v>
      </c>
      <c r="LI188" s="154">
        <f t="shared" si="126"/>
        <v>0</v>
      </c>
      <c r="LJ188" s="154">
        <f t="shared" si="126"/>
        <v>0</v>
      </c>
      <c r="LK188" s="154">
        <f t="shared" si="126"/>
        <v>0</v>
      </c>
      <c r="LL188" s="154">
        <f t="shared" ref="LL188:NK188" si="127">IF(OR(LL$165&lt;=EOMONTH($E19,$R19*(1-$O19)),LL$165&gt;EOMONTH($E19,$P19*12*(1-$O19)+$Q19*12*$O19+$R19*(1-$O19))),0,FV($W19,ROUNDDOWN(YEARFRAC($D$165,LL$165,1),0),,-($U19*(1-$O19)+$V19*$O19)*$B19/12,0))</f>
        <v>0</v>
      </c>
      <c r="LM188" s="154">
        <f t="shared" si="127"/>
        <v>0</v>
      </c>
      <c r="LN188" s="154">
        <f t="shared" si="127"/>
        <v>0</v>
      </c>
      <c r="LO188" s="154">
        <f t="shared" si="127"/>
        <v>0</v>
      </c>
      <c r="LP188" s="154">
        <f t="shared" si="127"/>
        <v>0</v>
      </c>
      <c r="LQ188" s="154">
        <f t="shared" si="127"/>
        <v>0</v>
      </c>
      <c r="LR188" s="154">
        <f t="shared" si="127"/>
        <v>0</v>
      </c>
      <c r="LS188" s="154">
        <f t="shared" si="127"/>
        <v>0</v>
      </c>
      <c r="LT188" s="154">
        <f t="shared" si="127"/>
        <v>0</v>
      </c>
      <c r="LU188" s="154">
        <f t="shared" si="127"/>
        <v>0</v>
      </c>
      <c r="LV188" s="154">
        <f t="shared" si="127"/>
        <v>0</v>
      </c>
      <c r="LW188" s="154">
        <f t="shared" si="127"/>
        <v>0</v>
      </c>
      <c r="LX188" s="154">
        <f t="shared" si="127"/>
        <v>0</v>
      </c>
      <c r="LY188" s="154">
        <f t="shared" si="127"/>
        <v>0</v>
      </c>
      <c r="LZ188" s="154">
        <f t="shared" si="127"/>
        <v>0</v>
      </c>
      <c r="MA188" s="154">
        <f t="shared" si="127"/>
        <v>0</v>
      </c>
      <c r="MB188" s="154">
        <f t="shared" si="127"/>
        <v>0</v>
      </c>
      <c r="MC188" s="154">
        <f t="shared" si="127"/>
        <v>0</v>
      </c>
      <c r="MD188" s="154">
        <f t="shared" si="127"/>
        <v>0</v>
      </c>
      <c r="ME188" s="154">
        <f t="shared" si="127"/>
        <v>0</v>
      </c>
      <c r="MF188" s="154">
        <f t="shared" si="127"/>
        <v>0</v>
      </c>
      <c r="MG188" s="154">
        <f t="shared" si="127"/>
        <v>0</v>
      </c>
      <c r="MH188" s="154">
        <f t="shared" si="127"/>
        <v>0</v>
      </c>
      <c r="MI188" s="154">
        <f t="shared" si="127"/>
        <v>0</v>
      </c>
      <c r="MJ188" s="154">
        <f t="shared" si="127"/>
        <v>0</v>
      </c>
      <c r="MK188" s="154">
        <f t="shared" si="127"/>
        <v>0</v>
      </c>
      <c r="ML188" s="154">
        <f t="shared" si="127"/>
        <v>0</v>
      </c>
      <c r="MM188" s="154">
        <f t="shared" si="127"/>
        <v>0</v>
      </c>
      <c r="MN188" s="154">
        <f t="shared" si="127"/>
        <v>0</v>
      </c>
      <c r="MO188" s="154">
        <f t="shared" si="127"/>
        <v>0</v>
      </c>
      <c r="MP188" s="154">
        <f t="shared" si="127"/>
        <v>0</v>
      </c>
      <c r="MQ188" s="154">
        <f t="shared" si="127"/>
        <v>0</v>
      </c>
      <c r="MR188" s="154">
        <f t="shared" si="127"/>
        <v>0</v>
      </c>
      <c r="MS188" s="154">
        <f t="shared" si="127"/>
        <v>0</v>
      </c>
      <c r="MT188" s="154">
        <f t="shared" si="127"/>
        <v>0</v>
      </c>
      <c r="MU188" s="154">
        <f t="shared" si="127"/>
        <v>0</v>
      </c>
      <c r="MV188" s="154">
        <f t="shared" si="127"/>
        <v>0</v>
      </c>
      <c r="MW188" s="154">
        <f t="shared" si="127"/>
        <v>0</v>
      </c>
      <c r="MX188" s="154">
        <f t="shared" si="127"/>
        <v>0</v>
      </c>
      <c r="MY188" s="154">
        <f t="shared" si="127"/>
        <v>0</v>
      </c>
      <c r="MZ188" s="154">
        <f t="shared" si="127"/>
        <v>0</v>
      </c>
      <c r="NA188" s="154">
        <f t="shared" si="127"/>
        <v>0</v>
      </c>
      <c r="NB188" s="154">
        <f t="shared" si="127"/>
        <v>0</v>
      </c>
      <c r="NC188" s="154">
        <f t="shared" si="127"/>
        <v>0</v>
      </c>
      <c r="ND188" s="154">
        <f t="shared" si="127"/>
        <v>0</v>
      </c>
      <c r="NE188" s="154">
        <f t="shared" si="127"/>
        <v>0</v>
      </c>
      <c r="NF188" s="154">
        <f t="shared" si="127"/>
        <v>0</v>
      </c>
      <c r="NG188" s="154">
        <f t="shared" si="127"/>
        <v>0</v>
      </c>
      <c r="NH188" s="154">
        <f t="shared" si="127"/>
        <v>0</v>
      </c>
      <c r="NI188" s="154">
        <f t="shared" si="127"/>
        <v>0</v>
      </c>
      <c r="NJ188" s="154">
        <f t="shared" si="127"/>
        <v>0</v>
      </c>
      <c r="NK188" s="157">
        <f t="shared" si="127"/>
        <v>0</v>
      </c>
    </row>
    <row r="189" spans="1:375" x14ac:dyDescent="0.25">
      <c r="A189" s="156">
        <f t="shared" si="109"/>
        <v>0</v>
      </c>
      <c r="B189" s="48" t="s">
        <v>155</v>
      </c>
      <c r="C189" s="153" t="s">
        <v>143</v>
      </c>
      <c r="D189" s="154">
        <f t="shared" ref="D189:BO189" si="128">IF(AND(D$165&gt;EOMONTH($E19,$R19*(1-$O19)),D$165&lt;=EOMONTH($E19,$R19*(1-$O19)+$S19*(1-$O19)+$T19*$O19)),-D188,0)</f>
        <v>0</v>
      </c>
      <c r="E189" s="154">
        <f t="shared" si="128"/>
        <v>0</v>
      </c>
      <c r="F189" s="154">
        <f t="shared" si="128"/>
        <v>0</v>
      </c>
      <c r="G189" s="154">
        <f t="shared" si="128"/>
        <v>0</v>
      </c>
      <c r="H189" s="154">
        <f t="shared" si="128"/>
        <v>0</v>
      </c>
      <c r="I189" s="154">
        <f t="shared" si="128"/>
        <v>0</v>
      </c>
      <c r="J189" s="154">
        <f t="shared" si="128"/>
        <v>0</v>
      </c>
      <c r="K189" s="154">
        <f t="shared" si="128"/>
        <v>0</v>
      </c>
      <c r="L189" s="154">
        <f t="shared" si="128"/>
        <v>0</v>
      </c>
      <c r="M189" s="154">
        <f t="shared" si="128"/>
        <v>0</v>
      </c>
      <c r="N189" s="154">
        <f t="shared" si="128"/>
        <v>0</v>
      </c>
      <c r="O189" s="154">
        <f t="shared" si="128"/>
        <v>0</v>
      </c>
      <c r="P189" s="154">
        <f t="shared" si="128"/>
        <v>0</v>
      </c>
      <c r="Q189" s="154">
        <f t="shared" si="128"/>
        <v>0</v>
      </c>
      <c r="R189" s="154">
        <f t="shared" si="128"/>
        <v>0</v>
      </c>
      <c r="S189" s="154">
        <f t="shared" si="128"/>
        <v>0</v>
      </c>
      <c r="T189" s="154">
        <f t="shared" si="128"/>
        <v>0</v>
      </c>
      <c r="U189" s="154">
        <f t="shared" si="128"/>
        <v>0</v>
      </c>
      <c r="V189" s="154">
        <f t="shared" si="128"/>
        <v>0</v>
      </c>
      <c r="W189" s="154">
        <f t="shared" si="128"/>
        <v>0</v>
      </c>
      <c r="X189" s="154">
        <f t="shared" si="128"/>
        <v>0</v>
      </c>
      <c r="Y189" s="154">
        <f t="shared" si="128"/>
        <v>0</v>
      </c>
      <c r="Z189" s="154">
        <f t="shared" si="128"/>
        <v>0</v>
      </c>
      <c r="AA189" s="154">
        <f t="shared" si="128"/>
        <v>0</v>
      </c>
      <c r="AB189" s="154">
        <f t="shared" si="128"/>
        <v>0</v>
      </c>
      <c r="AC189" s="154">
        <f t="shared" si="128"/>
        <v>0</v>
      </c>
      <c r="AD189" s="154">
        <f t="shared" si="128"/>
        <v>0</v>
      </c>
      <c r="AE189" s="154">
        <f t="shared" si="128"/>
        <v>0</v>
      </c>
      <c r="AF189" s="154">
        <f t="shared" si="128"/>
        <v>0</v>
      </c>
      <c r="AG189" s="154">
        <f t="shared" si="128"/>
        <v>0</v>
      </c>
      <c r="AH189" s="154">
        <f t="shared" si="128"/>
        <v>0</v>
      </c>
      <c r="AI189" s="154">
        <f t="shared" si="128"/>
        <v>0</v>
      </c>
      <c r="AJ189" s="154">
        <f t="shared" si="128"/>
        <v>0</v>
      </c>
      <c r="AK189" s="154">
        <f t="shared" si="128"/>
        <v>0</v>
      </c>
      <c r="AL189" s="154">
        <f t="shared" si="128"/>
        <v>0</v>
      </c>
      <c r="AM189" s="154">
        <f t="shared" si="128"/>
        <v>0</v>
      </c>
      <c r="AN189" s="154">
        <f t="shared" si="128"/>
        <v>0</v>
      </c>
      <c r="AO189" s="154">
        <f t="shared" si="128"/>
        <v>0</v>
      </c>
      <c r="AP189" s="154">
        <f t="shared" si="128"/>
        <v>0</v>
      </c>
      <c r="AQ189" s="154">
        <f t="shared" si="128"/>
        <v>0</v>
      </c>
      <c r="AR189" s="154">
        <f t="shared" si="128"/>
        <v>0</v>
      </c>
      <c r="AS189" s="154">
        <f t="shared" si="128"/>
        <v>0</v>
      </c>
      <c r="AT189" s="154">
        <f t="shared" si="128"/>
        <v>0</v>
      </c>
      <c r="AU189" s="154">
        <f t="shared" si="128"/>
        <v>0</v>
      </c>
      <c r="AV189" s="154">
        <f t="shared" si="128"/>
        <v>0</v>
      </c>
      <c r="AW189" s="154">
        <f t="shared" si="128"/>
        <v>0</v>
      </c>
      <c r="AX189" s="154">
        <f t="shared" si="128"/>
        <v>0</v>
      </c>
      <c r="AY189" s="154">
        <f t="shared" si="128"/>
        <v>0</v>
      </c>
      <c r="AZ189" s="154">
        <f t="shared" si="128"/>
        <v>0</v>
      </c>
      <c r="BA189" s="154">
        <f t="shared" si="128"/>
        <v>0</v>
      </c>
      <c r="BB189" s="154">
        <f t="shared" si="128"/>
        <v>0</v>
      </c>
      <c r="BC189" s="154">
        <f t="shared" si="128"/>
        <v>0</v>
      </c>
      <c r="BD189" s="154">
        <f t="shared" si="128"/>
        <v>0</v>
      </c>
      <c r="BE189" s="154">
        <f t="shared" si="128"/>
        <v>0</v>
      </c>
      <c r="BF189" s="154">
        <f t="shared" si="128"/>
        <v>0</v>
      </c>
      <c r="BG189" s="154">
        <f t="shared" si="128"/>
        <v>0</v>
      </c>
      <c r="BH189" s="154">
        <f t="shared" si="128"/>
        <v>0</v>
      </c>
      <c r="BI189" s="154">
        <f t="shared" si="128"/>
        <v>0</v>
      </c>
      <c r="BJ189" s="154">
        <f t="shared" si="128"/>
        <v>0</v>
      </c>
      <c r="BK189" s="154">
        <f t="shared" si="128"/>
        <v>0</v>
      </c>
      <c r="BL189" s="154">
        <f t="shared" si="128"/>
        <v>0</v>
      </c>
      <c r="BM189" s="154">
        <f t="shared" si="128"/>
        <v>0</v>
      </c>
      <c r="BN189" s="154">
        <f t="shared" si="128"/>
        <v>0</v>
      </c>
      <c r="BO189" s="154">
        <f t="shared" si="128"/>
        <v>0</v>
      </c>
      <c r="BP189" s="154">
        <f t="shared" ref="BP189:EA189" si="129">IF(AND(BP$165&gt;EOMONTH($E19,$R19*(1-$O19)),BP$165&lt;=EOMONTH($E19,$R19*(1-$O19)+$S19*(1-$O19)+$T19*$O19)),-BP188,0)</f>
        <v>0</v>
      </c>
      <c r="BQ189" s="154">
        <f t="shared" si="129"/>
        <v>0</v>
      </c>
      <c r="BR189" s="154">
        <f t="shared" si="129"/>
        <v>0</v>
      </c>
      <c r="BS189" s="154">
        <f t="shared" si="129"/>
        <v>0</v>
      </c>
      <c r="BT189" s="154">
        <f t="shared" si="129"/>
        <v>0</v>
      </c>
      <c r="BU189" s="154">
        <f t="shared" si="129"/>
        <v>0</v>
      </c>
      <c r="BV189" s="154">
        <f t="shared" si="129"/>
        <v>0</v>
      </c>
      <c r="BW189" s="154">
        <f t="shared" si="129"/>
        <v>0</v>
      </c>
      <c r="BX189" s="154">
        <f t="shared" si="129"/>
        <v>0</v>
      </c>
      <c r="BY189" s="154">
        <f t="shared" si="129"/>
        <v>0</v>
      </c>
      <c r="BZ189" s="154">
        <f t="shared" si="129"/>
        <v>0</v>
      </c>
      <c r="CA189" s="154">
        <f t="shared" si="129"/>
        <v>0</v>
      </c>
      <c r="CB189" s="154">
        <f t="shared" si="129"/>
        <v>0</v>
      </c>
      <c r="CC189" s="154">
        <f t="shared" si="129"/>
        <v>0</v>
      </c>
      <c r="CD189" s="154">
        <f t="shared" si="129"/>
        <v>0</v>
      </c>
      <c r="CE189" s="154">
        <f t="shared" si="129"/>
        <v>0</v>
      </c>
      <c r="CF189" s="154">
        <f t="shared" si="129"/>
        <v>0</v>
      </c>
      <c r="CG189" s="154">
        <f t="shared" si="129"/>
        <v>0</v>
      </c>
      <c r="CH189" s="154">
        <f t="shared" si="129"/>
        <v>0</v>
      </c>
      <c r="CI189" s="154">
        <f t="shared" si="129"/>
        <v>0</v>
      </c>
      <c r="CJ189" s="154">
        <f t="shared" si="129"/>
        <v>0</v>
      </c>
      <c r="CK189" s="154">
        <f t="shared" si="129"/>
        <v>0</v>
      </c>
      <c r="CL189" s="154">
        <f t="shared" si="129"/>
        <v>0</v>
      </c>
      <c r="CM189" s="154">
        <f t="shared" si="129"/>
        <v>0</v>
      </c>
      <c r="CN189" s="154">
        <f t="shared" si="129"/>
        <v>0</v>
      </c>
      <c r="CO189" s="154">
        <f t="shared" si="129"/>
        <v>0</v>
      </c>
      <c r="CP189" s="154">
        <f t="shared" si="129"/>
        <v>0</v>
      </c>
      <c r="CQ189" s="154">
        <f t="shared" si="129"/>
        <v>0</v>
      </c>
      <c r="CR189" s="154">
        <f t="shared" si="129"/>
        <v>0</v>
      </c>
      <c r="CS189" s="154">
        <f t="shared" si="129"/>
        <v>0</v>
      </c>
      <c r="CT189" s="154">
        <f t="shared" si="129"/>
        <v>0</v>
      </c>
      <c r="CU189" s="154">
        <f t="shared" si="129"/>
        <v>0</v>
      </c>
      <c r="CV189" s="154">
        <f t="shared" si="129"/>
        <v>0</v>
      </c>
      <c r="CW189" s="154">
        <f t="shared" si="129"/>
        <v>0</v>
      </c>
      <c r="CX189" s="154">
        <f t="shared" si="129"/>
        <v>0</v>
      </c>
      <c r="CY189" s="154">
        <f t="shared" si="129"/>
        <v>0</v>
      </c>
      <c r="CZ189" s="154">
        <f t="shared" si="129"/>
        <v>0</v>
      </c>
      <c r="DA189" s="154">
        <f t="shared" si="129"/>
        <v>0</v>
      </c>
      <c r="DB189" s="154">
        <f t="shared" si="129"/>
        <v>0</v>
      </c>
      <c r="DC189" s="154">
        <f t="shared" si="129"/>
        <v>0</v>
      </c>
      <c r="DD189" s="154">
        <f t="shared" si="129"/>
        <v>0</v>
      </c>
      <c r="DE189" s="154">
        <f t="shared" si="129"/>
        <v>0</v>
      </c>
      <c r="DF189" s="154">
        <f t="shared" si="129"/>
        <v>0</v>
      </c>
      <c r="DG189" s="154">
        <f t="shared" si="129"/>
        <v>0</v>
      </c>
      <c r="DH189" s="154">
        <f t="shared" si="129"/>
        <v>0</v>
      </c>
      <c r="DI189" s="154">
        <f t="shared" si="129"/>
        <v>0</v>
      </c>
      <c r="DJ189" s="154">
        <f t="shared" si="129"/>
        <v>0</v>
      </c>
      <c r="DK189" s="154">
        <f t="shared" si="129"/>
        <v>0</v>
      </c>
      <c r="DL189" s="154">
        <f t="shared" si="129"/>
        <v>0</v>
      </c>
      <c r="DM189" s="154">
        <f t="shared" si="129"/>
        <v>0</v>
      </c>
      <c r="DN189" s="154">
        <f t="shared" si="129"/>
        <v>0</v>
      </c>
      <c r="DO189" s="154">
        <f t="shared" si="129"/>
        <v>0</v>
      </c>
      <c r="DP189" s="154">
        <f t="shared" si="129"/>
        <v>0</v>
      </c>
      <c r="DQ189" s="154">
        <f t="shared" si="129"/>
        <v>0</v>
      </c>
      <c r="DR189" s="154">
        <f t="shared" si="129"/>
        <v>0</v>
      </c>
      <c r="DS189" s="154">
        <f t="shared" si="129"/>
        <v>0</v>
      </c>
      <c r="DT189" s="154">
        <f t="shared" si="129"/>
        <v>0</v>
      </c>
      <c r="DU189" s="154">
        <f t="shared" si="129"/>
        <v>0</v>
      </c>
      <c r="DV189" s="154">
        <f t="shared" si="129"/>
        <v>0</v>
      </c>
      <c r="DW189" s="154">
        <f t="shared" si="129"/>
        <v>0</v>
      </c>
      <c r="DX189" s="154">
        <f t="shared" si="129"/>
        <v>0</v>
      </c>
      <c r="DY189" s="154">
        <f t="shared" si="129"/>
        <v>0</v>
      </c>
      <c r="DZ189" s="154">
        <f t="shared" si="129"/>
        <v>0</v>
      </c>
      <c r="EA189" s="154">
        <f t="shared" si="129"/>
        <v>0</v>
      </c>
      <c r="EB189" s="154">
        <f t="shared" ref="EB189:GM189" si="130">IF(AND(EB$165&gt;EOMONTH($E19,$R19*(1-$O19)),EB$165&lt;=EOMONTH($E19,$R19*(1-$O19)+$S19*(1-$O19)+$T19*$O19)),-EB188,0)</f>
        <v>0</v>
      </c>
      <c r="EC189" s="154">
        <f t="shared" si="130"/>
        <v>0</v>
      </c>
      <c r="ED189" s="154">
        <f t="shared" si="130"/>
        <v>0</v>
      </c>
      <c r="EE189" s="154">
        <f t="shared" si="130"/>
        <v>0</v>
      </c>
      <c r="EF189" s="154">
        <f t="shared" si="130"/>
        <v>0</v>
      </c>
      <c r="EG189" s="154">
        <f t="shared" si="130"/>
        <v>0</v>
      </c>
      <c r="EH189" s="154">
        <f t="shared" si="130"/>
        <v>0</v>
      </c>
      <c r="EI189" s="154">
        <f t="shared" si="130"/>
        <v>0</v>
      </c>
      <c r="EJ189" s="154">
        <f t="shared" si="130"/>
        <v>0</v>
      </c>
      <c r="EK189" s="154">
        <f t="shared" si="130"/>
        <v>0</v>
      </c>
      <c r="EL189" s="154">
        <f t="shared" si="130"/>
        <v>0</v>
      </c>
      <c r="EM189" s="154">
        <f t="shared" si="130"/>
        <v>0</v>
      </c>
      <c r="EN189" s="154">
        <f t="shared" si="130"/>
        <v>0</v>
      </c>
      <c r="EO189" s="154">
        <f t="shared" si="130"/>
        <v>0</v>
      </c>
      <c r="EP189" s="154">
        <f t="shared" si="130"/>
        <v>0</v>
      </c>
      <c r="EQ189" s="154">
        <f t="shared" si="130"/>
        <v>0</v>
      </c>
      <c r="ER189" s="154">
        <f t="shared" si="130"/>
        <v>0</v>
      </c>
      <c r="ES189" s="154">
        <f t="shared" si="130"/>
        <v>0</v>
      </c>
      <c r="ET189" s="154">
        <f t="shared" si="130"/>
        <v>0</v>
      </c>
      <c r="EU189" s="154">
        <f t="shared" si="130"/>
        <v>0</v>
      </c>
      <c r="EV189" s="154">
        <f t="shared" si="130"/>
        <v>0</v>
      </c>
      <c r="EW189" s="154">
        <f t="shared" si="130"/>
        <v>0</v>
      </c>
      <c r="EX189" s="154">
        <f t="shared" si="130"/>
        <v>0</v>
      </c>
      <c r="EY189" s="154">
        <f t="shared" si="130"/>
        <v>0</v>
      </c>
      <c r="EZ189" s="154">
        <f t="shared" si="130"/>
        <v>0</v>
      </c>
      <c r="FA189" s="154">
        <f t="shared" si="130"/>
        <v>0</v>
      </c>
      <c r="FB189" s="154">
        <f t="shared" si="130"/>
        <v>0</v>
      </c>
      <c r="FC189" s="154">
        <f t="shared" si="130"/>
        <v>0</v>
      </c>
      <c r="FD189" s="154">
        <f t="shared" si="130"/>
        <v>0</v>
      </c>
      <c r="FE189" s="154">
        <f t="shared" si="130"/>
        <v>0</v>
      </c>
      <c r="FF189" s="154">
        <f t="shared" si="130"/>
        <v>0</v>
      </c>
      <c r="FG189" s="154">
        <f t="shared" si="130"/>
        <v>0</v>
      </c>
      <c r="FH189" s="154">
        <f t="shared" si="130"/>
        <v>0</v>
      </c>
      <c r="FI189" s="154">
        <f t="shared" si="130"/>
        <v>0</v>
      </c>
      <c r="FJ189" s="154">
        <f t="shared" si="130"/>
        <v>0</v>
      </c>
      <c r="FK189" s="154">
        <f t="shared" si="130"/>
        <v>0</v>
      </c>
      <c r="FL189" s="154">
        <f t="shared" si="130"/>
        <v>0</v>
      </c>
      <c r="FM189" s="154">
        <f t="shared" si="130"/>
        <v>0</v>
      </c>
      <c r="FN189" s="154">
        <f t="shared" si="130"/>
        <v>0</v>
      </c>
      <c r="FO189" s="154">
        <f t="shared" si="130"/>
        <v>0</v>
      </c>
      <c r="FP189" s="154">
        <f t="shared" si="130"/>
        <v>0</v>
      </c>
      <c r="FQ189" s="154">
        <f t="shared" si="130"/>
        <v>0</v>
      </c>
      <c r="FR189" s="154">
        <f t="shared" si="130"/>
        <v>0</v>
      </c>
      <c r="FS189" s="154">
        <f t="shared" si="130"/>
        <v>0</v>
      </c>
      <c r="FT189" s="154">
        <f t="shared" si="130"/>
        <v>0</v>
      </c>
      <c r="FU189" s="154">
        <f t="shared" si="130"/>
        <v>0</v>
      </c>
      <c r="FV189" s="154">
        <f t="shared" si="130"/>
        <v>0</v>
      </c>
      <c r="FW189" s="154">
        <f t="shared" si="130"/>
        <v>0</v>
      </c>
      <c r="FX189" s="154">
        <f t="shared" si="130"/>
        <v>0</v>
      </c>
      <c r="FY189" s="154">
        <f t="shared" si="130"/>
        <v>0</v>
      </c>
      <c r="FZ189" s="154">
        <f t="shared" si="130"/>
        <v>0</v>
      </c>
      <c r="GA189" s="154">
        <f t="shared" si="130"/>
        <v>0</v>
      </c>
      <c r="GB189" s="154">
        <f t="shared" si="130"/>
        <v>0</v>
      </c>
      <c r="GC189" s="154">
        <f t="shared" si="130"/>
        <v>0</v>
      </c>
      <c r="GD189" s="154">
        <f t="shared" si="130"/>
        <v>0</v>
      </c>
      <c r="GE189" s="154">
        <f t="shared" si="130"/>
        <v>0</v>
      </c>
      <c r="GF189" s="154">
        <f t="shared" si="130"/>
        <v>0</v>
      </c>
      <c r="GG189" s="154">
        <f t="shared" si="130"/>
        <v>0</v>
      </c>
      <c r="GH189" s="154">
        <f t="shared" si="130"/>
        <v>0</v>
      </c>
      <c r="GI189" s="154">
        <f t="shared" si="130"/>
        <v>0</v>
      </c>
      <c r="GJ189" s="154">
        <f t="shared" si="130"/>
        <v>0</v>
      </c>
      <c r="GK189" s="154">
        <f t="shared" si="130"/>
        <v>0</v>
      </c>
      <c r="GL189" s="154">
        <f t="shared" si="130"/>
        <v>0</v>
      </c>
      <c r="GM189" s="154">
        <f t="shared" si="130"/>
        <v>0</v>
      </c>
      <c r="GN189" s="154">
        <f t="shared" ref="GN189:IY189" si="131">IF(AND(GN$165&gt;EOMONTH($E19,$R19*(1-$O19)),GN$165&lt;=EOMONTH($E19,$R19*(1-$O19)+$S19*(1-$O19)+$T19*$O19)),-GN188,0)</f>
        <v>0</v>
      </c>
      <c r="GO189" s="154">
        <f t="shared" si="131"/>
        <v>0</v>
      </c>
      <c r="GP189" s="154">
        <f t="shared" si="131"/>
        <v>0</v>
      </c>
      <c r="GQ189" s="154">
        <f t="shared" si="131"/>
        <v>0</v>
      </c>
      <c r="GR189" s="154">
        <f t="shared" si="131"/>
        <v>0</v>
      </c>
      <c r="GS189" s="154">
        <f t="shared" si="131"/>
        <v>0</v>
      </c>
      <c r="GT189" s="154">
        <f t="shared" si="131"/>
        <v>0</v>
      </c>
      <c r="GU189" s="154">
        <f t="shared" si="131"/>
        <v>0</v>
      </c>
      <c r="GV189" s="154">
        <f t="shared" si="131"/>
        <v>0</v>
      </c>
      <c r="GW189" s="154">
        <f t="shared" si="131"/>
        <v>0</v>
      </c>
      <c r="GX189" s="154">
        <f t="shared" si="131"/>
        <v>0</v>
      </c>
      <c r="GY189" s="154">
        <f t="shared" si="131"/>
        <v>0</v>
      </c>
      <c r="GZ189" s="154">
        <f t="shared" si="131"/>
        <v>0</v>
      </c>
      <c r="HA189" s="154">
        <f t="shared" si="131"/>
        <v>0</v>
      </c>
      <c r="HB189" s="154">
        <f t="shared" si="131"/>
        <v>0</v>
      </c>
      <c r="HC189" s="154">
        <f t="shared" si="131"/>
        <v>0</v>
      </c>
      <c r="HD189" s="154">
        <f t="shared" si="131"/>
        <v>0</v>
      </c>
      <c r="HE189" s="154">
        <f t="shared" si="131"/>
        <v>0</v>
      </c>
      <c r="HF189" s="154">
        <f t="shared" si="131"/>
        <v>0</v>
      </c>
      <c r="HG189" s="154">
        <f t="shared" si="131"/>
        <v>0</v>
      </c>
      <c r="HH189" s="154">
        <f t="shared" si="131"/>
        <v>0</v>
      </c>
      <c r="HI189" s="154">
        <f t="shared" si="131"/>
        <v>0</v>
      </c>
      <c r="HJ189" s="154">
        <f t="shared" si="131"/>
        <v>0</v>
      </c>
      <c r="HK189" s="154">
        <f t="shared" si="131"/>
        <v>0</v>
      </c>
      <c r="HL189" s="154">
        <f t="shared" si="131"/>
        <v>0</v>
      </c>
      <c r="HM189" s="154">
        <f t="shared" si="131"/>
        <v>0</v>
      </c>
      <c r="HN189" s="154">
        <f t="shared" si="131"/>
        <v>0</v>
      </c>
      <c r="HO189" s="154">
        <f t="shared" si="131"/>
        <v>0</v>
      </c>
      <c r="HP189" s="154">
        <f t="shared" si="131"/>
        <v>0</v>
      </c>
      <c r="HQ189" s="154">
        <f t="shared" si="131"/>
        <v>0</v>
      </c>
      <c r="HR189" s="154">
        <f t="shared" si="131"/>
        <v>0</v>
      </c>
      <c r="HS189" s="154">
        <f t="shared" si="131"/>
        <v>0</v>
      </c>
      <c r="HT189" s="154">
        <f t="shared" si="131"/>
        <v>0</v>
      </c>
      <c r="HU189" s="154">
        <f t="shared" si="131"/>
        <v>0</v>
      </c>
      <c r="HV189" s="154">
        <f t="shared" si="131"/>
        <v>0</v>
      </c>
      <c r="HW189" s="154">
        <f t="shared" si="131"/>
        <v>0</v>
      </c>
      <c r="HX189" s="154">
        <f t="shared" si="131"/>
        <v>0</v>
      </c>
      <c r="HY189" s="154">
        <f t="shared" si="131"/>
        <v>0</v>
      </c>
      <c r="HZ189" s="154">
        <f t="shared" si="131"/>
        <v>0</v>
      </c>
      <c r="IA189" s="154">
        <f t="shared" si="131"/>
        <v>0</v>
      </c>
      <c r="IB189" s="154">
        <f t="shared" si="131"/>
        <v>0</v>
      </c>
      <c r="IC189" s="154">
        <f t="shared" si="131"/>
        <v>0</v>
      </c>
      <c r="ID189" s="154">
        <f t="shared" si="131"/>
        <v>0</v>
      </c>
      <c r="IE189" s="154">
        <f t="shared" si="131"/>
        <v>0</v>
      </c>
      <c r="IF189" s="154">
        <f t="shared" si="131"/>
        <v>0</v>
      </c>
      <c r="IG189" s="154">
        <f t="shared" si="131"/>
        <v>0</v>
      </c>
      <c r="IH189" s="154">
        <f t="shared" si="131"/>
        <v>0</v>
      </c>
      <c r="II189" s="154">
        <f t="shared" si="131"/>
        <v>0</v>
      </c>
      <c r="IJ189" s="154">
        <f t="shared" si="131"/>
        <v>0</v>
      </c>
      <c r="IK189" s="154">
        <f t="shared" si="131"/>
        <v>0</v>
      </c>
      <c r="IL189" s="154">
        <f t="shared" si="131"/>
        <v>0</v>
      </c>
      <c r="IM189" s="154">
        <f t="shared" si="131"/>
        <v>0</v>
      </c>
      <c r="IN189" s="154">
        <f t="shared" si="131"/>
        <v>0</v>
      </c>
      <c r="IO189" s="154">
        <f t="shared" si="131"/>
        <v>0</v>
      </c>
      <c r="IP189" s="154">
        <f t="shared" si="131"/>
        <v>0</v>
      </c>
      <c r="IQ189" s="154">
        <f t="shared" si="131"/>
        <v>0</v>
      </c>
      <c r="IR189" s="154">
        <f t="shared" si="131"/>
        <v>0</v>
      </c>
      <c r="IS189" s="154">
        <f t="shared" si="131"/>
        <v>0</v>
      </c>
      <c r="IT189" s="154">
        <f t="shared" si="131"/>
        <v>0</v>
      </c>
      <c r="IU189" s="154">
        <f t="shared" si="131"/>
        <v>0</v>
      </c>
      <c r="IV189" s="154">
        <f t="shared" si="131"/>
        <v>0</v>
      </c>
      <c r="IW189" s="154">
        <f t="shared" si="131"/>
        <v>0</v>
      </c>
      <c r="IX189" s="154">
        <f t="shared" si="131"/>
        <v>0</v>
      </c>
      <c r="IY189" s="154">
        <f t="shared" si="131"/>
        <v>0</v>
      </c>
      <c r="IZ189" s="154">
        <f t="shared" ref="IZ189:LK189" si="132">IF(AND(IZ$165&gt;EOMONTH($E19,$R19*(1-$O19)),IZ$165&lt;=EOMONTH($E19,$R19*(1-$O19)+$S19*(1-$O19)+$T19*$O19)),-IZ188,0)</f>
        <v>0</v>
      </c>
      <c r="JA189" s="154">
        <f t="shared" si="132"/>
        <v>0</v>
      </c>
      <c r="JB189" s="154">
        <f t="shared" si="132"/>
        <v>0</v>
      </c>
      <c r="JC189" s="154">
        <f t="shared" si="132"/>
        <v>0</v>
      </c>
      <c r="JD189" s="154">
        <f t="shared" si="132"/>
        <v>0</v>
      </c>
      <c r="JE189" s="154">
        <f t="shared" si="132"/>
        <v>0</v>
      </c>
      <c r="JF189" s="154">
        <f t="shared" si="132"/>
        <v>0</v>
      </c>
      <c r="JG189" s="154">
        <f t="shared" si="132"/>
        <v>0</v>
      </c>
      <c r="JH189" s="154">
        <f t="shared" si="132"/>
        <v>0</v>
      </c>
      <c r="JI189" s="154">
        <f t="shared" si="132"/>
        <v>0</v>
      </c>
      <c r="JJ189" s="154">
        <f t="shared" si="132"/>
        <v>0</v>
      </c>
      <c r="JK189" s="154">
        <f t="shared" si="132"/>
        <v>0</v>
      </c>
      <c r="JL189" s="154">
        <f t="shared" si="132"/>
        <v>0</v>
      </c>
      <c r="JM189" s="154">
        <f t="shared" si="132"/>
        <v>0</v>
      </c>
      <c r="JN189" s="154">
        <f t="shared" si="132"/>
        <v>0</v>
      </c>
      <c r="JO189" s="154">
        <f t="shared" si="132"/>
        <v>0</v>
      </c>
      <c r="JP189" s="154">
        <f t="shared" si="132"/>
        <v>0</v>
      </c>
      <c r="JQ189" s="154">
        <f t="shared" si="132"/>
        <v>0</v>
      </c>
      <c r="JR189" s="154">
        <f t="shared" si="132"/>
        <v>0</v>
      </c>
      <c r="JS189" s="154">
        <f t="shared" si="132"/>
        <v>0</v>
      </c>
      <c r="JT189" s="154">
        <f t="shared" si="132"/>
        <v>0</v>
      </c>
      <c r="JU189" s="154">
        <f t="shared" si="132"/>
        <v>0</v>
      </c>
      <c r="JV189" s="154">
        <f t="shared" si="132"/>
        <v>0</v>
      </c>
      <c r="JW189" s="154">
        <f t="shared" si="132"/>
        <v>0</v>
      </c>
      <c r="JX189" s="154">
        <f t="shared" si="132"/>
        <v>0</v>
      </c>
      <c r="JY189" s="154">
        <f t="shared" si="132"/>
        <v>0</v>
      </c>
      <c r="JZ189" s="154">
        <f t="shared" si="132"/>
        <v>0</v>
      </c>
      <c r="KA189" s="154">
        <f t="shared" si="132"/>
        <v>0</v>
      </c>
      <c r="KB189" s="154">
        <f t="shared" si="132"/>
        <v>0</v>
      </c>
      <c r="KC189" s="154">
        <f t="shared" si="132"/>
        <v>0</v>
      </c>
      <c r="KD189" s="154">
        <f t="shared" si="132"/>
        <v>0</v>
      </c>
      <c r="KE189" s="154">
        <f t="shared" si="132"/>
        <v>0</v>
      </c>
      <c r="KF189" s="154">
        <f t="shared" si="132"/>
        <v>0</v>
      </c>
      <c r="KG189" s="154">
        <f t="shared" si="132"/>
        <v>0</v>
      </c>
      <c r="KH189" s="154">
        <f t="shared" si="132"/>
        <v>0</v>
      </c>
      <c r="KI189" s="154">
        <f t="shared" si="132"/>
        <v>0</v>
      </c>
      <c r="KJ189" s="154">
        <f t="shared" si="132"/>
        <v>0</v>
      </c>
      <c r="KK189" s="154">
        <f t="shared" si="132"/>
        <v>0</v>
      </c>
      <c r="KL189" s="154">
        <f t="shared" si="132"/>
        <v>0</v>
      </c>
      <c r="KM189" s="154">
        <f t="shared" si="132"/>
        <v>0</v>
      </c>
      <c r="KN189" s="154">
        <f t="shared" si="132"/>
        <v>0</v>
      </c>
      <c r="KO189" s="154">
        <f t="shared" si="132"/>
        <v>0</v>
      </c>
      <c r="KP189" s="154">
        <f t="shared" si="132"/>
        <v>0</v>
      </c>
      <c r="KQ189" s="154">
        <f t="shared" si="132"/>
        <v>0</v>
      </c>
      <c r="KR189" s="154">
        <f t="shared" si="132"/>
        <v>0</v>
      </c>
      <c r="KS189" s="154">
        <f t="shared" si="132"/>
        <v>0</v>
      </c>
      <c r="KT189" s="154">
        <f t="shared" si="132"/>
        <v>0</v>
      </c>
      <c r="KU189" s="154">
        <f t="shared" si="132"/>
        <v>0</v>
      </c>
      <c r="KV189" s="154">
        <f t="shared" si="132"/>
        <v>0</v>
      </c>
      <c r="KW189" s="154">
        <f t="shared" si="132"/>
        <v>0</v>
      </c>
      <c r="KX189" s="154">
        <f t="shared" si="132"/>
        <v>0</v>
      </c>
      <c r="KY189" s="154">
        <f t="shared" si="132"/>
        <v>0</v>
      </c>
      <c r="KZ189" s="154">
        <f t="shared" si="132"/>
        <v>0</v>
      </c>
      <c r="LA189" s="154">
        <f t="shared" si="132"/>
        <v>0</v>
      </c>
      <c r="LB189" s="154">
        <f t="shared" si="132"/>
        <v>0</v>
      </c>
      <c r="LC189" s="154">
        <f t="shared" si="132"/>
        <v>0</v>
      </c>
      <c r="LD189" s="154">
        <f t="shared" si="132"/>
        <v>0</v>
      </c>
      <c r="LE189" s="154">
        <f t="shared" si="132"/>
        <v>0</v>
      </c>
      <c r="LF189" s="154">
        <f t="shared" si="132"/>
        <v>0</v>
      </c>
      <c r="LG189" s="154">
        <f t="shared" si="132"/>
        <v>0</v>
      </c>
      <c r="LH189" s="154">
        <f t="shared" si="132"/>
        <v>0</v>
      </c>
      <c r="LI189" s="154">
        <f t="shared" si="132"/>
        <v>0</v>
      </c>
      <c r="LJ189" s="154">
        <f t="shared" si="132"/>
        <v>0</v>
      </c>
      <c r="LK189" s="154">
        <f t="shared" si="132"/>
        <v>0</v>
      </c>
      <c r="LL189" s="154">
        <f t="shared" ref="LL189:NK189" si="133">IF(AND(LL$165&gt;EOMONTH($E19,$R19*(1-$O19)),LL$165&lt;=EOMONTH($E19,$R19*(1-$O19)+$S19*(1-$O19)+$T19*$O19)),-LL188,0)</f>
        <v>0</v>
      </c>
      <c r="LM189" s="154">
        <f t="shared" si="133"/>
        <v>0</v>
      </c>
      <c r="LN189" s="154">
        <f t="shared" si="133"/>
        <v>0</v>
      </c>
      <c r="LO189" s="154">
        <f t="shared" si="133"/>
        <v>0</v>
      </c>
      <c r="LP189" s="154">
        <f t="shared" si="133"/>
        <v>0</v>
      </c>
      <c r="LQ189" s="154">
        <f t="shared" si="133"/>
        <v>0</v>
      </c>
      <c r="LR189" s="154">
        <f t="shared" si="133"/>
        <v>0</v>
      </c>
      <c r="LS189" s="154">
        <f t="shared" si="133"/>
        <v>0</v>
      </c>
      <c r="LT189" s="154">
        <f t="shared" si="133"/>
        <v>0</v>
      </c>
      <c r="LU189" s="154">
        <f t="shared" si="133"/>
        <v>0</v>
      </c>
      <c r="LV189" s="154">
        <f t="shared" si="133"/>
        <v>0</v>
      </c>
      <c r="LW189" s="154">
        <f t="shared" si="133"/>
        <v>0</v>
      </c>
      <c r="LX189" s="154">
        <f t="shared" si="133"/>
        <v>0</v>
      </c>
      <c r="LY189" s="154">
        <f t="shared" si="133"/>
        <v>0</v>
      </c>
      <c r="LZ189" s="154">
        <f t="shared" si="133"/>
        <v>0</v>
      </c>
      <c r="MA189" s="154">
        <f t="shared" si="133"/>
        <v>0</v>
      </c>
      <c r="MB189" s="154">
        <f t="shared" si="133"/>
        <v>0</v>
      </c>
      <c r="MC189" s="154">
        <f t="shared" si="133"/>
        <v>0</v>
      </c>
      <c r="MD189" s="154">
        <f t="shared" si="133"/>
        <v>0</v>
      </c>
      <c r="ME189" s="154">
        <f t="shared" si="133"/>
        <v>0</v>
      </c>
      <c r="MF189" s="154">
        <f t="shared" si="133"/>
        <v>0</v>
      </c>
      <c r="MG189" s="154">
        <f t="shared" si="133"/>
        <v>0</v>
      </c>
      <c r="MH189" s="154">
        <f t="shared" si="133"/>
        <v>0</v>
      </c>
      <c r="MI189" s="154">
        <f t="shared" si="133"/>
        <v>0</v>
      </c>
      <c r="MJ189" s="154">
        <f t="shared" si="133"/>
        <v>0</v>
      </c>
      <c r="MK189" s="154">
        <f t="shared" si="133"/>
        <v>0</v>
      </c>
      <c r="ML189" s="154">
        <f t="shared" si="133"/>
        <v>0</v>
      </c>
      <c r="MM189" s="154">
        <f t="shared" si="133"/>
        <v>0</v>
      </c>
      <c r="MN189" s="154">
        <f t="shared" si="133"/>
        <v>0</v>
      </c>
      <c r="MO189" s="154">
        <f t="shared" si="133"/>
        <v>0</v>
      </c>
      <c r="MP189" s="154">
        <f t="shared" si="133"/>
        <v>0</v>
      </c>
      <c r="MQ189" s="154">
        <f t="shared" si="133"/>
        <v>0</v>
      </c>
      <c r="MR189" s="154">
        <f t="shared" si="133"/>
        <v>0</v>
      </c>
      <c r="MS189" s="154">
        <f t="shared" si="133"/>
        <v>0</v>
      </c>
      <c r="MT189" s="154">
        <f t="shared" si="133"/>
        <v>0</v>
      </c>
      <c r="MU189" s="154">
        <f t="shared" si="133"/>
        <v>0</v>
      </c>
      <c r="MV189" s="154">
        <f t="shared" si="133"/>
        <v>0</v>
      </c>
      <c r="MW189" s="154">
        <f t="shared" si="133"/>
        <v>0</v>
      </c>
      <c r="MX189" s="154">
        <f t="shared" si="133"/>
        <v>0</v>
      </c>
      <c r="MY189" s="154">
        <f t="shared" si="133"/>
        <v>0</v>
      </c>
      <c r="MZ189" s="154">
        <f t="shared" si="133"/>
        <v>0</v>
      </c>
      <c r="NA189" s="154">
        <f t="shared" si="133"/>
        <v>0</v>
      </c>
      <c r="NB189" s="154">
        <f t="shared" si="133"/>
        <v>0</v>
      </c>
      <c r="NC189" s="154">
        <f t="shared" si="133"/>
        <v>0</v>
      </c>
      <c r="ND189" s="154">
        <f t="shared" si="133"/>
        <v>0</v>
      </c>
      <c r="NE189" s="154">
        <f t="shared" si="133"/>
        <v>0</v>
      </c>
      <c r="NF189" s="154">
        <f t="shared" si="133"/>
        <v>0</v>
      </c>
      <c r="NG189" s="154">
        <f t="shared" si="133"/>
        <v>0</v>
      </c>
      <c r="NH189" s="154">
        <f t="shared" si="133"/>
        <v>0</v>
      </c>
      <c r="NI189" s="154">
        <f t="shared" si="133"/>
        <v>0</v>
      </c>
      <c r="NJ189" s="154">
        <f t="shared" si="133"/>
        <v>0</v>
      </c>
      <c r="NK189" s="157">
        <f t="shared" si="133"/>
        <v>0</v>
      </c>
    </row>
    <row r="190" spans="1:375" x14ac:dyDescent="0.25">
      <c r="A190" s="156">
        <f t="shared" si="109"/>
        <v>37577.964765626893</v>
      </c>
      <c r="B190" s="48" t="s">
        <v>103</v>
      </c>
      <c r="C190" s="153" t="s">
        <v>145</v>
      </c>
      <c r="D190" s="154">
        <f>IF(OR(D$165&lt;=EOMONTH($E19,$R19*(1-$O19)),D$165&gt;EOMONTH($E19,$P19*12*(1-$O19)+$Q19*12*$O19+$R19*(1-$O19))),0,IF($X19="NNN",SUM(Expenses!B$20:B$24)*$F19,IF($X19="FSG",0,IF($X19="MG",SUMPRODUCT(Expenses!B$20:B$24,$Z19:$Z23)*$F19,MAX((Expenses!B$20-$AB19/12)*$AA19*$F19,0)+MAX((Expenses!B$21-$AB20/12)*$AA20*$F19,0)+MAX((Expenses!B$22-$AB21/12)*$AA21*$F19,0)+MAX((Expenses!B$23-$AB22/12)*$AA22*$F19,0)+MAX((Expenses!B$24-$AB23/12)*$AA23*$F19,0)))))</f>
        <v>0</v>
      </c>
      <c r="E190" s="154">
        <f>IF(OR(E$165&lt;=EOMONTH($E19,$R19*(1-$O19)),E$165&gt;EOMONTH($E19,$P19*12*(1-$O19)+$Q19*12*$O19+$R19*(1-$O19))),0,IF($X19="NNN",SUM(Expenses!C$20:C$24)*$F19,IF($X19="FSG",0,IF($X19="MG",SUMPRODUCT(Expenses!C$20:C$24,$Z19:$Z23)*$F19,MAX((Expenses!C$20-$AB19/12)*$AA19*$F19,0)+MAX((Expenses!C$21-$AB20/12)*$AA20*$F19,0)+MAX((Expenses!C$22-$AB21/12)*$AA21*$F19,0)+MAX((Expenses!C$23-$AB22/12)*$AA22*$F19,0)+MAX((Expenses!C$24-$AB23/12)*$AA23*$F19,0)))))</f>
        <v>0</v>
      </c>
      <c r="F190" s="154">
        <f>IF(OR(F$165&lt;=EOMONTH($E19,$R19*(1-$O19)),F$165&gt;EOMONTH($E19,$P19*12*(1-$O19)+$Q19*12*$O19+$R19*(1-$O19))),0,IF($X19="NNN",SUM(Expenses!D$20:D$24)*$F19,IF($X19="FSG",0,IF($X19="MG",SUMPRODUCT(Expenses!D$20:D$24,$Z19:$Z23)*$F19,MAX((Expenses!D$20-$AB19/12)*$AA19*$F19,0)+MAX((Expenses!D$21-$AB20/12)*$AA20*$F19,0)+MAX((Expenses!D$22-$AB21/12)*$AA21*$F19,0)+MAX((Expenses!D$23-$AB22/12)*$AA22*$F19,0)+MAX((Expenses!D$24-$AB23/12)*$AA23*$F19,0)))))</f>
        <v>0</v>
      </c>
      <c r="G190" s="154">
        <f>IF(OR(G$165&lt;=EOMONTH($E19,$R19*(1-$O19)),G$165&gt;EOMONTH($E19,$P19*12*(1-$O19)+$Q19*12*$O19+$R19*(1-$O19))),0,IF($X19="NNN",SUM(Expenses!E$20:E$24)*$F19,IF($X19="FSG",0,IF($X19="MG",SUMPRODUCT(Expenses!E$20:E$24,$Z19:$Z23)*$F19,MAX((Expenses!E$20-$AB19/12)*$AA19*$F19,0)+MAX((Expenses!E$21-$AB20/12)*$AA20*$F19,0)+MAX((Expenses!E$22-$AB21/12)*$AA21*$F19,0)+MAX((Expenses!E$23-$AB22/12)*$AA22*$F19,0)+MAX((Expenses!E$24-$AB23/12)*$AA23*$F19,0)))))</f>
        <v>0</v>
      </c>
      <c r="H190" s="154">
        <f>IF(OR(H$165&lt;=EOMONTH($E19,$R19*(1-$O19)),H$165&gt;EOMONTH($E19,$P19*12*(1-$O19)+$Q19*12*$O19+$R19*(1-$O19))),0,IF($X19="NNN",SUM(Expenses!F$20:F$24)*$F19,IF($X19="FSG",0,IF($X19="MG",SUMPRODUCT(Expenses!F$20:F$24,$Z19:$Z23)*$F19,MAX((Expenses!F$20-$AB19/12)*$AA19*$F19,0)+MAX((Expenses!F$21-$AB20/12)*$AA20*$F19,0)+MAX((Expenses!F$22-$AB21/12)*$AA21*$F19,0)+MAX((Expenses!F$23-$AB22/12)*$AA22*$F19,0)+MAX((Expenses!F$24-$AB23/12)*$AA23*$F19,0)))))</f>
        <v>0</v>
      </c>
      <c r="I190" s="154">
        <f>IF(OR(I$165&lt;=EOMONTH($E19,$R19*(1-$O19)),I$165&gt;EOMONTH($E19,$P19*12*(1-$O19)+$Q19*12*$O19+$R19*(1-$O19))),0,IF($X19="NNN",SUM(Expenses!G$20:G$24)*$F19,IF($X19="FSG",0,IF($X19="MG",SUMPRODUCT(Expenses!G$20:G$24,$Z19:$Z23)*$F19,MAX((Expenses!G$20-$AB19/12)*$AA19*$F19,0)+MAX((Expenses!G$21-$AB20/12)*$AA20*$F19,0)+MAX((Expenses!G$22-$AB21/12)*$AA21*$F19,0)+MAX((Expenses!G$23-$AB22/12)*$AA22*$F19,0)+MAX((Expenses!G$24-$AB23/12)*$AA23*$F19,0)))))</f>
        <v>0</v>
      </c>
      <c r="J190" s="154">
        <f>IF(OR(J$165&lt;=EOMONTH($E19,$R19*(1-$O19)),J$165&gt;EOMONTH($E19,$P19*12*(1-$O19)+$Q19*12*$O19+$R19*(1-$O19))),0,IF($X19="NNN",SUM(Expenses!H$20:H$24)*$F19,IF($X19="FSG",0,IF($X19="MG",SUMPRODUCT(Expenses!H$20:H$24,$Z19:$Z23)*$F19,MAX((Expenses!H$20-$AB19/12)*$AA19*$F19,0)+MAX((Expenses!H$21-$AB20/12)*$AA20*$F19,0)+MAX((Expenses!H$22-$AB21/12)*$AA21*$F19,0)+MAX((Expenses!H$23-$AB22/12)*$AA22*$F19,0)+MAX((Expenses!H$24-$AB23/12)*$AA23*$F19,0)))))</f>
        <v>0</v>
      </c>
      <c r="K190" s="154">
        <f>IF(OR(K$165&lt;=EOMONTH($E19,$R19*(1-$O19)),K$165&gt;EOMONTH($E19,$P19*12*(1-$O19)+$Q19*12*$O19+$R19*(1-$O19))),0,IF($X19="NNN",SUM(Expenses!I$20:I$24)*$F19,IF($X19="FSG",0,IF($X19="MG",SUMPRODUCT(Expenses!I$20:I$24,$Z19:$Z23)*$F19,MAX((Expenses!I$20-$AB19/12)*$AA19*$F19,0)+MAX((Expenses!I$21-$AB20/12)*$AA20*$F19,0)+MAX((Expenses!I$22-$AB21/12)*$AA21*$F19,0)+MAX((Expenses!I$23-$AB22/12)*$AA22*$F19,0)+MAX((Expenses!I$24-$AB23/12)*$AA23*$F19,0)))))</f>
        <v>0</v>
      </c>
      <c r="L190" s="154">
        <f>IF(OR(L$165&lt;=EOMONTH($E19,$R19*(1-$O19)),L$165&gt;EOMONTH($E19,$P19*12*(1-$O19)+$Q19*12*$O19+$R19*(1-$O19))),0,IF($X19="NNN",SUM(Expenses!J$20:J$24)*$F19,IF($X19="FSG",0,IF($X19="MG",SUMPRODUCT(Expenses!J$20:J$24,$Z19:$Z23)*$F19,MAX((Expenses!J$20-$AB19/12)*$AA19*$F19,0)+MAX((Expenses!J$21-$AB20/12)*$AA20*$F19,0)+MAX((Expenses!J$22-$AB21/12)*$AA21*$F19,0)+MAX((Expenses!J$23-$AB22/12)*$AA22*$F19,0)+MAX((Expenses!J$24-$AB23/12)*$AA23*$F19,0)))))</f>
        <v>0</v>
      </c>
      <c r="M190" s="154">
        <f>IF(OR(M$165&lt;=EOMONTH($E19,$R19*(1-$O19)),M$165&gt;EOMONTH($E19,$P19*12*(1-$O19)+$Q19*12*$O19+$R19*(1-$O19))),0,IF($X19="NNN",SUM(Expenses!K$20:K$24)*$F19,IF($X19="FSG",0,IF($X19="MG",SUMPRODUCT(Expenses!K$20:K$24,$Z19:$Z23)*$F19,MAX((Expenses!K$20-$AB19/12)*$AA19*$F19,0)+MAX((Expenses!K$21-$AB20/12)*$AA20*$F19,0)+MAX((Expenses!K$22-$AB21/12)*$AA21*$F19,0)+MAX((Expenses!K$23-$AB22/12)*$AA22*$F19,0)+MAX((Expenses!K$24-$AB23/12)*$AA23*$F19,0)))))</f>
        <v>0</v>
      </c>
      <c r="N190" s="154">
        <f>IF(OR(N$165&lt;=EOMONTH($E19,$R19*(1-$O19)),N$165&gt;EOMONTH($E19,$P19*12*(1-$O19)+$Q19*12*$O19+$R19*(1-$O19))),0,IF($X19="NNN",SUM(Expenses!L$20:L$24)*$F19,IF($X19="FSG",0,IF($X19="MG",SUMPRODUCT(Expenses!L$20:L$24,$Z19:$Z23)*$F19,MAX((Expenses!L$20-$AB19/12)*$AA19*$F19,0)+MAX((Expenses!L$21-$AB20/12)*$AA20*$F19,0)+MAX((Expenses!L$22-$AB21/12)*$AA21*$F19,0)+MAX((Expenses!L$23-$AB22/12)*$AA22*$F19,0)+MAX((Expenses!L$24-$AB23/12)*$AA23*$F19,0)))))</f>
        <v>0</v>
      </c>
      <c r="O190" s="154">
        <f>IF(OR(O$165&lt;=EOMONTH($E19,$R19*(1-$O19)),O$165&gt;EOMONTH($E19,$P19*12*(1-$O19)+$Q19*12*$O19+$R19*(1-$O19))),0,IF($X19="NNN",SUM(Expenses!M$20:M$24)*$F19,IF($X19="FSG",0,IF($X19="MG",SUMPRODUCT(Expenses!M$20:M$24,$Z19:$Z23)*$F19,MAX((Expenses!M$20-$AB19/12)*$AA19*$F19,0)+MAX((Expenses!M$21-$AB20/12)*$AA20*$F19,0)+MAX((Expenses!M$22-$AB21/12)*$AA21*$F19,0)+MAX((Expenses!M$23-$AB22/12)*$AA22*$F19,0)+MAX((Expenses!M$24-$AB23/12)*$AA23*$F19,0)))))</f>
        <v>0</v>
      </c>
      <c r="P190" s="154">
        <f>IF(OR(P$165&lt;=EOMONTH($E19,$R19*(1-$O19)),P$165&gt;EOMONTH($E19,$P19*12*(1-$O19)+$Q19*12*$O19+$R19*(1-$O19))),0,IF($X19="NNN",SUM(Expenses!N$20:N$24)*$F19,IF($X19="FSG",0,IF($X19="MG",SUMPRODUCT(Expenses!N$20:N$24,$Z19:$Z23)*$F19,MAX((Expenses!N$20-$AB19/12)*$AA19*$F19,0)+MAX((Expenses!N$21-$AB20/12)*$AA20*$F19,0)+MAX((Expenses!N$22-$AB21/12)*$AA21*$F19,0)+MAX((Expenses!N$23-$AB22/12)*$AA22*$F19,0)+MAX((Expenses!N$24-$AB23/12)*$AA23*$F19,0)))))</f>
        <v>0</v>
      </c>
      <c r="Q190" s="154">
        <f>IF(OR(Q$165&lt;=EOMONTH($E19,$R19*(1-$O19)),Q$165&gt;EOMONTH($E19,$P19*12*(1-$O19)+$Q19*12*$O19+$R19*(1-$O19))),0,IF($X19="NNN",SUM(Expenses!O$20:O$24)*$F19,IF($X19="FSG",0,IF($X19="MG",SUMPRODUCT(Expenses!O$20:O$24,$Z19:$Z23)*$F19,MAX((Expenses!O$20-$AB19/12)*$AA19*$F19,0)+MAX((Expenses!O$21-$AB20/12)*$AA20*$F19,0)+MAX((Expenses!O$22-$AB21/12)*$AA21*$F19,0)+MAX((Expenses!O$23-$AB22/12)*$AA22*$F19,0)+MAX((Expenses!O$24-$AB23/12)*$AA23*$F19,0)))))</f>
        <v>0</v>
      </c>
      <c r="R190" s="154">
        <f>IF(OR(R$165&lt;=EOMONTH($E19,$R19*(1-$O19)),R$165&gt;EOMONTH($E19,$P19*12*(1-$O19)+$Q19*12*$O19+$R19*(1-$O19))),0,IF($X19="NNN",SUM(Expenses!P$20:P$24)*$F19,IF($X19="FSG",0,IF($X19="MG",SUMPRODUCT(Expenses!P$20:P$24,$Z19:$Z23)*$F19,MAX((Expenses!P$20-$AB19/12)*$AA19*$F19,0)+MAX((Expenses!P$21-$AB20/12)*$AA20*$F19,0)+MAX((Expenses!P$22-$AB21/12)*$AA21*$F19,0)+MAX((Expenses!P$23-$AB22/12)*$AA22*$F19,0)+MAX((Expenses!P$24-$AB23/12)*$AA23*$F19,0)))))</f>
        <v>0</v>
      </c>
      <c r="S190" s="154">
        <f>IF(OR(S$165&lt;=EOMONTH($E19,$R19*(1-$O19)),S$165&gt;EOMONTH($E19,$P19*12*(1-$O19)+$Q19*12*$O19+$R19*(1-$O19))),0,IF($X19="NNN",SUM(Expenses!Q$20:Q$24)*$F19,IF($X19="FSG",0,IF($X19="MG",SUMPRODUCT(Expenses!Q$20:Q$24,$Z19:$Z23)*$F19,MAX((Expenses!Q$20-$AB19/12)*$AA19*$F19,0)+MAX((Expenses!Q$21-$AB20/12)*$AA20*$F19,0)+MAX((Expenses!Q$22-$AB21/12)*$AA21*$F19,0)+MAX((Expenses!Q$23-$AB22/12)*$AA22*$F19,0)+MAX((Expenses!Q$24-$AB23/12)*$AA23*$F19,0)))))</f>
        <v>0</v>
      </c>
      <c r="T190" s="154">
        <f>IF(OR(T$165&lt;=EOMONTH($E19,$R19*(1-$O19)),T$165&gt;EOMONTH($E19,$P19*12*(1-$O19)+$Q19*12*$O19+$R19*(1-$O19))),0,IF($X19="NNN",SUM(Expenses!R$20:R$24)*$F19,IF($X19="FSG",0,IF($X19="MG",SUMPRODUCT(Expenses!R$20:R$24,$Z19:$Z23)*$F19,MAX((Expenses!R$20-$AB19/12)*$AA19*$F19,0)+MAX((Expenses!R$21-$AB20/12)*$AA20*$F19,0)+MAX((Expenses!R$22-$AB21/12)*$AA21*$F19,0)+MAX((Expenses!R$23-$AB22/12)*$AA22*$F19,0)+MAX((Expenses!R$24-$AB23/12)*$AA23*$F19,0)))))</f>
        <v>0</v>
      </c>
      <c r="U190" s="154">
        <f>IF(OR(U$165&lt;=EOMONTH($E19,$R19*(1-$O19)),U$165&gt;EOMONTH($E19,$P19*12*(1-$O19)+$Q19*12*$O19+$R19*(1-$O19))),0,IF($X19="NNN",SUM(Expenses!S$20:S$24)*$F19,IF($X19="FSG",0,IF($X19="MG",SUMPRODUCT(Expenses!S$20:S$24,$Z19:$Z23)*$F19,MAX((Expenses!S$20-$AB19/12)*$AA19*$F19,0)+MAX((Expenses!S$21-$AB20/12)*$AA20*$F19,0)+MAX((Expenses!S$22-$AB21/12)*$AA21*$F19,0)+MAX((Expenses!S$23-$AB22/12)*$AA22*$F19,0)+MAX((Expenses!S$24-$AB23/12)*$AA23*$F19,0)))))</f>
        <v>0</v>
      </c>
      <c r="V190" s="154">
        <f>IF(OR(V$165&lt;=EOMONTH($E19,$R19*(1-$O19)),V$165&gt;EOMONTH($E19,$P19*12*(1-$O19)+$Q19*12*$O19+$R19*(1-$O19))),0,IF($X19="NNN",SUM(Expenses!T$20:T$24)*$F19,IF($X19="FSG",0,IF($X19="MG",SUMPRODUCT(Expenses!T$20:T$24,$Z19:$Z23)*$F19,MAX((Expenses!T$20-$AB19/12)*$AA19*$F19,0)+MAX((Expenses!T$21-$AB20/12)*$AA20*$F19,0)+MAX((Expenses!T$22-$AB21/12)*$AA21*$F19,0)+MAX((Expenses!T$23-$AB22/12)*$AA22*$F19,0)+MAX((Expenses!T$24-$AB23/12)*$AA23*$F19,0)))))</f>
        <v>0</v>
      </c>
      <c r="W190" s="154">
        <f>IF(OR(W$165&lt;=EOMONTH($E19,$R19*(1-$O19)),W$165&gt;EOMONTH($E19,$P19*12*(1-$O19)+$Q19*12*$O19+$R19*(1-$O19))),0,IF($X19="NNN",SUM(Expenses!U$20:U$24)*$F19,IF($X19="FSG",0,IF($X19="MG",SUMPRODUCT(Expenses!U$20:U$24,$Z19:$Z23)*$F19,MAX((Expenses!U$20-$AB19/12)*$AA19*$F19,0)+MAX((Expenses!U$21-$AB20/12)*$AA20*$F19,0)+MAX((Expenses!U$22-$AB21/12)*$AA21*$F19,0)+MAX((Expenses!U$23-$AB22/12)*$AA22*$F19,0)+MAX((Expenses!U$24-$AB23/12)*$AA23*$F19,0)))))</f>
        <v>0</v>
      </c>
      <c r="X190" s="154">
        <f>IF(OR(X$165&lt;=EOMONTH($E19,$R19*(1-$O19)),X$165&gt;EOMONTH($E19,$P19*12*(1-$O19)+$Q19*12*$O19+$R19*(1-$O19))),0,IF($X19="NNN",SUM(Expenses!V$20:V$24)*$F19,IF($X19="FSG",0,IF($X19="MG",SUMPRODUCT(Expenses!V$20:V$24,$Z19:$Z23)*$F19,MAX((Expenses!V$20-$AB19/12)*$AA19*$F19,0)+MAX((Expenses!V$21-$AB20/12)*$AA20*$F19,0)+MAX((Expenses!V$22-$AB21/12)*$AA21*$F19,0)+MAX((Expenses!V$23-$AB22/12)*$AA22*$F19,0)+MAX((Expenses!V$24-$AB23/12)*$AA23*$F19,0)))))</f>
        <v>0</v>
      </c>
      <c r="Y190" s="154">
        <f>IF(OR(Y$165&lt;=EOMONTH($E19,$R19*(1-$O19)),Y$165&gt;EOMONTH($E19,$P19*12*(1-$O19)+$Q19*12*$O19+$R19*(1-$O19))),0,IF($X19="NNN",SUM(Expenses!W$20:W$24)*$F19,IF($X19="FSG",0,IF($X19="MG",SUMPRODUCT(Expenses!W$20:W$24,$Z19:$Z23)*$F19,MAX((Expenses!W$20-$AB19/12)*$AA19*$F19,0)+MAX((Expenses!W$21-$AB20/12)*$AA20*$F19,0)+MAX((Expenses!W$22-$AB21/12)*$AA21*$F19,0)+MAX((Expenses!W$23-$AB22/12)*$AA22*$F19,0)+MAX((Expenses!W$24-$AB23/12)*$AA23*$F19,0)))))</f>
        <v>0</v>
      </c>
      <c r="Z190" s="154">
        <f>IF(OR(Z$165&lt;=EOMONTH($E19,$R19*(1-$O19)),Z$165&gt;EOMONTH($E19,$P19*12*(1-$O19)+$Q19*12*$O19+$R19*(1-$O19))),0,IF($X19="NNN",SUM(Expenses!X$20:X$24)*$F19,IF($X19="FSG",0,IF($X19="MG",SUMPRODUCT(Expenses!X$20:X$24,$Z19:$Z23)*$F19,MAX((Expenses!X$20-$AB19/12)*$AA19*$F19,0)+MAX((Expenses!X$21-$AB20/12)*$AA20*$F19,0)+MAX((Expenses!X$22-$AB21/12)*$AA21*$F19,0)+MAX((Expenses!X$23-$AB22/12)*$AA22*$F19,0)+MAX((Expenses!X$24-$AB23/12)*$AA23*$F19,0)))))</f>
        <v>0</v>
      </c>
      <c r="AA190" s="154">
        <f>IF(OR(AA$165&lt;=EOMONTH($E19,$R19*(1-$O19)),AA$165&gt;EOMONTH($E19,$P19*12*(1-$O19)+$Q19*12*$O19+$R19*(1-$O19))),0,IF($X19="NNN",SUM(Expenses!Y$20:Y$24)*$F19,IF($X19="FSG",0,IF($X19="MG",SUMPRODUCT(Expenses!Y$20:Y$24,$Z19:$Z23)*$F19,MAX((Expenses!Y$20-$AB19/12)*$AA19*$F19,0)+MAX((Expenses!Y$21-$AB20/12)*$AA20*$F19,0)+MAX((Expenses!Y$22-$AB21/12)*$AA21*$F19,0)+MAX((Expenses!Y$23-$AB22/12)*$AA22*$F19,0)+MAX((Expenses!Y$24-$AB23/12)*$AA23*$F19,0)))))</f>
        <v>0</v>
      </c>
      <c r="AB190" s="154">
        <f>IF(OR(AB$165&lt;=EOMONTH($E19,$R19*(1-$O19)),AB$165&gt;EOMONTH($E19,$P19*12*(1-$O19)+$Q19*12*$O19+$R19*(1-$O19))),0,IF($X19="NNN",SUM(Expenses!Z$20:Z$24)*$F19,IF($X19="FSG",0,IF($X19="MG",SUMPRODUCT(Expenses!Z$20:Z$24,$Z19:$Z23)*$F19,MAX((Expenses!Z$20-$AB19/12)*$AA19*$F19,0)+MAX((Expenses!Z$21-$AB20/12)*$AA20*$F19,0)+MAX((Expenses!Z$22-$AB21/12)*$AA21*$F19,0)+MAX((Expenses!Z$23-$AB22/12)*$AA22*$F19,0)+MAX((Expenses!Z$24-$AB23/12)*$AA23*$F19,0)))))</f>
        <v>0</v>
      </c>
      <c r="AC190" s="154">
        <f>IF(OR(AC$165&lt;=EOMONTH($E19,$R19*(1-$O19)),AC$165&gt;EOMONTH($E19,$P19*12*(1-$O19)+$Q19*12*$O19+$R19*(1-$O19))),0,IF($X19="NNN",SUM(Expenses!AA$20:AA$24)*$F19,IF($X19="FSG",0,IF($X19="MG",SUMPRODUCT(Expenses!AA$20:AA$24,$Z19:$Z23)*$F19,MAX((Expenses!AA$20-$AB19/12)*$AA19*$F19,0)+MAX((Expenses!AA$21-$AB20/12)*$AA20*$F19,0)+MAX((Expenses!AA$22-$AB21/12)*$AA21*$F19,0)+MAX((Expenses!AA$23-$AB22/12)*$AA22*$F19,0)+MAX((Expenses!AA$24-$AB23/12)*$AA23*$F19,0)))))</f>
        <v>0</v>
      </c>
      <c r="AD190" s="154">
        <f>IF(OR(AD$165&lt;=EOMONTH($E19,$R19*(1-$O19)),AD$165&gt;EOMONTH($E19,$P19*12*(1-$O19)+$Q19*12*$O19+$R19*(1-$O19))),0,IF($X19="NNN",SUM(Expenses!AB$20:AB$24)*$F19,IF($X19="FSG",0,IF($X19="MG",SUMPRODUCT(Expenses!AB$20:AB$24,$Z19:$Z23)*$F19,MAX((Expenses!AB$20-$AB19/12)*$AA19*$F19,0)+MAX((Expenses!AB$21-$AB20/12)*$AA20*$F19,0)+MAX((Expenses!AB$22-$AB21/12)*$AA21*$F19,0)+MAX((Expenses!AB$23-$AB22/12)*$AA22*$F19,0)+MAX((Expenses!AB$24-$AB23/12)*$AA23*$F19,0)))))</f>
        <v>0</v>
      </c>
      <c r="AE190" s="154">
        <f>IF(OR(AE$165&lt;=EOMONTH($E19,$R19*(1-$O19)),AE$165&gt;EOMONTH($E19,$P19*12*(1-$O19)+$Q19*12*$O19+$R19*(1-$O19))),0,IF($X19="NNN",SUM(Expenses!AC$20:AC$24)*$F19,IF($X19="FSG",0,IF($X19="MG",SUMPRODUCT(Expenses!AC$20:AC$24,$Z19:$Z23)*$F19,MAX((Expenses!AC$20-$AB19/12)*$AA19*$F19,0)+MAX((Expenses!AC$21-$AB20/12)*$AA20*$F19,0)+MAX((Expenses!AC$22-$AB21/12)*$AA21*$F19,0)+MAX((Expenses!AC$23-$AB22/12)*$AA22*$F19,0)+MAX((Expenses!AC$24-$AB23/12)*$AA23*$F19,0)))))</f>
        <v>0</v>
      </c>
      <c r="AF190" s="154">
        <f>IF(OR(AF$165&lt;=EOMONTH($E19,$R19*(1-$O19)),AF$165&gt;EOMONTH($E19,$P19*12*(1-$O19)+$Q19*12*$O19+$R19*(1-$O19))),0,IF($X19="NNN",SUM(Expenses!AD$20:AD$24)*$F19,IF($X19="FSG",0,IF($X19="MG",SUMPRODUCT(Expenses!AD$20:AD$24,$Z19:$Z23)*$F19,MAX((Expenses!AD$20-$AB19/12)*$AA19*$F19,0)+MAX((Expenses!AD$21-$AB20/12)*$AA20*$F19,0)+MAX((Expenses!AD$22-$AB21/12)*$AA21*$F19,0)+MAX((Expenses!AD$23-$AB22/12)*$AA22*$F19,0)+MAX((Expenses!AD$24-$AB23/12)*$AA23*$F19,0)))))</f>
        <v>0</v>
      </c>
      <c r="AG190" s="154">
        <f>IF(OR(AG$165&lt;=EOMONTH($E19,$R19*(1-$O19)),AG$165&gt;EOMONTH($E19,$P19*12*(1-$O19)+$Q19*12*$O19+$R19*(1-$O19))),0,IF($X19="NNN",SUM(Expenses!AE$20:AE$24)*$F19,IF($X19="FSG",0,IF($X19="MG",SUMPRODUCT(Expenses!AE$20:AE$24,$Z19:$Z23)*$F19,MAX((Expenses!AE$20-$AB19/12)*$AA19*$F19,0)+MAX((Expenses!AE$21-$AB20/12)*$AA20*$F19,0)+MAX((Expenses!AE$22-$AB21/12)*$AA21*$F19,0)+MAX((Expenses!AE$23-$AB22/12)*$AA22*$F19,0)+MAX((Expenses!AE$24-$AB23/12)*$AA23*$F19,0)))))</f>
        <v>0</v>
      </c>
      <c r="AH190" s="154">
        <f>IF(OR(AH$165&lt;=EOMONTH($E19,$R19*(1-$O19)),AH$165&gt;EOMONTH($E19,$P19*12*(1-$O19)+$Q19*12*$O19+$R19*(1-$O19))),0,IF($X19="NNN",SUM(Expenses!AF$20:AF$24)*$F19,IF($X19="FSG",0,IF($X19="MG",SUMPRODUCT(Expenses!AF$20:AF$24,$Z19:$Z23)*$F19,MAX((Expenses!AF$20-$AB19/12)*$AA19*$F19,0)+MAX((Expenses!AF$21-$AB20/12)*$AA20*$F19,0)+MAX((Expenses!AF$22-$AB21/12)*$AA21*$F19,0)+MAX((Expenses!AF$23-$AB22/12)*$AA22*$F19,0)+MAX((Expenses!AF$24-$AB23/12)*$AA23*$F19,0)))))</f>
        <v>0</v>
      </c>
      <c r="AI190" s="154">
        <f>IF(OR(AI$165&lt;=EOMONTH($E19,$R19*(1-$O19)),AI$165&gt;EOMONTH($E19,$P19*12*(1-$O19)+$Q19*12*$O19+$R19*(1-$O19))),0,IF($X19="NNN",SUM(Expenses!AG$20:AG$24)*$F19,IF($X19="FSG",0,IF($X19="MG",SUMPRODUCT(Expenses!AG$20:AG$24,$Z19:$Z23)*$F19,MAX((Expenses!AG$20-$AB19/12)*$AA19*$F19,0)+MAX((Expenses!AG$21-$AB20/12)*$AA20*$F19,0)+MAX((Expenses!AG$22-$AB21/12)*$AA21*$F19,0)+MAX((Expenses!AG$23-$AB22/12)*$AA22*$F19,0)+MAX((Expenses!AG$24-$AB23/12)*$AA23*$F19,0)))))</f>
        <v>0</v>
      </c>
      <c r="AJ190" s="154">
        <f>IF(OR(AJ$165&lt;=EOMONTH($E19,$R19*(1-$O19)),AJ$165&gt;EOMONTH($E19,$P19*12*(1-$O19)+$Q19*12*$O19+$R19*(1-$O19))),0,IF($X19="NNN",SUM(Expenses!AH$20:AH$24)*$F19,IF($X19="FSG",0,IF($X19="MG",SUMPRODUCT(Expenses!AH$20:AH$24,$Z19:$Z23)*$F19,MAX((Expenses!AH$20-$AB19/12)*$AA19*$F19,0)+MAX((Expenses!AH$21-$AB20/12)*$AA20*$F19,0)+MAX((Expenses!AH$22-$AB21/12)*$AA21*$F19,0)+MAX((Expenses!AH$23-$AB22/12)*$AA22*$F19,0)+MAX((Expenses!AH$24-$AB23/12)*$AA23*$F19,0)))))</f>
        <v>0</v>
      </c>
      <c r="AK190" s="154">
        <f>IF(OR(AK$165&lt;=EOMONTH($E19,$R19*(1-$O19)),AK$165&gt;EOMONTH($E19,$P19*12*(1-$O19)+$Q19*12*$O19+$R19*(1-$O19))),0,IF($X19="NNN",SUM(Expenses!AI$20:AI$24)*$F19,IF($X19="FSG",0,IF($X19="MG",SUMPRODUCT(Expenses!AI$20:AI$24,$Z19:$Z23)*$F19,MAX((Expenses!AI$20-$AB19/12)*$AA19*$F19,0)+MAX((Expenses!AI$21-$AB20/12)*$AA20*$F19,0)+MAX((Expenses!AI$22-$AB21/12)*$AA21*$F19,0)+MAX((Expenses!AI$23-$AB22/12)*$AA22*$F19,0)+MAX((Expenses!AI$24-$AB23/12)*$AA23*$F19,0)))))</f>
        <v>0</v>
      </c>
      <c r="AL190" s="154">
        <f>IF(OR(AL$165&lt;=EOMONTH($E19,$R19*(1-$O19)),AL$165&gt;EOMONTH($E19,$P19*12*(1-$O19)+$Q19*12*$O19+$R19*(1-$O19))),0,IF($X19="NNN",SUM(Expenses!AJ$20:AJ$24)*$F19,IF($X19="FSG",0,IF($X19="MG",SUMPRODUCT(Expenses!AJ$20:AJ$24,$Z19:$Z23)*$F19,MAX((Expenses!AJ$20-$AB19/12)*$AA19*$F19,0)+MAX((Expenses!AJ$21-$AB20/12)*$AA20*$F19,0)+MAX((Expenses!AJ$22-$AB21/12)*$AA21*$F19,0)+MAX((Expenses!AJ$23-$AB22/12)*$AA22*$F19,0)+MAX((Expenses!AJ$24-$AB23/12)*$AA23*$F19,0)))))</f>
        <v>0</v>
      </c>
      <c r="AM190" s="154">
        <f>IF(OR(AM$165&lt;=EOMONTH($E19,$R19*(1-$O19)),AM$165&gt;EOMONTH($E19,$P19*12*(1-$O19)+$Q19*12*$O19+$R19*(1-$O19))),0,IF($X19="NNN",SUM(Expenses!AK$20:AK$24)*$F19,IF($X19="FSG",0,IF($X19="MG",SUMPRODUCT(Expenses!AK$20:AK$24,$Z19:$Z23)*$F19,MAX((Expenses!AK$20-$AB19/12)*$AA19*$F19,0)+MAX((Expenses!AK$21-$AB20/12)*$AA20*$F19,0)+MAX((Expenses!AK$22-$AB21/12)*$AA21*$F19,0)+MAX((Expenses!AK$23-$AB22/12)*$AA22*$F19,0)+MAX((Expenses!AK$24-$AB23/12)*$AA23*$F19,0)))))</f>
        <v>0</v>
      </c>
      <c r="AN190" s="154">
        <f>IF(OR(AN$165&lt;=EOMONTH($E19,$R19*(1-$O19)),AN$165&gt;EOMONTH($E19,$P19*12*(1-$O19)+$Q19*12*$O19+$R19*(1-$O19))),0,IF($X19="NNN",SUM(Expenses!AL$20:AL$24)*$F19,IF($X19="FSG",0,IF($X19="MG",SUMPRODUCT(Expenses!AL$20:AL$24,$Z19:$Z23)*$F19,MAX((Expenses!AL$20-$AB19/12)*$AA19*$F19,0)+MAX((Expenses!AL$21-$AB20/12)*$AA20*$F19,0)+MAX((Expenses!AL$22-$AB21/12)*$AA21*$F19,0)+MAX((Expenses!AL$23-$AB22/12)*$AA22*$F19,0)+MAX((Expenses!AL$24-$AB23/12)*$AA23*$F19,0)))))</f>
        <v>0</v>
      </c>
      <c r="AO190" s="154">
        <f>IF(OR(AO$165&lt;=EOMONTH($E19,$R19*(1-$O19)),AO$165&gt;EOMONTH($E19,$P19*12*(1-$O19)+$Q19*12*$O19+$R19*(1-$O19))),0,IF($X19="NNN",SUM(Expenses!AM$20:AM$24)*$F19,IF($X19="FSG",0,IF($X19="MG",SUMPRODUCT(Expenses!AM$20:AM$24,$Z19:$Z23)*$F19,MAX((Expenses!AM$20-$AB19/12)*$AA19*$F19,0)+MAX((Expenses!AM$21-$AB20/12)*$AA20*$F19,0)+MAX((Expenses!AM$22-$AB21/12)*$AA21*$F19,0)+MAX((Expenses!AM$23-$AB22/12)*$AA22*$F19,0)+MAX((Expenses!AM$24-$AB23/12)*$AA23*$F19,0)))))</f>
        <v>0</v>
      </c>
      <c r="AP190" s="154">
        <f>IF(OR(AP$165&lt;=EOMONTH($E19,$R19*(1-$O19)),AP$165&gt;EOMONTH($E19,$P19*12*(1-$O19)+$Q19*12*$O19+$R19*(1-$O19))),0,IF($X19="NNN",SUM(Expenses!AN$20:AN$24)*$F19,IF($X19="FSG",0,IF($X19="MG",SUMPRODUCT(Expenses!AN$20:AN$24,$Z19:$Z23)*$F19,MAX((Expenses!AN$20-$AB19/12)*$AA19*$F19,0)+MAX((Expenses!AN$21-$AB20/12)*$AA20*$F19,0)+MAX((Expenses!AN$22-$AB21/12)*$AA21*$F19,0)+MAX((Expenses!AN$23-$AB22/12)*$AA22*$F19,0)+MAX((Expenses!AN$24-$AB23/12)*$AA23*$F19,0)))))</f>
        <v>0</v>
      </c>
      <c r="AQ190" s="154">
        <f>IF(OR(AQ$165&lt;=EOMONTH($E19,$R19*(1-$O19)),AQ$165&gt;EOMONTH($E19,$P19*12*(1-$O19)+$Q19*12*$O19+$R19*(1-$O19))),0,IF($X19="NNN",SUM(Expenses!AO$20:AO$24)*$F19,IF($X19="FSG",0,IF($X19="MG",SUMPRODUCT(Expenses!AO$20:AO$24,$Z19:$Z23)*$F19,MAX((Expenses!AO$20-$AB19/12)*$AA19*$F19,0)+MAX((Expenses!AO$21-$AB20/12)*$AA20*$F19,0)+MAX((Expenses!AO$22-$AB21/12)*$AA21*$F19,0)+MAX((Expenses!AO$23-$AB22/12)*$AA22*$F19,0)+MAX((Expenses!AO$24-$AB23/12)*$AA23*$F19,0)))))</f>
        <v>0</v>
      </c>
      <c r="AR190" s="154">
        <f>IF(OR(AR$165&lt;=EOMONTH($E19,$R19*(1-$O19)),AR$165&gt;EOMONTH($E19,$P19*12*(1-$O19)+$Q19*12*$O19+$R19*(1-$O19))),0,IF($X19="NNN",SUM(Expenses!AP$20:AP$24)*$F19,IF($X19="FSG",0,IF($X19="MG",SUMPRODUCT(Expenses!AP$20:AP$24,$Z19:$Z23)*$F19,MAX((Expenses!AP$20-$AB19/12)*$AA19*$F19,0)+MAX((Expenses!AP$21-$AB20/12)*$AA20*$F19,0)+MAX((Expenses!AP$22-$AB21/12)*$AA21*$F19,0)+MAX((Expenses!AP$23-$AB22/12)*$AA22*$F19,0)+MAX((Expenses!AP$24-$AB23/12)*$AA23*$F19,0)))))</f>
        <v>0</v>
      </c>
      <c r="AS190" s="154">
        <f>IF(OR(AS$165&lt;=EOMONTH($E19,$R19*(1-$O19)),AS$165&gt;EOMONTH($E19,$P19*12*(1-$O19)+$Q19*12*$O19+$R19*(1-$O19))),0,IF($X19="NNN",SUM(Expenses!AQ$20:AQ$24)*$F19,IF($X19="FSG",0,IF($X19="MG",SUMPRODUCT(Expenses!AQ$20:AQ$24,$Z19:$Z23)*$F19,MAX((Expenses!AQ$20-$AB19/12)*$AA19*$F19,0)+MAX((Expenses!AQ$21-$AB20/12)*$AA20*$F19,0)+MAX((Expenses!AQ$22-$AB21/12)*$AA21*$F19,0)+MAX((Expenses!AQ$23-$AB22/12)*$AA22*$F19,0)+MAX((Expenses!AQ$24-$AB23/12)*$AA23*$F19,0)))))</f>
        <v>0</v>
      </c>
      <c r="AT190" s="154">
        <f>IF(OR(AT$165&lt;=EOMONTH($E19,$R19*(1-$O19)),AT$165&gt;EOMONTH($E19,$P19*12*(1-$O19)+$Q19*12*$O19+$R19*(1-$O19))),0,IF($X19="NNN",SUM(Expenses!AR$20:AR$24)*$F19,IF($X19="FSG",0,IF($X19="MG",SUMPRODUCT(Expenses!AR$20:AR$24,$Z19:$Z23)*$F19,MAX((Expenses!AR$20-$AB19/12)*$AA19*$F19,0)+MAX((Expenses!AR$21-$AB20/12)*$AA20*$F19,0)+MAX((Expenses!AR$22-$AB21/12)*$AA21*$F19,0)+MAX((Expenses!AR$23-$AB22/12)*$AA22*$F19,0)+MAX((Expenses!AR$24-$AB23/12)*$AA23*$F19,0)))))</f>
        <v>0</v>
      </c>
      <c r="AU190" s="154">
        <f>IF(OR(AU$165&lt;=EOMONTH($E19,$R19*(1-$O19)),AU$165&gt;EOMONTH($E19,$P19*12*(1-$O19)+$Q19*12*$O19+$R19*(1-$O19))),0,IF($X19="NNN",SUM(Expenses!AS$20:AS$24)*$F19,IF($X19="FSG",0,IF($X19="MG",SUMPRODUCT(Expenses!AS$20:AS$24,$Z19:$Z23)*$F19,MAX((Expenses!AS$20-$AB19/12)*$AA19*$F19,0)+MAX((Expenses!AS$21-$AB20/12)*$AA20*$F19,0)+MAX((Expenses!AS$22-$AB21/12)*$AA21*$F19,0)+MAX((Expenses!AS$23-$AB22/12)*$AA22*$F19,0)+MAX((Expenses!AS$24-$AB23/12)*$AA23*$F19,0)))))</f>
        <v>0</v>
      </c>
      <c r="AV190" s="154">
        <f>IF(OR(AV$165&lt;=EOMONTH($E19,$R19*(1-$O19)),AV$165&gt;EOMONTH($E19,$P19*12*(1-$O19)+$Q19*12*$O19+$R19*(1-$O19))),0,IF($X19="NNN",SUM(Expenses!AT$20:AT$24)*$F19,IF($X19="FSG",0,IF($X19="MG",SUMPRODUCT(Expenses!AT$20:AT$24,$Z19:$Z23)*$F19,MAX((Expenses!AT$20-$AB19/12)*$AA19*$F19,0)+MAX((Expenses!AT$21-$AB20/12)*$AA20*$F19,0)+MAX((Expenses!AT$22-$AB21/12)*$AA21*$F19,0)+MAX((Expenses!AT$23-$AB22/12)*$AA22*$F19,0)+MAX((Expenses!AT$24-$AB23/12)*$AA23*$F19,0)))))</f>
        <v>0</v>
      </c>
      <c r="AW190" s="154">
        <f>IF(OR(AW$165&lt;=EOMONTH($E19,$R19*(1-$O19)),AW$165&gt;EOMONTH($E19,$P19*12*(1-$O19)+$Q19*12*$O19+$R19*(1-$O19))),0,IF($X19="NNN",SUM(Expenses!AU$20:AU$24)*$F19,IF($X19="FSG",0,IF($X19="MG",SUMPRODUCT(Expenses!AU$20:AU$24,$Z19:$Z23)*$F19,MAX((Expenses!AU$20-$AB19/12)*$AA19*$F19,0)+MAX((Expenses!AU$21-$AB20/12)*$AA20*$F19,0)+MAX((Expenses!AU$22-$AB21/12)*$AA21*$F19,0)+MAX((Expenses!AU$23-$AB22/12)*$AA22*$F19,0)+MAX((Expenses!AU$24-$AB23/12)*$AA23*$F19,0)))))</f>
        <v>0</v>
      </c>
      <c r="AX190" s="154">
        <f>IF(OR(AX$165&lt;=EOMONTH($E19,$R19*(1-$O19)),AX$165&gt;EOMONTH($E19,$P19*12*(1-$O19)+$Q19*12*$O19+$R19*(1-$O19))),0,IF($X19="NNN",SUM(Expenses!AV$20:AV$24)*$F19,IF($X19="FSG",0,IF($X19="MG",SUMPRODUCT(Expenses!AV$20:AV$24,$Z19:$Z23)*$F19,MAX((Expenses!AV$20-$AB19/12)*$AA19*$F19,0)+MAX((Expenses!AV$21-$AB20/12)*$AA20*$F19,0)+MAX((Expenses!AV$22-$AB21/12)*$AA21*$F19,0)+MAX((Expenses!AV$23-$AB22/12)*$AA22*$F19,0)+MAX((Expenses!AV$24-$AB23/12)*$AA23*$F19,0)))))</f>
        <v>0</v>
      </c>
      <c r="AY190" s="154">
        <f>IF(OR(AY$165&lt;=EOMONTH($E19,$R19*(1-$O19)),AY$165&gt;EOMONTH($E19,$P19*12*(1-$O19)+$Q19*12*$O19+$R19*(1-$O19))),0,IF($X19="NNN",SUM(Expenses!AW$20:AW$24)*$F19,IF($X19="FSG",0,IF($X19="MG",SUMPRODUCT(Expenses!AW$20:AW$24,$Z19:$Z23)*$F19,MAX((Expenses!AW$20-$AB19/12)*$AA19*$F19,0)+MAX((Expenses!AW$21-$AB20/12)*$AA20*$F19,0)+MAX((Expenses!AW$22-$AB21/12)*$AA21*$F19,0)+MAX((Expenses!AW$23-$AB22/12)*$AA22*$F19,0)+MAX((Expenses!AW$24-$AB23/12)*$AA23*$F19,0)))))</f>
        <v>0</v>
      </c>
      <c r="AZ190" s="154">
        <f>IF(OR(AZ$165&lt;=EOMONTH($E19,$R19*(1-$O19)),AZ$165&gt;EOMONTH($E19,$P19*12*(1-$O19)+$Q19*12*$O19+$R19*(1-$O19))),0,IF($X19="NNN",SUM(Expenses!AX$20:AX$24)*$F19,IF($X19="FSG",0,IF($X19="MG",SUMPRODUCT(Expenses!AX$20:AX$24,$Z19:$Z23)*$F19,MAX((Expenses!AX$20-$AB19/12)*$AA19*$F19,0)+MAX((Expenses!AX$21-$AB20/12)*$AA20*$F19,0)+MAX((Expenses!AX$22-$AB21/12)*$AA21*$F19,0)+MAX((Expenses!AX$23-$AB22/12)*$AA22*$F19,0)+MAX((Expenses!AX$24-$AB23/12)*$AA23*$F19,0)))))</f>
        <v>0</v>
      </c>
      <c r="BA190" s="154">
        <f>IF(OR(BA$165&lt;=EOMONTH($E19,$R19*(1-$O19)),BA$165&gt;EOMONTH($E19,$P19*12*(1-$O19)+$Q19*12*$O19+$R19*(1-$O19))),0,IF($X19="NNN",SUM(Expenses!AY$20:AY$24)*$F19,IF($X19="FSG",0,IF($X19="MG",SUMPRODUCT(Expenses!AY$20:AY$24,$Z19:$Z23)*$F19,MAX((Expenses!AY$20-$AB19/12)*$AA19*$F19,0)+MAX((Expenses!AY$21-$AB20/12)*$AA20*$F19,0)+MAX((Expenses!AY$22-$AB21/12)*$AA21*$F19,0)+MAX((Expenses!AY$23-$AB22/12)*$AA22*$F19,0)+MAX((Expenses!AY$24-$AB23/12)*$AA23*$F19,0)))))</f>
        <v>0</v>
      </c>
      <c r="BB190" s="154">
        <f>IF(OR(BB$165&lt;=EOMONTH($E19,$R19*(1-$O19)),BB$165&gt;EOMONTH($E19,$P19*12*(1-$O19)+$Q19*12*$O19+$R19*(1-$O19))),0,IF($X19="NNN",SUM(Expenses!AZ$20:AZ$24)*$F19,IF($X19="FSG",0,IF($X19="MG",SUMPRODUCT(Expenses!AZ$20:AZ$24,$Z19:$Z23)*$F19,MAX((Expenses!AZ$20-$AB19/12)*$AA19*$F19,0)+MAX((Expenses!AZ$21-$AB20/12)*$AA20*$F19,0)+MAX((Expenses!AZ$22-$AB21/12)*$AA21*$F19,0)+MAX((Expenses!AZ$23-$AB22/12)*$AA22*$F19,0)+MAX((Expenses!AZ$24-$AB23/12)*$AA23*$F19,0)))))</f>
        <v>0</v>
      </c>
      <c r="BC190" s="154">
        <f>IF(OR(BC$165&lt;=EOMONTH($E19,$R19*(1-$O19)),BC$165&gt;EOMONTH($E19,$P19*12*(1-$O19)+$Q19*12*$O19+$R19*(1-$O19))),0,IF($X19="NNN",SUM(Expenses!BA$20:BA$24)*$F19,IF($X19="FSG",0,IF($X19="MG",SUMPRODUCT(Expenses!BA$20:BA$24,$Z19:$Z23)*$F19,MAX((Expenses!BA$20-$AB19/12)*$AA19*$F19,0)+MAX((Expenses!BA$21-$AB20/12)*$AA20*$F19,0)+MAX((Expenses!BA$22-$AB21/12)*$AA21*$F19,0)+MAX((Expenses!BA$23-$AB22/12)*$AA22*$F19,0)+MAX((Expenses!BA$24-$AB23/12)*$AA23*$F19,0)))))</f>
        <v>0</v>
      </c>
      <c r="BD190" s="154">
        <f>IF(OR(BD$165&lt;=EOMONTH($E19,$R19*(1-$O19)),BD$165&gt;EOMONTH($E19,$P19*12*(1-$O19)+$Q19*12*$O19+$R19*(1-$O19))),0,IF($X19="NNN",SUM(Expenses!BB$20:BB$24)*$F19,IF($X19="FSG",0,IF($X19="MG",SUMPRODUCT(Expenses!BB$20:BB$24,$Z19:$Z23)*$F19,MAX((Expenses!BB$20-$AB19/12)*$AA19*$F19,0)+MAX((Expenses!BB$21-$AB20/12)*$AA20*$F19,0)+MAX((Expenses!BB$22-$AB21/12)*$AA21*$F19,0)+MAX((Expenses!BB$23-$AB22/12)*$AA22*$F19,0)+MAX((Expenses!BB$24-$AB23/12)*$AA23*$F19,0)))))</f>
        <v>0</v>
      </c>
      <c r="BE190" s="154">
        <f>IF(OR(BE$165&lt;=EOMONTH($E19,$R19*(1-$O19)),BE$165&gt;EOMONTH($E19,$P19*12*(1-$O19)+$Q19*12*$O19+$R19*(1-$O19))),0,IF($X19="NNN",SUM(Expenses!BC$20:BC$24)*$F19,IF($X19="FSG",0,IF($X19="MG",SUMPRODUCT(Expenses!BC$20:BC$24,$Z19:$Z23)*$F19,MAX((Expenses!BC$20-$AB19/12)*$AA19*$F19,0)+MAX((Expenses!BC$21-$AB20/12)*$AA20*$F19,0)+MAX((Expenses!BC$22-$AB21/12)*$AA21*$F19,0)+MAX((Expenses!BC$23-$AB22/12)*$AA22*$F19,0)+MAX((Expenses!BC$24-$AB23/12)*$AA23*$F19,0)))))</f>
        <v>0</v>
      </c>
      <c r="BF190" s="154">
        <f>IF(OR(BF$165&lt;=EOMONTH($E19,$R19*(1-$O19)),BF$165&gt;EOMONTH($E19,$P19*12*(1-$O19)+$Q19*12*$O19+$R19*(1-$O19))),0,IF($X19="NNN",SUM(Expenses!BD$20:BD$24)*$F19,IF($X19="FSG",0,IF($X19="MG",SUMPRODUCT(Expenses!BD$20:BD$24,$Z19:$Z23)*$F19,MAX((Expenses!BD$20-$AB19/12)*$AA19*$F19,0)+MAX((Expenses!BD$21-$AB20/12)*$AA20*$F19,0)+MAX((Expenses!BD$22-$AB21/12)*$AA21*$F19,0)+MAX((Expenses!BD$23-$AB22/12)*$AA22*$F19,0)+MAX((Expenses!BD$24-$AB23/12)*$AA23*$F19,0)))))</f>
        <v>0</v>
      </c>
      <c r="BG190" s="154">
        <f>IF(OR(BG$165&lt;=EOMONTH($E19,$R19*(1-$O19)),BG$165&gt;EOMONTH($E19,$P19*12*(1-$O19)+$Q19*12*$O19+$R19*(1-$O19))),0,IF($X19="NNN",SUM(Expenses!BE$20:BE$24)*$F19,IF($X19="FSG",0,IF($X19="MG",SUMPRODUCT(Expenses!BE$20:BE$24,$Z19:$Z23)*$F19,MAX((Expenses!BE$20-$AB19/12)*$AA19*$F19,0)+MAX((Expenses!BE$21-$AB20/12)*$AA20*$F19,0)+MAX((Expenses!BE$22-$AB21/12)*$AA21*$F19,0)+MAX((Expenses!BE$23-$AB22/12)*$AA22*$F19,0)+MAX((Expenses!BE$24-$AB23/12)*$AA23*$F19,0)))))</f>
        <v>0</v>
      </c>
      <c r="BH190" s="154">
        <f>IF(OR(BH$165&lt;=EOMONTH($E19,$R19*(1-$O19)),BH$165&gt;EOMONTH($E19,$P19*12*(1-$O19)+$Q19*12*$O19+$R19*(1-$O19))),0,IF($X19="NNN",SUM(Expenses!BF$20:BF$24)*$F19,IF($X19="FSG",0,IF($X19="MG",SUMPRODUCT(Expenses!BF$20:BF$24,$Z19:$Z23)*$F19,MAX((Expenses!BF$20-$AB19/12)*$AA19*$F19,0)+MAX((Expenses!BF$21-$AB20/12)*$AA20*$F19,0)+MAX((Expenses!BF$22-$AB21/12)*$AA21*$F19,0)+MAX((Expenses!BF$23-$AB22/12)*$AA22*$F19,0)+MAX((Expenses!BF$24-$AB23/12)*$AA23*$F19,0)))))</f>
        <v>0</v>
      </c>
      <c r="BI190" s="154">
        <f>IF(OR(BI$165&lt;=EOMONTH($E19,$R19*(1-$O19)),BI$165&gt;EOMONTH($E19,$P19*12*(1-$O19)+$Q19*12*$O19+$R19*(1-$O19))),0,IF($X19="NNN",SUM(Expenses!BG$20:BG$24)*$F19,IF($X19="FSG",0,IF($X19="MG",SUMPRODUCT(Expenses!BG$20:BG$24,$Z19:$Z23)*$F19,MAX((Expenses!BG$20-$AB19/12)*$AA19*$F19,0)+MAX((Expenses!BG$21-$AB20/12)*$AA20*$F19,0)+MAX((Expenses!BG$22-$AB21/12)*$AA21*$F19,0)+MAX((Expenses!BG$23-$AB22/12)*$AA22*$F19,0)+MAX((Expenses!BG$24-$AB23/12)*$AA23*$F19,0)))))</f>
        <v>0</v>
      </c>
      <c r="BJ190" s="154">
        <f>IF(OR(BJ$165&lt;=EOMONTH($E19,$R19*(1-$O19)),BJ$165&gt;EOMONTH($E19,$P19*12*(1-$O19)+$Q19*12*$O19+$R19*(1-$O19))),0,IF($X19="NNN",SUM(Expenses!BH$20:BH$24)*$F19,IF($X19="FSG",0,IF($X19="MG",SUMPRODUCT(Expenses!BH$20:BH$24,$Z19:$Z23)*$F19,MAX((Expenses!BH$20-$AB19/12)*$AA19*$F19,0)+MAX((Expenses!BH$21-$AB20/12)*$AA20*$F19,0)+MAX((Expenses!BH$22-$AB21/12)*$AA21*$F19,0)+MAX((Expenses!BH$23-$AB22/12)*$AA22*$F19,0)+MAX((Expenses!BH$24-$AB23/12)*$AA23*$F19,0)))))</f>
        <v>0</v>
      </c>
      <c r="BK190" s="154">
        <f>IF(OR(BK$165&lt;=EOMONTH($E19,$R19*(1-$O19)),BK$165&gt;EOMONTH($E19,$P19*12*(1-$O19)+$Q19*12*$O19+$R19*(1-$O19))),0,IF($X19="NNN",SUM(Expenses!BI$20:BI$24)*$F19,IF($X19="FSG",0,IF($X19="MG",SUMPRODUCT(Expenses!BI$20:BI$24,$Z19:$Z23)*$F19,MAX((Expenses!BI$20-$AB19/12)*$AA19*$F19,0)+MAX((Expenses!BI$21-$AB20/12)*$AA20*$F19,0)+MAX((Expenses!BI$22-$AB21/12)*$AA21*$F19,0)+MAX((Expenses!BI$23-$AB22/12)*$AA22*$F19,0)+MAX((Expenses!BI$24-$AB23/12)*$AA23*$F19,0)))))</f>
        <v>0</v>
      </c>
      <c r="BL190" s="154">
        <f>IF(OR(BL$165&lt;=EOMONTH($E19,$R19*(1-$O19)),BL$165&gt;EOMONTH($E19,$P19*12*(1-$O19)+$Q19*12*$O19+$R19*(1-$O19))),0,IF($X19="NNN",SUM(Expenses!BJ$20:BJ$24)*$F19,IF($X19="FSG",0,IF($X19="MG",SUMPRODUCT(Expenses!BJ$20:BJ$24,$Z19:$Z23)*$F19,MAX((Expenses!BJ$20-$AB19/12)*$AA19*$F19,0)+MAX((Expenses!BJ$21-$AB20/12)*$AA20*$F19,0)+MAX((Expenses!BJ$22-$AB21/12)*$AA21*$F19,0)+MAX((Expenses!BJ$23-$AB22/12)*$AA22*$F19,0)+MAX((Expenses!BJ$24-$AB23/12)*$AA23*$F19,0)))))</f>
        <v>0</v>
      </c>
      <c r="BM190" s="154">
        <f>IF(OR(BM$165&lt;=EOMONTH($E19,$R19*(1-$O19)),BM$165&gt;EOMONTH($E19,$P19*12*(1-$O19)+$Q19*12*$O19+$R19*(1-$O19))),0,IF($X19="NNN",SUM(Expenses!BK$20:BK$24)*$F19,IF($X19="FSG",0,IF($X19="MG",SUMPRODUCT(Expenses!BK$20:BK$24,$Z19:$Z23)*$F19,MAX((Expenses!BK$20-$AB19/12)*$AA19*$F19,0)+MAX((Expenses!BK$21-$AB20/12)*$AA20*$F19,0)+MAX((Expenses!BK$22-$AB21/12)*$AA21*$F19,0)+MAX((Expenses!BK$23-$AB22/12)*$AA22*$F19,0)+MAX((Expenses!BK$24-$AB23/12)*$AA23*$F19,0)))))</f>
        <v>0</v>
      </c>
      <c r="BN190" s="154">
        <f>IF(OR(BN$165&lt;=EOMONTH($E19,$R19*(1-$O19)),BN$165&gt;EOMONTH($E19,$P19*12*(1-$O19)+$Q19*12*$O19+$R19*(1-$O19))),0,IF($X19="NNN",SUM(Expenses!BL$20:BL$24)*$F19,IF($X19="FSG",0,IF($X19="MG",SUMPRODUCT(Expenses!BL$20:BL$24,$Z19:$Z23)*$F19,MAX((Expenses!BL$20-$AB19/12)*$AA19*$F19,0)+MAX((Expenses!BL$21-$AB20/12)*$AA20*$F19,0)+MAX((Expenses!BL$22-$AB21/12)*$AA21*$F19,0)+MAX((Expenses!BL$23-$AB22/12)*$AA22*$F19,0)+MAX((Expenses!BL$24-$AB23/12)*$AA23*$F19,0)))))</f>
        <v>0</v>
      </c>
      <c r="BO190" s="154">
        <f>IF(OR(BO$165&lt;=EOMONTH($E19,$R19*(1-$O19)),BO$165&gt;EOMONTH($E19,$P19*12*(1-$O19)+$Q19*12*$O19+$R19*(1-$O19))),0,IF($X19="NNN",SUM(Expenses!BM$20:BM$24)*$F19,IF($X19="FSG",0,IF($X19="MG",SUMPRODUCT(Expenses!BM$20:BM$24,$Z19:$Z23)*$F19,MAX((Expenses!BM$20-$AB19/12)*$AA19*$F19,0)+MAX((Expenses!BM$21-$AB20/12)*$AA20*$F19,0)+MAX((Expenses!BM$22-$AB21/12)*$AA21*$F19,0)+MAX((Expenses!BM$23-$AB22/12)*$AA22*$F19,0)+MAX((Expenses!BM$24-$AB23/12)*$AA23*$F19,0)))))</f>
        <v>0</v>
      </c>
      <c r="BP190" s="154">
        <f>IF(OR(BP$165&lt;=EOMONTH($E19,$R19*(1-$O19)),BP$165&gt;EOMONTH($E19,$P19*12*(1-$O19)+$Q19*12*$O19+$R19*(1-$O19))),0,IF($X19="NNN",SUM(Expenses!BN$20:BN$24)*$F19,IF($X19="FSG",0,IF($X19="MG",SUMPRODUCT(Expenses!BN$20:BN$24,$Z19:$Z23)*$F19,MAX((Expenses!BN$20-$AB19/12)*$AA19*$F19,0)+MAX((Expenses!BN$21-$AB20/12)*$AA20*$F19,0)+MAX((Expenses!BN$22-$AB21/12)*$AA21*$F19,0)+MAX((Expenses!BN$23-$AB22/12)*$AA22*$F19,0)+MAX((Expenses!BN$24-$AB23/12)*$AA23*$F19,0)))))</f>
        <v>0</v>
      </c>
      <c r="BQ190" s="154">
        <f>IF(OR(BQ$165&lt;=EOMONTH($E19,$R19*(1-$O19)),BQ$165&gt;EOMONTH($E19,$P19*12*(1-$O19)+$Q19*12*$O19+$R19*(1-$O19))),0,IF($X19="NNN",SUM(Expenses!BO$20:BO$24)*$F19,IF($X19="FSG",0,IF($X19="MG",SUMPRODUCT(Expenses!BO$20:BO$24,$Z19:$Z23)*$F19,MAX((Expenses!BO$20-$AB19/12)*$AA19*$F19,0)+MAX((Expenses!BO$21-$AB20/12)*$AA20*$F19,0)+MAX((Expenses!BO$22-$AB21/12)*$AA21*$F19,0)+MAX((Expenses!BO$23-$AB22/12)*$AA22*$F19,0)+MAX((Expenses!BO$24-$AB23/12)*$AA23*$F19,0)))))</f>
        <v>0</v>
      </c>
      <c r="BR190" s="154">
        <f>IF(OR(BR$165&lt;=EOMONTH($E19,$R19*(1-$O19)),BR$165&gt;EOMONTH($E19,$P19*12*(1-$O19)+$Q19*12*$O19+$R19*(1-$O19))),0,IF($X19="NNN",SUM(Expenses!BP$20:BP$24)*$F19,IF($X19="FSG",0,IF($X19="MG",SUMPRODUCT(Expenses!BP$20:BP$24,$Z19:$Z23)*$F19,MAX((Expenses!BP$20-$AB19/12)*$AA19*$F19,0)+MAX((Expenses!BP$21-$AB20/12)*$AA20*$F19,0)+MAX((Expenses!BP$22-$AB21/12)*$AA21*$F19,0)+MAX((Expenses!BP$23-$AB22/12)*$AA22*$F19,0)+MAX((Expenses!BP$24-$AB23/12)*$AA23*$F19,0)))))</f>
        <v>0</v>
      </c>
      <c r="BS190" s="154">
        <f>IF(OR(BS$165&lt;=EOMONTH($E19,$R19*(1-$O19)),BS$165&gt;EOMONTH($E19,$P19*12*(1-$O19)+$Q19*12*$O19+$R19*(1-$O19))),0,IF($X19="NNN",SUM(Expenses!BQ$20:BQ$24)*$F19,IF($X19="FSG",0,IF($X19="MG",SUMPRODUCT(Expenses!BQ$20:BQ$24,$Z19:$Z23)*$F19,MAX((Expenses!BQ$20-$AB19/12)*$AA19*$F19,0)+MAX((Expenses!BQ$21-$AB20/12)*$AA20*$F19,0)+MAX((Expenses!BQ$22-$AB21/12)*$AA21*$F19,0)+MAX((Expenses!BQ$23-$AB22/12)*$AA22*$F19,0)+MAX((Expenses!BQ$24-$AB23/12)*$AA23*$F19,0)))))</f>
        <v>0</v>
      </c>
      <c r="BT190" s="154">
        <f>IF(OR(BT$165&lt;=EOMONTH($E19,$R19*(1-$O19)),BT$165&gt;EOMONTH($E19,$P19*12*(1-$O19)+$Q19*12*$O19+$R19*(1-$O19))),0,IF($X19="NNN",SUM(Expenses!BR$20:BR$24)*$F19,IF($X19="FSG",0,IF($X19="MG",SUMPRODUCT(Expenses!BR$20:BR$24,$Z19:$Z23)*$F19,MAX((Expenses!BR$20-$AB19/12)*$AA19*$F19,0)+MAX((Expenses!BR$21-$AB20/12)*$AA20*$F19,0)+MAX((Expenses!BR$22-$AB21/12)*$AA21*$F19,0)+MAX((Expenses!BR$23-$AB22/12)*$AA22*$F19,0)+MAX((Expenses!BR$24-$AB23/12)*$AA23*$F19,0)))))</f>
        <v>0</v>
      </c>
      <c r="BU190" s="154">
        <f>IF(OR(BU$165&lt;=EOMONTH($E19,$R19*(1-$O19)),BU$165&gt;EOMONTH($E19,$P19*12*(1-$O19)+$Q19*12*$O19+$R19*(1-$O19))),0,IF($X19="NNN",SUM(Expenses!BS$20:BS$24)*$F19,IF($X19="FSG",0,IF($X19="MG",SUMPRODUCT(Expenses!BS$20:BS$24,$Z19:$Z23)*$F19,MAX((Expenses!BS$20-$AB19/12)*$AA19*$F19,0)+MAX((Expenses!BS$21-$AB20/12)*$AA20*$F19,0)+MAX((Expenses!BS$22-$AB21/12)*$AA21*$F19,0)+MAX((Expenses!BS$23-$AB22/12)*$AA22*$F19,0)+MAX((Expenses!BS$24-$AB23/12)*$AA23*$F19,0)))))</f>
        <v>0</v>
      </c>
      <c r="BV190" s="154">
        <f>IF(OR(BV$165&lt;=EOMONTH($E19,$R19*(1-$O19)),BV$165&gt;EOMONTH($E19,$P19*12*(1-$O19)+$Q19*12*$O19+$R19*(1-$O19))),0,IF($X19="NNN",SUM(Expenses!BT$20:BT$24)*$F19,IF($X19="FSG",0,IF($X19="MG",SUMPRODUCT(Expenses!BT$20:BT$24,$Z19:$Z23)*$F19,MAX((Expenses!BT$20-$AB19/12)*$AA19*$F19,0)+MAX((Expenses!BT$21-$AB20/12)*$AA20*$F19,0)+MAX((Expenses!BT$22-$AB21/12)*$AA21*$F19,0)+MAX((Expenses!BT$23-$AB22/12)*$AA22*$F19,0)+MAX((Expenses!BT$24-$AB23/12)*$AA23*$F19,0)))))</f>
        <v>0</v>
      </c>
      <c r="BW190" s="154">
        <f>IF(OR(BW$165&lt;=EOMONTH($E19,$R19*(1-$O19)),BW$165&gt;EOMONTH($E19,$P19*12*(1-$O19)+$Q19*12*$O19+$R19*(1-$O19))),0,IF($X19="NNN",SUM(Expenses!BU$20:BU$24)*$F19,IF($X19="FSG",0,IF($X19="MG",SUMPRODUCT(Expenses!BU$20:BU$24,$Z19:$Z23)*$F19,MAX((Expenses!BU$20-$AB19/12)*$AA19*$F19,0)+MAX((Expenses!BU$21-$AB20/12)*$AA20*$F19,0)+MAX((Expenses!BU$22-$AB21/12)*$AA21*$F19,0)+MAX((Expenses!BU$23-$AB22/12)*$AA22*$F19,0)+MAX((Expenses!BU$24-$AB23/12)*$AA23*$F19,0)))))</f>
        <v>0</v>
      </c>
      <c r="BX190" s="154">
        <f>IF(OR(BX$165&lt;=EOMONTH($E19,$R19*(1-$O19)),BX$165&gt;EOMONTH($E19,$P19*12*(1-$O19)+$Q19*12*$O19+$R19*(1-$O19))),0,IF($X19="NNN",SUM(Expenses!BV$20:BV$24)*$F19,IF($X19="FSG",0,IF($X19="MG",SUMPRODUCT(Expenses!BV$20:BV$24,$Z19:$Z23)*$F19,MAX((Expenses!BV$20-$AB19/12)*$AA19*$F19,0)+MAX((Expenses!BV$21-$AB20/12)*$AA20*$F19,0)+MAX((Expenses!BV$22-$AB21/12)*$AA21*$F19,0)+MAX((Expenses!BV$23-$AB22/12)*$AA22*$F19,0)+MAX((Expenses!BV$24-$AB23/12)*$AA23*$F19,0)))))</f>
        <v>0</v>
      </c>
      <c r="BY190" s="154">
        <f>IF(OR(BY$165&lt;=EOMONTH($E19,$R19*(1-$O19)),BY$165&gt;EOMONTH($E19,$P19*12*(1-$O19)+$Q19*12*$O19+$R19*(1-$O19))),0,IF($X19="NNN",SUM(Expenses!BW$20:BW$24)*$F19,IF($X19="FSG",0,IF($X19="MG",SUMPRODUCT(Expenses!BW$20:BW$24,$Z19:$Z23)*$F19,MAX((Expenses!BW$20-$AB19/12)*$AA19*$F19,0)+MAX((Expenses!BW$21-$AB20/12)*$AA20*$F19,0)+MAX((Expenses!BW$22-$AB21/12)*$AA21*$F19,0)+MAX((Expenses!BW$23-$AB22/12)*$AA22*$F19,0)+MAX((Expenses!BW$24-$AB23/12)*$AA23*$F19,0)))))</f>
        <v>0</v>
      </c>
      <c r="BZ190" s="154">
        <f>IF(OR(BZ$165&lt;=EOMONTH($E19,$R19*(1-$O19)),BZ$165&gt;EOMONTH($E19,$P19*12*(1-$O19)+$Q19*12*$O19+$R19*(1-$O19))),0,IF($X19="NNN",SUM(Expenses!BX$20:BX$24)*$F19,IF($X19="FSG",0,IF($X19="MG",SUMPRODUCT(Expenses!BX$20:BX$24,$Z19:$Z23)*$F19,MAX((Expenses!BX$20-$AB19/12)*$AA19*$F19,0)+MAX((Expenses!BX$21-$AB20/12)*$AA20*$F19,0)+MAX((Expenses!BX$22-$AB21/12)*$AA21*$F19,0)+MAX((Expenses!BX$23-$AB22/12)*$AA22*$F19,0)+MAX((Expenses!BX$24-$AB23/12)*$AA23*$F19,0)))))</f>
        <v>0</v>
      </c>
      <c r="CA190" s="154">
        <f>IF(OR(CA$165&lt;=EOMONTH($E19,$R19*(1-$O19)),CA$165&gt;EOMONTH($E19,$P19*12*(1-$O19)+$Q19*12*$O19+$R19*(1-$O19))),0,IF($X19="NNN",SUM(Expenses!BY$20:BY$24)*$F19,IF($X19="FSG",0,IF($X19="MG",SUMPRODUCT(Expenses!BY$20:BY$24,$Z19:$Z23)*$F19,MAX((Expenses!BY$20-$AB19/12)*$AA19*$F19,0)+MAX((Expenses!BY$21-$AB20/12)*$AA20*$F19,0)+MAX((Expenses!BY$22-$AB21/12)*$AA21*$F19,0)+MAX((Expenses!BY$23-$AB22/12)*$AA22*$F19,0)+MAX((Expenses!BY$24-$AB23/12)*$AA23*$F19,0)))))</f>
        <v>0</v>
      </c>
      <c r="CB190" s="154">
        <f>IF(OR(CB$165&lt;=EOMONTH($E19,$R19*(1-$O19)),CB$165&gt;EOMONTH($E19,$P19*12*(1-$O19)+$Q19*12*$O19+$R19*(1-$O19))),0,IF($X19="NNN",SUM(Expenses!BZ$20:BZ$24)*$F19,IF($X19="FSG",0,IF($X19="MG",SUMPRODUCT(Expenses!BZ$20:BZ$24,$Z19:$Z23)*$F19,MAX((Expenses!BZ$20-$AB19/12)*$AA19*$F19,0)+MAX((Expenses!BZ$21-$AB20/12)*$AA20*$F19,0)+MAX((Expenses!BZ$22-$AB21/12)*$AA21*$F19,0)+MAX((Expenses!BZ$23-$AB22/12)*$AA22*$F19,0)+MAX((Expenses!BZ$24-$AB23/12)*$AA23*$F19,0)))))</f>
        <v>0</v>
      </c>
      <c r="CC190" s="154">
        <f>IF(OR(CC$165&lt;=EOMONTH($E19,$R19*(1-$O19)),CC$165&gt;EOMONTH($E19,$P19*12*(1-$O19)+$Q19*12*$O19+$R19*(1-$O19))),0,IF($X19="NNN",SUM(Expenses!CA$20:CA$24)*$F19,IF($X19="FSG",0,IF($X19="MG",SUMPRODUCT(Expenses!CA$20:CA$24,$Z19:$Z23)*$F19,MAX((Expenses!CA$20-$AB19/12)*$AA19*$F19,0)+MAX((Expenses!CA$21-$AB20/12)*$AA20*$F19,0)+MAX((Expenses!CA$22-$AB21/12)*$AA21*$F19,0)+MAX((Expenses!CA$23-$AB22/12)*$AA22*$F19,0)+MAX((Expenses!CA$24-$AB23/12)*$AA23*$F19,0)))))</f>
        <v>0</v>
      </c>
      <c r="CD190" s="154">
        <f>IF(OR(CD$165&lt;=EOMONTH($E19,$R19*(1-$O19)),CD$165&gt;EOMONTH($E19,$P19*12*(1-$O19)+$Q19*12*$O19+$R19*(1-$O19))),0,IF($X19="NNN",SUM(Expenses!CB$20:CB$24)*$F19,IF($X19="FSG",0,IF($X19="MG",SUMPRODUCT(Expenses!CB$20:CB$24,$Z19:$Z23)*$F19,MAX((Expenses!CB$20-$AB19/12)*$AA19*$F19,0)+MAX((Expenses!CB$21-$AB20/12)*$AA20*$F19,0)+MAX((Expenses!CB$22-$AB21/12)*$AA21*$F19,0)+MAX((Expenses!CB$23-$AB22/12)*$AA22*$F19,0)+MAX((Expenses!CB$24-$AB23/12)*$AA23*$F19,0)))))</f>
        <v>0</v>
      </c>
      <c r="CE190" s="154">
        <f>IF(OR(CE$165&lt;=EOMONTH($E19,$R19*(1-$O19)),CE$165&gt;EOMONTH($E19,$P19*12*(1-$O19)+$Q19*12*$O19+$R19*(1-$O19))),0,IF($X19="NNN",SUM(Expenses!CC$20:CC$24)*$F19,IF($X19="FSG",0,IF($X19="MG",SUMPRODUCT(Expenses!CC$20:CC$24,$Z19:$Z23)*$F19,MAX((Expenses!CC$20-$AB19/12)*$AA19*$F19,0)+MAX((Expenses!CC$21-$AB20/12)*$AA20*$F19,0)+MAX((Expenses!CC$22-$AB21/12)*$AA21*$F19,0)+MAX((Expenses!CC$23-$AB22/12)*$AA22*$F19,0)+MAX((Expenses!CC$24-$AB23/12)*$AA23*$F19,0)))))</f>
        <v>0</v>
      </c>
      <c r="CF190" s="154">
        <f>IF(OR(CF$165&lt;=EOMONTH($E19,$R19*(1-$O19)),CF$165&gt;EOMONTH($E19,$P19*12*(1-$O19)+$Q19*12*$O19+$R19*(1-$O19))),0,IF($X19="NNN",SUM(Expenses!CD$20:CD$24)*$F19,IF($X19="FSG",0,IF($X19="MG",SUMPRODUCT(Expenses!CD$20:CD$24,$Z19:$Z23)*$F19,MAX((Expenses!CD$20-$AB19/12)*$AA19*$F19,0)+MAX((Expenses!CD$21-$AB20/12)*$AA20*$F19,0)+MAX((Expenses!CD$22-$AB21/12)*$AA21*$F19,0)+MAX((Expenses!CD$23-$AB22/12)*$AA22*$F19,0)+MAX((Expenses!CD$24-$AB23/12)*$AA23*$F19,0)))))</f>
        <v>0</v>
      </c>
      <c r="CG190" s="154">
        <f>IF(OR(CG$165&lt;=EOMONTH($E19,$R19*(1-$O19)),CG$165&gt;EOMONTH($E19,$P19*12*(1-$O19)+$Q19*12*$O19+$R19*(1-$O19))),0,IF($X19="NNN",SUM(Expenses!CE$20:CE$24)*$F19,IF($X19="FSG",0,IF($X19="MG",SUMPRODUCT(Expenses!CE$20:CE$24,$Z19:$Z23)*$F19,MAX((Expenses!CE$20-$AB19/12)*$AA19*$F19,0)+MAX((Expenses!CE$21-$AB20/12)*$AA20*$F19,0)+MAX((Expenses!CE$22-$AB21/12)*$AA21*$F19,0)+MAX((Expenses!CE$23-$AB22/12)*$AA22*$F19,0)+MAX((Expenses!CE$24-$AB23/12)*$AA23*$F19,0)))))</f>
        <v>0</v>
      </c>
      <c r="CH190" s="154">
        <f>IF(OR(CH$165&lt;=EOMONTH($E19,$R19*(1-$O19)),CH$165&gt;EOMONTH($E19,$P19*12*(1-$O19)+$Q19*12*$O19+$R19*(1-$O19))),0,IF($X19="NNN",SUM(Expenses!CF$20:CF$24)*$F19,IF($X19="FSG",0,IF($X19="MG",SUMPRODUCT(Expenses!CF$20:CF$24,$Z19:$Z23)*$F19,MAX((Expenses!CF$20-$AB19/12)*$AA19*$F19,0)+MAX((Expenses!CF$21-$AB20/12)*$AA20*$F19,0)+MAX((Expenses!CF$22-$AB21/12)*$AA21*$F19,0)+MAX((Expenses!CF$23-$AB22/12)*$AA22*$F19,0)+MAX((Expenses!CF$24-$AB23/12)*$AA23*$F19,0)))))</f>
        <v>0</v>
      </c>
      <c r="CI190" s="154">
        <f>IF(OR(CI$165&lt;=EOMONTH($E19,$R19*(1-$O19)),CI$165&gt;EOMONTH($E19,$P19*12*(1-$O19)+$Q19*12*$O19+$R19*(1-$O19))),0,IF($X19="NNN",SUM(Expenses!CG$20:CG$24)*$F19,IF($X19="FSG",0,IF($X19="MG",SUMPRODUCT(Expenses!CG$20:CG$24,$Z19:$Z23)*$F19,MAX((Expenses!CG$20-$AB19/12)*$AA19*$F19,0)+MAX((Expenses!CG$21-$AB20/12)*$AA20*$F19,0)+MAX((Expenses!CG$22-$AB21/12)*$AA21*$F19,0)+MAX((Expenses!CG$23-$AB22/12)*$AA22*$F19,0)+MAX((Expenses!CG$24-$AB23/12)*$AA23*$F19,0)))))</f>
        <v>0</v>
      </c>
      <c r="CJ190" s="154">
        <f>IF(OR(CJ$165&lt;=EOMONTH($E19,$R19*(1-$O19)),CJ$165&gt;EOMONTH($E19,$P19*12*(1-$O19)+$Q19*12*$O19+$R19*(1-$O19))),0,IF($X19="NNN",SUM(Expenses!CH$20:CH$24)*$F19,IF($X19="FSG",0,IF($X19="MG",SUMPRODUCT(Expenses!CH$20:CH$24,$Z19:$Z23)*$F19,MAX((Expenses!CH$20-$AB19/12)*$AA19*$F19,0)+MAX((Expenses!CH$21-$AB20/12)*$AA20*$F19,0)+MAX((Expenses!CH$22-$AB21/12)*$AA21*$F19,0)+MAX((Expenses!CH$23-$AB22/12)*$AA22*$F19,0)+MAX((Expenses!CH$24-$AB23/12)*$AA23*$F19,0)))))</f>
        <v>0</v>
      </c>
      <c r="CK190" s="154">
        <f>IF(OR(CK$165&lt;=EOMONTH($E19,$R19*(1-$O19)),CK$165&gt;EOMONTH($E19,$P19*12*(1-$O19)+$Q19*12*$O19+$R19*(1-$O19))),0,IF($X19="NNN",SUM(Expenses!CI$20:CI$24)*$F19,IF($X19="FSG",0,IF($X19="MG",SUMPRODUCT(Expenses!CI$20:CI$24,$Z19:$Z23)*$F19,MAX((Expenses!CI$20-$AB19/12)*$AA19*$F19,0)+MAX((Expenses!CI$21-$AB20/12)*$AA20*$F19,0)+MAX((Expenses!CI$22-$AB21/12)*$AA21*$F19,0)+MAX((Expenses!CI$23-$AB22/12)*$AA22*$F19,0)+MAX((Expenses!CI$24-$AB23/12)*$AA23*$F19,0)))))</f>
        <v>0</v>
      </c>
      <c r="CL190" s="154">
        <f>IF(OR(CL$165&lt;=EOMONTH($E19,$R19*(1-$O19)),CL$165&gt;EOMONTH($E19,$P19*12*(1-$O19)+$Q19*12*$O19+$R19*(1-$O19))),0,IF($X19="NNN",SUM(Expenses!CJ$20:CJ$24)*$F19,IF($X19="FSG",0,IF($X19="MG",SUMPRODUCT(Expenses!CJ$20:CJ$24,$Z19:$Z23)*$F19,MAX((Expenses!CJ$20-$AB19/12)*$AA19*$F19,0)+MAX((Expenses!CJ$21-$AB20/12)*$AA20*$F19,0)+MAX((Expenses!CJ$22-$AB21/12)*$AA21*$F19,0)+MAX((Expenses!CJ$23-$AB22/12)*$AA22*$F19,0)+MAX((Expenses!CJ$24-$AB23/12)*$AA23*$F19,0)))))</f>
        <v>0</v>
      </c>
      <c r="CM190" s="154">
        <f>IF(OR(CM$165&lt;=EOMONTH($E19,$R19*(1-$O19)),CM$165&gt;EOMONTH($E19,$P19*12*(1-$O19)+$Q19*12*$O19+$R19*(1-$O19))),0,IF($X19="NNN",SUM(Expenses!CK$20:CK$24)*$F19,IF($X19="FSG",0,IF($X19="MG",SUMPRODUCT(Expenses!CK$20:CK$24,$Z19:$Z23)*$F19,MAX((Expenses!CK$20-$AB19/12)*$AA19*$F19,0)+MAX((Expenses!CK$21-$AB20/12)*$AA20*$F19,0)+MAX((Expenses!CK$22-$AB21/12)*$AA21*$F19,0)+MAX((Expenses!CK$23-$AB22/12)*$AA22*$F19,0)+MAX((Expenses!CK$24-$AB23/12)*$AA23*$F19,0)))))</f>
        <v>0</v>
      </c>
      <c r="CN190" s="154">
        <f>IF(OR(CN$165&lt;=EOMONTH($E19,$R19*(1-$O19)),CN$165&gt;EOMONTH($E19,$P19*12*(1-$O19)+$Q19*12*$O19+$R19*(1-$O19))),0,IF($X19="NNN",SUM(Expenses!CL$20:CL$24)*$F19,IF($X19="FSG",0,IF($X19="MG",SUMPRODUCT(Expenses!CL$20:CL$24,$Z19:$Z23)*$F19,MAX((Expenses!CL$20-$AB19/12)*$AA19*$F19,0)+MAX((Expenses!CL$21-$AB20/12)*$AA20*$F19,0)+MAX((Expenses!CL$22-$AB21/12)*$AA21*$F19,0)+MAX((Expenses!CL$23-$AB22/12)*$AA22*$F19,0)+MAX((Expenses!CL$24-$AB23/12)*$AA23*$F19,0)))))</f>
        <v>0</v>
      </c>
      <c r="CO190" s="154">
        <f>IF(OR(CO$165&lt;=EOMONTH($E19,$R19*(1-$O19)),CO$165&gt;EOMONTH($E19,$P19*12*(1-$O19)+$Q19*12*$O19+$R19*(1-$O19))),0,IF($X19="NNN",SUM(Expenses!CM$20:CM$24)*$F19,IF($X19="FSG",0,IF($X19="MG",SUMPRODUCT(Expenses!CM$20:CM$24,$Z19:$Z23)*$F19,MAX((Expenses!CM$20-$AB19/12)*$AA19*$F19,0)+MAX((Expenses!CM$21-$AB20/12)*$AA20*$F19,0)+MAX((Expenses!CM$22-$AB21/12)*$AA21*$F19,0)+MAX((Expenses!CM$23-$AB22/12)*$AA22*$F19,0)+MAX((Expenses!CM$24-$AB23/12)*$AA23*$F19,0)))))</f>
        <v>0</v>
      </c>
      <c r="CP190" s="154">
        <f>IF(OR(CP$165&lt;=EOMONTH($E19,$R19*(1-$O19)),CP$165&gt;EOMONTH($E19,$P19*12*(1-$O19)+$Q19*12*$O19+$R19*(1-$O19))),0,IF($X19="NNN",SUM(Expenses!CN$20:CN$24)*$F19,IF($X19="FSG",0,IF($X19="MG",SUMPRODUCT(Expenses!CN$20:CN$24,$Z19:$Z23)*$F19,MAX((Expenses!CN$20-$AB19/12)*$AA19*$F19,0)+MAX((Expenses!CN$21-$AB20/12)*$AA20*$F19,0)+MAX((Expenses!CN$22-$AB21/12)*$AA21*$F19,0)+MAX((Expenses!CN$23-$AB22/12)*$AA22*$F19,0)+MAX((Expenses!CN$24-$AB23/12)*$AA23*$F19,0)))))</f>
        <v>0</v>
      </c>
      <c r="CQ190" s="154">
        <f>IF(OR(CQ$165&lt;=EOMONTH($E19,$R19*(1-$O19)),CQ$165&gt;EOMONTH($E19,$P19*12*(1-$O19)+$Q19*12*$O19+$R19*(1-$O19))),0,IF($X19="NNN",SUM(Expenses!CO$20:CO$24)*$F19,IF($X19="FSG",0,IF($X19="MG",SUMPRODUCT(Expenses!CO$20:CO$24,$Z19:$Z23)*$F19,MAX((Expenses!CO$20-$AB19/12)*$AA19*$F19,0)+MAX((Expenses!CO$21-$AB20/12)*$AA20*$F19,0)+MAX((Expenses!CO$22-$AB21/12)*$AA21*$F19,0)+MAX((Expenses!CO$23-$AB22/12)*$AA22*$F19,0)+MAX((Expenses!CO$24-$AB23/12)*$AA23*$F19,0)))))</f>
        <v>0</v>
      </c>
      <c r="CR190" s="154">
        <f>IF(OR(CR$165&lt;=EOMONTH($E19,$R19*(1-$O19)),CR$165&gt;EOMONTH($E19,$P19*12*(1-$O19)+$Q19*12*$O19+$R19*(1-$O19))),0,IF($X19="NNN",SUM(Expenses!CP$20:CP$24)*$F19,IF($X19="FSG",0,IF($X19="MG",SUMPRODUCT(Expenses!CP$20:CP$24,$Z19:$Z23)*$F19,MAX((Expenses!CP$20-$AB19/12)*$AA19*$F19,0)+MAX((Expenses!CP$21-$AB20/12)*$AA20*$F19,0)+MAX((Expenses!CP$22-$AB21/12)*$AA21*$F19,0)+MAX((Expenses!CP$23-$AB22/12)*$AA22*$F19,0)+MAX((Expenses!CP$24-$AB23/12)*$AA23*$F19,0)))))</f>
        <v>0</v>
      </c>
      <c r="CS190" s="154">
        <f>IF(OR(CS$165&lt;=EOMONTH($E19,$R19*(1-$O19)),CS$165&gt;EOMONTH($E19,$P19*12*(1-$O19)+$Q19*12*$O19+$R19*(1-$O19))),0,IF($X19="NNN",SUM(Expenses!CQ$20:CQ$24)*$F19,IF($X19="FSG",0,IF($X19="MG",SUMPRODUCT(Expenses!CQ$20:CQ$24,$Z19:$Z23)*$F19,MAX((Expenses!CQ$20-$AB19/12)*$AA19*$F19,0)+MAX((Expenses!CQ$21-$AB20/12)*$AA20*$F19,0)+MAX((Expenses!CQ$22-$AB21/12)*$AA21*$F19,0)+MAX((Expenses!CQ$23-$AB22/12)*$AA22*$F19,0)+MAX((Expenses!CQ$24-$AB23/12)*$AA23*$F19,0)))))</f>
        <v>0</v>
      </c>
      <c r="CT190" s="154">
        <f>IF(OR(CT$165&lt;=EOMONTH($E19,$R19*(1-$O19)),CT$165&gt;EOMONTH($E19,$P19*12*(1-$O19)+$Q19*12*$O19+$R19*(1-$O19))),0,IF($X19="NNN",SUM(Expenses!CR$20:CR$24)*$F19,IF($X19="FSG",0,IF($X19="MG",SUMPRODUCT(Expenses!CR$20:CR$24,$Z19:$Z23)*$F19,MAX((Expenses!CR$20-$AB19/12)*$AA19*$F19,0)+MAX((Expenses!CR$21-$AB20/12)*$AA20*$F19,0)+MAX((Expenses!CR$22-$AB21/12)*$AA21*$F19,0)+MAX((Expenses!CR$23-$AB22/12)*$AA22*$F19,0)+MAX((Expenses!CR$24-$AB23/12)*$AA23*$F19,0)))))</f>
        <v>0</v>
      </c>
      <c r="CU190" s="154">
        <f>IF(OR(CU$165&lt;=EOMONTH($E19,$R19*(1-$O19)),CU$165&gt;EOMONTH($E19,$P19*12*(1-$O19)+$Q19*12*$O19+$R19*(1-$O19))),0,IF($X19="NNN",SUM(Expenses!CS$20:CS$24)*$F19,IF($X19="FSG",0,IF($X19="MG",SUMPRODUCT(Expenses!CS$20:CS$24,$Z19:$Z23)*$F19,MAX((Expenses!CS$20-$AB19/12)*$AA19*$F19,0)+MAX((Expenses!CS$21-$AB20/12)*$AA20*$F19,0)+MAX((Expenses!CS$22-$AB21/12)*$AA21*$F19,0)+MAX((Expenses!CS$23-$AB22/12)*$AA22*$F19,0)+MAX((Expenses!CS$24-$AB23/12)*$AA23*$F19,0)))))</f>
        <v>0</v>
      </c>
      <c r="CV190" s="154">
        <f>IF(OR(CV$165&lt;=EOMONTH($E19,$R19*(1-$O19)),CV$165&gt;EOMONTH($E19,$P19*12*(1-$O19)+$Q19*12*$O19+$R19*(1-$O19))),0,IF($X19="NNN",SUM(Expenses!CT$20:CT$24)*$F19,IF($X19="FSG",0,IF($X19="MG",SUMPRODUCT(Expenses!CT$20:CT$24,$Z19:$Z23)*$F19,MAX((Expenses!CT$20-$AB19/12)*$AA19*$F19,0)+MAX((Expenses!CT$21-$AB20/12)*$AA20*$F19,0)+MAX((Expenses!CT$22-$AB21/12)*$AA21*$F19,0)+MAX((Expenses!CT$23-$AB22/12)*$AA22*$F19,0)+MAX((Expenses!CT$24-$AB23/12)*$AA23*$F19,0)))))</f>
        <v>0</v>
      </c>
      <c r="CW190" s="154">
        <f>IF(OR(CW$165&lt;=EOMONTH($E19,$R19*(1-$O19)),CW$165&gt;EOMONTH($E19,$P19*12*(1-$O19)+$Q19*12*$O19+$R19*(1-$O19))),0,IF($X19="NNN",SUM(Expenses!CU$20:CU$24)*$F19,IF($X19="FSG",0,IF($X19="MG",SUMPRODUCT(Expenses!CU$20:CU$24,$Z19:$Z23)*$F19,MAX((Expenses!CU$20-$AB19/12)*$AA19*$F19,0)+MAX((Expenses!CU$21-$AB20/12)*$AA20*$F19,0)+MAX((Expenses!CU$22-$AB21/12)*$AA21*$F19,0)+MAX((Expenses!CU$23-$AB22/12)*$AA22*$F19,0)+MAX((Expenses!CU$24-$AB23/12)*$AA23*$F19,0)))))</f>
        <v>0</v>
      </c>
      <c r="CX190" s="154">
        <f>IF(OR(CX$165&lt;=EOMONTH($E19,$R19*(1-$O19)),CX$165&gt;EOMONTH($E19,$P19*12*(1-$O19)+$Q19*12*$O19+$R19*(1-$O19))),0,IF($X19="NNN",SUM(Expenses!CV$20:CV$24)*$F19,IF($X19="FSG",0,IF($X19="MG",SUMPRODUCT(Expenses!CV$20:CV$24,$Z19:$Z23)*$F19,MAX((Expenses!CV$20-$AB19/12)*$AA19*$F19,0)+MAX((Expenses!CV$21-$AB20/12)*$AA20*$F19,0)+MAX((Expenses!CV$22-$AB21/12)*$AA21*$F19,0)+MAX((Expenses!CV$23-$AB22/12)*$AA22*$F19,0)+MAX((Expenses!CV$24-$AB23/12)*$AA23*$F19,0)))))</f>
        <v>0</v>
      </c>
      <c r="CY190" s="154">
        <f>IF(OR(CY$165&lt;=EOMONTH($E19,$R19*(1-$O19)),CY$165&gt;EOMONTH($E19,$P19*12*(1-$O19)+$Q19*12*$O19+$R19*(1-$O19))),0,IF($X19="NNN",SUM(Expenses!CW$20:CW$24)*$F19,IF($X19="FSG",0,IF($X19="MG",SUMPRODUCT(Expenses!CW$20:CW$24,$Z19:$Z23)*$F19,MAX((Expenses!CW$20-$AB19/12)*$AA19*$F19,0)+MAX((Expenses!CW$21-$AB20/12)*$AA20*$F19,0)+MAX((Expenses!CW$22-$AB21/12)*$AA21*$F19,0)+MAX((Expenses!CW$23-$AB22/12)*$AA22*$F19,0)+MAX((Expenses!CW$24-$AB23/12)*$AA23*$F19,0)))))</f>
        <v>0</v>
      </c>
      <c r="CZ190" s="154">
        <f>IF(OR(CZ$165&lt;=EOMONTH($E19,$R19*(1-$O19)),CZ$165&gt;EOMONTH($E19,$P19*12*(1-$O19)+$Q19*12*$O19+$R19*(1-$O19))),0,IF($X19="NNN",SUM(Expenses!CX$20:CX$24)*$F19,IF($X19="FSG",0,IF($X19="MG",SUMPRODUCT(Expenses!CX$20:CX$24,$Z19:$Z23)*$F19,MAX((Expenses!CX$20-$AB19/12)*$AA19*$F19,0)+MAX((Expenses!CX$21-$AB20/12)*$AA20*$F19,0)+MAX((Expenses!CX$22-$AB21/12)*$AA21*$F19,0)+MAX((Expenses!CX$23-$AB22/12)*$AA22*$F19,0)+MAX((Expenses!CX$24-$AB23/12)*$AA23*$F19,0)))))</f>
        <v>0</v>
      </c>
      <c r="DA190" s="154">
        <f>IF(OR(DA$165&lt;=EOMONTH($E19,$R19*(1-$O19)),DA$165&gt;EOMONTH($E19,$P19*12*(1-$O19)+$Q19*12*$O19+$R19*(1-$O19))),0,IF($X19="NNN",SUM(Expenses!CY$20:CY$24)*$F19,IF($X19="FSG",0,IF($X19="MG",SUMPRODUCT(Expenses!CY$20:CY$24,$Z19:$Z23)*$F19,MAX((Expenses!CY$20-$AB19/12)*$AA19*$F19,0)+MAX((Expenses!CY$21-$AB20/12)*$AA20*$F19,0)+MAX((Expenses!CY$22-$AB21/12)*$AA21*$F19,0)+MAX((Expenses!CY$23-$AB22/12)*$AA22*$F19,0)+MAX((Expenses!CY$24-$AB23/12)*$AA23*$F19,0)))))</f>
        <v>0</v>
      </c>
      <c r="DB190" s="154">
        <f>IF(OR(DB$165&lt;=EOMONTH($E19,$R19*(1-$O19)),DB$165&gt;EOMONTH($E19,$P19*12*(1-$O19)+$Q19*12*$O19+$R19*(1-$O19))),0,IF($X19="NNN",SUM(Expenses!CZ$20:CZ$24)*$F19,IF($X19="FSG",0,IF($X19="MG",SUMPRODUCT(Expenses!CZ$20:CZ$24,$Z19:$Z23)*$F19,MAX((Expenses!CZ$20-$AB19/12)*$AA19*$F19,0)+MAX((Expenses!CZ$21-$AB20/12)*$AA20*$F19,0)+MAX((Expenses!CZ$22-$AB21/12)*$AA21*$F19,0)+MAX((Expenses!CZ$23-$AB22/12)*$AA22*$F19,0)+MAX((Expenses!CZ$24-$AB23/12)*$AA23*$F19,0)))))</f>
        <v>0</v>
      </c>
      <c r="DC190" s="154">
        <f>IF(OR(DC$165&lt;=EOMONTH($E19,$R19*(1-$O19)),DC$165&gt;EOMONTH($E19,$P19*12*(1-$O19)+$Q19*12*$O19+$R19*(1-$O19))),0,IF($X19="NNN",SUM(Expenses!DA$20:DA$24)*$F19,IF($X19="FSG",0,IF($X19="MG",SUMPRODUCT(Expenses!DA$20:DA$24,$Z19:$Z23)*$F19,MAX((Expenses!DA$20-$AB19/12)*$AA19*$F19,0)+MAX((Expenses!DA$21-$AB20/12)*$AA20*$F19,0)+MAX((Expenses!DA$22-$AB21/12)*$AA21*$F19,0)+MAX((Expenses!DA$23-$AB22/12)*$AA22*$F19,0)+MAX((Expenses!DA$24-$AB23/12)*$AA23*$F19,0)))))</f>
        <v>0</v>
      </c>
      <c r="DD190" s="154">
        <f>IF(OR(DD$165&lt;=EOMONTH($E19,$R19*(1-$O19)),DD$165&gt;EOMONTH($E19,$P19*12*(1-$O19)+$Q19*12*$O19+$R19*(1-$O19))),0,IF($X19="NNN",SUM(Expenses!DB$20:DB$24)*$F19,IF($X19="FSG",0,IF($X19="MG",SUMPRODUCT(Expenses!DB$20:DB$24,$Z19:$Z23)*$F19,MAX((Expenses!DB$20-$AB19/12)*$AA19*$F19,0)+MAX((Expenses!DB$21-$AB20/12)*$AA20*$F19,0)+MAX((Expenses!DB$22-$AB21/12)*$AA21*$F19,0)+MAX((Expenses!DB$23-$AB22/12)*$AA22*$F19,0)+MAX((Expenses!DB$24-$AB23/12)*$AA23*$F19,0)))))</f>
        <v>0</v>
      </c>
      <c r="DE190" s="154">
        <f>IF(OR(DE$165&lt;=EOMONTH($E19,$R19*(1-$O19)),DE$165&gt;EOMONTH($E19,$P19*12*(1-$O19)+$Q19*12*$O19+$R19*(1-$O19))),0,IF($X19="NNN",SUM(Expenses!DC$20:DC$24)*$F19,IF($X19="FSG",0,IF($X19="MG",SUMPRODUCT(Expenses!DC$20:DC$24,$Z19:$Z23)*$F19,MAX((Expenses!DC$20-$AB19/12)*$AA19*$F19,0)+MAX((Expenses!DC$21-$AB20/12)*$AA20*$F19,0)+MAX((Expenses!DC$22-$AB21/12)*$AA21*$F19,0)+MAX((Expenses!DC$23-$AB22/12)*$AA22*$F19,0)+MAX((Expenses!DC$24-$AB23/12)*$AA23*$F19,0)))))</f>
        <v>0</v>
      </c>
      <c r="DF190" s="154">
        <f>IF(OR(DF$165&lt;=EOMONTH($E19,$R19*(1-$O19)),DF$165&gt;EOMONTH($E19,$P19*12*(1-$O19)+$Q19*12*$O19+$R19*(1-$O19))),0,IF($X19="NNN",SUM(Expenses!DD$20:DD$24)*$F19,IF($X19="FSG",0,IF($X19="MG",SUMPRODUCT(Expenses!DD$20:DD$24,$Z19:$Z23)*$F19,MAX((Expenses!DD$20-$AB19/12)*$AA19*$F19,0)+MAX((Expenses!DD$21-$AB20/12)*$AA20*$F19,0)+MAX((Expenses!DD$22-$AB21/12)*$AA21*$F19,0)+MAX((Expenses!DD$23-$AB22/12)*$AA22*$F19,0)+MAX((Expenses!DD$24-$AB23/12)*$AA23*$F19,0)))))</f>
        <v>0</v>
      </c>
      <c r="DG190" s="154">
        <f>IF(OR(DG$165&lt;=EOMONTH($E19,$R19*(1-$O19)),DG$165&gt;EOMONTH($E19,$P19*12*(1-$O19)+$Q19*12*$O19+$R19*(1-$O19))),0,IF($X19="NNN",SUM(Expenses!DE$20:DE$24)*$F19,IF($X19="FSG",0,IF($X19="MG",SUMPRODUCT(Expenses!DE$20:DE$24,$Z19:$Z23)*$F19,MAX((Expenses!DE$20-$AB19/12)*$AA19*$F19,0)+MAX((Expenses!DE$21-$AB20/12)*$AA20*$F19,0)+MAX((Expenses!DE$22-$AB21/12)*$AA21*$F19,0)+MAX((Expenses!DE$23-$AB22/12)*$AA22*$F19,0)+MAX((Expenses!DE$24-$AB23/12)*$AA23*$F19,0)))))</f>
        <v>0</v>
      </c>
      <c r="DH190" s="154">
        <f>IF(OR(DH$165&lt;=EOMONTH($E19,$R19*(1-$O19)),DH$165&gt;EOMONTH($E19,$P19*12*(1-$O19)+$Q19*12*$O19+$R19*(1-$O19))),0,IF($X19="NNN",SUM(Expenses!DF$20:DF$24)*$F19,IF($X19="FSG",0,IF($X19="MG",SUMPRODUCT(Expenses!DF$20:DF$24,$Z19:$Z23)*$F19,MAX((Expenses!DF$20-$AB19/12)*$AA19*$F19,0)+MAX((Expenses!DF$21-$AB20/12)*$AA20*$F19,0)+MAX((Expenses!DF$22-$AB21/12)*$AA21*$F19,0)+MAX((Expenses!DF$23-$AB22/12)*$AA22*$F19,0)+MAX((Expenses!DF$24-$AB23/12)*$AA23*$F19,0)))))</f>
        <v>0</v>
      </c>
      <c r="DI190" s="154">
        <f>IF(OR(DI$165&lt;=EOMONTH($E19,$R19*(1-$O19)),DI$165&gt;EOMONTH($E19,$P19*12*(1-$O19)+$Q19*12*$O19+$R19*(1-$O19))),0,IF($X19="NNN",SUM(Expenses!DG$20:DG$24)*$F19,IF($X19="FSG",0,IF($X19="MG",SUMPRODUCT(Expenses!DG$20:DG$24,$Z19:$Z23)*$F19,MAX((Expenses!DG$20-$AB19/12)*$AA19*$F19,0)+MAX((Expenses!DG$21-$AB20/12)*$AA20*$F19,0)+MAX((Expenses!DG$22-$AB21/12)*$AA21*$F19,0)+MAX((Expenses!DG$23-$AB22/12)*$AA22*$F19,0)+MAX((Expenses!DG$24-$AB23/12)*$AA23*$F19,0)))))</f>
        <v>0</v>
      </c>
      <c r="DJ190" s="154">
        <f>IF(OR(DJ$165&lt;=EOMONTH($E19,$R19*(1-$O19)),DJ$165&gt;EOMONTH($E19,$P19*12*(1-$O19)+$Q19*12*$O19+$R19*(1-$O19))),0,IF($X19="NNN",SUM(Expenses!DH$20:DH$24)*$F19,IF($X19="FSG",0,IF($X19="MG",SUMPRODUCT(Expenses!DH$20:DH$24,$Z19:$Z23)*$F19,MAX((Expenses!DH$20-$AB19/12)*$AA19*$F19,0)+MAX((Expenses!DH$21-$AB20/12)*$AA20*$F19,0)+MAX((Expenses!DH$22-$AB21/12)*$AA21*$F19,0)+MAX((Expenses!DH$23-$AB22/12)*$AA22*$F19,0)+MAX((Expenses!DH$24-$AB23/12)*$AA23*$F19,0)))))</f>
        <v>0</v>
      </c>
      <c r="DK190" s="154">
        <f>IF(OR(DK$165&lt;=EOMONTH($E19,$R19*(1-$O19)),DK$165&gt;EOMONTH($E19,$P19*12*(1-$O19)+$Q19*12*$O19+$R19*(1-$O19))),0,IF($X19="NNN",SUM(Expenses!DI$20:DI$24)*$F19,IF($X19="FSG",0,IF($X19="MG",SUMPRODUCT(Expenses!DI$20:DI$24,$Z19:$Z23)*$F19,MAX((Expenses!DI$20-$AB19/12)*$AA19*$F19,0)+MAX((Expenses!DI$21-$AB20/12)*$AA20*$F19,0)+MAX((Expenses!DI$22-$AB21/12)*$AA21*$F19,0)+MAX((Expenses!DI$23-$AB22/12)*$AA22*$F19,0)+MAX((Expenses!DI$24-$AB23/12)*$AA23*$F19,0)))))</f>
        <v>0</v>
      </c>
      <c r="DL190" s="154">
        <f>IF(OR(DL$165&lt;=EOMONTH($E19,$R19*(1-$O19)),DL$165&gt;EOMONTH($E19,$P19*12*(1-$O19)+$Q19*12*$O19+$R19*(1-$O19))),0,IF($X19="NNN",SUM(Expenses!DJ$20:DJ$24)*$F19,IF($X19="FSG",0,IF($X19="MG",SUMPRODUCT(Expenses!DJ$20:DJ$24,$Z19:$Z23)*$F19,MAX((Expenses!DJ$20-$AB19/12)*$AA19*$F19,0)+MAX((Expenses!DJ$21-$AB20/12)*$AA20*$F19,0)+MAX((Expenses!DJ$22-$AB21/12)*$AA21*$F19,0)+MAX((Expenses!DJ$23-$AB22/12)*$AA22*$F19,0)+MAX((Expenses!DJ$24-$AB23/12)*$AA23*$F19,0)))))</f>
        <v>0</v>
      </c>
      <c r="DM190" s="154">
        <f>IF(OR(DM$165&lt;=EOMONTH($E19,$R19*(1-$O19)),DM$165&gt;EOMONTH($E19,$P19*12*(1-$O19)+$Q19*12*$O19+$R19*(1-$O19))),0,IF($X19="NNN",SUM(Expenses!DK$20:DK$24)*$F19,IF($X19="FSG",0,IF($X19="MG",SUMPRODUCT(Expenses!DK$20:DK$24,$Z19:$Z23)*$F19,MAX((Expenses!DK$20-$AB19/12)*$AA19*$F19,0)+MAX((Expenses!DK$21-$AB20/12)*$AA20*$F19,0)+MAX((Expenses!DK$22-$AB21/12)*$AA21*$F19,0)+MAX((Expenses!DK$23-$AB22/12)*$AA22*$F19,0)+MAX((Expenses!DK$24-$AB23/12)*$AA23*$F19,0)))))</f>
        <v>0</v>
      </c>
      <c r="DN190" s="154">
        <f>IF(OR(DN$165&lt;=EOMONTH($E19,$R19*(1-$O19)),DN$165&gt;EOMONTH($E19,$P19*12*(1-$O19)+$Q19*12*$O19+$R19*(1-$O19))),0,IF($X19="NNN",SUM(Expenses!DL$20:DL$24)*$F19,IF($X19="FSG",0,IF($X19="MG",SUMPRODUCT(Expenses!DL$20:DL$24,$Z19:$Z23)*$F19,MAX((Expenses!DL$20-$AB19/12)*$AA19*$F19,0)+MAX((Expenses!DL$21-$AB20/12)*$AA20*$F19,0)+MAX((Expenses!DL$22-$AB21/12)*$AA21*$F19,0)+MAX((Expenses!DL$23-$AB22/12)*$AA22*$F19,0)+MAX((Expenses!DL$24-$AB23/12)*$AA23*$F19,0)))))</f>
        <v>0</v>
      </c>
      <c r="DO190" s="154">
        <f>IF(OR(DO$165&lt;=EOMONTH($E19,$R19*(1-$O19)),DO$165&gt;EOMONTH($E19,$P19*12*(1-$O19)+$Q19*12*$O19+$R19*(1-$O19))),0,IF($X19="NNN",SUM(Expenses!DM$20:DM$24)*$F19,IF($X19="FSG",0,IF($X19="MG",SUMPRODUCT(Expenses!DM$20:DM$24,$Z19:$Z23)*$F19,MAX((Expenses!DM$20-$AB19/12)*$AA19*$F19,0)+MAX((Expenses!DM$21-$AB20/12)*$AA20*$F19,0)+MAX((Expenses!DM$22-$AB21/12)*$AA21*$F19,0)+MAX((Expenses!DM$23-$AB22/12)*$AA22*$F19,0)+MAX((Expenses!DM$24-$AB23/12)*$AA23*$F19,0)))))</f>
        <v>0</v>
      </c>
      <c r="DP190" s="154">
        <f>IF(OR(DP$165&lt;=EOMONTH($E19,$R19*(1-$O19)),DP$165&gt;EOMONTH($E19,$P19*12*(1-$O19)+$Q19*12*$O19+$R19*(1-$O19))),0,IF($X19="NNN",SUM(Expenses!DN$20:DN$24)*$F19,IF($X19="FSG",0,IF($X19="MG",SUMPRODUCT(Expenses!DN$20:DN$24,$Z19:$Z23)*$F19,MAX((Expenses!DN$20-$AB19/12)*$AA19*$F19,0)+MAX((Expenses!DN$21-$AB20/12)*$AA20*$F19,0)+MAX((Expenses!DN$22-$AB21/12)*$AA21*$F19,0)+MAX((Expenses!DN$23-$AB22/12)*$AA22*$F19,0)+MAX((Expenses!DN$24-$AB23/12)*$AA23*$F19,0)))))</f>
        <v>0</v>
      </c>
      <c r="DQ190" s="154">
        <f>IF(OR(DQ$165&lt;=EOMONTH($E19,$R19*(1-$O19)),DQ$165&gt;EOMONTH($E19,$P19*12*(1-$O19)+$Q19*12*$O19+$R19*(1-$O19))),0,IF($X19="NNN",SUM(Expenses!DO$20:DO$24)*$F19,IF($X19="FSG",0,IF($X19="MG",SUMPRODUCT(Expenses!DO$20:DO$24,$Z19:$Z23)*$F19,MAX((Expenses!DO$20-$AB19/12)*$AA19*$F19,0)+MAX((Expenses!DO$21-$AB20/12)*$AA20*$F19,0)+MAX((Expenses!DO$22-$AB21/12)*$AA21*$F19,0)+MAX((Expenses!DO$23-$AB22/12)*$AA22*$F19,0)+MAX((Expenses!DO$24-$AB23/12)*$AA23*$F19,0)))))</f>
        <v>0</v>
      </c>
      <c r="DR190" s="154">
        <f>IF(OR(DR$165&lt;=EOMONTH($E19,$R19*(1-$O19)),DR$165&gt;EOMONTH($E19,$P19*12*(1-$O19)+$Q19*12*$O19+$R19*(1-$O19))),0,IF($X19="NNN",SUM(Expenses!DP$20:DP$24)*$F19,IF($X19="FSG",0,IF($X19="MG",SUMPRODUCT(Expenses!DP$20:DP$24,$Z19:$Z23)*$F19,MAX((Expenses!DP$20-$AB19/12)*$AA19*$F19,0)+MAX((Expenses!DP$21-$AB20/12)*$AA20*$F19,0)+MAX((Expenses!DP$22-$AB21/12)*$AA21*$F19,0)+MAX((Expenses!DP$23-$AB22/12)*$AA22*$F19,0)+MAX((Expenses!DP$24-$AB23/12)*$AA23*$F19,0)))))</f>
        <v>0</v>
      </c>
      <c r="DS190" s="154">
        <f>IF(OR(DS$165&lt;=EOMONTH($E19,$R19*(1-$O19)),DS$165&gt;EOMONTH($E19,$P19*12*(1-$O19)+$Q19*12*$O19+$R19*(1-$O19))),0,IF($X19="NNN",SUM(Expenses!DQ$20:DQ$24)*$F19,IF($X19="FSG",0,IF($X19="MG",SUMPRODUCT(Expenses!DQ$20:DQ$24,$Z19:$Z23)*$F19,MAX((Expenses!DQ$20-$AB19/12)*$AA19*$F19,0)+MAX((Expenses!DQ$21-$AB20/12)*$AA20*$F19,0)+MAX((Expenses!DQ$22-$AB21/12)*$AA21*$F19,0)+MAX((Expenses!DQ$23-$AB22/12)*$AA22*$F19,0)+MAX((Expenses!DQ$24-$AB23/12)*$AA23*$F19,0)))))</f>
        <v>0</v>
      </c>
      <c r="DT190" s="154">
        <f>IF(OR(DT$165&lt;=EOMONTH($E19,$R19*(1-$O19)),DT$165&gt;EOMONTH($E19,$P19*12*(1-$O19)+$Q19*12*$O19+$R19*(1-$O19))),0,IF($X19="NNN",SUM(Expenses!DR$20:DR$24)*$F19,IF($X19="FSG",0,IF($X19="MG",SUMPRODUCT(Expenses!DR$20:DR$24,$Z19:$Z23)*$F19,MAX((Expenses!DR$20-$AB19/12)*$AA19*$F19,0)+MAX((Expenses!DR$21-$AB20/12)*$AA20*$F19,0)+MAX((Expenses!DR$22-$AB21/12)*$AA21*$F19,0)+MAX((Expenses!DR$23-$AB22/12)*$AA22*$F19,0)+MAX((Expenses!DR$24-$AB23/12)*$AA23*$F19,0)))))</f>
        <v>0</v>
      </c>
      <c r="DU190" s="154">
        <f>IF(OR(DU$165&lt;=EOMONTH($E19,$R19*(1-$O19)),DU$165&gt;EOMONTH($E19,$P19*12*(1-$O19)+$Q19*12*$O19+$R19*(1-$O19))),0,IF($X19="NNN",SUM(Expenses!DS$20:DS$24)*$F19,IF($X19="FSG",0,IF($X19="MG",SUMPRODUCT(Expenses!DS$20:DS$24,$Z19:$Z23)*$F19,MAX((Expenses!DS$20-$AB19/12)*$AA19*$F19,0)+MAX((Expenses!DS$21-$AB20/12)*$AA20*$F19,0)+MAX((Expenses!DS$22-$AB21/12)*$AA21*$F19,0)+MAX((Expenses!DS$23-$AB22/12)*$AA22*$F19,0)+MAX((Expenses!DS$24-$AB23/12)*$AA23*$F19,0)))))</f>
        <v>0</v>
      </c>
      <c r="DV190" s="154">
        <f>IF(OR(DV$165&lt;=EOMONTH($E19,$R19*(1-$O19)),DV$165&gt;EOMONTH($E19,$P19*12*(1-$O19)+$Q19*12*$O19+$R19*(1-$O19))),0,IF($X19="NNN",SUM(Expenses!DT$20:DT$24)*$F19,IF($X19="FSG",0,IF($X19="MG",SUMPRODUCT(Expenses!DT$20:DT$24,$Z19:$Z23)*$F19,MAX((Expenses!DT$20-$AB19/12)*$AA19*$F19,0)+MAX((Expenses!DT$21-$AB20/12)*$AA20*$F19,0)+MAX((Expenses!DT$22-$AB21/12)*$AA21*$F19,0)+MAX((Expenses!DT$23-$AB22/12)*$AA22*$F19,0)+MAX((Expenses!DT$24-$AB23/12)*$AA23*$F19,0)))))</f>
        <v>0</v>
      </c>
      <c r="DW190" s="154">
        <f>IF(OR(DW$165&lt;=EOMONTH($E19,$R19*(1-$O19)),DW$165&gt;EOMONTH($E19,$P19*12*(1-$O19)+$Q19*12*$O19+$R19*(1-$O19))),0,IF($X19="NNN",SUM(Expenses!DU$20:DU$24)*$F19,IF($X19="FSG",0,IF($X19="MG",SUMPRODUCT(Expenses!DU$20:DU$24,$Z19:$Z23)*$F19,MAX((Expenses!DU$20-$AB19/12)*$AA19*$F19,0)+MAX((Expenses!DU$21-$AB20/12)*$AA20*$F19,0)+MAX((Expenses!DU$22-$AB21/12)*$AA21*$F19,0)+MAX((Expenses!DU$23-$AB22/12)*$AA22*$F19,0)+MAX((Expenses!DU$24-$AB23/12)*$AA23*$F19,0)))))</f>
        <v>0</v>
      </c>
      <c r="DX190" s="154">
        <f>IF(OR(DX$165&lt;=EOMONTH($E19,$R19*(1-$O19)),DX$165&gt;EOMONTH($E19,$P19*12*(1-$O19)+$Q19*12*$O19+$R19*(1-$O19))),0,IF($X19="NNN",SUM(Expenses!DV$20:DV$24)*$F19,IF($X19="FSG",0,IF($X19="MG",SUMPRODUCT(Expenses!DV$20:DV$24,$Z19:$Z23)*$F19,MAX((Expenses!DV$20-$AB19/12)*$AA19*$F19,0)+MAX((Expenses!DV$21-$AB20/12)*$AA20*$F19,0)+MAX((Expenses!DV$22-$AB21/12)*$AA21*$F19,0)+MAX((Expenses!DV$23-$AB22/12)*$AA22*$F19,0)+MAX((Expenses!DV$24-$AB23/12)*$AA23*$F19,0)))))</f>
        <v>0</v>
      </c>
      <c r="DY190" s="154">
        <f>IF(OR(DY$165&lt;=EOMONTH($E19,$R19*(1-$O19)),DY$165&gt;EOMONTH($E19,$P19*12*(1-$O19)+$Q19*12*$O19+$R19*(1-$O19))),0,IF($X19="NNN",SUM(Expenses!DW$20:DW$24)*$F19,IF($X19="FSG",0,IF($X19="MG",SUMPRODUCT(Expenses!DW$20:DW$24,$Z19:$Z23)*$F19,MAX((Expenses!DW$20-$AB19/12)*$AA19*$F19,0)+MAX((Expenses!DW$21-$AB20/12)*$AA20*$F19,0)+MAX((Expenses!DW$22-$AB21/12)*$AA21*$F19,0)+MAX((Expenses!DW$23-$AB22/12)*$AA22*$F19,0)+MAX((Expenses!DW$24-$AB23/12)*$AA23*$F19,0)))))</f>
        <v>0</v>
      </c>
      <c r="DZ190" s="154">
        <f>IF(OR(DZ$165&lt;=EOMONTH($E19,$R19*(1-$O19)),DZ$165&gt;EOMONTH($E19,$P19*12*(1-$O19)+$Q19*12*$O19+$R19*(1-$O19))),0,IF($X19="NNN",SUM(Expenses!DX$20:DX$24)*$F19,IF($X19="FSG",0,IF($X19="MG",SUMPRODUCT(Expenses!DX$20:DX$24,$Z19:$Z23)*$F19,MAX((Expenses!DX$20-$AB19/12)*$AA19*$F19,0)+MAX((Expenses!DX$21-$AB20/12)*$AA20*$F19,0)+MAX((Expenses!DX$22-$AB21/12)*$AA21*$F19,0)+MAX((Expenses!DX$23-$AB22/12)*$AA22*$F19,0)+MAX((Expenses!DX$24-$AB23/12)*$AA23*$F19,0)))))</f>
        <v>0</v>
      </c>
      <c r="EA190" s="154">
        <f>IF(OR(EA$165&lt;=EOMONTH($E19,$R19*(1-$O19)),EA$165&gt;EOMONTH($E19,$P19*12*(1-$O19)+$Q19*12*$O19+$R19*(1-$O19))),0,IF($X19="NNN",SUM(Expenses!DY$20:DY$24)*$F19,IF($X19="FSG",0,IF($X19="MG",SUMPRODUCT(Expenses!DY$20:DY$24,$Z19:$Z23)*$F19,MAX((Expenses!DY$20-$AB19/12)*$AA19*$F19,0)+MAX((Expenses!DY$21-$AB20/12)*$AA20*$F19,0)+MAX((Expenses!DY$22-$AB21/12)*$AA21*$F19,0)+MAX((Expenses!DY$23-$AB22/12)*$AA22*$F19,0)+MAX((Expenses!DY$24-$AB23/12)*$AA23*$F19,0)))))</f>
        <v>0</v>
      </c>
      <c r="EB190" s="154">
        <f>IF(OR(EB$165&lt;=EOMONTH($E19,$R19*(1-$O19)),EB$165&gt;EOMONTH($E19,$P19*12*(1-$O19)+$Q19*12*$O19+$R19*(1-$O19))),0,IF($X19="NNN",SUM(Expenses!DZ$20:DZ$24)*$F19,IF($X19="FSG",0,IF($X19="MG",SUMPRODUCT(Expenses!DZ$20:DZ$24,$Z19:$Z23)*$F19,MAX((Expenses!DZ$20-$AB19/12)*$AA19*$F19,0)+MAX((Expenses!DZ$21-$AB20/12)*$AA20*$F19,0)+MAX((Expenses!DZ$22-$AB21/12)*$AA21*$F19,0)+MAX((Expenses!DZ$23-$AB22/12)*$AA22*$F19,0)+MAX((Expenses!DZ$24-$AB23/12)*$AA23*$F19,0)))))</f>
        <v>0</v>
      </c>
      <c r="EC190" s="154">
        <f>IF(OR(EC$165&lt;=EOMONTH($E19,$R19*(1-$O19)),EC$165&gt;EOMONTH($E19,$P19*12*(1-$O19)+$Q19*12*$O19+$R19*(1-$O19))),0,IF($X19="NNN",SUM(Expenses!EA$20:EA$24)*$F19,IF($X19="FSG",0,IF($X19="MG",SUMPRODUCT(Expenses!EA$20:EA$24,$Z19:$Z23)*$F19,MAX((Expenses!EA$20-$AB19/12)*$AA19*$F19,0)+MAX((Expenses!EA$21-$AB20/12)*$AA20*$F19,0)+MAX((Expenses!EA$22-$AB21/12)*$AA21*$F19,0)+MAX((Expenses!EA$23-$AB22/12)*$AA22*$F19,0)+MAX((Expenses!EA$24-$AB23/12)*$AA23*$F19,0)))))</f>
        <v>0</v>
      </c>
      <c r="ED190" s="154">
        <f>IF(OR(ED$165&lt;=EOMONTH($E19,$R19*(1-$O19)),ED$165&gt;EOMONTH($E19,$P19*12*(1-$O19)+$Q19*12*$O19+$R19*(1-$O19))),0,IF($X19="NNN",SUM(Expenses!EB$20:EB$24)*$F19,IF($X19="FSG",0,IF($X19="MG",SUMPRODUCT(Expenses!EB$20:EB$24,$Z19:$Z23)*$F19,MAX((Expenses!EB$20-$AB19/12)*$AA19*$F19,0)+MAX((Expenses!EB$21-$AB20/12)*$AA20*$F19,0)+MAX((Expenses!EB$22-$AB21/12)*$AA21*$F19,0)+MAX((Expenses!EB$23-$AB22/12)*$AA22*$F19,0)+MAX((Expenses!EB$24-$AB23/12)*$AA23*$F19,0)))))</f>
        <v>0</v>
      </c>
      <c r="EE190" s="154">
        <f>IF(OR(EE$165&lt;=EOMONTH($E19,$R19*(1-$O19)),EE$165&gt;EOMONTH($E19,$P19*12*(1-$O19)+$Q19*12*$O19+$R19*(1-$O19))),0,IF($X19="NNN",SUM(Expenses!EC$20:EC$24)*$F19,IF($X19="FSG",0,IF($X19="MG",SUMPRODUCT(Expenses!EC$20:EC$24,$Z19:$Z23)*$F19,MAX((Expenses!EC$20-$AB19/12)*$AA19*$F19,0)+MAX((Expenses!EC$21-$AB20/12)*$AA20*$F19,0)+MAX((Expenses!EC$22-$AB21/12)*$AA21*$F19,0)+MAX((Expenses!EC$23-$AB22/12)*$AA22*$F19,0)+MAX((Expenses!EC$24-$AB23/12)*$AA23*$F19,0)))))</f>
        <v>0</v>
      </c>
      <c r="EF190" s="154">
        <f>IF(OR(EF$165&lt;=EOMONTH($E19,$R19*(1-$O19)),EF$165&gt;EOMONTH($E19,$P19*12*(1-$O19)+$Q19*12*$O19+$R19*(1-$O19))),0,IF($X19="NNN",SUM(Expenses!ED$20:ED$24)*$F19,IF($X19="FSG",0,IF($X19="MG",SUMPRODUCT(Expenses!ED$20:ED$24,$Z19:$Z23)*$F19,MAX((Expenses!ED$20-$AB19/12)*$AA19*$F19,0)+MAX((Expenses!ED$21-$AB20/12)*$AA20*$F19,0)+MAX((Expenses!ED$22-$AB21/12)*$AA21*$F19,0)+MAX((Expenses!ED$23-$AB22/12)*$AA22*$F19,0)+MAX((Expenses!ED$24-$AB23/12)*$AA23*$F19,0)))))</f>
        <v>0</v>
      </c>
      <c r="EG190" s="154">
        <f>IF(OR(EG$165&lt;=EOMONTH($E19,$R19*(1-$O19)),EG$165&gt;EOMONTH($E19,$P19*12*(1-$O19)+$Q19*12*$O19+$R19*(1-$O19))),0,IF($X19="NNN",SUM(Expenses!EE$20:EE$24)*$F19,IF($X19="FSG",0,IF($X19="MG",SUMPRODUCT(Expenses!EE$20:EE$24,$Z19:$Z23)*$F19,MAX((Expenses!EE$20-$AB19/12)*$AA19*$F19,0)+MAX((Expenses!EE$21-$AB20/12)*$AA20*$F19,0)+MAX((Expenses!EE$22-$AB21/12)*$AA21*$F19,0)+MAX((Expenses!EE$23-$AB22/12)*$AA22*$F19,0)+MAX((Expenses!EE$24-$AB23/12)*$AA23*$F19,0)))))</f>
        <v>0</v>
      </c>
      <c r="EH190" s="154">
        <f>IF(OR(EH$165&lt;=EOMONTH($E19,$R19*(1-$O19)),EH$165&gt;EOMONTH($E19,$P19*12*(1-$O19)+$Q19*12*$O19+$R19*(1-$O19))),0,IF($X19="NNN",SUM(Expenses!EF$20:EF$24)*$F19,IF($X19="FSG",0,IF($X19="MG",SUMPRODUCT(Expenses!EF$20:EF$24,$Z19:$Z23)*$F19,MAX((Expenses!EF$20-$AB19/12)*$AA19*$F19,0)+MAX((Expenses!EF$21-$AB20/12)*$AA20*$F19,0)+MAX((Expenses!EF$22-$AB21/12)*$AA21*$F19,0)+MAX((Expenses!EF$23-$AB22/12)*$AA22*$F19,0)+MAX((Expenses!EF$24-$AB23/12)*$AA23*$F19,0)))))</f>
        <v>0</v>
      </c>
      <c r="EI190" s="154">
        <f>IF(OR(EI$165&lt;=EOMONTH($E19,$R19*(1-$O19)),EI$165&gt;EOMONTH($E19,$P19*12*(1-$O19)+$Q19*12*$O19+$R19*(1-$O19))),0,IF($X19="NNN",SUM(Expenses!EG$20:EG$24)*$F19,IF($X19="FSG",0,IF($X19="MG",SUMPRODUCT(Expenses!EG$20:EG$24,$Z19:$Z23)*$F19,MAX((Expenses!EG$20-$AB19/12)*$AA19*$F19,0)+MAX((Expenses!EG$21-$AB20/12)*$AA20*$F19,0)+MAX((Expenses!EG$22-$AB21/12)*$AA21*$F19,0)+MAX((Expenses!EG$23-$AB22/12)*$AA22*$F19,0)+MAX((Expenses!EG$24-$AB23/12)*$AA23*$F19,0)))))</f>
        <v>0</v>
      </c>
      <c r="EJ190" s="154">
        <f>IF(OR(EJ$165&lt;=EOMONTH($E19,$R19*(1-$O19)),EJ$165&gt;EOMONTH($E19,$P19*12*(1-$O19)+$Q19*12*$O19+$R19*(1-$O19))),0,IF($X19="NNN",SUM(Expenses!EH$20:EH$24)*$F19,IF($X19="FSG",0,IF($X19="MG",SUMPRODUCT(Expenses!EH$20:EH$24,$Z19:$Z23)*$F19,MAX((Expenses!EH$20-$AB19/12)*$AA19*$F19,0)+MAX((Expenses!EH$21-$AB20/12)*$AA20*$F19,0)+MAX((Expenses!EH$22-$AB21/12)*$AA21*$F19,0)+MAX((Expenses!EH$23-$AB22/12)*$AA22*$F19,0)+MAX((Expenses!EH$24-$AB23/12)*$AA23*$F19,0)))))</f>
        <v>0</v>
      </c>
      <c r="EK190" s="154">
        <f>IF(OR(EK$165&lt;=EOMONTH($E19,$R19*(1-$O19)),EK$165&gt;EOMONTH($E19,$P19*12*(1-$O19)+$Q19*12*$O19+$R19*(1-$O19))),0,IF($X19="NNN",SUM(Expenses!EI$20:EI$24)*$F19,IF($X19="FSG",0,IF($X19="MG",SUMPRODUCT(Expenses!EI$20:EI$24,$Z19:$Z23)*$F19,MAX((Expenses!EI$20-$AB19/12)*$AA19*$F19,0)+MAX((Expenses!EI$21-$AB20/12)*$AA20*$F19,0)+MAX((Expenses!EI$22-$AB21/12)*$AA21*$F19,0)+MAX((Expenses!EI$23-$AB22/12)*$AA22*$F19,0)+MAX((Expenses!EI$24-$AB23/12)*$AA23*$F19,0)))))</f>
        <v>0</v>
      </c>
      <c r="EL190" s="154">
        <f>IF(OR(EL$165&lt;=EOMONTH($E19,$R19*(1-$O19)),EL$165&gt;EOMONTH($E19,$P19*12*(1-$O19)+$Q19*12*$O19+$R19*(1-$O19))),0,IF($X19="NNN",SUM(Expenses!EJ$20:EJ$24)*$F19,IF($X19="FSG",0,IF($X19="MG",SUMPRODUCT(Expenses!EJ$20:EJ$24,$Z19:$Z23)*$F19,MAX((Expenses!EJ$20-$AB19/12)*$AA19*$F19,0)+MAX((Expenses!EJ$21-$AB20/12)*$AA20*$F19,0)+MAX((Expenses!EJ$22-$AB21/12)*$AA21*$F19,0)+MAX((Expenses!EJ$23-$AB22/12)*$AA22*$F19,0)+MAX((Expenses!EJ$24-$AB23/12)*$AA23*$F19,0)))))</f>
        <v>0</v>
      </c>
      <c r="EM190" s="154">
        <f>IF(OR(EM$165&lt;=EOMONTH($E19,$R19*(1-$O19)),EM$165&gt;EOMONTH($E19,$P19*12*(1-$O19)+$Q19*12*$O19+$R19*(1-$O19))),0,IF($X19="NNN",SUM(Expenses!EK$20:EK$24)*$F19,IF($X19="FSG",0,IF($X19="MG",SUMPRODUCT(Expenses!EK$20:EK$24,$Z19:$Z23)*$F19,MAX((Expenses!EK$20-$AB19/12)*$AA19*$F19,0)+MAX((Expenses!EK$21-$AB20/12)*$AA20*$F19,0)+MAX((Expenses!EK$22-$AB21/12)*$AA21*$F19,0)+MAX((Expenses!EK$23-$AB22/12)*$AA22*$F19,0)+MAX((Expenses!EK$24-$AB23/12)*$AA23*$F19,0)))))</f>
        <v>0</v>
      </c>
      <c r="EN190" s="154">
        <f>IF(OR(EN$165&lt;=EOMONTH($E19,$R19*(1-$O19)),EN$165&gt;EOMONTH($E19,$P19*12*(1-$O19)+$Q19*12*$O19+$R19*(1-$O19))),0,IF($X19="NNN",SUM(Expenses!EL$20:EL$24)*$F19,IF($X19="FSG",0,IF($X19="MG",SUMPRODUCT(Expenses!EL$20:EL$24,$Z19:$Z23)*$F19,MAX((Expenses!EL$20-$AB19/12)*$AA19*$F19,0)+MAX((Expenses!EL$21-$AB20/12)*$AA20*$F19,0)+MAX((Expenses!EL$22-$AB21/12)*$AA21*$F19,0)+MAX((Expenses!EL$23-$AB22/12)*$AA22*$F19,0)+MAX((Expenses!EL$24-$AB23/12)*$AA23*$F19,0)))))</f>
        <v>0</v>
      </c>
      <c r="EO190" s="154">
        <f>IF(OR(EO$165&lt;=EOMONTH($E19,$R19*(1-$O19)),EO$165&gt;EOMONTH($E19,$P19*12*(1-$O19)+$Q19*12*$O19+$R19*(1-$O19))),0,IF($X19="NNN",SUM(Expenses!EM$20:EM$24)*$F19,IF($X19="FSG",0,IF($X19="MG",SUMPRODUCT(Expenses!EM$20:EM$24,$Z19:$Z23)*$F19,MAX((Expenses!EM$20-$AB19/12)*$AA19*$F19,0)+MAX((Expenses!EM$21-$AB20/12)*$AA20*$F19,0)+MAX((Expenses!EM$22-$AB21/12)*$AA21*$F19,0)+MAX((Expenses!EM$23-$AB22/12)*$AA22*$F19,0)+MAX((Expenses!EM$24-$AB23/12)*$AA23*$F19,0)))))</f>
        <v>0</v>
      </c>
      <c r="EP190" s="154">
        <f>IF(OR(EP$165&lt;=EOMONTH($E19,$R19*(1-$O19)),EP$165&gt;EOMONTH($E19,$P19*12*(1-$O19)+$Q19*12*$O19+$R19*(1-$O19))),0,IF($X19="NNN",SUM(Expenses!EN$20:EN$24)*$F19,IF($X19="FSG",0,IF($X19="MG",SUMPRODUCT(Expenses!EN$20:EN$24,$Z19:$Z23)*$F19,MAX((Expenses!EN$20-$AB19/12)*$AA19*$F19,0)+MAX((Expenses!EN$21-$AB20/12)*$AA20*$F19,0)+MAX((Expenses!EN$22-$AB21/12)*$AA21*$F19,0)+MAX((Expenses!EN$23-$AB22/12)*$AA22*$F19,0)+MAX((Expenses!EN$24-$AB23/12)*$AA23*$F19,0)))))</f>
        <v>0</v>
      </c>
      <c r="EQ190" s="154">
        <f>IF(OR(EQ$165&lt;=EOMONTH($E19,$R19*(1-$O19)),EQ$165&gt;EOMONTH($E19,$P19*12*(1-$O19)+$Q19*12*$O19+$R19*(1-$O19))),0,IF($X19="NNN",SUM(Expenses!EO$20:EO$24)*$F19,IF($X19="FSG",0,IF($X19="MG",SUMPRODUCT(Expenses!EO$20:EO$24,$Z19:$Z23)*$F19,MAX((Expenses!EO$20-$AB19/12)*$AA19*$F19,0)+MAX((Expenses!EO$21-$AB20/12)*$AA20*$F19,0)+MAX((Expenses!EO$22-$AB21/12)*$AA21*$F19,0)+MAX((Expenses!EO$23-$AB22/12)*$AA22*$F19,0)+MAX((Expenses!EO$24-$AB23/12)*$AA23*$F19,0)))))</f>
        <v>0</v>
      </c>
      <c r="ER190" s="154">
        <f>IF(OR(ER$165&lt;=EOMONTH($E19,$R19*(1-$O19)),ER$165&gt;EOMONTH($E19,$P19*12*(1-$O19)+$Q19*12*$O19+$R19*(1-$O19))),0,IF($X19="NNN",SUM(Expenses!EP$20:EP$24)*$F19,IF($X19="FSG",0,IF($X19="MG",SUMPRODUCT(Expenses!EP$20:EP$24,$Z19:$Z23)*$F19,MAX((Expenses!EP$20-$AB19/12)*$AA19*$F19,0)+MAX((Expenses!EP$21-$AB20/12)*$AA20*$F19,0)+MAX((Expenses!EP$22-$AB21/12)*$AA21*$F19,0)+MAX((Expenses!EP$23-$AB22/12)*$AA22*$F19,0)+MAX((Expenses!EP$24-$AB23/12)*$AA23*$F19,0)))))</f>
        <v>0</v>
      </c>
      <c r="ES190" s="154">
        <f>IF(OR(ES$165&lt;=EOMONTH($E19,$R19*(1-$O19)),ES$165&gt;EOMONTH($E19,$P19*12*(1-$O19)+$Q19*12*$O19+$R19*(1-$O19))),0,IF($X19="NNN",SUM(Expenses!EQ$20:EQ$24)*$F19,IF($X19="FSG",0,IF($X19="MG",SUMPRODUCT(Expenses!EQ$20:EQ$24,$Z19:$Z23)*$F19,MAX((Expenses!EQ$20-$AB19/12)*$AA19*$F19,0)+MAX((Expenses!EQ$21-$AB20/12)*$AA20*$F19,0)+MAX((Expenses!EQ$22-$AB21/12)*$AA21*$F19,0)+MAX((Expenses!EQ$23-$AB22/12)*$AA22*$F19,0)+MAX((Expenses!EQ$24-$AB23/12)*$AA23*$F19,0)))))</f>
        <v>0</v>
      </c>
      <c r="ET190" s="154">
        <f>IF(OR(ET$165&lt;=EOMONTH($E19,$R19*(1-$O19)),ET$165&gt;EOMONTH($E19,$P19*12*(1-$O19)+$Q19*12*$O19+$R19*(1-$O19))),0,IF($X19="NNN",SUM(Expenses!ER$20:ER$24)*$F19,IF($X19="FSG",0,IF($X19="MG",SUMPRODUCT(Expenses!ER$20:ER$24,$Z19:$Z23)*$F19,MAX((Expenses!ER$20-$AB19/12)*$AA19*$F19,0)+MAX((Expenses!ER$21-$AB20/12)*$AA20*$F19,0)+MAX((Expenses!ER$22-$AB21/12)*$AA21*$F19,0)+MAX((Expenses!ER$23-$AB22/12)*$AA22*$F19,0)+MAX((Expenses!ER$24-$AB23/12)*$AA23*$F19,0)))))</f>
        <v>0</v>
      </c>
      <c r="EU190" s="154">
        <f>IF(OR(EU$165&lt;=EOMONTH($E19,$R19*(1-$O19)),EU$165&gt;EOMONTH($E19,$P19*12*(1-$O19)+$Q19*12*$O19+$R19*(1-$O19))),0,IF($X19="NNN",SUM(Expenses!ES$20:ES$24)*$F19,IF($X19="FSG",0,IF($X19="MG",SUMPRODUCT(Expenses!ES$20:ES$24,$Z19:$Z23)*$F19,MAX((Expenses!ES$20-$AB19/12)*$AA19*$F19,0)+MAX((Expenses!ES$21-$AB20/12)*$AA20*$F19,0)+MAX((Expenses!ES$22-$AB21/12)*$AA21*$F19,0)+MAX((Expenses!ES$23-$AB22/12)*$AA22*$F19,0)+MAX((Expenses!ES$24-$AB23/12)*$AA23*$F19,0)))))</f>
        <v>0</v>
      </c>
      <c r="EV190" s="154">
        <f>IF(OR(EV$165&lt;=EOMONTH($E19,$R19*(1-$O19)),EV$165&gt;EOMONTH($E19,$P19*12*(1-$O19)+$Q19*12*$O19+$R19*(1-$O19))),0,IF($X19="NNN",SUM(Expenses!ET$20:ET$24)*$F19,IF($X19="FSG",0,IF($X19="MG",SUMPRODUCT(Expenses!ET$20:ET$24,$Z19:$Z23)*$F19,MAX((Expenses!ET$20-$AB19/12)*$AA19*$F19,0)+MAX((Expenses!ET$21-$AB20/12)*$AA20*$F19,0)+MAX((Expenses!ET$22-$AB21/12)*$AA21*$F19,0)+MAX((Expenses!ET$23-$AB22/12)*$AA22*$F19,0)+MAX((Expenses!ET$24-$AB23/12)*$AA23*$F19,0)))))</f>
        <v>0</v>
      </c>
      <c r="EW190" s="154">
        <f>IF(OR(EW$165&lt;=EOMONTH($E19,$R19*(1-$O19)),EW$165&gt;EOMONTH($E19,$P19*12*(1-$O19)+$Q19*12*$O19+$R19*(1-$O19))),0,IF($X19="NNN",SUM(Expenses!EU$20:EU$24)*$F19,IF($X19="FSG",0,IF($X19="MG",SUMPRODUCT(Expenses!EU$20:EU$24,$Z19:$Z23)*$F19,MAX((Expenses!EU$20-$AB19/12)*$AA19*$F19,0)+MAX((Expenses!EU$21-$AB20/12)*$AA20*$F19,0)+MAX((Expenses!EU$22-$AB21/12)*$AA21*$F19,0)+MAX((Expenses!EU$23-$AB22/12)*$AA22*$F19,0)+MAX((Expenses!EU$24-$AB23/12)*$AA23*$F19,0)))))</f>
        <v>0</v>
      </c>
      <c r="EX190" s="154">
        <f>IF(OR(EX$165&lt;=EOMONTH($E19,$R19*(1-$O19)),EX$165&gt;EOMONTH($E19,$P19*12*(1-$O19)+$Q19*12*$O19+$R19*(1-$O19))),0,IF($X19="NNN",SUM(Expenses!EV$20:EV$24)*$F19,IF($X19="FSG",0,IF($X19="MG",SUMPRODUCT(Expenses!EV$20:EV$24,$Z19:$Z23)*$F19,MAX((Expenses!EV$20-$AB19/12)*$AA19*$F19,0)+MAX((Expenses!EV$21-$AB20/12)*$AA20*$F19,0)+MAX((Expenses!EV$22-$AB21/12)*$AA21*$F19,0)+MAX((Expenses!EV$23-$AB22/12)*$AA22*$F19,0)+MAX((Expenses!EV$24-$AB23/12)*$AA23*$F19,0)))))</f>
        <v>0</v>
      </c>
      <c r="EY190" s="154">
        <f>IF(OR(EY$165&lt;=EOMONTH($E19,$R19*(1-$O19)),EY$165&gt;EOMONTH($E19,$P19*12*(1-$O19)+$Q19*12*$O19+$R19*(1-$O19))),0,IF($X19="NNN",SUM(Expenses!EW$20:EW$24)*$F19,IF($X19="FSG",0,IF($X19="MG",SUMPRODUCT(Expenses!EW$20:EW$24,$Z19:$Z23)*$F19,MAX((Expenses!EW$20-$AB19/12)*$AA19*$F19,0)+MAX((Expenses!EW$21-$AB20/12)*$AA20*$F19,0)+MAX((Expenses!EW$22-$AB21/12)*$AA21*$F19,0)+MAX((Expenses!EW$23-$AB22/12)*$AA22*$F19,0)+MAX((Expenses!EW$24-$AB23/12)*$AA23*$F19,0)))))</f>
        <v>0</v>
      </c>
      <c r="EZ190" s="154">
        <f>IF(OR(EZ$165&lt;=EOMONTH($E19,$R19*(1-$O19)),EZ$165&gt;EOMONTH($E19,$P19*12*(1-$O19)+$Q19*12*$O19+$R19*(1-$O19))),0,IF($X19="NNN",SUM(Expenses!EX$20:EX$24)*$F19,IF($X19="FSG",0,IF($X19="MG",SUMPRODUCT(Expenses!EX$20:EX$24,$Z19:$Z23)*$F19,MAX((Expenses!EX$20-$AB19/12)*$AA19*$F19,0)+MAX((Expenses!EX$21-$AB20/12)*$AA20*$F19,0)+MAX((Expenses!EX$22-$AB21/12)*$AA21*$F19,0)+MAX((Expenses!EX$23-$AB22/12)*$AA22*$F19,0)+MAX((Expenses!EX$24-$AB23/12)*$AA23*$F19,0)))))</f>
        <v>0</v>
      </c>
      <c r="FA190" s="154">
        <f>IF(OR(FA$165&lt;=EOMONTH($E19,$R19*(1-$O19)),FA$165&gt;EOMONTH($E19,$P19*12*(1-$O19)+$Q19*12*$O19+$R19*(1-$O19))),0,IF($X19="NNN",SUM(Expenses!EY$20:EY$24)*$F19,IF($X19="FSG",0,IF($X19="MG",SUMPRODUCT(Expenses!EY$20:EY$24,$Z19:$Z23)*$F19,MAX((Expenses!EY$20-$AB19/12)*$AA19*$F19,0)+MAX((Expenses!EY$21-$AB20/12)*$AA20*$F19,0)+MAX((Expenses!EY$22-$AB21/12)*$AA21*$F19,0)+MAX((Expenses!EY$23-$AB22/12)*$AA22*$F19,0)+MAX((Expenses!EY$24-$AB23/12)*$AA23*$F19,0)))))</f>
        <v>0</v>
      </c>
      <c r="FB190" s="154">
        <f>IF(OR(FB$165&lt;=EOMONTH($E19,$R19*(1-$O19)),FB$165&gt;EOMONTH($E19,$P19*12*(1-$O19)+$Q19*12*$O19+$R19*(1-$O19))),0,IF($X19="NNN",SUM(Expenses!EZ$20:EZ$24)*$F19,IF($X19="FSG",0,IF($X19="MG",SUMPRODUCT(Expenses!EZ$20:EZ$24,$Z19:$Z23)*$F19,MAX((Expenses!EZ$20-$AB19/12)*$AA19*$F19,0)+MAX((Expenses!EZ$21-$AB20/12)*$AA20*$F19,0)+MAX((Expenses!EZ$22-$AB21/12)*$AA21*$F19,0)+MAX((Expenses!EZ$23-$AB22/12)*$AA22*$F19,0)+MAX((Expenses!EZ$24-$AB23/12)*$AA23*$F19,0)))))</f>
        <v>0</v>
      </c>
      <c r="FC190" s="154">
        <f>IF(OR(FC$165&lt;=EOMONTH($E19,$R19*(1-$O19)),FC$165&gt;EOMONTH($E19,$P19*12*(1-$O19)+$Q19*12*$O19+$R19*(1-$O19))),0,IF($X19="NNN",SUM(Expenses!FA$20:FA$24)*$F19,IF($X19="FSG",0,IF($X19="MG",SUMPRODUCT(Expenses!FA$20:FA$24,$Z19:$Z23)*$F19,MAX((Expenses!FA$20-$AB19/12)*$AA19*$F19,0)+MAX((Expenses!FA$21-$AB20/12)*$AA20*$F19,0)+MAX((Expenses!FA$22-$AB21/12)*$AA21*$F19,0)+MAX((Expenses!FA$23-$AB22/12)*$AA22*$F19,0)+MAX((Expenses!FA$24-$AB23/12)*$AA23*$F19,0)))))</f>
        <v>0</v>
      </c>
      <c r="FD190" s="154">
        <f>IF(OR(FD$165&lt;=EOMONTH($E19,$R19*(1-$O19)),FD$165&gt;EOMONTH($E19,$P19*12*(1-$O19)+$Q19*12*$O19+$R19*(1-$O19))),0,IF($X19="NNN",SUM(Expenses!FB$20:FB$24)*$F19,IF($X19="FSG",0,IF($X19="MG",SUMPRODUCT(Expenses!FB$20:FB$24,$Z19:$Z23)*$F19,MAX((Expenses!FB$20-$AB19/12)*$AA19*$F19,0)+MAX((Expenses!FB$21-$AB20/12)*$AA20*$F19,0)+MAX((Expenses!FB$22-$AB21/12)*$AA21*$F19,0)+MAX((Expenses!FB$23-$AB22/12)*$AA22*$F19,0)+MAX((Expenses!FB$24-$AB23/12)*$AA23*$F19,0)))))</f>
        <v>270.51936826739603</v>
      </c>
      <c r="FE190" s="154">
        <f>IF(OR(FE$165&lt;=EOMONTH($E19,$R19*(1-$O19)),FE$165&gt;EOMONTH($E19,$P19*12*(1-$O19)+$Q19*12*$O19+$R19*(1-$O19))),0,IF($X19="NNN",SUM(Expenses!FC$20:FC$24)*$F19,IF($X19="FSG",0,IF($X19="MG",SUMPRODUCT(Expenses!FC$20:FC$24,$Z19:$Z23)*$F19,MAX((Expenses!FC$20-$AB19/12)*$AA19*$F19,0)+MAX((Expenses!FC$21-$AB20/12)*$AA20*$F19,0)+MAX((Expenses!FC$22-$AB21/12)*$AA21*$F19,0)+MAX((Expenses!FC$23-$AB22/12)*$AA22*$F19,0)+MAX((Expenses!FC$24-$AB23/12)*$AA23*$F19,0)))))</f>
        <v>270.99592093938219</v>
      </c>
      <c r="FF190" s="154">
        <f>IF(OR(FF$165&lt;=EOMONTH($E19,$R19*(1-$O19)),FF$165&gt;EOMONTH($E19,$P19*12*(1-$O19)+$Q19*12*$O19+$R19*(1-$O19))),0,IF($X19="NNN",SUM(Expenses!FD$20:FD$24)*$F19,IF($X19="FSG",0,IF($X19="MG",SUMPRODUCT(Expenses!FD$20:FD$24,$Z19:$Z23)*$F19,MAX((Expenses!FD$20-$AB19/12)*$AA19*$F19,0)+MAX((Expenses!FD$21-$AB20/12)*$AA20*$F19,0)+MAX((Expenses!FD$22-$AB21/12)*$AA21*$F19,0)+MAX((Expenses!FD$23-$AB22/12)*$AA22*$F19,0)+MAX((Expenses!FD$24-$AB23/12)*$AA23*$F19,0)))))</f>
        <v>271.47364891881813</v>
      </c>
      <c r="FG190" s="154">
        <f>IF(OR(FG$165&lt;=EOMONTH($E19,$R19*(1-$O19)),FG$165&gt;EOMONTH($E19,$P19*12*(1-$O19)+$Q19*12*$O19+$R19*(1-$O19))),0,IF($X19="NNN",SUM(Expenses!FE$20:FE$24)*$F19,IF($X19="FSG",0,IF($X19="MG",SUMPRODUCT(Expenses!FE$20:FE$24,$Z19:$Z23)*$F19,MAX((Expenses!FE$20-$AB19/12)*$AA19*$F19,0)+MAX((Expenses!FE$21-$AB20/12)*$AA20*$F19,0)+MAX((Expenses!FE$22-$AB21/12)*$AA21*$F19,0)+MAX((Expenses!FE$23-$AB22/12)*$AA22*$F19,0)+MAX((Expenses!FE$24-$AB23/12)*$AA23*$F19,0)))))</f>
        <v>271.95255510432912</v>
      </c>
      <c r="FH190" s="154">
        <f>IF(OR(FH$165&lt;=EOMONTH($E19,$R19*(1-$O19)),FH$165&gt;EOMONTH($E19,$P19*12*(1-$O19)+$Q19*12*$O19+$R19*(1-$O19))),0,IF($X19="NNN",SUM(Expenses!FF$20:FF$24)*$F19,IF($X19="FSG",0,IF($X19="MG",SUMPRODUCT(Expenses!FF$20:FF$24,$Z19:$Z23)*$F19,MAX((Expenses!FF$20-$AB19/12)*$AA19*$F19,0)+MAX((Expenses!FF$21-$AB20/12)*$AA20*$F19,0)+MAX((Expenses!FF$22-$AB21/12)*$AA21*$F19,0)+MAX((Expenses!FF$23-$AB22/12)*$AA22*$F19,0)+MAX((Expenses!FF$24-$AB23/12)*$AA23*$F19,0)))))</f>
        <v>272.43264240168924</v>
      </c>
      <c r="FI190" s="154">
        <f>IF(OR(FI$165&lt;=EOMONTH($E19,$R19*(1-$O19)),FI$165&gt;EOMONTH($E19,$P19*12*(1-$O19)+$Q19*12*$O19+$R19*(1-$O19))),0,IF($X19="NNN",SUM(Expenses!FG$20:FG$24)*$F19,IF($X19="FSG",0,IF($X19="MG",SUMPRODUCT(Expenses!FG$20:FG$24,$Z19:$Z23)*$F19,MAX((Expenses!FG$20-$AB19/12)*$AA19*$F19,0)+MAX((Expenses!FG$21-$AB20/12)*$AA20*$F19,0)+MAX((Expenses!FG$22-$AB21/12)*$AA21*$F19,0)+MAX((Expenses!FG$23-$AB22/12)*$AA22*$F19,0)+MAX((Expenses!FG$24-$AB23/12)*$AA23*$F19,0)))))</f>
        <v>272.9139137238389</v>
      </c>
      <c r="FJ190" s="154">
        <f>IF(OR(FJ$165&lt;=EOMONTH($E19,$R19*(1-$O19)),FJ$165&gt;EOMONTH($E19,$P19*12*(1-$O19)+$Q19*12*$O19+$R19*(1-$O19))),0,IF($X19="NNN",SUM(Expenses!FH$20:FH$24)*$F19,IF($X19="FSG",0,IF($X19="MG",SUMPRODUCT(Expenses!FH$20:FH$24,$Z19:$Z23)*$F19,MAX((Expenses!FH$20-$AB19/12)*$AA19*$F19,0)+MAX((Expenses!FH$21-$AB20/12)*$AA20*$F19,0)+MAX((Expenses!FH$22-$AB21/12)*$AA21*$F19,0)+MAX((Expenses!FH$23-$AB22/12)*$AA22*$F19,0)+MAX((Expenses!FH$24-$AB23/12)*$AA23*$F19,0)))))</f>
        <v>273.39637199090265</v>
      </c>
      <c r="FK190" s="154">
        <f>IF(OR(FK$165&lt;=EOMONTH($E19,$R19*(1-$O19)),FK$165&gt;EOMONTH($E19,$P19*12*(1-$O19)+$Q19*12*$O19+$R19*(1-$O19))),0,IF($X19="NNN",SUM(Expenses!FI$20:FI$24)*$F19,IF($X19="FSG",0,IF($X19="MG",SUMPRODUCT(Expenses!FI$20:FI$24,$Z19:$Z23)*$F19,MAX((Expenses!FI$20-$AB19/12)*$AA19*$F19,0)+MAX((Expenses!FI$21-$AB20/12)*$AA20*$F19,0)+MAX((Expenses!FI$22-$AB21/12)*$AA21*$F19,0)+MAX((Expenses!FI$23-$AB22/12)*$AA22*$F19,0)+MAX((Expenses!FI$24-$AB23/12)*$AA23*$F19,0)))))</f>
        <v>273.88002013020684</v>
      </c>
      <c r="FL190" s="154">
        <f>IF(OR(FL$165&lt;=EOMONTH($E19,$R19*(1-$O19)),FL$165&gt;EOMONTH($E19,$P19*12*(1-$O19)+$Q19*12*$O19+$R19*(1-$O19))),0,IF($X19="NNN",SUM(Expenses!FJ$20:FJ$24)*$F19,IF($X19="FSG",0,IF($X19="MG",SUMPRODUCT(Expenses!FJ$20:FJ$24,$Z19:$Z23)*$F19,MAX((Expenses!FJ$20-$AB19/12)*$AA19*$F19,0)+MAX((Expenses!FJ$21-$AB20/12)*$AA20*$F19,0)+MAX((Expenses!FJ$22-$AB21/12)*$AA21*$F19,0)+MAX((Expenses!FJ$23-$AB22/12)*$AA22*$F19,0)+MAX((Expenses!FJ$24-$AB23/12)*$AA23*$F19,0)))))</f>
        <v>274.36486107629747</v>
      </c>
      <c r="FM190" s="154">
        <f>IF(OR(FM$165&lt;=EOMONTH($E19,$R19*(1-$O19)),FM$165&gt;EOMONTH($E19,$P19*12*(1-$O19)+$Q19*12*$O19+$R19*(1-$O19))),0,IF($X19="NNN",SUM(Expenses!FK$20:FK$24)*$F19,IF($X19="FSG",0,IF($X19="MG",SUMPRODUCT(Expenses!FK$20:FK$24,$Z19:$Z23)*$F19,MAX((Expenses!FK$20-$AB19/12)*$AA19*$F19,0)+MAX((Expenses!FK$21-$AB20/12)*$AA20*$F19,0)+MAX((Expenses!FK$22-$AB21/12)*$AA21*$F19,0)+MAX((Expenses!FK$23-$AB22/12)*$AA22*$F19,0)+MAX((Expenses!FK$24-$AB23/12)*$AA23*$F19,0)))))</f>
        <v>274.85089777095777</v>
      </c>
      <c r="FN190" s="154">
        <f>IF(OR(FN$165&lt;=EOMONTH($E19,$R19*(1-$O19)),FN$165&gt;EOMONTH($E19,$P19*12*(1-$O19)+$Q19*12*$O19+$R19*(1-$O19))),0,IF($X19="NNN",SUM(Expenses!FL$20:FL$24)*$F19,IF($X19="FSG",0,IF($X19="MG",SUMPRODUCT(Expenses!FL$20:FL$24,$Z19:$Z23)*$F19,MAX((Expenses!FL$20-$AB19/12)*$AA19*$F19,0)+MAX((Expenses!FL$21-$AB20/12)*$AA20*$F19,0)+MAX((Expenses!FL$22-$AB21/12)*$AA21*$F19,0)+MAX((Expenses!FL$23-$AB22/12)*$AA22*$F19,0)+MAX((Expenses!FL$24-$AB23/12)*$AA23*$F19,0)))))</f>
        <v>275.33813316322636</v>
      </c>
      <c r="FO190" s="154">
        <f>IF(OR(FO$165&lt;=EOMONTH($E19,$R19*(1-$O19)),FO$165&gt;EOMONTH($E19,$P19*12*(1-$O19)+$Q19*12*$O19+$R19*(1-$O19))),0,IF($X19="NNN",SUM(Expenses!FM$20:FM$24)*$F19,IF($X19="FSG",0,IF($X19="MG",SUMPRODUCT(Expenses!FM$20:FM$24,$Z19:$Z23)*$F19,MAX((Expenses!FM$20-$AB19/12)*$AA19*$F19,0)+MAX((Expenses!FM$21-$AB20/12)*$AA20*$F19,0)+MAX((Expenses!FM$22-$AB21/12)*$AA21*$F19,0)+MAX((Expenses!FM$23-$AB22/12)*$AA22*$F19,0)+MAX((Expenses!FM$24-$AB23/12)*$AA23*$F19,0)))))</f>
        <v>275.82657020941491</v>
      </c>
      <c r="FP190" s="154">
        <f>IF(OR(FP$165&lt;=EOMONTH($E19,$R19*(1-$O19)),FP$165&gt;EOMONTH($E19,$P19*12*(1-$O19)+$Q19*12*$O19+$R19*(1-$O19))),0,IF($X19="NNN",SUM(Expenses!FN$20:FN$24)*$F19,IF($X19="FSG",0,IF($X19="MG",SUMPRODUCT(Expenses!FN$20:FN$24,$Z19:$Z23)*$F19,MAX((Expenses!FN$20-$AB19/12)*$AA19*$F19,0)+MAX((Expenses!FN$21-$AB20/12)*$AA20*$F19,0)+MAX((Expenses!FN$22-$AB21/12)*$AA21*$F19,0)+MAX((Expenses!FN$23-$AB22/12)*$AA22*$F19,0)+MAX((Expenses!FN$24-$AB23/12)*$AA23*$F19,0)))))</f>
        <v>278.63494931541811</v>
      </c>
      <c r="FQ190" s="154">
        <f>IF(OR(FQ$165&lt;=EOMONTH($E19,$R19*(1-$O19)),FQ$165&gt;EOMONTH($E19,$P19*12*(1-$O19)+$Q19*12*$O19+$R19*(1-$O19))),0,IF($X19="NNN",SUM(Expenses!FO$20:FO$24)*$F19,IF($X19="FSG",0,IF($X19="MG",SUMPRODUCT(Expenses!FO$20:FO$24,$Z19:$Z23)*$F19,MAX((Expenses!FO$20-$AB19/12)*$AA19*$F19,0)+MAX((Expenses!FO$21-$AB20/12)*$AA20*$F19,0)+MAX((Expenses!FO$22-$AB21/12)*$AA21*$F19,0)+MAX((Expenses!FO$23-$AB22/12)*$AA22*$F19,0)+MAX((Expenses!FO$24-$AB23/12)*$AA23*$F19,0)))))</f>
        <v>279.12579856756383</v>
      </c>
      <c r="FR190" s="154">
        <f>IF(OR(FR$165&lt;=EOMONTH($E19,$R19*(1-$O19)),FR$165&gt;EOMONTH($E19,$P19*12*(1-$O19)+$Q19*12*$O19+$R19*(1-$O19))),0,IF($X19="NNN",SUM(Expenses!FP$20:FP$24)*$F19,IF($X19="FSG",0,IF($X19="MG",SUMPRODUCT(Expenses!FP$20:FP$24,$Z19:$Z23)*$F19,MAX((Expenses!FP$20-$AB19/12)*$AA19*$F19,0)+MAX((Expenses!FP$21-$AB20/12)*$AA20*$F19,0)+MAX((Expenses!FP$22-$AB21/12)*$AA21*$F19,0)+MAX((Expenses!FP$23-$AB22/12)*$AA22*$F19,0)+MAX((Expenses!FP$24-$AB23/12)*$AA23*$F19,0)))))</f>
        <v>279.61785838638281</v>
      </c>
      <c r="FS190" s="154">
        <f>IF(OR(FS$165&lt;=EOMONTH($E19,$R19*(1-$O19)),FS$165&gt;EOMONTH($E19,$P19*12*(1-$O19)+$Q19*12*$O19+$R19*(1-$O19))),0,IF($X19="NNN",SUM(Expenses!FQ$20:FQ$24)*$F19,IF($X19="FSG",0,IF($X19="MG",SUMPRODUCT(Expenses!FQ$20:FQ$24,$Z19:$Z23)*$F19,MAX((Expenses!FQ$20-$AB19/12)*$AA19*$F19,0)+MAX((Expenses!FQ$21-$AB20/12)*$AA20*$F19,0)+MAX((Expenses!FQ$22-$AB21/12)*$AA21*$F19,0)+MAX((Expenses!FQ$23-$AB22/12)*$AA22*$F19,0)+MAX((Expenses!FQ$24-$AB23/12)*$AA23*$F19,0)))))</f>
        <v>280.11113175745919</v>
      </c>
      <c r="FT190" s="154">
        <f>IF(OR(FT$165&lt;=EOMONTH($E19,$R19*(1-$O19)),FT$165&gt;EOMONTH($E19,$P19*12*(1-$O19)+$Q19*12*$O19+$R19*(1-$O19))),0,IF($X19="NNN",SUM(Expenses!FR$20:FR$24)*$F19,IF($X19="FSG",0,IF($X19="MG",SUMPRODUCT(Expenses!FR$20:FR$24,$Z19:$Z23)*$F19,MAX((Expenses!FR$20-$AB19/12)*$AA19*$F19,0)+MAX((Expenses!FR$21-$AB20/12)*$AA20*$F19,0)+MAX((Expenses!FR$22-$AB21/12)*$AA21*$F19,0)+MAX((Expenses!FR$23-$AB22/12)*$AA22*$F19,0)+MAX((Expenses!FR$24-$AB23/12)*$AA23*$F19,0)))))</f>
        <v>280.60562167374007</v>
      </c>
      <c r="FU190" s="154">
        <f>IF(OR(FU$165&lt;=EOMONTH($E19,$R19*(1-$O19)),FU$165&gt;EOMONTH($E19,$P19*12*(1-$O19)+$Q19*12*$O19+$R19*(1-$O19))),0,IF($X19="NNN",SUM(Expenses!FS$20:FS$24)*$F19,IF($X19="FSG",0,IF($X19="MG",SUMPRODUCT(Expenses!FS$20:FS$24,$Z19:$Z23)*$F19,MAX((Expenses!FS$20-$AB19/12)*$AA19*$F19,0)+MAX((Expenses!FS$21-$AB20/12)*$AA20*$F19,0)+MAX((Expenses!FS$22-$AB21/12)*$AA21*$F19,0)+MAX((Expenses!FS$23-$AB22/12)*$AA22*$F19,0)+MAX((Expenses!FS$24-$AB23/12)*$AA23*$F19,0)))))</f>
        <v>281.10133113555429</v>
      </c>
      <c r="FV190" s="154">
        <f>IF(OR(FV$165&lt;=EOMONTH($E19,$R19*(1-$O19)),FV$165&gt;EOMONTH($E19,$P19*12*(1-$O19)+$Q19*12*$O19+$R19*(1-$O19))),0,IF($X19="NNN",SUM(Expenses!FT$20:FT$24)*$F19,IF($X19="FSG",0,IF($X19="MG",SUMPRODUCT(Expenses!FT$20:FT$24,$Z19:$Z23)*$F19,MAX((Expenses!FT$20-$AB19/12)*$AA19*$F19,0)+MAX((Expenses!FT$21-$AB20/12)*$AA20*$F19,0)+MAX((Expenses!FT$22-$AB21/12)*$AA21*$F19,0)+MAX((Expenses!FT$23-$AB22/12)*$AA22*$F19,0)+MAX((Expenses!FT$24-$AB23/12)*$AA23*$F19,0)))))</f>
        <v>281.59826315062992</v>
      </c>
      <c r="FW190" s="154">
        <f>IF(OR(FW$165&lt;=EOMONTH($E19,$R19*(1-$O19)),FW$165&gt;EOMONTH($E19,$P19*12*(1-$O19)+$Q19*12*$O19+$R19*(1-$O19))),0,IF($X19="NNN",SUM(Expenses!FU$20:FU$24)*$F19,IF($X19="FSG",0,IF($X19="MG",SUMPRODUCT(Expenses!FU$20:FU$24,$Z19:$Z23)*$F19,MAX((Expenses!FU$20-$AB19/12)*$AA19*$F19,0)+MAX((Expenses!FU$21-$AB20/12)*$AA20*$F19,0)+MAX((Expenses!FU$22-$AB21/12)*$AA21*$F19,0)+MAX((Expenses!FU$23-$AB22/12)*$AA22*$F19,0)+MAX((Expenses!FU$24-$AB23/12)*$AA23*$F19,0)))))</f>
        <v>282.09642073411322</v>
      </c>
      <c r="FX190" s="154">
        <f>IF(OR(FX$165&lt;=EOMONTH($E19,$R19*(1-$O19)),FX$165&gt;EOMONTH($E19,$P19*12*(1-$O19)+$Q19*12*$O19+$R19*(1-$O19))),0,IF($X19="NNN",SUM(Expenses!FV$20:FV$24)*$F19,IF($X19="FSG",0,IF($X19="MG",SUMPRODUCT(Expenses!FV$20:FV$24,$Z19:$Z23)*$F19,MAX((Expenses!FV$20-$AB19/12)*$AA19*$F19,0)+MAX((Expenses!FV$21-$AB20/12)*$AA20*$F19,0)+MAX((Expenses!FV$22-$AB21/12)*$AA21*$F19,0)+MAX((Expenses!FV$23-$AB22/12)*$AA22*$F19,0)+MAX((Expenses!FV$24-$AB23/12)*$AA23*$F19,0)))))</f>
        <v>282.59580690858655</v>
      </c>
      <c r="FY190" s="154">
        <f>IF(OR(FY$165&lt;=EOMONTH($E19,$R19*(1-$O19)),FY$165&gt;EOMONTH($E19,$P19*12*(1-$O19)+$Q19*12*$O19+$R19*(1-$O19))),0,IF($X19="NNN",SUM(Expenses!FW$20:FW$24)*$F19,IF($X19="FSG",0,IF($X19="MG",SUMPRODUCT(Expenses!FW$20:FW$24,$Z19:$Z23)*$F19,MAX((Expenses!FW$20-$AB19/12)*$AA19*$F19,0)+MAX((Expenses!FW$21-$AB20/12)*$AA20*$F19,0)+MAX((Expenses!FW$22-$AB21/12)*$AA21*$F19,0)+MAX((Expenses!FW$23-$AB22/12)*$AA22*$F19,0)+MAX((Expenses!FW$24-$AB23/12)*$AA23*$F19,0)))))</f>
        <v>283.0964247040867</v>
      </c>
      <c r="FZ190" s="154">
        <f>IF(OR(FZ$165&lt;=EOMONTH($E19,$R19*(1-$O19)),FZ$165&gt;EOMONTH($E19,$P19*12*(1-$O19)+$Q19*12*$O19+$R19*(1-$O19))),0,IF($X19="NNN",SUM(Expenses!FX$20:FX$24)*$F19,IF($X19="FSG",0,IF($X19="MG",SUMPRODUCT(Expenses!FX$20:FX$24,$Z19:$Z23)*$F19,MAX((Expenses!FX$20-$AB19/12)*$AA19*$F19,0)+MAX((Expenses!FX$21-$AB20/12)*$AA20*$F19,0)+MAX((Expenses!FX$22-$AB21/12)*$AA21*$F19,0)+MAX((Expenses!FX$23-$AB22/12)*$AA22*$F19,0)+MAX((Expenses!FX$24-$AB23/12)*$AA23*$F19,0)))))</f>
        <v>283.59827715812338</v>
      </c>
      <c r="GA190" s="154">
        <f>IF(OR(GA$165&lt;=EOMONTH($E19,$R19*(1-$O19)),GA$165&gt;EOMONTH($E19,$P19*12*(1-$O19)+$Q19*12*$O19+$R19*(1-$O19))),0,IF($X19="NNN",SUM(Expenses!FY$20:FY$24)*$F19,IF($X19="FSG",0,IF($X19="MG",SUMPRODUCT(Expenses!FY$20:FY$24,$Z19:$Z23)*$F19,MAX((Expenses!FY$20-$AB19/12)*$AA19*$F19,0)+MAX((Expenses!FY$21-$AB20/12)*$AA20*$F19,0)+MAX((Expenses!FY$22-$AB21/12)*$AA21*$F19,0)+MAX((Expenses!FY$23-$AB22/12)*$AA22*$F19,0)+MAX((Expenses!FY$24-$AB23/12)*$AA23*$F19,0)))))</f>
        <v>284.10136731569759</v>
      </c>
      <c r="GB190" s="154">
        <f>IF(OR(GB$165&lt;=EOMONTH($E19,$R19*(1-$O19)),GB$165&gt;EOMONTH($E19,$P19*12*(1-$O19)+$Q19*12*$O19+$R19*(1-$O19))),0,IF($X19="NNN",SUM(Expenses!FZ$20:FZ$24)*$F19,IF($X19="FSG",0,IF($X19="MG",SUMPRODUCT(Expenses!FZ$20:FZ$24,$Z19:$Z23)*$F19,MAX((Expenses!FZ$20-$AB19/12)*$AA19*$F19,0)+MAX((Expenses!FZ$21-$AB20/12)*$AA20*$F19,0)+MAX((Expenses!FZ$22-$AB21/12)*$AA21*$F19,0)+MAX((Expenses!FZ$23-$AB22/12)*$AA22*$F19,0)+MAX((Expenses!FZ$24-$AB23/12)*$AA23*$F19,0)))))</f>
        <v>286.99399779488084</v>
      </c>
      <c r="GC190" s="154">
        <f>IF(OR(GC$165&lt;=EOMONTH($E19,$R19*(1-$O19)),GC$165&gt;EOMONTH($E19,$P19*12*(1-$O19)+$Q19*12*$O19+$R19*(1-$O19))),0,IF($X19="NNN",SUM(Expenses!GA$20:GA$24)*$F19,IF($X19="FSG",0,IF($X19="MG",SUMPRODUCT(Expenses!GA$20:GA$24,$Z19:$Z23)*$F19,MAX((Expenses!GA$20-$AB19/12)*$AA19*$F19,0)+MAX((Expenses!GA$21-$AB20/12)*$AA20*$F19,0)+MAX((Expenses!GA$22-$AB21/12)*$AA21*$F19,0)+MAX((Expenses!GA$23-$AB22/12)*$AA22*$F19,0)+MAX((Expenses!GA$24-$AB23/12)*$AA23*$F19,0)))))</f>
        <v>287.49957252459086</v>
      </c>
      <c r="GD190" s="154">
        <f>IF(OR(GD$165&lt;=EOMONTH($E19,$R19*(1-$O19)),GD$165&gt;EOMONTH($E19,$P19*12*(1-$O19)+$Q19*12*$O19+$R19*(1-$O19))),0,IF($X19="NNN",SUM(Expenses!GB$20:GB$24)*$F19,IF($X19="FSG",0,IF($X19="MG",SUMPRODUCT(Expenses!GB$20:GB$24,$Z19:$Z23)*$F19,MAX((Expenses!GB$20-$AB19/12)*$AA19*$F19,0)+MAX((Expenses!GB$21-$AB20/12)*$AA20*$F19,0)+MAX((Expenses!GB$22-$AB21/12)*$AA21*$F19,0)+MAX((Expenses!GB$23-$AB22/12)*$AA22*$F19,0)+MAX((Expenses!GB$24-$AB23/12)*$AA23*$F19,0)))))</f>
        <v>288.00639413797455</v>
      </c>
      <c r="GE190" s="154">
        <f>IF(OR(GE$165&lt;=EOMONTH($E19,$R19*(1-$O19)),GE$165&gt;EOMONTH($E19,$P19*12*(1-$O19)+$Q19*12*$O19+$R19*(1-$O19))),0,IF($X19="NNN",SUM(Expenses!GC$20:GC$24)*$F19,IF($X19="FSG",0,IF($X19="MG",SUMPRODUCT(Expenses!GC$20:GC$24,$Z19:$Z23)*$F19,MAX((Expenses!GC$20-$AB19/12)*$AA19*$F19,0)+MAX((Expenses!GC$21-$AB20/12)*$AA20*$F19,0)+MAX((Expenses!GC$22-$AB21/12)*$AA21*$F19,0)+MAX((Expenses!GC$23-$AB22/12)*$AA22*$F19,0)+MAX((Expenses!GC$24-$AB23/12)*$AA23*$F19,0)))))</f>
        <v>288.51446571018317</v>
      </c>
      <c r="GF190" s="154">
        <f>IF(OR(GF$165&lt;=EOMONTH($E19,$R19*(1-$O19)),GF$165&gt;EOMONTH($E19,$P19*12*(1-$O19)+$Q19*12*$O19+$R19*(1-$O19))),0,IF($X19="NNN",SUM(Expenses!GD$20:GD$24)*$F19,IF($X19="FSG",0,IF($X19="MG",SUMPRODUCT(Expenses!GD$20:GD$24,$Z19:$Z23)*$F19,MAX((Expenses!GD$20-$AB19/12)*$AA19*$F19,0)+MAX((Expenses!GD$21-$AB20/12)*$AA20*$F19,0)+MAX((Expenses!GD$22-$AB21/12)*$AA21*$F19,0)+MAX((Expenses!GD$23-$AB22/12)*$AA22*$F19,0)+MAX((Expenses!GD$24-$AB23/12)*$AA23*$F19,0)))))</f>
        <v>289.02379032395254</v>
      </c>
      <c r="GG190" s="154">
        <f>IF(OR(GG$165&lt;=EOMONTH($E19,$R19*(1-$O19)),GG$165&gt;EOMONTH($E19,$P19*12*(1-$O19)+$Q19*12*$O19+$R19*(1-$O19))),0,IF($X19="NNN",SUM(Expenses!GE$20:GE$24)*$F19,IF($X19="FSG",0,IF($X19="MG",SUMPRODUCT(Expenses!GE$20:GE$24,$Z19:$Z23)*$F19,MAX((Expenses!GE$20-$AB19/12)*$AA19*$F19,0)+MAX((Expenses!GE$21-$AB20/12)*$AA20*$F19,0)+MAX((Expenses!GE$22-$AB21/12)*$AA21*$F19,0)+MAX((Expenses!GE$23-$AB22/12)*$AA22*$F19,0)+MAX((Expenses!GE$24-$AB23/12)*$AA23*$F19,0)))))</f>
        <v>289.53437106962105</v>
      </c>
      <c r="GH190" s="154">
        <f>IF(OR(GH$165&lt;=EOMONTH($E19,$R19*(1-$O19)),GH$165&gt;EOMONTH($E19,$P19*12*(1-$O19)+$Q19*12*$O19+$R19*(1-$O19))),0,IF($X19="NNN",SUM(Expenses!GF$20:GF$24)*$F19,IF($X19="FSG",0,IF($X19="MG",SUMPRODUCT(Expenses!GF$20:GF$24,$Z19:$Z23)*$F19,MAX((Expenses!GF$20-$AB19/12)*$AA19*$F19,0)+MAX((Expenses!GF$21-$AB20/12)*$AA20*$F19,0)+MAX((Expenses!GF$22-$AB21/12)*$AA21*$F19,0)+MAX((Expenses!GF$23-$AB22/12)*$AA22*$F19,0)+MAX((Expenses!GF$24-$AB23/12)*$AA23*$F19,0)))))</f>
        <v>290.04621104514905</v>
      </c>
      <c r="GI190" s="154">
        <f>IF(OR(GI$165&lt;=EOMONTH($E19,$R19*(1-$O19)),GI$165&gt;EOMONTH($E19,$P19*12*(1-$O19)+$Q19*12*$O19+$R19*(1-$O19))),0,IF($X19="NNN",SUM(Expenses!GG$20:GG$24)*$F19,IF($X19="FSG",0,IF($X19="MG",SUMPRODUCT(Expenses!GG$20:GG$24,$Z19:$Z23)*$F19,MAX((Expenses!GG$20-$AB19/12)*$AA19*$F19,0)+MAX((Expenses!GG$21-$AB20/12)*$AA20*$F19,0)+MAX((Expenses!GG$22-$AB21/12)*$AA21*$F19,0)+MAX((Expenses!GG$23-$AB22/12)*$AA22*$F19,0)+MAX((Expenses!GG$24-$AB23/12)*$AA23*$F19,0)))))</f>
        <v>290.5593133561369</v>
      </c>
      <c r="GJ190" s="154">
        <f>IF(OR(GJ$165&lt;=EOMONTH($E19,$R19*(1-$O19)),GJ$165&gt;EOMONTH($E19,$P19*12*(1-$O19)+$Q19*12*$O19+$R19*(1-$O19))),0,IF($X19="NNN",SUM(Expenses!GH$20:GH$24)*$F19,IF($X19="FSG",0,IF($X19="MG",SUMPRODUCT(Expenses!GH$20:GH$24,$Z19:$Z23)*$F19,MAX((Expenses!GH$20-$AB19/12)*$AA19*$F19,0)+MAX((Expenses!GH$21-$AB20/12)*$AA20*$F19,0)+MAX((Expenses!GH$22-$AB21/12)*$AA21*$F19,0)+MAX((Expenses!GH$23-$AB22/12)*$AA22*$F19,0)+MAX((Expenses!GH$24-$AB23/12)*$AA23*$F19,0)))))</f>
        <v>291.07368111584435</v>
      </c>
      <c r="GK190" s="154">
        <f>IF(OR(GK$165&lt;=EOMONTH($E19,$R19*(1-$O19)),GK$165&gt;EOMONTH($E19,$P19*12*(1-$O19)+$Q19*12*$O19+$R19*(1-$O19))),0,IF($X19="NNN",SUM(Expenses!GI$20:GI$24)*$F19,IF($X19="FSG",0,IF($X19="MG",SUMPRODUCT(Expenses!GI$20:GI$24,$Z19:$Z23)*$F19,MAX((Expenses!GI$20-$AB19/12)*$AA19*$F19,0)+MAX((Expenses!GI$21-$AB20/12)*$AA20*$F19,0)+MAX((Expenses!GI$22-$AB21/12)*$AA21*$F19,0)+MAX((Expenses!GI$23-$AB22/12)*$AA22*$F19,0)+MAX((Expenses!GI$24-$AB23/12)*$AA23*$F19,0)))))</f>
        <v>291.58931744520953</v>
      </c>
      <c r="GL190" s="154">
        <f>IF(OR(GL$165&lt;=EOMONTH($E19,$R19*(1-$O19)),GL$165&gt;EOMONTH($E19,$P19*12*(1-$O19)+$Q19*12*$O19+$R19*(1-$O19))),0,IF($X19="NNN",SUM(Expenses!GJ$20:GJ$24)*$F19,IF($X19="FSG",0,IF($X19="MG",SUMPRODUCT(Expenses!GJ$20:GJ$24,$Z19:$Z23)*$F19,MAX((Expenses!GJ$20-$AB19/12)*$AA19*$F19,0)+MAX((Expenses!GJ$21-$AB20/12)*$AA20*$F19,0)+MAX((Expenses!GJ$22-$AB21/12)*$AA21*$F19,0)+MAX((Expenses!GJ$23-$AB22/12)*$AA22*$F19,0)+MAX((Expenses!GJ$24-$AB23/12)*$AA23*$F19,0)))))</f>
        <v>292.10622547286727</v>
      </c>
      <c r="GM190" s="154">
        <f>IF(OR(GM$165&lt;=EOMONTH($E19,$R19*(1-$O19)),GM$165&gt;EOMONTH($E19,$P19*12*(1-$O19)+$Q19*12*$O19+$R19*(1-$O19))),0,IF($X19="NNN",SUM(Expenses!GK$20:GK$24)*$F19,IF($X19="FSG",0,IF($X19="MG",SUMPRODUCT(Expenses!GK$20:GK$24,$Z19:$Z23)*$F19,MAX((Expenses!GK$20-$AB19/12)*$AA19*$F19,0)+MAX((Expenses!GK$21-$AB20/12)*$AA20*$F19,0)+MAX((Expenses!GK$22-$AB21/12)*$AA21*$F19,0)+MAX((Expenses!GK$23-$AB22/12)*$AA22*$F19,0)+MAX((Expenses!GK$24-$AB23/12)*$AA23*$F19,0)))))</f>
        <v>292.62440833516877</v>
      </c>
      <c r="GN190" s="154">
        <f>IF(OR(GN$165&lt;=EOMONTH($E19,$R19*(1-$O19)),GN$165&gt;EOMONTH($E19,$P19*12*(1-$O19)+$Q19*12*$O19+$R19*(1-$O19))),0,IF($X19="NNN",SUM(Expenses!GL$20:GL$24)*$F19,IF($X19="FSG",0,IF($X19="MG",SUMPRODUCT(Expenses!GL$20:GL$24,$Z19:$Z23)*$F19,MAX((Expenses!GL$20-$AB19/12)*$AA19*$F19,0)+MAX((Expenses!GL$21-$AB20/12)*$AA20*$F19,0)+MAX((Expenses!GL$22-$AB21/12)*$AA21*$F19,0)+MAX((Expenses!GL$23-$AB22/12)*$AA22*$F19,0)+MAX((Expenses!GL$24-$AB23/12)*$AA23*$F19,0)))))</f>
        <v>295.60381772872745</v>
      </c>
      <c r="GO190" s="154">
        <f>IF(OR(GO$165&lt;=EOMONTH($E19,$R19*(1-$O19)),GO$165&gt;EOMONTH($E19,$P19*12*(1-$O19)+$Q19*12*$O19+$R19*(1-$O19))),0,IF($X19="NNN",SUM(Expenses!GM$20:GM$24)*$F19,IF($X19="FSG",0,IF($X19="MG",SUMPRODUCT(Expenses!GM$20:GM$24,$Z19:$Z23)*$F19,MAX((Expenses!GM$20-$AB19/12)*$AA19*$F19,0)+MAX((Expenses!GM$21-$AB20/12)*$AA20*$F19,0)+MAX((Expenses!GM$22-$AB21/12)*$AA21*$F19,0)+MAX((Expenses!GM$23-$AB22/12)*$AA22*$F19,0)+MAX((Expenses!GM$24-$AB23/12)*$AA23*$F19,0)))))</f>
        <v>296.1245597003288</v>
      </c>
      <c r="GP190" s="154">
        <f>IF(OR(GP$165&lt;=EOMONTH($E19,$R19*(1-$O19)),GP$165&gt;EOMONTH($E19,$P19*12*(1-$O19)+$Q19*12*$O19+$R19*(1-$O19))),0,IF($X19="NNN",SUM(Expenses!GN$20:GN$24)*$F19,IF($X19="FSG",0,IF($X19="MG",SUMPRODUCT(Expenses!GN$20:GN$24,$Z19:$Z23)*$F19,MAX((Expenses!GN$20-$AB19/12)*$AA19*$F19,0)+MAX((Expenses!GN$21-$AB20/12)*$AA20*$F19,0)+MAX((Expenses!GN$22-$AB21/12)*$AA21*$F19,0)+MAX((Expenses!GN$23-$AB22/12)*$AA22*$F19,0)+MAX((Expenses!GN$24-$AB23/12)*$AA23*$F19,0)))))</f>
        <v>296.64658596211393</v>
      </c>
      <c r="GQ190" s="154">
        <f>IF(OR(GQ$165&lt;=EOMONTH($E19,$R19*(1-$O19)),GQ$165&gt;EOMONTH($E19,$P19*12*(1-$O19)+$Q19*12*$O19+$R19*(1-$O19))),0,IF($X19="NNN",SUM(Expenses!GO$20:GO$24)*$F19,IF($X19="FSG",0,IF($X19="MG",SUMPRODUCT(Expenses!GO$20:GO$24,$Z19:$Z23)*$F19,MAX((Expenses!GO$20-$AB19/12)*$AA19*$F19,0)+MAX((Expenses!GO$21-$AB20/12)*$AA20*$F19,0)+MAX((Expenses!GO$22-$AB21/12)*$AA21*$F19,0)+MAX((Expenses!GO$23-$AB22/12)*$AA22*$F19,0)+MAX((Expenses!GO$24-$AB23/12)*$AA23*$F19,0)))))</f>
        <v>297.1698996814888</v>
      </c>
      <c r="GR190" s="154">
        <f>IF(OR(GR$165&lt;=EOMONTH($E19,$R19*(1-$O19)),GR$165&gt;EOMONTH($E19,$P19*12*(1-$O19)+$Q19*12*$O19+$R19*(1-$O19))),0,IF($X19="NNN",SUM(Expenses!GP$20:GP$24)*$F19,IF($X19="FSG",0,IF($X19="MG",SUMPRODUCT(Expenses!GP$20:GP$24,$Z19:$Z23)*$F19,MAX((Expenses!GP$20-$AB19/12)*$AA19*$F19,0)+MAX((Expenses!GP$21-$AB20/12)*$AA20*$F19,0)+MAX((Expenses!GP$22-$AB21/12)*$AA21*$F19,0)+MAX((Expenses!GP$23-$AB22/12)*$AA22*$F19,0)+MAX((Expenses!GP$24-$AB23/12)*$AA23*$F19,0)))))</f>
        <v>297.69450403367131</v>
      </c>
      <c r="GS190" s="154">
        <f>IF(OR(GS$165&lt;=EOMONTH($E19,$R19*(1-$O19)),GS$165&gt;EOMONTH($E19,$P19*12*(1-$O19)+$Q19*12*$O19+$R19*(1-$O19))),0,IF($X19="NNN",SUM(Expenses!GQ$20:GQ$24)*$F19,IF($X19="FSG",0,IF($X19="MG",SUMPRODUCT(Expenses!GQ$20:GQ$24,$Z19:$Z23)*$F19,MAX((Expenses!GQ$20-$AB19/12)*$AA19*$F19,0)+MAX((Expenses!GQ$21-$AB20/12)*$AA20*$F19,0)+MAX((Expenses!GQ$22-$AB21/12)*$AA21*$F19,0)+MAX((Expenses!GQ$23-$AB22/12)*$AA22*$F19,0)+MAX((Expenses!GQ$24-$AB23/12)*$AA23*$F19,0)))))</f>
        <v>298.22040220170987</v>
      </c>
      <c r="GT190" s="154">
        <f>IF(OR(GT$165&lt;=EOMONTH($E19,$R19*(1-$O19)),GT$165&gt;EOMONTH($E19,$P19*12*(1-$O19)+$Q19*12*$O19+$R19*(1-$O19))),0,IF($X19="NNN",SUM(Expenses!GR$20:GR$24)*$F19,IF($X19="FSG",0,IF($X19="MG",SUMPRODUCT(Expenses!GR$20:GR$24,$Z19:$Z23)*$F19,MAX((Expenses!GR$20-$AB19/12)*$AA19*$F19,0)+MAX((Expenses!GR$21-$AB20/12)*$AA20*$F19,0)+MAX((Expenses!GR$22-$AB21/12)*$AA21*$F19,0)+MAX((Expenses!GR$23-$AB22/12)*$AA22*$F19,0)+MAX((Expenses!GR$24-$AB23/12)*$AA23*$F19,0)))))</f>
        <v>298.74759737650368</v>
      </c>
      <c r="GU190" s="154">
        <f>IF(OR(GU$165&lt;=EOMONTH($E19,$R19*(1-$O19)),GU$165&gt;EOMONTH($E19,$P19*12*(1-$O19)+$Q19*12*$O19+$R19*(1-$O19))),0,IF($X19="NNN",SUM(Expenses!GS$20:GS$24)*$F19,IF($X19="FSG",0,IF($X19="MG",SUMPRODUCT(Expenses!GS$20:GS$24,$Z19:$Z23)*$F19,MAX((Expenses!GS$20-$AB19/12)*$AA19*$F19,0)+MAX((Expenses!GS$21-$AB20/12)*$AA20*$F19,0)+MAX((Expenses!GS$22-$AB21/12)*$AA21*$F19,0)+MAX((Expenses!GS$23-$AB22/12)*$AA22*$F19,0)+MAX((Expenses!GS$24-$AB23/12)*$AA23*$F19,0)))))</f>
        <v>299.27609275682119</v>
      </c>
      <c r="GV190" s="154">
        <f>IF(OR(GV$165&lt;=EOMONTH($E19,$R19*(1-$O19)),GV$165&gt;EOMONTH($E19,$P19*12*(1-$O19)+$Q19*12*$O19+$R19*(1-$O19))),0,IF($X19="NNN",SUM(Expenses!GT$20:GT$24)*$F19,IF($X19="FSG",0,IF($X19="MG",SUMPRODUCT(Expenses!GT$20:GT$24,$Z19:$Z23)*$F19,MAX((Expenses!GT$20-$AB19/12)*$AA19*$F19,0)+MAX((Expenses!GT$21-$AB20/12)*$AA20*$F19,0)+MAX((Expenses!GT$22-$AB21/12)*$AA21*$F19,0)+MAX((Expenses!GT$23-$AB22/12)*$AA22*$F19,0)+MAX((Expenses!GT$24-$AB23/12)*$AA23*$F19,0)))))</f>
        <v>299.80589154931994</v>
      </c>
      <c r="GW190" s="154">
        <f>IF(OR(GW$165&lt;=EOMONTH($E19,$R19*(1-$O19)),GW$165&gt;EOMONTH($E19,$P19*12*(1-$O19)+$Q19*12*$O19+$R19*(1-$O19))),0,IF($X19="NNN",SUM(Expenses!GU$20:GU$24)*$F19,IF($X19="FSG",0,IF($X19="MG",SUMPRODUCT(Expenses!GU$20:GU$24,$Z19:$Z23)*$F19,MAX((Expenses!GU$20-$AB19/12)*$AA19*$F19,0)+MAX((Expenses!GU$21-$AB20/12)*$AA20*$F19,0)+MAX((Expenses!GU$22-$AB21/12)*$AA21*$F19,0)+MAX((Expenses!GU$23-$AB22/12)*$AA22*$F19,0)+MAX((Expenses!GU$24-$AB23/12)*$AA23*$F19,0)))))</f>
        <v>300.33699696856604</v>
      </c>
      <c r="GX190" s="154">
        <f>IF(OR(GX$165&lt;=EOMONTH($E19,$R19*(1-$O19)),GX$165&gt;EOMONTH($E19,$P19*12*(1-$O19)+$Q19*12*$O19+$R19*(1-$O19))),0,IF($X19="NNN",SUM(Expenses!GV$20:GV$24)*$F19,IF($X19="FSG",0,IF($X19="MG",SUMPRODUCT(Expenses!GV$20:GV$24,$Z19:$Z23)*$F19,MAX((Expenses!GV$20-$AB19/12)*$AA19*$F19,0)+MAX((Expenses!GV$21-$AB20/12)*$AA20*$F19,0)+MAX((Expenses!GV$22-$AB21/12)*$AA21*$F19,0)+MAX((Expenses!GV$23-$AB22/12)*$AA22*$F19,0)+MAX((Expenses!GV$24-$AB23/12)*$AA23*$F19,0)))))</f>
        <v>300.8694122370535</v>
      </c>
      <c r="GY190" s="154">
        <f>IF(OR(GY$165&lt;=EOMONTH($E19,$R19*(1-$O19)),GY$165&gt;EOMONTH($E19,$P19*12*(1-$O19)+$Q19*12*$O19+$R19*(1-$O19))),0,IF($X19="NNN",SUM(Expenses!GW$20:GW$24)*$F19,IF($X19="FSG",0,IF($X19="MG",SUMPRODUCT(Expenses!GW$20:GW$24,$Z19:$Z23)*$F19,MAX((Expenses!GW$20-$AB19/12)*$AA19*$F19,0)+MAX((Expenses!GW$21-$AB20/12)*$AA20*$F19,0)+MAX((Expenses!GW$22-$AB21/12)*$AA21*$F19,0)+MAX((Expenses!GW$23-$AB22/12)*$AA22*$F19,0)+MAX((Expenses!GW$24-$AB23/12)*$AA23*$F19,0)))))</f>
        <v>301.40314058522404</v>
      </c>
      <c r="GZ190" s="154">
        <f>IF(OR(GZ$165&lt;=EOMONTH($E19,$R19*(1-$O19)),GZ$165&gt;EOMONTH($E19,$P19*12*(1-$O19)+$Q19*12*$O19+$R19*(1-$O19))),0,IF($X19="NNN",SUM(Expenses!GX$20:GX$24)*$F19,IF($X19="FSG",0,IF($X19="MG",SUMPRODUCT(Expenses!GX$20:GX$24,$Z19:$Z23)*$F19,MAX((Expenses!GX$20-$AB19/12)*$AA19*$F19,0)+MAX((Expenses!GX$21-$AB20/12)*$AA20*$F19,0)+MAX((Expenses!GX$22-$AB21/12)*$AA21*$F19,0)+MAX((Expenses!GX$23-$AB22/12)*$AA22*$F19,0)+MAX((Expenses!GX$24-$AB23/12)*$AA23*$F19,0)))))</f>
        <v>304.47193226058954</v>
      </c>
      <c r="HA190" s="154">
        <f>IF(OR(HA$165&lt;=EOMONTH($E19,$R19*(1-$O19)),HA$165&gt;EOMONTH($E19,$P19*12*(1-$O19)+$Q19*12*$O19+$R19*(1-$O19))),0,IF($X19="NNN",SUM(Expenses!GY$20:GY$24)*$F19,IF($X19="FSG",0,IF($X19="MG",SUMPRODUCT(Expenses!GY$20:GY$24,$Z19:$Z23)*$F19,MAX((Expenses!GY$20-$AB19/12)*$AA19*$F19,0)+MAX((Expenses!GY$21-$AB20/12)*$AA20*$F19,0)+MAX((Expenses!GY$22-$AB21/12)*$AA21*$F19,0)+MAX((Expenses!GY$23-$AB22/12)*$AA22*$F19,0)+MAX((Expenses!GY$24-$AB23/12)*$AA23*$F19,0)))))</f>
        <v>305.00829649133897</v>
      </c>
      <c r="HB190" s="154">
        <f>IF(OR(HB$165&lt;=EOMONTH($E19,$R19*(1-$O19)),HB$165&gt;EOMONTH($E19,$P19*12*(1-$O19)+$Q19*12*$O19+$R19*(1-$O19))),0,IF($X19="NNN",SUM(Expenses!GZ$20:GZ$24)*$F19,IF($X19="FSG",0,IF($X19="MG",SUMPRODUCT(Expenses!GZ$20:GZ$24,$Z19:$Z23)*$F19,MAX((Expenses!GZ$20-$AB19/12)*$AA19*$F19,0)+MAX((Expenses!GZ$21-$AB20/12)*$AA20*$F19,0)+MAX((Expenses!GZ$22-$AB21/12)*$AA21*$F19,0)+MAX((Expenses!GZ$23-$AB22/12)*$AA22*$F19,0)+MAX((Expenses!GZ$24-$AB23/12)*$AA23*$F19,0)))))</f>
        <v>305.5459835409776</v>
      </c>
      <c r="HC190" s="154">
        <f>IF(OR(HC$165&lt;=EOMONTH($E19,$R19*(1-$O19)),HC$165&gt;EOMONTH($E19,$P19*12*(1-$O19)+$Q19*12*$O19+$R19*(1-$O19))),0,IF($X19="NNN",SUM(Expenses!HA$20:HA$24)*$F19,IF($X19="FSG",0,IF($X19="MG",SUMPRODUCT(Expenses!HA$20:HA$24,$Z19:$Z23)*$F19,MAX((Expenses!HA$20-$AB19/12)*$AA19*$F19,0)+MAX((Expenses!HA$21-$AB20/12)*$AA20*$F19,0)+MAX((Expenses!HA$22-$AB21/12)*$AA21*$F19,0)+MAX((Expenses!HA$23-$AB22/12)*$AA22*$F19,0)+MAX((Expenses!HA$24-$AB23/12)*$AA23*$F19,0)))))</f>
        <v>306.08499667193377</v>
      </c>
      <c r="HD190" s="154">
        <f>IF(OR(HD$165&lt;=EOMONTH($E19,$R19*(1-$O19)),HD$165&gt;EOMONTH($E19,$P19*12*(1-$O19)+$Q19*12*$O19+$R19*(1-$O19))),0,IF($X19="NNN",SUM(Expenses!HB$20:HB$24)*$F19,IF($X19="FSG",0,IF($X19="MG",SUMPRODUCT(Expenses!HB$20:HB$24,$Z19:$Z23)*$F19,MAX((Expenses!HB$20-$AB19/12)*$AA19*$F19,0)+MAX((Expenses!HB$21-$AB20/12)*$AA20*$F19,0)+MAX((Expenses!HB$22-$AB21/12)*$AA21*$F19,0)+MAX((Expenses!HB$23-$AB22/12)*$AA22*$F19,0)+MAX((Expenses!HB$24-$AB23/12)*$AA23*$F19,0)))))</f>
        <v>306.62533915468168</v>
      </c>
      <c r="HE190" s="154">
        <f>IF(OR(HE$165&lt;=EOMONTH($E19,$R19*(1-$O19)),HE$165&gt;EOMONTH($E19,$P19*12*(1-$O19)+$Q19*12*$O19+$R19*(1-$O19))),0,IF($X19="NNN",SUM(Expenses!HC$20:HC$24)*$F19,IF($X19="FSG",0,IF($X19="MG",SUMPRODUCT(Expenses!HC$20:HC$24,$Z19:$Z23)*$F19,MAX((Expenses!HC$20-$AB19/12)*$AA19*$F19,0)+MAX((Expenses!HC$21-$AB20/12)*$AA20*$F19,0)+MAX((Expenses!HC$22-$AB21/12)*$AA21*$F19,0)+MAX((Expenses!HC$23-$AB22/12)*$AA22*$F19,0)+MAX((Expenses!HC$24-$AB23/12)*$AA23*$F19,0)))))</f>
        <v>307.16701426776143</v>
      </c>
      <c r="HF190" s="154">
        <f>IF(OR(HF$165&lt;=EOMONTH($E19,$R19*(1-$O19)),HF$165&gt;EOMONTH($E19,$P19*12*(1-$O19)+$Q19*12*$O19+$R19*(1-$O19))),0,IF($X19="NNN",SUM(Expenses!HD$20:HD$24)*$F19,IF($X19="FSG",0,IF($X19="MG",SUMPRODUCT(Expenses!HD$20:HD$24,$Z19:$Z23)*$F19,MAX((Expenses!HD$20-$AB19/12)*$AA19*$F19,0)+MAX((Expenses!HD$21-$AB20/12)*$AA20*$F19,0)+MAX((Expenses!HD$22-$AB21/12)*$AA21*$F19,0)+MAX((Expenses!HD$23-$AB22/12)*$AA22*$F19,0)+MAX((Expenses!HD$24-$AB23/12)*$AA23*$F19,0)))))</f>
        <v>307.71002529779901</v>
      </c>
      <c r="HG190" s="154">
        <f>IF(OR(HG$165&lt;=EOMONTH($E19,$R19*(1-$O19)),HG$165&gt;EOMONTH($E19,$P19*12*(1-$O19)+$Q19*12*$O19+$R19*(1-$O19))),0,IF($X19="NNN",SUM(Expenses!HE$20:HE$24)*$F19,IF($X19="FSG",0,IF($X19="MG",SUMPRODUCT(Expenses!HE$20:HE$24,$Z19:$Z23)*$F19,MAX((Expenses!HE$20-$AB19/12)*$AA19*$F19,0)+MAX((Expenses!HE$21-$AB20/12)*$AA20*$F19,0)+MAX((Expenses!HE$22-$AB21/12)*$AA21*$F19,0)+MAX((Expenses!HE$23-$AB22/12)*$AA22*$F19,0)+MAX((Expenses!HE$24-$AB23/12)*$AA23*$F19,0)))))</f>
        <v>308.25437553952605</v>
      </c>
      <c r="HH190" s="154">
        <f>IF(OR(HH$165&lt;=EOMONTH($E19,$R19*(1-$O19)),HH$165&gt;EOMONTH($E19,$P19*12*(1-$O19)+$Q19*12*$O19+$R19*(1-$O19))),0,IF($X19="NNN",SUM(Expenses!HF$20:HF$24)*$F19,IF($X19="FSG",0,IF($X19="MG",SUMPRODUCT(Expenses!HF$20:HF$24,$Z19:$Z23)*$F19,MAX((Expenses!HF$20-$AB19/12)*$AA19*$F19,0)+MAX((Expenses!HF$21-$AB20/12)*$AA20*$F19,0)+MAX((Expenses!HF$22-$AB21/12)*$AA21*$F19,0)+MAX((Expenses!HF$23-$AB22/12)*$AA22*$F19,0)+MAX((Expenses!HF$24-$AB23/12)*$AA23*$F19,0)))))</f>
        <v>308.8000682957998</v>
      </c>
      <c r="HI190" s="154">
        <f>IF(OR(HI$165&lt;=EOMONTH($E19,$R19*(1-$O19)),HI$165&gt;EOMONTH($E19,$P19*12*(1-$O19)+$Q19*12*$O19+$R19*(1-$O19))),0,IF($X19="NNN",SUM(Expenses!HG$20:HG$24)*$F19,IF($X19="FSG",0,IF($X19="MG",SUMPRODUCT(Expenses!HG$20:HG$24,$Z19:$Z23)*$F19,MAX((Expenses!HG$20-$AB19/12)*$AA19*$F19,0)+MAX((Expenses!HG$21-$AB20/12)*$AA20*$F19,0)+MAX((Expenses!HG$22-$AB21/12)*$AA21*$F19,0)+MAX((Expenses!HG$23-$AB22/12)*$AA22*$F19,0)+MAX((Expenses!HG$24-$AB23/12)*$AA23*$F19,0)))))</f>
        <v>309.34710687762322</v>
      </c>
      <c r="HJ190" s="154">
        <f>IF(OR(HJ$165&lt;=EOMONTH($E19,$R19*(1-$O19)),HJ$165&gt;EOMONTH($E19,$P19*12*(1-$O19)+$Q19*12*$O19+$R19*(1-$O19))),0,IF($X19="NNN",SUM(Expenses!HH$20:HH$24)*$F19,IF($X19="FSG",0,IF($X19="MG",SUMPRODUCT(Expenses!HH$20:HH$24,$Z19:$Z23)*$F19,MAX((Expenses!HH$20-$AB19/12)*$AA19*$F19,0)+MAX((Expenses!HH$21-$AB20/12)*$AA20*$F19,0)+MAX((Expenses!HH$22-$AB21/12)*$AA21*$F19,0)+MAX((Expenses!HH$23-$AB22/12)*$AA22*$F19,0)+MAX((Expenses!HH$24-$AB23/12)*$AA23*$F19,0)))))</f>
        <v>309.89549460416532</v>
      </c>
      <c r="HK190" s="154">
        <f>IF(OR(HK$165&lt;=EOMONTH($E19,$R19*(1-$O19)),HK$165&gt;EOMONTH($E19,$P19*12*(1-$O19)+$Q19*12*$O19+$R19*(1-$O19))),0,IF($X19="NNN",SUM(Expenses!HI$20:HI$24)*$F19,IF($X19="FSG",0,IF($X19="MG",SUMPRODUCT(Expenses!HI$20:HI$24,$Z19:$Z23)*$F19,MAX((Expenses!HI$20-$AB19/12)*$AA19*$F19,0)+MAX((Expenses!HI$21-$AB20/12)*$AA20*$F19,0)+MAX((Expenses!HI$22-$AB21/12)*$AA21*$F19,0)+MAX((Expenses!HI$23-$AB22/12)*$AA22*$F19,0)+MAX((Expenses!HI$24-$AB23/12)*$AA23*$F19,0)))))</f>
        <v>310.44523480278093</v>
      </c>
      <c r="HL190" s="154">
        <f>IF(OR(HL$165&lt;=EOMONTH($E19,$R19*(1-$O19)),HL$165&gt;EOMONTH($E19,$P19*12*(1-$O19)+$Q19*12*$O19+$R19*(1-$O19))),0,IF($X19="NNN",SUM(Expenses!HJ$20:HJ$24)*$F19,IF($X19="FSG",0,IF($X19="MG",SUMPRODUCT(Expenses!HJ$20:HJ$24,$Z19:$Z23)*$F19,MAX((Expenses!HJ$20-$AB19/12)*$AA19*$F19,0)+MAX((Expenses!HJ$21-$AB20/12)*$AA20*$F19,0)+MAX((Expenses!HJ$22-$AB21/12)*$AA21*$F19,0)+MAX((Expenses!HJ$23-$AB22/12)*$AA22*$F19,0)+MAX((Expenses!HJ$24-$AB23/12)*$AA23*$F19,0)))))</f>
        <v>313.60609022840748</v>
      </c>
      <c r="HM190" s="154">
        <f>IF(OR(HM$165&lt;=EOMONTH($E19,$R19*(1-$O19)),HM$165&gt;EOMONTH($E19,$P19*12*(1-$O19)+$Q19*12*$O19+$R19*(1-$O19))),0,IF($X19="NNN",SUM(Expenses!HK$20:HK$24)*$F19,IF($X19="FSG",0,IF($X19="MG",SUMPRODUCT(Expenses!HK$20:HK$24,$Z19:$Z23)*$F19,MAX((Expenses!HK$20-$AB19/12)*$AA19*$F19,0)+MAX((Expenses!HK$21-$AB20/12)*$AA20*$F19,0)+MAX((Expenses!HK$22-$AB21/12)*$AA21*$F19,0)+MAX((Expenses!HK$23-$AB22/12)*$AA22*$F19,0)+MAX((Expenses!HK$24-$AB23/12)*$AA23*$F19,0)))))</f>
        <v>314.15854538607937</v>
      </c>
      <c r="HN190" s="154">
        <f>IF(OR(HN$165&lt;=EOMONTH($E19,$R19*(1-$O19)),HN$165&gt;EOMONTH($E19,$P19*12*(1-$O19)+$Q19*12*$O19+$R19*(1-$O19))),0,IF($X19="NNN",SUM(Expenses!HL$20:HL$24)*$F19,IF($X19="FSG",0,IF($X19="MG",SUMPRODUCT(Expenses!HL$20:HL$24,$Z19:$Z23)*$F19,MAX((Expenses!HL$20-$AB19/12)*$AA19*$F19,0)+MAX((Expenses!HL$21-$AB20/12)*$AA20*$F19,0)+MAX((Expenses!HL$22-$AB21/12)*$AA21*$F19,0)+MAX((Expenses!HL$23-$AB22/12)*$AA22*$F19,0)+MAX((Expenses!HL$24-$AB23/12)*$AA23*$F19,0)))))</f>
        <v>314.71236304720725</v>
      </c>
      <c r="HO190" s="154">
        <f>IF(OR(HO$165&lt;=EOMONTH($E19,$R19*(1-$O19)),HO$165&gt;EOMONTH($E19,$P19*12*(1-$O19)+$Q19*12*$O19+$R19*(1-$O19))),0,IF($X19="NNN",SUM(Expenses!HM$20:HM$24)*$F19,IF($X19="FSG",0,IF($X19="MG",SUMPRODUCT(Expenses!HM$20:HM$24,$Z19:$Z23)*$F19,MAX((Expenses!HM$20-$AB19/12)*$AA19*$F19,0)+MAX((Expenses!HM$21-$AB20/12)*$AA20*$F19,0)+MAX((Expenses!HM$22-$AB21/12)*$AA21*$F19,0)+MAX((Expenses!HM$23-$AB22/12)*$AA22*$F19,0)+MAX((Expenses!HM$24-$AB23/12)*$AA23*$F19,0)))))</f>
        <v>315.26754657209204</v>
      </c>
      <c r="HP190" s="154">
        <f>IF(OR(HP$165&lt;=EOMONTH($E19,$R19*(1-$O19)),HP$165&gt;EOMONTH($E19,$P19*12*(1-$O19)+$Q19*12*$O19+$R19*(1-$O19))),0,IF($X19="NNN",SUM(Expenses!HN$20:HN$24)*$F19,IF($X19="FSG",0,IF($X19="MG",SUMPRODUCT(Expenses!HN$20:HN$24,$Z19:$Z23)*$F19,MAX((Expenses!HN$20-$AB19/12)*$AA19*$F19,0)+MAX((Expenses!HN$21-$AB20/12)*$AA20*$F19,0)+MAX((Expenses!HN$22-$AB21/12)*$AA21*$F19,0)+MAX((Expenses!HN$23-$AB22/12)*$AA22*$F19,0)+MAX((Expenses!HN$24-$AB23/12)*$AA23*$F19,0)))))</f>
        <v>315.82409932932239</v>
      </c>
      <c r="HQ190" s="154">
        <f>IF(OR(HQ$165&lt;=EOMONTH($E19,$R19*(1-$O19)),HQ$165&gt;EOMONTH($E19,$P19*12*(1-$O19)+$Q19*12*$O19+$R19*(1-$O19))),0,IF($X19="NNN",SUM(Expenses!HO$20:HO$24)*$F19,IF($X19="FSG",0,IF($X19="MG",SUMPRODUCT(Expenses!HO$20:HO$24,$Z19:$Z23)*$F19,MAX((Expenses!HO$20-$AB19/12)*$AA19*$F19,0)+MAX((Expenses!HO$21-$AB20/12)*$AA20*$F19,0)+MAX((Expenses!HO$22-$AB21/12)*$AA21*$F19,0)+MAX((Expenses!HO$23-$AB22/12)*$AA22*$F19,0)+MAX((Expenses!HO$24-$AB23/12)*$AA23*$F19,0)))))</f>
        <v>316.3820246957946</v>
      </c>
      <c r="HR190" s="154">
        <f>IF(OR(HR$165&lt;=EOMONTH($E19,$R19*(1-$O19)),HR$165&gt;EOMONTH($E19,$P19*12*(1-$O19)+$Q19*12*$O19+$R19*(1-$O19))),0,IF($X19="NNN",SUM(Expenses!HP$20:HP$24)*$F19,IF($X19="FSG",0,IF($X19="MG",SUMPRODUCT(Expenses!HP$20:HP$24,$Z19:$Z23)*$F19,MAX((Expenses!HP$20-$AB19/12)*$AA19*$F19,0)+MAX((Expenses!HP$21-$AB20/12)*$AA20*$F19,0)+MAX((Expenses!HP$22-$AB21/12)*$AA21*$F19,0)+MAX((Expenses!HP$23-$AB22/12)*$AA22*$F19,0)+MAX((Expenses!HP$24-$AB23/12)*$AA23*$F19,0)))))</f>
        <v>316.94132605673332</v>
      </c>
      <c r="HS190" s="154">
        <f>IF(OR(HS$165&lt;=EOMONTH($E19,$R19*(1-$O19)),HS$165&gt;EOMONTH($E19,$P19*12*(1-$O19)+$Q19*12*$O19+$R19*(1-$O19))),0,IF($X19="NNN",SUM(Expenses!HQ$20:HQ$24)*$F19,IF($X19="FSG",0,IF($X19="MG",SUMPRODUCT(Expenses!HQ$20:HQ$24,$Z19:$Z23)*$F19,MAX((Expenses!HQ$20-$AB19/12)*$AA19*$F19,0)+MAX((Expenses!HQ$21-$AB20/12)*$AA20*$F19,0)+MAX((Expenses!HQ$22-$AB21/12)*$AA21*$F19,0)+MAX((Expenses!HQ$23-$AB22/12)*$AA22*$F19,0)+MAX((Expenses!HQ$24-$AB23/12)*$AA23*$F19,0)))))</f>
        <v>317.50200680571209</v>
      </c>
      <c r="HT190" s="154">
        <f>IF(OR(HT$165&lt;=EOMONTH($E19,$R19*(1-$O19)),HT$165&gt;EOMONTH($E19,$P19*12*(1-$O19)+$Q19*12*$O19+$R19*(1-$O19))),0,IF($X19="NNN",SUM(Expenses!HR$20:HR$24)*$F19,IF($X19="FSG",0,IF($X19="MG",SUMPRODUCT(Expenses!HR$20:HR$24,$Z19:$Z23)*$F19,MAX((Expenses!HR$20-$AB19/12)*$AA19*$F19,0)+MAX((Expenses!HR$21-$AB20/12)*$AA20*$F19,0)+MAX((Expenses!HR$22-$AB21/12)*$AA21*$F19,0)+MAX((Expenses!HR$23-$AB22/12)*$AA22*$F19,0)+MAX((Expenses!HR$24-$AB23/12)*$AA23*$F19,0)))))</f>
        <v>318.06407034467401</v>
      </c>
      <c r="HU190" s="154">
        <f>IF(OR(HU$165&lt;=EOMONTH($E19,$R19*(1-$O19)),HU$165&gt;EOMONTH($E19,$P19*12*(1-$O19)+$Q19*12*$O19+$R19*(1-$O19))),0,IF($X19="NNN",SUM(Expenses!HS$20:HS$24)*$F19,IF($X19="FSG",0,IF($X19="MG",SUMPRODUCT(Expenses!HS$20:HS$24,$Z19:$Z23)*$F19,MAX((Expenses!HS$20-$AB19/12)*$AA19*$F19,0)+MAX((Expenses!HS$21-$AB20/12)*$AA20*$F19,0)+MAX((Expenses!HS$22-$AB21/12)*$AA21*$F19,0)+MAX((Expenses!HS$23-$AB22/12)*$AA22*$F19,0)+MAX((Expenses!HS$24-$AB23/12)*$AA23*$F19,0)))))</f>
        <v>318.62752008395228</v>
      </c>
      <c r="HV190" s="154">
        <f>IF(OR(HV$165&lt;=EOMONTH($E19,$R19*(1-$O19)),HV$165&gt;EOMONTH($E19,$P19*12*(1-$O19)+$Q19*12*$O19+$R19*(1-$O19))),0,IF($X19="NNN",SUM(Expenses!HT$20:HT$24)*$F19,IF($X19="FSG",0,IF($X19="MG",SUMPRODUCT(Expenses!HT$20:HT$24,$Z19:$Z23)*$F19,MAX((Expenses!HT$20-$AB19/12)*$AA19*$F19,0)+MAX((Expenses!HT$21-$AB20/12)*$AA20*$F19,0)+MAX((Expenses!HT$22-$AB21/12)*$AA21*$F19,0)+MAX((Expenses!HT$23-$AB22/12)*$AA22*$F19,0)+MAX((Expenses!HT$24-$AB23/12)*$AA23*$F19,0)))))</f>
        <v>319.19235944229064</v>
      </c>
      <c r="HW190" s="154">
        <f>IF(OR(HW$165&lt;=EOMONTH($E19,$R19*(1-$O19)),HW$165&gt;EOMONTH($E19,$P19*12*(1-$O19)+$Q19*12*$O19+$R19*(1-$O19))),0,IF($X19="NNN",SUM(Expenses!HU$20:HU$24)*$F19,IF($X19="FSG",0,IF($X19="MG",SUMPRODUCT(Expenses!HU$20:HU$24,$Z19:$Z23)*$F19,MAX((Expenses!HU$20-$AB19/12)*$AA19*$F19,0)+MAX((Expenses!HU$21-$AB20/12)*$AA20*$F19,0)+MAX((Expenses!HU$22-$AB21/12)*$AA21*$F19,0)+MAX((Expenses!HU$23-$AB22/12)*$AA22*$F19,0)+MAX((Expenses!HU$24-$AB23/12)*$AA23*$F19,0)))))</f>
        <v>319.75859184686465</v>
      </c>
      <c r="HX190" s="154">
        <f>IF(OR(HX$165&lt;=EOMONTH($E19,$R19*(1-$O19)),HX$165&gt;EOMONTH($E19,$P19*12*(1-$O19)+$Q19*12*$O19+$R19*(1-$O19))),0,IF($X19="NNN",SUM(Expenses!HV$20:HV$24)*$F19,IF($X19="FSG",0,IF($X19="MG",SUMPRODUCT(Expenses!HV$20:HV$24,$Z19:$Z23)*$F19,MAX((Expenses!HV$20-$AB19/12)*$AA19*$F19,0)+MAX((Expenses!HV$21-$AB20/12)*$AA20*$F19,0)+MAX((Expenses!HV$22-$AB21/12)*$AA21*$F19,0)+MAX((Expenses!HV$23-$AB22/12)*$AA22*$F19,0)+MAX((Expenses!HV$24-$AB23/12)*$AA23*$F19,0)))))</f>
        <v>323.01427293525995</v>
      </c>
      <c r="HY190" s="154">
        <f>IF(OR(HY$165&lt;=EOMONTH($E19,$R19*(1-$O19)),HY$165&gt;EOMONTH($E19,$P19*12*(1-$O19)+$Q19*12*$O19+$R19*(1-$O19))),0,IF($X19="NNN",SUM(Expenses!HW$20:HW$24)*$F19,IF($X19="FSG",0,IF($X19="MG",SUMPRODUCT(Expenses!HW$20:HW$24,$Z19:$Z23)*$F19,MAX((Expenses!HW$20-$AB19/12)*$AA19*$F19,0)+MAX((Expenses!HW$21-$AB20/12)*$AA20*$F19,0)+MAX((Expenses!HW$22-$AB21/12)*$AA21*$F19,0)+MAX((Expenses!HW$23-$AB22/12)*$AA22*$F19,0)+MAX((Expenses!HW$24-$AB23/12)*$AA23*$F19,0)))))</f>
        <v>323.58330174766201</v>
      </c>
      <c r="HZ190" s="154">
        <f>IF(OR(HZ$165&lt;=EOMONTH($E19,$R19*(1-$O19)),HZ$165&gt;EOMONTH($E19,$P19*12*(1-$O19)+$Q19*12*$O19+$R19*(1-$O19))),0,IF($X19="NNN",SUM(Expenses!HX$20:HX$24)*$F19,IF($X19="FSG",0,IF($X19="MG",SUMPRODUCT(Expenses!HX$20:HX$24,$Z19:$Z23)*$F19,MAX((Expenses!HX$20-$AB19/12)*$AA19*$F19,0)+MAX((Expenses!HX$21-$AB20/12)*$AA20*$F19,0)+MAX((Expenses!HX$22-$AB21/12)*$AA21*$F19,0)+MAX((Expenses!HX$23-$AB22/12)*$AA22*$F19,0)+MAX((Expenses!HX$24-$AB23/12)*$AA23*$F19,0)))))</f>
        <v>324.15373393862365</v>
      </c>
      <c r="IA190" s="154">
        <f>IF(OR(IA$165&lt;=EOMONTH($E19,$R19*(1-$O19)),IA$165&gt;EOMONTH($E19,$P19*12*(1-$O19)+$Q19*12*$O19+$R19*(1-$O19))),0,IF($X19="NNN",SUM(Expenses!HY$20:HY$24)*$F19,IF($X19="FSG",0,IF($X19="MG",SUMPRODUCT(Expenses!HY$20:HY$24,$Z19:$Z23)*$F19,MAX((Expenses!HY$20-$AB19/12)*$AA19*$F19,0)+MAX((Expenses!HY$21-$AB20/12)*$AA20*$F19,0)+MAX((Expenses!HY$22-$AB21/12)*$AA21*$F19,0)+MAX((Expenses!HY$23-$AB22/12)*$AA22*$F19,0)+MAX((Expenses!HY$24-$AB23/12)*$AA23*$F19,0)))))</f>
        <v>324.72557296925504</v>
      </c>
      <c r="IB190" s="154">
        <f>IF(OR(IB$165&lt;=EOMONTH($E19,$R19*(1-$O19)),IB$165&gt;EOMONTH($E19,$P19*12*(1-$O19)+$Q19*12*$O19+$R19*(1-$O19))),0,IF($X19="NNN",SUM(Expenses!HZ$20:HZ$24)*$F19,IF($X19="FSG",0,IF($X19="MG",SUMPRODUCT(Expenses!HZ$20:HZ$24,$Z19:$Z23)*$F19,MAX((Expenses!HZ$20-$AB19/12)*$AA19*$F19,0)+MAX((Expenses!HZ$21-$AB20/12)*$AA20*$F19,0)+MAX((Expenses!HZ$22-$AB21/12)*$AA21*$F19,0)+MAX((Expenses!HZ$23-$AB22/12)*$AA22*$F19,0)+MAX((Expenses!HZ$24-$AB23/12)*$AA23*$F19,0)))))</f>
        <v>325.29882230920225</v>
      </c>
      <c r="IC190" s="154">
        <f>IF(OR(IC$165&lt;=EOMONTH($E19,$R19*(1-$O19)),IC$165&gt;EOMONTH($E19,$P19*12*(1-$O19)+$Q19*12*$O19+$R19*(1-$O19))),0,IF($X19="NNN",SUM(Expenses!IA$20:IA$24)*$F19,IF($X19="FSG",0,IF($X19="MG",SUMPRODUCT(Expenses!IA$20:IA$24,$Z19:$Z23)*$F19,MAX((Expenses!IA$20-$AB19/12)*$AA19*$F19,0)+MAX((Expenses!IA$21-$AB20/12)*$AA20*$F19,0)+MAX((Expenses!IA$22-$AB21/12)*$AA21*$F19,0)+MAX((Expenses!IA$23-$AB22/12)*$AA22*$F19,0)+MAX((Expenses!IA$24-$AB23/12)*$AA23*$F19,0)))))</f>
        <v>325.8734854366686</v>
      </c>
      <c r="ID190" s="154">
        <f>IF(OR(ID$165&lt;=EOMONTH($E19,$R19*(1-$O19)),ID$165&gt;EOMONTH($E19,$P19*12*(1-$O19)+$Q19*12*$O19+$R19*(1-$O19))),0,IF($X19="NNN",SUM(Expenses!IB$20:IB$24)*$F19,IF($X19="FSG",0,IF($X19="MG",SUMPRODUCT(Expenses!IB$20:IB$24,$Z19:$Z23)*$F19,MAX((Expenses!IB$20-$AB19/12)*$AA19*$F19,0)+MAX((Expenses!IB$21-$AB20/12)*$AA20*$F19,0)+MAX((Expenses!IB$22-$AB21/12)*$AA21*$F19,0)+MAX((Expenses!IB$23-$AB22/12)*$AA22*$F19,0)+MAX((Expenses!IB$24-$AB23/12)*$AA23*$F19,0)))))</f>
        <v>326.44956583843549</v>
      </c>
      <c r="IE190" s="154">
        <f>IF(OR(IE$165&lt;=EOMONTH($E19,$R19*(1-$O19)),IE$165&gt;EOMONTH($E19,$P19*12*(1-$O19)+$Q19*12*$O19+$R19*(1-$O19))),0,IF($X19="NNN",SUM(Expenses!IC$20:IC$24)*$F19,IF($X19="FSG",0,IF($X19="MG",SUMPRODUCT(Expenses!IC$20:IC$24,$Z19:$Z23)*$F19,MAX((Expenses!IC$20-$AB19/12)*$AA19*$F19,0)+MAX((Expenses!IC$21-$AB20/12)*$AA20*$F19,0)+MAX((Expenses!IC$22-$AB21/12)*$AA21*$F19,0)+MAX((Expenses!IC$23-$AB22/12)*$AA22*$F19,0)+MAX((Expenses!IC$24-$AB23/12)*$AA23*$F19,0)))))</f>
        <v>327.02706700988369</v>
      </c>
      <c r="IF190" s="154">
        <f>IF(OR(IF$165&lt;=EOMONTH($E19,$R19*(1-$O19)),IF$165&gt;EOMONTH($E19,$P19*12*(1-$O19)+$Q19*12*$O19+$R19*(1-$O19))),0,IF($X19="NNN",SUM(Expenses!ID$20:ID$24)*$F19,IF($X19="FSG",0,IF($X19="MG",SUMPRODUCT(Expenses!ID$20:ID$24,$Z19:$Z23)*$F19,MAX((Expenses!ID$20-$AB19/12)*$AA19*$F19,0)+MAX((Expenses!ID$21-$AB20/12)*$AA20*$F19,0)+MAX((Expenses!ID$22-$AB21/12)*$AA21*$F19,0)+MAX((Expenses!ID$23-$AB22/12)*$AA22*$F19,0)+MAX((Expenses!ID$24-$AB23/12)*$AA23*$F19,0)))))</f>
        <v>327.60599245501447</v>
      </c>
      <c r="IG190" s="154">
        <f>IF(OR(IG$165&lt;=EOMONTH($E19,$R19*(1-$O19)),IG$165&gt;EOMONTH($E19,$P19*12*(1-$O19)+$Q19*12*$O19+$R19*(1-$O19))),0,IF($X19="NNN",SUM(Expenses!IE$20:IE$24)*$F19,IF($X19="FSG",0,IF($X19="MG",SUMPRODUCT(Expenses!IE$20:IE$24,$Z19:$Z23)*$F19,MAX((Expenses!IE$20-$AB19/12)*$AA19*$F19,0)+MAX((Expenses!IE$21-$AB20/12)*$AA20*$F19,0)+MAX((Expenses!IE$22-$AB21/12)*$AA21*$F19,0)+MAX((Expenses!IE$23-$AB22/12)*$AA22*$F19,0)+MAX((Expenses!IE$24-$AB23/12)*$AA23*$F19,0)))))</f>
        <v>328.18634568647099</v>
      </c>
      <c r="IH190" s="154">
        <f>IF(OR(IH$165&lt;=EOMONTH($E19,$R19*(1-$O19)),IH$165&gt;EOMONTH($E19,$P19*12*(1-$O19)+$Q19*12*$O19+$R19*(1-$O19))),0,IF($X19="NNN",SUM(Expenses!IF$20:IF$24)*$F19,IF($X19="FSG",0,IF($X19="MG",SUMPRODUCT(Expenses!IF$20:IF$24,$Z19:$Z23)*$F19,MAX((Expenses!IF$20-$AB19/12)*$AA19*$F19,0)+MAX((Expenses!IF$21-$AB20/12)*$AA20*$F19,0)+MAX((Expenses!IF$22-$AB21/12)*$AA21*$F19,0)+MAX((Expenses!IF$23-$AB22/12)*$AA22*$F19,0)+MAX((Expenses!IF$24-$AB23/12)*$AA23*$F19,0)))))</f>
        <v>328.7681302255595</v>
      </c>
      <c r="II190" s="154">
        <f>IF(OR(II$165&lt;=EOMONTH($E19,$R19*(1-$O19)),II$165&gt;EOMONTH($E19,$P19*12*(1-$O19)+$Q19*12*$O19+$R19*(1-$O19))),0,IF($X19="NNN",SUM(Expenses!IG$20:IG$24)*$F19,IF($X19="FSG",0,IF($X19="MG",SUMPRODUCT(Expenses!IG$20:IG$24,$Z19:$Z23)*$F19,MAX((Expenses!IG$20-$AB19/12)*$AA19*$F19,0)+MAX((Expenses!IG$21-$AB20/12)*$AA20*$F19,0)+MAX((Expenses!IG$22-$AB21/12)*$AA21*$F19,0)+MAX((Expenses!IG$23-$AB22/12)*$AA22*$F19,0)+MAX((Expenses!IG$24-$AB23/12)*$AA23*$F19,0)))))</f>
        <v>329.35134960227072</v>
      </c>
      <c r="IJ190" s="154">
        <f>IF(OR(IJ$165&lt;=EOMONTH($E19,$R19*(1-$O19)),IJ$165&gt;EOMONTH($E19,$P19*12*(1-$O19)+$Q19*12*$O19+$R19*(1-$O19))),0,IF($X19="NNN",SUM(Expenses!IH$20:IH$24)*$F19,IF($X19="FSG",0,IF($X19="MG",SUMPRODUCT(Expenses!IH$20:IH$24,$Z19:$Z23)*$F19,MAX((Expenses!IH$20-$AB19/12)*$AA19*$F19,0)+MAX((Expenses!IH$21-$AB20/12)*$AA20*$F19,0)+MAX((Expenses!IH$22-$AB21/12)*$AA21*$F19,0)+MAX((Expenses!IH$23-$AB22/12)*$AA22*$F19,0)+MAX((Expenses!IH$24-$AB23/12)*$AA23*$F19,0)))))</f>
        <v>332.70470112331793</v>
      </c>
      <c r="IK190" s="154">
        <f>IF(OR(IK$165&lt;=EOMONTH($E19,$R19*(1-$O19)),IK$165&gt;EOMONTH($E19,$P19*12*(1-$O19)+$Q19*12*$O19+$R19*(1-$O19))),0,IF($X19="NNN",SUM(Expenses!II$20:II$24)*$F19,IF($X19="FSG",0,IF($X19="MG",SUMPRODUCT(Expenses!II$20:II$24,$Z19:$Z23)*$F19,MAX((Expenses!II$20-$AB19/12)*$AA19*$F19,0)+MAX((Expenses!II$21-$AB20/12)*$AA20*$F19,0)+MAX((Expenses!II$22-$AB21/12)*$AA21*$F19,0)+MAX((Expenses!II$23-$AB22/12)*$AA22*$F19,0)+MAX((Expenses!II$24-$AB23/12)*$AA23*$F19,0)))))</f>
        <v>333.29080080009203</v>
      </c>
      <c r="IL190" s="154">
        <f>IF(OR(IL$165&lt;=EOMONTH($E19,$R19*(1-$O19)),IL$165&gt;EOMONTH($E19,$P19*12*(1-$O19)+$Q19*12*$O19+$R19*(1-$O19))),0,IF($X19="NNN",SUM(Expenses!IJ$20:IJ$24)*$F19,IF($X19="FSG",0,IF($X19="MG",SUMPRODUCT(Expenses!IJ$20:IJ$24,$Z19:$Z23)*$F19,MAX((Expenses!IJ$20-$AB19/12)*$AA19*$F19,0)+MAX((Expenses!IJ$21-$AB20/12)*$AA20*$F19,0)+MAX((Expenses!IJ$22-$AB21/12)*$AA21*$F19,0)+MAX((Expenses!IJ$23-$AB22/12)*$AA22*$F19,0)+MAX((Expenses!IJ$24-$AB23/12)*$AA23*$F19,0)))))</f>
        <v>333.87834595678254</v>
      </c>
      <c r="IM190" s="154">
        <f>IF(OR(IM$165&lt;=EOMONTH($E19,$R19*(1-$O19)),IM$165&gt;EOMONTH($E19,$P19*12*(1-$O19)+$Q19*12*$O19+$R19*(1-$O19))),0,IF($X19="NNN",SUM(Expenses!IK$20:IK$24)*$F19,IF($X19="FSG",0,IF($X19="MG",SUMPRODUCT(Expenses!IK$20:IK$24,$Z19:$Z23)*$F19,MAX((Expenses!IK$20-$AB19/12)*$AA19*$F19,0)+MAX((Expenses!IK$21-$AB20/12)*$AA20*$F19,0)+MAX((Expenses!IK$22-$AB21/12)*$AA21*$F19,0)+MAX((Expenses!IK$23-$AB22/12)*$AA22*$F19,0)+MAX((Expenses!IK$24-$AB23/12)*$AA23*$F19,0)))))</f>
        <v>334.46734015833289</v>
      </c>
      <c r="IN190" s="154">
        <f>IF(OR(IN$165&lt;=EOMONTH($E19,$R19*(1-$O19)),IN$165&gt;EOMONTH($E19,$P19*12*(1-$O19)+$Q19*12*$O19+$R19*(1-$O19))),0,IF($X19="NNN",SUM(Expenses!IL$20:IL$24)*$F19,IF($X19="FSG",0,IF($X19="MG",SUMPRODUCT(Expenses!IL$20:IL$24,$Z19:$Z23)*$F19,MAX((Expenses!IL$20-$AB19/12)*$AA19*$F19,0)+MAX((Expenses!IL$21-$AB20/12)*$AA20*$F19,0)+MAX((Expenses!IL$22-$AB21/12)*$AA21*$F19,0)+MAX((Expenses!IL$23-$AB22/12)*$AA22*$F19,0)+MAX((Expenses!IL$24-$AB23/12)*$AA23*$F19,0)))))</f>
        <v>335.05778697847853</v>
      </c>
      <c r="IO190" s="154">
        <f>IF(OR(IO$165&lt;=EOMONTH($E19,$R19*(1-$O19)),IO$165&gt;EOMONTH($E19,$P19*12*(1-$O19)+$Q19*12*$O19+$R19*(1-$O19))),0,IF($X19="NNN",SUM(Expenses!IM$20:IM$24)*$F19,IF($X19="FSG",0,IF($X19="MG",SUMPRODUCT(Expenses!IM$20:IM$24,$Z19:$Z23)*$F19,MAX((Expenses!IM$20-$AB19/12)*$AA19*$F19,0)+MAX((Expenses!IM$21-$AB20/12)*$AA20*$F19,0)+MAX((Expenses!IM$22-$AB21/12)*$AA21*$F19,0)+MAX((Expenses!IM$23-$AB22/12)*$AA22*$F19,0)+MAX((Expenses!IM$24-$AB23/12)*$AA23*$F19,0)))))</f>
        <v>335.6496899997689</v>
      </c>
      <c r="IP190" s="154">
        <f>IF(OR(IP$165&lt;=EOMONTH($E19,$R19*(1-$O19)),IP$165&gt;EOMONTH($E19,$P19*12*(1-$O19)+$Q19*12*$O19+$R19*(1-$O19))),0,IF($X19="NNN",SUM(Expenses!IN$20:IN$24)*$F19,IF($X19="FSG",0,IF($X19="MG",SUMPRODUCT(Expenses!IN$20:IN$24,$Z19:$Z23)*$F19,MAX((Expenses!IN$20-$AB19/12)*$AA19*$F19,0)+MAX((Expenses!IN$21-$AB20/12)*$AA20*$F19,0)+MAX((Expenses!IN$22-$AB21/12)*$AA21*$F19,0)+MAX((Expenses!IN$23-$AB22/12)*$AA22*$F19,0)+MAX((Expenses!IN$24-$AB23/12)*$AA23*$F19,0)))))</f>
        <v>336.24305281358875</v>
      </c>
      <c r="IQ190" s="154">
        <f>IF(OR(IQ$165&lt;=EOMONTH($E19,$R19*(1-$O19)),IQ$165&gt;EOMONTH($E19,$P19*12*(1-$O19)+$Q19*12*$O19+$R19*(1-$O19))),0,IF($X19="NNN",SUM(Expenses!IO$20:IO$24)*$F19,IF($X19="FSG",0,IF($X19="MG",SUMPRODUCT(Expenses!IO$20:IO$24,$Z19:$Z23)*$F19,MAX((Expenses!IO$20-$AB19/12)*$AA19*$F19,0)+MAX((Expenses!IO$21-$AB20/12)*$AA20*$F19,0)+MAX((Expenses!IO$22-$AB21/12)*$AA21*$F19,0)+MAX((Expenses!IO$23-$AB22/12)*$AA22*$F19,0)+MAX((Expenses!IO$24-$AB23/12)*$AA23*$F19,0)))))</f>
        <v>336.83787902018037</v>
      </c>
      <c r="IR190" s="154">
        <f>IF(OR(IR$165&lt;=EOMONTH($E19,$R19*(1-$O19)),IR$165&gt;EOMONTH($E19,$P19*12*(1-$O19)+$Q19*12*$O19+$R19*(1-$O19))),0,IF($X19="NNN",SUM(Expenses!IP$20:IP$24)*$F19,IF($X19="FSG",0,IF($X19="MG",SUMPRODUCT(Expenses!IP$20:IP$24,$Z19:$Z23)*$F19,MAX((Expenses!IP$20-$AB19/12)*$AA19*$F19,0)+MAX((Expenses!IP$21-$AB20/12)*$AA20*$F19,0)+MAX((Expenses!IP$22-$AB21/12)*$AA21*$F19,0)+MAX((Expenses!IP$23-$AB22/12)*$AA22*$F19,0)+MAX((Expenses!IP$24-$AB23/12)*$AA23*$F19,0)))))</f>
        <v>337.43417222866509</v>
      </c>
      <c r="IS190" s="154">
        <f>IF(OR(IS$165&lt;=EOMONTH($E19,$R19*(1-$O19)),IS$165&gt;EOMONTH($E19,$P19*12*(1-$O19)+$Q19*12*$O19+$R19*(1-$O19))),0,IF($X19="NNN",SUM(Expenses!IQ$20:IQ$24)*$F19,IF($X19="FSG",0,IF($X19="MG",SUMPRODUCT(Expenses!IQ$20:IQ$24,$Z19:$Z23)*$F19,MAX((Expenses!IQ$20-$AB19/12)*$AA19*$F19,0)+MAX((Expenses!IQ$21-$AB20/12)*$AA20*$F19,0)+MAX((Expenses!IQ$22-$AB21/12)*$AA21*$F19,0)+MAX((Expenses!IQ$23-$AB22/12)*$AA22*$F19,0)+MAX((Expenses!IQ$24-$AB23/12)*$AA23*$F19,0)))))</f>
        <v>338.03193605706531</v>
      </c>
      <c r="IT190" s="154">
        <f>IF(OR(IT$165&lt;=EOMONTH($E19,$R19*(1-$O19)),IT$165&gt;EOMONTH($E19,$P19*12*(1-$O19)+$Q19*12*$O19+$R19*(1-$O19))),0,IF($X19="NNN",SUM(Expenses!IR$20:IR$24)*$F19,IF($X19="FSG",0,IF($X19="MG",SUMPRODUCT(Expenses!IR$20:IR$24,$Z19:$Z23)*$F19,MAX((Expenses!IR$20-$AB19/12)*$AA19*$F19,0)+MAX((Expenses!IR$21-$AB20/12)*$AA20*$F19,0)+MAX((Expenses!IR$22-$AB21/12)*$AA21*$F19,0)+MAX((Expenses!IR$23-$AB22/12)*$AA22*$F19,0)+MAX((Expenses!IR$24-$AB23/12)*$AA23*$F19,0)))))</f>
        <v>338.63117413232646</v>
      </c>
      <c r="IU190" s="154">
        <f>IF(OR(IU$165&lt;=EOMONTH($E19,$R19*(1-$O19)),IU$165&gt;EOMONTH($E19,$P19*12*(1-$O19)+$Q19*12*$O19+$R19*(1-$O19))),0,IF($X19="NNN",SUM(Expenses!IS$20:IS$24)*$F19,IF($X19="FSG",0,IF($X19="MG",SUMPRODUCT(Expenses!IS$20:IS$24,$Z19:$Z23)*$F19,MAX((Expenses!IS$20-$AB19/12)*$AA19*$F19,0)+MAX((Expenses!IS$21-$AB20/12)*$AA20*$F19,0)+MAX((Expenses!IS$22-$AB21/12)*$AA21*$F19,0)+MAX((Expenses!IS$23-$AB22/12)*$AA22*$F19,0)+MAX((Expenses!IS$24-$AB23/12)*$AA23*$F19,0)))))</f>
        <v>339.23189009033911</v>
      </c>
      <c r="IV190" s="154">
        <f>IF(OR(IV$165&lt;=EOMONTH($E19,$R19*(1-$O19)),IV$165&gt;EOMONTH($E19,$P19*12*(1-$O19)+$Q19*12*$O19+$R19*(1-$O19))),0,IF($X19="NNN",SUM(Expenses!IT$20:IT$24)*$F19,IF($X19="FSG",0,IF($X19="MG",SUMPRODUCT(Expenses!IT$20:IT$24,$Z19:$Z23)*$F19,MAX((Expenses!IT$20-$AB19/12)*$AA19*$F19,0)+MAX((Expenses!IT$21-$AB20/12)*$AA20*$F19,0)+MAX((Expenses!IT$22-$AB21/12)*$AA21*$F19,0)+MAX((Expenses!IT$23-$AB22/12)*$AA22*$F19,0)+MAX((Expenses!IT$24-$AB23/12)*$AA23*$F19,0)))))</f>
        <v>342.68584215701765</v>
      </c>
      <c r="IW190" s="154">
        <f>IF(OR(IW$165&lt;=EOMONTH($E19,$R19*(1-$O19)),IW$165&gt;EOMONTH($E19,$P19*12*(1-$O19)+$Q19*12*$O19+$R19*(1-$O19))),0,IF($X19="NNN",SUM(Expenses!IU$20:IU$24)*$F19,IF($X19="FSG",0,IF($X19="MG",SUMPRODUCT(Expenses!IU$20:IU$24,$Z19:$Z23)*$F19,MAX((Expenses!IU$20-$AB19/12)*$AA19*$F19,0)+MAX((Expenses!IU$21-$AB20/12)*$AA20*$F19,0)+MAX((Expenses!IU$22-$AB21/12)*$AA21*$F19,0)+MAX((Expenses!IU$23-$AB22/12)*$AA22*$F19,0)+MAX((Expenses!IU$24-$AB23/12)*$AA23*$F19,0)))))</f>
        <v>343.28952482409505</v>
      </c>
      <c r="IX190" s="154">
        <f>IF(OR(IX$165&lt;=EOMONTH($E19,$R19*(1-$O19)),IX$165&gt;EOMONTH($E19,$P19*12*(1-$O19)+$Q19*12*$O19+$R19*(1-$O19))),0,IF($X19="NNN",SUM(Expenses!IV$20:IV$24)*$F19,IF($X19="FSG",0,IF($X19="MG",SUMPRODUCT(Expenses!IV$20:IV$24,$Z19:$Z23)*$F19,MAX((Expenses!IV$20-$AB19/12)*$AA19*$F19,0)+MAX((Expenses!IV$21-$AB20/12)*$AA20*$F19,0)+MAX((Expenses!IV$22-$AB21/12)*$AA21*$F19,0)+MAX((Expenses!IV$23-$AB22/12)*$AA22*$F19,0)+MAX((Expenses!IV$24-$AB23/12)*$AA23*$F19,0)))))</f>
        <v>343.89469633548623</v>
      </c>
      <c r="IY190" s="154">
        <f>IF(OR(IY$165&lt;=EOMONTH($E19,$R19*(1-$O19)),IY$165&gt;EOMONTH($E19,$P19*12*(1-$O19)+$Q19*12*$O19+$R19*(1-$O19))),0,IF($X19="NNN",SUM(Expenses!IW$20:IW$24)*$F19,IF($X19="FSG",0,IF($X19="MG",SUMPRODUCT(Expenses!IW$20:IW$24,$Z19:$Z23)*$F19,MAX((Expenses!IW$20-$AB19/12)*$AA19*$F19,0)+MAX((Expenses!IW$21-$AB20/12)*$AA20*$F19,0)+MAX((Expenses!IW$22-$AB21/12)*$AA21*$F19,0)+MAX((Expenses!IW$23-$AB22/12)*$AA22*$F19,0)+MAX((Expenses!IW$24-$AB23/12)*$AA23*$F19,0)))))</f>
        <v>344.50136036308305</v>
      </c>
      <c r="IZ190" s="154">
        <f>IF(OR(IZ$165&lt;=EOMONTH($E19,$R19*(1-$O19)),IZ$165&gt;EOMONTH($E19,$P19*12*(1-$O19)+$Q19*12*$O19+$R19*(1-$O19))),0,IF($X19="NNN",SUM(Expenses!IX$20:IX$24)*$F19,IF($X19="FSG",0,IF($X19="MG",SUMPRODUCT(Expenses!IX$20:IX$24,$Z19:$Z23)*$F19,MAX((Expenses!IX$20-$AB19/12)*$AA19*$F19,0)+MAX((Expenses!IX$21-$AB20/12)*$AA20*$F19,0)+MAX((Expenses!IX$22-$AB21/12)*$AA21*$F19,0)+MAX((Expenses!IX$23-$AB22/12)*$AA22*$F19,0)+MAX((Expenses!IX$24-$AB23/12)*$AA23*$F19,0)))))</f>
        <v>345.10952058783312</v>
      </c>
      <c r="JA190" s="154">
        <f>IF(OR(JA$165&lt;=EOMONTH($E19,$R19*(1-$O19)),JA$165&gt;EOMONTH($E19,$P19*12*(1-$O19)+$Q19*12*$O19+$R19*(1-$O19))),0,IF($X19="NNN",SUM(Expenses!IY$20:IY$24)*$F19,IF($X19="FSG",0,IF($X19="MG",SUMPRODUCT(Expenses!IY$20:IY$24,$Z19:$Z23)*$F19,MAX((Expenses!IY$20-$AB19/12)*$AA19*$F19,0)+MAX((Expenses!IY$21-$AB20/12)*$AA20*$F19,0)+MAX((Expenses!IY$22-$AB21/12)*$AA21*$F19,0)+MAX((Expenses!IY$23-$AB22/12)*$AA22*$F19,0)+MAX((Expenses!IY$24-$AB23/12)*$AA23*$F19,0)))))</f>
        <v>345.71918069976215</v>
      </c>
      <c r="JB190" s="154">
        <f>IF(OR(JB$165&lt;=EOMONTH($E19,$R19*(1-$O19)),JB$165&gt;EOMONTH($E19,$P19*12*(1-$O19)+$Q19*12*$O19+$R19*(1-$O19))),0,IF($X19="NNN",SUM(Expenses!IZ$20:IZ$24)*$F19,IF($X19="FSG",0,IF($X19="MG",SUMPRODUCT(Expenses!IZ$20:IZ$24,$Z19:$Z23)*$F19,MAX((Expenses!IZ$20-$AB19/12)*$AA19*$F19,0)+MAX((Expenses!IZ$21-$AB20/12)*$AA20*$F19,0)+MAX((Expenses!IZ$22-$AB21/12)*$AA21*$F19,0)+MAX((Expenses!IZ$23-$AB22/12)*$AA22*$F19,0)+MAX((Expenses!IZ$24-$AB23/12)*$AA23*$F19,0)))))</f>
        <v>346.33034439799661</v>
      </c>
      <c r="JC190" s="154">
        <f>IF(OR(JC$165&lt;=EOMONTH($E19,$R19*(1-$O19)),JC$165&gt;EOMONTH($E19,$P19*12*(1-$O19)+$Q19*12*$O19+$R19*(1-$O19))),0,IF($X19="NNN",SUM(Expenses!JA$20:JA$24)*$F19,IF($X19="FSG",0,IF($X19="MG",SUMPRODUCT(Expenses!JA$20:JA$24,$Z19:$Z23)*$F19,MAX((Expenses!JA$20-$AB19/12)*$AA19*$F19,0)+MAX((Expenses!JA$21-$AB20/12)*$AA20*$F19,0)+MAX((Expenses!JA$22-$AB21/12)*$AA21*$F19,0)+MAX((Expenses!JA$23-$AB22/12)*$AA22*$F19,0)+MAX((Expenses!JA$24-$AB23/12)*$AA23*$F19,0)))))</f>
        <v>346.943015390786</v>
      </c>
      <c r="JD190" s="154">
        <f>IF(OR(JD$165&lt;=EOMONTH($E19,$R19*(1-$O19)),JD$165&gt;EOMONTH($E19,$P19*12*(1-$O19)+$Q19*12*$O19+$R19*(1-$O19))),0,IF($X19="NNN",SUM(Expenses!JB$20:JB$24)*$F19,IF($X19="FSG",0,IF($X19="MG",SUMPRODUCT(Expenses!JB$20:JB$24,$Z19:$Z23)*$F19,MAX((Expenses!JB$20-$AB19/12)*$AA19*$F19,0)+MAX((Expenses!JB$21-$AB20/12)*$AA20*$F19,0)+MAX((Expenses!JB$22-$AB21/12)*$AA21*$F19,0)+MAX((Expenses!JB$23-$AB22/12)*$AA22*$F19,0)+MAX((Expenses!JB$24-$AB23/12)*$AA23*$F19,0)))))</f>
        <v>347.55719739552524</v>
      </c>
      <c r="JE190" s="154">
        <f>IF(OR(JE$165&lt;=EOMONTH($E19,$R19*(1-$O19)),JE$165&gt;EOMONTH($E19,$P19*12*(1-$O19)+$Q19*12*$O19+$R19*(1-$O19))),0,IF($X19="NNN",SUM(Expenses!JC$20:JC$24)*$F19,IF($X19="FSG",0,IF($X19="MG",SUMPRODUCT(Expenses!JC$20:JC$24,$Z19:$Z23)*$F19,MAX((Expenses!JC$20-$AB19/12)*$AA19*$F19,0)+MAX((Expenses!JC$21-$AB20/12)*$AA20*$F19,0)+MAX((Expenses!JC$22-$AB21/12)*$AA21*$F19,0)+MAX((Expenses!JC$23-$AB22/12)*$AA22*$F19,0)+MAX((Expenses!JC$24-$AB23/12)*$AA23*$F19,0)))))</f>
        <v>348.17289413877751</v>
      </c>
      <c r="JF190" s="154">
        <f>IF(OR(JF$165&lt;=EOMONTH($E19,$R19*(1-$O19)),JF$165&gt;EOMONTH($E19,$P19*12*(1-$O19)+$Q19*12*$O19+$R19*(1-$O19))),0,IF($X19="NNN",SUM(Expenses!JD$20:JD$24)*$F19,IF($X19="FSG",0,IF($X19="MG",SUMPRODUCT(Expenses!JD$20:JD$24,$Z19:$Z23)*$F19,MAX((Expenses!JD$20-$AB19/12)*$AA19*$F19,0)+MAX((Expenses!JD$21-$AB20/12)*$AA20*$F19,0)+MAX((Expenses!JD$22-$AB21/12)*$AA21*$F19,0)+MAX((Expenses!JD$23-$AB22/12)*$AA22*$F19,0)+MAX((Expenses!JD$24-$AB23/12)*$AA23*$F19,0)))))</f>
        <v>348.79010935629651</v>
      </c>
      <c r="JG190" s="154">
        <f>IF(OR(JG$165&lt;=EOMONTH($E19,$R19*(1-$O19)),JG$165&gt;EOMONTH($E19,$P19*12*(1-$O19)+$Q19*12*$O19+$R19*(1-$O19))),0,IF($X19="NNN",SUM(Expenses!JE$20:JE$24)*$F19,IF($X19="FSG",0,IF($X19="MG",SUMPRODUCT(Expenses!JE$20:JE$24,$Z19:$Z23)*$F19,MAX((Expenses!JE$20-$AB19/12)*$AA19*$F19,0)+MAX((Expenses!JE$21-$AB20/12)*$AA20*$F19,0)+MAX((Expenses!JE$22-$AB21/12)*$AA21*$F19,0)+MAX((Expenses!JE$23-$AB22/12)*$AA22*$F19,0)+MAX((Expenses!JE$24-$AB23/12)*$AA23*$F19,0)))))</f>
        <v>349.40884679304952</v>
      </c>
      <c r="JH190" s="154">
        <f>IF(OR(JH$165&lt;=EOMONTH($E19,$R19*(1-$O19)),JH$165&gt;EOMONTH($E19,$P19*12*(1-$O19)+$Q19*12*$O19+$R19*(1-$O19))),0,IF($X19="NNN",SUM(Expenses!JF$20:JF$24)*$F19,IF($X19="FSG",0,IF($X19="MG",SUMPRODUCT(Expenses!JF$20:JF$24,$Z19:$Z23)*$F19,MAX((Expenses!JF$20-$AB19/12)*$AA19*$F19,0)+MAX((Expenses!JF$21-$AB20/12)*$AA20*$F19,0)+MAX((Expenses!JF$22-$AB21/12)*$AA21*$F19,0)+MAX((Expenses!JF$23-$AB22/12)*$AA22*$F19,0)+MAX((Expenses!JF$24-$AB23/12)*$AA23*$F19,0)))))</f>
        <v>352.96641742172847</v>
      </c>
      <c r="JI190" s="154">
        <f>IF(OR(JI$165&lt;=EOMONTH($E19,$R19*(1-$O19)),JI$165&gt;EOMONTH($E19,$P19*12*(1-$O19)+$Q19*12*$O19+$R19*(1-$O19))),0,IF($X19="NNN",SUM(Expenses!JG$20:JG$24)*$F19,IF($X19="FSG",0,IF($X19="MG",SUMPRODUCT(Expenses!JG$20:JG$24,$Z19:$Z23)*$F19,MAX((Expenses!JG$20-$AB19/12)*$AA19*$F19,0)+MAX((Expenses!JG$21-$AB20/12)*$AA20*$F19,0)+MAX((Expenses!JG$22-$AB21/12)*$AA21*$F19,0)+MAX((Expenses!JG$23-$AB22/12)*$AA22*$F19,0)+MAX((Expenses!JG$24-$AB23/12)*$AA23*$F19,0)))))</f>
        <v>353.58821056881817</v>
      </c>
      <c r="JJ190" s="154">
        <f>IF(OR(JJ$165&lt;=EOMONTH($E19,$R19*(1-$O19)),JJ$165&gt;EOMONTH($E19,$P19*12*(1-$O19)+$Q19*12*$O19+$R19*(1-$O19))),0,IF($X19="NNN",SUM(Expenses!JH$20:JH$24)*$F19,IF($X19="FSG",0,IF($X19="MG",SUMPRODUCT(Expenses!JH$20:JH$24,$Z19:$Z23)*$F19,MAX((Expenses!JH$20-$AB19/12)*$AA19*$F19,0)+MAX((Expenses!JH$21-$AB20/12)*$AA20*$F19,0)+MAX((Expenses!JH$22-$AB21/12)*$AA21*$F19,0)+MAX((Expenses!JH$23-$AB22/12)*$AA22*$F19,0)+MAX((Expenses!JH$24-$AB23/12)*$AA23*$F19,0)))))</f>
        <v>354.21153722555113</v>
      </c>
      <c r="JK190" s="154">
        <f>IF(OR(JK$165&lt;=EOMONTH($E19,$R19*(1-$O19)),JK$165&gt;EOMONTH($E19,$P19*12*(1-$O19)+$Q19*12*$O19+$R19*(1-$O19))),0,IF($X19="NNN",SUM(Expenses!JI$20:JI$24)*$F19,IF($X19="FSG",0,IF($X19="MG",SUMPRODUCT(Expenses!JI$20:JI$24,$Z19:$Z23)*$F19,MAX((Expenses!JI$20-$AB19/12)*$AA19*$F19,0)+MAX((Expenses!JI$21-$AB20/12)*$AA20*$F19,0)+MAX((Expenses!JI$22-$AB21/12)*$AA21*$F19,0)+MAX((Expenses!JI$23-$AB22/12)*$AA22*$F19,0)+MAX((Expenses!JI$24-$AB23/12)*$AA23*$F19,0)))))</f>
        <v>354.83640117397579</v>
      </c>
      <c r="JL190" s="154">
        <f>IF(OR(JL$165&lt;=EOMONTH($E19,$R19*(1-$O19)),JL$165&gt;EOMONTH($E19,$P19*12*(1-$O19)+$Q19*12*$O19+$R19*(1-$O19))),0,IF($X19="NNN",SUM(Expenses!JJ$20:JJ$24)*$F19,IF($X19="FSG",0,IF($X19="MG",SUMPRODUCT(Expenses!JJ$20:JJ$24,$Z19:$Z23)*$F19,MAX((Expenses!JJ$20-$AB19/12)*$AA19*$F19,0)+MAX((Expenses!JJ$21-$AB20/12)*$AA20*$F19,0)+MAX((Expenses!JJ$22-$AB21/12)*$AA21*$F19,0)+MAX((Expenses!JJ$23-$AB22/12)*$AA22*$F19,0)+MAX((Expenses!JJ$24-$AB23/12)*$AA23*$F19,0)))))</f>
        <v>355.46280620546838</v>
      </c>
      <c r="JM190" s="154">
        <f>IF(OR(JM$165&lt;=EOMONTH($E19,$R19*(1-$O19)),JM$165&gt;EOMONTH($E19,$P19*12*(1-$O19)+$Q19*12*$O19+$R19*(1-$O19))),0,IF($X19="NNN",SUM(Expenses!JK$20:JK$24)*$F19,IF($X19="FSG",0,IF($X19="MG",SUMPRODUCT(Expenses!JK$20:JK$24,$Z19:$Z23)*$F19,MAX((Expenses!JK$20-$AB19/12)*$AA19*$F19,0)+MAX((Expenses!JK$21-$AB20/12)*$AA20*$F19,0)+MAX((Expenses!JK$22-$AB21/12)*$AA21*$F19,0)+MAX((Expenses!JK$23-$AB22/12)*$AA22*$F19,0)+MAX((Expenses!JK$24-$AB23/12)*$AA23*$F19,0)))))</f>
        <v>356.09075612075532</v>
      </c>
      <c r="JN190" s="154">
        <f>IF(OR(JN$165&lt;=EOMONTH($E19,$R19*(1-$O19)),JN$165&gt;EOMONTH($E19,$P19*12*(1-$O19)+$Q19*12*$O19+$R19*(1-$O19))),0,IF($X19="NNN",SUM(Expenses!JL$20:JL$24)*$F19,IF($X19="FSG",0,IF($X19="MG",SUMPRODUCT(Expenses!JL$20:JL$24,$Z19:$Z23)*$F19,MAX((Expenses!JL$20-$AB19/12)*$AA19*$F19,0)+MAX((Expenses!JL$21-$AB20/12)*$AA20*$F19,0)+MAX((Expenses!JL$22-$AB21/12)*$AA21*$F19,0)+MAX((Expenses!JL$23-$AB22/12)*$AA22*$F19,0)+MAX((Expenses!JL$24-$AB23/12)*$AA23*$F19,0)))))</f>
        <v>356.72025472993681</v>
      </c>
      <c r="JO190" s="154">
        <f>IF(OR(JO$165&lt;=EOMONTH($E19,$R19*(1-$O19)),JO$165&gt;EOMONTH($E19,$P19*12*(1-$O19)+$Q19*12*$O19+$R19*(1-$O19))),0,IF($X19="NNN",SUM(Expenses!JM$20:JM$24)*$F19,IF($X19="FSG",0,IF($X19="MG",SUMPRODUCT(Expenses!JM$20:JM$24,$Z19:$Z23)*$F19,MAX((Expenses!JM$20-$AB19/12)*$AA19*$F19,0)+MAX((Expenses!JM$21-$AB20/12)*$AA20*$F19,0)+MAX((Expenses!JM$22-$AB21/12)*$AA21*$F19,0)+MAX((Expenses!JM$23-$AB22/12)*$AA22*$F19,0)+MAX((Expenses!JM$24-$AB23/12)*$AA23*$F19,0)))))</f>
        <v>357.35130585250982</v>
      </c>
      <c r="JP190" s="154">
        <f>IF(OR(JP$165&lt;=EOMONTH($E19,$R19*(1-$O19)),JP$165&gt;EOMONTH($E19,$P19*12*(1-$O19)+$Q19*12*$O19+$R19*(1-$O19))),0,IF($X19="NNN",SUM(Expenses!JN$20:JN$24)*$F19,IF($X19="FSG",0,IF($X19="MG",SUMPRODUCT(Expenses!JN$20:JN$24,$Z19:$Z23)*$F19,MAX((Expenses!JN$20-$AB19/12)*$AA19*$F19,0)+MAX((Expenses!JN$21-$AB20/12)*$AA20*$F19,0)+MAX((Expenses!JN$22-$AB21/12)*$AA21*$F19,0)+MAX((Expenses!JN$23-$AB22/12)*$AA22*$F19,0)+MAX((Expenses!JN$24-$AB23/12)*$AA23*$F19,0)))))</f>
        <v>357.98391331739128</v>
      </c>
      <c r="JQ190" s="154">
        <f>IF(OR(JQ$165&lt;=EOMONTH($E19,$R19*(1-$O19)),JQ$165&gt;EOMONTH($E19,$P19*12*(1-$O19)+$Q19*12*$O19+$R19*(1-$O19))),0,IF($X19="NNN",SUM(Expenses!JO$20:JO$24)*$F19,IF($X19="FSG",0,IF($X19="MG",SUMPRODUCT(Expenses!JO$20:JO$24,$Z19:$Z23)*$F19,MAX((Expenses!JO$20-$AB19/12)*$AA19*$F19,0)+MAX((Expenses!JO$21-$AB20/12)*$AA20*$F19,0)+MAX((Expenses!JO$22-$AB21/12)*$AA21*$F19,0)+MAX((Expenses!JO$23-$AB22/12)*$AA22*$F19,0)+MAX((Expenses!JO$24-$AB23/12)*$AA23*$F19,0)))))</f>
        <v>358.61808096294106</v>
      </c>
      <c r="JR190" s="154">
        <f>IF(OR(JR$165&lt;=EOMONTH($E19,$R19*(1-$O19)),JR$165&gt;EOMONTH($E19,$P19*12*(1-$O19)+$Q19*12*$O19+$R19*(1-$O19))),0,IF($X19="NNN",SUM(Expenses!JP$20:JP$24)*$F19,IF($X19="FSG",0,IF($X19="MG",SUMPRODUCT(Expenses!JP$20:JP$24,$Z19:$Z23)*$F19,MAX((Expenses!JP$20-$AB19/12)*$AA19*$F19,0)+MAX((Expenses!JP$21-$AB20/12)*$AA20*$F19,0)+MAX((Expenses!JP$22-$AB21/12)*$AA21*$F19,0)+MAX((Expenses!JP$23-$AB22/12)*$AA22*$F19,0)+MAX((Expenses!JP$24-$AB23/12)*$AA23*$F19,0)))))</f>
        <v>359.25381263698563</v>
      </c>
      <c r="JS190" s="154">
        <f>IF(OR(JS$165&lt;=EOMONTH($E19,$R19*(1-$O19)),JS$165&gt;EOMONTH($E19,$P19*12*(1-$O19)+$Q19*12*$O19+$R19*(1-$O19))),0,IF($X19="NNN",SUM(Expenses!JQ$20:JQ$24)*$F19,IF($X19="FSG",0,IF($X19="MG",SUMPRODUCT(Expenses!JQ$20:JQ$24,$Z19:$Z23)*$F19,MAX((Expenses!JQ$20-$AB19/12)*$AA19*$F19,0)+MAX((Expenses!JQ$21-$AB20/12)*$AA20*$F19,0)+MAX((Expenses!JQ$22-$AB21/12)*$AA21*$F19,0)+MAX((Expenses!JQ$23-$AB22/12)*$AA22*$F19,0)+MAX((Expenses!JQ$24-$AB23/12)*$AA23*$F19,0)))))</f>
        <v>359.89111219684128</v>
      </c>
      <c r="JT190" s="154">
        <f>IF(OR(JT$165&lt;=EOMONTH($E19,$R19*(1-$O19)),JT$165&gt;EOMONTH($E19,$P19*12*(1-$O19)+$Q19*12*$O19+$R19*(1-$O19))),0,IF($X19="NNN",SUM(Expenses!JR$20:JR$24)*$F19,IF($X19="FSG",0,IF($X19="MG",SUMPRODUCT(Expenses!JR$20:JR$24,$Z19:$Z23)*$F19,MAX((Expenses!JR$20-$AB19/12)*$AA19*$F19,0)+MAX((Expenses!JR$21-$AB20/12)*$AA20*$F19,0)+MAX((Expenses!JR$22-$AB21/12)*$AA21*$F19,0)+MAX((Expenses!JR$23-$AB22/12)*$AA22*$F19,0)+MAX((Expenses!JR$24-$AB23/12)*$AA23*$F19,0)))))</f>
        <v>0</v>
      </c>
      <c r="JU190" s="154">
        <f>IF(OR(JU$165&lt;=EOMONTH($E19,$R19*(1-$O19)),JU$165&gt;EOMONTH($E19,$P19*12*(1-$O19)+$Q19*12*$O19+$R19*(1-$O19))),0,IF($X19="NNN",SUM(Expenses!JS$20:JS$24)*$F19,IF($X19="FSG",0,IF($X19="MG",SUMPRODUCT(Expenses!JS$20:JS$24,$Z19:$Z23)*$F19,MAX((Expenses!JS$20-$AB19/12)*$AA19*$F19,0)+MAX((Expenses!JS$21-$AB20/12)*$AA20*$F19,0)+MAX((Expenses!JS$22-$AB21/12)*$AA21*$F19,0)+MAX((Expenses!JS$23-$AB22/12)*$AA22*$F19,0)+MAX((Expenses!JS$24-$AB23/12)*$AA23*$F19,0)))))</f>
        <v>0</v>
      </c>
      <c r="JV190" s="154">
        <f>IF(OR(JV$165&lt;=EOMONTH($E19,$R19*(1-$O19)),JV$165&gt;EOMONTH($E19,$P19*12*(1-$O19)+$Q19*12*$O19+$R19*(1-$O19))),0,IF($X19="NNN",SUM(Expenses!JT$20:JT$24)*$F19,IF($X19="FSG",0,IF($X19="MG",SUMPRODUCT(Expenses!JT$20:JT$24,$Z19:$Z23)*$F19,MAX((Expenses!JT$20-$AB19/12)*$AA19*$F19,0)+MAX((Expenses!JT$21-$AB20/12)*$AA20*$F19,0)+MAX((Expenses!JT$22-$AB21/12)*$AA21*$F19,0)+MAX((Expenses!JT$23-$AB22/12)*$AA22*$F19,0)+MAX((Expenses!JT$24-$AB23/12)*$AA23*$F19,0)))))</f>
        <v>0</v>
      </c>
      <c r="JW190" s="154">
        <f>IF(OR(JW$165&lt;=EOMONTH($E19,$R19*(1-$O19)),JW$165&gt;EOMONTH($E19,$P19*12*(1-$O19)+$Q19*12*$O19+$R19*(1-$O19))),0,IF($X19="NNN",SUM(Expenses!JU$20:JU$24)*$F19,IF($X19="FSG",0,IF($X19="MG",SUMPRODUCT(Expenses!JU$20:JU$24,$Z19:$Z23)*$F19,MAX((Expenses!JU$20-$AB19/12)*$AA19*$F19,0)+MAX((Expenses!JU$21-$AB20/12)*$AA20*$F19,0)+MAX((Expenses!JU$22-$AB21/12)*$AA21*$F19,0)+MAX((Expenses!JU$23-$AB22/12)*$AA22*$F19,0)+MAX((Expenses!JU$24-$AB23/12)*$AA23*$F19,0)))))</f>
        <v>0</v>
      </c>
      <c r="JX190" s="154">
        <f>IF(OR(JX$165&lt;=EOMONTH($E19,$R19*(1-$O19)),JX$165&gt;EOMONTH($E19,$P19*12*(1-$O19)+$Q19*12*$O19+$R19*(1-$O19))),0,IF($X19="NNN",SUM(Expenses!JV$20:JV$24)*$F19,IF($X19="FSG",0,IF($X19="MG",SUMPRODUCT(Expenses!JV$20:JV$24,$Z19:$Z23)*$F19,MAX((Expenses!JV$20-$AB19/12)*$AA19*$F19,0)+MAX((Expenses!JV$21-$AB20/12)*$AA20*$F19,0)+MAX((Expenses!JV$22-$AB21/12)*$AA21*$F19,0)+MAX((Expenses!JV$23-$AB22/12)*$AA22*$F19,0)+MAX((Expenses!JV$24-$AB23/12)*$AA23*$F19,0)))))</f>
        <v>0</v>
      </c>
      <c r="JY190" s="154">
        <f>IF(OR(JY$165&lt;=EOMONTH($E19,$R19*(1-$O19)),JY$165&gt;EOMONTH($E19,$P19*12*(1-$O19)+$Q19*12*$O19+$R19*(1-$O19))),0,IF($X19="NNN",SUM(Expenses!JW$20:JW$24)*$F19,IF($X19="FSG",0,IF($X19="MG",SUMPRODUCT(Expenses!JW$20:JW$24,$Z19:$Z23)*$F19,MAX((Expenses!JW$20-$AB19/12)*$AA19*$F19,0)+MAX((Expenses!JW$21-$AB20/12)*$AA20*$F19,0)+MAX((Expenses!JW$22-$AB21/12)*$AA21*$F19,0)+MAX((Expenses!JW$23-$AB22/12)*$AA22*$F19,0)+MAX((Expenses!JW$24-$AB23/12)*$AA23*$F19,0)))))</f>
        <v>0</v>
      </c>
      <c r="JZ190" s="154">
        <f>IF(OR(JZ$165&lt;=EOMONTH($E19,$R19*(1-$O19)),JZ$165&gt;EOMONTH($E19,$P19*12*(1-$O19)+$Q19*12*$O19+$R19*(1-$O19))),0,IF($X19="NNN",SUM(Expenses!JX$20:JX$24)*$F19,IF($X19="FSG",0,IF($X19="MG",SUMPRODUCT(Expenses!JX$20:JX$24,$Z19:$Z23)*$F19,MAX((Expenses!JX$20-$AB19/12)*$AA19*$F19,0)+MAX((Expenses!JX$21-$AB20/12)*$AA20*$F19,0)+MAX((Expenses!JX$22-$AB21/12)*$AA21*$F19,0)+MAX((Expenses!JX$23-$AB22/12)*$AA22*$F19,0)+MAX((Expenses!JX$24-$AB23/12)*$AA23*$F19,0)))))</f>
        <v>0</v>
      </c>
      <c r="KA190" s="154">
        <f>IF(OR(KA$165&lt;=EOMONTH($E19,$R19*(1-$O19)),KA$165&gt;EOMONTH($E19,$P19*12*(1-$O19)+$Q19*12*$O19+$R19*(1-$O19))),0,IF($X19="NNN",SUM(Expenses!JY$20:JY$24)*$F19,IF($X19="FSG",0,IF($X19="MG",SUMPRODUCT(Expenses!JY$20:JY$24,$Z19:$Z23)*$F19,MAX((Expenses!JY$20-$AB19/12)*$AA19*$F19,0)+MAX((Expenses!JY$21-$AB20/12)*$AA20*$F19,0)+MAX((Expenses!JY$22-$AB21/12)*$AA21*$F19,0)+MAX((Expenses!JY$23-$AB22/12)*$AA22*$F19,0)+MAX((Expenses!JY$24-$AB23/12)*$AA23*$F19,0)))))</f>
        <v>0</v>
      </c>
      <c r="KB190" s="154">
        <f>IF(OR(KB$165&lt;=EOMONTH($E19,$R19*(1-$O19)),KB$165&gt;EOMONTH($E19,$P19*12*(1-$O19)+$Q19*12*$O19+$R19*(1-$O19))),0,IF($X19="NNN",SUM(Expenses!JZ$20:JZ$24)*$F19,IF($X19="FSG",0,IF($X19="MG",SUMPRODUCT(Expenses!JZ$20:JZ$24,$Z19:$Z23)*$F19,MAX((Expenses!JZ$20-$AB19/12)*$AA19*$F19,0)+MAX((Expenses!JZ$21-$AB20/12)*$AA20*$F19,0)+MAX((Expenses!JZ$22-$AB21/12)*$AA21*$F19,0)+MAX((Expenses!JZ$23-$AB22/12)*$AA22*$F19,0)+MAX((Expenses!JZ$24-$AB23/12)*$AA23*$F19,0)))))</f>
        <v>0</v>
      </c>
      <c r="KC190" s="154">
        <f>IF(OR(KC$165&lt;=EOMONTH($E19,$R19*(1-$O19)),KC$165&gt;EOMONTH($E19,$P19*12*(1-$O19)+$Q19*12*$O19+$R19*(1-$O19))),0,IF($X19="NNN",SUM(Expenses!KA$20:KA$24)*$F19,IF($X19="FSG",0,IF($X19="MG",SUMPRODUCT(Expenses!KA$20:KA$24,$Z19:$Z23)*$F19,MAX((Expenses!KA$20-$AB19/12)*$AA19*$F19,0)+MAX((Expenses!KA$21-$AB20/12)*$AA20*$F19,0)+MAX((Expenses!KA$22-$AB21/12)*$AA21*$F19,0)+MAX((Expenses!KA$23-$AB22/12)*$AA22*$F19,0)+MAX((Expenses!KA$24-$AB23/12)*$AA23*$F19,0)))))</f>
        <v>0</v>
      </c>
      <c r="KD190" s="154">
        <f>IF(OR(KD$165&lt;=EOMONTH($E19,$R19*(1-$O19)),KD$165&gt;EOMONTH($E19,$P19*12*(1-$O19)+$Q19*12*$O19+$R19*(1-$O19))),0,IF($X19="NNN",SUM(Expenses!KB$20:KB$24)*$F19,IF($X19="FSG",0,IF($X19="MG",SUMPRODUCT(Expenses!KB$20:KB$24,$Z19:$Z23)*$F19,MAX((Expenses!KB$20-$AB19/12)*$AA19*$F19,0)+MAX((Expenses!KB$21-$AB20/12)*$AA20*$F19,0)+MAX((Expenses!KB$22-$AB21/12)*$AA21*$F19,0)+MAX((Expenses!KB$23-$AB22/12)*$AA22*$F19,0)+MAX((Expenses!KB$24-$AB23/12)*$AA23*$F19,0)))))</f>
        <v>0</v>
      </c>
      <c r="KE190" s="154">
        <f>IF(OR(KE$165&lt;=EOMONTH($E19,$R19*(1-$O19)),KE$165&gt;EOMONTH($E19,$P19*12*(1-$O19)+$Q19*12*$O19+$R19*(1-$O19))),0,IF($X19="NNN",SUM(Expenses!KC$20:KC$24)*$F19,IF($X19="FSG",0,IF($X19="MG",SUMPRODUCT(Expenses!KC$20:KC$24,$Z19:$Z23)*$F19,MAX((Expenses!KC$20-$AB19/12)*$AA19*$F19,0)+MAX((Expenses!KC$21-$AB20/12)*$AA20*$F19,0)+MAX((Expenses!KC$22-$AB21/12)*$AA21*$F19,0)+MAX((Expenses!KC$23-$AB22/12)*$AA22*$F19,0)+MAX((Expenses!KC$24-$AB23/12)*$AA23*$F19,0)))))</f>
        <v>0</v>
      </c>
      <c r="KF190" s="154">
        <f>IF(OR(KF$165&lt;=EOMONTH($E19,$R19*(1-$O19)),KF$165&gt;EOMONTH($E19,$P19*12*(1-$O19)+$Q19*12*$O19+$R19*(1-$O19))),0,IF($X19="NNN",SUM(Expenses!KD$20:KD$24)*$F19,IF($X19="FSG",0,IF($X19="MG",SUMPRODUCT(Expenses!KD$20:KD$24,$Z19:$Z23)*$F19,MAX((Expenses!KD$20-$AB19/12)*$AA19*$F19,0)+MAX((Expenses!KD$21-$AB20/12)*$AA20*$F19,0)+MAX((Expenses!KD$22-$AB21/12)*$AA21*$F19,0)+MAX((Expenses!KD$23-$AB22/12)*$AA22*$F19,0)+MAX((Expenses!KD$24-$AB23/12)*$AA23*$F19,0)))))</f>
        <v>0</v>
      </c>
      <c r="KG190" s="154">
        <f>IF(OR(KG$165&lt;=EOMONTH($E19,$R19*(1-$O19)),KG$165&gt;EOMONTH($E19,$P19*12*(1-$O19)+$Q19*12*$O19+$R19*(1-$O19))),0,IF($X19="NNN",SUM(Expenses!KE$20:KE$24)*$F19,IF($X19="FSG",0,IF($X19="MG",SUMPRODUCT(Expenses!KE$20:KE$24,$Z19:$Z23)*$F19,MAX((Expenses!KE$20-$AB19/12)*$AA19*$F19,0)+MAX((Expenses!KE$21-$AB20/12)*$AA20*$F19,0)+MAX((Expenses!KE$22-$AB21/12)*$AA21*$F19,0)+MAX((Expenses!KE$23-$AB22/12)*$AA22*$F19,0)+MAX((Expenses!KE$24-$AB23/12)*$AA23*$F19,0)))))</f>
        <v>0</v>
      </c>
      <c r="KH190" s="154">
        <f>IF(OR(KH$165&lt;=EOMONTH($E19,$R19*(1-$O19)),KH$165&gt;EOMONTH($E19,$P19*12*(1-$O19)+$Q19*12*$O19+$R19*(1-$O19))),0,IF($X19="NNN",SUM(Expenses!KF$20:KF$24)*$F19,IF($X19="FSG",0,IF($X19="MG",SUMPRODUCT(Expenses!KF$20:KF$24,$Z19:$Z23)*$F19,MAX((Expenses!KF$20-$AB19/12)*$AA19*$F19,0)+MAX((Expenses!KF$21-$AB20/12)*$AA20*$F19,0)+MAX((Expenses!KF$22-$AB21/12)*$AA21*$F19,0)+MAX((Expenses!KF$23-$AB22/12)*$AA22*$F19,0)+MAX((Expenses!KF$24-$AB23/12)*$AA23*$F19,0)))))</f>
        <v>0</v>
      </c>
      <c r="KI190" s="154">
        <f>IF(OR(KI$165&lt;=EOMONTH($E19,$R19*(1-$O19)),KI$165&gt;EOMONTH($E19,$P19*12*(1-$O19)+$Q19*12*$O19+$R19*(1-$O19))),0,IF($X19="NNN",SUM(Expenses!KG$20:KG$24)*$F19,IF($X19="FSG",0,IF($X19="MG",SUMPRODUCT(Expenses!KG$20:KG$24,$Z19:$Z23)*$F19,MAX((Expenses!KG$20-$AB19/12)*$AA19*$F19,0)+MAX((Expenses!KG$21-$AB20/12)*$AA20*$F19,0)+MAX((Expenses!KG$22-$AB21/12)*$AA21*$F19,0)+MAX((Expenses!KG$23-$AB22/12)*$AA22*$F19,0)+MAX((Expenses!KG$24-$AB23/12)*$AA23*$F19,0)))))</f>
        <v>0</v>
      </c>
      <c r="KJ190" s="154">
        <f>IF(OR(KJ$165&lt;=EOMONTH($E19,$R19*(1-$O19)),KJ$165&gt;EOMONTH($E19,$P19*12*(1-$O19)+$Q19*12*$O19+$R19*(1-$O19))),0,IF($X19="NNN",SUM(Expenses!KH$20:KH$24)*$F19,IF($X19="FSG",0,IF($X19="MG",SUMPRODUCT(Expenses!KH$20:KH$24,$Z19:$Z23)*$F19,MAX((Expenses!KH$20-$AB19/12)*$AA19*$F19,0)+MAX((Expenses!KH$21-$AB20/12)*$AA20*$F19,0)+MAX((Expenses!KH$22-$AB21/12)*$AA21*$F19,0)+MAX((Expenses!KH$23-$AB22/12)*$AA22*$F19,0)+MAX((Expenses!KH$24-$AB23/12)*$AA23*$F19,0)))))</f>
        <v>0</v>
      </c>
      <c r="KK190" s="154">
        <f>IF(OR(KK$165&lt;=EOMONTH($E19,$R19*(1-$O19)),KK$165&gt;EOMONTH($E19,$P19*12*(1-$O19)+$Q19*12*$O19+$R19*(1-$O19))),0,IF($X19="NNN",SUM(Expenses!KI$20:KI$24)*$F19,IF($X19="FSG",0,IF($X19="MG",SUMPRODUCT(Expenses!KI$20:KI$24,$Z19:$Z23)*$F19,MAX((Expenses!KI$20-$AB19/12)*$AA19*$F19,0)+MAX((Expenses!KI$21-$AB20/12)*$AA20*$F19,0)+MAX((Expenses!KI$22-$AB21/12)*$AA21*$F19,0)+MAX((Expenses!KI$23-$AB22/12)*$AA22*$F19,0)+MAX((Expenses!KI$24-$AB23/12)*$AA23*$F19,0)))))</f>
        <v>0</v>
      </c>
      <c r="KL190" s="154">
        <f>IF(OR(KL$165&lt;=EOMONTH($E19,$R19*(1-$O19)),KL$165&gt;EOMONTH($E19,$P19*12*(1-$O19)+$Q19*12*$O19+$R19*(1-$O19))),0,IF($X19="NNN",SUM(Expenses!KJ$20:KJ$24)*$F19,IF($X19="FSG",0,IF($X19="MG",SUMPRODUCT(Expenses!KJ$20:KJ$24,$Z19:$Z23)*$F19,MAX((Expenses!KJ$20-$AB19/12)*$AA19*$F19,0)+MAX((Expenses!KJ$21-$AB20/12)*$AA20*$F19,0)+MAX((Expenses!KJ$22-$AB21/12)*$AA21*$F19,0)+MAX((Expenses!KJ$23-$AB22/12)*$AA22*$F19,0)+MAX((Expenses!KJ$24-$AB23/12)*$AA23*$F19,0)))))</f>
        <v>0</v>
      </c>
      <c r="KM190" s="154">
        <f>IF(OR(KM$165&lt;=EOMONTH($E19,$R19*(1-$O19)),KM$165&gt;EOMONTH($E19,$P19*12*(1-$O19)+$Q19*12*$O19+$R19*(1-$O19))),0,IF($X19="NNN",SUM(Expenses!KK$20:KK$24)*$F19,IF($X19="FSG",0,IF($X19="MG",SUMPRODUCT(Expenses!KK$20:KK$24,$Z19:$Z23)*$F19,MAX((Expenses!KK$20-$AB19/12)*$AA19*$F19,0)+MAX((Expenses!KK$21-$AB20/12)*$AA20*$F19,0)+MAX((Expenses!KK$22-$AB21/12)*$AA21*$F19,0)+MAX((Expenses!KK$23-$AB22/12)*$AA22*$F19,0)+MAX((Expenses!KK$24-$AB23/12)*$AA23*$F19,0)))))</f>
        <v>0</v>
      </c>
      <c r="KN190" s="154">
        <f>IF(OR(KN$165&lt;=EOMONTH($E19,$R19*(1-$O19)),KN$165&gt;EOMONTH($E19,$P19*12*(1-$O19)+$Q19*12*$O19+$R19*(1-$O19))),0,IF($X19="NNN",SUM(Expenses!KL$20:KL$24)*$F19,IF($X19="FSG",0,IF($X19="MG",SUMPRODUCT(Expenses!KL$20:KL$24,$Z19:$Z23)*$F19,MAX((Expenses!KL$20-$AB19/12)*$AA19*$F19,0)+MAX((Expenses!KL$21-$AB20/12)*$AA20*$F19,0)+MAX((Expenses!KL$22-$AB21/12)*$AA21*$F19,0)+MAX((Expenses!KL$23-$AB22/12)*$AA22*$F19,0)+MAX((Expenses!KL$24-$AB23/12)*$AA23*$F19,0)))))</f>
        <v>0</v>
      </c>
      <c r="KO190" s="154">
        <f>IF(OR(KO$165&lt;=EOMONTH($E19,$R19*(1-$O19)),KO$165&gt;EOMONTH($E19,$P19*12*(1-$O19)+$Q19*12*$O19+$R19*(1-$O19))),0,IF($X19="NNN",SUM(Expenses!KM$20:KM$24)*$F19,IF($X19="FSG",0,IF($X19="MG",SUMPRODUCT(Expenses!KM$20:KM$24,$Z19:$Z23)*$F19,MAX((Expenses!KM$20-$AB19/12)*$AA19*$F19,0)+MAX((Expenses!KM$21-$AB20/12)*$AA20*$F19,0)+MAX((Expenses!KM$22-$AB21/12)*$AA21*$F19,0)+MAX((Expenses!KM$23-$AB22/12)*$AA22*$F19,0)+MAX((Expenses!KM$24-$AB23/12)*$AA23*$F19,0)))))</f>
        <v>0</v>
      </c>
      <c r="KP190" s="154">
        <f>IF(OR(KP$165&lt;=EOMONTH($E19,$R19*(1-$O19)),KP$165&gt;EOMONTH($E19,$P19*12*(1-$O19)+$Q19*12*$O19+$R19*(1-$O19))),0,IF($X19="NNN",SUM(Expenses!KN$20:KN$24)*$F19,IF($X19="FSG",0,IF($X19="MG",SUMPRODUCT(Expenses!KN$20:KN$24,$Z19:$Z23)*$F19,MAX((Expenses!KN$20-$AB19/12)*$AA19*$F19,0)+MAX((Expenses!KN$21-$AB20/12)*$AA20*$F19,0)+MAX((Expenses!KN$22-$AB21/12)*$AA21*$F19,0)+MAX((Expenses!KN$23-$AB22/12)*$AA22*$F19,0)+MAX((Expenses!KN$24-$AB23/12)*$AA23*$F19,0)))))</f>
        <v>0</v>
      </c>
      <c r="KQ190" s="154">
        <f>IF(OR(KQ$165&lt;=EOMONTH($E19,$R19*(1-$O19)),KQ$165&gt;EOMONTH($E19,$P19*12*(1-$O19)+$Q19*12*$O19+$R19*(1-$O19))),0,IF($X19="NNN",SUM(Expenses!KO$20:KO$24)*$F19,IF($X19="FSG",0,IF($X19="MG",SUMPRODUCT(Expenses!KO$20:KO$24,$Z19:$Z23)*$F19,MAX((Expenses!KO$20-$AB19/12)*$AA19*$F19,0)+MAX((Expenses!KO$21-$AB20/12)*$AA20*$F19,0)+MAX((Expenses!KO$22-$AB21/12)*$AA21*$F19,0)+MAX((Expenses!KO$23-$AB22/12)*$AA22*$F19,0)+MAX((Expenses!KO$24-$AB23/12)*$AA23*$F19,0)))))</f>
        <v>0</v>
      </c>
      <c r="KR190" s="154">
        <f>IF(OR(KR$165&lt;=EOMONTH($E19,$R19*(1-$O19)),KR$165&gt;EOMONTH($E19,$P19*12*(1-$O19)+$Q19*12*$O19+$R19*(1-$O19))),0,IF($X19="NNN",SUM(Expenses!KP$20:KP$24)*$F19,IF($X19="FSG",0,IF($X19="MG",SUMPRODUCT(Expenses!KP$20:KP$24,$Z19:$Z23)*$F19,MAX((Expenses!KP$20-$AB19/12)*$AA19*$F19,0)+MAX((Expenses!KP$21-$AB20/12)*$AA20*$F19,0)+MAX((Expenses!KP$22-$AB21/12)*$AA21*$F19,0)+MAX((Expenses!KP$23-$AB22/12)*$AA22*$F19,0)+MAX((Expenses!KP$24-$AB23/12)*$AA23*$F19,0)))))</f>
        <v>0</v>
      </c>
      <c r="KS190" s="154">
        <f>IF(OR(KS$165&lt;=EOMONTH($E19,$R19*(1-$O19)),KS$165&gt;EOMONTH($E19,$P19*12*(1-$O19)+$Q19*12*$O19+$R19*(1-$O19))),0,IF($X19="NNN",SUM(Expenses!KQ$20:KQ$24)*$F19,IF($X19="FSG",0,IF($X19="MG",SUMPRODUCT(Expenses!KQ$20:KQ$24,$Z19:$Z23)*$F19,MAX((Expenses!KQ$20-$AB19/12)*$AA19*$F19,0)+MAX((Expenses!KQ$21-$AB20/12)*$AA20*$F19,0)+MAX((Expenses!KQ$22-$AB21/12)*$AA21*$F19,0)+MAX((Expenses!KQ$23-$AB22/12)*$AA22*$F19,0)+MAX((Expenses!KQ$24-$AB23/12)*$AA23*$F19,0)))))</f>
        <v>0</v>
      </c>
      <c r="KT190" s="154">
        <f>IF(OR(KT$165&lt;=EOMONTH($E19,$R19*(1-$O19)),KT$165&gt;EOMONTH($E19,$P19*12*(1-$O19)+$Q19*12*$O19+$R19*(1-$O19))),0,IF($X19="NNN",SUM(Expenses!KR$20:KR$24)*$F19,IF($X19="FSG",0,IF($X19="MG",SUMPRODUCT(Expenses!KR$20:KR$24,$Z19:$Z23)*$F19,MAX((Expenses!KR$20-$AB19/12)*$AA19*$F19,0)+MAX((Expenses!KR$21-$AB20/12)*$AA20*$F19,0)+MAX((Expenses!KR$22-$AB21/12)*$AA21*$F19,0)+MAX((Expenses!KR$23-$AB22/12)*$AA22*$F19,0)+MAX((Expenses!KR$24-$AB23/12)*$AA23*$F19,0)))))</f>
        <v>0</v>
      </c>
      <c r="KU190" s="154">
        <f>IF(OR(KU$165&lt;=EOMONTH($E19,$R19*(1-$O19)),KU$165&gt;EOMONTH($E19,$P19*12*(1-$O19)+$Q19*12*$O19+$R19*(1-$O19))),0,IF($X19="NNN",SUM(Expenses!KS$20:KS$24)*$F19,IF($X19="FSG",0,IF($X19="MG",SUMPRODUCT(Expenses!KS$20:KS$24,$Z19:$Z23)*$F19,MAX((Expenses!KS$20-$AB19/12)*$AA19*$F19,0)+MAX((Expenses!KS$21-$AB20/12)*$AA20*$F19,0)+MAX((Expenses!KS$22-$AB21/12)*$AA21*$F19,0)+MAX((Expenses!KS$23-$AB22/12)*$AA22*$F19,0)+MAX((Expenses!KS$24-$AB23/12)*$AA23*$F19,0)))))</f>
        <v>0</v>
      </c>
      <c r="KV190" s="154">
        <f>IF(OR(KV$165&lt;=EOMONTH($E19,$R19*(1-$O19)),KV$165&gt;EOMONTH($E19,$P19*12*(1-$O19)+$Q19*12*$O19+$R19*(1-$O19))),0,IF($X19="NNN",SUM(Expenses!KT$20:KT$24)*$F19,IF($X19="FSG",0,IF($X19="MG",SUMPRODUCT(Expenses!KT$20:KT$24,$Z19:$Z23)*$F19,MAX((Expenses!KT$20-$AB19/12)*$AA19*$F19,0)+MAX((Expenses!KT$21-$AB20/12)*$AA20*$F19,0)+MAX((Expenses!KT$22-$AB21/12)*$AA21*$F19,0)+MAX((Expenses!KT$23-$AB22/12)*$AA22*$F19,0)+MAX((Expenses!KT$24-$AB23/12)*$AA23*$F19,0)))))</f>
        <v>0</v>
      </c>
      <c r="KW190" s="154">
        <f>IF(OR(KW$165&lt;=EOMONTH($E19,$R19*(1-$O19)),KW$165&gt;EOMONTH($E19,$P19*12*(1-$O19)+$Q19*12*$O19+$R19*(1-$O19))),0,IF($X19="NNN",SUM(Expenses!KU$20:KU$24)*$F19,IF($X19="FSG",0,IF($X19="MG",SUMPRODUCT(Expenses!KU$20:KU$24,$Z19:$Z23)*$F19,MAX((Expenses!KU$20-$AB19/12)*$AA19*$F19,0)+MAX((Expenses!KU$21-$AB20/12)*$AA20*$F19,0)+MAX((Expenses!KU$22-$AB21/12)*$AA21*$F19,0)+MAX((Expenses!KU$23-$AB22/12)*$AA22*$F19,0)+MAX((Expenses!KU$24-$AB23/12)*$AA23*$F19,0)))))</f>
        <v>0</v>
      </c>
      <c r="KX190" s="154">
        <f>IF(OR(KX$165&lt;=EOMONTH($E19,$R19*(1-$O19)),KX$165&gt;EOMONTH($E19,$P19*12*(1-$O19)+$Q19*12*$O19+$R19*(1-$O19))),0,IF($X19="NNN",SUM(Expenses!KV$20:KV$24)*$F19,IF($X19="FSG",0,IF($X19="MG",SUMPRODUCT(Expenses!KV$20:KV$24,$Z19:$Z23)*$F19,MAX((Expenses!KV$20-$AB19/12)*$AA19*$F19,0)+MAX((Expenses!KV$21-$AB20/12)*$AA20*$F19,0)+MAX((Expenses!KV$22-$AB21/12)*$AA21*$F19,0)+MAX((Expenses!KV$23-$AB22/12)*$AA22*$F19,0)+MAX((Expenses!KV$24-$AB23/12)*$AA23*$F19,0)))))</f>
        <v>0</v>
      </c>
      <c r="KY190" s="154">
        <f>IF(OR(KY$165&lt;=EOMONTH($E19,$R19*(1-$O19)),KY$165&gt;EOMONTH($E19,$P19*12*(1-$O19)+$Q19*12*$O19+$R19*(1-$O19))),0,IF($X19="NNN",SUM(Expenses!KW$20:KW$24)*$F19,IF($X19="FSG",0,IF($X19="MG",SUMPRODUCT(Expenses!KW$20:KW$24,$Z19:$Z23)*$F19,MAX((Expenses!KW$20-$AB19/12)*$AA19*$F19,0)+MAX((Expenses!KW$21-$AB20/12)*$AA20*$F19,0)+MAX((Expenses!KW$22-$AB21/12)*$AA21*$F19,0)+MAX((Expenses!KW$23-$AB22/12)*$AA22*$F19,0)+MAX((Expenses!KW$24-$AB23/12)*$AA23*$F19,0)))))</f>
        <v>0</v>
      </c>
      <c r="KZ190" s="154">
        <f>IF(OR(KZ$165&lt;=EOMONTH($E19,$R19*(1-$O19)),KZ$165&gt;EOMONTH($E19,$P19*12*(1-$O19)+$Q19*12*$O19+$R19*(1-$O19))),0,IF($X19="NNN",SUM(Expenses!KX$20:KX$24)*$F19,IF($X19="FSG",0,IF($X19="MG",SUMPRODUCT(Expenses!KX$20:KX$24,$Z19:$Z23)*$F19,MAX((Expenses!KX$20-$AB19/12)*$AA19*$F19,0)+MAX((Expenses!KX$21-$AB20/12)*$AA20*$F19,0)+MAX((Expenses!KX$22-$AB21/12)*$AA21*$F19,0)+MAX((Expenses!KX$23-$AB22/12)*$AA22*$F19,0)+MAX((Expenses!KX$24-$AB23/12)*$AA23*$F19,0)))))</f>
        <v>0</v>
      </c>
      <c r="LA190" s="154">
        <f>IF(OR(LA$165&lt;=EOMONTH($E19,$R19*(1-$O19)),LA$165&gt;EOMONTH($E19,$P19*12*(1-$O19)+$Q19*12*$O19+$R19*(1-$O19))),0,IF($X19="NNN",SUM(Expenses!KY$20:KY$24)*$F19,IF($X19="FSG",0,IF($X19="MG",SUMPRODUCT(Expenses!KY$20:KY$24,$Z19:$Z23)*$F19,MAX((Expenses!KY$20-$AB19/12)*$AA19*$F19,0)+MAX((Expenses!KY$21-$AB20/12)*$AA20*$F19,0)+MAX((Expenses!KY$22-$AB21/12)*$AA21*$F19,0)+MAX((Expenses!KY$23-$AB22/12)*$AA22*$F19,0)+MAX((Expenses!KY$24-$AB23/12)*$AA23*$F19,0)))))</f>
        <v>0</v>
      </c>
      <c r="LB190" s="154">
        <f>IF(OR(LB$165&lt;=EOMONTH($E19,$R19*(1-$O19)),LB$165&gt;EOMONTH($E19,$P19*12*(1-$O19)+$Q19*12*$O19+$R19*(1-$O19))),0,IF($X19="NNN",SUM(Expenses!KZ$20:KZ$24)*$F19,IF($X19="FSG",0,IF($X19="MG",SUMPRODUCT(Expenses!KZ$20:KZ$24,$Z19:$Z23)*$F19,MAX((Expenses!KZ$20-$AB19/12)*$AA19*$F19,0)+MAX((Expenses!KZ$21-$AB20/12)*$AA20*$F19,0)+MAX((Expenses!KZ$22-$AB21/12)*$AA21*$F19,0)+MAX((Expenses!KZ$23-$AB22/12)*$AA22*$F19,0)+MAX((Expenses!KZ$24-$AB23/12)*$AA23*$F19,0)))))</f>
        <v>0</v>
      </c>
      <c r="LC190" s="154">
        <f>IF(OR(LC$165&lt;=EOMONTH($E19,$R19*(1-$O19)),LC$165&gt;EOMONTH($E19,$P19*12*(1-$O19)+$Q19*12*$O19+$R19*(1-$O19))),0,IF($X19="NNN",SUM(Expenses!LA$20:LA$24)*$F19,IF($X19="FSG",0,IF($X19="MG",SUMPRODUCT(Expenses!LA$20:LA$24,$Z19:$Z23)*$F19,MAX((Expenses!LA$20-$AB19/12)*$AA19*$F19,0)+MAX((Expenses!LA$21-$AB20/12)*$AA20*$F19,0)+MAX((Expenses!LA$22-$AB21/12)*$AA21*$F19,0)+MAX((Expenses!LA$23-$AB22/12)*$AA22*$F19,0)+MAX((Expenses!LA$24-$AB23/12)*$AA23*$F19,0)))))</f>
        <v>0</v>
      </c>
      <c r="LD190" s="154">
        <f>IF(OR(LD$165&lt;=EOMONTH($E19,$R19*(1-$O19)),LD$165&gt;EOMONTH($E19,$P19*12*(1-$O19)+$Q19*12*$O19+$R19*(1-$O19))),0,IF($X19="NNN",SUM(Expenses!LB$20:LB$24)*$F19,IF($X19="FSG",0,IF($X19="MG",SUMPRODUCT(Expenses!LB$20:LB$24,$Z19:$Z23)*$F19,MAX((Expenses!LB$20-$AB19/12)*$AA19*$F19,0)+MAX((Expenses!LB$21-$AB20/12)*$AA20*$F19,0)+MAX((Expenses!LB$22-$AB21/12)*$AA21*$F19,0)+MAX((Expenses!LB$23-$AB22/12)*$AA22*$F19,0)+MAX((Expenses!LB$24-$AB23/12)*$AA23*$F19,0)))))</f>
        <v>0</v>
      </c>
      <c r="LE190" s="154">
        <f>IF(OR(LE$165&lt;=EOMONTH($E19,$R19*(1-$O19)),LE$165&gt;EOMONTH($E19,$P19*12*(1-$O19)+$Q19*12*$O19+$R19*(1-$O19))),0,IF($X19="NNN",SUM(Expenses!LC$20:LC$24)*$F19,IF($X19="FSG",0,IF($X19="MG",SUMPRODUCT(Expenses!LC$20:LC$24,$Z19:$Z23)*$F19,MAX((Expenses!LC$20-$AB19/12)*$AA19*$F19,0)+MAX((Expenses!LC$21-$AB20/12)*$AA20*$F19,0)+MAX((Expenses!LC$22-$AB21/12)*$AA21*$F19,0)+MAX((Expenses!LC$23-$AB22/12)*$AA22*$F19,0)+MAX((Expenses!LC$24-$AB23/12)*$AA23*$F19,0)))))</f>
        <v>0</v>
      </c>
      <c r="LF190" s="154">
        <f>IF(OR(LF$165&lt;=EOMONTH($E19,$R19*(1-$O19)),LF$165&gt;EOMONTH($E19,$P19*12*(1-$O19)+$Q19*12*$O19+$R19*(1-$O19))),0,IF($X19="NNN",SUM(Expenses!LD$20:LD$24)*$F19,IF($X19="FSG",0,IF($X19="MG",SUMPRODUCT(Expenses!LD$20:LD$24,$Z19:$Z23)*$F19,MAX((Expenses!LD$20-$AB19/12)*$AA19*$F19,0)+MAX((Expenses!LD$21-$AB20/12)*$AA20*$F19,0)+MAX((Expenses!LD$22-$AB21/12)*$AA21*$F19,0)+MAX((Expenses!LD$23-$AB22/12)*$AA22*$F19,0)+MAX((Expenses!LD$24-$AB23/12)*$AA23*$F19,0)))))</f>
        <v>0</v>
      </c>
      <c r="LG190" s="154">
        <f>IF(OR(LG$165&lt;=EOMONTH($E19,$R19*(1-$O19)),LG$165&gt;EOMONTH($E19,$P19*12*(1-$O19)+$Q19*12*$O19+$R19*(1-$O19))),0,IF($X19="NNN",SUM(Expenses!LE$20:LE$24)*$F19,IF($X19="FSG",0,IF($X19="MG",SUMPRODUCT(Expenses!LE$20:LE$24,$Z19:$Z23)*$F19,MAX((Expenses!LE$20-$AB19/12)*$AA19*$F19,0)+MAX((Expenses!LE$21-$AB20/12)*$AA20*$F19,0)+MAX((Expenses!LE$22-$AB21/12)*$AA21*$F19,0)+MAX((Expenses!LE$23-$AB22/12)*$AA22*$F19,0)+MAX((Expenses!LE$24-$AB23/12)*$AA23*$F19,0)))))</f>
        <v>0</v>
      </c>
      <c r="LH190" s="154">
        <f>IF(OR(LH$165&lt;=EOMONTH($E19,$R19*(1-$O19)),LH$165&gt;EOMONTH($E19,$P19*12*(1-$O19)+$Q19*12*$O19+$R19*(1-$O19))),0,IF($X19="NNN",SUM(Expenses!LF$20:LF$24)*$F19,IF($X19="FSG",0,IF($X19="MG",SUMPRODUCT(Expenses!LF$20:LF$24,$Z19:$Z23)*$F19,MAX((Expenses!LF$20-$AB19/12)*$AA19*$F19,0)+MAX((Expenses!LF$21-$AB20/12)*$AA20*$F19,0)+MAX((Expenses!LF$22-$AB21/12)*$AA21*$F19,0)+MAX((Expenses!LF$23-$AB22/12)*$AA22*$F19,0)+MAX((Expenses!LF$24-$AB23/12)*$AA23*$F19,0)))))</f>
        <v>0</v>
      </c>
      <c r="LI190" s="154">
        <f>IF(OR(LI$165&lt;=EOMONTH($E19,$R19*(1-$O19)),LI$165&gt;EOMONTH($E19,$P19*12*(1-$O19)+$Q19*12*$O19+$R19*(1-$O19))),0,IF($X19="NNN",SUM(Expenses!LG$20:LG$24)*$F19,IF($X19="FSG",0,IF($X19="MG",SUMPRODUCT(Expenses!LG$20:LG$24,$Z19:$Z23)*$F19,MAX((Expenses!LG$20-$AB19/12)*$AA19*$F19,0)+MAX((Expenses!LG$21-$AB20/12)*$AA20*$F19,0)+MAX((Expenses!LG$22-$AB21/12)*$AA21*$F19,0)+MAX((Expenses!LG$23-$AB22/12)*$AA22*$F19,0)+MAX((Expenses!LG$24-$AB23/12)*$AA23*$F19,0)))))</f>
        <v>0</v>
      </c>
      <c r="LJ190" s="154">
        <f>IF(OR(LJ$165&lt;=EOMONTH($E19,$R19*(1-$O19)),LJ$165&gt;EOMONTH($E19,$P19*12*(1-$O19)+$Q19*12*$O19+$R19*(1-$O19))),0,IF($X19="NNN",SUM(Expenses!LH$20:LH$24)*$F19,IF($X19="FSG",0,IF($X19="MG",SUMPRODUCT(Expenses!LH$20:LH$24,$Z19:$Z23)*$F19,MAX((Expenses!LH$20-$AB19/12)*$AA19*$F19,0)+MAX((Expenses!LH$21-$AB20/12)*$AA20*$F19,0)+MAX((Expenses!LH$22-$AB21/12)*$AA21*$F19,0)+MAX((Expenses!LH$23-$AB22/12)*$AA22*$F19,0)+MAX((Expenses!LH$24-$AB23/12)*$AA23*$F19,0)))))</f>
        <v>0</v>
      </c>
      <c r="LK190" s="154">
        <f>IF(OR(LK$165&lt;=EOMONTH($E19,$R19*(1-$O19)),LK$165&gt;EOMONTH($E19,$P19*12*(1-$O19)+$Q19*12*$O19+$R19*(1-$O19))),0,IF($X19="NNN",SUM(Expenses!LI$20:LI$24)*$F19,IF($X19="FSG",0,IF($X19="MG",SUMPRODUCT(Expenses!LI$20:LI$24,$Z19:$Z23)*$F19,MAX((Expenses!LI$20-$AB19/12)*$AA19*$F19,0)+MAX((Expenses!LI$21-$AB20/12)*$AA20*$F19,0)+MAX((Expenses!LI$22-$AB21/12)*$AA21*$F19,0)+MAX((Expenses!LI$23-$AB22/12)*$AA22*$F19,0)+MAX((Expenses!LI$24-$AB23/12)*$AA23*$F19,0)))))</f>
        <v>0</v>
      </c>
      <c r="LL190" s="154">
        <f>IF(OR(LL$165&lt;=EOMONTH($E19,$R19*(1-$O19)),LL$165&gt;EOMONTH($E19,$P19*12*(1-$O19)+$Q19*12*$O19+$R19*(1-$O19))),0,IF($X19="NNN",SUM(Expenses!LJ$20:LJ$24)*$F19,IF($X19="FSG",0,IF($X19="MG",SUMPRODUCT(Expenses!LJ$20:LJ$24,$Z19:$Z23)*$F19,MAX((Expenses!LJ$20-$AB19/12)*$AA19*$F19,0)+MAX((Expenses!LJ$21-$AB20/12)*$AA20*$F19,0)+MAX((Expenses!LJ$22-$AB21/12)*$AA21*$F19,0)+MAX((Expenses!LJ$23-$AB22/12)*$AA22*$F19,0)+MAX((Expenses!LJ$24-$AB23/12)*$AA23*$F19,0)))))</f>
        <v>0</v>
      </c>
      <c r="LM190" s="154">
        <f>IF(OR(LM$165&lt;=EOMONTH($E19,$R19*(1-$O19)),LM$165&gt;EOMONTH($E19,$P19*12*(1-$O19)+$Q19*12*$O19+$R19*(1-$O19))),0,IF($X19="NNN",SUM(Expenses!LK$20:LK$24)*$F19,IF($X19="FSG",0,IF($X19="MG",SUMPRODUCT(Expenses!LK$20:LK$24,$Z19:$Z23)*$F19,MAX((Expenses!LK$20-$AB19/12)*$AA19*$F19,0)+MAX((Expenses!LK$21-$AB20/12)*$AA20*$F19,0)+MAX((Expenses!LK$22-$AB21/12)*$AA21*$F19,0)+MAX((Expenses!LK$23-$AB22/12)*$AA22*$F19,0)+MAX((Expenses!LK$24-$AB23/12)*$AA23*$F19,0)))))</f>
        <v>0</v>
      </c>
      <c r="LN190" s="154">
        <f>IF(OR(LN$165&lt;=EOMONTH($E19,$R19*(1-$O19)),LN$165&gt;EOMONTH($E19,$P19*12*(1-$O19)+$Q19*12*$O19+$R19*(1-$O19))),0,IF($X19="NNN",SUM(Expenses!LL$20:LL$24)*$F19,IF($X19="FSG",0,IF($X19="MG",SUMPRODUCT(Expenses!LL$20:LL$24,$Z19:$Z23)*$F19,MAX((Expenses!LL$20-$AB19/12)*$AA19*$F19,0)+MAX((Expenses!LL$21-$AB20/12)*$AA20*$F19,0)+MAX((Expenses!LL$22-$AB21/12)*$AA21*$F19,0)+MAX((Expenses!LL$23-$AB22/12)*$AA22*$F19,0)+MAX((Expenses!LL$24-$AB23/12)*$AA23*$F19,0)))))</f>
        <v>0</v>
      </c>
      <c r="LO190" s="154">
        <f>IF(OR(LO$165&lt;=EOMONTH($E19,$R19*(1-$O19)),LO$165&gt;EOMONTH($E19,$P19*12*(1-$O19)+$Q19*12*$O19+$R19*(1-$O19))),0,IF($X19="NNN",SUM(Expenses!LM$20:LM$24)*$F19,IF($X19="FSG",0,IF($X19="MG",SUMPRODUCT(Expenses!LM$20:LM$24,$Z19:$Z23)*$F19,MAX((Expenses!LM$20-$AB19/12)*$AA19*$F19,0)+MAX((Expenses!LM$21-$AB20/12)*$AA20*$F19,0)+MAX((Expenses!LM$22-$AB21/12)*$AA21*$F19,0)+MAX((Expenses!LM$23-$AB22/12)*$AA22*$F19,0)+MAX((Expenses!LM$24-$AB23/12)*$AA23*$F19,0)))))</f>
        <v>0</v>
      </c>
      <c r="LP190" s="154">
        <f>IF(OR(LP$165&lt;=EOMONTH($E19,$R19*(1-$O19)),LP$165&gt;EOMONTH($E19,$P19*12*(1-$O19)+$Q19*12*$O19+$R19*(1-$O19))),0,IF($X19="NNN",SUM(Expenses!LN$20:LN$24)*$F19,IF($X19="FSG",0,IF($X19="MG",SUMPRODUCT(Expenses!LN$20:LN$24,$Z19:$Z23)*$F19,MAX((Expenses!LN$20-$AB19/12)*$AA19*$F19,0)+MAX((Expenses!LN$21-$AB20/12)*$AA20*$F19,0)+MAX((Expenses!LN$22-$AB21/12)*$AA21*$F19,0)+MAX((Expenses!LN$23-$AB22/12)*$AA22*$F19,0)+MAX((Expenses!LN$24-$AB23/12)*$AA23*$F19,0)))))</f>
        <v>0</v>
      </c>
      <c r="LQ190" s="154">
        <f>IF(OR(LQ$165&lt;=EOMONTH($E19,$R19*(1-$O19)),LQ$165&gt;EOMONTH($E19,$P19*12*(1-$O19)+$Q19*12*$O19+$R19*(1-$O19))),0,IF($X19="NNN",SUM(Expenses!LO$20:LO$24)*$F19,IF($X19="FSG",0,IF($X19="MG",SUMPRODUCT(Expenses!LO$20:LO$24,$Z19:$Z23)*$F19,MAX((Expenses!LO$20-$AB19/12)*$AA19*$F19,0)+MAX((Expenses!LO$21-$AB20/12)*$AA20*$F19,0)+MAX((Expenses!LO$22-$AB21/12)*$AA21*$F19,0)+MAX((Expenses!LO$23-$AB22/12)*$AA22*$F19,0)+MAX((Expenses!LO$24-$AB23/12)*$AA23*$F19,0)))))</f>
        <v>0</v>
      </c>
      <c r="LR190" s="154">
        <f>IF(OR(LR$165&lt;=EOMONTH($E19,$R19*(1-$O19)),LR$165&gt;EOMONTH($E19,$P19*12*(1-$O19)+$Q19*12*$O19+$R19*(1-$O19))),0,IF($X19="NNN",SUM(Expenses!LP$20:LP$24)*$F19,IF($X19="FSG",0,IF($X19="MG",SUMPRODUCT(Expenses!LP$20:LP$24,$Z19:$Z23)*$F19,MAX((Expenses!LP$20-$AB19/12)*$AA19*$F19,0)+MAX((Expenses!LP$21-$AB20/12)*$AA20*$F19,0)+MAX((Expenses!LP$22-$AB21/12)*$AA21*$F19,0)+MAX((Expenses!LP$23-$AB22/12)*$AA22*$F19,0)+MAX((Expenses!LP$24-$AB23/12)*$AA23*$F19,0)))))</f>
        <v>0</v>
      </c>
      <c r="LS190" s="154">
        <f>IF(OR(LS$165&lt;=EOMONTH($E19,$R19*(1-$O19)),LS$165&gt;EOMONTH($E19,$P19*12*(1-$O19)+$Q19*12*$O19+$R19*(1-$O19))),0,IF($X19="NNN",SUM(Expenses!LQ$20:LQ$24)*$F19,IF($X19="FSG",0,IF($X19="MG",SUMPRODUCT(Expenses!LQ$20:LQ$24,$Z19:$Z23)*$F19,MAX((Expenses!LQ$20-$AB19/12)*$AA19*$F19,0)+MAX((Expenses!LQ$21-$AB20/12)*$AA20*$F19,0)+MAX((Expenses!LQ$22-$AB21/12)*$AA21*$F19,0)+MAX((Expenses!LQ$23-$AB22/12)*$AA22*$F19,0)+MAX((Expenses!LQ$24-$AB23/12)*$AA23*$F19,0)))))</f>
        <v>0</v>
      </c>
      <c r="LT190" s="154">
        <f>IF(OR(LT$165&lt;=EOMONTH($E19,$R19*(1-$O19)),LT$165&gt;EOMONTH($E19,$P19*12*(1-$O19)+$Q19*12*$O19+$R19*(1-$O19))),0,IF($X19="NNN",SUM(Expenses!LR$20:LR$24)*$F19,IF($X19="FSG",0,IF($X19="MG",SUMPRODUCT(Expenses!LR$20:LR$24,$Z19:$Z23)*$F19,MAX((Expenses!LR$20-$AB19/12)*$AA19*$F19,0)+MAX((Expenses!LR$21-$AB20/12)*$AA20*$F19,0)+MAX((Expenses!LR$22-$AB21/12)*$AA21*$F19,0)+MAX((Expenses!LR$23-$AB22/12)*$AA22*$F19,0)+MAX((Expenses!LR$24-$AB23/12)*$AA23*$F19,0)))))</f>
        <v>0</v>
      </c>
      <c r="LU190" s="154">
        <f>IF(OR(LU$165&lt;=EOMONTH($E19,$R19*(1-$O19)),LU$165&gt;EOMONTH($E19,$P19*12*(1-$O19)+$Q19*12*$O19+$R19*(1-$O19))),0,IF($X19="NNN",SUM(Expenses!LS$20:LS$24)*$F19,IF($X19="FSG",0,IF($X19="MG",SUMPRODUCT(Expenses!LS$20:LS$24,$Z19:$Z23)*$F19,MAX((Expenses!LS$20-$AB19/12)*$AA19*$F19,0)+MAX((Expenses!LS$21-$AB20/12)*$AA20*$F19,0)+MAX((Expenses!LS$22-$AB21/12)*$AA21*$F19,0)+MAX((Expenses!LS$23-$AB22/12)*$AA22*$F19,0)+MAX((Expenses!LS$24-$AB23/12)*$AA23*$F19,0)))))</f>
        <v>0</v>
      </c>
      <c r="LV190" s="154">
        <f>IF(OR(LV$165&lt;=EOMONTH($E19,$R19*(1-$O19)),LV$165&gt;EOMONTH($E19,$P19*12*(1-$O19)+$Q19*12*$O19+$R19*(1-$O19))),0,IF($X19="NNN",SUM(Expenses!LT$20:LT$24)*$F19,IF($X19="FSG",0,IF($X19="MG",SUMPRODUCT(Expenses!LT$20:LT$24,$Z19:$Z23)*$F19,MAX((Expenses!LT$20-$AB19/12)*$AA19*$F19,0)+MAX((Expenses!LT$21-$AB20/12)*$AA20*$F19,0)+MAX((Expenses!LT$22-$AB21/12)*$AA21*$F19,0)+MAX((Expenses!LT$23-$AB22/12)*$AA22*$F19,0)+MAX((Expenses!LT$24-$AB23/12)*$AA23*$F19,0)))))</f>
        <v>0</v>
      </c>
      <c r="LW190" s="154">
        <f>IF(OR(LW$165&lt;=EOMONTH($E19,$R19*(1-$O19)),LW$165&gt;EOMONTH($E19,$P19*12*(1-$O19)+$Q19*12*$O19+$R19*(1-$O19))),0,IF($X19="NNN",SUM(Expenses!LU$20:LU$24)*$F19,IF($X19="FSG",0,IF($X19="MG",SUMPRODUCT(Expenses!LU$20:LU$24,$Z19:$Z23)*$F19,MAX((Expenses!LU$20-$AB19/12)*$AA19*$F19,0)+MAX((Expenses!LU$21-$AB20/12)*$AA20*$F19,0)+MAX((Expenses!LU$22-$AB21/12)*$AA21*$F19,0)+MAX((Expenses!LU$23-$AB22/12)*$AA22*$F19,0)+MAX((Expenses!LU$24-$AB23/12)*$AA23*$F19,0)))))</f>
        <v>0</v>
      </c>
      <c r="LX190" s="154">
        <f>IF(OR(LX$165&lt;=EOMONTH($E19,$R19*(1-$O19)),LX$165&gt;EOMONTH($E19,$P19*12*(1-$O19)+$Q19*12*$O19+$R19*(1-$O19))),0,IF($X19="NNN",SUM(Expenses!LV$20:LV$24)*$F19,IF($X19="FSG",0,IF($X19="MG",SUMPRODUCT(Expenses!LV$20:LV$24,$Z19:$Z23)*$F19,MAX((Expenses!LV$20-$AB19/12)*$AA19*$F19,0)+MAX((Expenses!LV$21-$AB20/12)*$AA20*$F19,0)+MAX((Expenses!LV$22-$AB21/12)*$AA21*$F19,0)+MAX((Expenses!LV$23-$AB22/12)*$AA22*$F19,0)+MAX((Expenses!LV$24-$AB23/12)*$AA23*$F19,0)))))</f>
        <v>0</v>
      </c>
      <c r="LY190" s="154">
        <f>IF(OR(LY$165&lt;=EOMONTH($E19,$R19*(1-$O19)),LY$165&gt;EOMONTH($E19,$P19*12*(1-$O19)+$Q19*12*$O19+$R19*(1-$O19))),0,IF($X19="NNN",SUM(Expenses!LW$20:LW$24)*$F19,IF($X19="FSG",0,IF($X19="MG",SUMPRODUCT(Expenses!LW$20:LW$24,$Z19:$Z23)*$F19,MAX((Expenses!LW$20-$AB19/12)*$AA19*$F19,0)+MAX((Expenses!LW$21-$AB20/12)*$AA20*$F19,0)+MAX((Expenses!LW$22-$AB21/12)*$AA21*$F19,0)+MAX((Expenses!LW$23-$AB22/12)*$AA22*$F19,0)+MAX((Expenses!LW$24-$AB23/12)*$AA23*$F19,0)))))</f>
        <v>0</v>
      </c>
      <c r="LZ190" s="154">
        <f>IF(OR(LZ$165&lt;=EOMONTH($E19,$R19*(1-$O19)),LZ$165&gt;EOMONTH($E19,$P19*12*(1-$O19)+$Q19*12*$O19+$R19*(1-$O19))),0,IF($X19="NNN",SUM(Expenses!LX$20:LX$24)*$F19,IF($X19="FSG",0,IF($X19="MG",SUMPRODUCT(Expenses!LX$20:LX$24,$Z19:$Z23)*$F19,MAX((Expenses!LX$20-$AB19/12)*$AA19*$F19,0)+MAX((Expenses!LX$21-$AB20/12)*$AA20*$F19,0)+MAX((Expenses!LX$22-$AB21/12)*$AA21*$F19,0)+MAX((Expenses!LX$23-$AB22/12)*$AA22*$F19,0)+MAX((Expenses!LX$24-$AB23/12)*$AA23*$F19,0)))))</f>
        <v>0</v>
      </c>
      <c r="MA190" s="154">
        <f>IF(OR(MA$165&lt;=EOMONTH($E19,$R19*(1-$O19)),MA$165&gt;EOMONTH($E19,$P19*12*(1-$O19)+$Q19*12*$O19+$R19*(1-$O19))),0,IF($X19="NNN",SUM(Expenses!LY$20:LY$24)*$F19,IF($X19="FSG",0,IF($X19="MG",SUMPRODUCT(Expenses!LY$20:LY$24,$Z19:$Z23)*$F19,MAX((Expenses!LY$20-$AB19/12)*$AA19*$F19,0)+MAX((Expenses!LY$21-$AB20/12)*$AA20*$F19,0)+MAX((Expenses!LY$22-$AB21/12)*$AA21*$F19,0)+MAX((Expenses!LY$23-$AB22/12)*$AA22*$F19,0)+MAX((Expenses!LY$24-$AB23/12)*$AA23*$F19,0)))))</f>
        <v>0</v>
      </c>
      <c r="MB190" s="154">
        <f>IF(OR(MB$165&lt;=EOMONTH($E19,$R19*(1-$O19)),MB$165&gt;EOMONTH($E19,$P19*12*(1-$O19)+$Q19*12*$O19+$R19*(1-$O19))),0,IF($X19="NNN",SUM(Expenses!LZ$20:LZ$24)*$F19,IF($X19="FSG",0,IF($X19="MG",SUMPRODUCT(Expenses!LZ$20:LZ$24,$Z19:$Z23)*$F19,MAX((Expenses!LZ$20-$AB19/12)*$AA19*$F19,0)+MAX((Expenses!LZ$21-$AB20/12)*$AA20*$F19,0)+MAX((Expenses!LZ$22-$AB21/12)*$AA21*$F19,0)+MAX((Expenses!LZ$23-$AB22/12)*$AA22*$F19,0)+MAX((Expenses!LZ$24-$AB23/12)*$AA23*$F19,0)))))</f>
        <v>0</v>
      </c>
      <c r="MC190" s="154">
        <f>IF(OR(MC$165&lt;=EOMONTH($E19,$R19*(1-$O19)),MC$165&gt;EOMONTH($E19,$P19*12*(1-$O19)+$Q19*12*$O19+$R19*(1-$O19))),0,IF($X19="NNN",SUM(Expenses!MA$20:MA$24)*$F19,IF($X19="FSG",0,IF($X19="MG",SUMPRODUCT(Expenses!MA$20:MA$24,$Z19:$Z23)*$F19,MAX((Expenses!MA$20-$AB19/12)*$AA19*$F19,0)+MAX((Expenses!MA$21-$AB20/12)*$AA20*$F19,0)+MAX((Expenses!MA$22-$AB21/12)*$AA21*$F19,0)+MAX((Expenses!MA$23-$AB22/12)*$AA22*$F19,0)+MAX((Expenses!MA$24-$AB23/12)*$AA23*$F19,0)))))</f>
        <v>0</v>
      </c>
      <c r="MD190" s="154">
        <f>IF(OR(MD$165&lt;=EOMONTH($E19,$R19*(1-$O19)),MD$165&gt;EOMONTH($E19,$P19*12*(1-$O19)+$Q19*12*$O19+$R19*(1-$O19))),0,IF($X19="NNN",SUM(Expenses!MB$20:MB$24)*$F19,IF($X19="FSG",0,IF($X19="MG",SUMPRODUCT(Expenses!MB$20:MB$24,$Z19:$Z23)*$F19,MAX((Expenses!MB$20-$AB19/12)*$AA19*$F19,0)+MAX((Expenses!MB$21-$AB20/12)*$AA20*$F19,0)+MAX((Expenses!MB$22-$AB21/12)*$AA21*$F19,0)+MAX((Expenses!MB$23-$AB22/12)*$AA22*$F19,0)+MAX((Expenses!MB$24-$AB23/12)*$AA23*$F19,0)))))</f>
        <v>0</v>
      </c>
      <c r="ME190" s="154">
        <f>IF(OR(ME$165&lt;=EOMONTH($E19,$R19*(1-$O19)),ME$165&gt;EOMONTH($E19,$P19*12*(1-$O19)+$Q19*12*$O19+$R19*(1-$O19))),0,IF($X19="NNN",SUM(Expenses!MC$20:MC$24)*$F19,IF($X19="FSG",0,IF($X19="MG",SUMPRODUCT(Expenses!MC$20:MC$24,$Z19:$Z23)*$F19,MAX((Expenses!MC$20-$AB19/12)*$AA19*$F19,0)+MAX((Expenses!MC$21-$AB20/12)*$AA20*$F19,0)+MAX((Expenses!MC$22-$AB21/12)*$AA21*$F19,0)+MAX((Expenses!MC$23-$AB22/12)*$AA22*$F19,0)+MAX((Expenses!MC$24-$AB23/12)*$AA23*$F19,0)))))</f>
        <v>0</v>
      </c>
      <c r="MF190" s="154">
        <f>IF(OR(MF$165&lt;=EOMONTH($E19,$R19*(1-$O19)),MF$165&gt;EOMONTH($E19,$P19*12*(1-$O19)+$Q19*12*$O19+$R19*(1-$O19))),0,IF($X19="NNN",SUM(Expenses!MD$20:MD$24)*$F19,IF($X19="FSG",0,IF($X19="MG",SUMPRODUCT(Expenses!MD$20:MD$24,$Z19:$Z23)*$F19,MAX((Expenses!MD$20-$AB19/12)*$AA19*$F19,0)+MAX((Expenses!MD$21-$AB20/12)*$AA20*$F19,0)+MAX((Expenses!MD$22-$AB21/12)*$AA21*$F19,0)+MAX((Expenses!MD$23-$AB22/12)*$AA22*$F19,0)+MAX((Expenses!MD$24-$AB23/12)*$AA23*$F19,0)))))</f>
        <v>0</v>
      </c>
      <c r="MG190" s="154">
        <f>IF(OR(MG$165&lt;=EOMONTH($E19,$R19*(1-$O19)),MG$165&gt;EOMONTH($E19,$P19*12*(1-$O19)+$Q19*12*$O19+$R19*(1-$O19))),0,IF($X19="NNN",SUM(Expenses!ME$20:ME$24)*$F19,IF($X19="FSG",0,IF($X19="MG",SUMPRODUCT(Expenses!ME$20:ME$24,$Z19:$Z23)*$F19,MAX((Expenses!ME$20-$AB19/12)*$AA19*$F19,0)+MAX((Expenses!ME$21-$AB20/12)*$AA20*$F19,0)+MAX((Expenses!ME$22-$AB21/12)*$AA21*$F19,0)+MAX((Expenses!ME$23-$AB22/12)*$AA22*$F19,0)+MAX((Expenses!ME$24-$AB23/12)*$AA23*$F19,0)))))</f>
        <v>0</v>
      </c>
      <c r="MH190" s="154">
        <f>IF(OR(MH$165&lt;=EOMONTH($E19,$R19*(1-$O19)),MH$165&gt;EOMONTH($E19,$P19*12*(1-$O19)+$Q19*12*$O19+$R19*(1-$O19))),0,IF($X19="NNN",SUM(Expenses!MF$20:MF$24)*$F19,IF($X19="FSG",0,IF($X19="MG",SUMPRODUCT(Expenses!MF$20:MF$24,$Z19:$Z23)*$F19,MAX((Expenses!MF$20-$AB19/12)*$AA19*$F19,0)+MAX((Expenses!MF$21-$AB20/12)*$AA20*$F19,0)+MAX((Expenses!MF$22-$AB21/12)*$AA21*$F19,0)+MAX((Expenses!MF$23-$AB22/12)*$AA22*$F19,0)+MAX((Expenses!MF$24-$AB23/12)*$AA23*$F19,0)))))</f>
        <v>0</v>
      </c>
      <c r="MI190" s="154">
        <f>IF(OR(MI$165&lt;=EOMONTH($E19,$R19*(1-$O19)),MI$165&gt;EOMONTH($E19,$P19*12*(1-$O19)+$Q19*12*$O19+$R19*(1-$O19))),0,IF($X19="NNN",SUM(Expenses!MG$20:MG$24)*$F19,IF($X19="FSG",0,IF($X19="MG",SUMPRODUCT(Expenses!MG$20:MG$24,$Z19:$Z23)*$F19,MAX((Expenses!MG$20-$AB19/12)*$AA19*$F19,0)+MAX((Expenses!MG$21-$AB20/12)*$AA20*$F19,0)+MAX((Expenses!MG$22-$AB21/12)*$AA21*$F19,0)+MAX((Expenses!MG$23-$AB22/12)*$AA22*$F19,0)+MAX((Expenses!MG$24-$AB23/12)*$AA23*$F19,0)))))</f>
        <v>0</v>
      </c>
      <c r="MJ190" s="154">
        <f>IF(OR(MJ$165&lt;=EOMONTH($E19,$R19*(1-$O19)),MJ$165&gt;EOMONTH($E19,$P19*12*(1-$O19)+$Q19*12*$O19+$R19*(1-$O19))),0,IF($X19="NNN",SUM(Expenses!MH$20:MH$24)*$F19,IF($X19="FSG",0,IF($X19="MG",SUMPRODUCT(Expenses!MH$20:MH$24,$Z19:$Z23)*$F19,MAX((Expenses!MH$20-$AB19/12)*$AA19*$F19,0)+MAX((Expenses!MH$21-$AB20/12)*$AA20*$F19,0)+MAX((Expenses!MH$22-$AB21/12)*$AA21*$F19,0)+MAX((Expenses!MH$23-$AB22/12)*$AA22*$F19,0)+MAX((Expenses!MH$24-$AB23/12)*$AA23*$F19,0)))))</f>
        <v>0</v>
      </c>
      <c r="MK190" s="154">
        <f>IF(OR(MK$165&lt;=EOMONTH($E19,$R19*(1-$O19)),MK$165&gt;EOMONTH($E19,$P19*12*(1-$O19)+$Q19*12*$O19+$R19*(1-$O19))),0,IF($X19="NNN",SUM(Expenses!MI$20:MI$24)*$F19,IF($X19="FSG",0,IF($X19="MG",SUMPRODUCT(Expenses!MI$20:MI$24,$Z19:$Z23)*$F19,MAX((Expenses!MI$20-$AB19/12)*$AA19*$F19,0)+MAX((Expenses!MI$21-$AB20/12)*$AA20*$F19,0)+MAX((Expenses!MI$22-$AB21/12)*$AA21*$F19,0)+MAX((Expenses!MI$23-$AB22/12)*$AA22*$F19,0)+MAX((Expenses!MI$24-$AB23/12)*$AA23*$F19,0)))))</f>
        <v>0</v>
      </c>
      <c r="ML190" s="154">
        <f>IF(OR(ML$165&lt;=EOMONTH($E19,$R19*(1-$O19)),ML$165&gt;EOMONTH($E19,$P19*12*(1-$O19)+$Q19*12*$O19+$R19*(1-$O19))),0,IF($X19="NNN",SUM(Expenses!MJ$20:MJ$24)*$F19,IF($X19="FSG",0,IF($X19="MG",SUMPRODUCT(Expenses!MJ$20:MJ$24,$Z19:$Z23)*$F19,MAX((Expenses!MJ$20-$AB19/12)*$AA19*$F19,0)+MAX((Expenses!MJ$21-$AB20/12)*$AA20*$F19,0)+MAX((Expenses!MJ$22-$AB21/12)*$AA21*$F19,0)+MAX((Expenses!MJ$23-$AB22/12)*$AA22*$F19,0)+MAX((Expenses!MJ$24-$AB23/12)*$AA23*$F19,0)))))</f>
        <v>0</v>
      </c>
      <c r="MM190" s="154">
        <f>IF(OR(MM$165&lt;=EOMONTH($E19,$R19*(1-$O19)),MM$165&gt;EOMONTH($E19,$P19*12*(1-$O19)+$Q19*12*$O19+$R19*(1-$O19))),0,IF($X19="NNN",SUM(Expenses!MK$20:MK$24)*$F19,IF($X19="FSG",0,IF($X19="MG",SUMPRODUCT(Expenses!MK$20:MK$24,$Z19:$Z23)*$F19,MAX((Expenses!MK$20-$AB19/12)*$AA19*$F19,0)+MAX((Expenses!MK$21-$AB20/12)*$AA20*$F19,0)+MAX((Expenses!MK$22-$AB21/12)*$AA21*$F19,0)+MAX((Expenses!MK$23-$AB22/12)*$AA22*$F19,0)+MAX((Expenses!MK$24-$AB23/12)*$AA23*$F19,0)))))</f>
        <v>0</v>
      </c>
      <c r="MN190" s="154">
        <f>IF(OR(MN$165&lt;=EOMONTH($E19,$R19*(1-$O19)),MN$165&gt;EOMONTH($E19,$P19*12*(1-$O19)+$Q19*12*$O19+$R19*(1-$O19))),0,IF($X19="NNN",SUM(Expenses!ML$20:ML$24)*$F19,IF($X19="FSG",0,IF($X19="MG",SUMPRODUCT(Expenses!ML$20:ML$24,$Z19:$Z23)*$F19,MAX((Expenses!ML$20-$AB19/12)*$AA19*$F19,0)+MAX((Expenses!ML$21-$AB20/12)*$AA20*$F19,0)+MAX((Expenses!ML$22-$AB21/12)*$AA21*$F19,0)+MAX((Expenses!ML$23-$AB22/12)*$AA22*$F19,0)+MAX((Expenses!ML$24-$AB23/12)*$AA23*$F19,0)))))</f>
        <v>0</v>
      </c>
      <c r="MO190" s="154">
        <f>IF(OR(MO$165&lt;=EOMONTH($E19,$R19*(1-$O19)),MO$165&gt;EOMONTH($E19,$P19*12*(1-$O19)+$Q19*12*$O19+$R19*(1-$O19))),0,IF($X19="NNN",SUM(Expenses!MM$20:MM$24)*$F19,IF($X19="FSG",0,IF($X19="MG",SUMPRODUCT(Expenses!MM$20:MM$24,$Z19:$Z23)*$F19,MAX((Expenses!MM$20-$AB19/12)*$AA19*$F19,0)+MAX((Expenses!MM$21-$AB20/12)*$AA20*$F19,0)+MAX((Expenses!MM$22-$AB21/12)*$AA21*$F19,0)+MAX((Expenses!MM$23-$AB22/12)*$AA22*$F19,0)+MAX((Expenses!MM$24-$AB23/12)*$AA23*$F19,0)))))</f>
        <v>0</v>
      </c>
      <c r="MP190" s="154">
        <f>IF(OR(MP$165&lt;=EOMONTH($E19,$R19*(1-$O19)),MP$165&gt;EOMONTH($E19,$P19*12*(1-$O19)+$Q19*12*$O19+$R19*(1-$O19))),0,IF($X19="NNN",SUM(Expenses!MN$20:MN$24)*$F19,IF($X19="FSG",0,IF($X19="MG",SUMPRODUCT(Expenses!MN$20:MN$24,$Z19:$Z23)*$F19,MAX((Expenses!MN$20-$AB19/12)*$AA19*$F19,0)+MAX((Expenses!MN$21-$AB20/12)*$AA20*$F19,0)+MAX((Expenses!MN$22-$AB21/12)*$AA21*$F19,0)+MAX((Expenses!MN$23-$AB22/12)*$AA22*$F19,0)+MAX((Expenses!MN$24-$AB23/12)*$AA23*$F19,0)))))</f>
        <v>0</v>
      </c>
      <c r="MQ190" s="154">
        <f>IF(OR(MQ$165&lt;=EOMONTH($E19,$R19*(1-$O19)),MQ$165&gt;EOMONTH($E19,$P19*12*(1-$O19)+$Q19*12*$O19+$R19*(1-$O19))),0,IF($X19="NNN",SUM(Expenses!MO$20:MO$24)*$F19,IF($X19="FSG",0,IF($X19="MG",SUMPRODUCT(Expenses!MO$20:MO$24,$Z19:$Z23)*$F19,MAX((Expenses!MO$20-$AB19/12)*$AA19*$F19,0)+MAX((Expenses!MO$21-$AB20/12)*$AA20*$F19,0)+MAX((Expenses!MO$22-$AB21/12)*$AA21*$F19,0)+MAX((Expenses!MO$23-$AB22/12)*$AA22*$F19,0)+MAX((Expenses!MO$24-$AB23/12)*$AA23*$F19,0)))))</f>
        <v>0</v>
      </c>
      <c r="MR190" s="154">
        <f>IF(OR(MR$165&lt;=EOMONTH($E19,$R19*(1-$O19)),MR$165&gt;EOMONTH($E19,$P19*12*(1-$O19)+$Q19*12*$O19+$R19*(1-$O19))),0,IF($X19="NNN",SUM(Expenses!MP$20:MP$24)*$F19,IF($X19="FSG",0,IF($X19="MG",SUMPRODUCT(Expenses!MP$20:MP$24,$Z19:$Z23)*$F19,MAX((Expenses!MP$20-$AB19/12)*$AA19*$F19,0)+MAX((Expenses!MP$21-$AB20/12)*$AA20*$F19,0)+MAX((Expenses!MP$22-$AB21/12)*$AA21*$F19,0)+MAX((Expenses!MP$23-$AB22/12)*$AA22*$F19,0)+MAX((Expenses!MP$24-$AB23/12)*$AA23*$F19,0)))))</f>
        <v>0</v>
      </c>
      <c r="MS190" s="154">
        <f>IF(OR(MS$165&lt;=EOMONTH($E19,$R19*(1-$O19)),MS$165&gt;EOMONTH($E19,$P19*12*(1-$O19)+$Q19*12*$O19+$R19*(1-$O19))),0,IF($X19="NNN",SUM(Expenses!MQ$20:MQ$24)*$F19,IF($X19="FSG",0,IF($X19="MG",SUMPRODUCT(Expenses!MQ$20:MQ$24,$Z19:$Z23)*$F19,MAX((Expenses!MQ$20-$AB19/12)*$AA19*$F19,0)+MAX((Expenses!MQ$21-$AB20/12)*$AA20*$F19,0)+MAX((Expenses!MQ$22-$AB21/12)*$AA21*$F19,0)+MAX((Expenses!MQ$23-$AB22/12)*$AA22*$F19,0)+MAX((Expenses!MQ$24-$AB23/12)*$AA23*$F19,0)))))</f>
        <v>0</v>
      </c>
      <c r="MT190" s="154">
        <f>IF(OR(MT$165&lt;=EOMONTH($E19,$R19*(1-$O19)),MT$165&gt;EOMONTH($E19,$P19*12*(1-$O19)+$Q19*12*$O19+$R19*(1-$O19))),0,IF($X19="NNN",SUM(Expenses!MR$20:MR$24)*$F19,IF($X19="FSG",0,IF($X19="MG",SUMPRODUCT(Expenses!MR$20:MR$24,$Z19:$Z23)*$F19,MAX((Expenses!MR$20-$AB19/12)*$AA19*$F19,0)+MAX((Expenses!MR$21-$AB20/12)*$AA20*$F19,0)+MAX((Expenses!MR$22-$AB21/12)*$AA21*$F19,0)+MAX((Expenses!MR$23-$AB22/12)*$AA22*$F19,0)+MAX((Expenses!MR$24-$AB23/12)*$AA23*$F19,0)))))</f>
        <v>0</v>
      </c>
      <c r="MU190" s="154">
        <f>IF(OR(MU$165&lt;=EOMONTH($E19,$R19*(1-$O19)),MU$165&gt;EOMONTH($E19,$P19*12*(1-$O19)+$Q19*12*$O19+$R19*(1-$O19))),0,IF($X19="NNN",SUM(Expenses!MS$20:MS$24)*$F19,IF($X19="FSG",0,IF($X19="MG",SUMPRODUCT(Expenses!MS$20:MS$24,$Z19:$Z23)*$F19,MAX((Expenses!MS$20-$AB19/12)*$AA19*$F19,0)+MAX((Expenses!MS$21-$AB20/12)*$AA20*$F19,0)+MAX((Expenses!MS$22-$AB21/12)*$AA21*$F19,0)+MAX((Expenses!MS$23-$AB22/12)*$AA22*$F19,0)+MAX((Expenses!MS$24-$AB23/12)*$AA23*$F19,0)))))</f>
        <v>0</v>
      </c>
      <c r="MV190" s="154">
        <f>IF(OR(MV$165&lt;=EOMONTH($E19,$R19*(1-$O19)),MV$165&gt;EOMONTH($E19,$P19*12*(1-$O19)+$Q19*12*$O19+$R19*(1-$O19))),0,IF($X19="NNN",SUM(Expenses!MT$20:MT$24)*$F19,IF($X19="FSG",0,IF($X19="MG",SUMPRODUCT(Expenses!MT$20:MT$24,$Z19:$Z23)*$F19,MAX((Expenses!MT$20-$AB19/12)*$AA19*$F19,0)+MAX((Expenses!MT$21-$AB20/12)*$AA20*$F19,0)+MAX((Expenses!MT$22-$AB21/12)*$AA21*$F19,0)+MAX((Expenses!MT$23-$AB22/12)*$AA22*$F19,0)+MAX((Expenses!MT$24-$AB23/12)*$AA23*$F19,0)))))</f>
        <v>0</v>
      </c>
      <c r="MW190" s="154">
        <f>IF(OR(MW$165&lt;=EOMONTH($E19,$R19*(1-$O19)),MW$165&gt;EOMONTH($E19,$P19*12*(1-$O19)+$Q19*12*$O19+$R19*(1-$O19))),0,IF($X19="NNN",SUM(Expenses!MU$20:MU$24)*$F19,IF($X19="FSG",0,IF($X19="MG",SUMPRODUCT(Expenses!MU$20:MU$24,$Z19:$Z23)*$F19,MAX((Expenses!MU$20-$AB19/12)*$AA19*$F19,0)+MAX((Expenses!MU$21-$AB20/12)*$AA20*$F19,0)+MAX((Expenses!MU$22-$AB21/12)*$AA21*$F19,0)+MAX((Expenses!MU$23-$AB22/12)*$AA22*$F19,0)+MAX((Expenses!MU$24-$AB23/12)*$AA23*$F19,0)))))</f>
        <v>0</v>
      </c>
      <c r="MX190" s="154">
        <f>IF(OR(MX$165&lt;=EOMONTH($E19,$R19*(1-$O19)),MX$165&gt;EOMONTH($E19,$P19*12*(1-$O19)+$Q19*12*$O19+$R19*(1-$O19))),0,IF($X19="NNN",SUM(Expenses!MV$20:MV$24)*$F19,IF($X19="FSG",0,IF($X19="MG",SUMPRODUCT(Expenses!MV$20:MV$24,$Z19:$Z23)*$F19,MAX((Expenses!MV$20-$AB19/12)*$AA19*$F19,0)+MAX((Expenses!MV$21-$AB20/12)*$AA20*$F19,0)+MAX((Expenses!MV$22-$AB21/12)*$AA21*$F19,0)+MAX((Expenses!MV$23-$AB22/12)*$AA22*$F19,0)+MAX((Expenses!MV$24-$AB23/12)*$AA23*$F19,0)))))</f>
        <v>0</v>
      </c>
      <c r="MY190" s="154">
        <f>IF(OR(MY$165&lt;=EOMONTH($E19,$R19*(1-$O19)),MY$165&gt;EOMONTH($E19,$P19*12*(1-$O19)+$Q19*12*$O19+$R19*(1-$O19))),0,IF($X19="NNN",SUM(Expenses!MW$20:MW$24)*$F19,IF($X19="FSG",0,IF($X19="MG",SUMPRODUCT(Expenses!MW$20:MW$24,$Z19:$Z23)*$F19,MAX((Expenses!MW$20-$AB19/12)*$AA19*$F19,0)+MAX((Expenses!MW$21-$AB20/12)*$AA20*$F19,0)+MAX((Expenses!MW$22-$AB21/12)*$AA21*$F19,0)+MAX((Expenses!MW$23-$AB22/12)*$AA22*$F19,0)+MAX((Expenses!MW$24-$AB23/12)*$AA23*$F19,0)))))</f>
        <v>0</v>
      </c>
      <c r="MZ190" s="154">
        <f>IF(OR(MZ$165&lt;=EOMONTH($E19,$R19*(1-$O19)),MZ$165&gt;EOMONTH($E19,$P19*12*(1-$O19)+$Q19*12*$O19+$R19*(1-$O19))),0,IF($X19="NNN",SUM(Expenses!MX$20:MX$24)*$F19,IF($X19="FSG",0,IF($X19="MG",SUMPRODUCT(Expenses!MX$20:MX$24,$Z19:$Z23)*$F19,MAX((Expenses!MX$20-$AB19/12)*$AA19*$F19,0)+MAX((Expenses!MX$21-$AB20/12)*$AA20*$F19,0)+MAX((Expenses!MX$22-$AB21/12)*$AA21*$F19,0)+MAX((Expenses!MX$23-$AB22/12)*$AA22*$F19,0)+MAX((Expenses!MX$24-$AB23/12)*$AA23*$F19,0)))))</f>
        <v>0</v>
      </c>
      <c r="NA190" s="154">
        <f>IF(OR(NA$165&lt;=EOMONTH($E19,$R19*(1-$O19)),NA$165&gt;EOMONTH($E19,$P19*12*(1-$O19)+$Q19*12*$O19+$R19*(1-$O19))),0,IF($X19="NNN",SUM(Expenses!MY$20:MY$24)*$F19,IF($X19="FSG",0,IF($X19="MG",SUMPRODUCT(Expenses!MY$20:MY$24,$Z19:$Z23)*$F19,MAX((Expenses!MY$20-$AB19/12)*$AA19*$F19,0)+MAX((Expenses!MY$21-$AB20/12)*$AA20*$F19,0)+MAX((Expenses!MY$22-$AB21/12)*$AA21*$F19,0)+MAX((Expenses!MY$23-$AB22/12)*$AA22*$F19,0)+MAX((Expenses!MY$24-$AB23/12)*$AA23*$F19,0)))))</f>
        <v>0</v>
      </c>
      <c r="NB190" s="154">
        <f>IF(OR(NB$165&lt;=EOMONTH($E19,$R19*(1-$O19)),NB$165&gt;EOMONTH($E19,$P19*12*(1-$O19)+$Q19*12*$O19+$R19*(1-$O19))),0,IF($X19="NNN",SUM(Expenses!MZ$20:MZ$24)*$F19,IF($X19="FSG",0,IF($X19="MG",SUMPRODUCT(Expenses!MZ$20:MZ$24,$Z19:$Z23)*$F19,MAX((Expenses!MZ$20-$AB19/12)*$AA19*$F19,0)+MAX((Expenses!MZ$21-$AB20/12)*$AA20*$F19,0)+MAX((Expenses!MZ$22-$AB21/12)*$AA21*$F19,0)+MAX((Expenses!MZ$23-$AB22/12)*$AA22*$F19,0)+MAX((Expenses!MZ$24-$AB23/12)*$AA23*$F19,0)))))</f>
        <v>0</v>
      </c>
      <c r="NC190" s="154">
        <f>IF(OR(NC$165&lt;=EOMONTH($E19,$R19*(1-$O19)),NC$165&gt;EOMONTH($E19,$P19*12*(1-$O19)+$Q19*12*$O19+$R19*(1-$O19))),0,IF($X19="NNN",SUM(Expenses!NA$20:NA$24)*$F19,IF($X19="FSG",0,IF($X19="MG",SUMPRODUCT(Expenses!NA$20:NA$24,$Z19:$Z23)*$F19,MAX((Expenses!NA$20-$AB19/12)*$AA19*$F19,0)+MAX((Expenses!NA$21-$AB20/12)*$AA20*$F19,0)+MAX((Expenses!NA$22-$AB21/12)*$AA21*$F19,0)+MAX((Expenses!NA$23-$AB22/12)*$AA22*$F19,0)+MAX((Expenses!NA$24-$AB23/12)*$AA23*$F19,0)))))</f>
        <v>0</v>
      </c>
      <c r="ND190" s="154">
        <f>IF(OR(ND$165&lt;=EOMONTH($E19,$R19*(1-$O19)),ND$165&gt;EOMONTH($E19,$P19*12*(1-$O19)+$Q19*12*$O19+$R19*(1-$O19))),0,IF($X19="NNN",SUM(Expenses!NB$20:NB$24)*$F19,IF($X19="FSG",0,IF($X19="MG",SUMPRODUCT(Expenses!NB$20:NB$24,$Z19:$Z23)*$F19,MAX((Expenses!NB$20-$AB19/12)*$AA19*$F19,0)+MAX((Expenses!NB$21-$AB20/12)*$AA20*$F19,0)+MAX((Expenses!NB$22-$AB21/12)*$AA21*$F19,0)+MAX((Expenses!NB$23-$AB22/12)*$AA22*$F19,0)+MAX((Expenses!NB$24-$AB23/12)*$AA23*$F19,0)))))</f>
        <v>0</v>
      </c>
      <c r="NE190" s="154">
        <f>IF(OR(NE$165&lt;=EOMONTH($E19,$R19*(1-$O19)),NE$165&gt;EOMONTH($E19,$P19*12*(1-$O19)+$Q19*12*$O19+$R19*(1-$O19))),0,IF($X19="NNN",SUM(Expenses!NC$20:NC$24)*$F19,IF($X19="FSG",0,IF($X19="MG",SUMPRODUCT(Expenses!NC$20:NC$24,$Z19:$Z23)*$F19,MAX((Expenses!NC$20-$AB19/12)*$AA19*$F19,0)+MAX((Expenses!NC$21-$AB20/12)*$AA20*$F19,0)+MAX((Expenses!NC$22-$AB21/12)*$AA21*$F19,0)+MAX((Expenses!NC$23-$AB22/12)*$AA22*$F19,0)+MAX((Expenses!NC$24-$AB23/12)*$AA23*$F19,0)))))</f>
        <v>0</v>
      </c>
      <c r="NF190" s="154">
        <f>IF(OR(NF$165&lt;=EOMONTH($E19,$R19*(1-$O19)),NF$165&gt;EOMONTH($E19,$P19*12*(1-$O19)+$Q19*12*$O19+$R19*(1-$O19))),0,IF($X19="NNN",SUM(Expenses!ND$20:ND$24)*$F19,IF($X19="FSG",0,IF($X19="MG",SUMPRODUCT(Expenses!ND$20:ND$24,$Z19:$Z23)*$F19,MAX((Expenses!ND$20-$AB19/12)*$AA19*$F19,0)+MAX((Expenses!ND$21-$AB20/12)*$AA20*$F19,0)+MAX((Expenses!ND$22-$AB21/12)*$AA21*$F19,0)+MAX((Expenses!ND$23-$AB22/12)*$AA22*$F19,0)+MAX((Expenses!ND$24-$AB23/12)*$AA23*$F19,0)))))</f>
        <v>0</v>
      </c>
      <c r="NG190" s="154">
        <f>IF(OR(NG$165&lt;=EOMONTH($E19,$R19*(1-$O19)),NG$165&gt;EOMONTH($E19,$P19*12*(1-$O19)+$Q19*12*$O19+$R19*(1-$O19))),0,IF($X19="NNN",SUM(Expenses!NE$20:NE$24)*$F19,IF($X19="FSG",0,IF($X19="MG",SUMPRODUCT(Expenses!NE$20:NE$24,$Z19:$Z23)*$F19,MAX((Expenses!NE$20-$AB19/12)*$AA19*$F19,0)+MAX((Expenses!NE$21-$AB20/12)*$AA20*$F19,0)+MAX((Expenses!NE$22-$AB21/12)*$AA21*$F19,0)+MAX((Expenses!NE$23-$AB22/12)*$AA22*$F19,0)+MAX((Expenses!NE$24-$AB23/12)*$AA23*$F19,0)))))</f>
        <v>0</v>
      </c>
      <c r="NH190" s="154">
        <f>IF(OR(NH$165&lt;=EOMONTH($E19,$R19*(1-$O19)),NH$165&gt;EOMONTH($E19,$P19*12*(1-$O19)+$Q19*12*$O19+$R19*(1-$O19))),0,IF($X19="NNN",SUM(Expenses!NF$20:NF$24)*$F19,IF($X19="FSG",0,IF($X19="MG",SUMPRODUCT(Expenses!NF$20:NF$24,$Z19:$Z23)*$F19,MAX((Expenses!NF$20-$AB19/12)*$AA19*$F19,0)+MAX((Expenses!NF$21-$AB20/12)*$AA20*$F19,0)+MAX((Expenses!NF$22-$AB21/12)*$AA21*$F19,0)+MAX((Expenses!NF$23-$AB22/12)*$AA22*$F19,0)+MAX((Expenses!NF$24-$AB23/12)*$AA23*$F19,0)))))</f>
        <v>0</v>
      </c>
      <c r="NI190" s="154">
        <f>IF(OR(NI$165&lt;=EOMONTH($E19,$R19*(1-$O19)),NI$165&gt;EOMONTH($E19,$P19*12*(1-$O19)+$Q19*12*$O19+$R19*(1-$O19))),0,IF($X19="NNN",SUM(Expenses!NG$20:NG$24)*$F19,IF($X19="FSG",0,IF($X19="MG",SUMPRODUCT(Expenses!NG$20:NG$24,$Z19:$Z23)*$F19,MAX((Expenses!NG$20-$AB19/12)*$AA19*$F19,0)+MAX((Expenses!NG$21-$AB20/12)*$AA20*$F19,0)+MAX((Expenses!NG$22-$AB21/12)*$AA21*$F19,0)+MAX((Expenses!NG$23-$AB22/12)*$AA22*$F19,0)+MAX((Expenses!NG$24-$AB23/12)*$AA23*$F19,0)))))</f>
        <v>0</v>
      </c>
      <c r="NJ190" s="154">
        <f>IF(OR(NJ$165&lt;=EOMONTH($E19,$R19*(1-$O19)),NJ$165&gt;EOMONTH($E19,$P19*12*(1-$O19)+$Q19*12*$O19+$R19*(1-$O19))),0,IF($X19="NNN",SUM(Expenses!NH$20:NH$24)*$F19,IF($X19="FSG",0,IF($X19="MG",SUMPRODUCT(Expenses!NH$20:NH$24,$Z19:$Z23)*$F19,MAX((Expenses!NH$20-$AB19/12)*$AA19*$F19,0)+MAX((Expenses!NH$21-$AB20/12)*$AA20*$F19,0)+MAX((Expenses!NH$22-$AB21/12)*$AA21*$F19,0)+MAX((Expenses!NH$23-$AB22/12)*$AA22*$F19,0)+MAX((Expenses!NH$24-$AB23/12)*$AA23*$F19,0)))))</f>
        <v>0</v>
      </c>
      <c r="NK190" s="157">
        <f>IF(OR(NK$165&lt;=EOMONTH($E19,$R19*(1-$O19)),NK$165&gt;EOMONTH($E19,$P19*12*(1-$O19)+$Q19*12*$O19+$R19*(1-$O19))),0,IF($X19="NNN",SUM(Expenses!NI$20:NI$24)*$F19,IF($X19="FSG",0,IF($X19="MG",SUMPRODUCT(Expenses!NI$20:NI$24,$Z19:$Z23)*$F19,MAX((Expenses!NI$20-$AB19/12)*$AA19*$F19,0)+MAX((Expenses!NI$21-$AB20/12)*$AA20*$F19,0)+MAX((Expenses!NI$22-$AB21/12)*$AA21*$F19,0)+MAX((Expenses!NI$23-$AB22/12)*$AA22*$F19,0)+MAX((Expenses!NI$24-$AB23/12)*$AA23*$F19,0)))))</f>
        <v>0</v>
      </c>
    </row>
    <row r="191" spans="1:375" x14ac:dyDescent="0.25">
      <c r="A191" s="158">
        <f t="shared" ca="1" si="109"/>
        <v>2695554.2294112011</v>
      </c>
      <c r="B191" s="77"/>
      <c r="C191" s="159" t="s">
        <v>146</v>
      </c>
      <c r="D191" s="160">
        <f ca="1">SUM(D184:D190)</f>
        <v>7021.8711729842735</v>
      </c>
      <c r="E191" s="160">
        <f t="shared" ref="E191:BP191" ca="1" si="134">SUM(E184:E190)</f>
        <v>7022.2074519278658</v>
      </c>
      <c r="F191" s="160">
        <f t="shared" ca="1" si="134"/>
        <v>6954.1590373830149</v>
      </c>
      <c r="G191" s="160">
        <f t="shared" ca="1" si="134"/>
        <v>6954.4934027365489</v>
      </c>
      <c r="H191" s="160">
        <f t="shared" ca="1" si="134"/>
        <v>7091.104967448684</v>
      </c>
      <c r="I191" s="160">
        <f t="shared" ca="1" si="134"/>
        <v>7101.0924757644325</v>
      </c>
      <c r="J191" s="160">
        <f t="shared" ca="1" si="134"/>
        <v>7163.3076151953301</v>
      </c>
      <c r="K191" s="160">
        <f t="shared" ca="1" si="134"/>
        <v>7163.6489010487439</v>
      </c>
      <c r="L191" s="160">
        <f t="shared" ca="1" si="134"/>
        <v>7163.9910286051418</v>
      </c>
      <c r="M191" s="160">
        <f t="shared" ca="1" si="134"/>
        <v>7164.3339999403906</v>
      </c>
      <c r="N191" s="160">
        <f t="shared" ca="1" si="134"/>
        <v>7164.6778171354763</v>
      </c>
      <c r="O191" s="160">
        <f t="shared" ca="1" si="134"/>
        <v>7169.1544770951696</v>
      </c>
      <c r="P191" s="160">
        <f t="shared" ca="1" si="134"/>
        <v>7368.6691423688762</v>
      </c>
      <c r="Q191" s="160">
        <f t="shared" ca="1" si="134"/>
        <v>7370.8717504770675</v>
      </c>
      <c r="R191" s="160">
        <f t="shared" ca="1" si="134"/>
        <v>7371.2189720241986</v>
      </c>
      <c r="S191" s="160">
        <f t="shared" ca="1" si="134"/>
        <v>7371.5670499133357</v>
      </c>
      <c r="T191" s="160">
        <f t="shared" ca="1" si="134"/>
        <v>7371.9159862564493</v>
      </c>
      <c r="U191" s="160">
        <f t="shared" ca="1" si="134"/>
        <v>7372.2657831707184</v>
      </c>
      <c r="V191" s="160">
        <f t="shared" ca="1" si="134"/>
        <v>7372.6164427785443</v>
      </c>
      <c r="W191" s="160">
        <f t="shared" ca="1" si="134"/>
        <v>7372.9679672075599</v>
      </c>
      <c r="X191" s="160">
        <f t="shared" ca="1" si="134"/>
        <v>7373.3203585906504</v>
      </c>
      <c r="Y191" s="160">
        <f t="shared" ca="1" si="134"/>
        <v>7373.6736190659558</v>
      </c>
      <c r="Z191" s="160">
        <f t="shared" ca="1" si="134"/>
        <v>7374.0277507768933</v>
      </c>
      <c r="AA191" s="160">
        <f t="shared" ca="1" si="134"/>
        <v>7378.6387105353779</v>
      </c>
      <c r="AB191" s="160">
        <f t="shared" ca="1" si="134"/>
        <v>7970.1221809159188</v>
      </c>
      <c r="AC191" s="160">
        <f t="shared" ca="1" si="134"/>
        <v>7972.3908672673551</v>
      </c>
      <c r="AD191" s="160">
        <f t="shared" ca="1" si="134"/>
        <v>7972.7485054609006</v>
      </c>
      <c r="AE191" s="160">
        <f t="shared" ca="1" si="134"/>
        <v>7973.1070256867115</v>
      </c>
      <c r="AF191" s="160">
        <f t="shared" ca="1" si="134"/>
        <v>7973.4664301201192</v>
      </c>
      <c r="AG191" s="160">
        <f t="shared" ca="1" si="134"/>
        <v>7973.8267209418154</v>
      </c>
      <c r="AH191" s="160">
        <f t="shared" ca="1" si="134"/>
        <v>7974.1879003378763</v>
      </c>
      <c r="AI191" s="160">
        <f t="shared" ca="1" si="134"/>
        <v>7974.5499704997628</v>
      </c>
      <c r="AJ191" s="160">
        <f t="shared" ca="1" si="134"/>
        <v>7974.912933624345</v>
      </c>
      <c r="AK191" s="160">
        <f t="shared" ca="1" si="134"/>
        <v>7975.2767919139105</v>
      </c>
      <c r="AL191" s="160">
        <f t="shared" ca="1" si="134"/>
        <v>7975.6415475761769</v>
      </c>
      <c r="AM191" s="160">
        <f t="shared" ca="1" si="134"/>
        <v>7979.9294010428775</v>
      </c>
      <c r="AN191" s="160">
        <f t="shared" ca="1" si="134"/>
        <v>8199.0872064592932</v>
      </c>
      <c r="AO191" s="160">
        <f t="shared" ca="1" si="134"/>
        <v>8201.8853884858108</v>
      </c>
      <c r="AP191" s="160">
        <f t="shared" ca="1" si="134"/>
        <v>8202.2537558251624</v>
      </c>
      <c r="AQ191" s="160">
        <f t="shared" ca="1" si="134"/>
        <v>8202.6230316577494</v>
      </c>
      <c r="AR191" s="160">
        <f t="shared" ca="1" si="134"/>
        <v>8202.9932182241573</v>
      </c>
      <c r="AS191" s="160">
        <f t="shared" ca="1" si="134"/>
        <v>8203.3643177705053</v>
      </c>
      <c r="AT191" s="160">
        <f t="shared" ca="1" si="134"/>
        <v>8203.7363325484475</v>
      </c>
      <c r="AU191" s="160">
        <f t="shared" ca="1" si="134"/>
        <v>8204.1092648151916</v>
      </c>
      <c r="AV191" s="160">
        <f t="shared" ca="1" si="134"/>
        <v>8204.4831168335113</v>
      </c>
      <c r="AW191" s="160">
        <f t="shared" ca="1" si="134"/>
        <v>8204.8578908717627</v>
      </c>
      <c r="AX191" s="160">
        <f t="shared" ca="1" si="134"/>
        <v>8205.2335892038973</v>
      </c>
      <c r="AY191" s="160">
        <f t="shared" ca="1" si="134"/>
        <v>8209.6500782745989</v>
      </c>
      <c r="AZ191" s="160">
        <f t="shared" ca="1" si="134"/>
        <v>8435.1890737575177</v>
      </c>
      <c r="BA191" s="160">
        <f t="shared" ca="1" si="134"/>
        <v>8438.0712012448312</v>
      </c>
      <c r="BB191" s="160">
        <f t="shared" ca="1" si="134"/>
        <v>8438.450619604364</v>
      </c>
      <c r="BC191" s="160">
        <f t="shared" ca="1" si="134"/>
        <v>8438.8309737119271</v>
      </c>
      <c r="BD191" s="160">
        <f t="shared" ca="1" si="134"/>
        <v>8439.2122658753287</v>
      </c>
      <c r="BE191" s="160">
        <f t="shared" ca="1" si="134"/>
        <v>8439.594498408067</v>
      </c>
      <c r="BF191" s="160">
        <f t="shared" ca="1" si="134"/>
        <v>8439.9776736293461</v>
      </c>
      <c r="BG191" s="160">
        <f t="shared" ca="1" si="134"/>
        <v>8440.3617938640928</v>
      </c>
      <c r="BH191" s="160">
        <f t="shared" ca="1" si="134"/>
        <v>8440.7468614429617</v>
      </c>
      <c r="BI191" s="160">
        <f t="shared" ca="1" si="134"/>
        <v>8441.1328787023613</v>
      </c>
      <c r="BJ191" s="160">
        <f t="shared" ca="1" si="134"/>
        <v>8441.5198479844603</v>
      </c>
      <c r="BK191" s="160">
        <f t="shared" ca="1" si="134"/>
        <v>8446.0688317272834</v>
      </c>
      <c r="BL191" s="160">
        <f t="shared" ca="1" si="134"/>
        <v>8678.1765820967776</v>
      </c>
      <c r="BM191" s="160">
        <f t="shared" ca="1" si="134"/>
        <v>8681.1451734087095</v>
      </c>
      <c r="BN191" s="160">
        <f t="shared" ca="1" si="134"/>
        <v>8681.5359743190274</v>
      </c>
      <c r="BO191" s="160">
        <f t="shared" ca="1" si="134"/>
        <v>8681.9277390498173</v>
      </c>
      <c r="BP191" s="160">
        <f t="shared" ca="1" si="134"/>
        <v>8682.3204699781218</v>
      </c>
      <c r="BQ191" s="160">
        <f t="shared" ref="BQ191:EB191" ca="1" si="135">SUM(BQ184:BQ190)</f>
        <v>8682.7141694868424</v>
      </c>
      <c r="BR191" s="160">
        <f t="shared" ca="1" si="135"/>
        <v>8683.1088399647597</v>
      </c>
      <c r="BS191" s="160">
        <f t="shared" ca="1" si="135"/>
        <v>8683.5044838065478</v>
      </c>
      <c r="BT191" s="160">
        <f t="shared" ca="1" si="135"/>
        <v>8683.9011034127834</v>
      </c>
      <c r="BU191" s="160">
        <f t="shared" ca="1" si="135"/>
        <v>8684.2987011899659</v>
      </c>
      <c r="BV191" s="160">
        <f t="shared" ca="1" si="135"/>
        <v>8684.6972795505262</v>
      </c>
      <c r="BW191" s="160">
        <f t="shared" ca="1" si="135"/>
        <v>8689.3827328056341</v>
      </c>
      <c r="BX191" s="160">
        <f t="shared" ca="1" si="135"/>
        <v>8928.2523524087446</v>
      </c>
      <c r="BY191" s="160">
        <f t="shared" ca="1" si="135"/>
        <v>8931.310001460035</v>
      </c>
      <c r="BZ191" s="160">
        <f t="shared" ca="1" si="135"/>
        <v>8931.7125263976632</v>
      </c>
      <c r="CA191" s="160">
        <f t="shared" ca="1" si="135"/>
        <v>8932.116044070377</v>
      </c>
      <c r="CB191" s="160">
        <f t="shared" ca="1" si="135"/>
        <v>8932.520556926529</v>
      </c>
      <c r="CC191" s="160">
        <f t="shared" ca="1" si="135"/>
        <v>8932.9260674205107</v>
      </c>
      <c r="CD191" s="160">
        <f t="shared" ca="1" si="135"/>
        <v>8933.332578012767</v>
      </c>
      <c r="CE191" s="160">
        <f t="shared" ca="1" si="135"/>
        <v>8933.7400911698096</v>
      </c>
      <c r="CF191" s="160">
        <f t="shared" ca="1" si="135"/>
        <v>8934.1486093642325</v>
      </c>
      <c r="CG191" s="160">
        <f t="shared" ca="1" si="135"/>
        <v>8934.5581350747289</v>
      </c>
      <c r="CH191" s="160">
        <f t="shared" ca="1" si="135"/>
        <v>8934.9686707861074</v>
      </c>
      <c r="CI191" s="160">
        <f t="shared" ca="1" si="135"/>
        <v>8939.7946876388687</v>
      </c>
      <c r="CJ191" s="160">
        <f t="shared" ca="1" si="135"/>
        <v>9185.6250052870528</v>
      </c>
      <c r="CK191" s="160">
        <f t="shared" ca="1" si="135"/>
        <v>9188.7743838098831</v>
      </c>
      <c r="CL191" s="160">
        <f t="shared" ca="1" si="135"/>
        <v>9189.1889844956386</v>
      </c>
      <c r="CM191" s="160">
        <f t="shared" ca="1" si="135"/>
        <v>9189.6046076985349</v>
      </c>
      <c r="CN191" s="160">
        <f t="shared" ca="1" si="135"/>
        <v>9190.0212559403717</v>
      </c>
      <c r="CO191" s="160">
        <f t="shared" ca="1" si="135"/>
        <v>9190.4389317491732</v>
      </c>
      <c r="CP191" s="160">
        <f t="shared" ca="1" si="135"/>
        <v>9190.8576376591973</v>
      </c>
      <c r="CQ191" s="160">
        <f t="shared" ca="1" si="135"/>
        <v>9191.27737621095</v>
      </c>
      <c r="CR191" s="160">
        <f t="shared" ca="1" si="135"/>
        <v>9191.698149951204</v>
      </c>
      <c r="CS191" s="160">
        <f t="shared" ca="1" si="135"/>
        <v>9192.119961433018</v>
      </c>
      <c r="CT191" s="160">
        <f t="shared" ca="1" si="135"/>
        <v>9192.5428132157358</v>
      </c>
      <c r="CU191" s="160">
        <f t="shared" ca="1" si="135"/>
        <v>9197.5136105740803</v>
      </c>
      <c r="CV191" s="160">
        <f t="shared" ca="1" si="135"/>
        <v>9450.5093393978332</v>
      </c>
      <c r="CW191" s="160">
        <f t="shared" ca="1" si="135"/>
        <v>9453.753199276347</v>
      </c>
      <c r="CX191" s="160">
        <f t="shared" ca="1" si="135"/>
        <v>9454.1802379826768</v>
      </c>
      <c r="CY191" s="160">
        <f t="shared" ca="1" si="135"/>
        <v>9454.6083298816593</v>
      </c>
      <c r="CZ191" s="160">
        <f t="shared" ca="1" si="135"/>
        <v>9455.0374775707514</v>
      </c>
      <c r="DA191" s="160">
        <f t="shared" ca="1" si="135"/>
        <v>9455.4676836538165</v>
      </c>
      <c r="DB191" s="160">
        <f t="shared" ca="1" si="135"/>
        <v>9455.8989507411407</v>
      </c>
      <c r="DC191" s="160">
        <f t="shared" ca="1" si="135"/>
        <v>9456.3312814494475</v>
      </c>
      <c r="DD191" s="160">
        <f t="shared" ca="1" si="135"/>
        <v>9456.7646784019107</v>
      </c>
      <c r="DE191" s="160">
        <f t="shared" ca="1" si="135"/>
        <v>9457.199144228176</v>
      </c>
      <c r="DF191" s="160">
        <f t="shared" ca="1" si="135"/>
        <v>9457.6346815643774</v>
      </c>
      <c r="DG191" s="160">
        <f t="shared" ca="1" si="135"/>
        <v>9462.7546028434717</v>
      </c>
      <c r="DH191" s="160">
        <f t="shared" ca="1" si="135"/>
        <v>9723.1265152109809</v>
      </c>
      <c r="DI191" s="160">
        <f t="shared" ca="1" si="135"/>
        <v>9726.4676908858492</v>
      </c>
      <c r="DJ191" s="160">
        <f t="shared" ca="1" si="135"/>
        <v>9726.9075407533692</v>
      </c>
      <c r="DK191" s="160">
        <f t="shared" ca="1" si="135"/>
        <v>9727.3484754093206</v>
      </c>
      <c r="DL191" s="160">
        <f t="shared" ca="1" si="135"/>
        <v>9727.7904975290858</v>
      </c>
      <c r="DM191" s="160">
        <f t="shared" ca="1" si="135"/>
        <v>9728.2336097946427</v>
      </c>
      <c r="DN191" s="160">
        <f t="shared" ca="1" si="135"/>
        <v>9728.6778148945868</v>
      </c>
      <c r="DO191" s="160">
        <f t="shared" ca="1" si="135"/>
        <v>9729.1231155241421</v>
      </c>
      <c r="DP191" s="160">
        <f t="shared" ca="1" si="135"/>
        <v>9729.569514385179</v>
      </c>
      <c r="DQ191" s="160">
        <f t="shared" ca="1" si="135"/>
        <v>9730.0170141862327</v>
      </c>
      <c r="DR191" s="160">
        <f t="shared" ca="1" si="135"/>
        <v>9730.4656176425196</v>
      </c>
      <c r="DS191" s="160">
        <f t="shared" ca="1" si="135"/>
        <v>9735.7391365599869</v>
      </c>
      <c r="DT191" s="160">
        <f t="shared" ca="1" si="135"/>
        <v>10099.517655688531</v>
      </c>
      <c r="DU191" s="160">
        <f t="shared" ca="1" si="135"/>
        <v>10102.959066633648</v>
      </c>
      <c r="DV191" s="160">
        <f t="shared" ca="1" si="135"/>
        <v>10103.412111997191</v>
      </c>
      <c r="DW191" s="160">
        <f t="shared" ca="1" si="135"/>
        <v>10103.866274692822</v>
      </c>
      <c r="DX191" s="160">
        <f t="shared" ca="1" si="135"/>
        <v>10104.32155747618</v>
      </c>
      <c r="DY191" s="160">
        <f t="shared" ca="1" si="135"/>
        <v>10003.593315322707</v>
      </c>
      <c r="DZ191" s="160">
        <f t="shared" ca="1" si="135"/>
        <v>10004.046007326522</v>
      </c>
      <c r="EA191" s="160">
        <f t="shared" ca="1" si="135"/>
        <v>10004.499815790943</v>
      </c>
      <c r="EB191" s="160">
        <f t="shared" ca="1" si="135"/>
        <v>10004.954743469461</v>
      </c>
      <c r="EC191" s="160">
        <f t="shared" ref="EC191:GN191" ca="1" si="136">SUM(EC184:EC190)</f>
        <v>10005.410793122363</v>
      </c>
      <c r="ED191" s="160">
        <f t="shared" ca="1" si="136"/>
        <v>10005.867967516737</v>
      </c>
      <c r="EE191" s="160">
        <f t="shared" ca="1" si="136"/>
        <v>10011.242241351516</v>
      </c>
      <c r="EF191" s="160">
        <f t="shared" si="136"/>
        <v>8821.43711167109</v>
      </c>
      <c r="EG191" s="160">
        <f t="shared" si="136"/>
        <v>8821.8863082701919</v>
      </c>
      <c r="EH191" s="160">
        <f t="shared" si="136"/>
        <v>8822.3366127092868</v>
      </c>
      <c r="EI191" s="160">
        <f t="shared" si="136"/>
        <v>8822.7880277206077</v>
      </c>
      <c r="EJ191" s="160">
        <f t="shared" si="136"/>
        <v>8823.2405560431271</v>
      </c>
      <c r="EK191" s="160">
        <f t="shared" si="136"/>
        <v>8823.6942004225675</v>
      </c>
      <c r="EL191" s="160">
        <f t="shared" si="136"/>
        <v>8824.1489636114293</v>
      </c>
      <c r="EM191" s="160">
        <f t="shared" si="136"/>
        <v>8824.6048483689992</v>
      </c>
      <c r="EN191" s="160">
        <f t="shared" si="136"/>
        <v>8825.0618574613636</v>
      </c>
      <c r="EO191" s="160">
        <f t="shared" si="136"/>
        <v>8825.519993661439</v>
      </c>
      <c r="EP191" s="160">
        <f t="shared" si="136"/>
        <v>8825.9792597489777</v>
      </c>
      <c r="EQ191" s="160">
        <f t="shared" si="136"/>
        <v>8826.4396585105842</v>
      </c>
      <c r="ER191" s="160">
        <f t="shared" si="136"/>
        <v>9086.0802250212218</v>
      </c>
      <c r="ES191" s="160">
        <f t="shared" si="136"/>
        <v>9086.5428975182949</v>
      </c>
      <c r="ET191" s="160">
        <f t="shared" si="136"/>
        <v>9087.006711090562</v>
      </c>
      <c r="EU191" s="160">
        <f t="shared" si="136"/>
        <v>9087.4716685522235</v>
      </c>
      <c r="EV191" s="160">
        <f t="shared" si="136"/>
        <v>9087.9377727244191</v>
      </c>
      <c r="EW191" s="160">
        <f t="shared" si="136"/>
        <v>9088.4050264352427</v>
      </c>
      <c r="EX191" s="160">
        <f t="shared" si="136"/>
        <v>9088.8734325197711</v>
      </c>
      <c r="EY191" s="160">
        <f t="shared" si="136"/>
        <v>9089.3429938200661</v>
      </c>
      <c r="EZ191" s="160">
        <f t="shared" si="136"/>
        <v>9089.8137131852036</v>
      </c>
      <c r="FA191" s="160">
        <f t="shared" si="136"/>
        <v>9090.2855934712807</v>
      </c>
      <c r="FB191" s="160">
        <f t="shared" si="136"/>
        <v>9090.7586375414448</v>
      </c>
      <c r="FC191" s="160">
        <f t="shared" si="136"/>
        <v>9091.2328482658995</v>
      </c>
      <c r="FD191" s="160">
        <f t="shared" si="136"/>
        <v>9478.5584291489668</v>
      </c>
      <c r="FE191" s="160">
        <f t="shared" si="136"/>
        <v>9755.276153647399</v>
      </c>
      <c r="FF191" s="160">
        <f t="shared" si="136"/>
        <v>9755.7538816268352</v>
      </c>
      <c r="FG191" s="160">
        <f t="shared" si="136"/>
        <v>9756.2327878123469</v>
      </c>
      <c r="FH191" s="160">
        <f t="shared" si="136"/>
        <v>9756.7128751097061</v>
      </c>
      <c r="FI191" s="160">
        <f t="shared" si="136"/>
        <v>9757.1941464318552</v>
      </c>
      <c r="FJ191" s="160">
        <f t="shared" si="136"/>
        <v>9757.6766046989196</v>
      </c>
      <c r="FK191" s="160">
        <f t="shared" si="136"/>
        <v>9758.1602528382246</v>
      </c>
      <c r="FL191" s="160">
        <f t="shared" si="136"/>
        <v>9758.6450937843147</v>
      </c>
      <c r="FM191" s="160">
        <f t="shared" si="136"/>
        <v>9759.1311304789742</v>
      </c>
      <c r="FN191" s="160">
        <f t="shared" si="136"/>
        <v>9759.6183658712434</v>
      </c>
      <c r="FO191" s="160">
        <f t="shared" si="136"/>
        <v>9760.1068029174312</v>
      </c>
      <c r="FP191" s="160">
        <f t="shared" si="136"/>
        <v>9762.9151820234347</v>
      </c>
      <c r="FQ191" s="160">
        <f t="shared" si="136"/>
        <v>10047.934438256822</v>
      </c>
      <c r="FR191" s="160">
        <f t="shared" si="136"/>
        <v>10048.42649807564</v>
      </c>
      <c r="FS191" s="160">
        <f t="shared" si="136"/>
        <v>10048.919771446717</v>
      </c>
      <c r="FT191" s="160">
        <f t="shared" si="136"/>
        <v>10049.414261362997</v>
      </c>
      <c r="FU191" s="160">
        <f t="shared" si="136"/>
        <v>10049.909970824812</v>
      </c>
      <c r="FV191" s="160">
        <f t="shared" si="136"/>
        <v>10050.406902839888</v>
      </c>
      <c r="FW191" s="160">
        <f t="shared" si="136"/>
        <v>10050.905060423371</v>
      </c>
      <c r="FX191" s="160">
        <f t="shared" si="136"/>
        <v>10051.404446597844</v>
      </c>
      <c r="FY191" s="160">
        <f t="shared" si="136"/>
        <v>10051.905064393344</v>
      </c>
      <c r="FZ191" s="160">
        <f t="shared" si="136"/>
        <v>10052.406916847382</v>
      </c>
      <c r="GA191" s="160">
        <f t="shared" si="136"/>
        <v>10052.910007004955</v>
      </c>
      <c r="GB191" s="160">
        <f t="shared" si="136"/>
        <v>10055.802637484139</v>
      </c>
      <c r="GC191" s="160">
        <f t="shared" si="136"/>
        <v>10349.372471404527</v>
      </c>
      <c r="GD191" s="160">
        <f t="shared" si="136"/>
        <v>10349.87929301791</v>
      </c>
      <c r="GE191" s="160">
        <f t="shared" si="136"/>
        <v>10350.387364590119</v>
      </c>
      <c r="GF191" s="160">
        <f t="shared" si="136"/>
        <v>10350.896689203888</v>
      </c>
      <c r="GG191" s="160">
        <f t="shared" si="136"/>
        <v>10351.407269949557</v>
      </c>
      <c r="GH191" s="160">
        <f t="shared" si="136"/>
        <v>10351.919109925086</v>
      </c>
      <c r="GI191" s="160">
        <f t="shared" si="136"/>
        <v>10352.432212236072</v>
      </c>
      <c r="GJ191" s="160">
        <f t="shared" si="136"/>
        <v>10352.94657999578</v>
      </c>
      <c r="GK191" s="160">
        <f t="shared" si="136"/>
        <v>10353.462216325146</v>
      </c>
      <c r="GL191" s="160">
        <f t="shared" si="136"/>
        <v>10353.979124352803</v>
      </c>
      <c r="GM191" s="160">
        <f t="shared" si="136"/>
        <v>10354.497307215104</v>
      </c>
      <c r="GN191" s="160">
        <f t="shared" si="136"/>
        <v>10357.476716608664</v>
      </c>
      <c r="GO191" s="160">
        <f t="shared" ref="GO191:IZ191" si="137">SUM(GO184:GO190)</f>
        <v>10659.853645546662</v>
      </c>
      <c r="GP191" s="160">
        <f t="shared" si="137"/>
        <v>10660.375671808448</v>
      </c>
      <c r="GQ191" s="160">
        <f t="shared" si="137"/>
        <v>10660.898985527821</v>
      </c>
      <c r="GR191" s="160">
        <f t="shared" si="137"/>
        <v>10661.423589880003</v>
      </c>
      <c r="GS191" s="160">
        <f t="shared" si="137"/>
        <v>10661.949488048043</v>
      </c>
      <c r="GT191" s="160">
        <f t="shared" si="137"/>
        <v>10662.476683222836</v>
      </c>
      <c r="GU191" s="160">
        <f t="shared" si="137"/>
        <v>10663.005178603154</v>
      </c>
      <c r="GV191" s="160">
        <f t="shared" si="137"/>
        <v>10663.534977395653</v>
      </c>
      <c r="GW191" s="160">
        <f t="shared" si="137"/>
        <v>10664.066082814899</v>
      </c>
      <c r="GX191" s="160">
        <f t="shared" si="137"/>
        <v>10664.598498083387</v>
      </c>
      <c r="GY191" s="160">
        <f t="shared" si="137"/>
        <v>10665.132226431557</v>
      </c>
      <c r="GZ191" s="160">
        <f t="shared" si="137"/>
        <v>10668.201018106922</v>
      </c>
      <c r="HA191" s="160">
        <f t="shared" si="137"/>
        <v>10979.649254913062</v>
      </c>
      <c r="HB191" s="160">
        <f t="shared" si="137"/>
        <v>10980.186941962702</v>
      </c>
      <c r="HC191" s="160">
        <f t="shared" si="137"/>
        <v>10980.725955093658</v>
      </c>
      <c r="HD191" s="160">
        <f t="shared" si="137"/>
        <v>10981.266297576405</v>
      </c>
      <c r="HE191" s="160">
        <f t="shared" si="137"/>
        <v>10981.807972689485</v>
      </c>
      <c r="HF191" s="160">
        <f t="shared" si="137"/>
        <v>10982.350983719523</v>
      </c>
      <c r="HG191" s="160">
        <f t="shared" si="137"/>
        <v>10982.895333961249</v>
      </c>
      <c r="HH191" s="160">
        <f t="shared" si="137"/>
        <v>10983.441026717523</v>
      </c>
      <c r="HI191" s="160">
        <f t="shared" si="137"/>
        <v>10983.988065299347</v>
      </c>
      <c r="HJ191" s="160">
        <f t="shared" si="137"/>
        <v>10984.536453025888</v>
      </c>
      <c r="HK191" s="160">
        <f t="shared" si="137"/>
        <v>10985.086193224504</v>
      </c>
      <c r="HL191" s="160">
        <f t="shared" si="137"/>
        <v>10988.247048650132</v>
      </c>
      <c r="HM191" s="160">
        <f t="shared" si="137"/>
        <v>11309.038732560453</v>
      </c>
      <c r="HN191" s="160">
        <f t="shared" si="137"/>
        <v>11309.592550221581</v>
      </c>
      <c r="HO191" s="160">
        <f t="shared" si="137"/>
        <v>11310.147733746466</v>
      </c>
      <c r="HP191" s="160">
        <f t="shared" si="137"/>
        <v>11310.704286503696</v>
      </c>
      <c r="HQ191" s="160">
        <f t="shared" si="137"/>
        <v>11311.262211870169</v>
      </c>
      <c r="HR191" s="160">
        <f t="shared" si="137"/>
        <v>11311.821513231107</v>
      </c>
      <c r="HS191" s="160">
        <f t="shared" si="137"/>
        <v>11312.382193980087</v>
      </c>
      <c r="HT191" s="160">
        <f t="shared" si="137"/>
        <v>11312.944257519048</v>
      </c>
      <c r="HU191" s="160">
        <f t="shared" si="137"/>
        <v>11313.507707258326</v>
      </c>
      <c r="HV191" s="160">
        <f t="shared" si="137"/>
        <v>11314.072546616666</v>
      </c>
      <c r="HW191" s="160">
        <f t="shared" si="137"/>
        <v>11314.638779021239</v>
      </c>
      <c r="HX191" s="160">
        <f t="shared" si="137"/>
        <v>11317.894460109634</v>
      </c>
      <c r="HY191" s="160">
        <f t="shared" si="137"/>
        <v>11648.309894537268</v>
      </c>
      <c r="HZ191" s="160">
        <f t="shared" si="137"/>
        <v>11648.880326728229</v>
      </c>
      <c r="IA191" s="160">
        <f t="shared" si="137"/>
        <v>11649.452165758861</v>
      </c>
      <c r="IB191" s="160">
        <f t="shared" si="137"/>
        <v>11650.025415098808</v>
      </c>
      <c r="IC191" s="160">
        <f t="shared" si="137"/>
        <v>11650.600078226274</v>
      </c>
      <c r="ID191" s="160">
        <f t="shared" si="137"/>
        <v>11651.176158628041</v>
      </c>
      <c r="IE191" s="160">
        <f t="shared" si="137"/>
        <v>11651.753659799489</v>
      </c>
      <c r="IF191" s="160">
        <f t="shared" si="137"/>
        <v>11652.33258524462</v>
      </c>
      <c r="IG191" s="160">
        <f t="shared" si="137"/>
        <v>11652.912938476076</v>
      </c>
      <c r="IH191" s="160">
        <f t="shared" si="137"/>
        <v>11653.494723015165</v>
      </c>
      <c r="II191" s="160">
        <f t="shared" si="137"/>
        <v>11654.077942391878</v>
      </c>
      <c r="IJ191" s="160">
        <f t="shared" si="137"/>
        <v>11657.431293912923</v>
      </c>
      <c r="IK191" s="160">
        <f t="shared" si="137"/>
        <v>11997.759191373385</v>
      </c>
      <c r="IL191" s="160">
        <f t="shared" si="137"/>
        <v>11998.346736530075</v>
      </c>
      <c r="IM191" s="160">
        <f t="shared" si="137"/>
        <v>11998.935730731626</v>
      </c>
      <c r="IN191" s="160">
        <f t="shared" si="137"/>
        <v>11999.526177551772</v>
      </c>
      <c r="IO191" s="160">
        <f t="shared" si="137"/>
        <v>12000.118080573062</v>
      </c>
      <c r="IP191" s="160">
        <f t="shared" si="137"/>
        <v>12000.711443386881</v>
      </c>
      <c r="IQ191" s="160">
        <f t="shared" si="137"/>
        <v>12001.306269593473</v>
      </c>
      <c r="IR191" s="160">
        <f t="shared" si="137"/>
        <v>12001.902562801957</v>
      </c>
      <c r="IS191" s="160">
        <f t="shared" si="137"/>
        <v>12002.500326630357</v>
      </c>
      <c r="IT191" s="160">
        <f t="shared" si="137"/>
        <v>12003.099564705619</v>
      </c>
      <c r="IU191" s="160">
        <f t="shared" si="137"/>
        <v>12003.700280663632</v>
      </c>
      <c r="IV191" s="160">
        <f t="shared" si="137"/>
        <v>12007.15423273031</v>
      </c>
      <c r="IW191" s="160">
        <f t="shared" si="137"/>
        <v>12357.691967114586</v>
      </c>
      <c r="IX191" s="160">
        <f t="shared" si="137"/>
        <v>12358.297138625978</v>
      </c>
      <c r="IY191" s="160">
        <f t="shared" si="137"/>
        <v>12358.903802653575</v>
      </c>
      <c r="IZ191" s="160">
        <f t="shared" si="137"/>
        <v>12359.511962878325</v>
      </c>
      <c r="JA191" s="160">
        <f t="shared" ref="JA191:LL191" si="138">SUM(JA184:JA190)</f>
        <v>12360.121622990253</v>
      </c>
      <c r="JB191" s="160">
        <f t="shared" si="138"/>
        <v>12360.732786688488</v>
      </c>
      <c r="JC191" s="160">
        <f t="shared" si="138"/>
        <v>12361.345457681276</v>
      </c>
      <c r="JD191" s="160">
        <f t="shared" si="138"/>
        <v>12361.959639686016</v>
      </c>
      <c r="JE191" s="160">
        <f t="shared" si="138"/>
        <v>12362.575336429269</v>
      </c>
      <c r="JF191" s="160">
        <f t="shared" si="138"/>
        <v>12363.192551646787</v>
      </c>
      <c r="JG191" s="160">
        <f t="shared" si="138"/>
        <v>12363.81128908354</v>
      </c>
      <c r="JH191" s="160">
        <f t="shared" si="138"/>
        <v>12367.36885971222</v>
      </c>
      <c r="JI191" s="160">
        <f t="shared" si="138"/>
        <v>12728.422726128025</v>
      </c>
      <c r="JJ191" s="160">
        <f t="shared" si="138"/>
        <v>12729.046052784757</v>
      </c>
      <c r="JK191" s="160">
        <f t="shared" si="138"/>
        <v>12729.670916733183</v>
      </c>
      <c r="JL191" s="160">
        <f t="shared" si="138"/>
        <v>12730.297321764676</v>
      </c>
      <c r="JM191" s="160">
        <f t="shared" si="138"/>
        <v>12730.925271679962</v>
      </c>
      <c r="JN191" s="160">
        <f t="shared" si="138"/>
        <v>12731.554770289144</v>
      </c>
      <c r="JO191" s="160">
        <f t="shared" si="138"/>
        <v>12732.185821411716</v>
      </c>
      <c r="JP191" s="160">
        <f t="shared" si="138"/>
        <v>12732.818428876599</v>
      </c>
      <c r="JQ191" s="160">
        <f t="shared" si="138"/>
        <v>12733.452596522147</v>
      </c>
      <c r="JR191" s="160">
        <f t="shared" si="138"/>
        <v>12734.088328196192</v>
      </c>
      <c r="JS191" s="160">
        <f t="shared" si="138"/>
        <v>12734.725627756048</v>
      </c>
      <c r="JT191" s="160">
        <f t="shared" si="138"/>
        <v>0</v>
      </c>
      <c r="JU191" s="160">
        <f t="shared" si="138"/>
        <v>0</v>
      </c>
      <c r="JV191" s="160">
        <f t="shared" si="138"/>
        <v>0</v>
      </c>
      <c r="JW191" s="160">
        <f t="shared" si="138"/>
        <v>0</v>
      </c>
      <c r="JX191" s="160">
        <f t="shared" si="138"/>
        <v>0</v>
      </c>
      <c r="JY191" s="160">
        <f t="shared" si="138"/>
        <v>0</v>
      </c>
      <c r="JZ191" s="160">
        <f t="shared" si="138"/>
        <v>0</v>
      </c>
      <c r="KA191" s="160">
        <f t="shared" si="138"/>
        <v>0</v>
      </c>
      <c r="KB191" s="160">
        <f t="shared" si="138"/>
        <v>0</v>
      </c>
      <c r="KC191" s="160">
        <f t="shared" si="138"/>
        <v>0</v>
      </c>
      <c r="KD191" s="160">
        <f t="shared" si="138"/>
        <v>0</v>
      </c>
      <c r="KE191" s="160">
        <f t="shared" si="138"/>
        <v>0</v>
      </c>
      <c r="KF191" s="160">
        <f t="shared" si="138"/>
        <v>0</v>
      </c>
      <c r="KG191" s="160">
        <f t="shared" si="138"/>
        <v>0</v>
      </c>
      <c r="KH191" s="160">
        <f t="shared" si="138"/>
        <v>0</v>
      </c>
      <c r="KI191" s="160">
        <f t="shared" si="138"/>
        <v>0</v>
      </c>
      <c r="KJ191" s="160">
        <f t="shared" si="138"/>
        <v>0</v>
      </c>
      <c r="KK191" s="160">
        <f t="shared" si="138"/>
        <v>0</v>
      </c>
      <c r="KL191" s="160">
        <f t="shared" si="138"/>
        <v>0</v>
      </c>
      <c r="KM191" s="160">
        <f t="shared" si="138"/>
        <v>0</v>
      </c>
      <c r="KN191" s="160">
        <f t="shared" si="138"/>
        <v>0</v>
      </c>
      <c r="KO191" s="160">
        <f t="shared" si="138"/>
        <v>0</v>
      </c>
      <c r="KP191" s="160">
        <f t="shared" si="138"/>
        <v>0</v>
      </c>
      <c r="KQ191" s="160">
        <f t="shared" si="138"/>
        <v>0</v>
      </c>
      <c r="KR191" s="160">
        <f t="shared" si="138"/>
        <v>0</v>
      </c>
      <c r="KS191" s="160">
        <f t="shared" si="138"/>
        <v>0</v>
      </c>
      <c r="KT191" s="160">
        <f t="shared" si="138"/>
        <v>0</v>
      </c>
      <c r="KU191" s="160">
        <f t="shared" si="138"/>
        <v>0</v>
      </c>
      <c r="KV191" s="160">
        <f t="shared" si="138"/>
        <v>0</v>
      </c>
      <c r="KW191" s="160">
        <f t="shared" si="138"/>
        <v>0</v>
      </c>
      <c r="KX191" s="160">
        <f t="shared" si="138"/>
        <v>0</v>
      </c>
      <c r="KY191" s="160">
        <f t="shared" si="138"/>
        <v>0</v>
      </c>
      <c r="KZ191" s="160">
        <f t="shared" si="138"/>
        <v>0</v>
      </c>
      <c r="LA191" s="160">
        <f t="shared" si="138"/>
        <v>0</v>
      </c>
      <c r="LB191" s="160">
        <f t="shared" si="138"/>
        <v>0</v>
      </c>
      <c r="LC191" s="160">
        <f t="shared" si="138"/>
        <v>0</v>
      </c>
      <c r="LD191" s="160">
        <f t="shared" si="138"/>
        <v>0</v>
      </c>
      <c r="LE191" s="160">
        <f t="shared" si="138"/>
        <v>0</v>
      </c>
      <c r="LF191" s="160">
        <f t="shared" si="138"/>
        <v>0</v>
      </c>
      <c r="LG191" s="160">
        <f t="shared" si="138"/>
        <v>0</v>
      </c>
      <c r="LH191" s="160">
        <f t="shared" si="138"/>
        <v>0</v>
      </c>
      <c r="LI191" s="160">
        <f t="shared" si="138"/>
        <v>0</v>
      </c>
      <c r="LJ191" s="160">
        <f t="shared" si="138"/>
        <v>0</v>
      </c>
      <c r="LK191" s="160">
        <f t="shared" si="138"/>
        <v>0</v>
      </c>
      <c r="LL191" s="160">
        <f t="shared" si="138"/>
        <v>0</v>
      </c>
      <c r="LM191" s="160">
        <f t="shared" ref="LM191:NK191" si="139">SUM(LM184:LM190)</f>
        <v>0</v>
      </c>
      <c r="LN191" s="160">
        <f t="shared" si="139"/>
        <v>0</v>
      </c>
      <c r="LO191" s="160">
        <f t="shared" si="139"/>
        <v>0</v>
      </c>
      <c r="LP191" s="160">
        <f t="shared" si="139"/>
        <v>0</v>
      </c>
      <c r="LQ191" s="160">
        <f t="shared" si="139"/>
        <v>0</v>
      </c>
      <c r="LR191" s="160">
        <f t="shared" si="139"/>
        <v>0</v>
      </c>
      <c r="LS191" s="160">
        <f t="shared" si="139"/>
        <v>0</v>
      </c>
      <c r="LT191" s="160">
        <f t="shared" si="139"/>
        <v>0</v>
      </c>
      <c r="LU191" s="160">
        <f t="shared" si="139"/>
        <v>0</v>
      </c>
      <c r="LV191" s="160">
        <f t="shared" si="139"/>
        <v>0</v>
      </c>
      <c r="LW191" s="160">
        <f t="shared" si="139"/>
        <v>0</v>
      </c>
      <c r="LX191" s="160">
        <f t="shared" si="139"/>
        <v>0</v>
      </c>
      <c r="LY191" s="160">
        <f t="shared" si="139"/>
        <v>0</v>
      </c>
      <c r="LZ191" s="160">
        <f t="shared" si="139"/>
        <v>0</v>
      </c>
      <c r="MA191" s="160">
        <f t="shared" si="139"/>
        <v>0</v>
      </c>
      <c r="MB191" s="160">
        <f t="shared" si="139"/>
        <v>0</v>
      </c>
      <c r="MC191" s="160">
        <f t="shared" si="139"/>
        <v>0</v>
      </c>
      <c r="MD191" s="160">
        <f t="shared" si="139"/>
        <v>0</v>
      </c>
      <c r="ME191" s="160">
        <f t="shared" si="139"/>
        <v>0</v>
      </c>
      <c r="MF191" s="160">
        <f t="shared" si="139"/>
        <v>0</v>
      </c>
      <c r="MG191" s="160">
        <f t="shared" si="139"/>
        <v>0</v>
      </c>
      <c r="MH191" s="160">
        <f t="shared" si="139"/>
        <v>0</v>
      </c>
      <c r="MI191" s="160">
        <f t="shared" si="139"/>
        <v>0</v>
      </c>
      <c r="MJ191" s="160">
        <f t="shared" si="139"/>
        <v>0</v>
      </c>
      <c r="MK191" s="160">
        <f t="shared" si="139"/>
        <v>0</v>
      </c>
      <c r="ML191" s="160">
        <f t="shared" si="139"/>
        <v>0</v>
      </c>
      <c r="MM191" s="160">
        <f t="shared" si="139"/>
        <v>0</v>
      </c>
      <c r="MN191" s="160">
        <f t="shared" si="139"/>
        <v>0</v>
      </c>
      <c r="MO191" s="160">
        <f t="shared" si="139"/>
        <v>0</v>
      </c>
      <c r="MP191" s="160">
        <f t="shared" si="139"/>
        <v>0</v>
      </c>
      <c r="MQ191" s="160">
        <f t="shared" si="139"/>
        <v>0</v>
      </c>
      <c r="MR191" s="160">
        <f t="shared" si="139"/>
        <v>0</v>
      </c>
      <c r="MS191" s="160">
        <f t="shared" si="139"/>
        <v>0</v>
      </c>
      <c r="MT191" s="160">
        <f t="shared" si="139"/>
        <v>0</v>
      </c>
      <c r="MU191" s="160">
        <f t="shared" si="139"/>
        <v>0</v>
      </c>
      <c r="MV191" s="160">
        <f t="shared" si="139"/>
        <v>0</v>
      </c>
      <c r="MW191" s="160">
        <f t="shared" si="139"/>
        <v>0</v>
      </c>
      <c r="MX191" s="160">
        <f t="shared" si="139"/>
        <v>0</v>
      </c>
      <c r="MY191" s="160">
        <f t="shared" si="139"/>
        <v>0</v>
      </c>
      <c r="MZ191" s="160">
        <f t="shared" si="139"/>
        <v>0</v>
      </c>
      <c r="NA191" s="160">
        <f t="shared" si="139"/>
        <v>0</v>
      </c>
      <c r="NB191" s="160">
        <f t="shared" si="139"/>
        <v>0</v>
      </c>
      <c r="NC191" s="160">
        <f t="shared" si="139"/>
        <v>0</v>
      </c>
      <c r="ND191" s="160">
        <f t="shared" si="139"/>
        <v>0</v>
      </c>
      <c r="NE191" s="160">
        <f t="shared" si="139"/>
        <v>0</v>
      </c>
      <c r="NF191" s="160">
        <f t="shared" si="139"/>
        <v>0</v>
      </c>
      <c r="NG191" s="160">
        <f t="shared" si="139"/>
        <v>0</v>
      </c>
      <c r="NH191" s="160">
        <f t="shared" si="139"/>
        <v>0</v>
      </c>
      <c r="NI191" s="160">
        <f t="shared" si="139"/>
        <v>0</v>
      </c>
      <c r="NJ191" s="160">
        <f t="shared" si="139"/>
        <v>0</v>
      </c>
      <c r="NK191" s="161">
        <f t="shared" si="139"/>
        <v>0</v>
      </c>
    </row>
    <row r="192" spans="1:375" x14ac:dyDescent="0.25">
      <c r="A192" s="156">
        <f t="shared" si="109"/>
        <v>0</v>
      </c>
      <c r="B192" s="48" t="s">
        <v>157</v>
      </c>
      <c r="C192" s="153" t="s">
        <v>147</v>
      </c>
      <c r="D192" s="154">
        <f t="shared" ref="D192:BO192" si="140">IF(D$165=EOMONTH($D19,-1),-FV($AE19,ROUNDDOWN(YEARFRAC($D$165,D$165,1),0),,-$AC19*$B19,0),0)</f>
        <v>0</v>
      </c>
      <c r="E192" s="154">
        <f t="shared" si="140"/>
        <v>0</v>
      </c>
      <c r="F192" s="154">
        <f t="shared" si="140"/>
        <v>0</v>
      </c>
      <c r="G192" s="154">
        <f t="shared" si="140"/>
        <v>0</v>
      </c>
      <c r="H192" s="154">
        <f t="shared" si="140"/>
        <v>0</v>
      </c>
      <c r="I192" s="154">
        <f t="shared" si="140"/>
        <v>0</v>
      </c>
      <c r="J192" s="154">
        <f t="shared" si="140"/>
        <v>0</v>
      </c>
      <c r="K192" s="154">
        <f t="shared" si="140"/>
        <v>0</v>
      </c>
      <c r="L192" s="154">
        <f t="shared" si="140"/>
        <v>0</v>
      </c>
      <c r="M192" s="154">
        <f t="shared" si="140"/>
        <v>0</v>
      </c>
      <c r="N192" s="154">
        <f t="shared" si="140"/>
        <v>0</v>
      </c>
      <c r="O192" s="154">
        <f t="shared" si="140"/>
        <v>0</v>
      </c>
      <c r="P192" s="154">
        <f t="shared" si="140"/>
        <v>0</v>
      </c>
      <c r="Q192" s="154">
        <f t="shared" si="140"/>
        <v>0</v>
      </c>
      <c r="R192" s="154">
        <f t="shared" si="140"/>
        <v>0</v>
      </c>
      <c r="S192" s="154">
        <f t="shared" si="140"/>
        <v>0</v>
      </c>
      <c r="T192" s="154">
        <f t="shared" si="140"/>
        <v>0</v>
      </c>
      <c r="U192" s="154">
        <f t="shared" si="140"/>
        <v>0</v>
      </c>
      <c r="V192" s="154">
        <f t="shared" si="140"/>
        <v>0</v>
      </c>
      <c r="W192" s="154">
        <f t="shared" si="140"/>
        <v>0</v>
      </c>
      <c r="X192" s="154">
        <f t="shared" si="140"/>
        <v>0</v>
      </c>
      <c r="Y192" s="154">
        <f t="shared" si="140"/>
        <v>0</v>
      </c>
      <c r="Z192" s="154">
        <f t="shared" si="140"/>
        <v>0</v>
      </c>
      <c r="AA192" s="154">
        <f t="shared" si="140"/>
        <v>0</v>
      </c>
      <c r="AB192" s="154">
        <f t="shared" si="140"/>
        <v>0</v>
      </c>
      <c r="AC192" s="154">
        <f t="shared" si="140"/>
        <v>0</v>
      </c>
      <c r="AD192" s="154">
        <f t="shared" si="140"/>
        <v>0</v>
      </c>
      <c r="AE192" s="154">
        <f t="shared" si="140"/>
        <v>0</v>
      </c>
      <c r="AF192" s="154">
        <f t="shared" si="140"/>
        <v>0</v>
      </c>
      <c r="AG192" s="154">
        <f t="shared" si="140"/>
        <v>0</v>
      </c>
      <c r="AH192" s="154">
        <f t="shared" si="140"/>
        <v>0</v>
      </c>
      <c r="AI192" s="154">
        <f t="shared" si="140"/>
        <v>0</v>
      </c>
      <c r="AJ192" s="154">
        <f t="shared" si="140"/>
        <v>0</v>
      </c>
      <c r="AK192" s="154">
        <f t="shared" si="140"/>
        <v>0</v>
      </c>
      <c r="AL192" s="154">
        <f t="shared" si="140"/>
        <v>0</v>
      </c>
      <c r="AM192" s="154">
        <f t="shared" si="140"/>
        <v>0</v>
      </c>
      <c r="AN192" s="154">
        <f t="shared" si="140"/>
        <v>0</v>
      </c>
      <c r="AO192" s="154">
        <f t="shared" si="140"/>
        <v>0</v>
      </c>
      <c r="AP192" s="154">
        <f t="shared" si="140"/>
        <v>0</v>
      </c>
      <c r="AQ192" s="154">
        <f t="shared" si="140"/>
        <v>0</v>
      </c>
      <c r="AR192" s="154">
        <f t="shared" si="140"/>
        <v>0</v>
      </c>
      <c r="AS192" s="154">
        <f t="shared" si="140"/>
        <v>0</v>
      </c>
      <c r="AT192" s="154">
        <f t="shared" si="140"/>
        <v>0</v>
      </c>
      <c r="AU192" s="154">
        <f t="shared" si="140"/>
        <v>0</v>
      </c>
      <c r="AV192" s="154">
        <f t="shared" si="140"/>
        <v>0</v>
      </c>
      <c r="AW192" s="154">
        <f t="shared" si="140"/>
        <v>0</v>
      </c>
      <c r="AX192" s="154">
        <f t="shared" si="140"/>
        <v>0</v>
      </c>
      <c r="AY192" s="154">
        <f t="shared" si="140"/>
        <v>0</v>
      </c>
      <c r="AZ192" s="154">
        <f t="shared" si="140"/>
        <v>0</v>
      </c>
      <c r="BA192" s="154">
        <f t="shared" si="140"/>
        <v>0</v>
      </c>
      <c r="BB192" s="154">
        <f t="shared" si="140"/>
        <v>0</v>
      </c>
      <c r="BC192" s="154">
        <f t="shared" si="140"/>
        <v>0</v>
      </c>
      <c r="BD192" s="154">
        <f t="shared" si="140"/>
        <v>0</v>
      </c>
      <c r="BE192" s="154">
        <f t="shared" si="140"/>
        <v>0</v>
      </c>
      <c r="BF192" s="154">
        <f t="shared" si="140"/>
        <v>0</v>
      </c>
      <c r="BG192" s="154">
        <f t="shared" si="140"/>
        <v>0</v>
      </c>
      <c r="BH192" s="154">
        <f t="shared" si="140"/>
        <v>0</v>
      </c>
      <c r="BI192" s="154">
        <f t="shared" si="140"/>
        <v>0</v>
      </c>
      <c r="BJ192" s="154">
        <f t="shared" si="140"/>
        <v>0</v>
      </c>
      <c r="BK192" s="154">
        <f t="shared" si="140"/>
        <v>0</v>
      </c>
      <c r="BL192" s="154">
        <f t="shared" si="140"/>
        <v>0</v>
      </c>
      <c r="BM192" s="154">
        <f t="shared" si="140"/>
        <v>0</v>
      </c>
      <c r="BN192" s="154">
        <f t="shared" si="140"/>
        <v>0</v>
      </c>
      <c r="BO192" s="154">
        <f t="shared" si="140"/>
        <v>0</v>
      </c>
      <c r="BP192" s="154">
        <f t="shared" ref="BP192:EA192" si="141">IF(BP$165=EOMONTH($D19,-1),-FV($AE19,ROUNDDOWN(YEARFRAC($D$165,BP$165,1),0),,-$AC19*$B19,0),0)</f>
        <v>0</v>
      </c>
      <c r="BQ192" s="154">
        <f t="shared" si="141"/>
        <v>0</v>
      </c>
      <c r="BR192" s="154">
        <f t="shared" si="141"/>
        <v>0</v>
      </c>
      <c r="BS192" s="154">
        <f t="shared" si="141"/>
        <v>0</v>
      </c>
      <c r="BT192" s="154">
        <f t="shared" si="141"/>
        <v>0</v>
      </c>
      <c r="BU192" s="154">
        <f t="shared" si="141"/>
        <v>0</v>
      </c>
      <c r="BV192" s="154">
        <f t="shared" si="141"/>
        <v>0</v>
      </c>
      <c r="BW192" s="154">
        <f t="shared" si="141"/>
        <v>0</v>
      </c>
      <c r="BX192" s="154">
        <f t="shared" si="141"/>
        <v>0</v>
      </c>
      <c r="BY192" s="154">
        <f t="shared" si="141"/>
        <v>0</v>
      </c>
      <c r="BZ192" s="154">
        <f t="shared" si="141"/>
        <v>0</v>
      </c>
      <c r="CA192" s="154">
        <f t="shared" si="141"/>
        <v>0</v>
      </c>
      <c r="CB192" s="154">
        <f t="shared" si="141"/>
        <v>0</v>
      </c>
      <c r="CC192" s="154">
        <f t="shared" si="141"/>
        <v>0</v>
      </c>
      <c r="CD192" s="154">
        <f t="shared" si="141"/>
        <v>0</v>
      </c>
      <c r="CE192" s="154">
        <f t="shared" si="141"/>
        <v>0</v>
      </c>
      <c r="CF192" s="154">
        <f t="shared" si="141"/>
        <v>0</v>
      </c>
      <c r="CG192" s="154">
        <f t="shared" si="141"/>
        <v>0</v>
      </c>
      <c r="CH192" s="154">
        <f t="shared" si="141"/>
        <v>0</v>
      </c>
      <c r="CI192" s="154">
        <f t="shared" si="141"/>
        <v>0</v>
      </c>
      <c r="CJ192" s="154">
        <f t="shared" si="141"/>
        <v>0</v>
      </c>
      <c r="CK192" s="154">
        <f t="shared" si="141"/>
        <v>0</v>
      </c>
      <c r="CL192" s="154">
        <f t="shared" si="141"/>
        <v>0</v>
      </c>
      <c r="CM192" s="154">
        <f t="shared" si="141"/>
        <v>0</v>
      </c>
      <c r="CN192" s="154">
        <f t="shared" si="141"/>
        <v>0</v>
      </c>
      <c r="CO192" s="154">
        <f t="shared" si="141"/>
        <v>0</v>
      </c>
      <c r="CP192" s="154">
        <f t="shared" si="141"/>
        <v>0</v>
      </c>
      <c r="CQ192" s="154">
        <f t="shared" si="141"/>
        <v>0</v>
      </c>
      <c r="CR192" s="154">
        <f t="shared" si="141"/>
        <v>0</v>
      </c>
      <c r="CS192" s="154">
        <f t="shared" si="141"/>
        <v>0</v>
      </c>
      <c r="CT192" s="154">
        <f t="shared" si="141"/>
        <v>0</v>
      </c>
      <c r="CU192" s="154">
        <f t="shared" si="141"/>
        <v>0</v>
      </c>
      <c r="CV192" s="154">
        <f t="shared" si="141"/>
        <v>0</v>
      </c>
      <c r="CW192" s="154">
        <f t="shared" si="141"/>
        <v>0</v>
      </c>
      <c r="CX192" s="154">
        <f t="shared" si="141"/>
        <v>0</v>
      </c>
      <c r="CY192" s="154">
        <f t="shared" si="141"/>
        <v>0</v>
      </c>
      <c r="CZ192" s="154">
        <f t="shared" si="141"/>
        <v>0</v>
      </c>
      <c r="DA192" s="154">
        <f t="shared" si="141"/>
        <v>0</v>
      </c>
      <c r="DB192" s="154">
        <f t="shared" si="141"/>
        <v>0</v>
      </c>
      <c r="DC192" s="154">
        <f t="shared" si="141"/>
        <v>0</v>
      </c>
      <c r="DD192" s="154">
        <f t="shared" si="141"/>
        <v>0</v>
      </c>
      <c r="DE192" s="154">
        <f t="shared" si="141"/>
        <v>0</v>
      </c>
      <c r="DF192" s="154">
        <f t="shared" si="141"/>
        <v>0</v>
      </c>
      <c r="DG192" s="154">
        <f t="shared" si="141"/>
        <v>0</v>
      </c>
      <c r="DH192" s="154">
        <f t="shared" si="141"/>
        <v>0</v>
      </c>
      <c r="DI192" s="154">
        <f t="shared" si="141"/>
        <v>0</v>
      </c>
      <c r="DJ192" s="154">
        <f t="shared" si="141"/>
        <v>0</v>
      </c>
      <c r="DK192" s="154">
        <f t="shared" si="141"/>
        <v>0</v>
      </c>
      <c r="DL192" s="154">
        <f t="shared" si="141"/>
        <v>0</v>
      </c>
      <c r="DM192" s="154">
        <f t="shared" si="141"/>
        <v>0</v>
      </c>
      <c r="DN192" s="154">
        <f t="shared" si="141"/>
        <v>0</v>
      </c>
      <c r="DO192" s="154">
        <f t="shared" si="141"/>
        <v>0</v>
      </c>
      <c r="DP192" s="154">
        <f t="shared" si="141"/>
        <v>0</v>
      </c>
      <c r="DQ192" s="154">
        <f t="shared" si="141"/>
        <v>0</v>
      </c>
      <c r="DR192" s="154">
        <f t="shared" si="141"/>
        <v>0</v>
      </c>
      <c r="DS192" s="154">
        <f t="shared" si="141"/>
        <v>0</v>
      </c>
      <c r="DT192" s="154">
        <f t="shared" si="141"/>
        <v>0</v>
      </c>
      <c r="DU192" s="154">
        <f t="shared" si="141"/>
        <v>0</v>
      </c>
      <c r="DV192" s="154">
        <f t="shared" si="141"/>
        <v>0</v>
      </c>
      <c r="DW192" s="154">
        <f t="shared" si="141"/>
        <v>0</v>
      </c>
      <c r="DX192" s="154">
        <f t="shared" si="141"/>
        <v>0</v>
      </c>
      <c r="DY192" s="154">
        <f t="shared" si="141"/>
        <v>0</v>
      </c>
      <c r="DZ192" s="154">
        <f t="shared" si="141"/>
        <v>0</v>
      </c>
      <c r="EA192" s="154">
        <f t="shared" si="141"/>
        <v>0</v>
      </c>
      <c r="EB192" s="154">
        <f t="shared" ref="EB192:GM192" si="142">IF(EB$165=EOMONTH($D19,-1),-FV($AE19,ROUNDDOWN(YEARFRAC($D$165,EB$165,1),0),,-$AC19*$B19,0),0)</f>
        <v>0</v>
      </c>
      <c r="EC192" s="154">
        <f t="shared" si="142"/>
        <v>0</v>
      </c>
      <c r="ED192" s="154">
        <f t="shared" si="142"/>
        <v>0</v>
      </c>
      <c r="EE192" s="154">
        <f t="shared" si="142"/>
        <v>0</v>
      </c>
      <c r="EF192" s="154">
        <f t="shared" si="142"/>
        <v>0</v>
      </c>
      <c r="EG192" s="154">
        <f t="shared" si="142"/>
        <v>0</v>
      </c>
      <c r="EH192" s="154">
        <f t="shared" si="142"/>
        <v>0</v>
      </c>
      <c r="EI192" s="154">
        <f t="shared" si="142"/>
        <v>0</v>
      </c>
      <c r="EJ192" s="154">
        <f t="shared" si="142"/>
        <v>0</v>
      </c>
      <c r="EK192" s="154">
        <f t="shared" si="142"/>
        <v>0</v>
      </c>
      <c r="EL192" s="154">
        <f t="shared" si="142"/>
        <v>0</v>
      </c>
      <c r="EM192" s="154">
        <f t="shared" si="142"/>
        <v>0</v>
      </c>
      <c r="EN192" s="154">
        <f t="shared" si="142"/>
        <v>0</v>
      </c>
      <c r="EO192" s="154">
        <f t="shared" si="142"/>
        <v>0</v>
      </c>
      <c r="EP192" s="154">
        <f t="shared" si="142"/>
        <v>0</v>
      </c>
      <c r="EQ192" s="154">
        <f t="shared" si="142"/>
        <v>0</v>
      </c>
      <c r="ER192" s="154">
        <f t="shared" si="142"/>
        <v>0</v>
      </c>
      <c r="ES192" s="154">
        <f t="shared" si="142"/>
        <v>0</v>
      </c>
      <c r="ET192" s="154">
        <f t="shared" si="142"/>
        <v>0</v>
      </c>
      <c r="EU192" s="154">
        <f t="shared" si="142"/>
        <v>0</v>
      </c>
      <c r="EV192" s="154">
        <f t="shared" si="142"/>
        <v>0</v>
      </c>
      <c r="EW192" s="154">
        <f t="shared" si="142"/>
        <v>0</v>
      </c>
      <c r="EX192" s="154">
        <f t="shared" si="142"/>
        <v>0</v>
      </c>
      <c r="EY192" s="154">
        <f t="shared" si="142"/>
        <v>0</v>
      </c>
      <c r="EZ192" s="154">
        <f t="shared" si="142"/>
        <v>0</v>
      </c>
      <c r="FA192" s="154">
        <f t="shared" si="142"/>
        <v>0</v>
      </c>
      <c r="FB192" s="154">
        <f t="shared" si="142"/>
        <v>0</v>
      </c>
      <c r="FC192" s="154">
        <f t="shared" si="142"/>
        <v>0</v>
      </c>
      <c r="FD192" s="154">
        <f t="shared" si="142"/>
        <v>0</v>
      </c>
      <c r="FE192" s="154">
        <f t="shared" si="142"/>
        <v>0</v>
      </c>
      <c r="FF192" s="154">
        <f t="shared" si="142"/>
        <v>0</v>
      </c>
      <c r="FG192" s="154">
        <f t="shared" si="142"/>
        <v>0</v>
      </c>
      <c r="FH192" s="154">
        <f t="shared" si="142"/>
        <v>0</v>
      </c>
      <c r="FI192" s="154">
        <f t="shared" si="142"/>
        <v>0</v>
      </c>
      <c r="FJ192" s="154">
        <f t="shared" si="142"/>
        <v>0</v>
      </c>
      <c r="FK192" s="154">
        <f t="shared" si="142"/>
        <v>0</v>
      </c>
      <c r="FL192" s="154">
        <f t="shared" si="142"/>
        <v>0</v>
      </c>
      <c r="FM192" s="154">
        <f t="shared" si="142"/>
        <v>0</v>
      </c>
      <c r="FN192" s="154">
        <f t="shared" si="142"/>
        <v>0</v>
      </c>
      <c r="FO192" s="154">
        <f t="shared" si="142"/>
        <v>0</v>
      </c>
      <c r="FP192" s="154">
        <f t="shared" si="142"/>
        <v>0</v>
      </c>
      <c r="FQ192" s="154">
        <f t="shared" si="142"/>
        <v>0</v>
      </c>
      <c r="FR192" s="154">
        <f t="shared" si="142"/>
        <v>0</v>
      </c>
      <c r="FS192" s="154">
        <f t="shared" si="142"/>
        <v>0</v>
      </c>
      <c r="FT192" s="154">
        <f t="shared" si="142"/>
        <v>0</v>
      </c>
      <c r="FU192" s="154">
        <f t="shared" si="142"/>
        <v>0</v>
      </c>
      <c r="FV192" s="154">
        <f t="shared" si="142"/>
        <v>0</v>
      </c>
      <c r="FW192" s="154">
        <f t="shared" si="142"/>
        <v>0</v>
      </c>
      <c r="FX192" s="154">
        <f t="shared" si="142"/>
        <v>0</v>
      </c>
      <c r="FY192" s="154">
        <f t="shared" si="142"/>
        <v>0</v>
      </c>
      <c r="FZ192" s="154">
        <f t="shared" si="142"/>
        <v>0</v>
      </c>
      <c r="GA192" s="154">
        <f t="shared" si="142"/>
        <v>0</v>
      </c>
      <c r="GB192" s="154">
        <f t="shared" si="142"/>
        <v>0</v>
      </c>
      <c r="GC192" s="154">
        <f t="shared" si="142"/>
        <v>0</v>
      </c>
      <c r="GD192" s="154">
        <f t="shared" si="142"/>
        <v>0</v>
      </c>
      <c r="GE192" s="154">
        <f t="shared" si="142"/>
        <v>0</v>
      </c>
      <c r="GF192" s="154">
        <f t="shared" si="142"/>
        <v>0</v>
      </c>
      <c r="GG192" s="154">
        <f t="shared" si="142"/>
        <v>0</v>
      </c>
      <c r="GH192" s="154">
        <f t="shared" si="142"/>
        <v>0</v>
      </c>
      <c r="GI192" s="154">
        <f t="shared" si="142"/>
        <v>0</v>
      </c>
      <c r="GJ192" s="154">
        <f t="shared" si="142"/>
        <v>0</v>
      </c>
      <c r="GK192" s="154">
        <f t="shared" si="142"/>
        <v>0</v>
      </c>
      <c r="GL192" s="154">
        <f t="shared" si="142"/>
        <v>0</v>
      </c>
      <c r="GM192" s="154">
        <f t="shared" si="142"/>
        <v>0</v>
      </c>
      <c r="GN192" s="154">
        <f t="shared" ref="GN192:IY192" si="143">IF(GN$165=EOMONTH($D19,-1),-FV($AE19,ROUNDDOWN(YEARFRAC($D$165,GN$165,1),0),,-$AC19*$B19,0),0)</f>
        <v>0</v>
      </c>
      <c r="GO192" s="154">
        <f t="shared" si="143"/>
        <v>0</v>
      </c>
      <c r="GP192" s="154">
        <f t="shared" si="143"/>
        <v>0</v>
      </c>
      <c r="GQ192" s="154">
        <f t="shared" si="143"/>
        <v>0</v>
      </c>
      <c r="GR192" s="154">
        <f t="shared" si="143"/>
        <v>0</v>
      </c>
      <c r="GS192" s="154">
        <f t="shared" si="143"/>
        <v>0</v>
      </c>
      <c r="GT192" s="154">
        <f t="shared" si="143"/>
        <v>0</v>
      </c>
      <c r="GU192" s="154">
        <f t="shared" si="143"/>
        <v>0</v>
      </c>
      <c r="GV192" s="154">
        <f t="shared" si="143"/>
        <v>0</v>
      </c>
      <c r="GW192" s="154">
        <f t="shared" si="143"/>
        <v>0</v>
      </c>
      <c r="GX192" s="154">
        <f t="shared" si="143"/>
        <v>0</v>
      </c>
      <c r="GY192" s="154">
        <f t="shared" si="143"/>
        <v>0</v>
      </c>
      <c r="GZ192" s="154">
        <f t="shared" si="143"/>
        <v>0</v>
      </c>
      <c r="HA192" s="154">
        <f t="shared" si="143"/>
        <v>0</v>
      </c>
      <c r="HB192" s="154">
        <f t="shared" si="143"/>
        <v>0</v>
      </c>
      <c r="HC192" s="154">
        <f t="shared" si="143"/>
        <v>0</v>
      </c>
      <c r="HD192" s="154">
        <f t="shared" si="143"/>
        <v>0</v>
      </c>
      <c r="HE192" s="154">
        <f t="shared" si="143"/>
        <v>0</v>
      </c>
      <c r="HF192" s="154">
        <f t="shared" si="143"/>
        <v>0</v>
      </c>
      <c r="HG192" s="154">
        <f t="shared" si="143"/>
        <v>0</v>
      </c>
      <c r="HH192" s="154">
        <f t="shared" si="143"/>
        <v>0</v>
      </c>
      <c r="HI192" s="154">
        <f t="shared" si="143"/>
        <v>0</v>
      </c>
      <c r="HJ192" s="154">
        <f t="shared" si="143"/>
        <v>0</v>
      </c>
      <c r="HK192" s="154">
        <f t="shared" si="143"/>
        <v>0</v>
      </c>
      <c r="HL192" s="154">
        <f t="shared" si="143"/>
        <v>0</v>
      </c>
      <c r="HM192" s="154">
        <f t="shared" si="143"/>
        <v>0</v>
      </c>
      <c r="HN192" s="154">
        <f t="shared" si="143"/>
        <v>0</v>
      </c>
      <c r="HO192" s="154">
        <f t="shared" si="143"/>
        <v>0</v>
      </c>
      <c r="HP192" s="154">
        <f t="shared" si="143"/>
        <v>0</v>
      </c>
      <c r="HQ192" s="154">
        <f t="shared" si="143"/>
        <v>0</v>
      </c>
      <c r="HR192" s="154">
        <f t="shared" si="143"/>
        <v>0</v>
      </c>
      <c r="HS192" s="154">
        <f t="shared" si="143"/>
        <v>0</v>
      </c>
      <c r="HT192" s="154">
        <f t="shared" si="143"/>
        <v>0</v>
      </c>
      <c r="HU192" s="154">
        <f t="shared" si="143"/>
        <v>0</v>
      </c>
      <c r="HV192" s="154">
        <f t="shared" si="143"/>
        <v>0</v>
      </c>
      <c r="HW192" s="154">
        <f t="shared" si="143"/>
        <v>0</v>
      </c>
      <c r="HX192" s="154">
        <f t="shared" si="143"/>
        <v>0</v>
      </c>
      <c r="HY192" s="154">
        <f t="shared" si="143"/>
        <v>0</v>
      </c>
      <c r="HZ192" s="154">
        <f t="shared" si="143"/>
        <v>0</v>
      </c>
      <c r="IA192" s="154">
        <f t="shared" si="143"/>
        <v>0</v>
      </c>
      <c r="IB192" s="154">
        <f t="shared" si="143"/>
        <v>0</v>
      </c>
      <c r="IC192" s="154">
        <f t="shared" si="143"/>
        <v>0</v>
      </c>
      <c r="ID192" s="154">
        <f t="shared" si="143"/>
        <v>0</v>
      </c>
      <c r="IE192" s="154">
        <f t="shared" si="143"/>
        <v>0</v>
      </c>
      <c r="IF192" s="154">
        <f t="shared" si="143"/>
        <v>0</v>
      </c>
      <c r="IG192" s="154">
        <f t="shared" si="143"/>
        <v>0</v>
      </c>
      <c r="IH192" s="154">
        <f t="shared" si="143"/>
        <v>0</v>
      </c>
      <c r="II192" s="154">
        <f t="shared" si="143"/>
        <v>0</v>
      </c>
      <c r="IJ192" s="154">
        <f t="shared" si="143"/>
        <v>0</v>
      </c>
      <c r="IK192" s="154">
        <f t="shared" si="143"/>
        <v>0</v>
      </c>
      <c r="IL192" s="154">
        <f t="shared" si="143"/>
        <v>0</v>
      </c>
      <c r="IM192" s="154">
        <f t="shared" si="143"/>
        <v>0</v>
      </c>
      <c r="IN192" s="154">
        <f t="shared" si="143"/>
        <v>0</v>
      </c>
      <c r="IO192" s="154">
        <f t="shared" si="143"/>
        <v>0</v>
      </c>
      <c r="IP192" s="154">
        <f t="shared" si="143"/>
        <v>0</v>
      </c>
      <c r="IQ192" s="154">
        <f t="shared" si="143"/>
        <v>0</v>
      </c>
      <c r="IR192" s="154">
        <f t="shared" si="143"/>
        <v>0</v>
      </c>
      <c r="IS192" s="154">
        <f t="shared" si="143"/>
        <v>0</v>
      </c>
      <c r="IT192" s="154">
        <f t="shared" si="143"/>
        <v>0</v>
      </c>
      <c r="IU192" s="154">
        <f t="shared" si="143"/>
        <v>0</v>
      </c>
      <c r="IV192" s="154">
        <f t="shared" si="143"/>
        <v>0</v>
      </c>
      <c r="IW192" s="154">
        <f t="shared" si="143"/>
        <v>0</v>
      </c>
      <c r="IX192" s="154">
        <f t="shared" si="143"/>
        <v>0</v>
      </c>
      <c r="IY192" s="154">
        <f t="shared" si="143"/>
        <v>0</v>
      </c>
      <c r="IZ192" s="154">
        <f t="shared" ref="IZ192:LK192" si="144">IF(IZ$165=EOMONTH($D19,-1),-FV($AE19,ROUNDDOWN(YEARFRAC($D$165,IZ$165,1),0),,-$AC19*$B19,0),0)</f>
        <v>0</v>
      </c>
      <c r="JA192" s="154">
        <f t="shared" si="144"/>
        <v>0</v>
      </c>
      <c r="JB192" s="154">
        <f t="shared" si="144"/>
        <v>0</v>
      </c>
      <c r="JC192" s="154">
        <f t="shared" si="144"/>
        <v>0</v>
      </c>
      <c r="JD192" s="154">
        <f t="shared" si="144"/>
        <v>0</v>
      </c>
      <c r="JE192" s="154">
        <f t="shared" si="144"/>
        <v>0</v>
      </c>
      <c r="JF192" s="154">
        <f t="shared" si="144"/>
        <v>0</v>
      </c>
      <c r="JG192" s="154">
        <f t="shared" si="144"/>
        <v>0</v>
      </c>
      <c r="JH192" s="154">
        <f t="shared" si="144"/>
        <v>0</v>
      </c>
      <c r="JI192" s="154">
        <f t="shared" si="144"/>
        <v>0</v>
      </c>
      <c r="JJ192" s="154">
        <f t="shared" si="144"/>
        <v>0</v>
      </c>
      <c r="JK192" s="154">
        <f t="shared" si="144"/>
        <v>0</v>
      </c>
      <c r="JL192" s="154">
        <f t="shared" si="144"/>
        <v>0</v>
      </c>
      <c r="JM192" s="154">
        <f t="shared" si="144"/>
        <v>0</v>
      </c>
      <c r="JN192" s="154">
        <f t="shared" si="144"/>
        <v>0</v>
      </c>
      <c r="JO192" s="154">
        <f t="shared" si="144"/>
        <v>0</v>
      </c>
      <c r="JP192" s="154">
        <f t="shared" si="144"/>
        <v>0</v>
      </c>
      <c r="JQ192" s="154">
        <f t="shared" si="144"/>
        <v>0</v>
      </c>
      <c r="JR192" s="154">
        <f t="shared" si="144"/>
        <v>0</v>
      </c>
      <c r="JS192" s="154">
        <f t="shared" si="144"/>
        <v>0</v>
      </c>
      <c r="JT192" s="154">
        <f t="shared" si="144"/>
        <v>0</v>
      </c>
      <c r="JU192" s="154">
        <f t="shared" si="144"/>
        <v>0</v>
      </c>
      <c r="JV192" s="154">
        <f t="shared" si="144"/>
        <v>0</v>
      </c>
      <c r="JW192" s="154">
        <f t="shared" si="144"/>
        <v>0</v>
      </c>
      <c r="JX192" s="154">
        <f t="shared" si="144"/>
        <v>0</v>
      </c>
      <c r="JY192" s="154">
        <f t="shared" si="144"/>
        <v>0</v>
      </c>
      <c r="JZ192" s="154">
        <f t="shared" si="144"/>
        <v>0</v>
      </c>
      <c r="KA192" s="154">
        <f t="shared" si="144"/>
        <v>0</v>
      </c>
      <c r="KB192" s="154">
        <f t="shared" si="144"/>
        <v>0</v>
      </c>
      <c r="KC192" s="154">
        <f t="shared" si="144"/>
        <v>0</v>
      </c>
      <c r="KD192" s="154">
        <f t="shared" si="144"/>
        <v>0</v>
      </c>
      <c r="KE192" s="154">
        <f t="shared" si="144"/>
        <v>0</v>
      </c>
      <c r="KF192" s="154">
        <f t="shared" si="144"/>
        <v>0</v>
      </c>
      <c r="KG192" s="154">
        <f t="shared" si="144"/>
        <v>0</v>
      </c>
      <c r="KH192" s="154">
        <f t="shared" si="144"/>
        <v>0</v>
      </c>
      <c r="KI192" s="154">
        <f t="shared" si="144"/>
        <v>0</v>
      </c>
      <c r="KJ192" s="154">
        <f t="shared" si="144"/>
        <v>0</v>
      </c>
      <c r="KK192" s="154">
        <f t="shared" si="144"/>
        <v>0</v>
      </c>
      <c r="KL192" s="154">
        <f t="shared" si="144"/>
        <v>0</v>
      </c>
      <c r="KM192" s="154">
        <f t="shared" si="144"/>
        <v>0</v>
      </c>
      <c r="KN192" s="154">
        <f t="shared" si="144"/>
        <v>0</v>
      </c>
      <c r="KO192" s="154">
        <f t="shared" si="144"/>
        <v>0</v>
      </c>
      <c r="KP192" s="154">
        <f t="shared" si="144"/>
        <v>0</v>
      </c>
      <c r="KQ192" s="154">
        <f t="shared" si="144"/>
        <v>0</v>
      </c>
      <c r="KR192" s="154">
        <f t="shared" si="144"/>
        <v>0</v>
      </c>
      <c r="KS192" s="154">
        <f t="shared" si="144"/>
        <v>0</v>
      </c>
      <c r="KT192" s="154">
        <f t="shared" si="144"/>
        <v>0</v>
      </c>
      <c r="KU192" s="154">
        <f t="shared" si="144"/>
        <v>0</v>
      </c>
      <c r="KV192" s="154">
        <f t="shared" si="144"/>
        <v>0</v>
      </c>
      <c r="KW192" s="154">
        <f t="shared" si="144"/>
        <v>0</v>
      </c>
      <c r="KX192" s="154">
        <f t="shared" si="144"/>
        <v>0</v>
      </c>
      <c r="KY192" s="154">
        <f t="shared" si="144"/>
        <v>0</v>
      </c>
      <c r="KZ192" s="154">
        <f t="shared" si="144"/>
        <v>0</v>
      </c>
      <c r="LA192" s="154">
        <f t="shared" si="144"/>
        <v>0</v>
      </c>
      <c r="LB192" s="154">
        <f t="shared" si="144"/>
        <v>0</v>
      </c>
      <c r="LC192" s="154">
        <f t="shared" si="144"/>
        <v>0</v>
      </c>
      <c r="LD192" s="154">
        <f t="shared" si="144"/>
        <v>0</v>
      </c>
      <c r="LE192" s="154">
        <f t="shared" si="144"/>
        <v>0</v>
      </c>
      <c r="LF192" s="154">
        <f t="shared" si="144"/>
        <v>0</v>
      </c>
      <c r="LG192" s="154">
        <f t="shared" si="144"/>
        <v>0</v>
      </c>
      <c r="LH192" s="154">
        <f t="shared" si="144"/>
        <v>0</v>
      </c>
      <c r="LI192" s="154">
        <f t="shared" si="144"/>
        <v>0</v>
      </c>
      <c r="LJ192" s="154">
        <f t="shared" si="144"/>
        <v>0</v>
      </c>
      <c r="LK192" s="154">
        <f t="shared" si="144"/>
        <v>0</v>
      </c>
      <c r="LL192" s="154">
        <f t="shared" ref="LL192:NK192" si="145">IF(LL$165=EOMONTH($D19,-1),-FV($AE19,ROUNDDOWN(YEARFRAC($D$165,LL$165,1),0),,-$AC19*$B19,0),0)</f>
        <v>0</v>
      </c>
      <c r="LM192" s="154">
        <f t="shared" si="145"/>
        <v>0</v>
      </c>
      <c r="LN192" s="154">
        <f t="shared" si="145"/>
        <v>0</v>
      </c>
      <c r="LO192" s="154">
        <f t="shared" si="145"/>
        <v>0</v>
      </c>
      <c r="LP192" s="154">
        <f t="shared" si="145"/>
        <v>0</v>
      </c>
      <c r="LQ192" s="154">
        <f t="shared" si="145"/>
        <v>0</v>
      </c>
      <c r="LR192" s="154">
        <f t="shared" si="145"/>
        <v>0</v>
      </c>
      <c r="LS192" s="154">
        <f t="shared" si="145"/>
        <v>0</v>
      </c>
      <c r="LT192" s="154">
        <f t="shared" si="145"/>
        <v>0</v>
      </c>
      <c r="LU192" s="154">
        <f t="shared" si="145"/>
        <v>0</v>
      </c>
      <c r="LV192" s="154">
        <f t="shared" si="145"/>
        <v>0</v>
      </c>
      <c r="LW192" s="154">
        <f t="shared" si="145"/>
        <v>0</v>
      </c>
      <c r="LX192" s="154">
        <f t="shared" si="145"/>
        <v>0</v>
      </c>
      <c r="LY192" s="154">
        <f t="shared" si="145"/>
        <v>0</v>
      </c>
      <c r="LZ192" s="154">
        <f t="shared" si="145"/>
        <v>0</v>
      </c>
      <c r="MA192" s="154">
        <f t="shared" si="145"/>
        <v>0</v>
      </c>
      <c r="MB192" s="154">
        <f t="shared" si="145"/>
        <v>0</v>
      </c>
      <c r="MC192" s="154">
        <f t="shared" si="145"/>
        <v>0</v>
      </c>
      <c r="MD192" s="154">
        <f t="shared" si="145"/>
        <v>0</v>
      </c>
      <c r="ME192" s="154">
        <f t="shared" si="145"/>
        <v>0</v>
      </c>
      <c r="MF192" s="154">
        <f t="shared" si="145"/>
        <v>0</v>
      </c>
      <c r="MG192" s="154">
        <f t="shared" si="145"/>
        <v>0</v>
      </c>
      <c r="MH192" s="154">
        <f t="shared" si="145"/>
        <v>0</v>
      </c>
      <c r="MI192" s="154">
        <f t="shared" si="145"/>
        <v>0</v>
      </c>
      <c r="MJ192" s="154">
        <f t="shared" si="145"/>
        <v>0</v>
      </c>
      <c r="MK192" s="154">
        <f t="shared" si="145"/>
        <v>0</v>
      </c>
      <c r="ML192" s="154">
        <f t="shared" si="145"/>
        <v>0</v>
      </c>
      <c r="MM192" s="154">
        <f t="shared" si="145"/>
        <v>0</v>
      </c>
      <c r="MN192" s="154">
        <f t="shared" si="145"/>
        <v>0</v>
      </c>
      <c r="MO192" s="154">
        <f t="shared" si="145"/>
        <v>0</v>
      </c>
      <c r="MP192" s="154">
        <f t="shared" si="145"/>
        <v>0</v>
      </c>
      <c r="MQ192" s="154">
        <f t="shared" si="145"/>
        <v>0</v>
      </c>
      <c r="MR192" s="154">
        <f t="shared" si="145"/>
        <v>0</v>
      </c>
      <c r="MS192" s="154">
        <f t="shared" si="145"/>
        <v>0</v>
      </c>
      <c r="MT192" s="154">
        <f t="shared" si="145"/>
        <v>0</v>
      </c>
      <c r="MU192" s="154">
        <f t="shared" si="145"/>
        <v>0</v>
      </c>
      <c r="MV192" s="154">
        <f t="shared" si="145"/>
        <v>0</v>
      </c>
      <c r="MW192" s="154">
        <f t="shared" si="145"/>
        <v>0</v>
      </c>
      <c r="MX192" s="154">
        <f t="shared" si="145"/>
        <v>0</v>
      </c>
      <c r="MY192" s="154">
        <f t="shared" si="145"/>
        <v>0</v>
      </c>
      <c r="MZ192" s="154">
        <f t="shared" si="145"/>
        <v>0</v>
      </c>
      <c r="NA192" s="154">
        <f t="shared" si="145"/>
        <v>0</v>
      </c>
      <c r="NB192" s="154">
        <f t="shared" si="145"/>
        <v>0</v>
      </c>
      <c r="NC192" s="154">
        <f t="shared" si="145"/>
        <v>0</v>
      </c>
      <c r="ND192" s="154">
        <f t="shared" si="145"/>
        <v>0</v>
      </c>
      <c r="NE192" s="154">
        <f t="shared" si="145"/>
        <v>0</v>
      </c>
      <c r="NF192" s="154">
        <f t="shared" si="145"/>
        <v>0</v>
      </c>
      <c r="NG192" s="154">
        <f t="shared" si="145"/>
        <v>0</v>
      </c>
      <c r="NH192" s="154">
        <f t="shared" si="145"/>
        <v>0</v>
      </c>
      <c r="NI192" s="154">
        <f t="shared" si="145"/>
        <v>0</v>
      </c>
      <c r="NJ192" s="154">
        <f t="shared" si="145"/>
        <v>0</v>
      </c>
      <c r="NK192" s="157">
        <f t="shared" si="145"/>
        <v>0</v>
      </c>
    </row>
    <row r="193" spans="1:375" x14ac:dyDescent="0.25">
      <c r="A193" s="156">
        <f t="shared" si="109"/>
        <v>0</v>
      </c>
      <c r="B193" s="48" t="s">
        <v>156</v>
      </c>
      <c r="C193" s="153" t="s">
        <v>148</v>
      </c>
      <c r="D193" s="154">
        <f>IF(D$165=EOMONTH($D19,-1),SUMIFS($D184:$NK184,$D$165:$NK$165,"&gt;="&amp;EOMONTH($D19,$S19),$D$165:$NK$165,"&lt;"&amp;EOMONTH($D19,60))*-$AF19+SUMIFS($D184:$NK184,$D$165:$NK$165,"&gt;="&amp;EOMONTH($D19,60),$D$165:$NK$165,"&lt;"&amp;EOMONTH($D19,300))*-$AG19,0)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E193" s="154">
        <f t="shared" ref="E193:BP193" si="146">IF(E$165=EOMONTH($D19,-1),SUMIFS($D184:$NK184,$D$165:$NK$165,"&gt;="&amp;EOMONTH($D19,$S19),$D$165:$NK$165,"&lt;"&amp;EOMONTH($D19,60))*-$AF19+SUMIFS($D184:$NK184,$D$165:$NK$165,"&gt;="&amp;EOMONTH($D19,60),$D$165:$NK$165,"&lt;"&amp;EOMONTH($D19,300))*-$AG19,0)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F193" s="154">
        <f t="shared" si="146"/>
        <v>0</v>
      </c>
      <c r="G193" s="154">
        <f t="shared" si="146"/>
        <v>0</v>
      </c>
      <c r="H193" s="154">
        <f t="shared" si="146"/>
        <v>0</v>
      </c>
      <c r="I193" s="154">
        <f t="shared" si="146"/>
        <v>0</v>
      </c>
      <c r="J193" s="154">
        <f t="shared" si="146"/>
        <v>0</v>
      </c>
      <c r="K193" s="154">
        <f t="shared" si="146"/>
        <v>0</v>
      </c>
      <c r="L193" s="154">
        <f t="shared" si="146"/>
        <v>0</v>
      </c>
      <c r="M193" s="154">
        <f t="shared" si="146"/>
        <v>0</v>
      </c>
      <c r="N193" s="154">
        <f t="shared" si="146"/>
        <v>0</v>
      </c>
      <c r="O193" s="154">
        <f t="shared" si="146"/>
        <v>0</v>
      </c>
      <c r="P193" s="154">
        <f t="shared" si="146"/>
        <v>0</v>
      </c>
      <c r="Q193" s="154">
        <f t="shared" si="146"/>
        <v>0</v>
      </c>
      <c r="R193" s="154">
        <f t="shared" si="146"/>
        <v>0</v>
      </c>
      <c r="S193" s="154">
        <f t="shared" si="146"/>
        <v>0</v>
      </c>
      <c r="T193" s="154">
        <f t="shared" si="146"/>
        <v>0</v>
      </c>
      <c r="U193" s="154">
        <f t="shared" si="146"/>
        <v>0</v>
      </c>
      <c r="V193" s="154">
        <f t="shared" si="146"/>
        <v>0</v>
      </c>
      <c r="W193" s="154">
        <f t="shared" si="146"/>
        <v>0</v>
      </c>
      <c r="X193" s="154">
        <f t="shared" si="146"/>
        <v>0</v>
      </c>
      <c r="Y193" s="154">
        <f t="shared" si="146"/>
        <v>0</v>
      </c>
      <c r="Z193" s="154">
        <f t="shared" si="146"/>
        <v>0</v>
      </c>
      <c r="AA193" s="154">
        <f t="shared" si="146"/>
        <v>0</v>
      </c>
      <c r="AB193" s="154">
        <f t="shared" si="146"/>
        <v>0</v>
      </c>
      <c r="AC193" s="154">
        <f t="shared" si="146"/>
        <v>0</v>
      </c>
      <c r="AD193" s="154">
        <f t="shared" si="146"/>
        <v>0</v>
      </c>
      <c r="AE193" s="154">
        <f t="shared" si="146"/>
        <v>0</v>
      </c>
      <c r="AF193" s="154">
        <f t="shared" si="146"/>
        <v>0</v>
      </c>
      <c r="AG193" s="154">
        <f t="shared" si="146"/>
        <v>0</v>
      </c>
      <c r="AH193" s="154">
        <f t="shared" si="146"/>
        <v>0</v>
      </c>
      <c r="AI193" s="154">
        <f t="shared" si="146"/>
        <v>0</v>
      </c>
      <c r="AJ193" s="154">
        <f t="shared" si="146"/>
        <v>0</v>
      </c>
      <c r="AK193" s="154">
        <f t="shared" si="146"/>
        <v>0</v>
      </c>
      <c r="AL193" s="154">
        <f t="shared" si="146"/>
        <v>0</v>
      </c>
      <c r="AM193" s="154">
        <f t="shared" si="146"/>
        <v>0</v>
      </c>
      <c r="AN193" s="154">
        <f t="shared" si="146"/>
        <v>0</v>
      </c>
      <c r="AO193" s="154">
        <f t="shared" si="146"/>
        <v>0</v>
      </c>
      <c r="AP193" s="154">
        <f t="shared" si="146"/>
        <v>0</v>
      </c>
      <c r="AQ193" s="154">
        <f t="shared" si="146"/>
        <v>0</v>
      </c>
      <c r="AR193" s="154">
        <f t="shared" si="146"/>
        <v>0</v>
      </c>
      <c r="AS193" s="154">
        <f t="shared" si="146"/>
        <v>0</v>
      </c>
      <c r="AT193" s="154">
        <f t="shared" si="146"/>
        <v>0</v>
      </c>
      <c r="AU193" s="154">
        <f t="shared" si="146"/>
        <v>0</v>
      </c>
      <c r="AV193" s="154">
        <f t="shared" si="146"/>
        <v>0</v>
      </c>
      <c r="AW193" s="154">
        <f t="shared" si="146"/>
        <v>0</v>
      </c>
      <c r="AX193" s="154">
        <f t="shared" si="146"/>
        <v>0</v>
      </c>
      <c r="AY193" s="154">
        <f t="shared" si="146"/>
        <v>0</v>
      </c>
      <c r="AZ193" s="154">
        <f t="shared" si="146"/>
        <v>0</v>
      </c>
      <c r="BA193" s="154">
        <f t="shared" si="146"/>
        <v>0</v>
      </c>
      <c r="BB193" s="154">
        <f t="shared" si="146"/>
        <v>0</v>
      </c>
      <c r="BC193" s="154">
        <f t="shared" si="146"/>
        <v>0</v>
      </c>
      <c r="BD193" s="154">
        <f t="shared" si="146"/>
        <v>0</v>
      </c>
      <c r="BE193" s="154">
        <f t="shared" si="146"/>
        <v>0</v>
      </c>
      <c r="BF193" s="154">
        <f t="shared" si="146"/>
        <v>0</v>
      </c>
      <c r="BG193" s="154">
        <f t="shared" si="146"/>
        <v>0</v>
      </c>
      <c r="BH193" s="154">
        <f t="shared" si="146"/>
        <v>0</v>
      </c>
      <c r="BI193" s="154">
        <f t="shared" si="146"/>
        <v>0</v>
      </c>
      <c r="BJ193" s="154">
        <f t="shared" si="146"/>
        <v>0</v>
      </c>
      <c r="BK193" s="154">
        <f t="shared" si="146"/>
        <v>0</v>
      </c>
      <c r="BL193" s="154">
        <f t="shared" si="146"/>
        <v>0</v>
      </c>
      <c r="BM193" s="154">
        <f t="shared" si="146"/>
        <v>0</v>
      </c>
      <c r="BN193" s="154">
        <f t="shared" si="146"/>
        <v>0</v>
      </c>
      <c r="BO193" s="154">
        <f t="shared" si="146"/>
        <v>0</v>
      </c>
      <c r="BP193" s="154">
        <f t="shared" si="146"/>
        <v>0</v>
      </c>
      <c r="BQ193" s="154">
        <f t="shared" ref="BQ193:EB193" si="147">IF(BQ$165=EOMONTH($D19,-1),SUMIFS($D184:$NK184,$D$165:$NK$165,"&gt;="&amp;EOMONTH($D19,$S19),$D$165:$NK$165,"&lt;"&amp;EOMONTH($D19,60))*-$AF19+SUMIFS($D184:$NK184,$D$165:$NK$165,"&gt;="&amp;EOMONTH($D19,60),$D$165:$NK$165,"&lt;"&amp;EOMONTH($D19,300))*-$AG19,0)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BR193" s="154">
        <f t="shared" si="147"/>
        <v>0</v>
      </c>
      <c r="BS193" s="154">
        <f t="shared" si="147"/>
        <v>0</v>
      </c>
      <c r="BT193" s="154">
        <f t="shared" si="147"/>
        <v>0</v>
      </c>
      <c r="BU193" s="154">
        <f t="shared" si="147"/>
        <v>0</v>
      </c>
      <c r="BV193" s="154">
        <f t="shared" si="147"/>
        <v>0</v>
      </c>
      <c r="BW193" s="154">
        <f t="shared" si="147"/>
        <v>0</v>
      </c>
      <c r="BX193" s="154">
        <f t="shared" si="147"/>
        <v>0</v>
      </c>
      <c r="BY193" s="154">
        <f t="shared" si="147"/>
        <v>0</v>
      </c>
      <c r="BZ193" s="154">
        <f t="shared" si="147"/>
        <v>0</v>
      </c>
      <c r="CA193" s="154">
        <f t="shared" si="147"/>
        <v>0</v>
      </c>
      <c r="CB193" s="154">
        <f t="shared" si="147"/>
        <v>0</v>
      </c>
      <c r="CC193" s="154">
        <f t="shared" si="147"/>
        <v>0</v>
      </c>
      <c r="CD193" s="154">
        <f t="shared" si="147"/>
        <v>0</v>
      </c>
      <c r="CE193" s="154">
        <f t="shared" si="147"/>
        <v>0</v>
      </c>
      <c r="CF193" s="154">
        <f t="shared" si="147"/>
        <v>0</v>
      </c>
      <c r="CG193" s="154">
        <f t="shared" si="147"/>
        <v>0</v>
      </c>
      <c r="CH193" s="154">
        <f t="shared" si="147"/>
        <v>0</v>
      </c>
      <c r="CI193" s="154">
        <f t="shared" si="147"/>
        <v>0</v>
      </c>
      <c r="CJ193" s="154">
        <f t="shared" si="147"/>
        <v>0</v>
      </c>
      <c r="CK193" s="154">
        <f t="shared" si="147"/>
        <v>0</v>
      </c>
      <c r="CL193" s="154">
        <f t="shared" si="147"/>
        <v>0</v>
      </c>
      <c r="CM193" s="154">
        <f t="shared" si="147"/>
        <v>0</v>
      </c>
      <c r="CN193" s="154">
        <f t="shared" si="147"/>
        <v>0</v>
      </c>
      <c r="CO193" s="154">
        <f t="shared" si="147"/>
        <v>0</v>
      </c>
      <c r="CP193" s="154">
        <f t="shared" si="147"/>
        <v>0</v>
      </c>
      <c r="CQ193" s="154">
        <f t="shared" si="147"/>
        <v>0</v>
      </c>
      <c r="CR193" s="154">
        <f t="shared" si="147"/>
        <v>0</v>
      </c>
      <c r="CS193" s="154">
        <f t="shared" si="147"/>
        <v>0</v>
      </c>
      <c r="CT193" s="154">
        <f t="shared" si="147"/>
        <v>0</v>
      </c>
      <c r="CU193" s="154">
        <f t="shared" si="147"/>
        <v>0</v>
      </c>
      <c r="CV193" s="154">
        <f t="shared" si="147"/>
        <v>0</v>
      </c>
      <c r="CW193" s="154">
        <f t="shared" si="147"/>
        <v>0</v>
      </c>
      <c r="CX193" s="154">
        <f t="shared" si="147"/>
        <v>0</v>
      </c>
      <c r="CY193" s="154">
        <f t="shared" si="147"/>
        <v>0</v>
      </c>
      <c r="CZ193" s="154">
        <f t="shared" si="147"/>
        <v>0</v>
      </c>
      <c r="DA193" s="154">
        <f t="shared" si="147"/>
        <v>0</v>
      </c>
      <c r="DB193" s="154">
        <f t="shared" si="147"/>
        <v>0</v>
      </c>
      <c r="DC193" s="154">
        <f t="shared" si="147"/>
        <v>0</v>
      </c>
      <c r="DD193" s="154">
        <f t="shared" si="147"/>
        <v>0</v>
      </c>
      <c r="DE193" s="154">
        <f t="shared" si="147"/>
        <v>0</v>
      </c>
      <c r="DF193" s="154">
        <f t="shared" si="147"/>
        <v>0</v>
      </c>
      <c r="DG193" s="154">
        <f t="shared" si="147"/>
        <v>0</v>
      </c>
      <c r="DH193" s="154">
        <f t="shared" si="147"/>
        <v>0</v>
      </c>
      <c r="DI193" s="154">
        <f t="shared" si="147"/>
        <v>0</v>
      </c>
      <c r="DJ193" s="154">
        <f t="shared" si="147"/>
        <v>0</v>
      </c>
      <c r="DK193" s="154">
        <f t="shared" si="147"/>
        <v>0</v>
      </c>
      <c r="DL193" s="154">
        <f t="shared" si="147"/>
        <v>0</v>
      </c>
      <c r="DM193" s="154">
        <f t="shared" si="147"/>
        <v>0</v>
      </c>
      <c r="DN193" s="154">
        <f t="shared" si="147"/>
        <v>0</v>
      </c>
      <c r="DO193" s="154">
        <f t="shared" si="147"/>
        <v>0</v>
      </c>
      <c r="DP193" s="154">
        <f t="shared" si="147"/>
        <v>0</v>
      </c>
      <c r="DQ193" s="154">
        <f t="shared" si="147"/>
        <v>0</v>
      </c>
      <c r="DR193" s="154">
        <f t="shared" si="147"/>
        <v>0</v>
      </c>
      <c r="DS193" s="154">
        <f t="shared" si="147"/>
        <v>0</v>
      </c>
      <c r="DT193" s="154">
        <f t="shared" si="147"/>
        <v>0</v>
      </c>
      <c r="DU193" s="154">
        <f t="shared" si="147"/>
        <v>0</v>
      </c>
      <c r="DV193" s="154">
        <f t="shared" si="147"/>
        <v>0</v>
      </c>
      <c r="DW193" s="154">
        <f t="shared" si="147"/>
        <v>0</v>
      </c>
      <c r="DX193" s="154">
        <f t="shared" si="147"/>
        <v>0</v>
      </c>
      <c r="DY193" s="154">
        <f t="shared" si="147"/>
        <v>0</v>
      </c>
      <c r="DZ193" s="154">
        <f t="shared" si="147"/>
        <v>0</v>
      </c>
      <c r="EA193" s="154">
        <f t="shared" si="147"/>
        <v>0</v>
      </c>
      <c r="EB193" s="154">
        <f t="shared" si="147"/>
        <v>0</v>
      </c>
      <c r="EC193" s="154">
        <f t="shared" ref="EC193:GN193" si="148">IF(EC$165=EOMONTH($D19,-1),SUMIFS($D184:$NK184,$D$165:$NK$165,"&gt;="&amp;EOMONTH($D19,$S19),$D$165:$NK$165,"&lt;"&amp;EOMONTH($D19,60))*-$AF19+SUMIFS($D184:$NK184,$D$165:$NK$165,"&gt;="&amp;EOMONTH($D19,60),$D$165:$NK$165,"&lt;"&amp;EOMONTH($D19,300))*-$AG19,0)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ED193" s="154">
        <f t="shared" si="148"/>
        <v>0</v>
      </c>
      <c r="EE193" s="154">
        <f t="shared" si="148"/>
        <v>0</v>
      </c>
      <c r="EF193" s="154">
        <f t="shared" si="148"/>
        <v>0</v>
      </c>
      <c r="EG193" s="154">
        <f t="shared" si="148"/>
        <v>0</v>
      </c>
      <c r="EH193" s="154">
        <f t="shared" si="148"/>
        <v>0</v>
      </c>
      <c r="EI193" s="154">
        <f t="shared" si="148"/>
        <v>0</v>
      </c>
      <c r="EJ193" s="154">
        <f t="shared" si="148"/>
        <v>0</v>
      </c>
      <c r="EK193" s="154">
        <f t="shared" si="148"/>
        <v>0</v>
      </c>
      <c r="EL193" s="154">
        <f t="shared" si="148"/>
        <v>0</v>
      </c>
      <c r="EM193" s="154">
        <f t="shared" si="148"/>
        <v>0</v>
      </c>
      <c r="EN193" s="154">
        <f t="shared" si="148"/>
        <v>0</v>
      </c>
      <c r="EO193" s="154">
        <f t="shared" si="148"/>
        <v>0</v>
      </c>
      <c r="EP193" s="154">
        <f t="shared" si="148"/>
        <v>0</v>
      </c>
      <c r="EQ193" s="154">
        <f t="shared" si="148"/>
        <v>0</v>
      </c>
      <c r="ER193" s="154">
        <f t="shared" si="148"/>
        <v>0</v>
      </c>
      <c r="ES193" s="154">
        <f t="shared" si="148"/>
        <v>0</v>
      </c>
      <c r="ET193" s="154">
        <f t="shared" si="148"/>
        <v>0</v>
      </c>
      <c r="EU193" s="154">
        <f t="shared" si="148"/>
        <v>0</v>
      </c>
      <c r="EV193" s="154">
        <f t="shared" si="148"/>
        <v>0</v>
      </c>
      <c r="EW193" s="154">
        <f t="shared" si="148"/>
        <v>0</v>
      </c>
      <c r="EX193" s="154">
        <f t="shared" si="148"/>
        <v>0</v>
      </c>
      <c r="EY193" s="154">
        <f t="shared" si="148"/>
        <v>0</v>
      </c>
      <c r="EZ193" s="154">
        <f t="shared" si="148"/>
        <v>0</v>
      </c>
      <c r="FA193" s="154">
        <f t="shared" si="148"/>
        <v>0</v>
      </c>
      <c r="FB193" s="154">
        <f t="shared" si="148"/>
        <v>0</v>
      </c>
      <c r="FC193" s="154">
        <f t="shared" si="148"/>
        <v>0</v>
      </c>
      <c r="FD193" s="154">
        <f t="shared" si="148"/>
        <v>0</v>
      </c>
      <c r="FE193" s="154">
        <f t="shared" si="148"/>
        <v>0</v>
      </c>
      <c r="FF193" s="154">
        <f t="shared" si="148"/>
        <v>0</v>
      </c>
      <c r="FG193" s="154">
        <f t="shared" si="148"/>
        <v>0</v>
      </c>
      <c r="FH193" s="154">
        <f t="shared" si="148"/>
        <v>0</v>
      </c>
      <c r="FI193" s="154">
        <f t="shared" si="148"/>
        <v>0</v>
      </c>
      <c r="FJ193" s="154">
        <f t="shared" si="148"/>
        <v>0</v>
      </c>
      <c r="FK193" s="154">
        <f t="shared" si="148"/>
        <v>0</v>
      </c>
      <c r="FL193" s="154">
        <f t="shared" si="148"/>
        <v>0</v>
      </c>
      <c r="FM193" s="154">
        <f t="shared" si="148"/>
        <v>0</v>
      </c>
      <c r="FN193" s="154">
        <f t="shared" si="148"/>
        <v>0</v>
      </c>
      <c r="FO193" s="154">
        <f t="shared" si="148"/>
        <v>0</v>
      </c>
      <c r="FP193" s="154">
        <f t="shared" si="148"/>
        <v>0</v>
      </c>
      <c r="FQ193" s="154">
        <f t="shared" si="148"/>
        <v>0</v>
      </c>
      <c r="FR193" s="154">
        <f t="shared" si="148"/>
        <v>0</v>
      </c>
      <c r="FS193" s="154">
        <f t="shared" si="148"/>
        <v>0</v>
      </c>
      <c r="FT193" s="154">
        <f t="shared" si="148"/>
        <v>0</v>
      </c>
      <c r="FU193" s="154">
        <f t="shared" si="148"/>
        <v>0</v>
      </c>
      <c r="FV193" s="154">
        <f t="shared" si="148"/>
        <v>0</v>
      </c>
      <c r="FW193" s="154">
        <f t="shared" si="148"/>
        <v>0</v>
      </c>
      <c r="FX193" s="154">
        <f t="shared" si="148"/>
        <v>0</v>
      </c>
      <c r="FY193" s="154">
        <f t="shared" si="148"/>
        <v>0</v>
      </c>
      <c r="FZ193" s="154">
        <f t="shared" si="148"/>
        <v>0</v>
      </c>
      <c r="GA193" s="154">
        <f t="shared" si="148"/>
        <v>0</v>
      </c>
      <c r="GB193" s="154">
        <f t="shared" si="148"/>
        <v>0</v>
      </c>
      <c r="GC193" s="154">
        <f t="shared" si="148"/>
        <v>0</v>
      </c>
      <c r="GD193" s="154">
        <f t="shared" si="148"/>
        <v>0</v>
      </c>
      <c r="GE193" s="154">
        <f t="shared" si="148"/>
        <v>0</v>
      </c>
      <c r="GF193" s="154">
        <f t="shared" si="148"/>
        <v>0</v>
      </c>
      <c r="GG193" s="154">
        <f t="shared" si="148"/>
        <v>0</v>
      </c>
      <c r="GH193" s="154">
        <f t="shared" si="148"/>
        <v>0</v>
      </c>
      <c r="GI193" s="154">
        <f t="shared" si="148"/>
        <v>0</v>
      </c>
      <c r="GJ193" s="154">
        <f t="shared" si="148"/>
        <v>0</v>
      </c>
      <c r="GK193" s="154">
        <f t="shared" si="148"/>
        <v>0</v>
      </c>
      <c r="GL193" s="154">
        <f t="shared" si="148"/>
        <v>0</v>
      </c>
      <c r="GM193" s="154">
        <f t="shared" si="148"/>
        <v>0</v>
      </c>
      <c r="GN193" s="154">
        <f t="shared" si="148"/>
        <v>0</v>
      </c>
      <c r="GO193" s="154">
        <f t="shared" ref="GO193:IZ193" si="149">IF(GO$165=EOMONTH($D19,-1),SUMIFS($D184:$NK184,$D$165:$NK$165,"&gt;="&amp;EOMONTH($D19,$S19),$D$165:$NK$165,"&lt;"&amp;EOMONTH($D19,60))*-$AF19+SUMIFS($D184:$NK184,$D$165:$NK$165,"&gt;="&amp;EOMONTH($D19,60),$D$165:$NK$165,"&lt;"&amp;EOMONTH($D19,300))*-$AG19,0)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GP193" s="154">
        <f t="shared" si="149"/>
        <v>0</v>
      </c>
      <c r="GQ193" s="154">
        <f t="shared" si="149"/>
        <v>0</v>
      </c>
      <c r="GR193" s="154">
        <f t="shared" si="149"/>
        <v>0</v>
      </c>
      <c r="GS193" s="154">
        <f t="shared" si="149"/>
        <v>0</v>
      </c>
      <c r="GT193" s="154">
        <f t="shared" si="149"/>
        <v>0</v>
      </c>
      <c r="GU193" s="154">
        <f t="shared" si="149"/>
        <v>0</v>
      </c>
      <c r="GV193" s="154">
        <f t="shared" si="149"/>
        <v>0</v>
      </c>
      <c r="GW193" s="154">
        <f t="shared" si="149"/>
        <v>0</v>
      </c>
      <c r="GX193" s="154">
        <f t="shared" si="149"/>
        <v>0</v>
      </c>
      <c r="GY193" s="154">
        <f t="shared" si="149"/>
        <v>0</v>
      </c>
      <c r="GZ193" s="154">
        <f t="shared" si="149"/>
        <v>0</v>
      </c>
      <c r="HA193" s="154">
        <f t="shared" si="149"/>
        <v>0</v>
      </c>
      <c r="HB193" s="154">
        <f t="shared" si="149"/>
        <v>0</v>
      </c>
      <c r="HC193" s="154">
        <f t="shared" si="149"/>
        <v>0</v>
      </c>
      <c r="HD193" s="154">
        <f t="shared" si="149"/>
        <v>0</v>
      </c>
      <c r="HE193" s="154">
        <f t="shared" si="149"/>
        <v>0</v>
      </c>
      <c r="HF193" s="154">
        <f t="shared" si="149"/>
        <v>0</v>
      </c>
      <c r="HG193" s="154">
        <f t="shared" si="149"/>
        <v>0</v>
      </c>
      <c r="HH193" s="154">
        <f t="shared" si="149"/>
        <v>0</v>
      </c>
      <c r="HI193" s="154">
        <f t="shared" si="149"/>
        <v>0</v>
      </c>
      <c r="HJ193" s="154">
        <f t="shared" si="149"/>
        <v>0</v>
      </c>
      <c r="HK193" s="154">
        <f t="shared" si="149"/>
        <v>0</v>
      </c>
      <c r="HL193" s="154">
        <f t="shared" si="149"/>
        <v>0</v>
      </c>
      <c r="HM193" s="154">
        <f t="shared" si="149"/>
        <v>0</v>
      </c>
      <c r="HN193" s="154">
        <f t="shared" si="149"/>
        <v>0</v>
      </c>
      <c r="HO193" s="154">
        <f t="shared" si="149"/>
        <v>0</v>
      </c>
      <c r="HP193" s="154">
        <f t="shared" si="149"/>
        <v>0</v>
      </c>
      <c r="HQ193" s="154">
        <f t="shared" si="149"/>
        <v>0</v>
      </c>
      <c r="HR193" s="154">
        <f t="shared" si="149"/>
        <v>0</v>
      </c>
      <c r="HS193" s="154">
        <f t="shared" si="149"/>
        <v>0</v>
      </c>
      <c r="HT193" s="154">
        <f t="shared" si="149"/>
        <v>0</v>
      </c>
      <c r="HU193" s="154">
        <f t="shared" si="149"/>
        <v>0</v>
      </c>
      <c r="HV193" s="154">
        <f t="shared" si="149"/>
        <v>0</v>
      </c>
      <c r="HW193" s="154">
        <f t="shared" si="149"/>
        <v>0</v>
      </c>
      <c r="HX193" s="154">
        <f t="shared" si="149"/>
        <v>0</v>
      </c>
      <c r="HY193" s="154">
        <f t="shared" si="149"/>
        <v>0</v>
      </c>
      <c r="HZ193" s="154">
        <f t="shared" si="149"/>
        <v>0</v>
      </c>
      <c r="IA193" s="154">
        <f t="shared" si="149"/>
        <v>0</v>
      </c>
      <c r="IB193" s="154">
        <f t="shared" si="149"/>
        <v>0</v>
      </c>
      <c r="IC193" s="154">
        <f t="shared" si="149"/>
        <v>0</v>
      </c>
      <c r="ID193" s="154">
        <f t="shared" si="149"/>
        <v>0</v>
      </c>
      <c r="IE193" s="154">
        <f t="shared" si="149"/>
        <v>0</v>
      </c>
      <c r="IF193" s="154">
        <f t="shared" si="149"/>
        <v>0</v>
      </c>
      <c r="IG193" s="154">
        <f t="shared" si="149"/>
        <v>0</v>
      </c>
      <c r="IH193" s="154">
        <f t="shared" si="149"/>
        <v>0</v>
      </c>
      <c r="II193" s="154">
        <f t="shared" si="149"/>
        <v>0</v>
      </c>
      <c r="IJ193" s="154">
        <f t="shared" si="149"/>
        <v>0</v>
      </c>
      <c r="IK193" s="154">
        <f t="shared" si="149"/>
        <v>0</v>
      </c>
      <c r="IL193" s="154">
        <f t="shared" si="149"/>
        <v>0</v>
      </c>
      <c r="IM193" s="154">
        <f t="shared" si="149"/>
        <v>0</v>
      </c>
      <c r="IN193" s="154">
        <f t="shared" si="149"/>
        <v>0</v>
      </c>
      <c r="IO193" s="154">
        <f t="shared" si="149"/>
        <v>0</v>
      </c>
      <c r="IP193" s="154">
        <f t="shared" si="149"/>
        <v>0</v>
      </c>
      <c r="IQ193" s="154">
        <f t="shared" si="149"/>
        <v>0</v>
      </c>
      <c r="IR193" s="154">
        <f t="shared" si="149"/>
        <v>0</v>
      </c>
      <c r="IS193" s="154">
        <f t="shared" si="149"/>
        <v>0</v>
      </c>
      <c r="IT193" s="154">
        <f t="shared" si="149"/>
        <v>0</v>
      </c>
      <c r="IU193" s="154">
        <f t="shared" si="149"/>
        <v>0</v>
      </c>
      <c r="IV193" s="154">
        <f t="shared" si="149"/>
        <v>0</v>
      </c>
      <c r="IW193" s="154">
        <f t="shared" si="149"/>
        <v>0</v>
      </c>
      <c r="IX193" s="154">
        <f t="shared" si="149"/>
        <v>0</v>
      </c>
      <c r="IY193" s="154">
        <f t="shared" si="149"/>
        <v>0</v>
      </c>
      <c r="IZ193" s="154">
        <f t="shared" si="149"/>
        <v>0</v>
      </c>
      <c r="JA193" s="154">
        <f t="shared" ref="JA193:LL193" si="150">IF(JA$165=EOMONTH($D19,-1),SUMIFS($D184:$NK184,$D$165:$NK$165,"&gt;="&amp;EOMONTH($D19,$S19),$D$165:$NK$165,"&lt;"&amp;EOMONTH($D19,60))*-$AF19+SUMIFS($D184:$NK184,$D$165:$NK$165,"&gt;="&amp;EOMONTH($D19,60),$D$165:$NK$165,"&lt;"&amp;EOMONTH($D19,300))*-$AG19,0)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JB193" s="154">
        <f t="shared" si="150"/>
        <v>0</v>
      </c>
      <c r="JC193" s="154">
        <f t="shared" si="150"/>
        <v>0</v>
      </c>
      <c r="JD193" s="154">
        <f t="shared" si="150"/>
        <v>0</v>
      </c>
      <c r="JE193" s="154">
        <f t="shared" si="150"/>
        <v>0</v>
      </c>
      <c r="JF193" s="154">
        <f t="shared" si="150"/>
        <v>0</v>
      </c>
      <c r="JG193" s="154">
        <f t="shared" si="150"/>
        <v>0</v>
      </c>
      <c r="JH193" s="154">
        <f t="shared" si="150"/>
        <v>0</v>
      </c>
      <c r="JI193" s="154">
        <f t="shared" si="150"/>
        <v>0</v>
      </c>
      <c r="JJ193" s="154">
        <f t="shared" si="150"/>
        <v>0</v>
      </c>
      <c r="JK193" s="154">
        <f t="shared" si="150"/>
        <v>0</v>
      </c>
      <c r="JL193" s="154">
        <f t="shared" si="150"/>
        <v>0</v>
      </c>
      <c r="JM193" s="154">
        <f t="shared" si="150"/>
        <v>0</v>
      </c>
      <c r="JN193" s="154">
        <f t="shared" si="150"/>
        <v>0</v>
      </c>
      <c r="JO193" s="154">
        <f t="shared" si="150"/>
        <v>0</v>
      </c>
      <c r="JP193" s="154">
        <f t="shared" si="150"/>
        <v>0</v>
      </c>
      <c r="JQ193" s="154">
        <f t="shared" si="150"/>
        <v>0</v>
      </c>
      <c r="JR193" s="154">
        <f t="shared" si="150"/>
        <v>0</v>
      </c>
      <c r="JS193" s="154">
        <f t="shared" si="150"/>
        <v>0</v>
      </c>
      <c r="JT193" s="154">
        <f t="shared" si="150"/>
        <v>0</v>
      </c>
      <c r="JU193" s="154">
        <f t="shared" si="150"/>
        <v>0</v>
      </c>
      <c r="JV193" s="154">
        <f t="shared" si="150"/>
        <v>0</v>
      </c>
      <c r="JW193" s="154">
        <f t="shared" si="150"/>
        <v>0</v>
      </c>
      <c r="JX193" s="154">
        <f t="shared" si="150"/>
        <v>0</v>
      </c>
      <c r="JY193" s="154">
        <f t="shared" si="150"/>
        <v>0</v>
      </c>
      <c r="JZ193" s="154">
        <f t="shared" si="150"/>
        <v>0</v>
      </c>
      <c r="KA193" s="154">
        <f t="shared" si="150"/>
        <v>0</v>
      </c>
      <c r="KB193" s="154">
        <f t="shared" si="150"/>
        <v>0</v>
      </c>
      <c r="KC193" s="154">
        <f t="shared" si="150"/>
        <v>0</v>
      </c>
      <c r="KD193" s="154">
        <f t="shared" si="150"/>
        <v>0</v>
      </c>
      <c r="KE193" s="154">
        <f t="shared" si="150"/>
        <v>0</v>
      </c>
      <c r="KF193" s="154">
        <f t="shared" si="150"/>
        <v>0</v>
      </c>
      <c r="KG193" s="154">
        <f t="shared" si="150"/>
        <v>0</v>
      </c>
      <c r="KH193" s="154">
        <f t="shared" si="150"/>
        <v>0</v>
      </c>
      <c r="KI193" s="154">
        <f t="shared" si="150"/>
        <v>0</v>
      </c>
      <c r="KJ193" s="154">
        <f t="shared" si="150"/>
        <v>0</v>
      </c>
      <c r="KK193" s="154">
        <f t="shared" si="150"/>
        <v>0</v>
      </c>
      <c r="KL193" s="154">
        <f t="shared" si="150"/>
        <v>0</v>
      </c>
      <c r="KM193" s="154">
        <f t="shared" si="150"/>
        <v>0</v>
      </c>
      <c r="KN193" s="154">
        <f t="shared" si="150"/>
        <v>0</v>
      </c>
      <c r="KO193" s="154">
        <f t="shared" si="150"/>
        <v>0</v>
      </c>
      <c r="KP193" s="154">
        <f t="shared" si="150"/>
        <v>0</v>
      </c>
      <c r="KQ193" s="154">
        <f t="shared" si="150"/>
        <v>0</v>
      </c>
      <c r="KR193" s="154">
        <f t="shared" si="150"/>
        <v>0</v>
      </c>
      <c r="KS193" s="154">
        <f t="shared" si="150"/>
        <v>0</v>
      </c>
      <c r="KT193" s="154">
        <f t="shared" si="150"/>
        <v>0</v>
      </c>
      <c r="KU193" s="154">
        <f t="shared" si="150"/>
        <v>0</v>
      </c>
      <c r="KV193" s="154">
        <f t="shared" si="150"/>
        <v>0</v>
      </c>
      <c r="KW193" s="154">
        <f t="shared" si="150"/>
        <v>0</v>
      </c>
      <c r="KX193" s="154">
        <f t="shared" si="150"/>
        <v>0</v>
      </c>
      <c r="KY193" s="154">
        <f t="shared" si="150"/>
        <v>0</v>
      </c>
      <c r="KZ193" s="154">
        <f t="shared" si="150"/>
        <v>0</v>
      </c>
      <c r="LA193" s="154">
        <f t="shared" si="150"/>
        <v>0</v>
      </c>
      <c r="LB193" s="154">
        <f t="shared" si="150"/>
        <v>0</v>
      </c>
      <c r="LC193" s="154">
        <f t="shared" si="150"/>
        <v>0</v>
      </c>
      <c r="LD193" s="154">
        <f t="shared" si="150"/>
        <v>0</v>
      </c>
      <c r="LE193" s="154">
        <f t="shared" si="150"/>
        <v>0</v>
      </c>
      <c r="LF193" s="154">
        <f t="shared" si="150"/>
        <v>0</v>
      </c>
      <c r="LG193" s="154">
        <f t="shared" si="150"/>
        <v>0</v>
      </c>
      <c r="LH193" s="154">
        <f t="shared" si="150"/>
        <v>0</v>
      </c>
      <c r="LI193" s="154">
        <f t="shared" si="150"/>
        <v>0</v>
      </c>
      <c r="LJ193" s="154">
        <f t="shared" si="150"/>
        <v>0</v>
      </c>
      <c r="LK193" s="154">
        <f t="shared" si="150"/>
        <v>0</v>
      </c>
      <c r="LL193" s="154">
        <f t="shared" si="150"/>
        <v>0</v>
      </c>
      <c r="LM193" s="154">
        <f t="shared" ref="LM193:NK193" si="151">IF(LM$165=EOMONTH($D19,-1),SUMIFS($D184:$NK184,$D$165:$NK$165,"&gt;="&amp;EOMONTH($D19,$S19),$D$165:$NK$165,"&lt;"&amp;EOMONTH($D19,60))*-$AF19+SUMIFS($D184:$NK184,$D$165:$NK$165,"&gt;="&amp;EOMONTH($D19,60),$D$165:$NK$165,"&lt;"&amp;EOMONTH($D19,300))*-$AG19,0)</f>
        <v>0</v>
      </c>
      <c r="LN193" s="154">
        <f t="shared" si="151"/>
        <v>0</v>
      </c>
      <c r="LO193" s="154">
        <f t="shared" si="151"/>
        <v>0</v>
      </c>
      <c r="LP193" s="154">
        <f t="shared" si="151"/>
        <v>0</v>
      </c>
      <c r="LQ193" s="154">
        <f t="shared" si="151"/>
        <v>0</v>
      </c>
      <c r="LR193" s="154">
        <f t="shared" si="151"/>
        <v>0</v>
      </c>
      <c r="LS193" s="154">
        <f t="shared" si="151"/>
        <v>0</v>
      </c>
      <c r="LT193" s="154">
        <f t="shared" si="151"/>
        <v>0</v>
      </c>
      <c r="LU193" s="154">
        <f t="shared" si="151"/>
        <v>0</v>
      </c>
      <c r="LV193" s="154">
        <f t="shared" si="151"/>
        <v>0</v>
      </c>
      <c r="LW193" s="154">
        <f t="shared" si="151"/>
        <v>0</v>
      </c>
      <c r="LX193" s="154">
        <f t="shared" si="151"/>
        <v>0</v>
      </c>
      <c r="LY193" s="154">
        <f t="shared" si="151"/>
        <v>0</v>
      </c>
      <c r="LZ193" s="154">
        <f t="shared" si="151"/>
        <v>0</v>
      </c>
      <c r="MA193" s="154">
        <f t="shared" si="151"/>
        <v>0</v>
      </c>
      <c r="MB193" s="154">
        <f t="shared" si="151"/>
        <v>0</v>
      </c>
      <c r="MC193" s="154">
        <f t="shared" si="151"/>
        <v>0</v>
      </c>
      <c r="MD193" s="154">
        <f t="shared" si="151"/>
        <v>0</v>
      </c>
      <c r="ME193" s="154">
        <f t="shared" si="151"/>
        <v>0</v>
      </c>
      <c r="MF193" s="154">
        <f t="shared" si="151"/>
        <v>0</v>
      </c>
      <c r="MG193" s="154">
        <f t="shared" si="151"/>
        <v>0</v>
      </c>
      <c r="MH193" s="154">
        <f t="shared" si="151"/>
        <v>0</v>
      </c>
      <c r="MI193" s="154">
        <f t="shared" si="151"/>
        <v>0</v>
      </c>
      <c r="MJ193" s="154">
        <f t="shared" si="151"/>
        <v>0</v>
      </c>
      <c r="MK193" s="154">
        <f t="shared" si="151"/>
        <v>0</v>
      </c>
      <c r="ML193" s="154">
        <f t="shared" si="151"/>
        <v>0</v>
      </c>
      <c r="MM193" s="154">
        <f t="shared" si="151"/>
        <v>0</v>
      </c>
      <c r="MN193" s="154">
        <f t="shared" si="151"/>
        <v>0</v>
      </c>
      <c r="MO193" s="154">
        <f t="shared" si="151"/>
        <v>0</v>
      </c>
      <c r="MP193" s="154">
        <f t="shared" si="151"/>
        <v>0</v>
      </c>
      <c r="MQ193" s="154">
        <f t="shared" si="151"/>
        <v>0</v>
      </c>
      <c r="MR193" s="154">
        <f t="shared" si="151"/>
        <v>0</v>
      </c>
      <c r="MS193" s="154">
        <f t="shared" si="151"/>
        <v>0</v>
      </c>
      <c r="MT193" s="154">
        <f t="shared" si="151"/>
        <v>0</v>
      </c>
      <c r="MU193" s="154">
        <f t="shared" si="151"/>
        <v>0</v>
      </c>
      <c r="MV193" s="154">
        <f t="shared" si="151"/>
        <v>0</v>
      </c>
      <c r="MW193" s="154">
        <f t="shared" si="151"/>
        <v>0</v>
      </c>
      <c r="MX193" s="154">
        <f t="shared" si="151"/>
        <v>0</v>
      </c>
      <c r="MY193" s="154">
        <f t="shared" si="151"/>
        <v>0</v>
      </c>
      <c r="MZ193" s="154">
        <f t="shared" si="151"/>
        <v>0</v>
      </c>
      <c r="NA193" s="154">
        <f t="shared" si="151"/>
        <v>0</v>
      </c>
      <c r="NB193" s="154">
        <f t="shared" si="151"/>
        <v>0</v>
      </c>
      <c r="NC193" s="154">
        <f t="shared" si="151"/>
        <v>0</v>
      </c>
      <c r="ND193" s="154">
        <f t="shared" si="151"/>
        <v>0</v>
      </c>
      <c r="NE193" s="154">
        <f t="shared" si="151"/>
        <v>0</v>
      </c>
      <c r="NF193" s="154">
        <f t="shared" si="151"/>
        <v>0</v>
      </c>
      <c r="NG193" s="154">
        <f t="shared" si="151"/>
        <v>0</v>
      </c>
      <c r="NH193" s="154">
        <f t="shared" si="151"/>
        <v>0</v>
      </c>
      <c r="NI193" s="154">
        <f t="shared" si="151"/>
        <v>0</v>
      </c>
      <c r="NJ193" s="154">
        <f t="shared" si="151"/>
        <v>0</v>
      </c>
      <c r="NK193" s="157">
        <f t="shared" si="151"/>
        <v>0</v>
      </c>
    </row>
    <row r="194" spans="1:375" x14ac:dyDescent="0.25">
      <c r="A194" s="156">
        <f t="shared" si="109"/>
        <v>-53466.033256731702</v>
      </c>
      <c r="B194" s="48" t="s">
        <v>157</v>
      </c>
      <c r="C194" s="153" t="s">
        <v>149</v>
      </c>
      <c r="D194" s="154">
        <f t="shared" ref="D194:BO194" si="152">IF(D$165=EOMONTH($E19,$R19*(1-$O19)),-FV($AE19,ROUNDDOWN(YEARFRAC($D$165,D$165,1),0),,-($AC19*(1-$O19)+$AD19*$O19)*$B19,0),0)</f>
        <v>0</v>
      </c>
      <c r="E194" s="154">
        <f t="shared" si="152"/>
        <v>0</v>
      </c>
      <c r="F194" s="154">
        <f t="shared" si="152"/>
        <v>0</v>
      </c>
      <c r="G194" s="154">
        <f t="shared" si="152"/>
        <v>0</v>
      </c>
      <c r="H194" s="154">
        <f t="shared" si="152"/>
        <v>0</v>
      </c>
      <c r="I194" s="154">
        <f t="shared" si="152"/>
        <v>0</v>
      </c>
      <c r="J194" s="154">
        <f t="shared" si="152"/>
        <v>0</v>
      </c>
      <c r="K194" s="154">
        <f t="shared" si="152"/>
        <v>0</v>
      </c>
      <c r="L194" s="154">
        <f t="shared" si="152"/>
        <v>0</v>
      </c>
      <c r="M194" s="154">
        <f t="shared" si="152"/>
        <v>0</v>
      </c>
      <c r="N194" s="154">
        <f t="shared" si="152"/>
        <v>0</v>
      </c>
      <c r="O194" s="154">
        <f t="shared" si="152"/>
        <v>0</v>
      </c>
      <c r="P194" s="154">
        <f t="shared" si="152"/>
        <v>0</v>
      </c>
      <c r="Q194" s="154">
        <f t="shared" si="152"/>
        <v>0</v>
      </c>
      <c r="R194" s="154">
        <f t="shared" si="152"/>
        <v>0</v>
      </c>
      <c r="S194" s="154">
        <f t="shared" si="152"/>
        <v>0</v>
      </c>
      <c r="T194" s="154">
        <f t="shared" si="152"/>
        <v>0</v>
      </c>
      <c r="U194" s="154">
        <f t="shared" si="152"/>
        <v>0</v>
      </c>
      <c r="V194" s="154">
        <f t="shared" si="152"/>
        <v>0</v>
      </c>
      <c r="W194" s="154">
        <f t="shared" si="152"/>
        <v>0</v>
      </c>
      <c r="X194" s="154">
        <f t="shared" si="152"/>
        <v>0</v>
      </c>
      <c r="Y194" s="154">
        <f t="shared" si="152"/>
        <v>0</v>
      </c>
      <c r="Z194" s="154">
        <f t="shared" si="152"/>
        <v>0</v>
      </c>
      <c r="AA194" s="154">
        <f t="shared" si="152"/>
        <v>0</v>
      </c>
      <c r="AB194" s="154">
        <f t="shared" si="152"/>
        <v>0</v>
      </c>
      <c r="AC194" s="154">
        <f t="shared" si="152"/>
        <v>0</v>
      </c>
      <c r="AD194" s="154">
        <f t="shared" si="152"/>
        <v>0</v>
      </c>
      <c r="AE194" s="154">
        <f t="shared" si="152"/>
        <v>0</v>
      </c>
      <c r="AF194" s="154">
        <f t="shared" si="152"/>
        <v>0</v>
      </c>
      <c r="AG194" s="154">
        <f t="shared" si="152"/>
        <v>0</v>
      </c>
      <c r="AH194" s="154">
        <f t="shared" si="152"/>
        <v>0</v>
      </c>
      <c r="AI194" s="154">
        <f t="shared" si="152"/>
        <v>0</v>
      </c>
      <c r="AJ194" s="154">
        <f t="shared" si="152"/>
        <v>0</v>
      </c>
      <c r="AK194" s="154">
        <f t="shared" si="152"/>
        <v>0</v>
      </c>
      <c r="AL194" s="154">
        <f t="shared" si="152"/>
        <v>0</v>
      </c>
      <c r="AM194" s="154">
        <f t="shared" si="152"/>
        <v>0</v>
      </c>
      <c r="AN194" s="154">
        <f t="shared" si="152"/>
        <v>0</v>
      </c>
      <c r="AO194" s="154">
        <f t="shared" si="152"/>
        <v>0</v>
      </c>
      <c r="AP194" s="154">
        <f t="shared" si="152"/>
        <v>0</v>
      </c>
      <c r="AQ194" s="154">
        <f t="shared" si="152"/>
        <v>0</v>
      </c>
      <c r="AR194" s="154">
        <f t="shared" si="152"/>
        <v>0</v>
      </c>
      <c r="AS194" s="154">
        <f t="shared" si="152"/>
        <v>0</v>
      </c>
      <c r="AT194" s="154">
        <f t="shared" si="152"/>
        <v>0</v>
      </c>
      <c r="AU194" s="154">
        <f t="shared" si="152"/>
        <v>0</v>
      </c>
      <c r="AV194" s="154">
        <f t="shared" si="152"/>
        <v>0</v>
      </c>
      <c r="AW194" s="154">
        <f t="shared" si="152"/>
        <v>0</v>
      </c>
      <c r="AX194" s="154">
        <f t="shared" si="152"/>
        <v>0</v>
      </c>
      <c r="AY194" s="154">
        <f t="shared" si="152"/>
        <v>0</v>
      </c>
      <c r="AZ194" s="154">
        <f t="shared" si="152"/>
        <v>0</v>
      </c>
      <c r="BA194" s="154">
        <f t="shared" si="152"/>
        <v>0</v>
      </c>
      <c r="BB194" s="154">
        <f t="shared" si="152"/>
        <v>0</v>
      </c>
      <c r="BC194" s="154">
        <f t="shared" si="152"/>
        <v>0</v>
      </c>
      <c r="BD194" s="154">
        <f t="shared" si="152"/>
        <v>0</v>
      </c>
      <c r="BE194" s="154">
        <f t="shared" si="152"/>
        <v>0</v>
      </c>
      <c r="BF194" s="154">
        <f t="shared" si="152"/>
        <v>0</v>
      </c>
      <c r="BG194" s="154">
        <f t="shared" si="152"/>
        <v>0</v>
      </c>
      <c r="BH194" s="154">
        <f t="shared" si="152"/>
        <v>0</v>
      </c>
      <c r="BI194" s="154">
        <f t="shared" si="152"/>
        <v>0</v>
      </c>
      <c r="BJ194" s="154">
        <f t="shared" si="152"/>
        <v>0</v>
      </c>
      <c r="BK194" s="154">
        <f t="shared" si="152"/>
        <v>0</v>
      </c>
      <c r="BL194" s="154">
        <f t="shared" si="152"/>
        <v>0</v>
      </c>
      <c r="BM194" s="154">
        <f t="shared" si="152"/>
        <v>0</v>
      </c>
      <c r="BN194" s="154">
        <f t="shared" si="152"/>
        <v>0</v>
      </c>
      <c r="BO194" s="154">
        <f t="shared" si="152"/>
        <v>0</v>
      </c>
      <c r="BP194" s="154">
        <f t="shared" ref="BP194:EA194" si="153">IF(BP$165=EOMONTH($E19,$R19*(1-$O19)),-FV($AE19,ROUNDDOWN(YEARFRAC($D$165,BP$165,1),0),,-($AC19*(1-$O19)+$AD19*$O19)*$B19,0),0)</f>
        <v>0</v>
      </c>
      <c r="BQ194" s="154">
        <f t="shared" si="153"/>
        <v>0</v>
      </c>
      <c r="BR194" s="154">
        <f t="shared" si="153"/>
        <v>0</v>
      </c>
      <c r="BS194" s="154">
        <f t="shared" si="153"/>
        <v>0</v>
      </c>
      <c r="BT194" s="154">
        <f t="shared" si="153"/>
        <v>0</v>
      </c>
      <c r="BU194" s="154">
        <f t="shared" si="153"/>
        <v>0</v>
      </c>
      <c r="BV194" s="154">
        <f t="shared" si="153"/>
        <v>0</v>
      </c>
      <c r="BW194" s="154">
        <f t="shared" si="153"/>
        <v>0</v>
      </c>
      <c r="BX194" s="154">
        <f t="shared" si="153"/>
        <v>0</v>
      </c>
      <c r="BY194" s="154">
        <f t="shared" si="153"/>
        <v>0</v>
      </c>
      <c r="BZ194" s="154">
        <f t="shared" si="153"/>
        <v>0</v>
      </c>
      <c r="CA194" s="154">
        <f t="shared" si="153"/>
        <v>0</v>
      </c>
      <c r="CB194" s="154">
        <f t="shared" si="153"/>
        <v>0</v>
      </c>
      <c r="CC194" s="154">
        <f t="shared" si="153"/>
        <v>0</v>
      </c>
      <c r="CD194" s="154">
        <f t="shared" si="153"/>
        <v>0</v>
      </c>
      <c r="CE194" s="154">
        <f t="shared" si="153"/>
        <v>0</v>
      </c>
      <c r="CF194" s="154">
        <f t="shared" si="153"/>
        <v>0</v>
      </c>
      <c r="CG194" s="154">
        <f t="shared" si="153"/>
        <v>0</v>
      </c>
      <c r="CH194" s="154">
        <f t="shared" si="153"/>
        <v>0</v>
      </c>
      <c r="CI194" s="154">
        <f t="shared" si="153"/>
        <v>0</v>
      </c>
      <c r="CJ194" s="154">
        <f t="shared" si="153"/>
        <v>0</v>
      </c>
      <c r="CK194" s="154">
        <f t="shared" si="153"/>
        <v>0</v>
      </c>
      <c r="CL194" s="154">
        <f t="shared" si="153"/>
        <v>0</v>
      </c>
      <c r="CM194" s="154">
        <f t="shared" si="153"/>
        <v>0</v>
      </c>
      <c r="CN194" s="154">
        <f t="shared" si="153"/>
        <v>0</v>
      </c>
      <c r="CO194" s="154">
        <f t="shared" si="153"/>
        <v>0</v>
      </c>
      <c r="CP194" s="154">
        <f t="shared" si="153"/>
        <v>0</v>
      </c>
      <c r="CQ194" s="154">
        <f t="shared" si="153"/>
        <v>0</v>
      </c>
      <c r="CR194" s="154">
        <f t="shared" si="153"/>
        <v>0</v>
      </c>
      <c r="CS194" s="154">
        <f t="shared" si="153"/>
        <v>0</v>
      </c>
      <c r="CT194" s="154">
        <f t="shared" si="153"/>
        <v>0</v>
      </c>
      <c r="CU194" s="154">
        <f t="shared" si="153"/>
        <v>0</v>
      </c>
      <c r="CV194" s="154">
        <f t="shared" si="153"/>
        <v>0</v>
      </c>
      <c r="CW194" s="154">
        <f t="shared" si="153"/>
        <v>0</v>
      </c>
      <c r="CX194" s="154">
        <f t="shared" si="153"/>
        <v>0</v>
      </c>
      <c r="CY194" s="154">
        <f t="shared" si="153"/>
        <v>0</v>
      </c>
      <c r="CZ194" s="154">
        <f t="shared" si="153"/>
        <v>0</v>
      </c>
      <c r="DA194" s="154">
        <f t="shared" si="153"/>
        <v>0</v>
      </c>
      <c r="DB194" s="154">
        <f t="shared" si="153"/>
        <v>0</v>
      </c>
      <c r="DC194" s="154">
        <f t="shared" si="153"/>
        <v>0</v>
      </c>
      <c r="DD194" s="154">
        <f t="shared" si="153"/>
        <v>0</v>
      </c>
      <c r="DE194" s="154">
        <f t="shared" si="153"/>
        <v>0</v>
      </c>
      <c r="DF194" s="154">
        <f t="shared" si="153"/>
        <v>0</v>
      </c>
      <c r="DG194" s="154">
        <f t="shared" si="153"/>
        <v>0</v>
      </c>
      <c r="DH194" s="154">
        <f t="shared" si="153"/>
        <v>0</v>
      </c>
      <c r="DI194" s="154">
        <f t="shared" si="153"/>
        <v>0</v>
      </c>
      <c r="DJ194" s="154">
        <f t="shared" si="153"/>
        <v>0</v>
      </c>
      <c r="DK194" s="154">
        <f t="shared" si="153"/>
        <v>0</v>
      </c>
      <c r="DL194" s="154">
        <f t="shared" si="153"/>
        <v>0</v>
      </c>
      <c r="DM194" s="154">
        <f t="shared" si="153"/>
        <v>0</v>
      </c>
      <c r="DN194" s="154">
        <f t="shared" si="153"/>
        <v>0</v>
      </c>
      <c r="DO194" s="154">
        <f t="shared" si="153"/>
        <v>0</v>
      </c>
      <c r="DP194" s="154">
        <f t="shared" si="153"/>
        <v>0</v>
      </c>
      <c r="DQ194" s="154">
        <f t="shared" si="153"/>
        <v>0</v>
      </c>
      <c r="DR194" s="154">
        <f t="shared" si="153"/>
        <v>0</v>
      </c>
      <c r="DS194" s="154">
        <f t="shared" si="153"/>
        <v>0</v>
      </c>
      <c r="DT194" s="154">
        <f t="shared" si="153"/>
        <v>0</v>
      </c>
      <c r="DU194" s="154">
        <f t="shared" si="153"/>
        <v>0</v>
      </c>
      <c r="DV194" s="154">
        <f t="shared" si="153"/>
        <v>0</v>
      </c>
      <c r="DW194" s="154">
        <f t="shared" si="153"/>
        <v>0</v>
      </c>
      <c r="DX194" s="154">
        <f t="shared" si="153"/>
        <v>0</v>
      </c>
      <c r="DY194" s="154">
        <f t="shared" si="153"/>
        <v>0</v>
      </c>
      <c r="DZ194" s="154">
        <f t="shared" si="153"/>
        <v>0</v>
      </c>
      <c r="EA194" s="154">
        <f t="shared" si="153"/>
        <v>0</v>
      </c>
      <c r="EB194" s="154">
        <f t="shared" ref="EB194:GM194" si="154">IF(EB$165=EOMONTH($E19,$R19*(1-$O19)),-FV($AE19,ROUNDDOWN(YEARFRAC($D$165,EB$165,1),0),,-($AC19*(1-$O19)+$AD19*$O19)*$B19,0),0)</f>
        <v>0</v>
      </c>
      <c r="EC194" s="154">
        <f t="shared" si="154"/>
        <v>0</v>
      </c>
      <c r="ED194" s="154">
        <f t="shared" si="154"/>
        <v>0</v>
      </c>
      <c r="EE194" s="154">
        <f t="shared" si="154"/>
        <v>0</v>
      </c>
      <c r="EF194" s="154">
        <f t="shared" si="154"/>
        <v>0</v>
      </c>
      <c r="EG194" s="154">
        <f t="shared" si="154"/>
        <v>0</v>
      </c>
      <c r="EH194" s="154">
        <f t="shared" si="154"/>
        <v>0</v>
      </c>
      <c r="EI194" s="154">
        <f t="shared" si="154"/>
        <v>0</v>
      </c>
      <c r="EJ194" s="154">
        <f t="shared" si="154"/>
        <v>0</v>
      </c>
      <c r="EK194" s="154">
        <f t="shared" si="154"/>
        <v>0</v>
      </c>
      <c r="EL194" s="154">
        <f t="shared" si="154"/>
        <v>0</v>
      </c>
      <c r="EM194" s="154">
        <f t="shared" si="154"/>
        <v>0</v>
      </c>
      <c r="EN194" s="154">
        <f t="shared" si="154"/>
        <v>0</v>
      </c>
      <c r="EO194" s="154">
        <f t="shared" si="154"/>
        <v>0</v>
      </c>
      <c r="EP194" s="154">
        <f t="shared" si="154"/>
        <v>0</v>
      </c>
      <c r="EQ194" s="154">
        <f t="shared" si="154"/>
        <v>0</v>
      </c>
      <c r="ER194" s="154">
        <f t="shared" si="154"/>
        <v>0</v>
      </c>
      <c r="ES194" s="154">
        <f t="shared" si="154"/>
        <v>0</v>
      </c>
      <c r="ET194" s="154">
        <f t="shared" si="154"/>
        <v>0</v>
      </c>
      <c r="EU194" s="154">
        <f t="shared" si="154"/>
        <v>0</v>
      </c>
      <c r="EV194" s="154">
        <f t="shared" si="154"/>
        <v>0</v>
      </c>
      <c r="EW194" s="154">
        <f t="shared" si="154"/>
        <v>0</v>
      </c>
      <c r="EX194" s="154">
        <f t="shared" si="154"/>
        <v>0</v>
      </c>
      <c r="EY194" s="154">
        <f t="shared" si="154"/>
        <v>0</v>
      </c>
      <c r="EZ194" s="154">
        <f t="shared" si="154"/>
        <v>0</v>
      </c>
      <c r="FA194" s="154">
        <f t="shared" si="154"/>
        <v>0</v>
      </c>
      <c r="FB194" s="154">
        <f t="shared" si="154"/>
        <v>0</v>
      </c>
      <c r="FC194" s="154">
        <f t="shared" si="154"/>
        <v>-53466.033256731702</v>
      </c>
      <c r="FD194" s="154">
        <f t="shared" si="154"/>
        <v>0</v>
      </c>
      <c r="FE194" s="154">
        <f t="shared" si="154"/>
        <v>0</v>
      </c>
      <c r="FF194" s="154">
        <f t="shared" si="154"/>
        <v>0</v>
      </c>
      <c r="FG194" s="154">
        <f t="shared" si="154"/>
        <v>0</v>
      </c>
      <c r="FH194" s="154">
        <f t="shared" si="154"/>
        <v>0</v>
      </c>
      <c r="FI194" s="154">
        <f t="shared" si="154"/>
        <v>0</v>
      </c>
      <c r="FJ194" s="154">
        <f t="shared" si="154"/>
        <v>0</v>
      </c>
      <c r="FK194" s="154">
        <f t="shared" si="154"/>
        <v>0</v>
      </c>
      <c r="FL194" s="154">
        <f t="shared" si="154"/>
        <v>0</v>
      </c>
      <c r="FM194" s="154">
        <f t="shared" si="154"/>
        <v>0</v>
      </c>
      <c r="FN194" s="154">
        <f t="shared" si="154"/>
        <v>0</v>
      </c>
      <c r="FO194" s="154">
        <f t="shared" si="154"/>
        <v>0</v>
      </c>
      <c r="FP194" s="154">
        <f t="shared" si="154"/>
        <v>0</v>
      </c>
      <c r="FQ194" s="154">
        <f t="shared" si="154"/>
        <v>0</v>
      </c>
      <c r="FR194" s="154">
        <f t="shared" si="154"/>
        <v>0</v>
      </c>
      <c r="FS194" s="154">
        <f t="shared" si="154"/>
        <v>0</v>
      </c>
      <c r="FT194" s="154">
        <f t="shared" si="154"/>
        <v>0</v>
      </c>
      <c r="FU194" s="154">
        <f t="shared" si="154"/>
        <v>0</v>
      </c>
      <c r="FV194" s="154">
        <f t="shared" si="154"/>
        <v>0</v>
      </c>
      <c r="FW194" s="154">
        <f t="shared" si="154"/>
        <v>0</v>
      </c>
      <c r="FX194" s="154">
        <f t="shared" si="154"/>
        <v>0</v>
      </c>
      <c r="FY194" s="154">
        <f t="shared" si="154"/>
        <v>0</v>
      </c>
      <c r="FZ194" s="154">
        <f t="shared" si="154"/>
        <v>0</v>
      </c>
      <c r="GA194" s="154">
        <f t="shared" si="154"/>
        <v>0</v>
      </c>
      <c r="GB194" s="154">
        <f t="shared" si="154"/>
        <v>0</v>
      </c>
      <c r="GC194" s="154">
        <f t="shared" si="154"/>
        <v>0</v>
      </c>
      <c r="GD194" s="154">
        <f t="shared" si="154"/>
        <v>0</v>
      </c>
      <c r="GE194" s="154">
        <f t="shared" si="154"/>
        <v>0</v>
      </c>
      <c r="GF194" s="154">
        <f t="shared" si="154"/>
        <v>0</v>
      </c>
      <c r="GG194" s="154">
        <f t="shared" si="154"/>
        <v>0</v>
      </c>
      <c r="GH194" s="154">
        <f t="shared" si="154"/>
        <v>0</v>
      </c>
      <c r="GI194" s="154">
        <f t="shared" si="154"/>
        <v>0</v>
      </c>
      <c r="GJ194" s="154">
        <f t="shared" si="154"/>
        <v>0</v>
      </c>
      <c r="GK194" s="154">
        <f t="shared" si="154"/>
        <v>0</v>
      </c>
      <c r="GL194" s="154">
        <f t="shared" si="154"/>
        <v>0</v>
      </c>
      <c r="GM194" s="154">
        <f t="shared" si="154"/>
        <v>0</v>
      </c>
      <c r="GN194" s="154">
        <f t="shared" ref="GN194:IY194" si="155">IF(GN$165=EOMONTH($E19,$R19*(1-$O19)),-FV($AE19,ROUNDDOWN(YEARFRAC($D$165,GN$165,1),0),,-($AC19*(1-$O19)+$AD19*$O19)*$B19,0),0)</f>
        <v>0</v>
      </c>
      <c r="GO194" s="154">
        <f t="shared" si="155"/>
        <v>0</v>
      </c>
      <c r="GP194" s="154">
        <f t="shared" si="155"/>
        <v>0</v>
      </c>
      <c r="GQ194" s="154">
        <f t="shared" si="155"/>
        <v>0</v>
      </c>
      <c r="GR194" s="154">
        <f t="shared" si="155"/>
        <v>0</v>
      </c>
      <c r="GS194" s="154">
        <f t="shared" si="155"/>
        <v>0</v>
      </c>
      <c r="GT194" s="154">
        <f t="shared" si="155"/>
        <v>0</v>
      </c>
      <c r="GU194" s="154">
        <f t="shared" si="155"/>
        <v>0</v>
      </c>
      <c r="GV194" s="154">
        <f t="shared" si="155"/>
        <v>0</v>
      </c>
      <c r="GW194" s="154">
        <f t="shared" si="155"/>
        <v>0</v>
      </c>
      <c r="GX194" s="154">
        <f t="shared" si="155"/>
        <v>0</v>
      </c>
      <c r="GY194" s="154">
        <f t="shared" si="155"/>
        <v>0</v>
      </c>
      <c r="GZ194" s="154">
        <f t="shared" si="155"/>
        <v>0</v>
      </c>
      <c r="HA194" s="154">
        <f t="shared" si="155"/>
        <v>0</v>
      </c>
      <c r="HB194" s="154">
        <f t="shared" si="155"/>
        <v>0</v>
      </c>
      <c r="HC194" s="154">
        <f t="shared" si="155"/>
        <v>0</v>
      </c>
      <c r="HD194" s="154">
        <f t="shared" si="155"/>
        <v>0</v>
      </c>
      <c r="HE194" s="154">
        <f t="shared" si="155"/>
        <v>0</v>
      </c>
      <c r="HF194" s="154">
        <f t="shared" si="155"/>
        <v>0</v>
      </c>
      <c r="HG194" s="154">
        <f t="shared" si="155"/>
        <v>0</v>
      </c>
      <c r="HH194" s="154">
        <f t="shared" si="155"/>
        <v>0</v>
      </c>
      <c r="HI194" s="154">
        <f t="shared" si="155"/>
        <v>0</v>
      </c>
      <c r="HJ194" s="154">
        <f t="shared" si="155"/>
        <v>0</v>
      </c>
      <c r="HK194" s="154">
        <f t="shared" si="155"/>
        <v>0</v>
      </c>
      <c r="HL194" s="154">
        <f t="shared" si="155"/>
        <v>0</v>
      </c>
      <c r="HM194" s="154">
        <f t="shared" si="155"/>
        <v>0</v>
      </c>
      <c r="HN194" s="154">
        <f t="shared" si="155"/>
        <v>0</v>
      </c>
      <c r="HO194" s="154">
        <f t="shared" si="155"/>
        <v>0</v>
      </c>
      <c r="HP194" s="154">
        <f t="shared" si="155"/>
        <v>0</v>
      </c>
      <c r="HQ194" s="154">
        <f t="shared" si="155"/>
        <v>0</v>
      </c>
      <c r="HR194" s="154">
        <f t="shared" si="155"/>
        <v>0</v>
      </c>
      <c r="HS194" s="154">
        <f t="shared" si="155"/>
        <v>0</v>
      </c>
      <c r="HT194" s="154">
        <f t="shared" si="155"/>
        <v>0</v>
      </c>
      <c r="HU194" s="154">
        <f t="shared" si="155"/>
        <v>0</v>
      </c>
      <c r="HV194" s="154">
        <f t="shared" si="155"/>
        <v>0</v>
      </c>
      <c r="HW194" s="154">
        <f t="shared" si="155"/>
        <v>0</v>
      </c>
      <c r="HX194" s="154">
        <f t="shared" si="155"/>
        <v>0</v>
      </c>
      <c r="HY194" s="154">
        <f t="shared" si="155"/>
        <v>0</v>
      </c>
      <c r="HZ194" s="154">
        <f t="shared" si="155"/>
        <v>0</v>
      </c>
      <c r="IA194" s="154">
        <f t="shared" si="155"/>
        <v>0</v>
      </c>
      <c r="IB194" s="154">
        <f t="shared" si="155"/>
        <v>0</v>
      </c>
      <c r="IC194" s="154">
        <f t="shared" si="155"/>
        <v>0</v>
      </c>
      <c r="ID194" s="154">
        <f t="shared" si="155"/>
        <v>0</v>
      </c>
      <c r="IE194" s="154">
        <f t="shared" si="155"/>
        <v>0</v>
      </c>
      <c r="IF194" s="154">
        <f t="shared" si="155"/>
        <v>0</v>
      </c>
      <c r="IG194" s="154">
        <f t="shared" si="155"/>
        <v>0</v>
      </c>
      <c r="IH194" s="154">
        <f t="shared" si="155"/>
        <v>0</v>
      </c>
      <c r="II194" s="154">
        <f t="shared" si="155"/>
        <v>0</v>
      </c>
      <c r="IJ194" s="154">
        <f t="shared" si="155"/>
        <v>0</v>
      </c>
      <c r="IK194" s="154">
        <f t="shared" si="155"/>
        <v>0</v>
      </c>
      <c r="IL194" s="154">
        <f t="shared" si="155"/>
        <v>0</v>
      </c>
      <c r="IM194" s="154">
        <f t="shared" si="155"/>
        <v>0</v>
      </c>
      <c r="IN194" s="154">
        <f t="shared" si="155"/>
        <v>0</v>
      </c>
      <c r="IO194" s="154">
        <f t="shared" si="155"/>
        <v>0</v>
      </c>
      <c r="IP194" s="154">
        <f t="shared" si="155"/>
        <v>0</v>
      </c>
      <c r="IQ194" s="154">
        <f t="shared" si="155"/>
        <v>0</v>
      </c>
      <c r="IR194" s="154">
        <f t="shared" si="155"/>
        <v>0</v>
      </c>
      <c r="IS194" s="154">
        <f t="shared" si="155"/>
        <v>0</v>
      </c>
      <c r="IT194" s="154">
        <f t="shared" si="155"/>
        <v>0</v>
      </c>
      <c r="IU194" s="154">
        <f t="shared" si="155"/>
        <v>0</v>
      </c>
      <c r="IV194" s="154">
        <f t="shared" si="155"/>
        <v>0</v>
      </c>
      <c r="IW194" s="154">
        <f t="shared" si="155"/>
        <v>0</v>
      </c>
      <c r="IX194" s="154">
        <f t="shared" si="155"/>
        <v>0</v>
      </c>
      <c r="IY194" s="154">
        <f t="shared" si="155"/>
        <v>0</v>
      </c>
      <c r="IZ194" s="154">
        <f t="shared" ref="IZ194:LK194" si="156">IF(IZ$165=EOMONTH($E19,$R19*(1-$O19)),-FV($AE19,ROUNDDOWN(YEARFRAC($D$165,IZ$165,1),0),,-($AC19*(1-$O19)+$AD19*$O19)*$B19,0),0)</f>
        <v>0</v>
      </c>
      <c r="JA194" s="154">
        <f t="shared" si="156"/>
        <v>0</v>
      </c>
      <c r="JB194" s="154">
        <f t="shared" si="156"/>
        <v>0</v>
      </c>
      <c r="JC194" s="154">
        <f t="shared" si="156"/>
        <v>0</v>
      </c>
      <c r="JD194" s="154">
        <f t="shared" si="156"/>
        <v>0</v>
      </c>
      <c r="JE194" s="154">
        <f t="shared" si="156"/>
        <v>0</v>
      </c>
      <c r="JF194" s="154">
        <f t="shared" si="156"/>
        <v>0</v>
      </c>
      <c r="JG194" s="154">
        <f t="shared" si="156"/>
        <v>0</v>
      </c>
      <c r="JH194" s="154">
        <f t="shared" si="156"/>
        <v>0</v>
      </c>
      <c r="JI194" s="154">
        <f t="shared" si="156"/>
        <v>0</v>
      </c>
      <c r="JJ194" s="154">
        <f t="shared" si="156"/>
        <v>0</v>
      </c>
      <c r="JK194" s="154">
        <f t="shared" si="156"/>
        <v>0</v>
      </c>
      <c r="JL194" s="154">
        <f t="shared" si="156"/>
        <v>0</v>
      </c>
      <c r="JM194" s="154">
        <f t="shared" si="156"/>
        <v>0</v>
      </c>
      <c r="JN194" s="154">
        <f t="shared" si="156"/>
        <v>0</v>
      </c>
      <c r="JO194" s="154">
        <f t="shared" si="156"/>
        <v>0</v>
      </c>
      <c r="JP194" s="154">
        <f t="shared" si="156"/>
        <v>0</v>
      </c>
      <c r="JQ194" s="154">
        <f t="shared" si="156"/>
        <v>0</v>
      </c>
      <c r="JR194" s="154">
        <f t="shared" si="156"/>
        <v>0</v>
      </c>
      <c r="JS194" s="154">
        <f t="shared" si="156"/>
        <v>0</v>
      </c>
      <c r="JT194" s="154">
        <f t="shared" si="156"/>
        <v>0</v>
      </c>
      <c r="JU194" s="154">
        <f t="shared" si="156"/>
        <v>0</v>
      </c>
      <c r="JV194" s="154">
        <f t="shared" si="156"/>
        <v>0</v>
      </c>
      <c r="JW194" s="154">
        <f t="shared" si="156"/>
        <v>0</v>
      </c>
      <c r="JX194" s="154">
        <f t="shared" si="156"/>
        <v>0</v>
      </c>
      <c r="JY194" s="154">
        <f t="shared" si="156"/>
        <v>0</v>
      </c>
      <c r="JZ194" s="154">
        <f t="shared" si="156"/>
        <v>0</v>
      </c>
      <c r="KA194" s="154">
        <f t="shared" si="156"/>
        <v>0</v>
      </c>
      <c r="KB194" s="154">
        <f t="shared" si="156"/>
        <v>0</v>
      </c>
      <c r="KC194" s="154">
        <f t="shared" si="156"/>
        <v>0</v>
      </c>
      <c r="KD194" s="154">
        <f t="shared" si="156"/>
        <v>0</v>
      </c>
      <c r="KE194" s="154">
        <f t="shared" si="156"/>
        <v>0</v>
      </c>
      <c r="KF194" s="154">
        <f t="shared" si="156"/>
        <v>0</v>
      </c>
      <c r="KG194" s="154">
        <f t="shared" si="156"/>
        <v>0</v>
      </c>
      <c r="KH194" s="154">
        <f t="shared" si="156"/>
        <v>0</v>
      </c>
      <c r="KI194" s="154">
        <f t="shared" si="156"/>
        <v>0</v>
      </c>
      <c r="KJ194" s="154">
        <f t="shared" si="156"/>
        <v>0</v>
      </c>
      <c r="KK194" s="154">
        <f t="shared" si="156"/>
        <v>0</v>
      </c>
      <c r="KL194" s="154">
        <f t="shared" si="156"/>
        <v>0</v>
      </c>
      <c r="KM194" s="154">
        <f t="shared" si="156"/>
        <v>0</v>
      </c>
      <c r="KN194" s="154">
        <f t="shared" si="156"/>
        <v>0</v>
      </c>
      <c r="KO194" s="154">
        <f t="shared" si="156"/>
        <v>0</v>
      </c>
      <c r="KP194" s="154">
        <f t="shared" si="156"/>
        <v>0</v>
      </c>
      <c r="KQ194" s="154">
        <f t="shared" si="156"/>
        <v>0</v>
      </c>
      <c r="KR194" s="154">
        <f t="shared" si="156"/>
        <v>0</v>
      </c>
      <c r="KS194" s="154">
        <f t="shared" si="156"/>
        <v>0</v>
      </c>
      <c r="KT194" s="154">
        <f t="shared" si="156"/>
        <v>0</v>
      </c>
      <c r="KU194" s="154">
        <f t="shared" si="156"/>
        <v>0</v>
      </c>
      <c r="KV194" s="154">
        <f t="shared" si="156"/>
        <v>0</v>
      </c>
      <c r="KW194" s="154">
        <f t="shared" si="156"/>
        <v>0</v>
      </c>
      <c r="KX194" s="154">
        <f t="shared" si="156"/>
        <v>0</v>
      </c>
      <c r="KY194" s="154">
        <f t="shared" si="156"/>
        <v>0</v>
      </c>
      <c r="KZ194" s="154">
        <f t="shared" si="156"/>
        <v>0</v>
      </c>
      <c r="LA194" s="154">
        <f t="shared" si="156"/>
        <v>0</v>
      </c>
      <c r="LB194" s="154">
        <f t="shared" si="156"/>
        <v>0</v>
      </c>
      <c r="LC194" s="154">
        <f t="shared" si="156"/>
        <v>0</v>
      </c>
      <c r="LD194" s="154">
        <f t="shared" si="156"/>
        <v>0</v>
      </c>
      <c r="LE194" s="154">
        <f t="shared" si="156"/>
        <v>0</v>
      </c>
      <c r="LF194" s="154">
        <f t="shared" si="156"/>
        <v>0</v>
      </c>
      <c r="LG194" s="154">
        <f t="shared" si="156"/>
        <v>0</v>
      </c>
      <c r="LH194" s="154">
        <f t="shared" si="156"/>
        <v>0</v>
      </c>
      <c r="LI194" s="154">
        <f t="shared" si="156"/>
        <v>0</v>
      </c>
      <c r="LJ194" s="154">
        <f t="shared" si="156"/>
        <v>0</v>
      </c>
      <c r="LK194" s="154">
        <f t="shared" si="156"/>
        <v>0</v>
      </c>
      <c r="LL194" s="154">
        <f t="shared" ref="LL194:NK194" si="157">IF(LL$165=EOMONTH($E19,$R19*(1-$O19)),-FV($AE19,ROUNDDOWN(YEARFRAC($D$165,LL$165,1),0),,-($AC19*(1-$O19)+$AD19*$O19)*$B19,0),0)</f>
        <v>0</v>
      </c>
      <c r="LM194" s="154">
        <f t="shared" si="157"/>
        <v>0</v>
      </c>
      <c r="LN194" s="154">
        <f t="shared" si="157"/>
        <v>0</v>
      </c>
      <c r="LO194" s="154">
        <f t="shared" si="157"/>
        <v>0</v>
      </c>
      <c r="LP194" s="154">
        <f t="shared" si="157"/>
        <v>0</v>
      </c>
      <c r="LQ194" s="154">
        <f t="shared" si="157"/>
        <v>0</v>
      </c>
      <c r="LR194" s="154">
        <f t="shared" si="157"/>
        <v>0</v>
      </c>
      <c r="LS194" s="154">
        <f t="shared" si="157"/>
        <v>0</v>
      </c>
      <c r="LT194" s="154">
        <f t="shared" si="157"/>
        <v>0</v>
      </c>
      <c r="LU194" s="154">
        <f t="shared" si="157"/>
        <v>0</v>
      </c>
      <c r="LV194" s="154">
        <f t="shared" si="157"/>
        <v>0</v>
      </c>
      <c r="LW194" s="154">
        <f t="shared" si="157"/>
        <v>0</v>
      </c>
      <c r="LX194" s="154">
        <f t="shared" si="157"/>
        <v>0</v>
      </c>
      <c r="LY194" s="154">
        <f t="shared" si="157"/>
        <v>0</v>
      </c>
      <c r="LZ194" s="154">
        <f t="shared" si="157"/>
        <v>0</v>
      </c>
      <c r="MA194" s="154">
        <f t="shared" si="157"/>
        <v>0</v>
      </c>
      <c r="MB194" s="154">
        <f t="shared" si="157"/>
        <v>0</v>
      </c>
      <c r="MC194" s="154">
        <f t="shared" si="157"/>
        <v>0</v>
      </c>
      <c r="MD194" s="154">
        <f t="shared" si="157"/>
        <v>0</v>
      </c>
      <c r="ME194" s="154">
        <f t="shared" si="157"/>
        <v>0</v>
      </c>
      <c r="MF194" s="154">
        <f t="shared" si="157"/>
        <v>0</v>
      </c>
      <c r="MG194" s="154">
        <f t="shared" si="157"/>
        <v>0</v>
      </c>
      <c r="MH194" s="154">
        <f t="shared" si="157"/>
        <v>0</v>
      </c>
      <c r="MI194" s="154">
        <f t="shared" si="157"/>
        <v>0</v>
      </c>
      <c r="MJ194" s="154">
        <f t="shared" si="157"/>
        <v>0</v>
      </c>
      <c r="MK194" s="154">
        <f t="shared" si="157"/>
        <v>0</v>
      </c>
      <c r="ML194" s="154">
        <f t="shared" si="157"/>
        <v>0</v>
      </c>
      <c r="MM194" s="154">
        <f t="shared" si="157"/>
        <v>0</v>
      </c>
      <c r="MN194" s="154">
        <f t="shared" si="157"/>
        <v>0</v>
      </c>
      <c r="MO194" s="154">
        <f t="shared" si="157"/>
        <v>0</v>
      </c>
      <c r="MP194" s="154">
        <f t="shared" si="157"/>
        <v>0</v>
      </c>
      <c r="MQ194" s="154">
        <f t="shared" si="157"/>
        <v>0</v>
      </c>
      <c r="MR194" s="154">
        <f t="shared" si="157"/>
        <v>0</v>
      </c>
      <c r="MS194" s="154">
        <f t="shared" si="157"/>
        <v>0</v>
      </c>
      <c r="MT194" s="154">
        <f t="shared" si="157"/>
        <v>0</v>
      </c>
      <c r="MU194" s="154">
        <f t="shared" si="157"/>
        <v>0</v>
      </c>
      <c r="MV194" s="154">
        <f t="shared" si="157"/>
        <v>0</v>
      </c>
      <c r="MW194" s="154">
        <f t="shared" si="157"/>
        <v>0</v>
      </c>
      <c r="MX194" s="154">
        <f t="shared" si="157"/>
        <v>0</v>
      </c>
      <c r="MY194" s="154">
        <f t="shared" si="157"/>
        <v>0</v>
      </c>
      <c r="MZ194" s="154">
        <f t="shared" si="157"/>
        <v>0</v>
      </c>
      <c r="NA194" s="154">
        <f t="shared" si="157"/>
        <v>0</v>
      </c>
      <c r="NB194" s="154">
        <f t="shared" si="157"/>
        <v>0</v>
      </c>
      <c r="NC194" s="154">
        <f t="shared" si="157"/>
        <v>0</v>
      </c>
      <c r="ND194" s="154">
        <f t="shared" si="157"/>
        <v>0</v>
      </c>
      <c r="NE194" s="154">
        <f t="shared" si="157"/>
        <v>0</v>
      </c>
      <c r="NF194" s="154">
        <f t="shared" si="157"/>
        <v>0</v>
      </c>
      <c r="NG194" s="154">
        <f t="shared" si="157"/>
        <v>0</v>
      </c>
      <c r="NH194" s="154">
        <f t="shared" si="157"/>
        <v>0</v>
      </c>
      <c r="NI194" s="154">
        <f t="shared" si="157"/>
        <v>0</v>
      </c>
      <c r="NJ194" s="154">
        <f t="shared" si="157"/>
        <v>0</v>
      </c>
      <c r="NK194" s="157">
        <f t="shared" si="157"/>
        <v>0</v>
      </c>
    </row>
    <row r="195" spans="1:375" x14ac:dyDescent="0.25">
      <c r="A195" s="156">
        <f t="shared" si="109"/>
        <v>-38086.52623523026</v>
      </c>
      <c r="B195" s="48" t="s">
        <v>156</v>
      </c>
      <c r="C195" s="153" t="s">
        <v>150</v>
      </c>
      <c r="D195" s="154">
        <f>IF(D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E195" s="154">
        <f t="shared" ref="E195:BP195" si="158">IF(E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F195" s="154">
        <f t="shared" si="158"/>
        <v>0</v>
      </c>
      <c r="G195" s="154">
        <f t="shared" si="158"/>
        <v>0</v>
      </c>
      <c r="H195" s="154">
        <f t="shared" si="158"/>
        <v>0</v>
      </c>
      <c r="I195" s="154">
        <f t="shared" si="158"/>
        <v>0</v>
      </c>
      <c r="J195" s="154">
        <f t="shared" si="158"/>
        <v>0</v>
      </c>
      <c r="K195" s="154">
        <f t="shared" si="158"/>
        <v>0</v>
      </c>
      <c r="L195" s="154">
        <f t="shared" si="158"/>
        <v>0</v>
      </c>
      <c r="M195" s="154">
        <f t="shared" si="158"/>
        <v>0</v>
      </c>
      <c r="N195" s="154">
        <f t="shared" si="158"/>
        <v>0</v>
      </c>
      <c r="O195" s="154">
        <f t="shared" si="158"/>
        <v>0</v>
      </c>
      <c r="P195" s="154">
        <f t="shared" si="158"/>
        <v>0</v>
      </c>
      <c r="Q195" s="154">
        <f t="shared" si="158"/>
        <v>0</v>
      </c>
      <c r="R195" s="154">
        <f t="shared" si="158"/>
        <v>0</v>
      </c>
      <c r="S195" s="154">
        <f t="shared" si="158"/>
        <v>0</v>
      </c>
      <c r="T195" s="154">
        <f t="shared" si="158"/>
        <v>0</v>
      </c>
      <c r="U195" s="154">
        <f t="shared" si="158"/>
        <v>0</v>
      </c>
      <c r="V195" s="154">
        <f t="shared" si="158"/>
        <v>0</v>
      </c>
      <c r="W195" s="154">
        <f t="shared" si="158"/>
        <v>0</v>
      </c>
      <c r="X195" s="154">
        <f t="shared" si="158"/>
        <v>0</v>
      </c>
      <c r="Y195" s="154">
        <f t="shared" si="158"/>
        <v>0</v>
      </c>
      <c r="Z195" s="154">
        <f t="shared" si="158"/>
        <v>0</v>
      </c>
      <c r="AA195" s="154">
        <f t="shared" si="158"/>
        <v>0</v>
      </c>
      <c r="AB195" s="154">
        <f t="shared" si="158"/>
        <v>0</v>
      </c>
      <c r="AC195" s="154">
        <f t="shared" si="158"/>
        <v>0</v>
      </c>
      <c r="AD195" s="154">
        <f t="shared" si="158"/>
        <v>0</v>
      </c>
      <c r="AE195" s="154">
        <f t="shared" si="158"/>
        <v>0</v>
      </c>
      <c r="AF195" s="154">
        <f t="shared" si="158"/>
        <v>0</v>
      </c>
      <c r="AG195" s="154">
        <f t="shared" si="158"/>
        <v>0</v>
      </c>
      <c r="AH195" s="154">
        <f t="shared" si="158"/>
        <v>0</v>
      </c>
      <c r="AI195" s="154">
        <f t="shared" si="158"/>
        <v>0</v>
      </c>
      <c r="AJ195" s="154">
        <f t="shared" si="158"/>
        <v>0</v>
      </c>
      <c r="AK195" s="154">
        <f t="shared" si="158"/>
        <v>0</v>
      </c>
      <c r="AL195" s="154">
        <f t="shared" si="158"/>
        <v>0</v>
      </c>
      <c r="AM195" s="154">
        <f t="shared" si="158"/>
        <v>0</v>
      </c>
      <c r="AN195" s="154">
        <f t="shared" si="158"/>
        <v>0</v>
      </c>
      <c r="AO195" s="154">
        <f t="shared" si="158"/>
        <v>0</v>
      </c>
      <c r="AP195" s="154">
        <f t="shared" si="158"/>
        <v>0</v>
      </c>
      <c r="AQ195" s="154">
        <f t="shared" si="158"/>
        <v>0</v>
      </c>
      <c r="AR195" s="154">
        <f t="shared" si="158"/>
        <v>0</v>
      </c>
      <c r="AS195" s="154">
        <f t="shared" si="158"/>
        <v>0</v>
      </c>
      <c r="AT195" s="154">
        <f t="shared" si="158"/>
        <v>0</v>
      </c>
      <c r="AU195" s="154">
        <f t="shared" si="158"/>
        <v>0</v>
      </c>
      <c r="AV195" s="154">
        <f t="shared" si="158"/>
        <v>0</v>
      </c>
      <c r="AW195" s="154">
        <f t="shared" si="158"/>
        <v>0</v>
      </c>
      <c r="AX195" s="154">
        <f t="shared" si="158"/>
        <v>0</v>
      </c>
      <c r="AY195" s="154">
        <f t="shared" si="158"/>
        <v>0</v>
      </c>
      <c r="AZ195" s="154">
        <f t="shared" si="158"/>
        <v>0</v>
      </c>
      <c r="BA195" s="154">
        <f t="shared" si="158"/>
        <v>0</v>
      </c>
      <c r="BB195" s="154">
        <f t="shared" si="158"/>
        <v>0</v>
      </c>
      <c r="BC195" s="154">
        <f t="shared" si="158"/>
        <v>0</v>
      </c>
      <c r="BD195" s="154">
        <f t="shared" si="158"/>
        <v>0</v>
      </c>
      <c r="BE195" s="154">
        <f t="shared" si="158"/>
        <v>0</v>
      </c>
      <c r="BF195" s="154">
        <f t="shared" si="158"/>
        <v>0</v>
      </c>
      <c r="BG195" s="154">
        <f t="shared" si="158"/>
        <v>0</v>
      </c>
      <c r="BH195" s="154">
        <f t="shared" si="158"/>
        <v>0</v>
      </c>
      <c r="BI195" s="154">
        <f t="shared" si="158"/>
        <v>0</v>
      </c>
      <c r="BJ195" s="154">
        <f t="shared" si="158"/>
        <v>0</v>
      </c>
      <c r="BK195" s="154">
        <f t="shared" si="158"/>
        <v>0</v>
      </c>
      <c r="BL195" s="154">
        <f t="shared" si="158"/>
        <v>0</v>
      </c>
      <c r="BM195" s="154">
        <f t="shared" si="158"/>
        <v>0</v>
      </c>
      <c r="BN195" s="154">
        <f t="shared" si="158"/>
        <v>0</v>
      </c>
      <c r="BO195" s="154">
        <f t="shared" si="158"/>
        <v>0</v>
      </c>
      <c r="BP195" s="154">
        <f t="shared" si="158"/>
        <v>0</v>
      </c>
      <c r="BQ195" s="154">
        <f t="shared" ref="BQ195:EB195" si="159">IF(BQ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BR195" s="154">
        <f t="shared" si="159"/>
        <v>0</v>
      </c>
      <c r="BS195" s="154">
        <f t="shared" si="159"/>
        <v>0</v>
      </c>
      <c r="BT195" s="154">
        <f t="shared" si="159"/>
        <v>0</v>
      </c>
      <c r="BU195" s="154">
        <f t="shared" si="159"/>
        <v>0</v>
      </c>
      <c r="BV195" s="154">
        <f t="shared" si="159"/>
        <v>0</v>
      </c>
      <c r="BW195" s="154">
        <f t="shared" si="159"/>
        <v>0</v>
      </c>
      <c r="BX195" s="154">
        <f t="shared" si="159"/>
        <v>0</v>
      </c>
      <c r="BY195" s="154">
        <f t="shared" si="159"/>
        <v>0</v>
      </c>
      <c r="BZ195" s="154">
        <f t="shared" si="159"/>
        <v>0</v>
      </c>
      <c r="CA195" s="154">
        <f t="shared" si="159"/>
        <v>0</v>
      </c>
      <c r="CB195" s="154">
        <f t="shared" si="159"/>
        <v>0</v>
      </c>
      <c r="CC195" s="154">
        <f t="shared" si="159"/>
        <v>0</v>
      </c>
      <c r="CD195" s="154">
        <f t="shared" si="159"/>
        <v>0</v>
      </c>
      <c r="CE195" s="154">
        <f t="shared" si="159"/>
        <v>0</v>
      </c>
      <c r="CF195" s="154">
        <f t="shared" si="159"/>
        <v>0</v>
      </c>
      <c r="CG195" s="154">
        <f t="shared" si="159"/>
        <v>0</v>
      </c>
      <c r="CH195" s="154">
        <f t="shared" si="159"/>
        <v>0</v>
      </c>
      <c r="CI195" s="154">
        <f t="shared" si="159"/>
        <v>0</v>
      </c>
      <c r="CJ195" s="154">
        <f t="shared" si="159"/>
        <v>0</v>
      </c>
      <c r="CK195" s="154">
        <f t="shared" si="159"/>
        <v>0</v>
      </c>
      <c r="CL195" s="154">
        <f t="shared" si="159"/>
        <v>0</v>
      </c>
      <c r="CM195" s="154">
        <f t="shared" si="159"/>
        <v>0</v>
      </c>
      <c r="CN195" s="154">
        <f t="shared" si="159"/>
        <v>0</v>
      </c>
      <c r="CO195" s="154">
        <f t="shared" si="159"/>
        <v>0</v>
      </c>
      <c r="CP195" s="154">
        <f t="shared" si="159"/>
        <v>0</v>
      </c>
      <c r="CQ195" s="154">
        <f t="shared" si="159"/>
        <v>0</v>
      </c>
      <c r="CR195" s="154">
        <f t="shared" si="159"/>
        <v>0</v>
      </c>
      <c r="CS195" s="154">
        <f t="shared" si="159"/>
        <v>0</v>
      </c>
      <c r="CT195" s="154">
        <f t="shared" si="159"/>
        <v>0</v>
      </c>
      <c r="CU195" s="154">
        <f t="shared" si="159"/>
        <v>0</v>
      </c>
      <c r="CV195" s="154">
        <f t="shared" si="159"/>
        <v>0</v>
      </c>
      <c r="CW195" s="154">
        <f t="shared" si="159"/>
        <v>0</v>
      </c>
      <c r="CX195" s="154">
        <f t="shared" si="159"/>
        <v>0</v>
      </c>
      <c r="CY195" s="154">
        <f t="shared" si="159"/>
        <v>0</v>
      </c>
      <c r="CZ195" s="154">
        <f t="shared" si="159"/>
        <v>0</v>
      </c>
      <c r="DA195" s="154">
        <f t="shared" si="159"/>
        <v>0</v>
      </c>
      <c r="DB195" s="154">
        <f t="shared" si="159"/>
        <v>0</v>
      </c>
      <c r="DC195" s="154">
        <f t="shared" si="159"/>
        <v>0</v>
      </c>
      <c r="DD195" s="154">
        <f t="shared" si="159"/>
        <v>0</v>
      </c>
      <c r="DE195" s="154">
        <f t="shared" si="159"/>
        <v>0</v>
      </c>
      <c r="DF195" s="154">
        <f t="shared" si="159"/>
        <v>0</v>
      </c>
      <c r="DG195" s="154">
        <f t="shared" si="159"/>
        <v>0</v>
      </c>
      <c r="DH195" s="154">
        <f t="shared" si="159"/>
        <v>0</v>
      </c>
      <c r="DI195" s="154">
        <f t="shared" si="159"/>
        <v>0</v>
      </c>
      <c r="DJ195" s="154">
        <f t="shared" si="159"/>
        <v>0</v>
      </c>
      <c r="DK195" s="154">
        <f t="shared" si="159"/>
        <v>0</v>
      </c>
      <c r="DL195" s="154">
        <f t="shared" si="159"/>
        <v>0</v>
      </c>
      <c r="DM195" s="154">
        <f t="shared" si="159"/>
        <v>0</v>
      </c>
      <c r="DN195" s="154">
        <f t="shared" si="159"/>
        <v>0</v>
      </c>
      <c r="DO195" s="154">
        <f t="shared" si="159"/>
        <v>0</v>
      </c>
      <c r="DP195" s="154">
        <f t="shared" si="159"/>
        <v>0</v>
      </c>
      <c r="DQ195" s="154">
        <f t="shared" si="159"/>
        <v>0</v>
      </c>
      <c r="DR195" s="154">
        <f t="shared" si="159"/>
        <v>0</v>
      </c>
      <c r="DS195" s="154">
        <f t="shared" si="159"/>
        <v>0</v>
      </c>
      <c r="DT195" s="154">
        <f t="shared" si="159"/>
        <v>0</v>
      </c>
      <c r="DU195" s="154">
        <f t="shared" si="159"/>
        <v>0</v>
      </c>
      <c r="DV195" s="154">
        <f t="shared" si="159"/>
        <v>0</v>
      </c>
      <c r="DW195" s="154">
        <f t="shared" si="159"/>
        <v>0</v>
      </c>
      <c r="DX195" s="154">
        <f t="shared" si="159"/>
        <v>0</v>
      </c>
      <c r="DY195" s="154">
        <f t="shared" si="159"/>
        <v>0</v>
      </c>
      <c r="DZ195" s="154">
        <f t="shared" si="159"/>
        <v>0</v>
      </c>
      <c r="EA195" s="154">
        <f t="shared" si="159"/>
        <v>0</v>
      </c>
      <c r="EB195" s="154">
        <f t="shared" si="159"/>
        <v>0</v>
      </c>
      <c r="EC195" s="154">
        <f t="shared" ref="EC195:GN195" si="160">IF(EC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ED195" s="154">
        <f t="shared" si="160"/>
        <v>0</v>
      </c>
      <c r="EE195" s="154">
        <f t="shared" si="160"/>
        <v>0</v>
      </c>
      <c r="EF195" s="154">
        <f t="shared" si="160"/>
        <v>0</v>
      </c>
      <c r="EG195" s="154">
        <f t="shared" si="160"/>
        <v>0</v>
      </c>
      <c r="EH195" s="154">
        <f t="shared" si="160"/>
        <v>0</v>
      </c>
      <c r="EI195" s="154">
        <f t="shared" si="160"/>
        <v>0</v>
      </c>
      <c r="EJ195" s="154">
        <f t="shared" si="160"/>
        <v>0</v>
      </c>
      <c r="EK195" s="154">
        <f t="shared" si="160"/>
        <v>0</v>
      </c>
      <c r="EL195" s="154">
        <f t="shared" si="160"/>
        <v>0</v>
      </c>
      <c r="EM195" s="154">
        <f t="shared" si="160"/>
        <v>0</v>
      </c>
      <c r="EN195" s="154">
        <f t="shared" si="160"/>
        <v>0</v>
      </c>
      <c r="EO195" s="154">
        <f t="shared" si="160"/>
        <v>0</v>
      </c>
      <c r="EP195" s="154">
        <f t="shared" si="160"/>
        <v>0</v>
      </c>
      <c r="EQ195" s="154">
        <f t="shared" si="160"/>
        <v>0</v>
      </c>
      <c r="ER195" s="154">
        <f t="shared" si="160"/>
        <v>0</v>
      </c>
      <c r="ES195" s="154">
        <f t="shared" si="160"/>
        <v>0</v>
      </c>
      <c r="ET195" s="154">
        <f t="shared" si="160"/>
        <v>0</v>
      </c>
      <c r="EU195" s="154">
        <f t="shared" si="160"/>
        <v>0</v>
      </c>
      <c r="EV195" s="154">
        <f t="shared" si="160"/>
        <v>0</v>
      </c>
      <c r="EW195" s="154">
        <f t="shared" si="160"/>
        <v>0</v>
      </c>
      <c r="EX195" s="154">
        <f t="shared" si="160"/>
        <v>0</v>
      </c>
      <c r="EY195" s="154">
        <f t="shared" si="160"/>
        <v>0</v>
      </c>
      <c r="EZ195" s="154">
        <f t="shared" si="160"/>
        <v>0</v>
      </c>
      <c r="FA195" s="154">
        <f t="shared" si="160"/>
        <v>0</v>
      </c>
      <c r="FB195" s="154">
        <f t="shared" si="160"/>
        <v>0</v>
      </c>
      <c r="FC195" s="154">
        <f t="shared" si="160"/>
        <v>-38086.52623523026</v>
      </c>
      <c r="FD195" s="154">
        <f t="shared" si="160"/>
        <v>0</v>
      </c>
      <c r="FE195" s="154">
        <f t="shared" si="160"/>
        <v>0</v>
      </c>
      <c r="FF195" s="154">
        <f t="shared" si="160"/>
        <v>0</v>
      </c>
      <c r="FG195" s="154">
        <f t="shared" si="160"/>
        <v>0</v>
      </c>
      <c r="FH195" s="154">
        <f t="shared" si="160"/>
        <v>0</v>
      </c>
      <c r="FI195" s="154">
        <f t="shared" si="160"/>
        <v>0</v>
      </c>
      <c r="FJ195" s="154">
        <f t="shared" si="160"/>
        <v>0</v>
      </c>
      <c r="FK195" s="154">
        <f t="shared" si="160"/>
        <v>0</v>
      </c>
      <c r="FL195" s="154">
        <f t="shared" si="160"/>
        <v>0</v>
      </c>
      <c r="FM195" s="154">
        <f t="shared" si="160"/>
        <v>0</v>
      </c>
      <c r="FN195" s="154">
        <f t="shared" si="160"/>
        <v>0</v>
      </c>
      <c r="FO195" s="154">
        <f t="shared" si="160"/>
        <v>0</v>
      </c>
      <c r="FP195" s="154">
        <f t="shared" si="160"/>
        <v>0</v>
      </c>
      <c r="FQ195" s="154">
        <f t="shared" si="160"/>
        <v>0</v>
      </c>
      <c r="FR195" s="154">
        <f t="shared" si="160"/>
        <v>0</v>
      </c>
      <c r="FS195" s="154">
        <f t="shared" si="160"/>
        <v>0</v>
      </c>
      <c r="FT195" s="154">
        <f t="shared" si="160"/>
        <v>0</v>
      </c>
      <c r="FU195" s="154">
        <f t="shared" si="160"/>
        <v>0</v>
      </c>
      <c r="FV195" s="154">
        <f t="shared" si="160"/>
        <v>0</v>
      </c>
      <c r="FW195" s="154">
        <f t="shared" si="160"/>
        <v>0</v>
      </c>
      <c r="FX195" s="154">
        <f t="shared" si="160"/>
        <v>0</v>
      </c>
      <c r="FY195" s="154">
        <f t="shared" si="160"/>
        <v>0</v>
      </c>
      <c r="FZ195" s="154">
        <f t="shared" si="160"/>
        <v>0</v>
      </c>
      <c r="GA195" s="154">
        <f t="shared" si="160"/>
        <v>0</v>
      </c>
      <c r="GB195" s="154">
        <f t="shared" si="160"/>
        <v>0</v>
      </c>
      <c r="GC195" s="154">
        <f t="shared" si="160"/>
        <v>0</v>
      </c>
      <c r="GD195" s="154">
        <f t="shared" si="160"/>
        <v>0</v>
      </c>
      <c r="GE195" s="154">
        <f t="shared" si="160"/>
        <v>0</v>
      </c>
      <c r="GF195" s="154">
        <f t="shared" si="160"/>
        <v>0</v>
      </c>
      <c r="GG195" s="154">
        <f t="shared" si="160"/>
        <v>0</v>
      </c>
      <c r="GH195" s="154">
        <f t="shared" si="160"/>
        <v>0</v>
      </c>
      <c r="GI195" s="154">
        <f t="shared" si="160"/>
        <v>0</v>
      </c>
      <c r="GJ195" s="154">
        <f t="shared" si="160"/>
        <v>0</v>
      </c>
      <c r="GK195" s="154">
        <f t="shared" si="160"/>
        <v>0</v>
      </c>
      <c r="GL195" s="154">
        <f t="shared" si="160"/>
        <v>0</v>
      </c>
      <c r="GM195" s="154">
        <f t="shared" si="160"/>
        <v>0</v>
      </c>
      <c r="GN195" s="154">
        <f t="shared" si="160"/>
        <v>0</v>
      </c>
      <c r="GO195" s="154">
        <f t="shared" ref="GO195:IZ195" si="161">IF(GO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GP195" s="154">
        <f t="shared" si="161"/>
        <v>0</v>
      </c>
      <c r="GQ195" s="154">
        <f t="shared" si="161"/>
        <v>0</v>
      </c>
      <c r="GR195" s="154">
        <f t="shared" si="161"/>
        <v>0</v>
      </c>
      <c r="GS195" s="154">
        <f t="shared" si="161"/>
        <v>0</v>
      </c>
      <c r="GT195" s="154">
        <f t="shared" si="161"/>
        <v>0</v>
      </c>
      <c r="GU195" s="154">
        <f t="shared" si="161"/>
        <v>0</v>
      </c>
      <c r="GV195" s="154">
        <f t="shared" si="161"/>
        <v>0</v>
      </c>
      <c r="GW195" s="154">
        <f t="shared" si="161"/>
        <v>0</v>
      </c>
      <c r="GX195" s="154">
        <f t="shared" si="161"/>
        <v>0</v>
      </c>
      <c r="GY195" s="154">
        <f t="shared" si="161"/>
        <v>0</v>
      </c>
      <c r="GZ195" s="154">
        <f t="shared" si="161"/>
        <v>0</v>
      </c>
      <c r="HA195" s="154">
        <f t="shared" si="161"/>
        <v>0</v>
      </c>
      <c r="HB195" s="154">
        <f t="shared" si="161"/>
        <v>0</v>
      </c>
      <c r="HC195" s="154">
        <f t="shared" si="161"/>
        <v>0</v>
      </c>
      <c r="HD195" s="154">
        <f t="shared" si="161"/>
        <v>0</v>
      </c>
      <c r="HE195" s="154">
        <f t="shared" si="161"/>
        <v>0</v>
      </c>
      <c r="HF195" s="154">
        <f t="shared" si="161"/>
        <v>0</v>
      </c>
      <c r="HG195" s="154">
        <f t="shared" si="161"/>
        <v>0</v>
      </c>
      <c r="HH195" s="154">
        <f t="shared" si="161"/>
        <v>0</v>
      </c>
      <c r="HI195" s="154">
        <f t="shared" si="161"/>
        <v>0</v>
      </c>
      <c r="HJ195" s="154">
        <f t="shared" si="161"/>
        <v>0</v>
      </c>
      <c r="HK195" s="154">
        <f t="shared" si="161"/>
        <v>0</v>
      </c>
      <c r="HL195" s="154">
        <f t="shared" si="161"/>
        <v>0</v>
      </c>
      <c r="HM195" s="154">
        <f t="shared" si="161"/>
        <v>0</v>
      </c>
      <c r="HN195" s="154">
        <f t="shared" si="161"/>
        <v>0</v>
      </c>
      <c r="HO195" s="154">
        <f t="shared" si="161"/>
        <v>0</v>
      </c>
      <c r="HP195" s="154">
        <f t="shared" si="161"/>
        <v>0</v>
      </c>
      <c r="HQ195" s="154">
        <f t="shared" si="161"/>
        <v>0</v>
      </c>
      <c r="HR195" s="154">
        <f t="shared" si="161"/>
        <v>0</v>
      </c>
      <c r="HS195" s="154">
        <f t="shared" si="161"/>
        <v>0</v>
      </c>
      <c r="HT195" s="154">
        <f t="shared" si="161"/>
        <v>0</v>
      </c>
      <c r="HU195" s="154">
        <f t="shared" si="161"/>
        <v>0</v>
      </c>
      <c r="HV195" s="154">
        <f t="shared" si="161"/>
        <v>0</v>
      </c>
      <c r="HW195" s="154">
        <f t="shared" si="161"/>
        <v>0</v>
      </c>
      <c r="HX195" s="154">
        <f t="shared" si="161"/>
        <v>0</v>
      </c>
      <c r="HY195" s="154">
        <f t="shared" si="161"/>
        <v>0</v>
      </c>
      <c r="HZ195" s="154">
        <f t="shared" si="161"/>
        <v>0</v>
      </c>
      <c r="IA195" s="154">
        <f t="shared" si="161"/>
        <v>0</v>
      </c>
      <c r="IB195" s="154">
        <f t="shared" si="161"/>
        <v>0</v>
      </c>
      <c r="IC195" s="154">
        <f t="shared" si="161"/>
        <v>0</v>
      </c>
      <c r="ID195" s="154">
        <f t="shared" si="161"/>
        <v>0</v>
      </c>
      <c r="IE195" s="154">
        <f t="shared" si="161"/>
        <v>0</v>
      </c>
      <c r="IF195" s="154">
        <f t="shared" si="161"/>
        <v>0</v>
      </c>
      <c r="IG195" s="154">
        <f t="shared" si="161"/>
        <v>0</v>
      </c>
      <c r="IH195" s="154">
        <f t="shared" si="161"/>
        <v>0</v>
      </c>
      <c r="II195" s="154">
        <f t="shared" si="161"/>
        <v>0</v>
      </c>
      <c r="IJ195" s="154">
        <f t="shared" si="161"/>
        <v>0</v>
      </c>
      <c r="IK195" s="154">
        <f t="shared" si="161"/>
        <v>0</v>
      </c>
      <c r="IL195" s="154">
        <f t="shared" si="161"/>
        <v>0</v>
      </c>
      <c r="IM195" s="154">
        <f t="shared" si="161"/>
        <v>0</v>
      </c>
      <c r="IN195" s="154">
        <f t="shared" si="161"/>
        <v>0</v>
      </c>
      <c r="IO195" s="154">
        <f t="shared" si="161"/>
        <v>0</v>
      </c>
      <c r="IP195" s="154">
        <f t="shared" si="161"/>
        <v>0</v>
      </c>
      <c r="IQ195" s="154">
        <f t="shared" si="161"/>
        <v>0</v>
      </c>
      <c r="IR195" s="154">
        <f t="shared" si="161"/>
        <v>0</v>
      </c>
      <c r="IS195" s="154">
        <f t="shared" si="161"/>
        <v>0</v>
      </c>
      <c r="IT195" s="154">
        <f t="shared" si="161"/>
        <v>0</v>
      </c>
      <c r="IU195" s="154">
        <f t="shared" si="161"/>
        <v>0</v>
      </c>
      <c r="IV195" s="154">
        <f t="shared" si="161"/>
        <v>0</v>
      </c>
      <c r="IW195" s="154">
        <f t="shared" si="161"/>
        <v>0</v>
      </c>
      <c r="IX195" s="154">
        <f t="shared" si="161"/>
        <v>0</v>
      </c>
      <c r="IY195" s="154">
        <f t="shared" si="161"/>
        <v>0</v>
      </c>
      <c r="IZ195" s="154">
        <f t="shared" si="161"/>
        <v>0</v>
      </c>
      <c r="JA195" s="154">
        <f t="shared" ref="JA195:LL195" si="162">IF(JA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JB195" s="154">
        <f t="shared" si="162"/>
        <v>0</v>
      </c>
      <c r="JC195" s="154">
        <f t="shared" si="162"/>
        <v>0</v>
      </c>
      <c r="JD195" s="154">
        <f t="shared" si="162"/>
        <v>0</v>
      </c>
      <c r="JE195" s="154">
        <f t="shared" si="162"/>
        <v>0</v>
      </c>
      <c r="JF195" s="154">
        <f t="shared" si="162"/>
        <v>0</v>
      </c>
      <c r="JG195" s="154">
        <f t="shared" si="162"/>
        <v>0</v>
      </c>
      <c r="JH195" s="154">
        <f t="shared" si="162"/>
        <v>0</v>
      </c>
      <c r="JI195" s="154">
        <f t="shared" si="162"/>
        <v>0</v>
      </c>
      <c r="JJ195" s="154">
        <f t="shared" si="162"/>
        <v>0</v>
      </c>
      <c r="JK195" s="154">
        <f t="shared" si="162"/>
        <v>0</v>
      </c>
      <c r="JL195" s="154">
        <f t="shared" si="162"/>
        <v>0</v>
      </c>
      <c r="JM195" s="154">
        <f t="shared" si="162"/>
        <v>0</v>
      </c>
      <c r="JN195" s="154">
        <f t="shared" si="162"/>
        <v>0</v>
      </c>
      <c r="JO195" s="154">
        <f t="shared" si="162"/>
        <v>0</v>
      </c>
      <c r="JP195" s="154">
        <f t="shared" si="162"/>
        <v>0</v>
      </c>
      <c r="JQ195" s="154">
        <f t="shared" si="162"/>
        <v>0</v>
      </c>
      <c r="JR195" s="154">
        <f t="shared" si="162"/>
        <v>0</v>
      </c>
      <c r="JS195" s="154">
        <f t="shared" si="162"/>
        <v>0</v>
      </c>
      <c r="JT195" s="154">
        <f t="shared" si="162"/>
        <v>0</v>
      </c>
      <c r="JU195" s="154">
        <f t="shared" si="162"/>
        <v>0</v>
      </c>
      <c r="JV195" s="154">
        <f t="shared" si="162"/>
        <v>0</v>
      </c>
      <c r="JW195" s="154">
        <f t="shared" si="162"/>
        <v>0</v>
      </c>
      <c r="JX195" s="154">
        <f t="shared" si="162"/>
        <v>0</v>
      </c>
      <c r="JY195" s="154">
        <f t="shared" si="162"/>
        <v>0</v>
      </c>
      <c r="JZ195" s="154">
        <f t="shared" si="162"/>
        <v>0</v>
      </c>
      <c r="KA195" s="154">
        <f t="shared" si="162"/>
        <v>0</v>
      </c>
      <c r="KB195" s="154">
        <f t="shared" si="162"/>
        <v>0</v>
      </c>
      <c r="KC195" s="154">
        <f t="shared" si="162"/>
        <v>0</v>
      </c>
      <c r="KD195" s="154">
        <f t="shared" si="162"/>
        <v>0</v>
      </c>
      <c r="KE195" s="154">
        <f t="shared" si="162"/>
        <v>0</v>
      </c>
      <c r="KF195" s="154">
        <f t="shared" si="162"/>
        <v>0</v>
      </c>
      <c r="KG195" s="154">
        <f t="shared" si="162"/>
        <v>0</v>
      </c>
      <c r="KH195" s="154">
        <f t="shared" si="162"/>
        <v>0</v>
      </c>
      <c r="KI195" s="154">
        <f t="shared" si="162"/>
        <v>0</v>
      </c>
      <c r="KJ195" s="154">
        <f t="shared" si="162"/>
        <v>0</v>
      </c>
      <c r="KK195" s="154">
        <f t="shared" si="162"/>
        <v>0</v>
      </c>
      <c r="KL195" s="154">
        <f t="shared" si="162"/>
        <v>0</v>
      </c>
      <c r="KM195" s="154">
        <f t="shared" si="162"/>
        <v>0</v>
      </c>
      <c r="KN195" s="154">
        <f t="shared" si="162"/>
        <v>0</v>
      </c>
      <c r="KO195" s="154">
        <f t="shared" si="162"/>
        <v>0</v>
      </c>
      <c r="KP195" s="154">
        <f t="shared" si="162"/>
        <v>0</v>
      </c>
      <c r="KQ195" s="154">
        <f t="shared" si="162"/>
        <v>0</v>
      </c>
      <c r="KR195" s="154">
        <f t="shared" si="162"/>
        <v>0</v>
      </c>
      <c r="KS195" s="154">
        <f t="shared" si="162"/>
        <v>0</v>
      </c>
      <c r="KT195" s="154">
        <f t="shared" si="162"/>
        <v>0</v>
      </c>
      <c r="KU195" s="154">
        <f t="shared" si="162"/>
        <v>0</v>
      </c>
      <c r="KV195" s="154">
        <f t="shared" si="162"/>
        <v>0</v>
      </c>
      <c r="KW195" s="154">
        <f t="shared" si="162"/>
        <v>0</v>
      </c>
      <c r="KX195" s="154">
        <f t="shared" si="162"/>
        <v>0</v>
      </c>
      <c r="KY195" s="154">
        <f t="shared" si="162"/>
        <v>0</v>
      </c>
      <c r="KZ195" s="154">
        <f t="shared" si="162"/>
        <v>0</v>
      </c>
      <c r="LA195" s="154">
        <f t="shared" si="162"/>
        <v>0</v>
      </c>
      <c r="LB195" s="154">
        <f t="shared" si="162"/>
        <v>0</v>
      </c>
      <c r="LC195" s="154">
        <f t="shared" si="162"/>
        <v>0</v>
      </c>
      <c r="LD195" s="154">
        <f t="shared" si="162"/>
        <v>0</v>
      </c>
      <c r="LE195" s="154">
        <f t="shared" si="162"/>
        <v>0</v>
      </c>
      <c r="LF195" s="154">
        <f t="shared" si="162"/>
        <v>0</v>
      </c>
      <c r="LG195" s="154">
        <f t="shared" si="162"/>
        <v>0</v>
      </c>
      <c r="LH195" s="154">
        <f t="shared" si="162"/>
        <v>0</v>
      </c>
      <c r="LI195" s="154">
        <f t="shared" si="162"/>
        <v>0</v>
      </c>
      <c r="LJ195" s="154">
        <f t="shared" si="162"/>
        <v>0</v>
      </c>
      <c r="LK195" s="154">
        <f t="shared" si="162"/>
        <v>0</v>
      </c>
      <c r="LL195" s="154">
        <f t="shared" si="162"/>
        <v>0</v>
      </c>
      <c r="LM195" s="154">
        <f t="shared" ref="LM195:NK195" si="163">IF(LM$165=EOMONTH($E19,$R19*(1-$O19)),SUMIFS($D188:$NK188,$D$165:$NK$165,"&gt;"&amp;EOMONTH($E19,$R19*(1-$O19)+$S19*(1-$O19)+$T19*$O19),$D$165:$NK$165,"&lt;="&amp;EOMONTH($E19,$R19*(1-$O19)+60))*-($AF19*(1-$O19)+$AH19*$O19)+SUMIFS($D188:$NK188,$D$165:$NK$165,"&gt;"&amp;EOMONTH($E19,$R19*(1-$O19)+60),$D$165:$NK$165,"&lt;="&amp;EOMONTH($E19,$R19*(1-$O19)+300))*-($AG19*(1-$O19)+$AI19*$O19),0)</f>
        <v>0</v>
      </c>
      <c r="LN195" s="154">
        <f t="shared" si="163"/>
        <v>0</v>
      </c>
      <c r="LO195" s="154">
        <f t="shared" si="163"/>
        <v>0</v>
      </c>
      <c r="LP195" s="154">
        <f t="shared" si="163"/>
        <v>0</v>
      </c>
      <c r="LQ195" s="154">
        <f t="shared" si="163"/>
        <v>0</v>
      </c>
      <c r="LR195" s="154">
        <f t="shared" si="163"/>
        <v>0</v>
      </c>
      <c r="LS195" s="154">
        <f t="shared" si="163"/>
        <v>0</v>
      </c>
      <c r="LT195" s="154">
        <f t="shared" si="163"/>
        <v>0</v>
      </c>
      <c r="LU195" s="154">
        <f t="shared" si="163"/>
        <v>0</v>
      </c>
      <c r="LV195" s="154">
        <f t="shared" si="163"/>
        <v>0</v>
      </c>
      <c r="LW195" s="154">
        <f t="shared" si="163"/>
        <v>0</v>
      </c>
      <c r="LX195" s="154">
        <f t="shared" si="163"/>
        <v>0</v>
      </c>
      <c r="LY195" s="154">
        <f t="shared" si="163"/>
        <v>0</v>
      </c>
      <c r="LZ195" s="154">
        <f t="shared" si="163"/>
        <v>0</v>
      </c>
      <c r="MA195" s="154">
        <f t="shared" si="163"/>
        <v>0</v>
      </c>
      <c r="MB195" s="154">
        <f t="shared" si="163"/>
        <v>0</v>
      </c>
      <c r="MC195" s="154">
        <f t="shared" si="163"/>
        <v>0</v>
      </c>
      <c r="MD195" s="154">
        <f t="shared" si="163"/>
        <v>0</v>
      </c>
      <c r="ME195" s="154">
        <f t="shared" si="163"/>
        <v>0</v>
      </c>
      <c r="MF195" s="154">
        <f t="shared" si="163"/>
        <v>0</v>
      </c>
      <c r="MG195" s="154">
        <f t="shared" si="163"/>
        <v>0</v>
      </c>
      <c r="MH195" s="154">
        <f t="shared" si="163"/>
        <v>0</v>
      </c>
      <c r="MI195" s="154">
        <f t="shared" si="163"/>
        <v>0</v>
      </c>
      <c r="MJ195" s="154">
        <f t="shared" si="163"/>
        <v>0</v>
      </c>
      <c r="MK195" s="154">
        <f t="shared" si="163"/>
        <v>0</v>
      </c>
      <c r="ML195" s="154">
        <f t="shared" si="163"/>
        <v>0</v>
      </c>
      <c r="MM195" s="154">
        <f t="shared" si="163"/>
        <v>0</v>
      </c>
      <c r="MN195" s="154">
        <f t="shared" si="163"/>
        <v>0</v>
      </c>
      <c r="MO195" s="154">
        <f t="shared" si="163"/>
        <v>0</v>
      </c>
      <c r="MP195" s="154">
        <f t="shared" si="163"/>
        <v>0</v>
      </c>
      <c r="MQ195" s="154">
        <f t="shared" si="163"/>
        <v>0</v>
      </c>
      <c r="MR195" s="154">
        <f t="shared" si="163"/>
        <v>0</v>
      </c>
      <c r="MS195" s="154">
        <f t="shared" si="163"/>
        <v>0</v>
      </c>
      <c r="MT195" s="154">
        <f t="shared" si="163"/>
        <v>0</v>
      </c>
      <c r="MU195" s="154">
        <f t="shared" si="163"/>
        <v>0</v>
      </c>
      <c r="MV195" s="154">
        <f t="shared" si="163"/>
        <v>0</v>
      </c>
      <c r="MW195" s="154">
        <f t="shared" si="163"/>
        <v>0</v>
      </c>
      <c r="MX195" s="154">
        <f t="shared" si="163"/>
        <v>0</v>
      </c>
      <c r="MY195" s="154">
        <f t="shared" si="163"/>
        <v>0</v>
      </c>
      <c r="MZ195" s="154">
        <f t="shared" si="163"/>
        <v>0</v>
      </c>
      <c r="NA195" s="154">
        <f t="shared" si="163"/>
        <v>0</v>
      </c>
      <c r="NB195" s="154">
        <f t="shared" si="163"/>
        <v>0</v>
      </c>
      <c r="NC195" s="154">
        <f t="shared" si="163"/>
        <v>0</v>
      </c>
      <c r="ND195" s="154">
        <f t="shared" si="163"/>
        <v>0</v>
      </c>
      <c r="NE195" s="154">
        <f t="shared" si="163"/>
        <v>0</v>
      </c>
      <c r="NF195" s="154">
        <f t="shared" si="163"/>
        <v>0</v>
      </c>
      <c r="NG195" s="154">
        <f t="shared" si="163"/>
        <v>0</v>
      </c>
      <c r="NH195" s="154">
        <f t="shared" si="163"/>
        <v>0</v>
      </c>
      <c r="NI195" s="154">
        <f t="shared" si="163"/>
        <v>0</v>
      </c>
      <c r="NJ195" s="154">
        <f t="shared" si="163"/>
        <v>0</v>
      </c>
      <c r="NK195" s="157">
        <f t="shared" si="163"/>
        <v>0</v>
      </c>
    </row>
    <row r="196" spans="1:375" x14ac:dyDescent="0.25">
      <c r="A196" s="158">
        <f t="shared" ca="1" si="109"/>
        <v>2604001.6699192398</v>
      </c>
      <c r="B196" s="162"/>
      <c r="C196" s="159" t="s">
        <v>151</v>
      </c>
      <c r="D196" s="160">
        <f ca="1">SUM(D191:D195)</f>
        <v>7021.8711729842735</v>
      </c>
      <c r="E196" s="160">
        <f t="shared" ref="E196:BP196" ca="1" si="164">SUM(E191:E195)</f>
        <v>7022.2074519278658</v>
      </c>
      <c r="F196" s="160">
        <f t="shared" ca="1" si="164"/>
        <v>6954.1590373830149</v>
      </c>
      <c r="G196" s="160">
        <f t="shared" ca="1" si="164"/>
        <v>6954.4934027365489</v>
      </c>
      <c r="H196" s="160">
        <f t="shared" ca="1" si="164"/>
        <v>7091.104967448684</v>
      </c>
      <c r="I196" s="160">
        <f t="shared" ca="1" si="164"/>
        <v>7101.0924757644325</v>
      </c>
      <c r="J196" s="160">
        <f t="shared" ca="1" si="164"/>
        <v>7163.3076151953301</v>
      </c>
      <c r="K196" s="160">
        <f t="shared" ca="1" si="164"/>
        <v>7163.6489010487439</v>
      </c>
      <c r="L196" s="160">
        <f t="shared" ca="1" si="164"/>
        <v>7163.9910286051418</v>
      </c>
      <c r="M196" s="160">
        <f t="shared" ca="1" si="164"/>
        <v>7164.3339999403906</v>
      </c>
      <c r="N196" s="160">
        <f t="shared" ca="1" si="164"/>
        <v>7164.6778171354763</v>
      </c>
      <c r="O196" s="160">
        <f t="shared" ca="1" si="164"/>
        <v>7169.1544770951696</v>
      </c>
      <c r="P196" s="160">
        <f t="shared" ca="1" si="164"/>
        <v>7368.6691423688762</v>
      </c>
      <c r="Q196" s="160">
        <f t="shared" ca="1" si="164"/>
        <v>7370.8717504770675</v>
      </c>
      <c r="R196" s="160">
        <f t="shared" ca="1" si="164"/>
        <v>7371.2189720241986</v>
      </c>
      <c r="S196" s="160">
        <f t="shared" ca="1" si="164"/>
        <v>7371.5670499133357</v>
      </c>
      <c r="T196" s="160">
        <f t="shared" ca="1" si="164"/>
        <v>7371.9159862564493</v>
      </c>
      <c r="U196" s="160">
        <f t="shared" ca="1" si="164"/>
        <v>7372.2657831707184</v>
      </c>
      <c r="V196" s="160">
        <f t="shared" ca="1" si="164"/>
        <v>7372.6164427785443</v>
      </c>
      <c r="W196" s="160">
        <f t="shared" ca="1" si="164"/>
        <v>7372.9679672075599</v>
      </c>
      <c r="X196" s="160">
        <f t="shared" ca="1" si="164"/>
        <v>7373.3203585906504</v>
      </c>
      <c r="Y196" s="160">
        <f t="shared" ca="1" si="164"/>
        <v>7373.6736190659558</v>
      </c>
      <c r="Z196" s="160">
        <f t="shared" ca="1" si="164"/>
        <v>7374.0277507768933</v>
      </c>
      <c r="AA196" s="160">
        <f t="shared" ca="1" si="164"/>
        <v>7378.6387105353779</v>
      </c>
      <c r="AB196" s="160">
        <f t="shared" ca="1" si="164"/>
        <v>7970.1221809159188</v>
      </c>
      <c r="AC196" s="160">
        <f t="shared" ca="1" si="164"/>
        <v>7972.3908672673551</v>
      </c>
      <c r="AD196" s="160">
        <f t="shared" ca="1" si="164"/>
        <v>7972.7485054609006</v>
      </c>
      <c r="AE196" s="160">
        <f t="shared" ca="1" si="164"/>
        <v>7973.1070256867115</v>
      </c>
      <c r="AF196" s="160">
        <f t="shared" ca="1" si="164"/>
        <v>7973.4664301201192</v>
      </c>
      <c r="AG196" s="160">
        <f t="shared" ca="1" si="164"/>
        <v>7973.8267209418154</v>
      </c>
      <c r="AH196" s="160">
        <f t="shared" ca="1" si="164"/>
        <v>7974.1879003378763</v>
      </c>
      <c r="AI196" s="160">
        <f t="shared" ca="1" si="164"/>
        <v>7974.5499704997628</v>
      </c>
      <c r="AJ196" s="160">
        <f t="shared" ca="1" si="164"/>
        <v>7974.912933624345</v>
      </c>
      <c r="AK196" s="160">
        <f t="shared" ca="1" si="164"/>
        <v>7975.2767919139105</v>
      </c>
      <c r="AL196" s="160">
        <f t="shared" ca="1" si="164"/>
        <v>7975.6415475761769</v>
      </c>
      <c r="AM196" s="160">
        <f t="shared" ca="1" si="164"/>
        <v>7979.9294010428775</v>
      </c>
      <c r="AN196" s="160">
        <f t="shared" ca="1" si="164"/>
        <v>8199.0872064592932</v>
      </c>
      <c r="AO196" s="160">
        <f t="shared" ca="1" si="164"/>
        <v>8201.8853884858108</v>
      </c>
      <c r="AP196" s="160">
        <f t="shared" ca="1" si="164"/>
        <v>8202.2537558251624</v>
      </c>
      <c r="AQ196" s="160">
        <f t="shared" ca="1" si="164"/>
        <v>8202.6230316577494</v>
      </c>
      <c r="AR196" s="160">
        <f t="shared" ca="1" si="164"/>
        <v>8202.9932182241573</v>
      </c>
      <c r="AS196" s="160">
        <f t="shared" ca="1" si="164"/>
        <v>8203.3643177705053</v>
      </c>
      <c r="AT196" s="160">
        <f t="shared" ca="1" si="164"/>
        <v>8203.7363325484475</v>
      </c>
      <c r="AU196" s="160">
        <f t="shared" ca="1" si="164"/>
        <v>8204.1092648151916</v>
      </c>
      <c r="AV196" s="160">
        <f t="shared" ca="1" si="164"/>
        <v>8204.4831168335113</v>
      </c>
      <c r="AW196" s="160">
        <f t="shared" ca="1" si="164"/>
        <v>8204.8578908717627</v>
      </c>
      <c r="AX196" s="160">
        <f t="shared" ca="1" si="164"/>
        <v>8205.2335892038973</v>
      </c>
      <c r="AY196" s="160">
        <f t="shared" ca="1" si="164"/>
        <v>8209.6500782745989</v>
      </c>
      <c r="AZ196" s="160">
        <f t="shared" ca="1" si="164"/>
        <v>8435.1890737575177</v>
      </c>
      <c r="BA196" s="160">
        <f t="shared" ca="1" si="164"/>
        <v>8438.0712012448312</v>
      </c>
      <c r="BB196" s="160">
        <f t="shared" ca="1" si="164"/>
        <v>8438.450619604364</v>
      </c>
      <c r="BC196" s="160">
        <f t="shared" ca="1" si="164"/>
        <v>8438.8309737119271</v>
      </c>
      <c r="BD196" s="160">
        <f t="shared" ca="1" si="164"/>
        <v>8439.2122658753287</v>
      </c>
      <c r="BE196" s="160">
        <f t="shared" ca="1" si="164"/>
        <v>8439.594498408067</v>
      </c>
      <c r="BF196" s="160">
        <f t="shared" ca="1" si="164"/>
        <v>8439.9776736293461</v>
      </c>
      <c r="BG196" s="160">
        <f t="shared" ca="1" si="164"/>
        <v>8440.3617938640928</v>
      </c>
      <c r="BH196" s="160">
        <f t="shared" ca="1" si="164"/>
        <v>8440.7468614429617</v>
      </c>
      <c r="BI196" s="160">
        <f t="shared" ca="1" si="164"/>
        <v>8441.1328787023613</v>
      </c>
      <c r="BJ196" s="160">
        <f t="shared" ca="1" si="164"/>
        <v>8441.5198479844603</v>
      </c>
      <c r="BK196" s="160">
        <f t="shared" ca="1" si="164"/>
        <v>8446.0688317272834</v>
      </c>
      <c r="BL196" s="160">
        <f t="shared" ca="1" si="164"/>
        <v>8678.1765820967776</v>
      </c>
      <c r="BM196" s="160">
        <f t="shared" ca="1" si="164"/>
        <v>8681.1451734087095</v>
      </c>
      <c r="BN196" s="160">
        <f t="shared" ca="1" si="164"/>
        <v>8681.5359743190274</v>
      </c>
      <c r="BO196" s="160">
        <f t="shared" ca="1" si="164"/>
        <v>8681.9277390498173</v>
      </c>
      <c r="BP196" s="160">
        <f t="shared" ca="1" si="164"/>
        <v>8682.3204699781218</v>
      </c>
      <c r="BQ196" s="160">
        <f t="shared" ref="BQ196:EB196" ca="1" si="165">SUM(BQ191:BQ195)</f>
        <v>8682.7141694868424</v>
      </c>
      <c r="BR196" s="160">
        <f t="shared" ca="1" si="165"/>
        <v>8683.1088399647597</v>
      </c>
      <c r="BS196" s="160">
        <f t="shared" ca="1" si="165"/>
        <v>8683.5044838065478</v>
      </c>
      <c r="BT196" s="160">
        <f t="shared" ca="1" si="165"/>
        <v>8683.9011034127834</v>
      </c>
      <c r="BU196" s="160">
        <f t="shared" ca="1" si="165"/>
        <v>8684.2987011899659</v>
      </c>
      <c r="BV196" s="160">
        <f t="shared" ca="1" si="165"/>
        <v>8684.6972795505262</v>
      </c>
      <c r="BW196" s="160">
        <f t="shared" ca="1" si="165"/>
        <v>8689.3827328056341</v>
      </c>
      <c r="BX196" s="160">
        <f t="shared" ca="1" si="165"/>
        <v>8928.2523524087446</v>
      </c>
      <c r="BY196" s="160">
        <f t="shared" ca="1" si="165"/>
        <v>8931.310001460035</v>
      </c>
      <c r="BZ196" s="160">
        <f t="shared" ca="1" si="165"/>
        <v>8931.7125263976632</v>
      </c>
      <c r="CA196" s="160">
        <f t="shared" ca="1" si="165"/>
        <v>8932.116044070377</v>
      </c>
      <c r="CB196" s="160">
        <f t="shared" ca="1" si="165"/>
        <v>8932.520556926529</v>
      </c>
      <c r="CC196" s="160">
        <f t="shared" ca="1" si="165"/>
        <v>8932.9260674205107</v>
      </c>
      <c r="CD196" s="160">
        <f t="shared" ca="1" si="165"/>
        <v>8933.332578012767</v>
      </c>
      <c r="CE196" s="160">
        <f t="shared" ca="1" si="165"/>
        <v>8933.7400911698096</v>
      </c>
      <c r="CF196" s="160">
        <f t="shared" ca="1" si="165"/>
        <v>8934.1486093642325</v>
      </c>
      <c r="CG196" s="160">
        <f t="shared" ca="1" si="165"/>
        <v>8934.5581350747289</v>
      </c>
      <c r="CH196" s="160">
        <f t="shared" ca="1" si="165"/>
        <v>8934.9686707861074</v>
      </c>
      <c r="CI196" s="160">
        <f t="shared" ca="1" si="165"/>
        <v>8939.7946876388687</v>
      </c>
      <c r="CJ196" s="160">
        <f t="shared" ca="1" si="165"/>
        <v>9185.6250052870528</v>
      </c>
      <c r="CK196" s="160">
        <f t="shared" ca="1" si="165"/>
        <v>9188.7743838098831</v>
      </c>
      <c r="CL196" s="160">
        <f t="shared" ca="1" si="165"/>
        <v>9189.1889844956386</v>
      </c>
      <c r="CM196" s="160">
        <f t="shared" ca="1" si="165"/>
        <v>9189.6046076985349</v>
      </c>
      <c r="CN196" s="160">
        <f t="shared" ca="1" si="165"/>
        <v>9190.0212559403717</v>
      </c>
      <c r="CO196" s="160">
        <f t="shared" ca="1" si="165"/>
        <v>9190.4389317491732</v>
      </c>
      <c r="CP196" s="160">
        <f t="shared" ca="1" si="165"/>
        <v>9190.8576376591973</v>
      </c>
      <c r="CQ196" s="160">
        <f t="shared" ca="1" si="165"/>
        <v>9191.27737621095</v>
      </c>
      <c r="CR196" s="160">
        <f t="shared" ca="1" si="165"/>
        <v>9191.698149951204</v>
      </c>
      <c r="CS196" s="160">
        <f t="shared" ca="1" si="165"/>
        <v>9192.119961433018</v>
      </c>
      <c r="CT196" s="160">
        <f t="shared" ca="1" si="165"/>
        <v>9192.5428132157358</v>
      </c>
      <c r="CU196" s="160">
        <f t="shared" ca="1" si="165"/>
        <v>9197.5136105740803</v>
      </c>
      <c r="CV196" s="160">
        <f t="shared" ca="1" si="165"/>
        <v>9450.5093393978332</v>
      </c>
      <c r="CW196" s="160">
        <f t="shared" ca="1" si="165"/>
        <v>9453.753199276347</v>
      </c>
      <c r="CX196" s="160">
        <f t="shared" ca="1" si="165"/>
        <v>9454.1802379826768</v>
      </c>
      <c r="CY196" s="160">
        <f t="shared" ca="1" si="165"/>
        <v>9454.6083298816593</v>
      </c>
      <c r="CZ196" s="160">
        <f t="shared" ca="1" si="165"/>
        <v>9455.0374775707514</v>
      </c>
      <c r="DA196" s="160">
        <f t="shared" ca="1" si="165"/>
        <v>9455.4676836538165</v>
      </c>
      <c r="DB196" s="160">
        <f t="shared" ca="1" si="165"/>
        <v>9455.8989507411407</v>
      </c>
      <c r="DC196" s="160">
        <f t="shared" ca="1" si="165"/>
        <v>9456.3312814494475</v>
      </c>
      <c r="DD196" s="160">
        <f t="shared" ca="1" si="165"/>
        <v>9456.7646784019107</v>
      </c>
      <c r="DE196" s="160">
        <f t="shared" ca="1" si="165"/>
        <v>9457.199144228176</v>
      </c>
      <c r="DF196" s="160">
        <f t="shared" ca="1" si="165"/>
        <v>9457.6346815643774</v>
      </c>
      <c r="DG196" s="160">
        <f t="shared" ca="1" si="165"/>
        <v>9462.7546028434717</v>
      </c>
      <c r="DH196" s="160">
        <f t="shared" ca="1" si="165"/>
        <v>9723.1265152109809</v>
      </c>
      <c r="DI196" s="160">
        <f t="shared" ca="1" si="165"/>
        <v>9726.4676908858492</v>
      </c>
      <c r="DJ196" s="160">
        <f t="shared" ca="1" si="165"/>
        <v>9726.9075407533692</v>
      </c>
      <c r="DK196" s="160">
        <f t="shared" ca="1" si="165"/>
        <v>9727.3484754093206</v>
      </c>
      <c r="DL196" s="160">
        <f t="shared" ca="1" si="165"/>
        <v>9727.7904975290858</v>
      </c>
      <c r="DM196" s="160">
        <f t="shared" ca="1" si="165"/>
        <v>9728.2336097946427</v>
      </c>
      <c r="DN196" s="160">
        <f t="shared" ca="1" si="165"/>
        <v>9728.6778148945868</v>
      </c>
      <c r="DO196" s="160">
        <f t="shared" ca="1" si="165"/>
        <v>9729.1231155241421</v>
      </c>
      <c r="DP196" s="160">
        <f t="shared" ca="1" si="165"/>
        <v>9729.569514385179</v>
      </c>
      <c r="DQ196" s="160">
        <f t="shared" ca="1" si="165"/>
        <v>9730.0170141862327</v>
      </c>
      <c r="DR196" s="160">
        <f t="shared" ca="1" si="165"/>
        <v>9730.4656176425196</v>
      </c>
      <c r="DS196" s="160">
        <f t="shared" ca="1" si="165"/>
        <v>9735.7391365599869</v>
      </c>
      <c r="DT196" s="160">
        <f t="shared" ca="1" si="165"/>
        <v>10099.517655688531</v>
      </c>
      <c r="DU196" s="160">
        <f t="shared" ca="1" si="165"/>
        <v>10102.959066633648</v>
      </c>
      <c r="DV196" s="160">
        <f t="shared" ca="1" si="165"/>
        <v>10103.412111997191</v>
      </c>
      <c r="DW196" s="160">
        <f t="shared" ca="1" si="165"/>
        <v>10103.866274692822</v>
      </c>
      <c r="DX196" s="160">
        <f t="shared" ca="1" si="165"/>
        <v>10104.32155747618</v>
      </c>
      <c r="DY196" s="160">
        <f t="shared" ca="1" si="165"/>
        <v>10003.593315322707</v>
      </c>
      <c r="DZ196" s="160">
        <f t="shared" ca="1" si="165"/>
        <v>10004.046007326522</v>
      </c>
      <c r="EA196" s="160">
        <f t="shared" ca="1" si="165"/>
        <v>10004.499815790943</v>
      </c>
      <c r="EB196" s="160">
        <f t="shared" ca="1" si="165"/>
        <v>10004.954743469461</v>
      </c>
      <c r="EC196" s="160">
        <f t="shared" ref="EC196:GN196" ca="1" si="166">SUM(EC191:EC195)</f>
        <v>10005.410793122363</v>
      </c>
      <c r="ED196" s="160">
        <f t="shared" ca="1" si="166"/>
        <v>10005.867967516737</v>
      </c>
      <c r="EE196" s="160">
        <f t="shared" ca="1" si="166"/>
        <v>10011.242241351516</v>
      </c>
      <c r="EF196" s="160">
        <f t="shared" si="166"/>
        <v>8821.43711167109</v>
      </c>
      <c r="EG196" s="160">
        <f t="shared" si="166"/>
        <v>8821.8863082701919</v>
      </c>
      <c r="EH196" s="160">
        <f t="shared" si="166"/>
        <v>8822.3366127092868</v>
      </c>
      <c r="EI196" s="160">
        <f t="shared" si="166"/>
        <v>8822.7880277206077</v>
      </c>
      <c r="EJ196" s="160">
        <f t="shared" si="166"/>
        <v>8823.2405560431271</v>
      </c>
      <c r="EK196" s="160">
        <f t="shared" si="166"/>
        <v>8823.6942004225675</v>
      </c>
      <c r="EL196" s="160">
        <f t="shared" si="166"/>
        <v>8824.1489636114293</v>
      </c>
      <c r="EM196" s="160">
        <f t="shared" si="166"/>
        <v>8824.6048483689992</v>
      </c>
      <c r="EN196" s="160">
        <f t="shared" si="166"/>
        <v>8825.0618574613636</v>
      </c>
      <c r="EO196" s="160">
        <f t="shared" si="166"/>
        <v>8825.519993661439</v>
      </c>
      <c r="EP196" s="160">
        <f t="shared" si="166"/>
        <v>8825.9792597489777</v>
      </c>
      <c r="EQ196" s="160">
        <f t="shared" si="166"/>
        <v>8826.4396585105842</v>
      </c>
      <c r="ER196" s="160">
        <f t="shared" si="166"/>
        <v>9086.0802250212218</v>
      </c>
      <c r="ES196" s="160">
        <f t="shared" si="166"/>
        <v>9086.5428975182949</v>
      </c>
      <c r="ET196" s="160">
        <f t="shared" si="166"/>
        <v>9087.006711090562</v>
      </c>
      <c r="EU196" s="160">
        <f t="shared" si="166"/>
        <v>9087.4716685522235</v>
      </c>
      <c r="EV196" s="160">
        <f t="shared" si="166"/>
        <v>9087.9377727244191</v>
      </c>
      <c r="EW196" s="160">
        <f t="shared" si="166"/>
        <v>9088.4050264352427</v>
      </c>
      <c r="EX196" s="160">
        <f t="shared" si="166"/>
        <v>9088.8734325197711</v>
      </c>
      <c r="EY196" s="160">
        <f t="shared" si="166"/>
        <v>9089.3429938200661</v>
      </c>
      <c r="EZ196" s="160">
        <f t="shared" si="166"/>
        <v>9089.8137131852036</v>
      </c>
      <c r="FA196" s="160">
        <f t="shared" si="166"/>
        <v>9090.2855934712807</v>
      </c>
      <c r="FB196" s="160">
        <f t="shared" si="166"/>
        <v>9090.7586375414448</v>
      </c>
      <c r="FC196" s="160">
        <f t="shared" si="166"/>
        <v>-82461.326643696055</v>
      </c>
      <c r="FD196" s="160">
        <f t="shared" si="166"/>
        <v>9478.5584291489668</v>
      </c>
      <c r="FE196" s="160">
        <f t="shared" si="166"/>
        <v>9755.276153647399</v>
      </c>
      <c r="FF196" s="160">
        <f t="shared" si="166"/>
        <v>9755.7538816268352</v>
      </c>
      <c r="FG196" s="160">
        <f t="shared" si="166"/>
        <v>9756.2327878123469</v>
      </c>
      <c r="FH196" s="160">
        <f t="shared" si="166"/>
        <v>9756.7128751097061</v>
      </c>
      <c r="FI196" s="160">
        <f t="shared" si="166"/>
        <v>9757.1941464318552</v>
      </c>
      <c r="FJ196" s="160">
        <f t="shared" si="166"/>
        <v>9757.6766046989196</v>
      </c>
      <c r="FK196" s="160">
        <f t="shared" si="166"/>
        <v>9758.1602528382246</v>
      </c>
      <c r="FL196" s="160">
        <f t="shared" si="166"/>
        <v>9758.6450937843147</v>
      </c>
      <c r="FM196" s="160">
        <f t="shared" si="166"/>
        <v>9759.1311304789742</v>
      </c>
      <c r="FN196" s="160">
        <f t="shared" si="166"/>
        <v>9759.6183658712434</v>
      </c>
      <c r="FO196" s="160">
        <f t="shared" si="166"/>
        <v>9760.1068029174312</v>
      </c>
      <c r="FP196" s="160">
        <f t="shared" si="166"/>
        <v>9762.9151820234347</v>
      </c>
      <c r="FQ196" s="160">
        <f t="shared" si="166"/>
        <v>10047.934438256822</v>
      </c>
      <c r="FR196" s="160">
        <f t="shared" si="166"/>
        <v>10048.42649807564</v>
      </c>
      <c r="FS196" s="160">
        <f t="shared" si="166"/>
        <v>10048.919771446717</v>
      </c>
      <c r="FT196" s="160">
        <f t="shared" si="166"/>
        <v>10049.414261362997</v>
      </c>
      <c r="FU196" s="160">
        <f t="shared" si="166"/>
        <v>10049.909970824812</v>
      </c>
      <c r="FV196" s="160">
        <f t="shared" si="166"/>
        <v>10050.406902839888</v>
      </c>
      <c r="FW196" s="160">
        <f t="shared" si="166"/>
        <v>10050.905060423371</v>
      </c>
      <c r="FX196" s="160">
        <f t="shared" si="166"/>
        <v>10051.404446597844</v>
      </c>
      <c r="FY196" s="160">
        <f t="shared" si="166"/>
        <v>10051.905064393344</v>
      </c>
      <c r="FZ196" s="160">
        <f t="shared" si="166"/>
        <v>10052.406916847382</v>
      </c>
      <c r="GA196" s="160">
        <f t="shared" si="166"/>
        <v>10052.910007004955</v>
      </c>
      <c r="GB196" s="160">
        <f t="shared" si="166"/>
        <v>10055.802637484139</v>
      </c>
      <c r="GC196" s="160">
        <f t="shared" si="166"/>
        <v>10349.372471404527</v>
      </c>
      <c r="GD196" s="160">
        <f t="shared" si="166"/>
        <v>10349.87929301791</v>
      </c>
      <c r="GE196" s="160">
        <f t="shared" si="166"/>
        <v>10350.387364590119</v>
      </c>
      <c r="GF196" s="160">
        <f t="shared" si="166"/>
        <v>10350.896689203888</v>
      </c>
      <c r="GG196" s="160">
        <f t="shared" si="166"/>
        <v>10351.407269949557</v>
      </c>
      <c r="GH196" s="160">
        <f t="shared" si="166"/>
        <v>10351.919109925086</v>
      </c>
      <c r="GI196" s="160">
        <f t="shared" si="166"/>
        <v>10352.432212236072</v>
      </c>
      <c r="GJ196" s="160">
        <f t="shared" si="166"/>
        <v>10352.94657999578</v>
      </c>
      <c r="GK196" s="160">
        <f t="shared" si="166"/>
        <v>10353.462216325146</v>
      </c>
      <c r="GL196" s="160">
        <f t="shared" si="166"/>
        <v>10353.979124352803</v>
      </c>
      <c r="GM196" s="160">
        <f t="shared" si="166"/>
        <v>10354.497307215104</v>
      </c>
      <c r="GN196" s="160">
        <f t="shared" si="166"/>
        <v>10357.476716608664</v>
      </c>
      <c r="GO196" s="160">
        <f t="shared" ref="GO196:IZ196" si="167">SUM(GO191:GO195)</f>
        <v>10659.853645546662</v>
      </c>
      <c r="GP196" s="160">
        <f t="shared" si="167"/>
        <v>10660.375671808448</v>
      </c>
      <c r="GQ196" s="160">
        <f t="shared" si="167"/>
        <v>10660.898985527821</v>
      </c>
      <c r="GR196" s="160">
        <f t="shared" si="167"/>
        <v>10661.423589880003</v>
      </c>
      <c r="GS196" s="160">
        <f t="shared" si="167"/>
        <v>10661.949488048043</v>
      </c>
      <c r="GT196" s="160">
        <f t="shared" si="167"/>
        <v>10662.476683222836</v>
      </c>
      <c r="GU196" s="160">
        <f t="shared" si="167"/>
        <v>10663.005178603154</v>
      </c>
      <c r="GV196" s="160">
        <f t="shared" si="167"/>
        <v>10663.534977395653</v>
      </c>
      <c r="GW196" s="160">
        <f t="shared" si="167"/>
        <v>10664.066082814899</v>
      </c>
      <c r="GX196" s="160">
        <f t="shared" si="167"/>
        <v>10664.598498083387</v>
      </c>
      <c r="GY196" s="160">
        <f t="shared" si="167"/>
        <v>10665.132226431557</v>
      </c>
      <c r="GZ196" s="160">
        <f t="shared" si="167"/>
        <v>10668.201018106922</v>
      </c>
      <c r="HA196" s="160">
        <f t="shared" si="167"/>
        <v>10979.649254913062</v>
      </c>
      <c r="HB196" s="160">
        <f t="shared" si="167"/>
        <v>10980.186941962702</v>
      </c>
      <c r="HC196" s="160">
        <f t="shared" si="167"/>
        <v>10980.725955093658</v>
      </c>
      <c r="HD196" s="160">
        <f t="shared" si="167"/>
        <v>10981.266297576405</v>
      </c>
      <c r="HE196" s="160">
        <f t="shared" si="167"/>
        <v>10981.807972689485</v>
      </c>
      <c r="HF196" s="160">
        <f t="shared" si="167"/>
        <v>10982.350983719523</v>
      </c>
      <c r="HG196" s="160">
        <f t="shared" si="167"/>
        <v>10982.895333961249</v>
      </c>
      <c r="HH196" s="160">
        <f t="shared" si="167"/>
        <v>10983.441026717523</v>
      </c>
      <c r="HI196" s="160">
        <f t="shared" si="167"/>
        <v>10983.988065299347</v>
      </c>
      <c r="HJ196" s="160">
        <f t="shared" si="167"/>
        <v>10984.536453025888</v>
      </c>
      <c r="HK196" s="160">
        <f t="shared" si="167"/>
        <v>10985.086193224504</v>
      </c>
      <c r="HL196" s="160">
        <f t="shared" si="167"/>
        <v>10988.247048650132</v>
      </c>
      <c r="HM196" s="160">
        <f t="shared" si="167"/>
        <v>11309.038732560453</v>
      </c>
      <c r="HN196" s="160">
        <f t="shared" si="167"/>
        <v>11309.592550221581</v>
      </c>
      <c r="HO196" s="160">
        <f t="shared" si="167"/>
        <v>11310.147733746466</v>
      </c>
      <c r="HP196" s="160">
        <f t="shared" si="167"/>
        <v>11310.704286503696</v>
      </c>
      <c r="HQ196" s="160">
        <f t="shared" si="167"/>
        <v>11311.262211870169</v>
      </c>
      <c r="HR196" s="160">
        <f t="shared" si="167"/>
        <v>11311.821513231107</v>
      </c>
      <c r="HS196" s="160">
        <f t="shared" si="167"/>
        <v>11312.382193980087</v>
      </c>
      <c r="HT196" s="160">
        <f t="shared" si="167"/>
        <v>11312.944257519048</v>
      </c>
      <c r="HU196" s="160">
        <f t="shared" si="167"/>
        <v>11313.507707258326</v>
      </c>
      <c r="HV196" s="160">
        <f t="shared" si="167"/>
        <v>11314.072546616666</v>
      </c>
      <c r="HW196" s="160">
        <f t="shared" si="167"/>
        <v>11314.638779021239</v>
      </c>
      <c r="HX196" s="160">
        <f t="shared" si="167"/>
        <v>11317.894460109634</v>
      </c>
      <c r="HY196" s="160">
        <f t="shared" si="167"/>
        <v>11648.309894537268</v>
      </c>
      <c r="HZ196" s="160">
        <f t="shared" si="167"/>
        <v>11648.880326728229</v>
      </c>
      <c r="IA196" s="160">
        <f t="shared" si="167"/>
        <v>11649.452165758861</v>
      </c>
      <c r="IB196" s="160">
        <f t="shared" si="167"/>
        <v>11650.025415098808</v>
      </c>
      <c r="IC196" s="160">
        <f t="shared" si="167"/>
        <v>11650.600078226274</v>
      </c>
      <c r="ID196" s="160">
        <f t="shared" si="167"/>
        <v>11651.176158628041</v>
      </c>
      <c r="IE196" s="160">
        <f t="shared" si="167"/>
        <v>11651.753659799489</v>
      </c>
      <c r="IF196" s="160">
        <f t="shared" si="167"/>
        <v>11652.33258524462</v>
      </c>
      <c r="IG196" s="160">
        <f t="shared" si="167"/>
        <v>11652.912938476076</v>
      </c>
      <c r="IH196" s="160">
        <f t="shared" si="167"/>
        <v>11653.494723015165</v>
      </c>
      <c r="II196" s="160">
        <f t="shared" si="167"/>
        <v>11654.077942391878</v>
      </c>
      <c r="IJ196" s="160">
        <f t="shared" si="167"/>
        <v>11657.431293912923</v>
      </c>
      <c r="IK196" s="160">
        <f t="shared" si="167"/>
        <v>11997.759191373385</v>
      </c>
      <c r="IL196" s="160">
        <f t="shared" si="167"/>
        <v>11998.346736530075</v>
      </c>
      <c r="IM196" s="160">
        <f t="shared" si="167"/>
        <v>11998.935730731626</v>
      </c>
      <c r="IN196" s="160">
        <f t="shared" si="167"/>
        <v>11999.526177551772</v>
      </c>
      <c r="IO196" s="160">
        <f t="shared" si="167"/>
        <v>12000.118080573062</v>
      </c>
      <c r="IP196" s="160">
        <f t="shared" si="167"/>
        <v>12000.711443386881</v>
      </c>
      <c r="IQ196" s="160">
        <f t="shared" si="167"/>
        <v>12001.306269593473</v>
      </c>
      <c r="IR196" s="160">
        <f t="shared" si="167"/>
        <v>12001.902562801957</v>
      </c>
      <c r="IS196" s="160">
        <f t="shared" si="167"/>
        <v>12002.500326630357</v>
      </c>
      <c r="IT196" s="160">
        <f t="shared" si="167"/>
        <v>12003.099564705619</v>
      </c>
      <c r="IU196" s="160">
        <f t="shared" si="167"/>
        <v>12003.700280663632</v>
      </c>
      <c r="IV196" s="160">
        <f t="shared" si="167"/>
        <v>12007.15423273031</v>
      </c>
      <c r="IW196" s="160">
        <f t="shared" si="167"/>
        <v>12357.691967114586</v>
      </c>
      <c r="IX196" s="160">
        <f t="shared" si="167"/>
        <v>12358.297138625978</v>
      </c>
      <c r="IY196" s="160">
        <f t="shared" si="167"/>
        <v>12358.903802653575</v>
      </c>
      <c r="IZ196" s="160">
        <f t="shared" si="167"/>
        <v>12359.511962878325</v>
      </c>
      <c r="JA196" s="160">
        <f t="shared" ref="JA196:LL196" si="168">SUM(JA191:JA195)</f>
        <v>12360.121622990253</v>
      </c>
      <c r="JB196" s="160">
        <f t="shared" si="168"/>
        <v>12360.732786688488</v>
      </c>
      <c r="JC196" s="160">
        <f t="shared" si="168"/>
        <v>12361.345457681276</v>
      </c>
      <c r="JD196" s="160">
        <f t="shared" si="168"/>
        <v>12361.959639686016</v>
      </c>
      <c r="JE196" s="160">
        <f t="shared" si="168"/>
        <v>12362.575336429269</v>
      </c>
      <c r="JF196" s="160">
        <f t="shared" si="168"/>
        <v>12363.192551646787</v>
      </c>
      <c r="JG196" s="160">
        <f t="shared" si="168"/>
        <v>12363.81128908354</v>
      </c>
      <c r="JH196" s="160">
        <f t="shared" si="168"/>
        <v>12367.36885971222</v>
      </c>
      <c r="JI196" s="160">
        <f t="shared" si="168"/>
        <v>12728.422726128025</v>
      </c>
      <c r="JJ196" s="160">
        <f t="shared" si="168"/>
        <v>12729.046052784757</v>
      </c>
      <c r="JK196" s="160">
        <f t="shared" si="168"/>
        <v>12729.670916733183</v>
      </c>
      <c r="JL196" s="160">
        <f t="shared" si="168"/>
        <v>12730.297321764676</v>
      </c>
      <c r="JM196" s="160">
        <f t="shared" si="168"/>
        <v>12730.925271679962</v>
      </c>
      <c r="JN196" s="160">
        <f t="shared" si="168"/>
        <v>12731.554770289144</v>
      </c>
      <c r="JO196" s="160">
        <f t="shared" si="168"/>
        <v>12732.185821411716</v>
      </c>
      <c r="JP196" s="160">
        <f t="shared" si="168"/>
        <v>12732.818428876599</v>
      </c>
      <c r="JQ196" s="160">
        <f t="shared" si="168"/>
        <v>12733.452596522147</v>
      </c>
      <c r="JR196" s="160">
        <f t="shared" si="168"/>
        <v>12734.088328196192</v>
      </c>
      <c r="JS196" s="160">
        <f t="shared" si="168"/>
        <v>12734.725627756048</v>
      </c>
      <c r="JT196" s="160">
        <f t="shared" si="168"/>
        <v>0</v>
      </c>
      <c r="JU196" s="160">
        <f t="shared" si="168"/>
        <v>0</v>
      </c>
      <c r="JV196" s="160">
        <f t="shared" si="168"/>
        <v>0</v>
      </c>
      <c r="JW196" s="160">
        <f t="shared" si="168"/>
        <v>0</v>
      </c>
      <c r="JX196" s="160">
        <f t="shared" si="168"/>
        <v>0</v>
      </c>
      <c r="JY196" s="160">
        <f t="shared" si="168"/>
        <v>0</v>
      </c>
      <c r="JZ196" s="160">
        <f t="shared" si="168"/>
        <v>0</v>
      </c>
      <c r="KA196" s="160">
        <f t="shared" si="168"/>
        <v>0</v>
      </c>
      <c r="KB196" s="160">
        <f t="shared" si="168"/>
        <v>0</v>
      </c>
      <c r="KC196" s="160">
        <f t="shared" si="168"/>
        <v>0</v>
      </c>
      <c r="KD196" s="160">
        <f t="shared" si="168"/>
        <v>0</v>
      </c>
      <c r="KE196" s="160">
        <f t="shared" si="168"/>
        <v>0</v>
      </c>
      <c r="KF196" s="160">
        <f t="shared" si="168"/>
        <v>0</v>
      </c>
      <c r="KG196" s="160">
        <f t="shared" si="168"/>
        <v>0</v>
      </c>
      <c r="KH196" s="160">
        <f t="shared" si="168"/>
        <v>0</v>
      </c>
      <c r="KI196" s="160">
        <f t="shared" si="168"/>
        <v>0</v>
      </c>
      <c r="KJ196" s="160">
        <f t="shared" si="168"/>
        <v>0</v>
      </c>
      <c r="KK196" s="160">
        <f t="shared" si="168"/>
        <v>0</v>
      </c>
      <c r="KL196" s="160">
        <f t="shared" si="168"/>
        <v>0</v>
      </c>
      <c r="KM196" s="160">
        <f t="shared" si="168"/>
        <v>0</v>
      </c>
      <c r="KN196" s="160">
        <f t="shared" si="168"/>
        <v>0</v>
      </c>
      <c r="KO196" s="160">
        <f t="shared" si="168"/>
        <v>0</v>
      </c>
      <c r="KP196" s="160">
        <f t="shared" si="168"/>
        <v>0</v>
      </c>
      <c r="KQ196" s="160">
        <f t="shared" si="168"/>
        <v>0</v>
      </c>
      <c r="KR196" s="160">
        <f t="shared" si="168"/>
        <v>0</v>
      </c>
      <c r="KS196" s="160">
        <f t="shared" si="168"/>
        <v>0</v>
      </c>
      <c r="KT196" s="160">
        <f t="shared" si="168"/>
        <v>0</v>
      </c>
      <c r="KU196" s="160">
        <f t="shared" si="168"/>
        <v>0</v>
      </c>
      <c r="KV196" s="160">
        <f t="shared" si="168"/>
        <v>0</v>
      </c>
      <c r="KW196" s="160">
        <f t="shared" si="168"/>
        <v>0</v>
      </c>
      <c r="KX196" s="160">
        <f t="shared" si="168"/>
        <v>0</v>
      </c>
      <c r="KY196" s="160">
        <f t="shared" si="168"/>
        <v>0</v>
      </c>
      <c r="KZ196" s="160">
        <f t="shared" si="168"/>
        <v>0</v>
      </c>
      <c r="LA196" s="160">
        <f t="shared" si="168"/>
        <v>0</v>
      </c>
      <c r="LB196" s="160">
        <f t="shared" si="168"/>
        <v>0</v>
      </c>
      <c r="LC196" s="160">
        <f t="shared" si="168"/>
        <v>0</v>
      </c>
      <c r="LD196" s="160">
        <f t="shared" si="168"/>
        <v>0</v>
      </c>
      <c r="LE196" s="160">
        <f t="shared" si="168"/>
        <v>0</v>
      </c>
      <c r="LF196" s="160">
        <f t="shared" si="168"/>
        <v>0</v>
      </c>
      <c r="LG196" s="160">
        <f t="shared" si="168"/>
        <v>0</v>
      </c>
      <c r="LH196" s="160">
        <f t="shared" si="168"/>
        <v>0</v>
      </c>
      <c r="LI196" s="160">
        <f t="shared" si="168"/>
        <v>0</v>
      </c>
      <c r="LJ196" s="160">
        <f t="shared" si="168"/>
        <v>0</v>
      </c>
      <c r="LK196" s="160">
        <f t="shared" si="168"/>
        <v>0</v>
      </c>
      <c r="LL196" s="160">
        <f t="shared" si="168"/>
        <v>0</v>
      </c>
      <c r="LM196" s="160">
        <f t="shared" ref="LM196:NK196" si="169">SUM(LM191:LM195)</f>
        <v>0</v>
      </c>
      <c r="LN196" s="160">
        <f t="shared" si="169"/>
        <v>0</v>
      </c>
      <c r="LO196" s="160">
        <f t="shared" si="169"/>
        <v>0</v>
      </c>
      <c r="LP196" s="160">
        <f t="shared" si="169"/>
        <v>0</v>
      </c>
      <c r="LQ196" s="160">
        <f t="shared" si="169"/>
        <v>0</v>
      </c>
      <c r="LR196" s="160">
        <f t="shared" si="169"/>
        <v>0</v>
      </c>
      <c r="LS196" s="160">
        <f t="shared" si="169"/>
        <v>0</v>
      </c>
      <c r="LT196" s="160">
        <f t="shared" si="169"/>
        <v>0</v>
      </c>
      <c r="LU196" s="160">
        <f t="shared" si="169"/>
        <v>0</v>
      </c>
      <c r="LV196" s="160">
        <f t="shared" si="169"/>
        <v>0</v>
      </c>
      <c r="LW196" s="160">
        <f t="shared" si="169"/>
        <v>0</v>
      </c>
      <c r="LX196" s="160">
        <f t="shared" si="169"/>
        <v>0</v>
      </c>
      <c r="LY196" s="160">
        <f t="shared" si="169"/>
        <v>0</v>
      </c>
      <c r="LZ196" s="160">
        <f t="shared" si="169"/>
        <v>0</v>
      </c>
      <c r="MA196" s="160">
        <f t="shared" si="169"/>
        <v>0</v>
      </c>
      <c r="MB196" s="160">
        <f t="shared" si="169"/>
        <v>0</v>
      </c>
      <c r="MC196" s="160">
        <f t="shared" si="169"/>
        <v>0</v>
      </c>
      <c r="MD196" s="160">
        <f t="shared" si="169"/>
        <v>0</v>
      </c>
      <c r="ME196" s="160">
        <f t="shared" si="169"/>
        <v>0</v>
      </c>
      <c r="MF196" s="160">
        <f t="shared" si="169"/>
        <v>0</v>
      </c>
      <c r="MG196" s="160">
        <f t="shared" si="169"/>
        <v>0</v>
      </c>
      <c r="MH196" s="160">
        <f t="shared" si="169"/>
        <v>0</v>
      </c>
      <c r="MI196" s="160">
        <f t="shared" si="169"/>
        <v>0</v>
      </c>
      <c r="MJ196" s="160">
        <f t="shared" si="169"/>
        <v>0</v>
      </c>
      <c r="MK196" s="160">
        <f t="shared" si="169"/>
        <v>0</v>
      </c>
      <c r="ML196" s="160">
        <f t="shared" si="169"/>
        <v>0</v>
      </c>
      <c r="MM196" s="160">
        <f t="shared" si="169"/>
        <v>0</v>
      </c>
      <c r="MN196" s="160">
        <f t="shared" si="169"/>
        <v>0</v>
      </c>
      <c r="MO196" s="160">
        <f t="shared" si="169"/>
        <v>0</v>
      </c>
      <c r="MP196" s="160">
        <f t="shared" si="169"/>
        <v>0</v>
      </c>
      <c r="MQ196" s="160">
        <f t="shared" si="169"/>
        <v>0</v>
      </c>
      <c r="MR196" s="160">
        <f t="shared" si="169"/>
        <v>0</v>
      </c>
      <c r="MS196" s="160">
        <f t="shared" si="169"/>
        <v>0</v>
      </c>
      <c r="MT196" s="160">
        <f t="shared" si="169"/>
        <v>0</v>
      </c>
      <c r="MU196" s="160">
        <f t="shared" si="169"/>
        <v>0</v>
      </c>
      <c r="MV196" s="160">
        <f t="shared" si="169"/>
        <v>0</v>
      </c>
      <c r="MW196" s="160">
        <f t="shared" si="169"/>
        <v>0</v>
      </c>
      <c r="MX196" s="160">
        <f t="shared" si="169"/>
        <v>0</v>
      </c>
      <c r="MY196" s="160">
        <f t="shared" si="169"/>
        <v>0</v>
      </c>
      <c r="MZ196" s="160">
        <f t="shared" si="169"/>
        <v>0</v>
      </c>
      <c r="NA196" s="160">
        <f t="shared" si="169"/>
        <v>0</v>
      </c>
      <c r="NB196" s="160">
        <f t="shared" si="169"/>
        <v>0</v>
      </c>
      <c r="NC196" s="160">
        <f t="shared" si="169"/>
        <v>0</v>
      </c>
      <c r="ND196" s="160">
        <f t="shared" si="169"/>
        <v>0</v>
      </c>
      <c r="NE196" s="160">
        <f t="shared" si="169"/>
        <v>0</v>
      </c>
      <c r="NF196" s="160">
        <f t="shared" si="169"/>
        <v>0</v>
      </c>
      <c r="NG196" s="160">
        <f t="shared" si="169"/>
        <v>0</v>
      </c>
      <c r="NH196" s="160">
        <f t="shared" si="169"/>
        <v>0</v>
      </c>
      <c r="NI196" s="160">
        <f t="shared" si="169"/>
        <v>0</v>
      </c>
      <c r="NJ196" s="160">
        <f t="shared" si="169"/>
        <v>0</v>
      </c>
      <c r="NK196" s="161">
        <f t="shared" si="169"/>
        <v>0</v>
      </c>
    </row>
    <row r="197" spans="1:375" x14ac:dyDescent="0.25">
      <c r="C197" s="153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  <c r="AE197" s="154"/>
      <c r="AF197" s="154"/>
      <c r="AG197" s="154"/>
      <c r="AH197" s="154"/>
      <c r="AI197" s="154"/>
      <c r="AJ197" s="154"/>
      <c r="AK197" s="154"/>
      <c r="AL197" s="154"/>
      <c r="AM197" s="154"/>
      <c r="AN197" s="154"/>
      <c r="AO197" s="154"/>
      <c r="AP197" s="154"/>
      <c r="AQ197" s="154"/>
      <c r="AR197" s="154"/>
      <c r="AS197" s="154"/>
      <c r="AT197" s="154"/>
      <c r="AU197" s="154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54"/>
      <c r="BI197" s="154"/>
      <c r="BJ197" s="154"/>
      <c r="BK197" s="154"/>
      <c r="BL197" s="154"/>
      <c r="BM197" s="154"/>
      <c r="BN197" s="154"/>
      <c r="BO197" s="154"/>
      <c r="BP197" s="154"/>
      <c r="BQ197" s="154"/>
      <c r="BR197" s="154"/>
      <c r="BS197" s="154"/>
      <c r="BT197" s="154"/>
      <c r="BU197" s="154"/>
      <c r="BV197" s="154"/>
      <c r="BW197" s="154"/>
      <c r="BX197" s="154"/>
      <c r="BY197" s="154"/>
      <c r="BZ197" s="154"/>
      <c r="CA197" s="154"/>
      <c r="CB197" s="154"/>
      <c r="CC197" s="154"/>
      <c r="CD197" s="154"/>
      <c r="CE197" s="154"/>
      <c r="CF197" s="154"/>
      <c r="CG197" s="154"/>
      <c r="CH197" s="154"/>
      <c r="CI197" s="154"/>
      <c r="CJ197" s="154"/>
      <c r="CK197" s="154"/>
      <c r="CL197" s="154"/>
      <c r="CM197" s="154"/>
      <c r="CN197" s="154"/>
      <c r="CO197" s="154"/>
      <c r="CP197" s="154"/>
      <c r="CQ197" s="154"/>
      <c r="CR197" s="154"/>
      <c r="CS197" s="154"/>
      <c r="CT197" s="154"/>
      <c r="CU197" s="154"/>
      <c r="CV197" s="154"/>
      <c r="CW197" s="154"/>
      <c r="CX197" s="154"/>
      <c r="CY197" s="154"/>
      <c r="CZ197" s="154"/>
      <c r="DA197" s="154"/>
      <c r="DB197" s="154"/>
      <c r="DC197" s="154"/>
      <c r="DD197" s="154"/>
      <c r="DE197" s="154"/>
      <c r="DF197" s="154"/>
      <c r="DG197" s="154"/>
      <c r="DH197" s="154"/>
      <c r="DI197" s="154"/>
      <c r="DJ197" s="154"/>
      <c r="DK197" s="154"/>
      <c r="DL197" s="154"/>
      <c r="DM197" s="154"/>
      <c r="DN197" s="154"/>
      <c r="DO197" s="154"/>
      <c r="DP197" s="154"/>
      <c r="DQ197" s="154"/>
      <c r="DR197" s="154"/>
      <c r="DS197" s="154"/>
      <c r="DT197" s="154"/>
      <c r="DU197" s="154"/>
      <c r="DV197" s="154"/>
      <c r="DW197" s="154"/>
      <c r="DX197" s="154"/>
      <c r="DY197" s="154"/>
      <c r="DZ197" s="154"/>
      <c r="EA197" s="154"/>
      <c r="EB197" s="154"/>
      <c r="EC197" s="154"/>
      <c r="ED197" s="154"/>
      <c r="EE197" s="154"/>
      <c r="EF197" s="154"/>
      <c r="EG197" s="154"/>
      <c r="EH197" s="154"/>
      <c r="EI197" s="154"/>
      <c r="EJ197" s="154"/>
      <c r="EK197" s="154"/>
      <c r="EL197" s="154"/>
      <c r="EM197" s="154"/>
      <c r="EN197" s="154"/>
      <c r="EO197" s="154"/>
      <c r="EP197" s="154"/>
      <c r="EQ197" s="154"/>
      <c r="ER197" s="154"/>
      <c r="ES197" s="154"/>
      <c r="ET197" s="154"/>
      <c r="EU197" s="154"/>
      <c r="EV197" s="154"/>
      <c r="EW197" s="154"/>
      <c r="EX197" s="154"/>
      <c r="EY197" s="154"/>
      <c r="EZ197" s="154"/>
      <c r="FA197" s="154"/>
      <c r="FB197" s="154"/>
      <c r="FC197" s="154"/>
      <c r="FD197" s="154"/>
      <c r="FE197" s="154"/>
      <c r="FF197" s="154"/>
      <c r="FG197" s="154"/>
      <c r="FH197" s="154"/>
      <c r="FI197" s="154"/>
      <c r="FJ197" s="154"/>
      <c r="FK197" s="154"/>
      <c r="FL197" s="154"/>
      <c r="FM197" s="154"/>
      <c r="FN197" s="154"/>
      <c r="FO197" s="154"/>
      <c r="FP197" s="154"/>
      <c r="FQ197" s="154"/>
      <c r="FR197" s="154"/>
      <c r="FS197" s="154"/>
      <c r="FT197" s="154"/>
      <c r="FU197" s="154"/>
      <c r="FV197" s="154"/>
      <c r="FW197" s="154"/>
      <c r="FX197" s="154"/>
      <c r="FY197" s="154"/>
      <c r="FZ197" s="154"/>
      <c r="GA197" s="154"/>
      <c r="GB197" s="154"/>
      <c r="GC197" s="154"/>
      <c r="GD197" s="154"/>
      <c r="GE197" s="154"/>
      <c r="GF197" s="154"/>
      <c r="GG197" s="154"/>
      <c r="GH197" s="154"/>
      <c r="GI197" s="154"/>
      <c r="GJ197" s="154"/>
      <c r="GK197" s="154"/>
      <c r="GL197" s="154"/>
      <c r="GM197" s="154"/>
      <c r="GN197" s="154"/>
      <c r="GO197" s="154"/>
      <c r="GP197" s="154"/>
      <c r="GQ197" s="154"/>
      <c r="GR197" s="154"/>
      <c r="GS197" s="154"/>
      <c r="GT197" s="154"/>
      <c r="GU197" s="154"/>
      <c r="GV197" s="154"/>
      <c r="GW197" s="154"/>
      <c r="GX197" s="154"/>
      <c r="GY197" s="154"/>
      <c r="GZ197" s="154"/>
      <c r="HA197" s="154"/>
      <c r="HB197" s="154"/>
      <c r="HC197" s="154"/>
      <c r="HD197" s="154"/>
      <c r="HE197" s="154"/>
      <c r="HF197" s="154"/>
      <c r="HG197" s="154"/>
      <c r="HH197" s="154"/>
      <c r="HI197" s="154"/>
      <c r="HJ197" s="154"/>
      <c r="HK197" s="154"/>
      <c r="HL197" s="154"/>
      <c r="HM197" s="154"/>
      <c r="HN197" s="154"/>
      <c r="HO197" s="154"/>
      <c r="HP197" s="154"/>
      <c r="HQ197" s="154"/>
      <c r="HR197" s="154"/>
      <c r="HS197" s="154"/>
      <c r="HT197" s="154"/>
      <c r="HU197" s="154"/>
      <c r="HV197" s="154"/>
      <c r="HW197" s="154"/>
      <c r="HX197" s="154"/>
      <c r="HY197" s="154"/>
      <c r="HZ197" s="154"/>
      <c r="IA197" s="154"/>
      <c r="IB197" s="154"/>
      <c r="IC197" s="154"/>
      <c r="ID197" s="154"/>
      <c r="IE197" s="154"/>
      <c r="IF197" s="154"/>
      <c r="IG197" s="154"/>
      <c r="IH197" s="154"/>
      <c r="II197" s="154"/>
      <c r="IJ197" s="154"/>
      <c r="IK197" s="154"/>
      <c r="IL197" s="154"/>
      <c r="IM197" s="154"/>
      <c r="IN197" s="154"/>
      <c r="IO197" s="154"/>
      <c r="IP197" s="154"/>
      <c r="IQ197" s="154"/>
      <c r="IR197" s="154"/>
      <c r="IS197" s="154"/>
      <c r="IT197" s="154"/>
      <c r="IU197" s="154"/>
      <c r="IV197" s="154"/>
      <c r="IW197" s="154"/>
      <c r="IX197" s="154"/>
      <c r="IY197" s="154"/>
      <c r="IZ197" s="154"/>
      <c r="JA197" s="154"/>
      <c r="JB197" s="154"/>
      <c r="JC197" s="154"/>
      <c r="JD197" s="154"/>
      <c r="JE197" s="154"/>
      <c r="JF197" s="154"/>
      <c r="JG197" s="154"/>
      <c r="JH197" s="154"/>
      <c r="JI197" s="154"/>
      <c r="JJ197" s="154"/>
      <c r="JK197" s="154"/>
      <c r="JL197" s="154"/>
      <c r="JM197" s="154"/>
      <c r="JN197" s="154"/>
      <c r="JO197" s="154"/>
      <c r="JP197" s="154"/>
      <c r="JQ197" s="154"/>
      <c r="JR197" s="154"/>
      <c r="JS197" s="154"/>
      <c r="JT197" s="154"/>
      <c r="JU197" s="154"/>
      <c r="JV197" s="154"/>
      <c r="JW197" s="154"/>
      <c r="JX197" s="154"/>
      <c r="JY197" s="154"/>
      <c r="JZ197" s="154"/>
      <c r="KA197" s="154"/>
      <c r="KB197" s="154"/>
      <c r="KC197" s="154"/>
      <c r="KD197" s="154"/>
      <c r="KE197" s="154"/>
      <c r="KF197" s="154"/>
      <c r="KG197" s="154"/>
      <c r="KH197" s="154"/>
      <c r="KI197" s="154"/>
      <c r="KJ197" s="154"/>
      <c r="KK197" s="154"/>
      <c r="KL197" s="154"/>
      <c r="KM197" s="154"/>
      <c r="KN197" s="154"/>
      <c r="KO197" s="154"/>
      <c r="KP197" s="154"/>
      <c r="KQ197" s="154"/>
      <c r="KR197" s="154"/>
      <c r="KS197" s="154"/>
      <c r="KT197" s="154"/>
      <c r="KU197" s="154"/>
      <c r="KV197" s="154"/>
      <c r="KW197" s="154"/>
      <c r="KX197" s="154"/>
      <c r="KY197" s="154"/>
      <c r="KZ197" s="154"/>
      <c r="LA197" s="154"/>
      <c r="LB197" s="154"/>
      <c r="LC197" s="154"/>
      <c r="LD197" s="154"/>
      <c r="LE197" s="154"/>
      <c r="LF197" s="154"/>
      <c r="LG197" s="154"/>
      <c r="LH197" s="154"/>
      <c r="LI197" s="154"/>
      <c r="LJ197" s="154"/>
      <c r="LK197" s="154"/>
      <c r="LL197" s="154"/>
      <c r="LM197" s="154"/>
      <c r="LN197" s="154"/>
      <c r="LO197" s="154"/>
      <c r="LP197" s="154"/>
      <c r="LQ197" s="154"/>
      <c r="LR197" s="154"/>
      <c r="LS197" s="154"/>
      <c r="LT197" s="154"/>
      <c r="LU197" s="154"/>
      <c r="LV197" s="154"/>
      <c r="LW197" s="154"/>
      <c r="LX197" s="154"/>
      <c r="LY197" s="154"/>
      <c r="LZ197" s="154"/>
      <c r="MA197" s="154"/>
      <c r="MB197" s="154"/>
      <c r="MC197" s="154"/>
      <c r="MD197" s="154"/>
      <c r="ME197" s="154"/>
      <c r="MF197" s="154"/>
      <c r="MG197" s="154"/>
      <c r="MH197" s="154"/>
      <c r="MI197" s="154"/>
      <c r="MJ197" s="154"/>
      <c r="MK197" s="154"/>
      <c r="ML197" s="154"/>
      <c r="MM197" s="154"/>
      <c r="MN197" s="154"/>
      <c r="MO197" s="154"/>
      <c r="MP197" s="154"/>
      <c r="MQ197" s="154"/>
      <c r="MR197" s="154"/>
      <c r="MS197" s="154"/>
      <c r="MT197" s="154"/>
      <c r="MU197" s="154"/>
      <c r="MV197" s="154"/>
      <c r="MW197" s="154"/>
      <c r="MX197" s="154"/>
      <c r="MY197" s="154"/>
      <c r="MZ197" s="154"/>
      <c r="NA197" s="154"/>
      <c r="NB197" s="154"/>
      <c r="NC197" s="154"/>
      <c r="ND197" s="154"/>
      <c r="NE197" s="154"/>
      <c r="NF197" s="154"/>
      <c r="NG197" s="154"/>
      <c r="NH197" s="154"/>
      <c r="NI197" s="154"/>
      <c r="NJ197" s="154"/>
      <c r="NK197" s="154"/>
    </row>
    <row r="198" spans="1:375" x14ac:dyDescent="0.25">
      <c r="A198" s="19"/>
      <c r="B198" s="20"/>
      <c r="C198" s="146" t="s">
        <v>136</v>
      </c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  <c r="HZ198" s="20"/>
      <c r="IA198" s="20"/>
      <c r="IB198" s="20"/>
      <c r="IC198" s="20"/>
      <c r="ID198" s="20"/>
      <c r="IE198" s="20"/>
      <c r="IF198" s="20"/>
      <c r="IG198" s="20"/>
      <c r="IH198" s="20"/>
      <c r="II198" s="20"/>
      <c r="IJ198" s="20"/>
      <c r="IK198" s="20"/>
      <c r="IL198" s="20"/>
      <c r="IM198" s="20"/>
      <c r="IN198" s="20"/>
      <c r="IO198" s="20"/>
      <c r="IP198" s="20"/>
      <c r="IQ198" s="20"/>
      <c r="IR198" s="20"/>
      <c r="IS198" s="20"/>
      <c r="IT198" s="20"/>
      <c r="IU198" s="20"/>
      <c r="IV198" s="20"/>
      <c r="IW198" s="20"/>
      <c r="IX198" s="20"/>
      <c r="IY198" s="20"/>
      <c r="IZ198" s="20"/>
      <c r="JA198" s="20"/>
      <c r="JB198" s="20"/>
      <c r="JC198" s="20"/>
      <c r="JD198" s="20"/>
      <c r="JE198" s="20"/>
      <c r="JF198" s="20"/>
      <c r="JG198" s="20"/>
      <c r="JH198" s="20"/>
      <c r="JI198" s="20"/>
      <c r="JJ198" s="20"/>
      <c r="JK198" s="20"/>
      <c r="JL198" s="20"/>
      <c r="JM198" s="20"/>
      <c r="JN198" s="20"/>
      <c r="JO198" s="20"/>
      <c r="JP198" s="20"/>
      <c r="JQ198" s="20"/>
      <c r="JR198" s="20"/>
      <c r="JS198" s="20"/>
      <c r="JT198" s="20"/>
      <c r="JU198" s="20"/>
      <c r="JV198" s="20"/>
      <c r="JW198" s="20"/>
      <c r="JX198" s="20"/>
      <c r="JY198" s="20"/>
      <c r="JZ198" s="20"/>
      <c r="KA198" s="20"/>
      <c r="KB198" s="20"/>
      <c r="KC198" s="20"/>
      <c r="KD198" s="20"/>
      <c r="KE198" s="20"/>
      <c r="KF198" s="20"/>
      <c r="KG198" s="20"/>
      <c r="KH198" s="20"/>
      <c r="KI198" s="20"/>
      <c r="KJ198" s="20"/>
      <c r="KK198" s="20"/>
      <c r="KL198" s="20"/>
      <c r="KM198" s="20"/>
      <c r="KN198" s="20"/>
      <c r="KO198" s="20"/>
      <c r="KP198" s="20"/>
      <c r="KQ198" s="20"/>
      <c r="KR198" s="20"/>
      <c r="KS198" s="20"/>
      <c r="KT198" s="20"/>
      <c r="KU198" s="20"/>
      <c r="KV198" s="20"/>
      <c r="KW198" s="20"/>
      <c r="KX198" s="20"/>
      <c r="KY198" s="20"/>
      <c r="KZ198" s="20"/>
      <c r="LA198" s="20"/>
      <c r="LB198" s="20"/>
      <c r="LC198" s="20"/>
      <c r="LD198" s="20"/>
      <c r="LE198" s="20"/>
      <c r="LF198" s="20"/>
      <c r="LG198" s="20"/>
      <c r="LH198" s="20"/>
      <c r="LI198" s="20"/>
      <c r="LJ198" s="20"/>
      <c r="LK198" s="20"/>
      <c r="LL198" s="20"/>
      <c r="LM198" s="20"/>
      <c r="LN198" s="20"/>
      <c r="LO198" s="20"/>
      <c r="LP198" s="20"/>
      <c r="LQ198" s="20"/>
      <c r="LR198" s="20"/>
      <c r="LS198" s="20"/>
      <c r="LT198" s="20"/>
      <c r="LU198" s="20"/>
      <c r="LV198" s="20"/>
      <c r="LW198" s="20"/>
      <c r="LX198" s="20"/>
      <c r="LY198" s="20"/>
      <c r="LZ198" s="20"/>
      <c r="MA198" s="20"/>
      <c r="MB198" s="20"/>
      <c r="MC198" s="20"/>
      <c r="MD198" s="20"/>
      <c r="ME198" s="20"/>
      <c r="MF198" s="20"/>
      <c r="MG198" s="20"/>
      <c r="MH198" s="20"/>
      <c r="MI198" s="20"/>
      <c r="MJ198" s="20"/>
      <c r="MK198" s="20"/>
      <c r="ML198" s="20"/>
      <c r="MM198" s="20"/>
      <c r="MN198" s="20"/>
      <c r="MO198" s="20"/>
      <c r="MP198" s="20"/>
      <c r="MQ198" s="20"/>
      <c r="MR198" s="20"/>
      <c r="MS198" s="20"/>
      <c r="MT198" s="20"/>
      <c r="MU198" s="20"/>
      <c r="MV198" s="20"/>
      <c r="MW198" s="20"/>
      <c r="MX198" s="20"/>
      <c r="MY198" s="20"/>
      <c r="MZ198" s="20"/>
      <c r="NA198" s="20"/>
      <c r="NB198" s="20"/>
      <c r="NC198" s="20"/>
      <c r="ND198" s="20"/>
      <c r="NE198" s="20"/>
      <c r="NF198" s="20"/>
      <c r="NG198" s="20"/>
      <c r="NH198" s="20"/>
      <c r="NI198" s="20"/>
      <c r="NJ198" s="20"/>
      <c r="NK198" s="147"/>
    </row>
    <row r="199" spans="1:375" x14ac:dyDescent="0.25">
      <c r="A199" s="62"/>
      <c r="B199" s="148" t="s">
        <v>152</v>
      </c>
      <c r="C199" s="149" t="str">
        <f>A35&amp;" / "&amp;C35</f>
        <v>300 / Papa John's</v>
      </c>
      <c r="D199" s="150"/>
      <c r="E199" s="150"/>
      <c r="F199" s="150"/>
      <c r="G199" s="150"/>
      <c r="H199" s="150"/>
      <c r="I199" s="150"/>
      <c r="J199" s="150"/>
      <c r="K199" s="150"/>
      <c r="L199" s="150"/>
      <c r="M199" s="150"/>
      <c r="N199" s="150"/>
      <c r="O199" s="150"/>
      <c r="P199" s="150"/>
      <c r="Q199" s="150"/>
      <c r="R199" s="150"/>
      <c r="S199" s="150"/>
      <c r="T199" s="150"/>
      <c r="U199" s="150"/>
      <c r="V199" s="150"/>
      <c r="W199" s="150"/>
      <c r="X199" s="150"/>
      <c r="Y199" s="150"/>
      <c r="Z199" s="150"/>
      <c r="AA199" s="150"/>
      <c r="AB199" s="150"/>
      <c r="AC199" s="150"/>
      <c r="AD199" s="150"/>
      <c r="AE199" s="150"/>
      <c r="AF199" s="150"/>
      <c r="AG199" s="150"/>
      <c r="AH199" s="150"/>
      <c r="AI199" s="150"/>
      <c r="AJ199" s="150"/>
      <c r="AK199" s="150"/>
      <c r="AL199" s="150"/>
      <c r="AM199" s="150"/>
      <c r="AN199" s="150"/>
      <c r="AO199" s="150"/>
      <c r="AP199" s="150"/>
      <c r="AQ199" s="150"/>
      <c r="AR199" s="150"/>
      <c r="AS199" s="150"/>
      <c r="AT199" s="150"/>
      <c r="AU199" s="150"/>
      <c r="AV199" s="150"/>
      <c r="AW199" s="150"/>
      <c r="AX199" s="150"/>
      <c r="AY199" s="150"/>
      <c r="AZ199" s="150"/>
      <c r="BA199" s="150"/>
      <c r="BB199" s="150"/>
      <c r="BC199" s="150"/>
      <c r="BD199" s="150"/>
      <c r="BE199" s="150"/>
      <c r="BF199" s="150"/>
      <c r="BG199" s="150"/>
      <c r="BH199" s="150"/>
      <c r="BI199" s="150"/>
      <c r="BJ199" s="150"/>
      <c r="BK199" s="150"/>
      <c r="BL199" s="150"/>
      <c r="BM199" s="150"/>
      <c r="BN199" s="150"/>
      <c r="BO199" s="150"/>
      <c r="BP199" s="150"/>
      <c r="BQ199" s="150"/>
      <c r="BR199" s="150"/>
      <c r="BS199" s="150"/>
      <c r="BT199" s="150"/>
      <c r="BU199" s="150"/>
      <c r="BV199" s="150"/>
      <c r="BW199" s="150"/>
      <c r="BX199" s="150"/>
      <c r="BY199" s="150"/>
      <c r="BZ199" s="150"/>
      <c r="CA199" s="150"/>
      <c r="CB199" s="150"/>
      <c r="CC199" s="150"/>
      <c r="CD199" s="150"/>
      <c r="CE199" s="150"/>
      <c r="CF199" s="150"/>
      <c r="CG199" s="150"/>
      <c r="CH199" s="150"/>
      <c r="CI199" s="150"/>
      <c r="CJ199" s="150"/>
      <c r="CK199" s="150"/>
      <c r="CL199" s="150"/>
      <c r="CM199" s="150"/>
      <c r="CN199" s="150"/>
      <c r="CO199" s="150"/>
      <c r="CP199" s="150"/>
      <c r="CQ199" s="150"/>
      <c r="CR199" s="150"/>
      <c r="CS199" s="150"/>
      <c r="CT199" s="150"/>
      <c r="CU199" s="150"/>
      <c r="CV199" s="150"/>
      <c r="CW199" s="150"/>
      <c r="CX199" s="150"/>
      <c r="CY199" s="150"/>
      <c r="CZ199" s="150"/>
      <c r="DA199" s="150"/>
      <c r="DB199" s="150"/>
      <c r="DC199" s="150"/>
      <c r="DD199" s="150"/>
      <c r="DE199" s="150"/>
      <c r="DF199" s="150"/>
      <c r="DG199" s="150"/>
      <c r="DH199" s="150"/>
      <c r="DI199" s="150"/>
      <c r="DJ199" s="150"/>
      <c r="DK199" s="150"/>
      <c r="DL199" s="150"/>
      <c r="DM199" s="150"/>
      <c r="DN199" s="150"/>
      <c r="DO199" s="150"/>
      <c r="DP199" s="150"/>
      <c r="DQ199" s="150"/>
      <c r="DR199" s="150"/>
      <c r="DS199" s="150"/>
      <c r="DT199" s="150"/>
      <c r="DU199" s="150"/>
      <c r="DV199" s="150"/>
      <c r="DW199" s="150"/>
      <c r="DX199" s="150"/>
      <c r="DY199" s="150"/>
      <c r="DZ199" s="150"/>
      <c r="EA199" s="150"/>
      <c r="EB199" s="150"/>
      <c r="EC199" s="150"/>
      <c r="ED199" s="150"/>
      <c r="EE199" s="150"/>
      <c r="EF199" s="150"/>
      <c r="EG199" s="150"/>
      <c r="EH199" s="150"/>
      <c r="EI199" s="150"/>
      <c r="EJ199" s="150"/>
      <c r="EK199" s="150"/>
      <c r="EL199" s="150"/>
      <c r="EM199" s="150"/>
      <c r="EN199" s="150"/>
      <c r="EO199" s="150"/>
      <c r="EP199" s="150"/>
      <c r="EQ199" s="150"/>
      <c r="ER199" s="150"/>
      <c r="ES199" s="150"/>
      <c r="ET199" s="150"/>
      <c r="EU199" s="150"/>
      <c r="EV199" s="150"/>
      <c r="EW199" s="150"/>
      <c r="EX199" s="150"/>
      <c r="EY199" s="150"/>
      <c r="EZ199" s="150"/>
      <c r="FA199" s="150"/>
      <c r="FB199" s="150"/>
      <c r="FC199" s="150"/>
      <c r="FD199" s="150"/>
      <c r="FE199" s="150"/>
      <c r="FF199" s="150"/>
      <c r="FG199" s="150"/>
      <c r="FH199" s="150"/>
      <c r="FI199" s="150"/>
      <c r="FJ199" s="150"/>
      <c r="FK199" s="150"/>
      <c r="FL199" s="150"/>
      <c r="FM199" s="150"/>
      <c r="FN199" s="150"/>
      <c r="FO199" s="150"/>
      <c r="FP199" s="150"/>
      <c r="FQ199" s="150"/>
      <c r="FR199" s="150"/>
      <c r="FS199" s="150"/>
      <c r="FT199" s="150"/>
      <c r="FU199" s="150"/>
      <c r="FV199" s="150"/>
      <c r="FW199" s="150"/>
      <c r="FX199" s="150"/>
      <c r="FY199" s="150"/>
      <c r="FZ199" s="150"/>
      <c r="GA199" s="150"/>
      <c r="GB199" s="150"/>
      <c r="GC199" s="150"/>
      <c r="GD199" s="150"/>
      <c r="GE199" s="150"/>
      <c r="GF199" s="150"/>
      <c r="GG199" s="150"/>
      <c r="GH199" s="150"/>
      <c r="GI199" s="150"/>
      <c r="GJ199" s="150"/>
      <c r="GK199" s="150"/>
      <c r="GL199" s="150"/>
      <c r="GM199" s="150"/>
      <c r="GN199" s="150"/>
      <c r="GO199" s="150"/>
      <c r="GP199" s="150"/>
      <c r="GQ199" s="150"/>
      <c r="GR199" s="150"/>
      <c r="GS199" s="150"/>
      <c r="GT199" s="150"/>
      <c r="GU199" s="150"/>
      <c r="GV199" s="150"/>
      <c r="GW199" s="150"/>
      <c r="GX199" s="150"/>
      <c r="GY199" s="150"/>
      <c r="GZ199" s="150"/>
      <c r="HA199" s="150"/>
      <c r="HB199" s="150"/>
      <c r="HC199" s="150"/>
      <c r="HD199" s="150"/>
      <c r="HE199" s="150"/>
      <c r="HF199" s="150"/>
      <c r="HG199" s="150"/>
      <c r="HH199" s="150"/>
      <c r="HI199" s="150"/>
      <c r="HJ199" s="150"/>
      <c r="HK199" s="150"/>
      <c r="HL199" s="150"/>
      <c r="HM199" s="150"/>
      <c r="HN199" s="150"/>
      <c r="HO199" s="150"/>
      <c r="HP199" s="150"/>
      <c r="HQ199" s="150"/>
      <c r="HR199" s="150"/>
      <c r="HS199" s="150"/>
      <c r="HT199" s="150"/>
      <c r="HU199" s="150"/>
      <c r="HV199" s="150"/>
      <c r="HW199" s="150"/>
      <c r="HX199" s="150"/>
      <c r="HY199" s="150"/>
      <c r="HZ199" s="150"/>
      <c r="IA199" s="150"/>
      <c r="IB199" s="150"/>
      <c r="IC199" s="150"/>
      <c r="ID199" s="150"/>
      <c r="IE199" s="150"/>
      <c r="IF199" s="150"/>
      <c r="IG199" s="150"/>
      <c r="IH199" s="150"/>
      <c r="II199" s="150"/>
      <c r="IJ199" s="150"/>
      <c r="IK199" s="150"/>
      <c r="IL199" s="150"/>
      <c r="IM199" s="150"/>
      <c r="IN199" s="150"/>
      <c r="IO199" s="150"/>
      <c r="IP199" s="150"/>
      <c r="IQ199" s="150"/>
      <c r="IR199" s="150"/>
      <c r="IS199" s="150"/>
      <c r="IT199" s="150"/>
      <c r="IU199" s="150"/>
      <c r="IV199" s="150"/>
      <c r="IW199" s="150"/>
      <c r="IX199" s="150"/>
      <c r="IY199" s="150"/>
      <c r="IZ199" s="150"/>
      <c r="JA199" s="150"/>
      <c r="JB199" s="150"/>
      <c r="JC199" s="150"/>
      <c r="JD199" s="150"/>
      <c r="JE199" s="150"/>
      <c r="JF199" s="150"/>
      <c r="JG199" s="150"/>
      <c r="JH199" s="150"/>
      <c r="JI199" s="150"/>
      <c r="JJ199" s="150"/>
      <c r="JK199" s="150"/>
      <c r="JL199" s="150"/>
      <c r="JM199" s="150"/>
      <c r="JN199" s="150"/>
      <c r="JO199" s="150"/>
      <c r="JP199" s="150"/>
      <c r="JQ199" s="150"/>
      <c r="JR199" s="150"/>
      <c r="JS199" s="150"/>
      <c r="JT199" s="150"/>
      <c r="JU199" s="150"/>
      <c r="JV199" s="150"/>
      <c r="JW199" s="150"/>
      <c r="JX199" s="150"/>
      <c r="JY199" s="150"/>
      <c r="JZ199" s="150"/>
      <c r="KA199" s="150"/>
      <c r="KB199" s="150"/>
      <c r="KC199" s="150"/>
      <c r="KD199" s="150"/>
      <c r="KE199" s="150"/>
      <c r="KF199" s="150"/>
      <c r="KG199" s="150"/>
      <c r="KH199" s="150"/>
      <c r="KI199" s="150"/>
      <c r="KJ199" s="150"/>
      <c r="KK199" s="150"/>
      <c r="KL199" s="150"/>
      <c r="KM199" s="150"/>
      <c r="KN199" s="150"/>
      <c r="KO199" s="150"/>
      <c r="KP199" s="150"/>
      <c r="KQ199" s="150"/>
      <c r="KR199" s="150"/>
      <c r="KS199" s="150"/>
      <c r="KT199" s="150"/>
      <c r="KU199" s="150"/>
      <c r="KV199" s="150"/>
      <c r="KW199" s="150"/>
      <c r="KX199" s="150"/>
      <c r="KY199" s="150"/>
      <c r="KZ199" s="150"/>
      <c r="LA199" s="150"/>
      <c r="LB199" s="150"/>
      <c r="LC199" s="150"/>
      <c r="LD199" s="150"/>
      <c r="LE199" s="150"/>
      <c r="LF199" s="150"/>
      <c r="LG199" s="150"/>
      <c r="LH199" s="150"/>
      <c r="LI199" s="150"/>
      <c r="LJ199" s="150"/>
      <c r="LK199" s="150"/>
      <c r="LL199" s="150"/>
      <c r="LM199" s="150"/>
      <c r="LN199" s="150"/>
      <c r="LO199" s="150"/>
      <c r="LP199" s="150"/>
      <c r="LQ199" s="150"/>
      <c r="LR199" s="150"/>
      <c r="LS199" s="150"/>
      <c r="LT199" s="150"/>
      <c r="LU199" s="150"/>
      <c r="LV199" s="150"/>
      <c r="LW199" s="150"/>
      <c r="LX199" s="150"/>
      <c r="LY199" s="150"/>
      <c r="LZ199" s="150"/>
      <c r="MA199" s="150"/>
      <c r="MB199" s="150"/>
      <c r="MC199" s="150"/>
      <c r="MD199" s="150"/>
      <c r="ME199" s="150"/>
      <c r="MF199" s="150"/>
      <c r="MG199" s="150"/>
      <c r="MH199" s="150"/>
      <c r="MI199" s="150"/>
      <c r="MJ199" s="150"/>
      <c r="MK199" s="150"/>
      <c r="ML199" s="150"/>
      <c r="MM199" s="150"/>
      <c r="MN199" s="150"/>
      <c r="MO199" s="150"/>
      <c r="MP199" s="150"/>
      <c r="MQ199" s="150"/>
      <c r="MR199" s="150"/>
      <c r="MS199" s="150"/>
      <c r="MT199" s="150"/>
      <c r="MU199" s="150"/>
      <c r="MV199" s="150"/>
      <c r="MW199" s="150"/>
      <c r="MX199" s="150"/>
      <c r="MY199" s="150"/>
      <c r="MZ199" s="150"/>
      <c r="NA199" s="150"/>
      <c r="NB199" s="150"/>
      <c r="NC199" s="150"/>
      <c r="ND199" s="150"/>
      <c r="NE199" s="150"/>
      <c r="NF199" s="150"/>
      <c r="NG199" s="150"/>
      <c r="NH199" s="150"/>
      <c r="NI199" s="150"/>
      <c r="NJ199" s="150"/>
      <c r="NK199" s="151"/>
    </row>
    <row r="200" spans="1:375" x14ac:dyDescent="0.25">
      <c r="A200" s="152">
        <f>SUM(D200:NK200)</f>
        <v>860974.49573118379</v>
      </c>
      <c r="B200" s="48" t="s">
        <v>153</v>
      </c>
      <c r="C200" s="153" t="s">
        <v>137</v>
      </c>
      <c r="D200" s="154">
        <f t="array" ref="D200">IFERROR(INDEX($N35:$N49,MATCH(1,IF($L35:$L49&lt;=D$165,IF($M35:$M49&gt;=D$165,1)),0))*$B35/12,0)</f>
        <v>3875</v>
      </c>
      <c r="E200" s="154">
        <f t="array" ref="E200">IFERROR(INDEX($N35:$N49,MATCH(1,IF($L35:$L49&lt;=E$165,IF($M35:$M49&gt;=E$165,1)),0))*$B35/12,0)</f>
        <v>3875</v>
      </c>
      <c r="F200" s="154">
        <f t="array" ref="F200">IFERROR(INDEX($N35:$N49,MATCH(1,IF($L35:$L49&lt;=F$165,IF($M35:$M49&gt;=F$165,1)),0))*$B35/12,0)</f>
        <v>3875</v>
      </c>
      <c r="G200" s="154">
        <f t="array" ref="G200">IFERROR(INDEX($N35:$N49,MATCH(1,IF($L35:$L49&lt;=G$165,IF($M35:$M49&gt;=G$165,1)),0))*$B35/12,0)</f>
        <v>3875</v>
      </c>
      <c r="H200" s="154">
        <f t="array" ref="H200">IFERROR(INDEX($N35:$N49,MATCH(1,IF($L35:$L49&lt;=H$165,IF($M35:$M49&gt;=H$165,1)),0))*$B35/12,0)</f>
        <v>3875</v>
      </c>
      <c r="I200" s="154">
        <f t="array" ref="I200">IFERROR(INDEX($N35:$N49,MATCH(1,IF($L35:$L49&lt;=I$165,IF($M35:$M49&gt;=I$165,1)),0))*$B35/12,0)</f>
        <v>3875</v>
      </c>
      <c r="J200" s="154">
        <f t="array" ref="J200">IFERROR(INDEX($N35:$N49,MATCH(1,IF($L35:$L49&lt;=J$165,IF($M35:$M49&gt;=J$165,1)),0))*$B35/12,0)</f>
        <v>3875</v>
      </c>
      <c r="K200" s="154">
        <f t="array" ref="K200">IFERROR(INDEX($N35:$N49,MATCH(1,IF($L35:$L49&lt;=K$165,IF($M35:$M49&gt;=K$165,1)),0))*$B35/12,0)</f>
        <v>3875</v>
      </c>
      <c r="L200" s="154">
        <f t="array" ref="L200">IFERROR(INDEX($N35:$N49,MATCH(1,IF($L35:$L49&lt;=L$165,IF($M35:$M49&gt;=L$165,1)),0))*$B35/12,0)</f>
        <v>3875</v>
      </c>
      <c r="M200" s="154">
        <f t="array" ref="M200">IFERROR(INDEX($N35:$N49,MATCH(1,IF($L35:$L49&lt;=M$165,IF($M35:$M49&gt;=M$165,1)),0))*$B35/12,0)</f>
        <v>3875</v>
      </c>
      <c r="N200" s="154">
        <f t="array" ref="N200">IFERROR(INDEX($N35:$N49,MATCH(1,IF($L35:$L49&lt;=N$165,IF($M35:$M49&gt;=N$165,1)),0))*$B35/12,0)</f>
        <v>3875</v>
      </c>
      <c r="O200" s="154">
        <f t="array" ref="O200">IFERROR(INDEX($N35:$N49,MATCH(1,IF($L35:$L49&lt;=O$165,IF($M35:$M49&gt;=O$165,1)),0))*$B35/12,0)</f>
        <v>3991.25</v>
      </c>
      <c r="P200" s="154">
        <f t="array" ref="P200">IFERROR(INDEX($N35:$N49,MATCH(1,IF($L35:$L49&lt;=P$165,IF($M35:$M49&gt;=P$165,1)),0))*$B35/12,0)</f>
        <v>3991.25</v>
      </c>
      <c r="Q200" s="154">
        <f t="array" ref="Q200">IFERROR(INDEX($N35:$N49,MATCH(1,IF($L35:$L49&lt;=Q$165,IF($M35:$M49&gt;=Q$165,1)),0))*$B35/12,0)</f>
        <v>3991.25</v>
      </c>
      <c r="R200" s="154">
        <f t="array" ref="R200">IFERROR(INDEX($N35:$N49,MATCH(1,IF($L35:$L49&lt;=R$165,IF($M35:$M49&gt;=R$165,1)),0))*$B35/12,0)</f>
        <v>3991.25</v>
      </c>
      <c r="S200" s="154">
        <f t="array" ref="S200">IFERROR(INDEX($N35:$N49,MATCH(1,IF($L35:$L49&lt;=S$165,IF($M35:$M49&gt;=S$165,1)),0))*$B35/12,0)</f>
        <v>3991.25</v>
      </c>
      <c r="T200" s="154">
        <f t="array" ref="T200">IFERROR(INDEX($N35:$N49,MATCH(1,IF($L35:$L49&lt;=T$165,IF($M35:$M49&gt;=T$165,1)),0))*$B35/12,0)</f>
        <v>3991.25</v>
      </c>
      <c r="U200" s="154">
        <f t="array" ref="U200">IFERROR(INDEX($N35:$N49,MATCH(1,IF($L35:$L49&lt;=U$165,IF($M35:$M49&gt;=U$165,1)),0))*$B35/12,0)</f>
        <v>3991.25</v>
      </c>
      <c r="V200" s="154">
        <f t="array" ref="V200">IFERROR(INDEX($N35:$N49,MATCH(1,IF($L35:$L49&lt;=V$165,IF($M35:$M49&gt;=V$165,1)),0))*$B35/12,0)</f>
        <v>3991.25</v>
      </c>
      <c r="W200" s="154">
        <f t="array" ref="W200">IFERROR(INDEX($N35:$N49,MATCH(1,IF($L35:$L49&lt;=W$165,IF($M35:$M49&gt;=W$165,1)),0))*$B35/12,0)</f>
        <v>3991.25</v>
      </c>
      <c r="X200" s="154">
        <f t="array" ref="X200">IFERROR(INDEX($N35:$N49,MATCH(1,IF($L35:$L49&lt;=X$165,IF($M35:$M49&gt;=X$165,1)),0))*$B35/12,0)</f>
        <v>3991.25</v>
      </c>
      <c r="Y200" s="154">
        <f t="array" ref="Y200">IFERROR(INDEX($N35:$N49,MATCH(1,IF($L35:$L49&lt;=Y$165,IF($M35:$M49&gt;=Y$165,1)),0))*$B35/12,0)</f>
        <v>3991.25</v>
      </c>
      <c r="Z200" s="154">
        <f t="array" ref="Z200">IFERROR(INDEX($N35:$N49,MATCH(1,IF($L35:$L49&lt;=Z$165,IF($M35:$M49&gt;=Z$165,1)),0))*$B35/12,0)</f>
        <v>3991.25</v>
      </c>
      <c r="AA200" s="154">
        <f t="array" ref="AA200">IFERROR(INDEX($N35:$N49,MATCH(1,IF($L35:$L49&lt;=AA$165,IF($M35:$M49&gt;=AA$165,1)),0))*$B35/12,0)</f>
        <v>4110.9875000000002</v>
      </c>
      <c r="AB200" s="154">
        <f t="array" ref="AB200">IFERROR(INDEX($N35:$N49,MATCH(1,IF($L35:$L49&lt;=AB$165,IF($M35:$M49&gt;=AB$165,1)),0))*$B35/12,0)</f>
        <v>4110.9875000000002</v>
      </c>
      <c r="AC200" s="154">
        <f t="array" ref="AC200">IFERROR(INDEX($N35:$N49,MATCH(1,IF($L35:$L49&lt;=AC$165,IF($M35:$M49&gt;=AC$165,1)),0))*$B35/12,0)</f>
        <v>4110.9875000000002</v>
      </c>
      <c r="AD200" s="154">
        <f t="array" ref="AD200">IFERROR(INDEX($N35:$N49,MATCH(1,IF($L35:$L49&lt;=AD$165,IF($M35:$M49&gt;=AD$165,1)),0))*$B35/12,0)</f>
        <v>4110.9875000000002</v>
      </c>
      <c r="AE200" s="154">
        <f t="array" ref="AE200">IFERROR(INDEX($N35:$N49,MATCH(1,IF($L35:$L49&lt;=AE$165,IF($M35:$M49&gt;=AE$165,1)),0))*$B35/12,0)</f>
        <v>4110.9875000000002</v>
      </c>
      <c r="AF200" s="154">
        <f t="array" ref="AF200">IFERROR(INDEX($N35:$N49,MATCH(1,IF($L35:$L49&lt;=AF$165,IF($M35:$M49&gt;=AF$165,1)),0))*$B35/12,0)</f>
        <v>4110.9875000000002</v>
      </c>
      <c r="AG200" s="154">
        <f t="array" ref="AG200">IFERROR(INDEX($N35:$N49,MATCH(1,IF($L35:$L49&lt;=AG$165,IF($M35:$M49&gt;=AG$165,1)),0))*$B35/12,0)</f>
        <v>4110.9875000000002</v>
      </c>
      <c r="AH200" s="154">
        <f t="array" ref="AH200">IFERROR(INDEX($N35:$N49,MATCH(1,IF($L35:$L49&lt;=AH$165,IF($M35:$M49&gt;=AH$165,1)),0))*$B35/12,0)</f>
        <v>4110.9875000000002</v>
      </c>
      <c r="AI200" s="154">
        <f t="array" ref="AI200">IFERROR(INDEX($N35:$N49,MATCH(1,IF($L35:$L49&lt;=AI$165,IF($M35:$M49&gt;=AI$165,1)),0))*$B35/12,0)</f>
        <v>4110.9875000000002</v>
      </c>
      <c r="AJ200" s="154">
        <f t="array" ref="AJ200">IFERROR(INDEX($N35:$N49,MATCH(1,IF($L35:$L49&lt;=AJ$165,IF($M35:$M49&gt;=AJ$165,1)),0))*$B35/12,0)</f>
        <v>4110.9875000000002</v>
      </c>
      <c r="AK200" s="154">
        <f t="array" ref="AK200">IFERROR(INDEX($N35:$N49,MATCH(1,IF($L35:$L49&lt;=AK$165,IF($M35:$M49&gt;=AK$165,1)),0))*$B35/12,0)</f>
        <v>4110.9875000000002</v>
      </c>
      <c r="AL200" s="154">
        <f t="array" ref="AL200">IFERROR(INDEX($N35:$N49,MATCH(1,IF($L35:$L49&lt;=AL$165,IF($M35:$M49&gt;=AL$165,1)),0))*$B35/12,0)</f>
        <v>4110.9875000000002</v>
      </c>
      <c r="AM200" s="154">
        <f t="array" ref="AM200">IFERROR(INDEX($N35:$N49,MATCH(1,IF($L35:$L49&lt;=AM$165,IF($M35:$M49&gt;=AM$165,1)),0))*$B35/12,0)</f>
        <v>4234.3171250000005</v>
      </c>
      <c r="AN200" s="154">
        <f t="array" ref="AN200">IFERROR(INDEX($N35:$N49,MATCH(1,IF($L35:$L49&lt;=AN$165,IF($M35:$M49&gt;=AN$165,1)),0))*$B35/12,0)</f>
        <v>4234.3171250000005</v>
      </c>
      <c r="AO200" s="154">
        <f t="array" ref="AO200">IFERROR(INDEX($N35:$N49,MATCH(1,IF($L35:$L49&lt;=AO$165,IF($M35:$M49&gt;=AO$165,1)),0))*$B35/12,0)</f>
        <v>4234.3171250000005</v>
      </c>
      <c r="AP200" s="154">
        <f t="array" ref="AP200">IFERROR(INDEX($N35:$N49,MATCH(1,IF($L35:$L49&lt;=AP$165,IF($M35:$M49&gt;=AP$165,1)),0))*$B35/12,0)</f>
        <v>4234.3171250000005</v>
      </c>
      <c r="AQ200" s="154">
        <f t="array" ref="AQ200">IFERROR(INDEX($N35:$N49,MATCH(1,IF($L35:$L49&lt;=AQ$165,IF($M35:$M49&gt;=AQ$165,1)),0))*$B35/12,0)</f>
        <v>4234.3171250000005</v>
      </c>
      <c r="AR200" s="154">
        <f t="array" ref="AR200">IFERROR(INDEX($N35:$N49,MATCH(1,IF($L35:$L49&lt;=AR$165,IF($M35:$M49&gt;=AR$165,1)),0))*$B35/12,0)</f>
        <v>4234.3171250000005</v>
      </c>
      <c r="AS200" s="154">
        <f t="array" ref="AS200">IFERROR(INDEX($N35:$N49,MATCH(1,IF($L35:$L49&lt;=AS$165,IF($M35:$M49&gt;=AS$165,1)),0))*$B35/12,0)</f>
        <v>4234.3171250000005</v>
      </c>
      <c r="AT200" s="154">
        <f t="array" ref="AT200">IFERROR(INDEX($N35:$N49,MATCH(1,IF($L35:$L49&lt;=AT$165,IF($M35:$M49&gt;=AT$165,1)),0))*$B35/12,0)</f>
        <v>4234.3171250000005</v>
      </c>
      <c r="AU200" s="154">
        <f t="array" ref="AU200">IFERROR(INDEX($N35:$N49,MATCH(1,IF($L35:$L49&lt;=AU$165,IF($M35:$M49&gt;=AU$165,1)),0))*$B35/12,0)</f>
        <v>4234.3171250000005</v>
      </c>
      <c r="AV200" s="154">
        <f t="array" ref="AV200">IFERROR(INDEX($N35:$N49,MATCH(1,IF($L35:$L49&lt;=AV$165,IF($M35:$M49&gt;=AV$165,1)),0))*$B35/12,0)</f>
        <v>4234.3171250000005</v>
      </c>
      <c r="AW200" s="154">
        <f t="array" ref="AW200">IFERROR(INDEX($N35:$N49,MATCH(1,IF($L35:$L49&lt;=AW$165,IF($M35:$M49&gt;=AW$165,1)),0))*$B35/12,0)</f>
        <v>4234.3171250000005</v>
      </c>
      <c r="AX200" s="154">
        <f t="array" ref="AX200">IFERROR(INDEX($N35:$N49,MATCH(1,IF($L35:$L49&lt;=AX$165,IF($M35:$M49&gt;=AX$165,1)),0))*$B35/12,0)</f>
        <v>4234.3171250000005</v>
      </c>
      <c r="AY200" s="154">
        <f t="array" ref="AY200">IFERROR(INDEX($N35:$N49,MATCH(1,IF($L35:$L49&lt;=AY$165,IF($M35:$M49&gt;=AY$165,1)),0))*$B35/12,0)</f>
        <v>4361.3466387500002</v>
      </c>
      <c r="AZ200" s="154">
        <f t="array" ref="AZ200">IFERROR(INDEX($N35:$N49,MATCH(1,IF($L35:$L49&lt;=AZ$165,IF($M35:$M49&gt;=AZ$165,1)),0))*$B35/12,0)</f>
        <v>4361.3466387500002</v>
      </c>
      <c r="BA200" s="154">
        <f t="array" ref="BA200">IFERROR(INDEX($N35:$N49,MATCH(1,IF($L35:$L49&lt;=BA$165,IF($M35:$M49&gt;=BA$165,1)),0))*$B35/12,0)</f>
        <v>4361.3466387500002</v>
      </c>
      <c r="BB200" s="154">
        <f t="array" ref="BB200">IFERROR(INDEX($N35:$N49,MATCH(1,IF($L35:$L49&lt;=BB$165,IF($M35:$M49&gt;=BB$165,1)),0))*$B35/12,0)</f>
        <v>4361.3466387500002</v>
      </c>
      <c r="BC200" s="154">
        <f t="array" ref="BC200">IFERROR(INDEX($N35:$N49,MATCH(1,IF($L35:$L49&lt;=BC$165,IF($M35:$M49&gt;=BC$165,1)),0))*$B35/12,0)</f>
        <v>4361.3466387500002</v>
      </c>
      <c r="BD200" s="154">
        <f t="array" ref="BD200">IFERROR(INDEX($N35:$N49,MATCH(1,IF($L35:$L49&lt;=BD$165,IF($M35:$M49&gt;=BD$165,1)),0))*$B35/12,0)</f>
        <v>4361.3466387500002</v>
      </c>
      <c r="BE200" s="154">
        <f t="array" ref="BE200">IFERROR(INDEX($N35:$N49,MATCH(1,IF($L35:$L49&lt;=BE$165,IF($M35:$M49&gt;=BE$165,1)),0))*$B35/12,0)</f>
        <v>4361.3466387500002</v>
      </c>
      <c r="BF200" s="154">
        <f t="array" ref="BF200">IFERROR(INDEX($N35:$N49,MATCH(1,IF($L35:$L49&lt;=BF$165,IF($M35:$M49&gt;=BF$165,1)),0))*$B35/12,0)</f>
        <v>4361.3466387500002</v>
      </c>
      <c r="BG200" s="154">
        <f t="array" ref="BG200">IFERROR(INDEX($N35:$N49,MATCH(1,IF($L35:$L49&lt;=BG$165,IF($M35:$M49&gt;=BG$165,1)),0))*$B35/12,0)</f>
        <v>4361.3466387500002</v>
      </c>
      <c r="BH200" s="154">
        <f t="array" ref="BH200">IFERROR(INDEX($N35:$N49,MATCH(1,IF($L35:$L49&lt;=BH$165,IF($M35:$M49&gt;=BH$165,1)),0))*$B35/12,0)</f>
        <v>4361.3466387500002</v>
      </c>
      <c r="BI200" s="154">
        <f t="array" ref="BI200">IFERROR(INDEX($N35:$N49,MATCH(1,IF($L35:$L49&lt;=BI$165,IF($M35:$M49&gt;=BI$165,1)),0))*$B35/12,0)</f>
        <v>4361.3466387500002</v>
      </c>
      <c r="BJ200" s="154">
        <f t="array" ref="BJ200">IFERROR(INDEX($N35:$N49,MATCH(1,IF($L35:$L49&lt;=BJ$165,IF($M35:$M49&gt;=BJ$165,1)),0))*$B35/12,0)</f>
        <v>4361.3466387500002</v>
      </c>
      <c r="BK200" s="154">
        <f t="array" ref="BK200">IFERROR(INDEX($N35:$N49,MATCH(1,IF($L35:$L49&lt;=BK$165,IF($M35:$M49&gt;=BK$165,1)),0))*$B35/12,0)</f>
        <v>4492.1870379125012</v>
      </c>
      <c r="BL200" s="154">
        <f t="array" ref="BL200">IFERROR(INDEX($N35:$N49,MATCH(1,IF($L35:$L49&lt;=BL$165,IF($M35:$M49&gt;=BL$165,1)),0))*$B35/12,0)</f>
        <v>4492.1870379125012</v>
      </c>
      <c r="BM200" s="154">
        <f t="array" ref="BM200">IFERROR(INDEX($N35:$N49,MATCH(1,IF($L35:$L49&lt;=BM$165,IF($M35:$M49&gt;=BM$165,1)),0))*$B35/12,0)</f>
        <v>4492.1870379125012</v>
      </c>
      <c r="BN200" s="154">
        <f t="array" ref="BN200">IFERROR(INDEX($N35:$N49,MATCH(1,IF($L35:$L49&lt;=BN$165,IF($M35:$M49&gt;=BN$165,1)),0))*$B35/12,0)</f>
        <v>4492.1870379125012</v>
      </c>
      <c r="BO200" s="154">
        <f t="array" ref="BO200">IFERROR(INDEX($N35:$N49,MATCH(1,IF($L35:$L49&lt;=BO$165,IF($M35:$M49&gt;=BO$165,1)),0))*$B35/12,0)</f>
        <v>4492.1870379125012</v>
      </c>
      <c r="BP200" s="154">
        <f t="array" ref="BP200">IFERROR(INDEX($N35:$N49,MATCH(1,IF($L35:$L49&lt;=BP$165,IF($M35:$M49&gt;=BP$165,1)),0))*$B35/12,0)</f>
        <v>4492.1870379125012</v>
      </c>
      <c r="BQ200" s="154">
        <f t="array" ref="BQ200">IFERROR(INDEX($N35:$N49,MATCH(1,IF($L35:$L49&lt;=BQ$165,IF($M35:$M49&gt;=BQ$165,1)),0))*$B35/12,0)</f>
        <v>4492.1870379125012</v>
      </c>
      <c r="BR200" s="154">
        <f t="array" ref="BR200">IFERROR(INDEX($N35:$N49,MATCH(1,IF($L35:$L49&lt;=BR$165,IF($M35:$M49&gt;=BR$165,1)),0))*$B35/12,0)</f>
        <v>4492.1870379125012</v>
      </c>
      <c r="BS200" s="154">
        <f t="array" ref="BS200">IFERROR(INDEX($N35:$N49,MATCH(1,IF($L35:$L49&lt;=BS$165,IF($M35:$M49&gt;=BS$165,1)),0))*$B35/12,0)</f>
        <v>4492.1870379125012</v>
      </c>
      <c r="BT200" s="154">
        <f t="array" ref="BT200">IFERROR(INDEX($N35:$N49,MATCH(1,IF($L35:$L49&lt;=BT$165,IF($M35:$M49&gt;=BT$165,1)),0))*$B35/12,0)</f>
        <v>4492.1870379125012</v>
      </c>
      <c r="BU200" s="154">
        <f t="array" ref="BU200">IFERROR(INDEX($N35:$N49,MATCH(1,IF($L35:$L49&lt;=BU$165,IF($M35:$M49&gt;=BU$165,1)),0))*$B35/12,0)</f>
        <v>4492.1870379125012</v>
      </c>
      <c r="BV200" s="154">
        <f t="array" ref="BV200">IFERROR(INDEX($N35:$N49,MATCH(1,IF($L35:$L49&lt;=BV$165,IF($M35:$M49&gt;=BV$165,1)),0))*$B35/12,0)</f>
        <v>4492.1870379125012</v>
      </c>
      <c r="BW200" s="154">
        <f t="array" ref="BW200">IFERROR(INDEX($N35:$N49,MATCH(1,IF($L35:$L49&lt;=BW$165,IF($M35:$M49&gt;=BW$165,1)),0))*$B35/12,0)</f>
        <v>4626.9526490498765</v>
      </c>
      <c r="BX200" s="154">
        <f t="array" ref="BX200">IFERROR(INDEX($N35:$N49,MATCH(1,IF($L35:$L49&lt;=BX$165,IF($M35:$M49&gt;=BX$165,1)),0))*$B35/12,0)</f>
        <v>4626.9526490498765</v>
      </c>
      <c r="BY200" s="154">
        <f t="array" ref="BY200">IFERROR(INDEX($N35:$N49,MATCH(1,IF($L35:$L49&lt;=BY$165,IF($M35:$M49&gt;=BY$165,1)),0))*$B35/12,0)</f>
        <v>4626.9526490498765</v>
      </c>
      <c r="BZ200" s="154">
        <f t="array" ref="BZ200">IFERROR(INDEX($N35:$N49,MATCH(1,IF($L35:$L49&lt;=BZ$165,IF($M35:$M49&gt;=BZ$165,1)),0))*$B35/12,0)</f>
        <v>4626.9526490498765</v>
      </c>
      <c r="CA200" s="154">
        <f t="array" ref="CA200">IFERROR(INDEX($N35:$N49,MATCH(1,IF($L35:$L49&lt;=CA$165,IF($M35:$M49&gt;=CA$165,1)),0))*$B35/12,0)</f>
        <v>4626.9526490498765</v>
      </c>
      <c r="CB200" s="154">
        <f t="array" ref="CB200">IFERROR(INDEX($N35:$N49,MATCH(1,IF($L35:$L49&lt;=CB$165,IF($M35:$M49&gt;=CB$165,1)),0))*$B35/12,0)</f>
        <v>4626.9526490498765</v>
      </c>
      <c r="CC200" s="154">
        <f t="array" ref="CC200">IFERROR(INDEX($N35:$N49,MATCH(1,IF($L35:$L49&lt;=CC$165,IF($M35:$M49&gt;=CC$165,1)),0))*$B35/12,0)</f>
        <v>4626.9526490498765</v>
      </c>
      <c r="CD200" s="154">
        <f t="array" ref="CD200">IFERROR(INDEX($N35:$N49,MATCH(1,IF($L35:$L49&lt;=CD$165,IF($M35:$M49&gt;=CD$165,1)),0))*$B35/12,0)</f>
        <v>4626.9526490498765</v>
      </c>
      <c r="CE200" s="154">
        <f t="array" ref="CE200">IFERROR(INDEX($N35:$N49,MATCH(1,IF($L35:$L49&lt;=CE$165,IF($M35:$M49&gt;=CE$165,1)),0))*$B35/12,0)</f>
        <v>4626.9526490498765</v>
      </c>
      <c r="CF200" s="154">
        <f t="array" ref="CF200">IFERROR(INDEX($N35:$N49,MATCH(1,IF($L35:$L49&lt;=CF$165,IF($M35:$M49&gt;=CF$165,1)),0))*$B35/12,0)</f>
        <v>4626.9526490498765</v>
      </c>
      <c r="CG200" s="154">
        <f t="array" ref="CG200">IFERROR(INDEX($N35:$N49,MATCH(1,IF($L35:$L49&lt;=CG$165,IF($M35:$M49&gt;=CG$165,1)),0))*$B35/12,0)</f>
        <v>4626.9526490498765</v>
      </c>
      <c r="CH200" s="154">
        <f t="array" ref="CH200">IFERROR(INDEX($N35:$N49,MATCH(1,IF($L35:$L49&lt;=CH$165,IF($M35:$M49&gt;=CH$165,1)),0))*$B35/12,0)</f>
        <v>4626.9526490498765</v>
      </c>
      <c r="CI200" s="154">
        <f t="array" ref="CI200">IFERROR(INDEX($N35:$N49,MATCH(1,IF($L35:$L49&lt;=CI$165,IF($M35:$M49&gt;=CI$165,1)),0))*$B35/12,0)</f>
        <v>4765.7612285213727</v>
      </c>
      <c r="CJ200" s="154">
        <f t="array" ref="CJ200">IFERROR(INDEX($N35:$N49,MATCH(1,IF($L35:$L49&lt;=CJ$165,IF($M35:$M49&gt;=CJ$165,1)),0))*$B35/12,0)</f>
        <v>4765.7612285213727</v>
      </c>
      <c r="CK200" s="154">
        <f t="array" ref="CK200">IFERROR(INDEX($N35:$N49,MATCH(1,IF($L35:$L49&lt;=CK$165,IF($M35:$M49&gt;=CK$165,1)),0))*$B35/12,0)</f>
        <v>4765.7612285213727</v>
      </c>
      <c r="CL200" s="154">
        <f t="array" ref="CL200">IFERROR(INDEX($N35:$N49,MATCH(1,IF($L35:$L49&lt;=CL$165,IF($M35:$M49&gt;=CL$165,1)),0))*$B35/12,0)</f>
        <v>4765.7612285213727</v>
      </c>
      <c r="CM200" s="154">
        <f t="array" ref="CM200">IFERROR(INDEX($N35:$N49,MATCH(1,IF($L35:$L49&lt;=CM$165,IF($M35:$M49&gt;=CM$165,1)),0))*$B35/12,0)</f>
        <v>4765.7612285213727</v>
      </c>
      <c r="CN200" s="154">
        <f t="array" ref="CN200">IFERROR(INDEX($N35:$N49,MATCH(1,IF($L35:$L49&lt;=CN$165,IF($M35:$M49&gt;=CN$165,1)),0))*$B35/12,0)</f>
        <v>4765.7612285213727</v>
      </c>
      <c r="CO200" s="154">
        <f t="array" ref="CO200">IFERROR(INDEX($N35:$N49,MATCH(1,IF($L35:$L49&lt;=CO$165,IF($M35:$M49&gt;=CO$165,1)),0))*$B35/12,0)</f>
        <v>4765.7612285213727</v>
      </c>
      <c r="CP200" s="154">
        <f t="array" ref="CP200">IFERROR(INDEX($N35:$N49,MATCH(1,IF($L35:$L49&lt;=CP$165,IF($M35:$M49&gt;=CP$165,1)),0))*$B35/12,0)</f>
        <v>4765.7612285213727</v>
      </c>
      <c r="CQ200" s="154">
        <f t="array" ref="CQ200">IFERROR(INDEX($N35:$N49,MATCH(1,IF($L35:$L49&lt;=CQ$165,IF($M35:$M49&gt;=CQ$165,1)),0))*$B35/12,0)</f>
        <v>4765.7612285213727</v>
      </c>
      <c r="CR200" s="154">
        <f t="array" ref="CR200">IFERROR(INDEX($N35:$N49,MATCH(1,IF($L35:$L49&lt;=CR$165,IF($M35:$M49&gt;=CR$165,1)),0))*$B35/12,0)</f>
        <v>4765.7612285213727</v>
      </c>
      <c r="CS200" s="154">
        <f t="array" ref="CS200">IFERROR(INDEX($N35:$N49,MATCH(1,IF($L35:$L49&lt;=CS$165,IF($M35:$M49&gt;=CS$165,1)),0))*$B35/12,0)</f>
        <v>4765.7612285213727</v>
      </c>
      <c r="CT200" s="154">
        <f t="array" ref="CT200">IFERROR(INDEX($N35:$N49,MATCH(1,IF($L35:$L49&lt;=CT$165,IF($M35:$M49&gt;=CT$165,1)),0))*$B35/12,0)</f>
        <v>4765.7612285213727</v>
      </c>
      <c r="CU200" s="154">
        <f t="array" ref="CU200">IFERROR(INDEX($N35:$N49,MATCH(1,IF($L35:$L49&lt;=CU$165,IF($M35:$M49&gt;=CU$165,1)),0))*$B35/12,0)</f>
        <v>4908.7340653770143</v>
      </c>
      <c r="CV200" s="154">
        <f t="array" ref="CV200">IFERROR(INDEX($N35:$N49,MATCH(1,IF($L35:$L49&lt;=CV$165,IF($M35:$M49&gt;=CV$165,1)),0))*$B35/12,0)</f>
        <v>4908.7340653770143</v>
      </c>
      <c r="CW200" s="154">
        <f t="array" ref="CW200">IFERROR(INDEX($N35:$N49,MATCH(1,IF($L35:$L49&lt;=CW$165,IF($M35:$M49&gt;=CW$165,1)),0))*$B35/12,0)</f>
        <v>4908.7340653770143</v>
      </c>
      <c r="CX200" s="154">
        <f t="array" ref="CX200">IFERROR(INDEX($N35:$N49,MATCH(1,IF($L35:$L49&lt;=CX$165,IF($M35:$M49&gt;=CX$165,1)),0))*$B35/12,0)</f>
        <v>4908.7340653770143</v>
      </c>
      <c r="CY200" s="154">
        <f t="array" ref="CY200">IFERROR(INDEX($N35:$N49,MATCH(1,IF($L35:$L49&lt;=CY$165,IF($M35:$M49&gt;=CY$165,1)),0))*$B35/12,0)</f>
        <v>4908.7340653770143</v>
      </c>
      <c r="CZ200" s="154">
        <f t="array" ref="CZ200">IFERROR(INDEX($N35:$N49,MATCH(1,IF($L35:$L49&lt;=CZ$165,IF($M35:$M49&gt;=CZ$165,1)),0))*$B35/12,0)</f>
        <v>4908.7340653770143</v>
      </c>
      <c r="DA200" s="154">
        <f t="array" ref="DA200">IFERROR(INDEX($N35:$N49,MATCH(1,IF($L35:$L49&lt;=DA$165,IF($M35:$M49&gt;=DA$165,1)),0))*$B35/12,0)</f>
        <v>4908.7340653770143</v>
      </c>
      <c r="DB200" s="154">
        <f t="array" ref="DB200">IFERROR(INDEX($N35:$N49,MATCH(1,IF($L35:$L49&lt;=DB$165,IF($M35:$M49&gt;=DB$165,1)),0))*$B35/12,0)</f>
        <v>4908.7340653770143</v>
      </c>
      <c r="DC200" s="154">
        <f t="array" ref="DC200">IFERROR(INDEX($N35:$N49,MATCH(1,IF($L35:$L49&lt;=DC$165,IF($M35:$M49&gt;=DC$165,1)),0))*$B35/12,0)</f>
        <v>4908.7340653770143</v>
      </c>
      <c r="DD200" s="154">
        <f t="array" ref="DD200">IFERROR(INDEX($N35:$N49,MATCH(1,IF($L35:$L49&lt;=DD$165,IF($M35:$M49&gt;=DD$165,1)),0))*$B35/12,0)</f>
        <v>4908.7340653770143</v>
      </c>
      <c r="DE200" s="154">
        <f t="array" ref="DE200">IFERROR(INDEX($N35:$N49,MATCH(1,IF($L35:$L49&lt;=DE$165,IF($M35:$M49&gt;=DE$165,1)),0))*$B35/12,0)</f>
        <v>4908.7340653770143</v>
      </c>
      <c r="DF200" s="154">
        <f t="array" ref="DF200">IFERROR(INDEX($N35:$N49,MATCH(1,IF($L35:$L49&lt;=DF$165,IF($M35:$M49&gt;=DF$165,1)),0))*$B35/12,0)</f>
        <v>4908.7340653770143</v>
      </c>
      <c r="DG200" s="154">
        <f t="array" ref="DG200">IFERROR(INDEX($N35:$N49,MATCH(1,IF($L35:$L49&lt;=DG$165,IF($M35:$M49&gt;=DG$165,1)),0))*$B35/12,0)</f>
        <v>5055.9960873383243</v>
      </c>
      <c r="DH200" s="154">
        <f t="array" ref="DH200">IFERROR(INDEX($N35:$N49,MATCH(1,IF($L35:$L49&lt;=DH$165,IF($M35:$M49&gt;=DH$165,1)),0))*$B35/12,0)</f>
        <v>5055.9960873383243</v>
      </c>
      <c r="DI200" s="154">
        <f t="array" ref="DI200">IFERROR(INDEX($N35:$N49,MATCH(1,IF($L35:$L49&lt;=DI$165,IF($M35:$M49&gt;=DI$165,1)),0))*$B35/12,0)</f>
        <v>5055.9960873383243</v>
      </c>
      <c r="DJ200" s="154">
        <f t="array" ref="DJ200">IFERROR(INDEX($N35:$N49,MATCH(1,IF($L35:$L49&lt;=DJ$165,IF($M35:$M49&gt;=DJ$165,1)),0))*$B35/12,0)</f>
        <v>5055.9960873383243</v>
      </c>
      <c r="DK200" s="154">
        <f t="array" ref="DK200">IFERROR(INDEX($N35:$N49,MATCH(1,IF($L35:$L49&lt;=DK$165,IF($M35:$M49&gt;=DK$165,1)),0))*$B35/12,0)</f>
        <v>5055.9960873383243</v>
      </c>
      <c r="DL200" s="154">
        <f t="array" ref="DL200">IFERROR(INDEX($N35:$N49,MATCH(1,IF($L35:$L49&lt;=DL$165,IF($M35:$M49&gt;=DL$165,1)),0))*$B35/12,0)</f>
        <v>5055.9960873383243</v>
      </c>
      <c r="DM200" s="154">
        <f t="array" ref="DM200">IFERROR(INDEX($N35:$N49,MATCH(1,IF($L35:$L49&lt;=DM$165,IF($M35:$M49&gt;=DM$165,1)),0))*$B35/12,0)</f>
        <v>5055.9960873383243</v>
      </c>
      <c r="DN200" s="154">
        <f t="array" ref="DN200">IFERROR(INDEX($N35:$N49,MATCH(1,IF($L35:$L49&lt;=DN$165,IF($M35:$M49&gt;=DN$165,1)),0))*$B35/12,0)</f>
        <v>5055.9960873383243</v>
      </c>
      <c r="DO200" s="154">
        <f t="array" ref="DO200">IFERROR(INDEX($N35:$N49,MATCH(1,IF($L35:$L49&lt;=DO$165,IF($M35:$M49&gt;=DO$165,1)),0))*$B35/12,0)</f>
        <v>5055.9960873383243</v>
      </c>
      <c r="DP200" s="154">
        <f t="array" ref="DP200">IFERROR(INDEX($N35:$N49,MATCH(1,IF($L35:$L49&lt;=DP$165,IF($M35:$M49&gt;=DP$165,1)),0))*$B35/12,0)</f>
        <v>5055.9960873383243</v>
      </c>
      <c r="DQ200" s="154">
        <f t="array" ref="DQ200">IFERROR(INDEX($N35:$N49,MATCH(1,IF($L35:$L49&lt;=DQ$165,IF($M35:$M49&gt;=DQ$165,1)),0))*$B35/12,0)</f>
        <v>5055.9960873383243</v>
      </c>
      <c r="DR200" s="154">
        <f t="array" ref="DR200">IFERROR(INDEX($N35:$N49,MATCH(1,IF($L35:$L49&lt;=DR$165,IF($M35:$M49&gt;=DR$165,1)),0))*$B35/12,0)</f>
        <v>5055.9960873383243</v>
      </c>
      <c r="DS200" s="154">
        <f t="array" ref="DS200">IFERROR(INDEX($N35:$N49,MATCH(1,IF($L35:$L49&lt;=DS$165,IF($M35:$M49&gt;=DS$165,1)),0))*$B35/12,0)</f>
        <v>5207.6759699584745</v>
      </c>
      <c r="DT200" s="154">
        <f t="array" ref="DT200">IFERROR(INDEX($N35:$N49,MATCH(1,IF($L35:$L49&lt;=DT$165,IF($M35:$M49&gt;=DT$165,1)),0))*$B35/12,0)</f>
        <v>5207.6759699584745</v>
      </c>
      <c r="DU200" s="154">
        <f t="array" ref="DU200">IFERROR(INDEX($N35:$N49,MATCH(1,IF($L35:$L49&lt;=DU$165,IF($M35:$M49&gt;=DU$165,1)),0))*$B35/12,0)</f>
        <v>5207.6759699584745</v>
      </c>
      <c r="DV200" s="154">
        <f t="array" ref="DV200">IFERROR(INDEX($N35:$N49,MATCH(1,IF($L35:$L49&lt;=DV$165,IF($M35:$M49&gt;=DV$165,1)),0))*$B35/12,0)</f>
        <v>5207.6759699584745</v>
      </c>
      <c r="DW200" s="154">
        <f t="array" ref="DW200">IFERROR(INDEX($N35:$N49,MATCH(1,IF($L35:$L49&lt;=DW$165,IF($M35:$M49&gt;=DW$165,1)),0))*$B35/12,0)</f>
        <v>5207.6759699584745</v>
      </c>
      <c r="DX200" s="154">
        <f t="array" ref="DX200">IFERROR(INDEX($N35:$N49,MATCH(1,IF($L35:$L49&lt;=DX$165,IF($M35:$M49&gt;=DX$165,1)),0))*$B35/12,0)</f>
        <v>5207.6759699584745</v>
      </c>
      <c r="DY200" s="154">
        <f t="array" ref="DY200">IFERROR(INDEX($N35:$N49,MATCH(1,IF($L35:$L49&lt;=DY$165,IF($M35:$M49&gt;=DY$165,1)),0))*$B35/12,0)</f>
        <v>5207.6759699584745</v>
      </c>
      <c r="DZ200" s="154">
        <f t="array" ref="DZ200">IFERROR(INDEX($N35:$N49,MATCH(1,IF($L35:$L49&lt;=DZ$165,IF($M35:$M49&gt;=DZ$165,1)),0))*$B35/12,0)</f>
        <v>5207.6759699584745</v>
      </c>
      <c r="EA200" s="154">
        <f t="array" ref="EA200">IFERROR(INDEX($N35:$N49,MATCH(1,IF($L35:$L49&lt;=EA$165,IF($M35:$M49&gt;=EA$165,1)),0))*$B35/12,0)</f>
        <v>5207.6759699584745</v>
      </c>
      <c r="EB200" s="154">
        <f t="array" ref="EB200">IFERROR(INDEX($N35:$N49,MATCH(1,IF($L35:$L49&lt;=EB$165,IF($M35:$M49&gt;=EB$165,1)),0))*$B35/12,0)</f>
        <v>5207.6759699584745</v>
      </c>
      <c r="EC200" s="154">
        <f t="array" ref="EC200">IFERROR(INDEX($N35:$N49,MATCH(1,IF($L35:$L49&lt;=EC$165,IF($M35:$M49&gt;=EC$165,1)),0))*$B35/12,0)</f>
        <v>5207.6759699584745</v>
      </c>
      <c r="ED200" s="154">
        <f t="array" ref="ED200">IFERROR(INDEX($N35:$N49,MATCH(1,IF($L35:$L49&lt;=ED$165,IF($M35:$M49&gt;=ED$165,1)),0))*$B35/12,0)</f>
        <v>5207.6759699584745</v>
      </c>
      <c r="EE200" s="154">
        <f t="array" ref="EE200">IFERROR(INDEX($N35:$N49,MATCH(1,IF($L35:$L49&lt;=EE$165,IF($M35:$M49&gt;=EE$165,1)),0))*$B35/12,0)</f>
        <v>5363.9062490572296</v>
      </c>
      <c r="EF200" s="154">
        <f t="array" ref="EF200">IFERROR(INDEX($N35:$N49,MATCH(1,IF($L35:$L49&lt;=EF$165,IF($M35:$M49&gt;=EF$165,1)),0))*$B35/12,0)</f>
        <v>5363.9062490572296</v>
      </c>
      <c r="EG200" s="154">
        <f t="array" ref="EG200">IFERROR(INDEX($N35:$N49,MATCH(1,IF($L35:$L49&lt;=EG$165,IF($M35:$M49&gt;=EG$165,1)),0))*$B35/12,0)</f>
        <v>5363.9062490572296</v>
      </c>
      <c r="EH200" s="154">
        <f t="array" ref="EH200">IFERROR(INDEX($N35:$N49,MATCH(1,IF($L35:$L49&lt;=EH$165,IF($M35:$M49&gt;=EH$165,1)),0))*$B35/12,0)</f>
        <v>5363.9062490572296</v>
      </c>
      <c r="EI200" s="154">
        <f t="array" ref="EI200">IFERROR(INDEX($N35:$N49,MATCH(1,IF($L35:$L49&lt;=EI$165,IF($M35:$M49&gt;=EI$165,1)),0))*$B35/12,0)</f>
        <v>5363.9062490572296</v>
      </c>
      <c r="EJ200" s="154">
        <f t="array" ref="EJ200">IFERROR(INDEX($N35:$N49,MATCH(1,IF($L35:$L49&lt;=EJ$165,IF($M35:$M49&gt;=EJ$165,1)),0))*$B35/12,0)</f>
        <v>5363.9062490572296</v>
      </c>
      <c r="EK200" s="154">
        <f t="array" ref="EK200">IFERROR(INDEX($N35:$N49,MATCH(1,IF($L35:$L49&lt;=EK$165,IF($M35:$M49&gt;=EK$165,1)),0))*$B35/12,0)</f>
        <v>5363.9062490572296</v>
      </c>
      <c r="EL200" s="154">
        <f t="array" ref="EL200">IFERROR(INDEX($N35:$N49,MATCH(1,IF($L35:$L49&lt;=EL$165,IF($M35:$M49&gt;=EL$165,1)),0))*$B35/12,0)</f>
        <v>5363.9062490572296</v>
      </c>
      <c r="EM200" s="154">
        <f t="array" ref="EM200">IFERROR(INDEX($N35:$N49,MATCH(1,IF($L35:$L49&lt;=EM$165,IF($M35:$M49&gt;=EM$165,1)),0))*$B35/12,0)</f>
        <v>5363.9062490572296</v>
      </c>
      <c r="EN200" s="154">
        <f t="array" ref="EN200">IFERROR(INDEX($N35:$N49,MATCH(1,IF($L35:$L49&lt;=EN$165,IF($M35:$M49&gt;=EN$165,1)),0))*$B35/12,0)</f>
        <v>5363.9062490572296</v>
      </c>
      <c r="EO200" s="154">
        <f t="array" ref="EO200">IFERROR(INDEX($N35:$N49,MATCH(1,IF($L35:$L49&lt;=EO$165,IF($M35:$M49&gt;=EO$165,1)),0))*$B35/12,0)</f>
        <v>5363.9062490572296</v>
      </c>
      <c r="EP200" s="154">
        <f t="array" ref="EP200">IFERROR(INDEX($N35:$N49,MATCH(1,IF($L35:$L49&lt;=EP$165,IF($M35:$M49&gt;=EP$165,1)),0))*$B35/12,0)</f>
        <v>5363.9062490572296</v>
      </c>
      <c r="EQ200" s="154">
        <f t="array" ref="EQ200">IFERROR(INDEX($N35:$N49,MATCH(1,IF($L35:$L49&lt;=EQ$165,IF($M35:$M49&gt;=EQ$165,1)),0))*$B35/12,0)</f>
        <v>5524.8234365289463</v>
      </c>
      <c r="ER200" s="154">
        <f t="array" ref="ER200">IFERROR(INDEX($N35:$N49,MATCH(1,IF($L35:$L49&lt;=ER$165,IF($M35:$M49&gt;=ER$165,1)),0))*$B35/12,0)</f>
        <v>5524.8234365289463</v>
      </c>
      <c r="ES200" s="154">
        <f t="array" ref="ES200">IFERROR(INDEX($N35:$N49,MATCH(1,IF($L35:$L49&lt;=ES$165,IF($M35:$M49&gt;=ES$165,1)),0))*$B35/12,0)</f>
        <v>5524.8234365289463</v>
      </c>
      <c r="ET200" s="154">
        <f t="array" ref="ET200">IFERROR(INDEX($N35:$N49,MATCH(1,IF($L35:$L49&lt;=ET$165,IF($M35:$M49&gt;=ET$165,1)),0))*$B35/12,0)</f>
        <v>5524.8234365289463</v>
      </c>
      <c r="EU200" s="154">
        <f t="array" ref="EU200">IFERROR(INDEX($N35:$N49,MATCH(1,IF($L35:$L49&lt;=EU$165,IF($M35:$M49&gt;=EU$165,1)),0))*$B35/12,0)</f>
        <v>5524.8234365289463</v>
      </c>
      <c r="EV200" s="154">
        <f t="array" ref="EV200">IFERROR(INDEX($N35:$N49,MATCH(1,IF($L35:$L49&lt;=EV$165,IF($M35:$M49&gt;=EV$165,1)),0))*$B35/12,0)</f>
        <v>5524.8234365289463</v>
      </c>
      <c r="EW200" s="154">
        <f t="array" ref="EW200">IFERROR(INDEX($N35:$N49,MATCH(1,IF($L35:$L49&lt;=EW$165,IF($M35:$M49&gt;=EW$165,1)),0))*$B35/12,0)</f>
        <v>5524.8234365289463</v>
      </c>
      <c r="EX200" s="154">
        <f t="array" ref="EX200">IFERROR(INDEX($N35:$N49,MATCH(1,IF($L35:$L49&lt;=EX$165,IF($M35:$M49&gt;=EX$165,1)),0))*$B35/12,0)</f>
        <v>5524.8234365289463</v>
      </c>
      <c r="EY200" s="154">
        <f t="array" ref="EY200">IFERROR(INDEX($N35:$N49,MATCH(1,IF($L35:$L49&lt;=EY$165,IF($M35:$M49&gt;=EY$165,1)),0))*$B35/12,0)</f>
        <v>5524.8234365289463</v>
      </c>
      <c r="EZ200" s="154">
        <f t="array" ref="EZ200">IFERROR(INDEX($N35:$N49,MATCH(1,IF($L35:$L49&lt;=EZ$165,IF($M35:$M49&gt;=EZ$165,1)),0))*$B35/12,0)</f>
        <v>5524.8234365289463</v>
      </c>
      <c r="FA200" s="154">
        <f t="array" ref="FA200">IFERROR(INDEX($N35:$N49,MATCH(1,IF($L35:$L49&lt;=FA$165,IF($M35:$M49&gt;=FA$165,1)),0))*$B35/12,0)</f>
        <v>5524.8234365289463</v>
      </c>
      <c r="FB200" s="154">
        <f t="array" ref="FB200">IFERROR(INDEX($N35:$N49,MATCH(1,IF($L35:$L49&lt;=FB$165,IF($M35:$M49&gt;=FB$165,1)),0))*$B35/12,0)</f>
        <v>5524.8234365289463</v>
      </c>
      <c r="FC200" s="154">
        <f t="array" ref="FC200">IFERROR(INDEX($N35:$N49,MATCH(1,IF($L35:$L49&lt;=FC$165,IF($M35:$M49&gt;=FC$165,1)),0))*$B35/12,0)</f>
        <v>5690.5681396248146</v>
      </c>
      <c r="FD200" s="154">
        <f t="array" ref="FD200">IFERROR(INDEX($N35:$N49,MATCH(1,IF($L35:$L49&lt;=FD$165,IF($M35:$M49&gt;=FD$165,1)),0))*$B35/12,0)</f>
        <v>5690.5681396248146</v>
      </c>
      <c r="FE200" s="154">
        <f t="array" ref="FE200">IFERROR(INDEX($N35:$N49,MATCH(1,IF($L35:$L49&lt;=FE$165,IF($M35:$M49&gt;=FE$165,1)),0))*$B35/12,0)</f>
        <v>5690.5681396248146</v>
      </c>
      <c r="FF200" s="154">
        <f t="array" ref="FF200">IFERROR(INDEX($N35:$N49,MATCH(1,IF($L35:$L49&lt;=FF$165,IF($M35:$M49&gt;=FF$165,1)),0))*$B35/12,0)</f>
        <v>5690.5681396248146</v>
      </c>
      <c r="FG200" s="154">
        <f t="array" ref="FG200">IFERROR(INDEX($N35:$N49,MATCH(1,IF($L35:$L49&lt;=FG$165,IF($M35:$M49&gt;=FG$165,1)),0))*$B35/12,0)</f>
        <v>5690.5681396248146</v>
      </c>
      <c r="FH200" s="154">
        <f t="array" ref="FH200">IFERROR(INDEX($N35:$N49,MATCH(1,IF($L35:$L49&lt;=FH$165,IF($M35:$M49&gt;=FH$165,1)),0))*$B35/12,0)</f>
        <v>5690.5681396248146</v>
      </c>
      <c r="FI200" s="154">
        <f t="array" ref="FI200">IFERROR(INDEX($N35:$N49,MATCH(1,IF($L35:$L49&lt;=FI$165,IF($M35:$M49&gt;=FI$165,1)),0))*$B35/12,0)</f>
        <v>5690.5681396248146</v>
      </c>
      <c r="FJ200" s="154">
        <f t="array" ref="FJ200">IFERROR(INDEX($N35:$N49,MATCH(1,IF($L35:$L49&lt;=FJ$165,IF($M35:$M49&gt;=FJ$165,1)),0))*$B35/12,0)</f>
        <v>5690.5681396248146</v>
      </c>
      <c r="FK200" s="154">
        <f t="array" ref="FK200">IFERROR(INDEX($N35:$N49,MATCH(1,IF($L35:$L49&lt;=FK$165,IF($M35:$M49&gt;=FK$165,1)),0))*$B35/12,0)</f>
        <v>5690.5681396248146</v>
      </c>
      <c r="FL200" s="154">
        <f t="array" ref="FL200">IFERROR(INDEX($N35:$N49,MATCH(1,IF($L35:$L49&lt;=FL$165,IF($M35:$M49&gt;=FL$165,1)),0))*$B35/12,0)</f>
        <v>5690.5681396248146</v>
      </c>
      <c r="FM200" s="154">
        <f t="array" ref="FM200">IFERROR(INDEX($N35:$N49,MATCH(1,IF($L35:$L49&lt;=FM$165,IF($M35:$M49&gt;=FM$165,1)),0))*$B35/12,0)</f>
        <v>5690.5681396248146</v>
      </c>
      <c r="FN200" s="154">
        <f t="array" ref="FN200">IFERROR(INDEX($N35:$N49,MATCH(1,IF($L35:$L49&lt;=FN$165,IF($M35:$M49&gt;=FN$165,1)),0))*$B35/12,0)</f>
        <v>5690.5681396248146</v>
      </c>
      <c r="FO200" s="154">
        <f t="array" ref="FO200">IFERROR(INDEX($N35:$N49,MATCH(1,IF($L35:$L49&lt;=FO$165,IF($M35:$M49&gt;=FO$165,1)),0))*$B35/12,0)</f>
        <v>5861.2851838135603</v>
      </c>
      <c r="FP200" s="154">
        <f t="array" ref="FP200">IFERROR(INDEX($N35:$N49,MATCH(1,IF($L35:$L49&lt;=FP$165,IF($M35:$M49&gt;=FP$165,1)),0))*$B35/12,0)</f>
        <v>5861.2851838135603</v>
      </c>
      <c r="FQ200" s="154">
        <f t="array" ref="FQ200">IFERROR(INDEX($N35:$N49,MATCH(1,IF($L35:$L49&lt;=FQ$165,IF($M35:$M49&gt;=FQ$165,1)),0))*$B35/12,0)</f>
        <v>5861.2851838135603</v>
      </c>
      <c r="FR200" s="154">
        <f t="array" ref="FR200">IFERROR(INDEX($N35:$N49,MATCH(1,IF($L35:$L49&lt;=FR$165,IF($M35:$M49&gt;=FR$165,1)),0))*$B35/12,0)</f>
        <v>5861.2851838135603</v>
      </c>
      <c r="FS200" s="154">
        <f t="array" ref="FS200">IFERROR(INDEX($N35:$N49,MATCH(1,IF($L35:$L49&lt;=FS$165,IF($M35:$M49&gt;=FS$165,1)),0))*$B35/12,0)</f>
        <v>5861.2851838135603</v>
      </c>
      <c r="FT200" s="154">
        <f t="array" ref="FT200">IFERROR(INDEX($N35:$N49,MATCH(1,IF($L35:$L49&lt;=FT$165,IF($M35:$M49&gt;=FT$165,1)),0))*$B35/12,0)</f>
        <v>5861.2851838135603</v>
      </c>
      <c r="FU200" s="154">
        <f t="array" ref="FU200">IFERROR(INDEX($N35:$N49,MATCH(1,IF($L35:$L49&lt;=FU$165,IF($M35:$M49&gt;=FU$165,1)),0))*$B35/12,0)</f>
        <v>5861.2851838135603</v>
      </c>
      <c r="FV200" s="154">
        <f t="array" ref="FV200">IFERROR(INDEX($N35:$N49,MATCH(1,IF($L35:$L49&lt;=FV$165,IF($M35:$M49&gt;=FV$165,1)),0))*$B35/12,0)</f>
        <v>5861.2851838135603</v>
      </c>
      <c r="FW200" s="154">
        <f t="array" ref="FW200">IFERROR(INDEX($N35:$N49,MATCH(1,IF($L35:$L49&lt;=FW$165,IF($M35:$M49&gt;=FW$165,1)),0))*$B35/12,0)</f>
        <v>5861.2851838135603</v>
      </c>
      <c r="FX200" s="154">
        <f t="array" ref="FX200">IFERROR(INDEX($N35:$N49,MATCH(1,IF($L35:$L49&lt;=FX$165,IF($M35:$M49&gt;=FX$165,1)),0))*$B35/12,0)</f>
        <v>5861.2851838135603</v>
      </c>
      <c r="FY200" s="154">
        <f t="array" ref="FY200">IFERROR(INDEX($N35:$N49,MATCH(1,IF($L35:$L49&lt;=FY$165,IF($M35:$M49&gt;=FY$165,1)),0))*$B35/12,0)</f>
        <v>5861.2851838135603</v>
      </c>
      <c r="FZ200" s="154">
        <f t="array" ref="FZ200">IFERROR(INDEX($N35:$N49,MATCH(1,IF($L35:$L49&lt;=FZ$165,IF($M35:$M49&gt;=FZ$165,1)),0))*$B35/12,0)</f>
        <v>5861.2851838135603</v>
      </c>
      <c r="GA200" s="154">
        <f t="array" ref="GA200">IFERROR(INDEX($N35:$N49,MATCH(1,IF($L35:$L49&lt;=GA$165,IF($M35:$M49&gt;=GA$165,1)),0))*$B35/12,0)</f>
        <v>0</v>
      </c>
      <c r="GB200" s="154">
        <f t="array" ref="GB200">IFERROR(INDEX($N35:$N49,MATCH(1,IF($L35:$L49&lt;=GB$165,IF($M35:$M49&gt;=GB$165,1)),0))*$B35/12,0)</f>
        <v>0</v>
      </c>
      <c r="GC200" s="154">
        <f t="array" ref="GC200">IFERROR(INDEX($N35:$N49,MATCH(1,IF($L35:$L49&lt;=GC$165,IF($M35:$M49&gt;=GC$165,1)),0))*$B35/12,0)</f>
        <v>0</v>
      </c>
      <c r="GD200" s="154">
        <f t="array" ref="GD200">IFERROR(INDEX($N35:$N49,MATCH(1,IF($L35:$L49&lt;=GD$165,IF($M35:$M49&gt;=GD$165,1)),0))*$B35/12,0)</f>
        <v>0</v>
      </c>
      <c r="GE200" s="154">
        <f t="array" ref="GE200">IFERROR(INDEX($N35:$N49,MATCH(1,IF($L35:$L49&lt;=GE$165,IF($M35:$M49&gt;=GE$165,1)),0))*$B35/12,0)</f>
        <v>0</v>
      </c>
      <c r="GF200" s="154">
        <f t="array" ref="GF200">IFERROR(INDEX($N35:$N49,MATCH(1,IF($L35:$L49&lt;=GF$165,IF($M35:$M49&gt;=GF$165,1)),0))*$B35/12,0)</f>
        <v>0</v>
      </c>
      <c r="GG200" s="154">
        <f t="array" ref="GG200">IFERROR(INDEX($N35:$N49,MATCH(1,IF($L35:$L49&lt;=GG$165,IF($M35:$M49&gt;=GG$165,1)),0))*$B35/12,0)</f>
        <v>0</v>
      </c>
      <c r="GH200" s="154">
        <f t="array" ref="GH200">IFERROR(INDEX($N35:$N49,MATCH(1,IF($L35:$L49&lt;=GH$165,IF($M35:$M49&gt;=GH$165,1)),0))*$B35/12,0)</f>
        <v>0</v>
      </c>
      <c r="GI200" s="154">
        <f t="array" ref="GI200">IFERROR(INDEX($N35:$N49,MATCH(1,IF($L35:$L49&lt;=GI$165,IF($M35:$M49&gt;=GI$165,1)),0))*$B35/12,0)</f>
        <v>0</v>
      </c>
      <c r="GJ200" s="154">
        <f t="array" ref="GJ200">IFERROR(INDEX($N35:$N49,MATCH(1,IF($L35:$L49&lt;=GJ$165,IF($M35:$M49&gt;=GJ$165,1)),0))*$B35/12,0)</f>
        <v>0</v>
      </c>
      <c r="GK200" s="154">
        <f t="array" ref="GK200">IFERROR(INDEX($N35:$N49,MATCH(1,IF($L35:$L49&lt;=GK$165,IF($M35:$M49&gt;=GK$165,1)),0))*$B35/12,0)</f>
        <v>0</v>
      </c>
      <c r="GL200" s="154">
        <f t="array" ref="GL200">IFERROR(INDEX($N35:$N49,MATCH(1,IF($L35:$L49&lt;=GL$165,IF($M35:$M49&gt;=GL$165,1)),0))*$B35/12,0)</f>
        <v>0</v>
      </c>
      <c r="GM200" s="154">
        <f t="array" ref="GM200">IFERROR(INDEX($N35:$N49,MATCH(1,IF($L35:$L49&lt;=GM$165,IF($M35:$M49&gt;=GM$165,1)),0))*$B35/12,0)</f>
        <v>0</v>
      </c>
      <c r="GN200" s="154">
        <f t="array" ref="GN200">IFERROR(INDEX($N35:$N49,MATCH(1,IF($L35:$L49&lt;=GN$165,IF($M35:$M49&gt;=GN$165,1)),0))*$B35/12,0)</f>
        <v>0</v>
      </c>
      <c r="GO200" s="154">
        <f t="array" ref="GO200">IFERROR(INDEX($N35:$N49,MATCH(1,IF($L35:$L49&lt;=GO$165,IF($M35:$M49&gt;=GO$165,1)),0))*$B35/12,0)</f>
        <v>0</v>
      </c>
      <c r="GP200" s="154">
        <f t="array" ref="GP200">IFERROR(INDEX($N35:$N49,MATCH(1,IF($L35:$L49&lt;=GP$165,IF($M35:$M49&gt;=GP$165,1)),0))*$B35/12,0)</f>
        <v>0</v>
      </c>
      <c r="GQ200" s="154">
        <f t="array" ref="GQ200">IFERROR(INDEX($N35:$N49,MATCH(1,IF($L35:$L49&lt;=GQ$165,IF($M35:$M49&gt;=GQ$165,1)),0))*$B35/12,0)</f>
        <v>0</v>
      </c>
      <c r="GR200" s="154">
        <f t="array" ref="GR200">IFERROR(INDEX($N35:$N49,MATCH(1,IF($L35:$L49&lt;=GR$165,IF($M35:$M49&gt;=GR$165,1)),0))*$B35/12,0)</f>
        <v>0</v>
      </c>
      <c r="GS200" s="154">
        <f t="array" ref="GS200">IFERROR(INDEX($N35:$N49,MATCH(1,IF($L35:$L49&lt;=GS$165,IF($M35:$M49&gt;=GS$165,1)),0))*$B35/12,0)</f>
        <v>0</v>
      </c>
      <c r="GT200" s="154">
        <f t="array" ref="GT200">IFERROR(INDEX($N35:$N49,MATCH(1,IF($L35:$L49&lt;=GT$165,IF($M35:$M49&gt;=GT$165,1)),0))*$B35/12,0)</f>
        <v>0</v>
      </c>
      <c r="GU200" s="154">
        <f t="array" ref="GU200">IFERROR(INDEX($N35:$N49,MATCH(1,IF($L35:$L49&lt;=GU$165,IF($M35:$M49&gt;=GU$165,1)),0))*$B35/12,0)</f>
        <v>0</v>
      </c>
      <c r="GV200" s="154">
        <f t="array" ref="GV200">IFERROR(INDEX($N35:$N49,MATCH(1,IF($L35:$L49&lt;=GV$165,IF($M35:$M49&gt;=GV$165,1)),0))*$B35/12,0)</f>
        <v>0</v>
      </c>
      <c r="GW200" s="154">
        <f t="array" ref="GW200">IFERROR(INDEX($N35:$N49,MATCH(1,IF($L35:$L49&lt;=GW$165,IF($M35:$M49&gt;=GW$165,1)),0))*$B35/12,0)</f>
        <v>0</v>
      </c>
      <c r="GX200" s="154">
        <f t="array" ref="GX200">IFERROR(INDEX($N35:$N49,MATCH(1,IF($L35:$L49&lt;=GX$165,IF($M35:$M49&gt;=GX$165,1)),0))*$B35/12,0)</f>
        <v>0</v>
      </c>
      <c r="GY200" s="154">
        <f t="array" ref="GY200">IFERROR(INDEX($N35:$N49,MATCH(1,IF($L35:$L49&lt;=GY$165,IF($M35:$M49&gt;=GY$165,1)),0))*$B35/12,0)</f>
        <v>0</v>
      </c>
      <c r="GZ200" s="154">
        <f t="array" ref="GZ200">IFERROR(INDEX($N35:$N49,MATCH(1,IF($L35:$L49&lt;=GZ$165,IF($M35:$M49&gt;=GZ$165,1)),0))*$B35/12,0)</f>
        <v>0</v>
      </c>
      <c r="HA200" s="154">
        <f t="array" ref="HA200">IFERROR(INDEX($N35:$N49,MATCH(1,IF($L35:$L49&lt;=HA$165,IF($M35:$M49&gt;=HA$165,1)),0))*$B35/12,0)</f>
        <v>0</v>
      </c>
      <c r="HB200" s="154">
        <f t="array" ref="HB200">IFERROR(INDEX($N35:$N49,MATCH(1,IF($L35:$L49&lt;=HB$165,IF($M35:$M49&gt;=HB$165,1)),0))*$B35/12,0)</f>
        <v>0</v>
      </c>
      <c r="HC200" s="154">
        <f t="array" ref="HC200">IFERROR(INDEX($N35:$N49,MATCH(1,IF($L35:$L49&lt;=HC$165,IF($M35:$M49&gt;=HC$165,1)),0))*$B35/12,0)</f>
        <v>0</v>
      </c>
      <c r="HD200" s="154">
        <f t="array" ref="HD200">IFERROR(INDEX($N35:$N49,MATCH(1,IF($L35:$L49&lt;=HD$165,IF($M35:$M49&gt;=HD$165,1)),0))*$B35/12,0)</f>
        <v>0</v>
      </c>
      <c r="HE200" s="154">
        <f t="array" ref="HE200">IFERROR(INDEX($N35:$N49,MATCH(1,IF($L35:$L49&lt;=HE$165,IF($M35:$M49&gt;=HE$165,1)),0))*$B35/12,0)</f>
        <v>0</v>
      </c>
      <c r="HF200" s="154">
        <f t="array" ref="HF200">IFERROR(INDEX($N35:$N49,MATCH(1,IF($L35:$L49&lt;=HF$165,IF($M35:$M49&gt;=HF$165,1)),0))*$B35/12,0)</f>
        <v>0</v>
      </c>
      <c r="HG200" s="154">
        <f t="array" ref="HG200">IFERROR(INDEX($N35:$N49,MATCH(1,IF($L35:$L49&lt;=HG$165,IF($M35:$M49&gt;=HG$165,1)),0))*$B35/12,0)</f>
        <v>0</v>
      </c>
      <c r="HH200" s="154">
        <f t="array" ref="HH200">IFERROR(INDEX($N35:$N49,MATCH(1,IF($L35:$L49&lt;=HH$165,IF($M35:$M49&gt;=HH$165,1)),0))*$B35/12,0)</f>
        <v>0</v>
      </c>
      <c r="HI200" s="154">
        <f t="array" ref="HI200">IFERROR(INDEX($N35:$N49,MATCH(1,IF($L35:$L49&lt;=HI$165,IF($M35:$M49&gt;=HI$165,1)),0))*$B35/12,0)</f>
        <v>0</v>
      </c>
      <c r="HJ200" s="154">
        <f t="array" ref="HJ200">IFERROR(INDEX($N35:$N49,MATCH(1,IF($L35:$L49&lt;=HJ$165,IF($M35:$M49&gt;=HJ$165,1)),0))*$B35/12,0)</f>
        <v>0</v>
      </c>
      <c r="HK200" s="154">
        <f t="array" ref="HK200">IFERROR(INDEX($N35:$N49,MATCH(1,IF($L35:$L49&lt;=HK$165,IF($M35:$M49&gt;=HK$165,1)),0))*$B35/12,0)</f>
        <v>0</v>
      </c>
      <c r="HL200" s="154">
        <f t="array" ref="HL200">IFERROR(INDEX($N35:$N49,MATCH(1,IF($L35:$L49&lt;=HL$165,IF($M35:$M49&gt;=HL$165,1)),0))*$B35/12,0)</f>
        <v>0</v>
      </c>
      <c r="HM200" s="154">
        <f t="array" ref="HM200">IFERROR(INDEX($N35:$N49,MATCH(1,IF($L35:$L49&lt;=HM$165,IF($M35:$M49&gt;=HM$165,1)),0))*$B35/12,0)</f>
        <v>0</v>
      </c>
      <c r="HN200" s="154">
        <f t="array" ref="HN200">IFERROR(INDEX($N35:$N49,MATCH(1,IF($L35:$L49&lt;=HN$165,IF($M35:$M49&gt;=HN$165,1)),0))*$B35/12,0)</f>
        <v>0</v>
      </c>
      <c r="HO200" s="154">
        <f t="array" ref="HO200">IFERROR(INDEX($N35:$N49,MATCH(1,IF($L35:$L49&lt;=HO$165,IF($M35:$M49&gt;=HO$165,1)),0))*$B35/12,0)</f>
        <v>0</v>
      </c>
      <c r="HP200" s="154">
        <f t="array" ref="HP200">IFERROR(INDEX($N35:$N49,MATCH(1,IF($L35:$L49&lt;=HP$165,IF($M35:$M49&gt;=HP$165,1)),0))*$B35/12,0)</f>
        <v>0</v>
      </c>
      <c r="HQ200" s="154">
        <f t="array" ref="HQ200">IFERROR(INDEX($N35:$N49,MATCH(1,IF($L35:$L49&lt;=HQ$165,IF($M35:$M49&gt;=HQ$165,1)),0))*$B35/12,0)</f>
        <v>0</v>
      </c>
      <c r="HR200" s="154">
        <f t="array" ref="HR200">IFERROR(INDEX($N35:$N49,MATCH(1,IF($L35:$L49&lt;=HR$165,IF($M35:$M49&gt;=HR$165,1)),0))*$B35/12,0)</f>
        <v>0</v>
      </c>
      <c r="HS200" s="154">
        <f t="array" ref="HS200">IFERROR(INDEX($N35:$N49,MATCH(1,IF($L35:$L49&lt;=HS$165,IF($M35:$M49&gt;=HS$165,1)),0))*$B35/12,0)</f>
        <v>0</v>
      </c>
      <c r="HT200" s="154">
        <f t="array" ref="HT200">IFERROR(INDEX($N35:$N49,MATCH(1,IF($L35:$L49&lt;=HT$165,IF($M35:$M49&gt;=HT$165,1)),0))*$B35/12,0)</f>
        <v>0</v>
      </c>
      <c r="HU200" s="154">
        <f t="array" ref="HU200">IFERROR(INDEX($N35:$N49,MATCH(1,IF($L35:$L49&lt;=HU$165,IF($M35:$M49&gt;=HU$165,1)),0))*$B35/12,0)</f>
        <v>0</v>
      </c>
      <c r="HV200" s="154">
        <f t="array" ref="HV200">IFERROR(INDEX($N35:$N49,MATCH(1,IF($L35:$L49&lt;=HV$165,IF($M35:$M49&gt;=HV$165,1)),0))*$B35/12,0)</f>
        <v>0</v>
      </c>
      <c r="HW200" s="154">
        <f t="array" ref="HW200">IFERROR(INDEX($N35:$N49,MATCH(1,IF($L35:$L49&lt;=HW$165,IF($M35:$M49&gt;=HW$165,1)),0))*$B35/12,0)</f>
        <v>0</v>
      </c>
      <c r="HX200" s="154">
        <f t="array" ref="HX200">IFERROR(INDEX($N35:$N49,MATCH(1,IF($L35:$L49&lt;=HX$165,IF($M35:$M49&gt;=HX$165,1)),0))*$B35/12,0)</f>
        <v>0</v>
      </c>
      <c r="HY200" s="154">
        <f t="array" ref="HY200">IFERROR(INDEX($N35:$N49,MATCH(1,IF($L35:$L49&lt;=HY$165,IF($M35:$M49&gt;=HY$165,1)),0))*$B35/12,0)</f>
        <v>0</v>
      </c>
      <c r="HZ200" s="154">
        <f t="array" ref="HZ200">IFERROR(INDEX($N35:$N49,MATCH(1,IF($L35:$L49&lt;=HZ$165,IF($M35:$M49&gt;=HZ$165,1)),0))*$B35/12,0)</f>
        <v>0</v>
      </c>
      <c r="IA200" s="154">
        <f t="array" ref="IA200">IFERROR(INDEX($N35:$N49,MATCH(1,IF($L35:$L49&lt;=IA$165,IF($M35:$M49&gt;=IA$165,1)),0))*$B35/12,0)</f>
        <v>0</v>
      </c>
      <c r="IB200" s="154">
        <f t="array" ref="IB200">IFERROR(INDEX($N35:$N49,MATCH(1,IF($L35:$L49&lt;=IB$165,IF($M35:$M49&gt;=IB$165,1)),0))*$B35/12,0)</f>
        <v>0</v>
      </c>
      <c r="IC200" s="154">
        <f t="array" ref="IC200">IFERROR(INDEX($N35:$N49,MATCH(1,IF($L35:$L49&lt;=IC$165,IF($M35:$M49&gt;=IC$165,1)),0))*$B35/12,0)</f>
        <v>0</v>
      </c>
      <c r="ID200" s="154">
        <f t="array" ref="ID200">IFERROR(INDEX($N35:$N49,MATCH(1,IF($L35:$L49&lt;=ID$165,IF($M35:$M49&gt;=ID$165,1)),0))*$B35/12,0)</f>
        <v>0</v>
      </c>
      <c r="IE200" s="154">
        <f t="array" ref="IE200">IFERROR(INDEX($N35:$N49,MATCH(1,IF($L35:$L49&lt;=IE$165,IF($M35:$M49&gt;=IE$165,1)),0))*$B35/12,0)</f>
        <v>0</v>
      </c>
      <c r="IF200" s="154">
        <f t="array" ref="IF200">IFERROR(INDEX($N35:$N49,MATCH(1,IF($L35:$L49&lt;=IF$165,IF($M35:$M49&gt;=IF$165,1)),0))*$B35/12,0)</f>
        <v>0</v>
      </c>
      <c r="IG200" s="154">
        <f t="array" ref="IG200">IFERROR(INDEX($N35:$N49,MATCH(1,IF($L35:$L49&lt;=IG$165,IF($M35:$M49&gt;=IG$165,1)),0))*$B35/12,0)</f>
        <v>0</v>
      </c>
      <c r="IH200" s="154">
        <f t="array" ref="IH200">IFERROR(INDEX($N35:$N49,MATCH(1,IF($L35:$L49&lt;=IH$165,IF($M35:$M49&gt;=IH$165,1)),0))*$B35/12,0)</f>
        <v>0</v>
      </c>
      <c r="II200" s="154">
        <f t="array" ref="II200">IFERROR(INDEX($N35:$N49,MATCH(1,IF($L35:$L49&lt;=II$165,IF($M35:$M49&gt;=II$165,1)),0))*$B35/12,0)</f>
        <v>0</v>
      </c>
      <c r="IJ200" s="154">
        <f t="array" ref="IJ200">IFERROR(INDEX($N35:$N49,MATCH(1,IF($L35:$L49&lt;=IJ$165,IF($M35:$M49&gt;=IJ$165,1)),0))*$B35/12,0)</f>
        <v>0</v>
      </c>
      <c r="IK200" s="154">
        <f t="array" ref="IK200">IFERROR(INDEX($N35:$N49,MATCH(1,IF($L35:$L49&lt;=IK$165,IF($M35:$M49&gt;=IK$165,1)),0))*$B35/12,0)</f>
        <v>0</v>
      </c>
      <c r="IL200" s="154">
        <f t="array" ref="IL200">IFERROR(INDEX($N35:$N49,MATCH(1,IF($L35:$L49&lt;=IL$165,IF($M35:$M49&gt;=IL$165,1)),0))*$B35/12,0)</f>
        <v>0</v>
      </c>
      <c r="IM200" s="154">
        <f t="array" ref="IM200">IFERROR(INDEX($N35:$N49,MATCH(1,IF($L35:$L49&lt;=IM$165,IF($M35:$M49&gt;=IM$165,1)),0))*$B35/12,0)</f>
        <v>0</v>
      </c>
      <c r="IN200" s="154">
        <f t="array" ref="IN200">IFERROR(INDEX($N35:$N49,MATCH(1,IF($L35:$L49&lt;=IN$165,IF($M35:$M49&gt;=IN$165,1)),0))*$B35/12,0)</f>
        <v>0</v>
      </c>
      <c r="IO200" s="154">
        <f t="array" ref="IO200">IFERROR(INDEX($N35:$N49,MATCH(1,IF($L35:$L49&lt;=IO$165,IF($M35:$M49&gt;=IO$165,1)),0))*$B35/12,0)</f>
        <v>0</v>
      </c>
      <c r="IP200" s="154">
        <f t="array" ref="IP200">IFERROR(INDEX($N35:$N49,MATCH(1,IF($L35:$L49&lt;=IP$165,IF($M35:$M49&gt;=IP$165,1)),0))*$B35/12,0)</f>
        <v>0</v>
      </c>
      <c r="IQ200" s="154">
        <f t="array" ref="IQ200">IFERROR(INDEX($N35:$N49,MATCH(1,IF($L35:$L49&lt;=IQ$165,IF($M35:$M49&gt;=IQ$165,1)),0))*$B35/12,0)</f>
        <v>0</v>
      </c>
      <c r="IR200" s="154">
        <f t="array" ref="IR200">IFERROR(INDEX($N35:$N49,MATCH(1,IF($L35:$L49&lt;=IR$165,IF($M35:$M49&gt;=IR$165,1)),0))*$B35/12,0)</f>
        <v>0</v>
      </c>
      <c r="IS200" s="154">
        <f t="array" ref="IS200">IFERROR(INDEX($N35:$N49,MATCH(1,IF($L35:$L49&lt;=IS$165,IF($M35:$M49&gt;=IS$165,1)),0))*$B35/12,0)</f>
        <v>0</v>
      </c>
      <c r="IT200" s="154">
        <f t="array" ref="IT200">IFERROR(INDEX($N35:$N49,MATCH(1,IF($L35:$L49&lt;=IT$165,IF($M35:$M49&gt;=IT$165,1)),0))*$B35/12,0)</f>
        <v>0</v>
      </c>
      <c r="IU200" s="154">
        <f t="array" ref="IU200">IFERROR(INDEX($N35:$N49,MATCH(1,IF($L35:$L49&lt;=IU$165,IF($M35:$M49&gt;=IU$165,1)),0))*$B35/12,0)</f>
        <v>0</v>
      </c>
      <c r="IV200" s="154">
        <f t="array" ref="IV200">IFERROR(INDEX($N35:$N49,MATCH(1,IF($L35:$L49&lt;=IV$165,IF($M35:$M49&gt;=IV$165,1)),0))*$B35/12,0)</f>
        <v>0</v>
      </c>
      <c r="IW200" s="154">
        <f t="array" ref="IW200">IFERROR(INDEX($N35:$N49,MATCH(1,IF($L35:$L49&lt;=IW$165,IF($M35:$M49&gt;=IW$165,1)),0))*$B35/12,0)</f>
        <v>0</v>
      </c>
      <c r="IX200" s="154">
        <f t="array" ref="IX200">IFERROR(INDEX($N35:$N49,MATCH(1,IF($L35:$L49&lt;=IX$165,IF($M35:$M49&gt;=IX$165,1)),0))*$B35/12,0)</f>
        <v>0</v>
      </c>
      <c r="IY200" s="154">
        <f t="array" ref="IY200">IFERROR(INDEX($N35:$N49,MATCH(1,IF($L35:$L49&lt;=IY$165,IF($M35:$M49&gt;=IY$165,1)),0))*$B35/12,0)</f>
        <v>0</v>
      </c>
      <c r="IZ200" s="154">
        <f t="array" ref="IZ200">IFERROR(INDEX($N35:$N49,MATCH(1,IF($L35:$L49&lt;=IZ$165,IF($M35:$M49&gt;=IZ$165,1)),0))*$B35/12,0)</f>
        <v>0</v>
      </c>
      <c r="JA200" s="154">
        <f t="array" ref="JA200">IFERROR(INDEX($N35:$N49,MATCH(1,IF($L35:$L49&lt;=JA$165,IF($M35:$M49&gt;=JA$165,1)),0))*$B35/12,0)</f>
        <v>0</v>
      </c>
      <c r="JB200" s="154">
        <f t="array" ref="JB200">IFERROR(INDEX($N35:$N49,MATCH(1,IF($L35:$L49&lt;=JB$165,IF($M35:$M49&gt;=JB$165,1)),0))*$B35/12,0)</f>
        <v>0</v>
      </c>
      <c r="JC200" s="154">
        <f t="array" ref="JC200">IFERROR(INDEX($N35:$N49,MATCH(1,IF($L35:$L49&lt;=JC$165,IF($M35:$M49&gt;=JC$165,1)),0))*$B35/12,0)</f>
        <v>0</v>
      </c>
      <c r="JD200" s="154">
        <f t="array" ref="JD200">IFERROR(INDEX($N35:$N49,MATCH(1,IF($L35:$L49&lt;=JD$165,IF($M35:$M49&gt;=JD$165,1)),0))*$B35/12,0)</f>
        <v>0</v>
      </c>
      <c r="JE200" s="154">
        <f t="array" ref="JE200">IFERROR(INDEX($N35:$N49,MATCH(1,IF($L35:$L49&lt;=JE$165,IF($M35:$M49&gt;=JE$165,1)),0))*$B35/12,0)</f>
        <v>0</v>
      </c>
      <c r="JF200" s="154">
        <f t="array" ref="JF200">IFERROR(INDEX($N35:$N49,MATCH(1,IF($L35:$L49&lt;=JF$165,IF($M35:$M49&gt;=JF$165,1)),0))*$B35/12,0)</f>
        <v>0</v>
      </c>
      <c r="JG200" s="154">
        <f t="array" ref="JG200">IFERROR(INDEX($N35:$N49,MATCH(1,IF($L35:$L49&lt;=JG$165,IF($M35:$M49&gt;=JG$165,1)),0))*$B35/12,0)</f>
        <v>0</v>
      </c>
      <c r="JH200" s="154">
        <f t="array" ref="JH200">IFERROR(INDEX($N35:$N49,MATCH(1,IF($L35:$L49&lt;=JH$165,IF($M35:$M49&gt;=JH$165,1)),0))*$B35/12,0)</f>
        <v>0</v>
      </c>
      <c r="JI200" s="154">
        <f t="array" ref="JI200">IFERROR(INDEX($N35:$N49,MATCH(1,IF($L35:$L49&lt;=JI$165,IF($M35:$M49&gt;=JI$165,1)),0))*$B35/12,0)</f>
        <v>0</v>
      </c>
      <c r="JJ200" s="154">
        <f t="array" ref="JJ200">IFERROR(INDEX($N35:$N49,MATCH(1,IF($L35:$L49&lt;=JJ$165,IF($M35:$M49&gt;=JJ$165,1)),0))*$B35/12,0)</f>
        <v>0</v>
      </c>
      <c r="JK200" s="154">
        <f t="array" ref="JK200">IFERROR(INDEX($N35:$N49,MATCH(1,IF($L35:$L49&lt;=JK$165,IF($M35:$M49&gt;=JK$165,1)),0))*$B35/12,0)</f>
        <v>0</v>
      </c>
      <c r="JL200" s="154">
        <f t="array" ref="JL200">IFERROR(INDEX($N35:$N49,MATCH(1,IF($L35:$L49&lt;=JL$165,IF($M35:$M49&gt;=JL$165,1)),0))*$B35/12,0)</f>
        <v>0</v>
      </c>
      <c r="JM200" s="154">
        <f t="array" ref="JM200">IFERROR(INDEX($N35:$N49,MATCH(1,IF($L35:$L49&lt;=JM$165,IF($M35:$M49&gt;=JM$165,1)),0))*$B35/12,0)</f>
        <v>0</v>
      </c>
      <c r="JN200" s="154">
        <f t="array" ref="JN200">IFERROR(INDEX($N35:$N49,MATCH(1,IF($L35:$L49&lt;=JN$165,IF($M35:$M49&gt;=JN$165,1)),0))*$B35/12,0)</f>
        <v>0</v>
      </c>
      <c r="JO200" s="154">
        <f t="array" ref="JO200">IFERROR(INDEX($N35:$N49,MATCH(1,IF($L35:$L49&lt;=JO$165,IF($M35:$M49&gt;=JO$165,1)),0))*$B35/12,0)</f>
        <v>0</v>
      </c>
      <c r="JP200" s="154">
        <f t="array" ref="JP200">IFERROR(INDEX($N35:$N49,MATCH(1,IF($L35:$L49&lt;=JP$165,IF($M35:$M49&gt;=JP$165,1)),0))*$B35/12,0)</f>
        <v>0</v>
      </c>
      <c r="JQ200" s="154">
        <f t="array" ref="JQ200">IFERROR(INDEX($N35:$N49,MATCH(1,IF($L35:$L49&lt;=JQ$165,IF($M35:$M49&gt;=JQ$165,1)),0))*$B35/12,0)</f>
        <v>0</v>
      </c>
      <c r="JR200" s="154">
        <f t="array" ref="JR200">IFERROR(INDEX($N35:$N49,MATCH(1,IF($L35:$L49&lt;=JR$165,IF($M35:$M49&gt;=JR$165,1)),0))*$B35/12,0)</f>
        <v>0</v>
      </c>
      <c r="JS200" s="154">
        <f t="array" ref="JS200">IFERROR(INDEX($N35:$N49,MATCH(1,IF($L35:$L49&lt;=JS$165,IF($M35:$M49&gt;=JS$165,1)),0))*$B35/12,0)</f>
        <v>0</v>
      </c>
      <c r="JT200" s="154">
        <f t="array" ref="JT200">IFERROR(INDEX($N35:$N49,MATCH(1,IF($L35:$L49&lt;=JT$165,IF($M35:$M49&gt;=JT$165,1)),0))*$B35/12,0)</f>
        <v>0</v>
      </c>
      <c r="JU200" s="154">
        <f t="array" ref="JU200">IFERROR(INDEX($N35:$N49,MATCH(1,IF($L35:$L49&lt;=JU$165,IF($M35:$M49&gt;=JU$165,1)),0))*$B35/12,0)</f>
        <v>0</v>
      </c>
      <c r="JV200" s="154">
        <f t="array" ref="JV200">IFERROR(INDEX($N35:$N49,MATCH(1,IF($L35:$L49&lt;=JV$165,IF($M35:$M49&gt;=JV$165,1)),0))*$B35/12,0)</f>
        <v>0</v>
      </c>
      <c r="JW200" s="154">
        <f t="array" ref="JW200">IFERROR(INDEX($N35:$N49,MATCH(1,IF($L35:$L49&lt;=JW$165,IF($M35:$M49&gt;=JW$165,1)),0))*$B35/12,0)</f>
        <v>0</v>
      </c>
      <c r="JX200" s="154">
        <f t="array" ref="JX200">IFERROR(INDEX($N35:$N49,MATCH(1,IF($L35:$L49&lt;=JX$165,IF($M35:$M49&gt;=JX$165,1)),0))*$B35/12,0)</f>
        <v>0</v>
      </c>
      <c r="JY200" s="154">
        <f t="array" ref="JY200">IFERROR(INDEX($N35:$N49,MATCH(1,IF($L35:$L49&lt;=JY$165,IF($M35:$M49&gt;=JY$165,1)),0))*$B35/12,0)</f>
        <v>0</v>
      </c>
      <c r="JZ200" s="154">
        <f t="array" ref="JZ200">IFERROR(INDEX($N35:$N49,MATCH(1,IF($L35:$L49&lt;=JZ$165,IF($M35:$M49&gt;=JZ$165,1)),0))*$B35/12,0)</f>
        <v>0</v>
      </c>
      <c r="KA200" s="154">
        <f t="array" ref="KA200">IFERROR(INDEX($N35:$N49,MATCH(1,IF($L35:$L49&lt;=KA$165,IF($M35:$M49&gt;=KA$165,1)),0))*$B35/12,0)</f>
        <v>0</v>
      </c>
      <c r="KB200" s="154">
        <f t="array" ref="KB200">IFERROR(INDEX($N35:$N49,MATCH(1,IF($L35:$L49&lt;=KB$165,IF($M35:$M49&gt;=KB$165,1)),0))*$B35/12,0)</f>
        <v>0</v>
      </c>
      <c r="KC200" s="154">
        <f t="array" ref="KC200">IFERROR(INDEX($N35:$N49,MATCH(1,IF($L35:$L49&lt;=KC$165,IF($M35:$M49&gt;=KC$165,1)),0))*$B35/12,0)</f>
        <v>0</v>
      </c>
      <c r="KD200" s="154">
        <f t="array" ref="KD200">IFERROR(INDEX($N35:$N49,MATCH(1,IF($L35:$L49&lt;=KD$165,IF($M35:$M49&gt;=KD$165,1)),0))*$B35/12,0)</f>
        <v>0</v>
      </c>
      <c r="KE200" s="154">
        <f t="array" ref="KE200">IFERROR(INDEX($N35:$N49,MATCH(1,IF($L35:$L49&lt;=KE$165,IF($M35:$M49&gt;=KE$165,1)),0))*$B35/12,0)</f>
        <v>0</v>
      </c>
      <c r="KF200" s="154">
        <f t="array" ref="KF200">IFERROR(INDEX($N35:$N49,MATCH(1,IF($L35:$L49&lt;=KF$165,IF($M35:$M49&gt;=KF$165,1)),0))*$B35/12,0)</f>
        <v>0</v>
      </c>
      <c r="KG200" s="154">
        <f t="array" ref="KG200">IFERROR(INDEX($N35:$N49,MATCH(1,IF($L35:$L49&lt;=KG$165,IF($M35:$M49&gt;=KG$165,1)),0))*$B35/12,0)</f>
        <v>0</v>
      </c>
      <c r="KH200" s="154">
        <f t="array" ref="KH200">IFERROR(INDEX($N35:$N49,MATCH(1,IF($L35:$L49&lt;=KH$165,IF($M35:$M49&gt;=KH$165,1)),0))*$B35/12,0)</f>
        <v>0</v>
      </c>
      <c r="KI200" s="154">
        <f t="array" ref="KI200">IFERROR(INDEX($N35:$N49,MATCH(1,IF($L35:$L49&lt;=KI$165,IF($M35:$M49&gt;=KI$165,1)),0))*$B35/12,0)</f>
        <v>0</v>
      </c>
      <c r="KJ200" s="154">
        <f t="array" ref="KJ200">IFERROR(INDEX($N35:$N49,MATCH(1,IF($L35:$L49&lt;=KJ$165,IF($M35:$M49&gt;=KJ$165,1)),0))*$B35/12,0)</f>
        <v>0</v>
      </c>
      <c r="KK200" s="154">
        <f t="array" ref="KK200">IFERROR(INDEX($N35:$N49,MATCH(1,IF($L35:$L49&lt;=KK$165,IF($M35:$M49&gt;=KK$165,1)),0))*$B35/12,0)</f>
        <v>0</v>
      </c>
      <c r="KL200" s="154">
        <f t="array" ref="KL200">IFERROR(INDEX($N35:$N49,MATCH(1,IF($L35:$L49&lt;=KL$165,IF($M35:$M49&gt;=KL$165,1)),0))*$B35/12,0)</f>
        <v>0</v>
      </c>
      <c r="KM200" s="154">
        <f t="array" ref="KM200">IFERROR(INDEX($N35:$N49,MATCH(1,IF($L35:$L49&lt;=KM$165,IF($M35:$M49&gt;=KM$165,1)),0))*$B35/12,0)</f>
        <v>0</v>
      </c>
      <c r="KN200" s="154">
        <f t="array" ref="KN200">IFERROR(INDEX($N35:$N49,MATCH(1,IF($L35:$L49&lt;=KN$165,IF($M35:$M49&gt;=KN$165,1)),0))*$B35/12,0)</f>
        <v>0</v>
      </c>
      <c r="KO200" s="154">
        <f t="array" ref="KO200">IFERROR(INDEX($N35:$N49,MATCH(1,IF($L35:$L49&lt;=KO$165,IF($M35:$M49&gt;=KO$165,1)),0))*$B35/12,0)</f>
        <v>0</v>
      </c>
      <c r="KP200" s="154">
        <f t="array" ref="KP200">IFERROR(INDEX($N35:$N49,MATCH(1,IF($L35:$L49&lt;=KP$165,IF($M35:$M49&gt;=KP$165,1)),0))*$B35/12,0)</f>
        <v>0</v>
      </c>
      <c r="KQ200" s="154">
        <f t="array" ref="KQ200">IFERROR(INDEX($N35:$N49,MATCH(1,IF($L35:$L49&lt;=KQ$165,IF($M35:$M49&gt;=KQ$165,1)),0))*$B35/12,0)</f>
        <v>0</v>
      </c>
      <c r="KR200" s="154">
        <f t="array" ref="KR200">IFERROR(INDEX($N35:$N49,MATCH(1,IF($L35:$L49&lt;=KR$165,IF($M35:$M49&gt;=KR$165,1)),0))*$B35/12,0)</f>
        <v>0</v>
      </c>
      <c r="KS200" s="154">
        <f t="array" ref="KS200">IFERROR(INDEX($N35:$N49,MATCH(1,IF($L35:$L49&lt;=KS$165,IF($M35:$M49&gt;=KS$165,1)),0))*$B35/12,0)</f>
        <v>0</v>
      </c>
      <c r="KT200" s="154">
        <f t="array" ref="KT200">IFERROR(INDEX($N35:$N49,MATCH(1,IF($L35:$L49&lt;=KT$165,IF($M35:$M49&gt;=KT$165,1)),0))*$B35/12,0)</f>
        <v>0</v>
      </c>
      <c r="KU200" s="154">
        <f t="array" ref="KU200">IFERROR(INDEX($N35:$N49,MATCH(1,IF($L35:$L49&lt;=KU$165,IF($M35:$M49&gt;=KU$165,1)),0))*$B35/12,0)</f>
        <v>0</v>
      </c>
      <c r="KV200" s="154">
        <f t="array" ref="KV200">IFERROR(INDEX($N35:$N49,MATCH(1,IF($L35:$L49&lt;=KV$165,IF($M35:$M49&gt;=KV$165,1)),0))*$B35/12,0)</f>
        <v>0</v>
      </c>
      <c r="KW200" s="154">
        <f t="array" ref="KW200">IFERROR(INDEX($N35:$N49,MATCH(1,IF($L35:$L49&lt;=KW$165,IF($M35:$M49&gt;=KW$165,1)),0))*$B35/12,0)</f>
        <v>0</v>
      </c>
      <c r="KX200" s="154">
        <f t="array" ref="KX200">IFERROR(INDEX($N35:$N49,MATCH(1,IF($L35:$L49&lt;=KX$165,IF($M35:$M49&gt;=KX$165,1)),0))*$B35/12,0)</f>
        <v>0</v>
      </c>
      <c r="KY200" s="154">
        <f t="array" ref="KY200">IFERROR(INDEX($N35:$N49,MATCH(1,IF($L35:$L49&lt;=KY$165,IF($M35:$M49&gt;=KY$165,1)),0))*$B35/12,0)</f>
        <v>0</v>
      </c>
      <c r="KZ200" s="154">
        <f t="array" ref="KZ200">IFERROR(INDEX($N35:$N49,MATCH(1,IF($L35:$L49&lt;=KZ$165,IF($M35:$M49&gt;=KZ$165,1)),0))*$B35/12,0)</f>
        <v>0</v>
      </c>
      <c r="LA200" s="154">
        <f t="array" ref="LA200">IFERROR(INDEX($N35:$N49,MATCH(1,IF($L35:$L49&lt;=LA$165,IF($M35:$M49&gt;=LA$165,1)),0))*$B35/12,0)</f>
        <v>0</v>
      </c>
      <c r="LB200" s="154">
        <f t="array" ref="LB200">IFERROR(INDEX($N35:$N49,MATCH(1,IF($L35:$L49&lt;=LB$165,IF($M35:$M49&gt;=LB$165,1)),0))*$B35/12,0)</f>
        <v>0</v>
      </c>
      <c r="LC200" s="154">
        <f t="array" ref="LC200">IFERROR(INDEX($N35:$N49,MATCH(1,IF($L35:$L49&lt;=LC$165,IF($M35:$M49&gt;=LC$165,1)),0))*$B35/12,0)</f>
        <v>0</v>
      </c>
      <c r="LD200" s="154">
        <f t="array" ref="LD200">IFERROR(INDEX($N35:$N49,MATCH(1,IF($L35:$L49&lt;=LD$165,IF($M35:$M49&gt;=LD$165,1)),0))*$B35/12,0)</f>
        <v>0</v>
      </c>
      <c r="LE200" s="154">
        <f t="array" ref="LE200">IFERROR(INDEX($N35:$N49,MATCH(1,IF($L35:$L49&lt;=LE$165,IF($M35:$M49&gt;=LE$165,1)),0))*$B35/12,0)</f>
        <v>0</v>
      </c>
      <c r="LF200" s="154">
        <f t="array" ref="LF200">IFERROR(INDEX($N35:$N49,MATCH(1,IF($L35:$L49&lt;=LF$165,IF($M35:$M49&gt;=LF$165,1)),0))*$B35/12,0)</f>
        <v>0</v>
      </c>
      <c r="LG200" s="154">
        <f t="array" ref="LG200">IFERROR(INDEX($N35:$N49,MATCH(1,IF($L35:$L49&lt;=LG$165,IF($M35:$M49&gt;=LG$165,1)),0))*$B35/12,0)</f>
        <v>0</v>
      </c>
      <c r="LH200" s="154">
        <f t="array" ref="LH200">IFERROR(INDEX($N35:$N49,MATCH(1,IF($L35:$L49&lt;=LH$165,IF($M35:$M49&gt;=LH$165,1)),0))*$B35/12,0)</f>
        <v>0</v>
      </c>
      <c r="LI200" s="154">
        <f t="array" ref="LI200">IFERROR(INDEX($N35:$N49,MATCH(1,IF($L35:$L49&lt;=LI$165,IF($M35:$M49&gt;=LI$165,1)),0))*$B35/12,0)</f>
        <v>0</v>
      </c>
      <c r="LJ200" s="154">
        <f t="array" ref="LJ200">IFERROR(INDEX($N35:$N49,MATCH(1,IF($L35:$L49&lt;=LJ$165,IF($M35:$M49&gt;=LJ$165,1)),0))*$B35/12,0)</f>
        <v>0</v>
      </c>
      <c r="LK200" s="154">
        <f t="array" ref="LK200">IFERROR(INDEX($N35:$N49,MATCH(1,IF($L35:$L49&lt;=LK$165,IF($M35:$M49&gt;=LK$165,1)),0))*$B35/12,0)</f>
        <v>0</v>
      </c>
      <c r="LL200" s="154">
        <f t="array" ref="LL200">IFERROR(INDEX($N35:$N49,MATCH(1,IF($L35:$L49&lt;=LL$165,IF($M35:$M49&gt;=LL$165,1)),0))*$B35/12,0)</f>
        <v>0</v>
      </c>
      <c r="LM200" s="154">
        <f t="array" ref="LM200">IFERROR(INDEX($N35:$N49,MATCH(1,IF($L35:$L49&lt;=LM$165,IF($M35:$M49&gt;=LM$165,1)),0))*$B35/12,0)</f>
        <v>0</v>
      </c>
      <c r="LN200" s="154">
        <f t="array" ref="LN200">IFERROR(INDEX($N35:$N49,MATCH(1,IF($L35:$L49&lt;=LN$165,IF($M35:$M49&gt;=LN$165,1)),0))*$B35/12,0)</f>
        <v>0</v>
      </c>
      <c r="LO200" s="154">
        <f t="array" ref="LO200">IFERROR(INDEX($N35:$N49,MATCH(1,IF($L35:$L49&lt;=LO$165,IF($M35:$M49&gt;=LO$165,1)),0))*$B35/12,0)</f>
        <v>0</v>
      </c>
      <c r="LP200" s="154">
        <f t="array" ref="LP200">IFERROR(INDEX($N35:$N49,MATCH(1,IF($L35:$L49&lt;=LP$165,IF($M35:$M49&gt;=LP$165,1)),0))*$B35/12,0)</f>
        <v>0</v>
      </c>
      <c r="LQ200" s="154">
        <f t="array" ref="LQ200">IFERROR(INDEX($N35:$N49,MATCH(1,IF($L35:$L49&lt;=LQ$165,IF($M35:$M49&gt;=LQ$165,1)),0))*$B35/12,0)</f>
        <v>0</v>
      </c>
      <c r="LR200" s="154">
        <f t="array" ref="LR200">IFERROR(INDEX($N35:$N49,MATCH(1,IF($L35:$L49&lt;=LR$165,IF($M35:$M49&gt;=LR$165,1)),0))*$B35/12,0)</f>
        <v>0</v>
      </c>
      <c r="LS200" s="154">
        <f t="array" ref="LS200">IFERROR(INDEX($N35:$N49,MATCH(1,IF($L35:$L49&lt;=LS$165,IF($M35:$M49&gt;=LS$165,1)),0))*$B35/12,0)</f>
        <v>0</v>
      </c>
      <c r="LT200" s="154">
        <f t="array" ref="LT200">IFERROR(INDEX($N35:$N49,MATCH(1,IF($L35:$L49&lt;=LT$165,IF($M35:$M49&gt;=LT$165,1)),0))*$B35/12,0)</f>
        <v>0</v>
      </c>
      <c r="LU200" s="154">
        <f t="array" ref="LU200">IFERROR(INDEX($N35:$N49,MATCH(1,IF($L35:$L49&lt;=LU$165,IF($M35:$M49&gt;=LU$165,1)),0))*$B35/12,0)</f>
        <v>0</v>
      </c>
      <c r="LV200" s="154">
        <f t="array" ref="LV200">IFERROR(INDEX($N35:$N49,MATCH(1,IF($L35:$L49&lt;=LV$165,IF($M35:$M49&gt;=LV$165,1)),0))*$B35/12,0)</f>
        <v>0</v>
      </c>
      <c r="LW200" s="154">
        <f t="array" ref="LW200">IFERROR(INDEX($N35:$N49,MATCH(1,IF($L35:$L49&lt;=LW$165,IF($M35:$M49&gt;=LW$165,1)),0))*$B35/12,0)</f>
        <v>0</v>
      </c>
      <c r="LX200" s="154">
        <f t="array" ref="LX200">IFERROR(INDEX($N35:$N49,MATCH(1,IF($L35:$L49&lt;=LX$165,IF($M35:$M49&gt;=LX$165,1)),0))*$B35/12,0)</f>
        <v>0</v>
      </c>
      <c r="LY200" s="154">
        <f t="array" ref="LY200">IFERROR(INDEX($N35:$N49,MATCH(1,IF($L35:$L49&lt;=LY$165,IF($M35:$M49&gt;=LY$165,1)),0))*$B35/12,0)</f>
        <v>0</v>
      </c>
      <c r="LZ200" s="154">
        <f t="array" ref="LZ200">IFERROR(INDEX($N35:$N49,MATCH(1,IF($L35:$L49&lt;=LZ$165,IF($M35:$M49&gt;=LZ$165,1)),0))*$B35/12,0)</f>
        <v>0</v>
      </c>
      <c r="MA200" s="154">
        <f t="array" ref="MA200">IFERROR(INDEX($N35:$N49,MATCH(1,IF($L35:$L49&lt;=MA$165,IF($M35:$M49&gt;=MA$165,1)),0))*$B35/12,0)</f>
        <v>0</v>
      </c>
      <c r="MB200" s="154">
        <f t="array" ref="MB200">IFERROR(INDEX($N35:$N49,MATCH(1,IF($L35:$L49&lt;=MB$165,IF($M35:$M49&gt;=MB$165,1)),0))*$B35/12,0)</f>
        <v>0</v>
      </c>
      <c r="MC200" s="154">
        <f t="array" ref="MC200">IFERROR(INDEX($N35:$N49,MATCH(1,IF($L35:$L49&lt;=MC$165,IF($M35:$M49&gt;=MC$165,1)),0))*$B35/12,0)</f>
        <v>0</v>
      </c>
      <c r="MD200" s="154">
        <f t="array" ref="MD200">IFERROR(INDEX($N35:$N49,MATCH(1,IF($L35:$L49&lt;=MD$165,IF($M35:$M49&gt;=MD$165,1)),0))*$B35/12,0)</f>
        <v>0</v>
      </c>
      <c r="ME200" s="154">
        <f t="array" ref="ME200">IFERROR(INDEX($N35:$N49,MATCH(1,IF($L35:$L49&lt;=ME$165,IF($M35:$M49&gt;=ME$165,1)),0))*$B35/12,0)</f>
        <v>0</v>
      </c>
      <c r="MF200" s="154">
        <f t="array" ref="MF200">IFERROR(INDEX($N35:$N49,MATCH(1,IF($L35:$L49&lt;=MF$165,IF($M35:$M49&gt;=MF$165,1)),0))*$B35/12,0)</f>
        <v>0</v>
      </c>
      <c r="MG200" s="154">
        <f t="array" ref="MG200">IFERROR(INDEX($N35:$N49,MATCH(1,IF($L35:$L49&lt;=MG$165,IF($M35:$M49&gt;=MG$165,1)),0))*$B35/12,0)</f>
        <v>0</v>
      </c>
      <c r="MH200" s="154">
        <f t="array" ref="MH200">IFERROR(INDEX($N35:$N49,MATCH(1,IF($L35:$L49&lt;=MH$165,IF($M35:$M49&gt;=MH$165,1)),0))*$B35/12,0)</f>
        <v>0</v>
      </c>
      <c r="MI200" s="154">
        <f t="array" ref="MI200">IFERROR(INDEX($N35:$N49,MATCH(1,IF($L35:$L49&lt;=MI$165,IF($M35:$M49&gt;=MI$165,1)),0))*$B35/12,0)</f>
        <v>0</v>
      </c>
      <c r="MJ200" s="154">
        <f t="array" ref="MJ200">IFERROR(INDEX($N35:$N49,MATCH(1,IF($L35:$L49&lt;=MJ$165,IF($M35:$M49&gt;=MJ$165,1)),0))*$B35/12,0)</f>
        <v>0</v>
      </c>
      <c r="MK200" s="154">
        <f t="array" ref="MK200">IFERROR(INDEX($N35:$N49,MATCH(1,IF($L35:$L49&lt;=MK$165,IF($M35:$M49&gt;=MK$165,1)),0))*$B35/12,0)</f>
        <v>0</v>
      </c>
      <c r="ML200" s="154">
        <f t="array" ref="ML200">IFERROR(INDEX($N35:$N49,MATCH(1,IF($L35:$L49&lt;=ML$165,IF($M35:$M49&gt;=ML$165,1)),0))*$B35/12,0)</f>
        <v>0</v>
      </c>
      <c r="MM200" s="154">
        <f t="array" ref="MM200">IFERROR(INDEX($N35:$N49,MATCH(1,IF($L35:$L49&lt;=MM$165,IF($M35:$M49&gt;=MM$165,1)),0))*$B35/12,0)</f>
        <v>0</v>
      </c>
      <c r="MN200" s="154">
        <f t="array" ref="MN200">IFERROR(INDEX($N35:$N49,MATCH(1,IF($L35:$L49&lt;=MN$165,IF($M35:$M49&gt;=MN$165,1)),0))*$B35/12,0)</f>
        <v>0</v>
      </c>
      <c r="MO200" s="154">
        <f t="array" ref="MO200">IFERROR(INDEX($N35:$N49,MATCH(1,IF($L35:$L49&lt;=MO$165,IF($M35:$M49&gt;=MO$165,1)),0))*$B35/12,0)</f>
        <v>0</v>
      </c>
      <c r="MP200" s="154">
        <f t="array" ref="MP200">IFERROR(INDEX($N35:$N49,MATCH(1,IF($L35:$L49&lt;=MP$165,IF($M35:$M49&gt;=MP$165,1)),0))*$B35/12,0)</f>
        <v>0</v>
      </c>
      <c r="MQ200" s="154">
        <f t="array" ref="MQ200">IFERROR(INDEX($N35:$N49,MATCH(1,IF($L35:$L49&lt;=MQ$165,IF($M35:$M49&gt;=MQ$165,1)),0))*$B35/12,0)</f>
        <v>0</v>
      </c>
      <c r="MR200" s="154">
        <f t="array" ref="MR200">IFERROR(INDEX($N35:$N49,MATCH(1,IF($L35:$L49&lt;=MR$165,IF($M35:$M49&gt;=MR$165,1)),0))*$B35/12,0)</f>
        <v>0</v>
      </c>
      <c r="MS200" s="154">
        <f t="array" ref="MS200">IFERROR(INDEX($N35:$N49,MATCH(1,IF($L35:$L49&lt;=MS$165,IF($M35:$M49&gt;=MS$165,1)),0))*$B35/12,0)</f>
        <v>0</v>
      </c>
      <c r="MT200" s="154">
        <f t="array" ref="MT200">IFERROR(INDEX($N35:$N49,MATCH(1,IF($L35:$L49&lt;=MT$165,IF($M35:$M49&gt;=MT$165,1)),0))*$B35/12,0)</f>
        <v>0</v>
      </c>
      <c r="MU200" s="154">
        <f t="array" ref="MU200">IFERROR(INDEX($N35:$N49,MATCH(1,IF($L35:$L49&lt;=MU$165,IF($M35:$M49&gt;=MU$165,1)),0))*$B35/12,0)</f>
        <v>0</v>
      </c>
      <c r="MV200" s="154">
        <f t="array" ref="MV200">IFERROR(INDEX($N35:$N49,MATCH(1,IF($L35:$L49&lt;=MV$165,IF($M35:$M49&gt;=MV$165,1)),0))*$B35/12,0)</f>
        <v>0</v>
      </c>
      <c r="MW200" s="154">
        <f t="array" ref="MW200">IFERROR(INDEX($N35:$N49,MATCH(1,IF($L35:$L49&lt;=MW$165,IF($M35:$M49&gt;=MW$165,1)),0))*$B35/12,0)</f>
        <v>0</v>
      </c>
      <c r="MX200" s="154">
        <f t="array" ref="MX200">IFERROR(INDEX($N35:$N49,MATCH(1,IF($L35:$L49&lt;=MX$165,IF($M35:$M49&gt;=MX$165,1)),0))*$B35/12,0)</f>
        <v>0</v>
      </c>
      <c r="MY200" s="154">
        <f t="array" ref="MY200">IFERROR(INDEX($N35:$N49,MATCH(1,IF($L35:$L49&lt;=MY$165,IF($M35:$M49&gt;=MY$165,1)),0))*$B35/12,0)</f>
        <v>0</v>
      </c>
      <c r="MZ200" s="154">
        <f t="array" ref="MZ200">IFERROR(INDEX($N35:$N49,MATCH(1,IF($L35:$L49&lt;=MZ$165,IF($M35:$M49&gt;=MZ$165,1)),0))*$B35/12,0)</f>
        <v>0</v>
      </c>
      <c r="NA200" s="154">
        <f t="array" ref="NA200">IFERROR(INDEX($N35:$N49,MATCH(1,IF($L35:$L49&lt;=NA$165,IF($M35:$M49&gt;=NA$165,1)),0))*$B35/12,0)</f>
        <v>0</v>
      </c>
      <c r="NB200" s="154">
        <f t="array" ref="NB200">IFERROR(INDEX($N35:$N49,MATCH(1,IF($L35:$L49&lt;=NB$165,IF($M35:$M49&gt;=NB$165,1)),0))*$B35/12,0)</f>
        <v>0</v>
      </c>
      <c r="NC200" s="154">
        <f t="array" ref="NC200">IFERROR(INDEX($N35:$N49,MATCH(1,IF($L35:$L49&lt;=NC$165,IF($M35:$M49&gt;=NC$165,1)),0))*$B35/12,0)</f>
        <v>0</v>
      </c>
      <c r="ND200" s="154">
        <f t="array" ref="ND200">IFERROR(INDEX($N35:$N49,MATCH(1,IF($L35:$L49&lt;=ND$165,IF($M35:$M49&gt;=ND$165,1)),0))*$B35/12,0)</f>
        <v>0</v>
      </c>
      <c r="NE200" s="154">
        <f t="array" ref="NE200">IFERROR(INDEX($N35:$N49,MATCH(1,IF($L35:$L49&lt;=NE$165,IF($M35:$M49&gt;=NE$165,1)),0))*$B35/12,0)</f>
        <v>0</v>
      </c>
      <c r="NF200" s="154">
        <f t="array" ref="NF200">IFERROR(INDEX($N35:$N49,MATCH(1,IF($L35:$L49&lt;=NF$165,IF($M35:$M49&gt;=NF$165,1)),0))*$B35/12,0)</f>
        <v>0</v>
      </c>
      <c r="NG200" s="154">
        <f t="array" ref="NG200">IFERROR(INDEX($N35:$N49,MATCH(1,IF($L35:$L49&lt;=NG$165,IF($M35:$M49&gt;=NG$165,1)),0))*$B35/12,0)</f>
        <v>0</v>
      </c>
      <c r="NH200" s="154">
        <f t="array" ref="NH200">IFERROR(INDEX($N35:$N49,MATCH(1,IF($L35:$L49&lt;=NH$165,IF($M35:$M49&gt;=NH$165,1)),0))*$B35/12,0)</f>
        <v>0</v>
      </c>
      <c r="NI200" s="154">
        <f t="array" ref="NI200">IFERROR(INDEX($N35:$N49,MATCH(1,IF($L35:$L49&lt;=NI$165,IF($M35:$M49&gt;=NI$165,1)),0))*$B35/12,0)</f>
        <v>0</v>
      </c>
      <c r="NJ200" s="154">
        <f t="array" ref="NJ200">IFERROR(INDEX($N35:$N49,MATCH(1,IF($L35:$L49&lt;=NJ$165,IF($M35:$M49&gt;=NJ$165,1)),0))*$B35/12,0)</f>
        <v>0</v>
      </c>
      <c r="NK200" s="155">
        <f t="array" ref="NK200">IFERROR(INDEX($N35:$N49,MATCH(1,IF($L35:$L49&lt;=NK$165,IF($M35:$M49&gt;=NK$165,1)),0))*$B35/12,0)</f>
        <v>0</v>
      </c>
    </row>
    <row r="201" spans="1:375" x14ac:dyDescent="0.25">
      <c r="A201" s="156">
        <f t="shared" ref="A201:A212" ca="1" si="170">SUM(D201:NK201)</f>
        <v>121781.69249508268</v>
      </c>
      <c r="B201" s="48" t="s">
        <v>103</v>
      </c>
      <c r="C201" s="153" t="s">
        <v>138</v>
      </c>
      <c r="D201" s="154">
        <f ca="1">IF(AND(D$165&lt;=$E35,D$165&gt;=EOMONTH($D35,0)),IF($G35="NNN",SUM(Expenses!B$20:B$24)*$F35,IF($G35="FSG",0,IF($G35="MG",SUMPRODUCT(Expenses!B$20:B$24,$I35:$I39)*$F35,MAX((Expenses!B$20-$K35/12)*$J35*$F35,0)+MAX((Expenses!B$21-$K36/12)*$J36*$F35,0)+MAX((Expenses!B$22-$K37/12)*$J37*$F35,0)+MAX((Expenses!B$23-$K38/12)*$J38*$F35,0)+MAX((Expenses!B$24-$K39/12)*$J39*$F35,0)))),0)</f>
        <v>499.97270379056454</v>
      </c>
      <c r="E201" s="154">
        <f ca="1">IF(AND(E$165&lt;=$E35,E$165&gt;=EOMONTH($D35,0)),IF($G35="NNN",SUM(Expenses!C$20:C$24)*$F35,IF($G35="FSG",0,IF($G35="MG",SUMPRODUCT(Expenses!C$20:C$24,$I35:$I39)*$F35,MAX((Expenses!C$20-$K35/12)*$J35*$F35,0)+MAX((Expenses!C$21-$K36/12)*$J36*$F35,0)+MAX((Expenses!C$22-$K37/12)*$J37*$F35,0)+MAX((Expenses!C$23-$K38/12)*$J38*$F35,0)+MAX((Expenses!C$24-$K39/12)*$J39*$F35,0)))),0)</f>
        <v>500.17447115671968</v>
      </c>
      <c r="F201" s="154">
        <f ca="1">IF(AND(F$165&lt;=$E35,F$165&gt;=EOMONTH($D35,0)),IF($G35="NNN",SUM(Expenses!D$20:D$24)*$F35,IF($G35="FSG",0,IF($G35="MG",SUMPRODUCT(Expenses!D$20:D$24,$I35:$I39)*$F35,MAX((Expenses!D$20-$K35/12)*$J35*$F35,0)+MAX((Expenses!D$21-$K36/12)*$J36*$F35,0)+MAX((Expenses!D$22-$K37/12)*$J37*$F35,0)+MAX((Expenses!D$23-$K38/12)*$J38*$F35,0)+MAX((Expenses!D$24-$K39/12)*$J39*$F35,0)))),0)</f>
        <v>459.34542242980933</v>
      </c>
      <c r="G201" s="154">
        <f ca="1">IF(AND(G$165&lt;=$E35,G$165&gt;=EOMONTH($D35,0)),IF($G35="NNN",SUM(Expenses!E$20:E$24)*$F35,IF($G35="FSG",0,IF($G35="MG",SUMPRODUCT(Expenses!E$20:E$24,$I35:$I39)*$F35,MAX((Expenses!E$20-$K35/12)*$J35*$F35,0)+MAX((Expenses!E$21-$K36/12)*$J36*$F35,0)+MAX((Expenses!E$22-$K37/12)*$J37*$F35,0)+MAX((Expenses!E$23-$K38/12)*$J38*$F35,0)+MAX((Expenses!E$24-$K39/12)*$J39*$F35,0)))),0)</f>
        <v>459.54604164192972</v>
      </c>
      <c r="H201" s="154">
        <f ca="1">IF(AND(H$165&lt;=$E35,H$165&gt;=EOMONTH($D35,0)),IF($G35="NNN",SUM(Expenses!F$20:F$24)*$F35,IF($G35="FSG",0,IF($G35="MG",SUMPRODUCT(Expenses!F$20:F$24,$I35:$I39)*$F35,MAX((Expenses!F$20-$K35/12)*$J35*$F35,0)+MAX((Expenses!F$21-$K36/12)*$J36*$F35,0)+MAX((Expenses!F$22-$K37/12)*$J37*$F35,0)+MAX((Expenses!F$23-$K38/12)*$J38*$F35,0)+MAX((Expenses!F$24-$K39/12)*$J39*$F35,0)))),0)</f>
        <v>541.51298046921067</v>
      </c>
      <c r="I201" s="154">
        <f ca="1">IF(AND(I$165&lt;=$E35,I$165&gt;=EOMONTH($D35,0)),IF($G35="NNN",SUM(Expenses!G$20:G$24)*$F35,IF($G35="FSG",0,IF($G35="MG",SUMPRODUCT(Expenses!G$20:G$24,$I35:$I39)*$F35,MAX((Expenses!G$20-$K35/12)*$J35*$F35,0)+MAX((Expenses!G$21-$K36/12)*$J36*$F35,0)+MAX((Expenses!G$22-$K37/12)*$J37*$F35,0)+MAX((Expenses!G$23-$K38/12)*$J38*$F35,0)+MAX((Expenses!G$24-$K39/12)*$J39*$F35,0)))),0)</f>
        <v>547.50548545865979</v>
      </c>
      <c r="J201" s="154">
        <f ca="1">IF(AND(J$165&lt;=$E35,J$165&gt;=EOMONTH($D35,0)),IF($G35="NNN",SUM(Expenses!H$20:H$24)*$F35,IF($G35="FSG",0,IF($G35="MG",SUMPRODUCT(Expenses!H$20:H$24,$I35:$I39)*$F35,MAX((Expenses!H$20-$K35/12)*$J35*$F35,0)+MAX((Expenses!H$21-$K36/12)*$J36*$F35,0)+MAX((Expenses!H$22-$K37/12)*$J37*$F35,0)+MAX((Expenses!H$23-$K38/12)*$J38*$F35,0)+MAX((Expenses!H$24-$K39/12)*$J39*$F35,0)))),0)</f>
        <v>584.8345691171985</v>
      </c>
      <c r="K201" s="154">
        <f ca="1">IF(AND(K$165&lt;=$E35,K$165&gt;=EOMONTH($D35,0)),IF($G35="NNN",SUM(Expenses!I$20:I$24)*$F35,IF($G35="FSG",0,IF($G35="MG",SUMPRODUCT(Expenses!I$20:I$24,$I35:$I39)*$F35,MAX((Expenses!I$20-$K35/12)*$J35*$F35,0)+MAX((Expenses!I$21-$K36/12)*$J36*$F35,0)+MAX((Expenses!I$22-$K37/12)*$J37*$F35,0)+MAX((Expenses!I$23-$K38/12)*$J38*$F35,0)+MAX((Expenses!I$24-$K39/12)*$J39*$F35,0)))),0)</f>
        <v>585.03934062924668</v>
      </c>
      <c r="L201" s="154">
        <f ca="1">IF(AND(L$165&lt;=$E35,L$165&gt;=EOMONTH($D35,0)),IF($G35="NNN",SUM(Expenses!J$20:J$24)*$F35,IF($G35="FSG",0,IF($G35="MG",SUMPRODUCT(Expenses!J$20:J$24,$I35:$I39)*$F35,MAX((Expenses!J$20-$K35/12)*$J35*$F35,0)+MAX((Expenses!J$21-$K36/12)*$J36*$F35,0)+MAX((Expenses!J$22-$K37/12)*$J37*$F35,0)+MAX((Expenses!J$23-$K38/12)*$J38*$F35,0)+MAX((Expenses!J$24-$K39/12)*$J39*$F35,0)))),0)</f>
        <v>585.24461716308554</v>
      </c>
      <c r="M201" s="154">
        <f ca="1">IF(AND(M$165&lt;=$E35,M$165&gt;=EOMONTH($D35,0)),IF($G35="NNN",SUM(Expenses!K$20:K$24)*$F35,IF($G35="FSG",0,IF($G35="MG",SUMPRODUCT(Expenses!K$20:K$24,$I35:$I39)*$F35,MAX((Expenses!K$20-$K35/12)*$J35*$F35,0)+MAX((Expenses!K$21-$K36/12)*$J36*$F35,0)+MAX((Expenses!K$22-$K37/12)*$J37*$F35,0)+MAX((Expenses!K$23-$K38/12)*$J38*$F35,0)+MAX((Expenses!K$24-$K39/12)*$J39*$F35,0)))),0)</f>
        <v>585.45039996423463</v>
      </c>
      <c r="N201" s="154">
        <f ca="1">IF(AND(N$165&lt;=$E35,N$165&gt;=EOMONTH($D35,0)),IF($G35="NNN",SUM(Expenses!L$20:L$24)*$F35,IF($G35="FSG",0,IF($G35="MG",SUMPRODUCT(Expenses!L$20:L$24,$I35:$I39)*$F35,MAX((Expenses!L$20-$K35/12)*$J35*$F35,0)+MAX((Expenses!L$21-$K36/12)*$J36*$F35,0)+MAX((Expenses!L$22-$K37/12)*$J37*$F35,0)+MAX((Expenses!L$23-$K38/12)*$J38*$F35,0)+MAX((Expenses!L$24-$K39/12)*$J39*$F35,0)))),0)</f>
        <v>585.65669028128593</v>
      </c>
      <c r="O201" s="154">
        <f ca="1">IF(AND(O$165&lt;=$E35,O$165&gt;=EOMONTH($D35,0)),IF($G35="NNN",SUM(Expenses!M$20:M$24)*$F35,IF($G35="FSG",0,IF($G35="MG",SUMPRODUCT(Expenses!M$20:M$24,$I35:$I39)*$F35,MAX((Expenses!M$20-$K35/12)*$J35*$F35,0)+MAX((Expenses!M$21-$K36/12)*$J36*$F35,0)+MAX((Expenses!M$22-$K37/12)*$J37*$F35,0)+MAX((Expenses!M$23-$K38/12)*$J38*$F35,0)+MAX((Expenses!M$24-$K39/12)*$J39*$F35,0)))),0)</f>
        <v>588.34268625710217</v>
      </c>
      <c r="P201" s="154">
        <f ca="1">IF(AND(P$165&lt;=$E35,P$165&gt;=EOMONTH($D35,0)),IF($G35="NNN",SUM(Expenses!N$20:N$24)*$F35,IF($G35="FSG",0,IF($G35="MG",SUMPRODUCT(Expenses!N$20:N$24,$I35:$I39)*$F35,MAX((Expenses!N$20-$K35/12)*$J35*$F35,0)+MAX((Expenses!N$21-$K36/12)*$J36*$F35,0)+MAX((Expenses!N$22-$K37/12)*$J37*$F35,0)+MAX((Expenses!N$23-$K38/12)*$J38*$F35,0)+MAX((Expenses!N$24-$K39/12)*$J39*$F35,0)))),0)</f>
        <v>596.65698542132543</v>
      </c>
      <c r="Q201" s="154">
        <f ca="1">IF(AND(Q$165&lt;=$E35,Q$165&gt;=EOMONTH($D35,0)),IF($G35="NNN",SUM(Expenses!O$20:O$24)*$F35,IF($G35="FSG",0,IF($G35="MG",SUMPRODUCT(Expenses!O$20:O$24,$I35:$I39)*$F35,MAX((Expenses!O$20-$K35/12)*$J35*$F35,0)+MAX((Expenses!O$21-$K36/12)*$J36*$F35,0)+MAX((Expenses!O$22-$K37/12)*$J37*$F35,0)+MAX((Expenses!O$23-$K38/12)*$J38*$F35,0)+MAX((Expenses!O$24-$K39/12)*$J39*$F35,0)))),0)</f>
        <v>597.97855028624008</v>
      </c>
      <c r="R201" s="154">
        <f ca="1">IF(AND(R$165&lt;=$E35,R$165&gt;=EOMONTH($D35,0)),IF($G35="NNN",SUM(Expenses!P$20:P$24)*$F35,IF($G35="FSG",0,IF($G35="MG",SUMPRODUCT(Expenses!P$20:P$24,$I35:$I39)*$F35,MAX((Expenses!P$20-$K35/12)*$J35*$F35,0)+MAX((Expenses!P$21-$K36/12)*$J36*$F35,0)+MAX((Expenses!P$22-$K37/12)*$J37*$F35,0)+MAX((Expenses!P$23-$K38/12)*$J38*$F35,0)+MAX((Expenses!P$24-$K39/12)*$J39*$F35,0)))),0)</f>
        <v>598.18688321451873</v>
      </c>
      <c r="S201" s="154">
        <f ca="1">IF(AND(S$165&lt;=$E35,S$165&gt;=EOMONTH($D35,0)),IF($G35="NNN",SUM(Expenses!Q$20:Q$24)*$F35,IF($G35="FSG",0,IF($G35="MG",SUMPRODUCT(Expenses!Q$20:Q$24,$I35:$I39)*$F35,MAX((Expenses!Q$20-$K35/12)*$J35*$F35,0)+MAX((Expenses!Q$21-$K36/12)*$J36*$F35,0)+MAX((Expenses!Q$22-$K37/12)*$J37*$F35,0)+MAX((Expenses!Q$23-$K38/12)*$J38*$F35,0)+MAX((Expenses!Q$24-$K39/12)*$J39*$F35,0)))),0)</f>
        <v>598.39572994800108</v>
      </c>
      <c r="T201" s="154">
        <f ca="1">IF(AND(T$165&lt;=$E35,T$165&gt;=EOMONTH($D35,0)),IF($G35="NNN",SUM(Expenses!R$20:R$24)*$F35,IF($G35="FSG",0,IF($G35="MG",SUMPRODUCT(Expenses!R$20:R$24,$I35:$I39)*$F35,MAX((Expenses!R$20-$K35/12)*$J35*$F35,0)+MAX((Expenses!R$21-$K36/12)*$J36*$F35,0)+MAX((Expenses!R$22-$K37/12)*$J37*$F35,0)+MAX((Expenses!R$23-$K38/12)*$J38*$F35,0)+MAX((Expenses!R$24-$K39/12)*$J39*$F35,0)))),0)</f>
        <v>598.60509175386926</v>
      </c>
      <c r="U201" s="154">
        <f ca="1">IF(AND(U$165&lt;=$E35,U$165&gt;=EOMONTH($D35,0)),IF($G35="NNN",SUM(Expenses!S$20:S$24)*$F35,IF($G35="FSG",0,IF($G35="MG",SUMPRODUCT(Expenses!S$20:S$24,$I35:$I39)*$F35,MAX((Expenses!S$20-$K35/12)*$J35*$F35,0)+MAX((Expenses!S$21-$K36/12)*$J36*$F35,0)+MAX((Expenses!S$22-$K37/12)*$J37*$F35,0)+MAX((Expenses!S$23-$K38/12)*$J38*$F35,0)+MAX((Expenses!S$24-$K39/12)*$J39*$F35,0)))),0)</f>
        <v>598.81496990243068</v>
      </c>
      <c r="V201" s="154">
        <f ca="1">IF(AND(V$165&lt;=$E35,V$165&gt;=EOMONTH($D35,0)),IF($G35="NNN",SUM(Expenses!T$20:T$24)*$F35,IF($G35="FSG",0,IF($G35="MG",SUMPRODUCT(Expenses!T$20:T$24,$I35:$I39)*$F35,MAX((Expenses!T$20-$K35/12)*$J35*$F35,0)+MAX((Expenses!T$21-$K36/12)*$J36*$F35,0)+MAX((Expenses!T$22-$K37/12)*$J37*$F35,0)+MAX((Expenses!T$23-$K38/12)*$J38*$F35,0)+MAX((Expenses!T$24-$K39/12)*$J39*$F35,0)))),0)</f>
        <v>599.02536566712581</v>
      </c>
      <c r="W201" s="154">
        <f ca="1">IF(AND(W$165&lt;=$E35,W$165&gt;=EOMONTH($D35,0)),IF($G35="NNN",SUM(Expenses!U$20:U$24)*$F35,IF($G35="FSG",0,IF($G35="MG",SUMPRODUCT(Expenses!U$20:U$24,$I35:$I39)*$F35,MAX((Expenses!U$20-$K35/12)*$J35*$F35,0)+MAX((Expenses!U$21-$K36/12)*$J36*$F35,0)+MAX((Expenses!U$22-$K37/12)*$J37*$F35,0)+MAX((Expenses!U$23-$K38/12)*$J38*$F35,0)+MAX((Expenses!U$24-$K39/12)*$J39*$F35,0)))),0)</f>
        <v>599.23628032453564</v>
      </c>
      <c r="X201" s="154">
        <f ca="1">IF(AND(X$165&lt;=$E35,X$165&gt;=EOMONTH($D35,0)),IF($G35="NNN",SUM(Expenses!V$20:V$24)*$F35,IF($G35="FSG",0,IF($G35="MG",SUMPRODUCT(Expenses!V$20:V$24,$I35:$I39)*$F35,MAX((Expenses!V$20-$K35/12)*$J35*$F35,0)+MAX((Expenses!V$21-$K36/12)*$J36*$F35,0)+MAX((Expenses!V$22-$K37/12)*$J37*$F35,0)+MAX((Expenses!V$23-$K38/12)*$J38*$F35,0)+MAX((Expenses!V$24-$K39/12)*$J39*$F35,0)))),0)</f>
        <v>599.44771515438947</v>
      </c>
      <c r="Y201" s="154">
        <f ca="1">IF(AND(Y$165&lt;=$E35,Y$165&gt;=EOMONTH($D35,0)),IF($G35="NNN",SUM(Expenses!W$20:W$24)*$F35,IF($G35="FSG",0,IF($G35="MG",SUMPRODUCT(Expenses!W$20:W$24,$I35:$I39)*$F35,MAX((Expenses!W$20-$K35/12)*$J35*$F35,0)+MAX((Expenses!W$21-$K36/12)*$J36*$F35,0)+MAX((Expenses!W$22-$K37/12)*$J37*$F35,0)+MAX((Expenses!W$23-$K38/12)*$J38*$F35,0)+MAX((Expenses!W$24-$K39/12)*$J39*$F35,0)))),0)</f>
        <v>599.659671439573</v>
      </c>
      <c r="Z201" s="154">
        <f ca="1">IF(AND(Z$165&lt;=$E35,Z$165&gt;=EOMONTH($D35,0)),IF($G35="NNN",SUM(Expenses!X$20:X$24)*$F35,IF($G35="FSG",0,IF($G35="MG",SUMPRODUCT(Expenses!X$20:X$24,$I35:$I39)*$F35,MAX((Expenses!X$20-$K35/12)*$J35*$F35,0)+MAX((Expenses!X$21-$K36/12)*$J36*$F35,0)+MAX((Expenses!X$22-$K37/12)*$J37*$F35,0)+MAX((Expenses!X$23-$K38/12)*$J38*$F35,0)+MAX((Expenses!X$24-$K39/12)*$J39*$F35,0)))),0)</f>
        <v>599.87215046613574</v>
      </c>
      <c r="AA201" s="154">
        <f ca="1">IF(AND(AA$165&lt;=$E35,AA$165&gt;=EOMONTH($D35,0)),IF($G35="NNN",SUM(Expenses!Y$20:Y$24)*$F35,IF($G35="FSG",0,IF($G35="MG",SUMPRODUCT(Expenses!Y$20:Y$24,$I35:$I39)*$F35,MAX((Expenses!Y$20-$K35/12)*$J35*$F35,0)+MAX((Expenses!Y$21-$K36/12)*$J36*$F35,0)+MAX((Expenses!Y$22-$K37/12)*$J37*$F35,0)+MAX((Expenses!Y$23-$K38/12)*$J38*$F35,0)+MAX((Expenses!Y$24-$K39/12)*$J39*$F35,0)))),0)</f>
        <v>602.63872632122639</v>
      </c>
      <c r="AB201" s="154">
        <f ca="1">IF(AND(AB$165&lt;=$E35,AB$165&gt;=EOMONTH($D35,0)),IF($G35="NNN",SUM(Expenses!Z$20:Z$24)*$F35,IF($G35="FSG",0,IF($G35="MG",SUMPRODUCT(Expenses!Z$20:Z$24,$I35:$I39)*$F35,MAX((Expenses!Z$20-$K35/12)*$J35*$F35,0)+MAX((Expenses!Z$21-$K36/12)*$J36*$F35,0)+MAX((Expenses!Z$22-$K37/12)*$J37*$F35,0)+MAX((Expenses!Z$23-$K38/12)*$J38*$F35,0)+MAX((Expenses!Z$24-$K39/12)*$J39*$F35,0)))),0)</f>
        <v>842.79247354955055</v>
      </c>
      <c r="AC201" s="154">
        <f ca="1">IF(AND(AC$165&lt;=$E35,AC$165&gt;=EOMONTH($D35,0)),IF($G35="NNN",SUM(Expenses!AA$20:AA$24)*$F35,IF($G35="FSG",0,IF($G35="MG",SUMPRODUCT(Expenses!AA$20:AA$24,$I35:$I39)*$F35,MAX((Expenses!AA$20-$K35/12)*$J35*$F35,0)+MAX((Expenses!AA$21-$K36/12)*$J36*$F35,0)+MAX((Expenses!AA$22-$K37/12)*$J37*$F35,0)+MAX((Expenses!AA$23-$K38/12)*$J38*$F35,0)+MAX((Expenses!AA$24-$K39/12)*$J39*$F35,0)))),0)</f>
        <v>844.15368536041251</v>
      </c>
      <c r="AD201" s="154">
        <f ca="1">IF(AND(AD$165&lt;=$E35,AD$165&gt;=EOMONTH($D35,0)),IF($G35="NNN",SUM(Expenses!AB$20:AB$24)*$F35,IF($G35="FSG",0,IF($G35="MG",SUMPRODUCT(Expenses!AB$20:AB$24,$I35:$I39)*$F35,MAX((Expenses!AB$20-$K35/12)*$J35*$F35,0)+MAX((Expenses!AB$21-$K36/12)*$J36*$F35,0)+MAX((Expenses!AB$22-$K37/12)*$J37*$F35,0)+MAX((Expenses!AB$23-$K38/12)*$J38*$F35,0)+MAX((Expenses!AB$24-$K39/12)*$J39*$F35,0)))),0)</f>
        <v>844.36826827653965</v>
      </c>
      <c r="AE201" s="154">
        <f ca="1">IF(AND(AE$165&lt;=$E35,AE$165&gt;=EOMONTH($D35,0)),IF($G35="NNN",SUM(Expenses!AC$20:AC$24)*$F35,IF($G35="FSG",0,IF($G35="MG",SUMPRODUCT(Expenses!AC$20:AC$24,$I35:$I39)*$F35,MAX((Expenses!AC$20-$K35/12)*$J35*$F35,0)+MAX((Expenses!AC$21-$K36/12)*$J36*$F35,0)+MAX((Expenses!AC$22-$K37/12)*$J37*$F35,0)+MAX((Expenses!AC$23-$K38/12)*$J38*$F35,0)+MAX((Expenses!AC$24-$K39/12)*$J39*$F35,0)))),0)</f>
        <v>844.58338041202626</v>
      </c>
      <c r="AF201" s="154">
        <f ca="1">IF(AND(AF$165&lt;=$E35,AF$165&gt;=EOMONTH($D35,0)),IF($G35="NNN",SUM(Expenses!AD$20:AD$24)*$F35,IF($G35="FSG",0,IF($G35="MG",SUMPRODUCT(Expenses!AD$20:AD$24,$I35:$I39)*$F35,MAX((Expenses!AD$20-$K35/12)*$J35*$F35,0)+MAX((Expenses!AD$21-$K36/12)*$J36*$F35,0)+MAX((Expenses!AD$22-$K37/12)*$J37*$F35,0)+MAX((Expenses!AD$23-$K38/12)*$J38*$F35,0)+MAX((Expenses!AD$24-$K39/12)*$J39*$F35,0)))),0)</f>
        <v>844.79902307207055</v>
      </c>
      <c r="AG201" s="154">
        <f ca="1">IF(AND(AG$165&lt;=$E35,AG$165&gt;=EOMONTH($D35,0)),IF($G35="NNN",SUM(Expenses!AE$20:AE$24)*$F35,IF($G35="FSG",0,IF($G35="MG",SUMPRODUCT(Expenses!AE$20:AE$24,$I35:$I39)*$F35,MAX((Expenses!AE$20-$K35/12)*$J35*$F35,0)+MAX((Expenses!AE$21-$K36/12)*$J36*$F35,0)+MAX((Expenses!AE$22-$K37/12)*$J37*$F35,0)+MAX((Expenses!AE$23-$K38/12)*$J38*$F35,0)+MAX((Expenses!AE$24-$K39/12)*$J39*$F35,0)))),0)</f>
        <v>845.01519756508878</v>
      </c>
      <c r="AH201" s="154">
        <f ca="1">IF(AND(AH$165&lt;=$E35,AH$165&gt;=EOMONTH($D35,0)),IF($G35="NNN",SUM(Expenses!AF$20:AF$24)*$F35,IF($G35="FSG",0,IF($G35="MG",SUMPRODUCT(Expenses!AF$20:AF$24,$I35:$I39)*$F35,MAX((Expenses!AF$20-$K35/12)*$J35*$F35,0)+MAX((Expenses!AF$21-$K36/12)*$J36*$F35,0)+MAX((Expenses!AF$22-$K37/12)*$J37*$F35,0)+MAX((Expenses!AF$23-$K38/12)*$J38*$F35,0)+MAX((Expenses!AF$24-$K39/12)*$J39*$F35,0)))),0)</f>
        <v>845.23190520272465</v>
      </c>
      <c r="AI201" s="154">
        <f ca="1">IF(AND(AI$165&lt;=$E35,AI$165&gt;=EOMONTH($D35,0)),IF($G35="NNN",SUM(Expenses!AG$20:AG$24)*$F35,IF($G35="FSG",0,IF($G35="MG",SUMPRODUCT(Expenses!AG$20:AG$24,$I35:$I39)*$F35,MAX((Expenses!AG$20-$K35/12)*$J35*$F35,0)+MAX((Expenses!AG$21-$K36/12)*$J36*$F35,0)+MAX((Expenses!AG$22-$K37/12)*$J37*$F35,0)+MAX((Expenses!AG$23-$K38/12)*$J38*$F35,0)+MAX((Expenses!AG$24-$K39/12)*$J39*$F35,0)))),0)</f>
        <v>845.4491472998568</v>
      </c>
      <c r="AJ201" s="154">
        <f ca="1">IF(AND(AJ$165&lt;=$E35,AJ$165&gt;=EOMONTH($D35,0)),IF($G35="NNN",SUM(Expenses!AH$20:AH$24)*$F35,IF($G35="FSG",0,IF($G35="MG",SUMPRODUCT(Expenses!AH$20:AH$24,$I35:$I39)*$F35,MAX((Expenses!AH$20-$K35/12)*$J35*$F35,0)+MAX((Expenses!AH$21-$K36/12)*$J36*$F35,0)+MAX((Expenses!AH$22-$K37/12)*$J37*$F35,0)+MAX((Expenses!AH$23-$K38/12)*$J38*$F35,0)+MAX((Expenses!AH$24-$K39/12)*$J39*$F35,0)))),0)</f>
        <v>845.66692517460626</v>
      </c>
      <c r="AK201" s="154">
        <f ca="1">IF(AND(AK$165&lt;=$E35,AK$165&gt;=EOMONTH($D35,0)),IF($G35="NNN",SUM(Expenses!AI$20:AI$24)*$F35,IF($G35="FSG",0,IF($G35="MG",SUMPRODUCT(Expenses!AI$20:AI$24,$I35:$I39)*$F35,MAX((Expenses!AI$20-$K35/12)*$J35*$F35,0)+MAX((Expenses!AI$21-$K36/12)*$J36*$F35,0)+MAX((Expenses!AI$22-$K37/12)*$J37*$F35,0)+MAX((Expenses!AI$23-$K38/12)*$J38*$F35,0)+MAX((Expenses!AI$24-$K39/12)*$J39*$F35,0)))),0)</f>
        <v>845.88524014834536</v>
      </c>
      <c r="AL201" s="154">
        <f ca="1">IF(AND(AL$165&lt;=$E35,AL$165&gt;=EOMONTH($D35,0)),IF($G35="NNN",SUM(Expenses!AJ$20:AJ$24)*$F35,IF($G35="FSG",0,IF($G35="MG",SUMPRODUCT(Expenses!AJ$20:AJ$24,$I35:$I39)*$F35,MAX((Expenses!AJ$20-$K35/12)*$J35*$F35,0)+MAX((Expenses!AJ$21-$K36/12)*$J36*$F35,0)+MAX((Expenses!AJ$22-$K37/12)*$J37*$F35,0)+MAX((Expenses!AJ$23-$K38/12)*$J38*$F35,0)+MAX((Expenses!AJ$24-$K39/12)*$J39*$F35,0)))),0)</f>
        <v>846.10409354570504</v>
      </c>
      <c r="AM201" s="154">
        <f ca="1">IF(AND(AM$165&lt;=$E35,AM$165&gt;=EOMONTH($D35,0)),IF($G35="NNN",SUM(Expenses!AK$20:AK$24)*$F35,IF($G35="FSG",0,IF($G35="MG",SUMPRODUCT(Expenses!AK$20:AK$24,$I35:$I39)*$F35,MAX((Expenses!AK$20-$K35/12)*$J35*$F35,0)+MAX((Expenses!AK$21-$K36/12)*$J36*$F35,0)+MAX((Expenses!AK$22-$K37/12)*$J37*$F35,0)+MAX((Expenses!AK$23-$K38/12)*$J38*$F35,0)+MAX((Expenses!AK$24-$K39/12)*$J39*$F35,0)))),0)</f>
        <v>848.67680562572582</v>
      </c>
      <c r="AN201" s="154">
        <f ca="1">IF(AND(AN$165&lt;=$E35,AN$165&gt;=EOMONTH($D35,0)),IF($G35="NNN",SUM(Expenses!AL$20:AL$24)*$F35,IF($G35="FSG",0,IF($G35="MG",SUMPRODUCT(Expenses!AL$20:AL$24,$I35:$I39)*$F35,MAX((Expenses!AL$20-$K35/12)*$J35*$F35,0)+MAX((Expenses!AL$21-$K36/12)*$J36*$F35,0)+MAX((Expenses!AL$22-$K37/12)*$J37*$F35,0)+MAX((Expenses!AL$23-$K38/12)*$J38*$F35,0)+MAX((Expenses!AL$24-$K39/12)*$J39*$F35,0)))),0)</f>
        <v>861.99306382557586</v>
      </c>
      <c r="AO201" s="154">
        <f ca="1">IF(AND(AO$165&lt;=$E35,AO$165&gt;=EOMONTH($D35,0)),IF($G35="NNN",SUM(Expenses!AM$20:AM$24)*$F35,IF($G35="FSG",0,IF($G35="MG",SUMPRODUCT(Expenses!AM$20:AM$24,$I35:$I39)*$F35,MAX((Expenses!AM$20-$K35/12)*$J35*$F35,0)+MAX((Expenses!AM$21-$K36/12)*$J36*$F35,0)+MAX((Expenses!AM$22-$K37/12)*$J37*$F35,0)+MAX((Expenses!AM$23-$K38/12)*$J38*$F35,0)+MAX((Expenses!AM$24-$K39/12)*$J39*$F35,0)))),0)</f>
        <v>863.67197304148647</v>
      </c>
      <c r="AP201" s="154">
        <f ca="1">IF(AND(AP$165&lt;=$E35,AP$165&gt;=EOMONTH($D35,0)),IF($G35="NNN",SUM(Expenses!AN$20:AN$24)*$F35,IF($G35="FSG",0,IF($G35="MG",SUMPRODUCT(Expenses!AN$20:AN$24,$I35:$I39)*$F35,MAX((Expenses!AN$20-$K35/12)*$J35*$F35,0)+MAX((Expenses!AN$21-$K36/12)*$J36*$F35,0)+MAX((Expenses!AN$22-$K37/12)*$J37*$F35,0)+MAX((Expenses!AN$23-$K38/12)*$J38*$F35,0)+MAX((Expenses!AN$24-$K39/12)*$J39*$F35,0)))),0)</f>
        <v>863.89299344509732</v>
      </c>
      <c r="AQ201" s="154">
        <f ca="1">IF(AND(AQ$165&lt;=$E35,AQ$165&gt;=EOMONTH($D35,0)),IF($G35="NNN",SUM(Expenses!AO$20:AO$24)*$F35,IF($G35="FSG",0,IF($G35="MG",SUMPRODUCT(Expenses!AO$20:AO$24,$I35:$I39)*$F35,MAX((Expenses!AO$20-$K35/12)*$J35*$F35,0)+MAX((Expenses!AO$21-$K36/12)*$J36*$F35,0)+MAX((Expenses!AO$22-$K37/12)*$J37*$F35,0)+MAX((Expenses!AO$23-$K38/12)*$J38*$F35,0)+MAX((Expenses!AO$24-$K39/12)*$J39*$F35,0)))),0)</f>
        <v>864.11455894464871</v>
      </c>
      <c r="AR201" s="154">
        <f ca="1">IF(AND(AR$165&lt;=$E35,AR$165&gt;=EOMONTH($D35,0)),IF($G35="NNN",SUM(Expenses!AP$20:AP$24)*$F35,IF($G35="FSG",0,IF($G35="MG",SUMPRODUCT(Expenses!AP$20:AP$24,$I35:$I39)*$F35,MAX((Expenses!AP$20-$K35/12)*$J35*$F35,0)+MAX((Expenses!AP$21-$K36/12)*$J36*$F35,0)+MAX((Expenses!AP$22-$K37/12)*$J37*$F35,0)+MAX((Expenses!AP$23-$K38/12)*$J38*$F35,0)+MAX((Expenses!AP$24-$K39/12)*$J39*$F35,0)))),0)</f>
        <v>864.3366708844942</v>
      </c>
      <c r="AS201" s="154">
        <f ca="1">IF(AND(AS$165&lt;=$E35,AS$165&gt;=EOMONTH($D35,0)),IF($G35="NNN",SUM(Expenses!AQ$20:AQ$24)*$F35,IF($G35="FSG",0,IF($G35="MG",SUMPRODUCT(Expenses!AQ$20:AQ$24,$I35:$I39)*$F35,MAX((Expenses!AQ$20-$K35/12)*$J35*$F35,0)+MAX((Expenses!AQ$21-$K36/12)*$J36*$F35,0)+MAX((Expenses!AQ$22-$K37/12)*$J37*$F35,0)+MAX((Expenses!AQ$23-$K38/12)*$J38*$F35,0)+MAX((Expenses!AQ$24-$K39/12)*$J39*$F35,0)))),0)</f>
        <v>864.55933061230303</v>
      </c>
      <c r="AT201" s="154">
        <f ca="1">IF(AND(AT$165&lt;=$E35,AT$165&gt;=EOMONTH($D35,0)),IF($G35="NNN",SUM(Expenses!AR$20:AR$24)*$F35,IF($G35="FSG",0,IF($G35="MG",SUMPRODUCT(Expenses!AR$20:AR$24,$I35:$I39)*$F35,MAX((Expenses!AR$20-$K35/12)*$J35*$F35,0)+MAX((Expenses!AR$21-$K36/12)*$J36*$F35,0)+MAX((Expenses!AR$22-$K37/12)*$J37*$F35,0)+MAX((Expenses!AR$23-$K38/12)*$J38*$F35,0)+MAX((Expenses!AR$24-$K39/12)*$J39*$F35,0)))),0)</f>
        <v>864.78253947906808</v>
      </c>
      <c r="AU201" s="154">
        <f ca="1">IF(AND(AU$165&lt;=$E35,AU$165&gt;=EOMONTH($D35,0)),IF($G35="NNN",SUM(Expenses!AS$20:AS$24)*$F35,IF($G35="FSG",0,IF($G35="MG",SUMPRODUCT(Expenses!AS$20:AS$24,$I35:$I39)*$F35,MAX((Expenses!AS$20-$K35/12)*$J35*$F35,0)+MAX((Expenses!AS$21-$K36/12)*$J36*$F35,0)+MAX((Expenses!AS$22-$K37/12)*$J37*$F35,0)+MAX((Expenses!AS$23-$K38/12)*$J38*$F35,0)+MAX((Expenses!AS$24-$K39/12)*$J39*$F35,0)))),0)</f>
        <v>865.00629883911415</v>
      </c>
      <c r="AV201" s="154">
        <f ca="1">IF(AND(AV$165&lt;=$E35,AV$165&gt;=EOMONTH($D35,0)),IF($G35="NNN",SUM(Expenses!AT$20:AT$24)*$F35,IF($G35="FSG",0,IF($G35="MG",SUMPRODUCT(Expenses!AT$20:AT$24,$I35:$I39)*$F35,MAX((Expenses!AT$20-$K35/12)*$J35*$F35,0)+MAX((Expenses!AT$21-$K36/12)*$J36*$F35,0)+MAX((Expenses!AT$22-$K37/12)*$J37*$F35,0)+MAX((Expenses!AT$23-$K38/12)*$J38*$F35,0)+MAX((Expenses!AT$24-$K39/12)*$J39*$F35,0)))),0)</f>
        <v>865.23061005010607</v>
      </c>
      <c r="AW201" s="154">
        <f ca="1">IF(AND(AW$165&lt;=$E35,AW$165&gt;=EOMONTH($D35,0)),IF($G35="NNN",SUM(Expenses!AU$20:AU$24)*$F35,IF($G35="FSG",0,IF($G35="MG",SUMPRODUCT(Expenses!AU$20:AU$24,$I35:$I39)*$F35,MAX((Expenses!AU$20-$K35/12)*$J35*$F35,0)+MAX((Expenses!AU$21-$K36/12)*$J36*$F35,0)+MAX((Expenses!AU$22-$K37/12)*$J37*$F35,0)+MAX((Expenses!AU$23-$K38/12)*$J38*$F35,0)+MAX((Expenses!AU$24-$K39/12)*$J39*$F35,0)))),0)</f>
        <v>865.45547447305739</v>
      </c>
      <c r="AX201" s="154">
        <f ca="1">IF(AND(AX$165&lt;=$E35,AX$165&gt;=EOMONTH($D35,0)),IF($G35="NNN",SUM(Expenses!AV$20:AV$24)*$F35,IF($G35="FSG",0,IF($G35="MG",SUMPRODUCT(Expenses!AV$20:AV$24,$I35:$I39)*$F35,MAX((Expenses!AV$20-$K35/12)*$J35*$F35,0)+MAX((Expenses!AV$21-$K36/12)*$J36*$F35,0)+MAX((Expenses!AV$22-$K37/12)*$J37*$F35,0)+MAX((Expenses!AV$23-$K38/12)*$J38*$F35,0)+MAX((Expenses!AV$24-$K39/12)*$J39*$F35,0)))),0)</f>
        <v>865.68089347233786</v>
      </c>
      <c r="AY201" s="154">
        <f ca="1">IF(AND(AY$165&lt;=$E35,AY$165&gt;=EOMONTH($D35,0)),IF($G35="NNN",SUM(Expenses!AW$20:AW$24)*$F35,IF($G35="FSG",0,IF($G35="MG",SUMPRODUCT(Expenses!AW$20:AW$24,$I35:$I39)*$F35,MAX((Expenses!AW$20-$K35/12)*$J35*$F35,0)+MAX((Expenses!AW$21-$K36/12)*$J36*$F35,0)+MAX((Expenses!AW$22-$K37/12)*$J37*$F35,0)+MAX((Expenses!AW$23-$K38/12)*$J38*$F35,0)+MAX((Expenses!AW$24-$K39/12)*$J39*$F35,0)))),0)</f>
        <v>868.3307869147593</v>
      </c>
      <c r="AZ201" s="154">
        <f ca="1">IF(AND(AZ$165&lt;=$E35,AZ$165&gt;=EOMONTH($D35,0)),IF($G35="NNN",SUM(Expenses!AX$20:AX$24)*$F35,IF($G35="FSG",0,IF($G35="MG",SUMPRODUCT(Expenses!AX$20:AX$24,$I35:$I39)*$F35,MAX((Expenses!AX$20-$K35/12)*$J35*$F35,0)+MAX((Expenses!AX$21-$K36/12)*$J36*$F35,0)+MAX((Expenses!AX$22-$K37/12)*$J37*$F35,0)+MAX((Expenses!AX$23-$K38/12)*$J38*$F35,0)+MAX((Expenses!AX$24-$K39/12)*$J39*$F35,0)))),0)</f>
        <v>881.93040640301047</v>
      </c>
      <c r="BA201" s="154">
        <f ca="1">IF(AND(BA$165&lt;=$E35,BA$165&gt;=EOMONTH($D35,0)),IF($G35="NNN",SUM(Expenses!AY$20:AY$24)*$F35,IF($G35="FSG",0,IF($G35="MG",SUMPRODUCT(Expenses!AY$20:AY$24,$I35:$I39)*$F35,MAX((Expenses!AY$20-$K35/12)*$J35*$F35,0)+MAX((Expenses!AY$21-$K36/12)*$J36*$F35,0)+MAX((Expenses!AY$22-$K37/12)*$J37*$F35,0)+MAX((Expenses!AY$23-$K38/12)*$J38*$F35,0)+MAX((Expenses!AY$24-$K39/12)*$J39*$F35,0)))),0)</f>
        <v>883.6596828953983</v>
      </c>
      <c r="BB201" s="154">
        <f ca="1">IF(AND(BB$165&lt;=$E35,BB$165&gt;=EOMONTH($D35,0)),IF($G35="NNN",SUM(Expenses!AZ$20:AZ$24)*$F35,IF($G35="FSG",0,IF($G35="MG",SUMPRODUCT(Expenses!AZ$20:AZ$24,$I35:$I39)*$F35,MAX((Expenses!AZ$20-$K35/12)*$J35*$F35,0)+MAX((Expenses!AZ$21-$K36/12)*$J36*$F35,0)+MAX((Expenses!AZ$22-$K37/12)*$J37*$F35,0)+MAX((Expenses!AZ$23-$K38/12)*$J38*$F35,0)+MAX((Expenses!AZ$24-$K39/12)*$J39*$F35,0)))),0)</f>
        <v>883.88733391111759</v>
      </c>
      <c r="BC201" s="154">
        <f ca="1">IF(AND(BC$165&lt;=$E35,BC$165&gt;=EOMONTH($D35,0)),IF($G35="NNN",SUM(Expenses!BA$20:BA$24)*$F35,IF($G35="FSG",0,IF($G35="MG",SUMPRODUCT(Expenses!BA$20:BA$24,$I35:$I39)*$F35,MAX((Expenses!BA$20-$K35/12)*$J35*$F35,0)+MAX((Expenses!BA$21-$K36/12)*$J36*$F35,0)+MAX((Expenses!BA$22-$K37/12)*$J37*$F35,0)+MAX((Expenses!BA$23-$K38/12)*$J38*$F35,0)+MAX((Expenses!BA$24-$K39/12)*$J39*$F35,0)))),0)</f>
        <v>884.11554637565564</v>
      </c>
      <c r="BD201" s="154">
        <f ca="1">IF(AND(BD$165&lt;=$E35,BD$165&gt;=EOMONTH($D35,0)),IF($G35="NNN",SUM(Expenses!BB$20:BB$24)*$F35,IF($G35="FSG",0,IF($G35="MG",SUMPRODUCT(Expenses!BB$20:BB$24,$I35:$I39)*$F35,MAX((Expenses!BB$20-$K35/12)*$J35*$F35,0)+MAX((Expenses!BB$21-$K36/12)*$J36*$F35,0)+MAX((Expenses!BB$22-$K37/12)*$J37*$F35,0)+MAX((Expenses!BB$23-$K38/12)*$J38*$F35,0)+MAX((Expenses!BB$24-$K39/12)*$J39*$F35,0)))),0)</f>
        <v>884.3443216736963</v>
      </c>
      <c r="BE201" s="154">
        <f ca="1">IF(AND(BE$165&lt;=$E35,BE$165&gt;=EOMONTH($D35,0)),IF($G35="NNN",SUM(Expenses!BC$20:BC$24)*$F35,IF($G35="FSG",0,IF($G35="MG",SUMPRODUCT(Expenses!BC$20:BC$24,$I35:$I39)*$F35,MAX((Expenses!BC$20-$K35/12)*$J35*$F35,0)+MAX((Expenses!BC$21-$K36/12)*$J36*$F35,0)+MAX((Expenses!BC$22-$K37/12)*$J37*$F35,0)+MAX((Expenses!BC$23-$K38/12)*$J38*$F35,0)+MAX((Expenses!BC$24-$K39/12)*$J39*$F35,0)))),0)</f>
        <v>884.57366119333949</v>
      </c>
      <c r="BF201" s="154">
        <f ca="1">IF(AND(BF$165&lt;=$E35,BF$165&gt;=EOMONTH($D35,0)),IF($G35="NNN",SUM(Expenses!BD$20:BD$24)*$F35,IF($G35="FSG",0,IF($G35="MG",SUMPRODUCT(Expenses!BD$20:BD$24,$I35:$I39)*$F35,MAX((Expenses!BD$20-$K35/12)*$J35*$F35,0)+MAX((Expenses!BD$21-$K36/12)*$J36*$F35,0)+MAX((Expenses!BD$22-$K37/12)*$J37*$F35,0)+MAX((Expenses!BD$23-$K38/12)*$J38*$F35,0)+MAX((Expenses!BD$24-$K39/12)*$J39*$F35,0)))),0)</f>
        <v>884.80356632610744</v>
      </c>
      <c r="BG201" s="154">
        <f ca="1">IF(AND(BG$165&lt;=$E35,BG$165&gt;=EOMONTH($D35,0)),IF($G35="NNN",SUM(Expenses!BE$20:BE$24)*$F35,IF($G35="FSG",0,IF($G35="MG",SUMPRODUCT(Expenses!BE$20:BE$24,$I35:$I39)*$F35,MAX((Expenses!BE$20-$K35/12)*$J35*$F35,0)+MAX((Expenses!BE$21-$K36/12)*$J36*$F35,0)+MAX((Expenses!BE$22-$K37/12)*$J37*$F35,0)+MAX((Expenses!BE$23-$K38/12)*$J38*$F35,0)+MAX((Expenses!BE$24-$K39/12)*$J39*$F35,0)))),0)</f>
        <v>885.03403846695494</v>
      </c>
      <c r="BH201" s="154">
        <f ca="1">IF(AND(BH$165&lt;=$E35,BH$165&gt;=EOMONTH($D35,0)),IF($G35="NNN",SUM(Expenses!BF$20:BF$24)*$F35,IF($G35="FSG",0,IF($G35="MG",SUMPRODUCT(Expenses!BF$20:BF$24,$I35:$I39)*$F35,MAX((Expenses!BF$20-$K35/12)*$J35*$F35,0)+MAX((Expenses!BF$21-$K36/12)*$J36*$F35,0)+MAX((Expenses!BF$22-$K37/12)*$J37*$F35,0)+MAX((Expenses!BF$23-$K38/12)*$J38*$F35,0)+MAX((Expenses!BF$24-$K39/12)*$J39*$F35,0)))),0)</f>
        <v>885.26507901427669</v>
      </c>
      <c r="BI201" s="154">
        <f ca="1">IF(AND(BI$165&lt;=$E35,BI$165&gt;=EOMONTH($D35,0)),IF($G35="NNN",SUM(Expenses!BG$20:BG$24)*$F35,IF($G35="FSG",0,IF($G35="MG",SUMPRODUCT(Expenses!BG$20:BG$24,$I35:$I39)*$F35,MAX((Expenses!BG$20-$K35/12)*$J35*$F35,0)+MAX((Expenses!BG$21-$K36/12)*$J36*$F35,0)+MAX((Expenses!BG$22-$K37/12)*$J37*$F35,0)+MAX((Expenses!BG$23-$K38/12)*$J38*$F35,0)+MAX((Expenses!BG$24-$K39/12)*$J39*$F35,0)))),0)</f>
        <v>885.49668936991645</v>
      </c>
      <c r="BJ201" s="154">
        <f ca="1">IF(AND(BJ$165&lt;=$E35,BJ$165&gt;=EOMONTH($D35,0)),IF($G35="NNN",SUM(Expenses!BH$20:BH$24)*$F35,IF($G35="FSG",0,IF($G35="MG",SUMPRODUCT(Expenses!BH$20:BH$24,$I35:$I39)*$F35,MAX((Expenses!BH$20-$K35/12)*$J35*$F35,0)+MAX((Expenses!BH$21-$K36/12)*$J36*$F35,0)+MAX((Expenses!BH$22-$K37/12)*$J37*$F35,0)+MAX((Expenses!BH$23-$K38/12)*$J38*$F35,0)+MAX((Expenses!BH$24-$K39/12)*$J39*$F35,0)))),0)</f>
        <v>885.72887093917529</v>
      </c>
      <c r="BK201" s="154">
        <f ca="1">IF(AND(BK$165&lt;=$E35,BK$165&gt;=EOMONTH($D35,0)),IF($G35="NNN",SUM(Expenses!BI$20:BI$24)*$F35,IF($G35="FSG",0,IF($G35="MG",SUMPRODUCT(Expenses!BI$20:BI$24,$I35:$I39)*$F35,MAX((Expenses!BI$20-$K35/12)*$J35*$F35,0)+MAX((Expenses!BI$21-$K36/12)*$J36*$F35,0)+MAX((Expenses!BI$22-$K37/12)*$J37*$F35,0)+MAX((Expenses!BI$23-$K38/12)*$J38*$F35,0)+MAX((Expenses!BI$24-$K39/12)*$J39*$F35,0)))),0)</f>
        <v>888.45826118486923</v>
      </c>
      <c r="BL201" s="154">
        <f ca="1">IF(AND(BL$165&lt;=$E35,BL$165&gt;=EOMONTH($D35,0)),IF($G35="NNN",SUM(Expenses!BJ$20:BJ$24)*$F35,IF($G35="FSG",0,IF($G35="MG",SUMPRODUCT(Expenses!BJ$20:BJ$24,$I35:$I39)*$F35,MAX((Expenses!BJ$20-$K35/12)*$J35*$F35,0)+MAX((Expenses!BJ$21-$K36/12)*$J36*$F35,0)+MAX((Expenses!BJ$22-$K37/12)*$J37*$F35,0)+MAX((Expenses!BJ$23-$K38/12)*$J38*$F35,0)+MAX((Expenses!BJ$24-$K39/12)*$J39*$F35,0)))),0)</f>
        <v>902.34742027102106</v>
      </c>
      <c r="BM201" s="154">
        <f ca="1">IF(AND(BM$165&lt;=$E35,BM$165&gt;=EOMONTH($D35,0)),IF($G35="NNN",SUM(Expenses!BK$20:BK$24)*$F35,IF($G35="FSG",0,IF($G35="MG",SUMPRODUCT(Expenses!BK$20:BK$24,$I35:$I39)*$F35,MAX((Expenses!BK$20-$K35/12)*$J35*$F35,0)+MAX((Expenses!BK$21-$K36/12)*$J36*$F35,0)+MAX((Expenses!BK$22-$K37/12)*$J37*$F35,0)+MAX((Expenses!BK$23-$K38/12)*$J38*$F35,0)+MAX((Expenses!BK$24-$K39/12)*$J39*$F35,0)))),0)</f>
        <v>904.12857505818056</v>
      </c>
      <c r="BN201" s="154">
        <f ca="1">IF(AND(BN$165&lt;=$E35,BN$165&gt;=EOMONTH($D35,0)),IF($G35="NNN",SUM(Expenses!BL$20:BL$24)*$F35,IF($G35="FSG",0,IF($G35="MG",SUMPRODUCT(Expenses!BL$20:BL$24,$I35:$I39)*$F35,MAX((Expenses!BL$20-$K35/12)*$J35*$F35,0)+MAX((Expenses!BL$21-$K36/12)*$J36*$F35,0)+MAX((Expenses!BL$22-$K37/12)*$J37*$F35,0)+MAX((Expenses!BL$23-$K38/12)*$J38*$F35,0)+MAX((Expenses!BL$24-$K39/12)*$J39*$F35,0)))),0)</f>
        <v>904.36305560437143</v>
      </c>
      <c r="BO201" s="154">
        <f ca="1">IF(AND(BO$165&lt;=$E35,BO$165&gt;=EOMONTH($D35,0)),IF($G35="NNN",SUM(Expenses!BM$20:BM$24)*$F35,IF($G35="FSG",0,IF($G35="MG",SUMPRODUCT(Expenses!BM$20:BM$24,$I35:$I39)*$F35,MAX((Expenses!BM$20-$K35/12)*$J35*$F35,0)+MAX((Expenses!BM$21-$K36/12)*$J36*$F35,0)+MAX((Expenses!BM$22-$K37/12)*$J37*$F35,0)+MAX((Expenses!BM$23-$K38/12)*$J38*$F35,0)+MAX((Expenses!BM$24-$K39/12)*$J39*$F35,0)))),0)</f>
        <v>904.59811444284537</v>
      </c>
      <c r="BP201" s="154">
        <f ca="1">IF(AND(BP$165&lt;=$E35,BP$165&gt;=EOMONTH($D35,0)),IF($G35="NNN",SUM(Expenses!BN$20:BN$24)*$F35,IF($G35="FSG",0,IF($G35="MG",SUMPRODUCT(Expenses!BN$20:BN$24,$I35:$I39)*$F35,MAX((Expenses!BN$20-$K35/12)*$J35*$F35,0)+MAX((Expenses!BN$21-$K36/12)*$J36*$F35,0)+MAX((Expenses!BN$22-$K37/12)*$J37*$F35,0)+MAX((Expenses!BN$23-$K38/12)*$J38*$F35,0)+MAX((Expenses!BN$24-$K39/12)*$J39*$F35,0)))),0)</f>
        <v>904.83375299982765</v>
      </c>
      <c r="BQ201" s="154">
        <f ca="1">IF(AND(BQ$165&lt;=$E35,BQ$165&gt;=EOMONTH($D35,0)),IF($G35="NNN",SUM(Expenses!BO$20:BO$24)*$F35,IF($G35="FSG",0,IF($G35="MG",SUMPRODUCT(Expenses!BO$20:BO$24,$I35:$I39)*$F35,MAX((Expenses!BO$20-$K35/12)*$J35*$F35,0)+MAX((Expenses!BO$21-$K36/12)*$J36*$F35,0)+MAX((Expenses!BO$22-$K37/12)*$J37*$F35,0)+MAX((Expenses!BO$23-$K38/12)*$J38*$F35,0)+MAX((Expenses!BO$24-$K39/12)*$J39*$F35,0)))),0)</f>
        <v>905.06997270505997</v>
      </c>
      <c r="BR201" s="154">
        <f ca="1">IF(AND(BR$165&lt;=$E35,BR$165&gt;=EOMONTH($D35,0)),IF($G35="NNN",SUM(Expenses!BP$20:BP$24)*$F35,IF($G35="FSG",0,IF($G35="MG",SUMPRODUCT(Expenses!BP$20:BP$24,$I35:$I39)*$F35,MAX((Expenses!BP$20-$K35/12)*$J35*$F35,0)+MAX((Expenses!BP$21-$K36/12)*$J36*$F35,0)+MAX((Expenses!BP$22-$K37/12)*$J37*$F35,0)+MAX((Expenses!BP$23-$K38/12)*$J38*$F35,0)+MAX((Expenses!BP$24-$K39/12)*$J39*$F35,0)))),0)</f>
        <v>905.30677499181093</v>
      </c>
      <c r="BS201" s="154">
        <f ca="1">IF(AND(BS$165&lt;=$E35,BS$165&gt;=EOMONTH($D35,0)),IF($G35="NNN",SUM(Expenses!BQ$20:BQ$24)*$F35,IF($G35="FSG",0,IF($G35="MG",SUMPRODUCT(Expenses!BQ$20:BQ$24,$I35:$I39)*$F35,MAX((Expenses!BQ$20-$K35/12)*$J35*$F35,0)+MAX((Expenses!BQ$21-$K36/12)*$J36*$F35,0)+MAX((Expenses!BQ$22-$K37/12)*$J37*$F35,0)+MAX((Expenses!BQ$23-$K38/12)*$J38*$F35,0)+MAX((Expenses!BQ$24-$K39/12)*$J39*$F35,0)))),0)</f>
        <v>905.54416129688389</v>
      </c>
      <c r="BT201" s="154">
        <f ca="1">IF(AND(BT$165&lt;=$E35,BT$165&gt;=EOMONTH($D35,0)),IF($G35="NNN",SUM(Expenses!BR$20:BR$24)*$F35,IF($G35="FSG",0,IF($G35="MG",SUMPRODUCT(Expenses!BR$20:BR$24,$I35:$I39)*$F35,MAX((Expenses!BR$20-$K35/12)*$J35*$F35,0)+MAX((Expenses!BR$21-$K36/12)*$J36*$F35,0)+MAX((Expenses!BR$22-$K37/12)*$J37*$F35,0)+MAX((Expenses!BR$23-$K38/12)*$J38*$F35,0)+MAX((Expenses!BR$24-$K39/12)*$J39*$F35,0)))),0)</f>
        <v>905.78213306062526</v>
      </c>
      <c r="BU201" s="154">
        <f ca="1">IF(AND(BU$165&lt;=$E35,BU$165&gt;=EOMONTH($D35,0)),IF($G35="NNN",SUM(Expenses!BS$20:BS$24)*$F35,IF($G35="FSG",0,IF($G35="MG",SUMPRODUCT(Expenses!BS$20:BS$24,$I35:$I39)*$F35,MAX((Expenses!BS$20-$K35/12)*$J35*$F35,0)+MAX((Expenses!BS$21-$K36/12)*$J36*$F35,0)+MAX((Expenses!BS$22-$K37/12)*$J37*$F35,0)+MAX((Expenses!BS$23-$K38/12)*$J38*$F35,0)+MAX((Expenses!BS$24-$K39/12)*$J39*$F35,0)))),0)</f>
        <v>906.02069172693427</v>
      </c>
      <c r="BV201" s="154">
        <f ca="1">IF(AND(BV$165&lt;=$E35,BV$165&gt;=EOMONTH($D35,0)),IF($G35="NNN",SUM(Expenses!BT$20:BT$24)*$F35,IF($G35="FSG",0,IF($G35="MG",SUMPRODUCT(Expenses!BT$20:BT$24,$I35:$I39)*$F35,MAX((Expenses!BT$20-$K35/12)*$J35*$F35,0)+MAX((Expenses!BT$21-$K36/12)*$J36*$F35,0)+MAX((Expenses!BT$22-$K37/12)*$J37*$F35,0)+MAX((Expenses!BT$23-$K38/12)*$J38*$F35,0)+MAX((Expenses!BT$24-$K39/12)*$J39*$F35,0)))),0)</f>
        <v>906.25983874327096</v>
      </c>
      <c r="BW201" s="154">
        <f ca="1">IF(AND(BW$165&lt;=$E35,BW$165&gt;=EOMONTH($D35,0)),IF($G35="NNN",SUM(Expenses!BU$20:BU$24)*$F35,IF($G35="FSG",0,IF($G35="MG",SUMPRODUCT(Expenses!BU$20:BU$24,$I35:$I39)*$F35,MAX((Expenses!BU$20-$K35/12)*$J35*$F35,0)+MAX((Expenses!BU$21-$K36/12)*$J36*$F35,0)+MAX((Expenses!BU$22-$K37/12)*$J37*$F35,0)+MAX((Expenses!BU$23-$K38/12)*$J38*$F35,0)+MAX((Expenses!BU$24-$K39/12)*$J39*$F35,0)))),0)</f>
        <v>909.07111069633572</v>
      </c>
      <c r="BX201" s="154">
        <f ca="1">IF(AND(BX$165&lt;=$E35,BX$165&gt;=EOMONTH($D35,0)),IF($G35="NNN",SUM(Expenses!BV$20:BV$24)*$F35,IF($G35="FSG",0,IF($G35="MG",SUMPRODUCT(Expenses!BV$20:BV$24,$I35:$I39)*$F35,MAX((Expenses!BV$20-$K35/12)*$J35*$F35,0)+MAX((Expenses!BV$21-$K36/12)*$J36*$F35,0)+MAX((Expenses!BV$22-$K37/12)*$J37*$F35,0)+MAX((Expenses!BV$23-$K38/12)*$J38*$F35,0)+MAX((Expenses!BV$24-$K39/12)*$J39*$F35,0)))),0)</f>
        <v>923.25612658859063</v>
      </c>
      <c r="BY201" s="154">
        <f ca="1">IF(AND(BY$165&lt;=$E35,BY$165&gt;=EOMONTH($D35,0)),IF($G35="NNN",SUM(Expenses!BW$20:BW$24)*$F35,IF($G35="FSG",0,IF($G35="MG",SUMPRODUCT(Expenses!BW$20:BW$24,$I35:$I39)*$F35,MAX((Expenses!BW$20-$K35/12)*$J35*$F35,0)+MAX((Expenses!BW$21-$K36/12)*$J36*$F35,0)+MAX((Expenses!BW$22-$K37/12)*$J37*$F35,0)+MAX((Expenses!BW$23-$K38/12)*$J38*$F35,0)+MAX((Expenses!BW$24-$K39/12)*$J39*$F35,0)))),0)</f>
        <v>925.090716019365</v>
      </c>
      <c r="BZ201" s="154">
        <f ca="1">IF(AND(BZ$165&lt;=$E35,BZ$165&gt;=EOMONTH($D35,0)),IF($G35="NNN",SUM(Expenses!BX$20:BX$24)*$F35,IF($G35="FSG",0,IF($G35="MG",SUMPRODUCT(Expenses!BX$20:BX$24,$I35:$I39)*$F35,MAX((Expenses!BX$20-$K35/12)*$J35*$F35,0)+MAX((Expenses!BX$21-$K36/12)*$J36*$F35,0)+MAX((Expenses!BX$22-$K37/12)*$J37*$F35,0)+MAX((Expenses!BX$23-$K38/12)*$J38*$F35,0)+MAX((Expenses!BX$24-$K39/12)*$J39*$F35,0)))),0)</f>
        <v>925.33223098194162</v>
      </c>
      <c r="CA201" s="154">
        <f ca="1">IF(AND(CA$165&lt;=$E35,CA$165&gt;=EOMONTH($D35,0)),IF($G35="NNN",SUM(Expenses!BY$20:BY$24)*$F35,IF($G35="FSG",0,IF($G35="MG",SUMPRODUCT(Expenses!BY$20:BY$24,$I35:$I39)*$F35,MAX((Expenses!BY$20-$K35/12)*$J35*$F35,0)+MAX((Expenses!BY$21-$K36/12)*$J36*$F35,0)+MAX((Expenses!BY$22-$K37/12)*$J37*$F35,0)+MAX((Expenses!BY$23-$K38/12)*$J38*$F35,0)+MAX((Expenses!BY$24-$K39/12)*$J39*$F35,0)))),0)</f>
        <v>925.57434158556987</v>
      </c>
      <c r="CB201" s="154">
        <f ca="1">IF(AND(CB$165&lt;=$E35,CB$165&gt;=EOMONTH($D35,0)),IF($G35="NNN",SUM(Expenses!BZ$20:BZ$24)*$F35,IF($G35="FSG",0,IF($G35="MG",SUMPRODUCT(Expenses!BZ$20:BZ$24,$I35:$I39)*$F35,MAX((Expenses!BZ$20-$K35/12)*$J35*$F35,0)+MAX((Expenses!BZ$21-$K36/12)*$J36*$F35,0)+MAX((Expenses!BZ$22-$K37/12)*$J37*$F35,0)+MAX((Expenses!BZ$23-$K38/12)*$J38*$F35,0)+MAX((Expenses!BZ$24-$K39/12)*$J39*$F35,0)))),0)</f>
        <v>925.8170492992615</v>
      </c>
      <c r="CC201" s="154">
        <f ca="1">IF(AND(CC$165&lt;=$E35,CC$165&gt;=EOMONTH($D35,0)),IF($G35="NNN",SUM(Expenses!CA$20:CA$24)*$F35,IF($G35="FSG",0,IF($G35="MG",SUMPRODUCT(Expenses!CA$20:CA$24,$I35:$I39)*$F35,MAX((Expenses!CA$20-$K35/12)*$J35*$F35,0)+MAX((Expenses!CA$21-$K36/12)*$J36*$F35,0)+MAX((Expenses!CA$22-$K37/12)*$J37*$F35,0)+MAX((Expenses!CA$23-$K38/12)*$J38*$F35,0)+MAX((Expenses!CA$24-$K39/12)*$J39*$F35,0)))),0)</f>
        <v>926.06035559565078</v>
      </c>
      <c r="CD201" s="154">
        <f ca="1">IF(AND(CD$165&lt;=$E35,CD$165&gt;=EOMONTH($D35,0)),IF($G35="NNN",SUM(Expenses!CB$20:CB$24)*$F35,IF($G35="FSG",0,IF($G35="MG",SUMPRODUCT(Expenses!CB$20:CB$24,$I35:$I39)*$F35,MAX((Expenses!CB$20-$K35/12)*$J35*$F35,0)+MAX((Expenses!CB$21-$K36/12)*$J36*$F35,0)+MAX((Expenses!CB$22-$K37/12)*$J37*$F35,0)+MAX((Expenses!CB$23-$K38/12)*$J38*$F35,0)+MAX((Expenses!CB$24-$K39/12)*$J39*$F35,0)))),0)</f>
        <v>926.30426195100426</v>
      </c>
      <c r="CE201" s="154">
        <f ca="1">IF(AND(CE$165&lt;=$E35,CE$165&gt;=EOMONTH($D35,0)),IF($G35="NNN",SUM(Expenses!CC$20:CC$24)*$F35,IF($G35="FSG",0,IF($G35="MG",SUMPRODUCT(Expenses!CC$20:CC$24,$I35:$I39)*$F35,MAX((Expenses!CC$20-$K35/12)*$J35*$F35,0)+MAX((Expenses!CC$21-$K36/12)*$J36*$F35,0)+MAX((Expenses!CC$22-$K37/12)*$J37*$F35,0)+MAX((Expenses!CC$23-$K38/12)*$J38*$F35,0)+MAX((Expenses!CC$24-$K39/12)*$J39*$F35,0)))),0)</f>
        <v>926.54876984522934</v>
      </c>
      <c r="CF201" s="154">
        <f ca="1">IF(AND(CF$165&lt;=$E35,CF$165&gt;=EOMONTH($D35,0)),IF($G35="NNN",SUM(Expenses!CD$20:CD$24)*$F35,IF($G35="FSG",0,IF($G35="MG",SUMPRODUCT(Expenses!CD$20:CD$24,$I35:$I39)*$F35,MAX((Expenses!CD$20-$K35/12)*$J35*$F35,0)+MAX((Expenses!CD$21-$K36/12)*$J36*$F35,0)+MAX((Expenses!CD$22-$K37/12)*$J37*$F35,0)+MAX((Expenses!CD$23-$K38/12)*$J38*$F35,0)+MAX((Expenses!CD$24-$K39/12)*$J39*$F35,0)))),0)</f>
        <v>926.79388076188286</v>
      </c>
      <c r="CG201" s="154">
        <f ca="1">IF(AND(CG$165&lt;=$E35,CG$165&gt;=EOMONTH($D35,0)),IF($G35="NNN",SUM(Expenses!CE$20:CE$24)*$F35,IF($G35="FSG",0,IF($G35="MG",SUMPRODUCT(Expenses!CE$20:CE$24,$I35:$I39)*$F35,MAX((Expenses!CE$20-$K35/12)*$J35*$F35,0)+MAX((Expenses!CE$21-$K36/12)*$J36*$F35,0)+MAX((Expenses!CE$22-$K37/12)*$J37*$F35,0)+MAX((Expenses!CE$23-$K38/12)*$J38*$F35,0)+MAX((Expenses!CE$24-$K39/12)*$J39*$F35,0)))),0)</f>
        <v>927.03959618818112</v>
      </c>
      <c r="CH201" s="154">
        <f ca="1">IF(AND(CH$165&lt;=$E35,CH$165&gt;=EOMONTH($D35,0)),IF($G35="NNN",SUM(Expenses!CF$20:CF$24)*$F35,IF($G35="FSG",0,IF($G35="MG",SUMPRODUCT(Expenses!CF$20:CF$24,$I35:$I39)*$F35,MAX((Expenses!CF$20-$K35/12)*$J35*$F35,0)+MAX((Expenses!CF$21-$K36/12)*$J36*$F35,0)+MAX((Expenses!CF$22-$K37/12)*$J37*$F35,0)+MAX((Expenses!CF$23-$K38/12)*$J38*$F35,0)+MAX((Expenses!CF$24-$K39/12)*$J39*$F35,0)))),0)</f>
        <v>927.28591761500786</v>
      </c>
      <c r="CI201" s="154">
        <f ca="1">IF(AND(CI$165&lt;=$E35,CI$165&gt;=EOMONTH($D35,0)),IF($G35="NNN",SUM(Expenses!CG$20:CG$24)*$F35,IF($G35="FSG",0,IF($G35="MG",SUMPRODUCT(Expenses!CG$20:CG$24,$I35:$I39)*$F35,MAX((Expenses!CG$20-$K35/12)*$J35*$F35,0)+MAX((Expenses!CG$21-$K36/12)*$J36*$F35,0)+MAX((Expenses!CG$22-$K37/12)*$J37*$F35,0)+MAX((Expenses!CG$23-$K38/12)*$J38*$F35,0)+MAX((Expenses!CG$24-$K39/12)*$J39*$F35,0)))),0)</f>
        <v>930.18152772666485</v>
      </c>
      <c r="CJ201" s="154">
        <f ca="1">IF(AND(CJ$165&lt;=$E35,CJ$165&gt;=EOMONTH($D35,0)),IF($G35="NNN",SUM(Expenses!CH$20:CH$24)*$F35,IF($G35="FSG",0,IF($G35="MG",SUMPRODUCT(Expenses!CH$20:CH$24,$I35:$I39)*$F35,MAX((Expenses!CH$20-$K35/12)*$J35*$F35,0)+MAX((Expenses!CH$21-$K36/12)*$J36*$F35,0)+MAX((Expenses!CH$22-$K37/12)*$J37*$F35,0)+MAX((Expenses!CH$23-$K38/12)*$J38*$F35,0)+MAX((Expenses!CH$24-$K39/12)*$J39*$F35,0)))),0)</f>
        <v>944.66885976987589</v>
      </c>
      <c r="CK201" s="154">
        <f ca="1">IF(AND(CK$165&lt;=$E35,CK$165&gt;=EOMONTH($D35,0)),IF($G35="NNN",SUM(Expenses!CI$20:CI$24)*$F35,IF($G35="FSG",0,IF($G35="MG",SUMPRODUCT(Expenses!CI$20:CI$24,$I35:$I39)*$F35,MAX((Expenses!CI$20-$K35/12)*$J35*$F35,0)+MAX((Expenses!CI$21-$K36/12)*$J36*$F35,0)+MAX((Expenses!CI$22-$K37/12)*$J37*$F35,0)+MAX((Expenses!CI$23-$K38/12)*$J38*$F35,0)+MAX((Expenses!CI$24-$K39/12)*$J39*$F35,0)))),0)</f>
        <v>946.55848688357344</v>
      </c>
      <c r="CL201" s="154">
        <f ca="1">IF(AND(CL$165&lt;=$E35,CL$165&gt;=EOMONTH($D35,0)),IF($G35="NNN",SUM(Expenses!CJ$20:CJ$24)*$F35,IF($G35="FSG",0,IF($G35="MG",SUMPRODUCT(Expenses!CJ$20:CJ$24,$I35:$I39)*$F35,MAX((Expenses!CJ$20-$K35/12)*$J35*$F35,0)+MAX((Expenses!CJ$21-$K36/12)*$J36*$F35,0)+MAX((Expenses!CJ$22-$K37/12)*$J37*$F35,0)+MAX((Expenses!CJ$23-$K38/12)*$J38*$F35,0)+MAX((Expenses!CJ$24-$K39/12)*$J39*$F35,0)))),0)</f>
        <v>946.80724729502731</v>
      </c>
      <c r="CM201" s="154">
        <f ca="1">IF(AND(CM$165&lt;=$E35,CM$165&gt;=EOMONTH($D35,0)),IF($G35="NNN",SUM(Expenses!CK$20:CK$24)*$F35,IF($G35="FSG",0,IF($G35="MG",SUMPRODUCT(Expenses!CK$20:CK$24,$I35:$I39)*$F35,MAX((Expenses!CK$20-$K35/12)*$J35*$F35,0)+MAX((Expenses!CK$21-$K36/12)*$J36*$F35,0)+MAX((Expenses!CK$22-$K37/12)*$J37*$F35,0)+MAX((Expenses!CK$23-$K38/12)*$J38*$F35,0)+MAX((Expenses!CK$24-$K39/12)*$J39*$F35,0)))),0)</f>
        <v>947.0566212167646</v>
      </c>
      <c r="CN201" s="154">
        <f ca="1">IF(AND(CN$165&lt;=$E35,CN$165&gt;=EOMONTH($D35,0)),IF($G35="NNN",SUM(Expenses!CL$20:CL$24)*$F35,IF($G35="FSG",0,IF($G35="MG",SUMPRODUCT(Expenses!CL$20:CL$24,$I35:$I39)*$F35,MAX((Expenses!CL$20-$K35/12)*$J35*$F35,0)+MAX((Expenses!CL$21-$K36/12)*$J36*$F35,0)+MAX((Expenses!CL$22-$K37/12)*$J37*$F35,0)+MAX((Expenses!CL$23-$K38/12)*$J38*$F35,0)+MAX((Expenses!CL$24-$K39/12)*$J39*$F35,0)))),0)</f>
        <v>947.30661016186696</v>
      </c>
      <c r="CO201" s="154">
        <f ca="1">IF(AND(CO$165&lt;=$E35,CO$165&gt;=EOMONTH($D35,0)),IF($G35="NNN",SUM(Expenses!CM$20:CM$24)*$F35,IF($G35="FSG",0,IF($G35="MG",SUMPRODUCT(Expenses!CM$20:CM$24,$I35:$I39)*$F35,MAX((Expenses!CM$20-$K35/12)*$J35*$F35,0)+MAX((Expenses!CM$21-$K36/12)*$J36*$F35,0)+MAX((Expenses!CM$22-$K37/12)*$J37*$F35,0)+MAX((Expenses!CM$23-$K38/12)*$J38*$F35,0)+MAX((Expenses!CM$24-$K39/12)*$J39*$F35,0)))),0)</f>
        <v>947.55721564714781</v>
      </c>
      <c r="CP201" s="154">
        <f ca="1">IF(AND(CP$165&lt;=$E35,CP$165&gt;=EOMONTH($D35,0)),IF($G35="NNN",SUM(Expenses!CN$20:CN$24)*$F35,IF($G35="FSG",0,IF($G35="MG",SUMPRODUCT(Expenses!CN$20:CN$24,$I35:$I39)*$F35,MAX((Expenses!CN$20-$K35/12)*$J35*$F35,0)+MAX((Expenses!CN$21-$K36/12)*$J36*$F35,0)+MAX((Expenses!CN$22-$K37/12)*$J37*$F35,0)+MAX((Expenses!CN$23-$K38/12)*$J38*$F35,0)+MAX((Expenses!CN$24-$K39/12)*$J39*$F35,0)))),0)</f>
        <v>947.80843919316203</v>
      </c>
      <c r="CQ201" s="154">
        <f ca="1">IF(AND(CQ$165&lt;=$E35,CQ$165&gt;=EOMONTH($D35,0)),IF($G35="NNN",SUM(Expenses!CO$20:CO$24)*$F35,IF($G35="FSG",0,IF($G35="MG",SUMPRODUCT(Expenses!CO$20:CO$24,$I35:$I39)*$F35,MAX((Expenses!CO$20-$K35/12)*$J35*$F35,0)+MAX((Expenses!CO$21-$K36/12)*$J36*$F35,0)+MAX((Expenses!CO$22-$K37/12)*$J37*$F35,0)+MAX((Expenses!CO$23-$K38/12)*$J38*$F35,0)+MAX((Expenses!CO$24-$K39/12)*$J39*$F35,0)))),0)</f>
        <v>948.06028232421374</v>
      </c>
      <c r="CR201" s="154">
        <f ca="1">IF(AND(CR$165&lt;=$E35,CR$165&gt;=EOMONTH($D35,0)),IF($G35="NNN",SUM(Expenses!CP$20:CP$24)*$F35,IF($G35="FSG",0,IF($G35="MG",SUMPRODUCT(Expenses!CP$20:CP$24,$I35:$I39)*$F35,MAX((Expenses!CP$20-$K35/12)*$J35*$F35,0)+MAX((Expenses!CP$21-$K36/12)*$J36*$F35,0)+MAX((Expenses!CP$22-$K37/12)*$J37*$F35,0)+MAX((Expenses!CP$23-$K38/12)*$J38*$F35,0)+MAX((Expenses!CP$24-$K39/12)*$J39*$F35,0)))),0)</f>
        <v>948.31274656836695</v>
      </c>
      <c r="CS201" s="154">
        <f ca="1">IF(AND(CS$165&lt;=$E35,CS$165&gt;=EOMONTH($D35,0)),IF($G35="NNN",SUM(Expenses!CQ$20:CQ$24)*$F35,IF($G35="FSG",0,IF($G35="MG",SUMPRODUCT(Expenses!CQ$20:CQ$24,$I35:$I39)*$F35,MAX((Expenses!CQ$20-$K35/12)*$J35*$F35,0)+MAX((Expenses!CQ$21-$K36/12)*$J36*$F35,0)+MAX((Expenses!CQ$22-$K37/12)*$J37*$F35,0)+MAX((Expenses!CQ$23-$K38/12)*$J38*$F35,0)+MAX((Expenses!CQ$24-$K39/12)*$J39*$F35,0)))),0)</f>
        <v>948.56583345745435</v>
      </c>
      <c r="CT201" s="154">
        <f ca="1">IF(AND(CT$165&lt;=$E35,CT$165&gt;=EOMONTH($D35,0)),IF($G35="NNN",SUM(Expenses!CR$20:CR$24)*$F35,IF($G35="FSG",0,IF($G35="MG",SUMPRODUCT(Expenses!CR$20:CR$24,$I35:$I39)*$F35,MAX((Expenses!CR$20-$K35/12)*$J35*$F35,0)+MAX((Expenses!CR$21-$K36/12)*$J36*$F35,0)+MAX((Expenses!CR$22-$K37/12)*$J37*$F35,0)+MAX((Expenses!CR$23-$K38/12)*$J38*$F35,0)+MAX((Expenses!CR$24-$K39/12)*$J39*$F35,0)))),0)</f>
        <v>948.81954452708578</v>
      </c>
      <c r="CU201" s="154">
        <f ca="1">IF(AND(CU$165&lt;=$E35,CU$165&gt;=EOMONTH($D35,0)),IF($G35="NNN",SUM(Expenses!CS$20:CS$24)*$F35,IF($G35="FSG",0,IF($G35="MG",SUMPRODUCT(Expenses!CS$20:CS$24,$I35:$I39)*$F35,MAX((Expenses!CS$20-$K35/12)*$J35*$F35,0)+MAX((Expenses!CS$21-$K36/12)*$J36*$F35,0)+MAX((Expenses!CS$22-$K37/12)*$J37*$F35,0)+MAX((Expenses!CS$23-$K38/12)*$J38*$F35,0)+MAX((Expenses!CS$24-$K39/12)*$J39*$F35,0)))),0)</f>
        <v>951.80202294209232</v>
      </c>
      <c r="CV201" s="154">
        <f ca="1">IF(AND(CV$165&lt;=$E35,CV$165&gt;=EOMONTH($D35,0)),IF($G35="NNN",SUM(Expenses!CT$20:CT$24)*$F35,IF($G35="FSG",0,IF($G35="MG",SUMPRODUCT(Expenses!CT$20:CT$24,$I35:$I39)*$F35,MAX((Expenses!CT$20-$K35/12)*$J35*$F35,0)+MAX((Expenses!CT$21-$K36/12)*$J36*$F35,0)+MAX((Expenses!CT$22-$K37/12)*$J37*$F35,0)+MAX((Expenses!CT$23-$K38/12)*$J38*$F35,0)+MAX((Expenses!CT$24-$K39/12)*$J39*$F35,0)))),0)</f>
        <v>966.59827593427246</v>
      </c>
      <c r="CW201" s="154">
        <f ca="1">IF(AND(CW$165&lt;=$E35,CW$165&gt;=EOMONTH($D35,0)),IF($G35="NNN",SUM(Expenses!CU$20:CU$24)*$F35,IF($G35="FSG",0,IF($G35="MG",SUMPRODUCT(Expenses!CU$20:CU$24,$I35:$I39)*$F35,MAX((Expenses!CU$20-$K35/12)*$J35*$F35,0)+MAX((Expenses!CU$21-$K36/12)*$J36*$F35,0)+MAX((Expenses!CU$22-$K37/12)*$J37*$F35,0)+MAX((Expenses!CU$23-$K38/12)*$J38*$F35,0)+MAX((Expenses!CU$24-$K39/12)*$J39*$F35,0)))),0)</f>
        <v>968.54459186138081</v>
      </c>
      <c r="CX201" s="154">
        <f ca="1">IF(AND(CX$165&lt;=$E35,CX$165&gt;=EOMONTH($D35,0)),IF($G35="NNN",SUM(Expenses!CV$20:CV$24)*$F35,IF($G35="FSG",0,IF($G35="MG",SUMPRODUCT(Expenses!CV$20:CV$24,$I35:$I39)*$F35,MAX((Expenses!CV$20-$K35/12)*$J35*$F35,0)+MAX((Expenses!CV$21-$K36/12)*$J36*$F35,0)+MAX((Expenses!CV$22-$K37/12)*$J37*$F35,0)+MAX((Expenses!CV$23-$K38/12)*$J38*$F35,0)+MAX((Expenses!CV$24-$K39/12)*$J39*$F35,0)))),0)</f>
        <v>968.80081508517833</v>
      </c>
      <c r="CY201" s="154">
        <f ca="1">IF(AND(CY$165&lt;=$E35,CY$165&gt;=EOMONTH($D35,0)),IF($G35="NNN",SUM(Expenses!CW$20:CW$24)*$F35,IF($G35="FSG",0,IF($G35="MG",SUMPRODUCT(Expenses!CW$20:CW$24,$I35:$I39)*$F35,MAX((Expenses!CW$20-$K35/12)*$J35*$F35,0)+MAX((Expenses!CW$21-$K36/12)*$J36*$F35,0)+MAX((Expenses!CW$22-$K37/12)*$J37*$F35,0)+MAX((Expenses!CW$23-$K38/12)*$J38*$F35,0)+MAX((Expenses!CW$24-$K39/12)*$J39*$F35,0)))),0)</f>
        <v>969.05767022456769</v>
      </c>
      <c r="CZ201" s="154">
        <f ca="1">IF(AND(CZ$165&lt;=$E35,CZ$165&gt;=EOMONTH($D35,0)),IF($G35="NNN",SUM(Expenses!CX$20:CX$24)*$F35,IF($G35="FSG",0,IF($G35="MG",SUMPRODUCT(Expenses!CX$20:CX$24,$I35:$I39)*$F35,MAX((Expenses!CX$20-$K35/12)*$J35*$F35,0)+MAX((Expenses!CX$21-$K36/12)*$J36*$F35,0)+MAX((Expenses!CX$22-$K37/12)*$J37*$F35,0)+MAX((Expenses!CX$23-$K38/12)*$J38*$F35,0)+MAX((Expenses!CX$24-$K39/12)*$J39*$F35,0)))),0)</f>
        <v>969.31515883802297</v>
      </c>
      <c r="DA201" s="154">
        <f ca="1">IF(AND(DA$165&lt;=$E35,DA$165&gt;=EOMONTH($D35,0)),IF($G35="NNN",SUM(Expenses!CY$20:CY$24)*$F35,IF($G35="FSG",0,IF($G35="MG",SUMPRODUCT(Expenses!CY$20:CY$24,$I35:$I39)*$F35,MAX((Expenses!CY$20-$K35/12)*$J35*$F35,0)+MAX((Expenses!CY$21-$K36/12)*$J36*$F35,0)+MAX((Expenses!CY$22-$K37/12)*$J37*$F35,0)+MAX((Expenses!CY$23-$K38/12)*$J38*$F35,0)+MAX((Expenses!CY$24-$K39/12)*$J39*$F35,0)))),0)</f>
        <v>969.57328248786246</v>
      </c>
      <c r="DB201" s="154">
        <f ca="1">IF(AND(DB$165&lt;=$E35,DB$165&gt;=EOMONTH($D35,0)),IF($G35="NNN",SUM(Expenses!CZ$20:CZ$24)*$F35,IF($G35="FSG",0,IF($G35="MG",SUMPRODUCT(Expenses!CZ$20:CZ$24,$I35:$I39)*$F35,MAX((Expenses!CZ$20-$K35/12)*$J35*$F35,0)+MAX((Expenses!CZ$21-$K36/12)*$J36*$F35,0)+MAX((Expenses!CZ$22-$K37/12)*$J37*$F35,0)+MAX((Expenses!CZ$23-$K38/12)*$J38*$F35,0)+MAX((Expenses!CZ$24-$K39/12)*$J39*$F35,0)))),0)</f>
        <v>969.83204274025707</v>
      </c>
      <c r="DC201" s="154">
        <f ca="1">IF(AND(DC$165&lt;=$E35,DC$165&gt;=EOMONTH($D35,0)),IF($G35="NNN",SUM(Expenses!DA$20:DA$24)*$F35,IF($G35="FSG",0,IF($G35="MG",SUMPRODUCT(Expenses!DA$20:DA$24,$I35:$I39)*$F35,MAX((Expenses!DA$20-$K35/12)*$J35*$F35,0)+MAX((Expenses!DA$21-$K36/12)*$J36*$F35,0)+MAX((Expenses!DA$22-$K37/12)*$J37*$F35,0)+MAX((Expenses!DA$23-$K38/12)*$J38*$F35,0)+MAX((Expenses!DA$24-$K39/12)*$J39*$F35,0)))),0)</f>
        <v>970.09144116524055</v>
      </c>
      <c r="DD201" s="154">
        <f ca="1">IF(AND(DD$165&lt;=$E35,DD$165&gt;=EOMONTH($D35,0)),IF($G35="NNN",SUM(Expenses!DB$20:DB$24)*$F35,IF($G35="FSG",0,IF($G35="MG",SUMPRODUCT(Expenses!DB$20:DB$24,$I35:$I39)*$F35,MAX((Expenses!DB$20-$K35/12)*$J35*$F35,0)+MAX((Expenses!DB$21-$K36/12)*$J36*$F35,0)+MAX((Expenses!DB$22-$K37/12)*$J37*$F35,0)+MAX((Expenses!DB$23-$K38/12)*$J38*$F35,0)+MAX((Expenses!DB$24-$K39/12)*$J39*$F35,0)))),0)</f>
        <v>970.35147933671828</v>
      </c>
      <c r="DE201" s="154">
        <f ca="1">IF(AND(DE$165&lt;=$E35,DE$165&gt;=EOMONTH($D35,0)),IF($G35="NNN",SUM(Expenses!DC$20:DC$24)*$F35,IF($G35="FSG",0,IF($G35="MG",SUMPRODUCT(Expenses!DC$20:DC$24,$I35:$I39)*$F35,MAX((Expenses!DC$20-$K35/12)*$J35*$F35,0)+MAX((Expenses!DC$21-$K36/12)*$J36*$F35,0)+MAX((Expenses!DC$22-$K37/12)*$J37*$F35,0)+MAX((Expenses!DC$23-$K38/12)*$J38*$F35,0)+MAX((Expenses!DC$24-$K39/12)*$J39*$F35,0)))),0)</f>
        <v>970.61215883247803</v>
      </c>
      <c r="DF201" s="154">
        <f ca="1">IF(AND(DF$165&lt;=$E35,DF$165&gt;=EOMONTH($D35,0)),IF($G35="NNN",SUM(Expenses!DD$20:DD$24)*$F35,IF($G35="FSG",0,IF($G35="MG",SUMPRODUCT(Expenses!DD$20:DD$24,$I35:$I39)*$F35,MAX((Expenses!DD$20-$K35/12)*$J35*$F35,0)+MAX((Expenses!DD$21-$K36/12)*$J36*$F35,0)+MAX((Expenses!DD$22-$K37/12)*$J37*$F35,0)+MAX((Expenses!DD$23-$K38/12)*$J38*$F35,0)+MAX((Expenses!DD$24-$K39/12)*$J39*$F35,0)))),0)</f>
        <v>970.87348123419849</v>
      </c>
      <c r="DG201" s="154">
        <f ca="1">IF(AND(DG$165&lt;=$E35,DG$165&gt;=EOMONTH($D35,0)),IF($G35="NNN",SUM(Expenses!DE$20:DE$24)*$F35,IF($G35="FSG",0,IF($G35="MG",SUMPRODUCT(Expenses!DE$20:DE$24,$I35:$I39)*$F35,MAX((Expenses!DE$20-$K35/12)*$J35*$F35,0)+MAX((Expenses!DE$21-$K36/12)*$J36*$F35,0)+MAX((Expenses!DE$22-$K37/12)*$J37*$F35,0)+MAX((Expenses!DE$23-$K38/12)*$J38*$F35,0)+MAX((Expenses!DE$24-$K39/12)*$J39*$F35,0)))),0)</f>
        <v>973.94543400165526</v>
      </c>
      <c r="DH201" s="154">
        <f ca="1">IF(AND(DH$165&lt;=$E35,DH$165&gt;=EOMONTH($D35,0)),IF($G35="NNN",SUM(Expenses!DF$20:DF$24)*$F35,IF($G35="FSG",0,IF($G35="MG",SUMPRODUCT(Expenses!DF$20:DF$24,$I35:$I39)*$F35,MAX((Expenses!DF$20-$K35/12)*$J35*$F35,0)+MAX((Expenses!DF$21-$K36/12)*$J36*$F35,0)+MAX((Expenses!DF$22-$K37/12)*$J37*$F35,0)+MAX((Expenses!DF$23-$K38/12)*$J38*$F35,0)+MAX((Expenses!DF$24-$K39/12)*$J39*$F35,0)))),0)</f>
        <v>989.05736159102696</v>
      </c>
      <c r="DI201" s="154">
        <f ca="1">IF(AND(DI$165&lt;=$E35,DI$165&gt;=EOMONTH($D35,0)),IF($G35="NNN",SUM(Expenses!DG$20:DG$24)*$F35,IF($G35="FSG",0,IF($G35="MG",SUMPRODUCT(Expenses!DG$20:DG$24,$I35:$I39)*$F35,MAX((Expenses!DG$20-$K35/12)*$J35*$F35,0)+MAX((Expenses!DG$21-$K36/12)*$J36*$F35,0)+MAX((Expenses!DG$22-$K37/12)*$J37*$F35,0)+MAX((Expenses!DG$23-$K38/12)*$J38*$F35,0)+MAX((Expenses!DG$24-$K39/12)*$J39*$F35,0)))),0)</f>
        <v>991.06206699594873</v>
      </c>
      <c r="DJ201" s="154">
        <f ca="1">IF(AND(DJ$165&lt;=$E35,DJ$165&gt;=EOMONTH($D35,0)),IF($G35="NNN",SUM(Expenses!DH$20:DH$24)*$F35,IF($G35="FSG",0,IF($G35="MG",SUMPRODUCT(Expenses!DH$20:DH$24,$I35:$I39)*$F35,MAX((Expenses!DH$20-$K35/12)*$J35*$F35,0)+MAX((Expenses!DH$21-$K36/12)*$J36*$F35,0)+MAX((Expenses!DH$22-$K37/12)*$J37*$F35,0)+MAX((Expenses!DH$23-$K38/12)*$J38*$F35,0)+MAX((Expenses!DH$24-$K39/12)*$J39*$F35,0)))),0)</f>
        <v>991.32597691646015</v>
      </c>
      <c r="DK201" s="154">
        <f ca="1">IF(AND(DK$165&lt;=$E35,DK$165&gt;=EOMONTH($D35,0)),IF($G35="NNN",SUM(Expenses!DI$20:DI$24)*$F35,IF($G35="FSG",0,IF($G35="MG",SUMPRODUCT(Expenses!DI$20:DI$24,$I35:$I39)*$F35,MAX((Expenses!DI$20-$K35/12)*$J35*$F35,0)+MAX((Expenses!DI$21-$K36/12)*$J36*$F35,0)+MAX((Expenses!DI$22-$K37/12)*$J37*$F35,0)+MAX((Expenses!DI$23-$K38/12)*$J38*$F35,0)+MAX((Expenses!DI$24-$K39/12)*$J39*$F35,0)))),0)</f>
        <v>991.59053771003096</v>
      </c>
      <c r="DL201" s="154">
        <f ca="1">IF(AND(DL$165&lt;=$E35,DL$165&gt;=EOMONTH($D35,0)),IF($G35="NNN",SUM(Expenses!DJ$20:DJ$24)*$F35,IF($G35="FSG",0,IF($G35="MG",SUMPRODUCT(Expenses!DJ$20:DJ$24,$I35:$I39)*$F35,MAX((Expenses!DJ$20-$K35/12)*$J35*$F35,0)+MAX((Expenses!DJ$21-$K36/12)*$J36*$F35,0)+MAX((Expenses!DJ$22-$K37/12)*$J37*$F35,0)+MAX((Expenses!DJ$23-$K38/12)*$J38*$F35,0)+MAX((Expenses!DJ$24-$K39/12)*$J39*$F35,0)))),0)</f>
        <v>991.85575098188997</v>
      </c>
      <c r="DM201" s="154">
        <f ca="1">IF(AND(DM$165&lt;=$E35,DM$165&gt;=EOMONTH($D35,0)),IF($G35="NNN",SUM(Expenses!DK$20:DK$24)*$F35,IF($G35="FSG",0,IF($G35="MG",SUMPRODUCT(Expenses!DK$20:DK$24,$I35:$I39)*$F35,MAX((Expenses!DK$20-$K35/12)*$J35*$F35,0)+MAX((Expenses!DK$21-$K36/12)*$J36*$F35,0)+MAX((Expenses!DK$22-$K37/12)*$J37*$F35,0)+MAX((Expenses!DK$23-$K38/12)*$J38*$F35,0)+MAX((Expenses!DK$24-$K39/12)*$J39*$F35,0)))),0)</f>
        <v>992.12161834122469</v>
      </c>
      <c r="DN201" s="154">
        <f ca="1">IF(AND(DN$165&lt;=$E35,DN$165&gt;=EOMONTH($D35,0)),IF($G35="NNN",SUM(Expenses!DL$20:DL$24)*$F35,IF($G35="FSG",0,IF($G35="MG",SUMPRODUCT(Expenses!DL$20:DL$24,$I35:$I39)*$F35,MAX((Expenses!DL$20-$K35/12)*$J35*$F35,0)+MAX((Expenses!DL$21-$K36/12)*$J36*$F35,0)+MAX((Expenses!DL$22-$K37/12)*$J37*$F35,0)+MAX((Expenses!DL$23-$K38/12)*$J38*$F35,0)+MAX((Expenses!DL$24-$K39/12)*$J39*$F35,0)))),0)</f>
        <v>992.38814140119121</v>
      </c>
      <c r="DO201" s="154">
        <f ca="1">IF(AND(DO$165&lt;=$E35,DO$165&gt;=EOMONTH($D35,0)),IF($G35="NNN",SUM(Expenses!DM$20:DM$24)*$F35,IF($G35="FSG",0,IF($G35="MG",SUMPRODUCT(Expenses!DM$20:DM$24,$I35:$I39)*$F35,MAX((Expenses!DM$20-$K35/12)*$J35*$F35,0)+MAX((Expenses!DM$21-$K36/12)*$J36*$F35,0)+MAX((Expenses!DM$22-$K37/12)*$J37*$F35,0)+MAX((Expenses!DM$23-$K38/12)*$J38*$F35,0)+MAX((Expenses!DM$24-$K39/12)*$J39*$F35,0)))),0)</f>
        <v>992.65532177892396</v>
      </c>
      <c r="DP201" s="154">
        <f ca="1">IF(AND(DP$165&lt;=$E35,DP$165&gt;=EOMONTH($D35,0)),IF($G35="NNN",SUM(Expenses!DN$20:DN$24)*$F35,IF($G35="FSG",0,IF($G35="MG",SUMPRODUCT(Expenses!DN$20:DN$24,$I35:$I39)*$F35,MAX((Expenses!DN$20-$K35/12)*$J35*$F35,0)+MAX((Expenses!DN$21-$K36/12)*$J36*$F35,0)+MAX((Expenses!DN$22-$K37/12)*$J37*$F35,0)+MAX((Expenses!DN$23-$K38/12)*$J38*$F35,0)+MAX((Expenses!DN$24-$K39/12)*$J39*$F35,0)))),0)</f>
        <v>992.92316109554611</v>
      </c>
      <c r="DQ201" s="154">
        <f ca="1">IF(AND(DQ$165&lt;=$E35,DQ$165&gt;=EOMONTH($D35,0)),IF($G35="NNN",SUM(Expenses!DO$20:DO$24)*$F35,IF($G35="FSG",0,IF($G35="MG",SUMPRODUCT(Expenses!DO$20:DO$24,$I35:$I39)*$F35,MAX((Expenses!DO$20-$K35/12)*$J35*$F35,0)+MAX((Expenses!DO$21-$K36/12)*$J36*$F35,0)+MAX((Expenses!DO$22-$K37/12)*$J37*$F35,0)+MAX((Expenses!DO$23-$K38/12)*$J38*$F35,0)+MAX((Expenses!DO$24-$K39/12)*$J39*$F35,0)))),0)</f>
        <v>993.19166097617881</v>
      </c>
      <c r="DR201" s="154">
        <f ca="1">IF(AND(DR$165&lt;=$E35,DR$165&gt;=EOMONTH($D35,0)),IF($G35="NNN",SUM(Expenses!DP$20:DP$24)*$F35,IF($G35="FSG",0,IF($G35="MG",SUMPRODUCT(Expenses!DP$20:DP$24,$I35:$I39)*$F35,MAX((Expenses!DP$20-$K35/12)*$J35*$F35,0)+MAX((Expenses!DP$21-$K36/12)*$J36*$F35,0)+MAX((Expenses!DP$22-$K37/12)*$J37*$F35,0)+MAX((Expenses!DP$23-$K38/12)*$J38*$F35,0)+MAX((Expenses!DP$24-$K39/12)*$J39*$F35,0)))),0)</f>
        <v>993.46082304995082</v>
      </c>
      <c r="DS201" s="154">
        <f ca="1">IF(AND(DS$165&lt;=$E35,DS$165&gt;=EOMONTH($D35,0)),IF($G35="NNN",SUM(Expenses!DQ$20:DQ$24)*$F35,IF($G35="FSG",0,IF($G35="MG",SUMPRODUCT(Expenses!DQ$20:DQ$24,$I35:$I39)*$F35,MAX((Expenses!DQ$20-$K35/12)*$J35*$F35,0)+MAX((Expenses!DQ$21-$K36/12)*$J36*$F35,0)+MAX((Expenses!DQ$22-$K37/12)*$J37*$F35,0)+MAX((Expenses!DQ$23-$K38/12)*$J38*$F35,0)+MAX((Expenses!DQ$24-$K39/12)*$J39*$F35,0)))),0)</f>
        <v>996.62493440043124</v>
      </c>
      <c r="DT201" s="154">
        <f ca="1">IF(AND(DT$165&lt;=$E35,DT$165&gt;=EOMONTH($D35,0)),IF($G35="NNN",SUM(Expenses!DR$20:DR$24)*$F35,IF($G35="FSG",0,IF($G35="MG",SUMPRODUCT(Expenses!DR$20:DR$24,$I35:$I39)*$F35,MAX((Expenses!DR$20-$K35/12)*$J35*$F35,0)+MAX((Expenses!DR$21-$K36/12)*$J36*$F35,0)+MAX((Expenses!DR$22-$K37/12)*$J37*$F35,0)+MAX((Expenses!DR$23-$K38/12)*$J38*$F35,0)+MAX((Expenses!DR$24-$K39/12)*$J39*$F35,0)))),0)</f>
        <v>1069.5474894514921</v>
      </c>
      <c r="DU201" s="154">
        <f ca="1">IF(AND(DU$165&lt;=$E35,DU$165&gt;=EOMONTH($D35,0)),IF($G35="NNN",SUM(Expenses!DS$20:DS$24)*$F35,IF($G35="FSG",0,IF($G35="MG",SUMPRODUCT(Expenses!DS$20:DS$24,$I35:$I39)*$F35,MAX((Expenses!DS$20-$K35/12)*$J35*$F35,0)+MAX((Expenses!DS$21-$K36/12)*$J36*$F35,0)+MAX((Expenses!DS$22-$K37/12)*$J37*$F35,0)+MAX((Expenses!DS$23-$K38/12)*$J38*$F35,0)+MAX((Expenses!DS$24-$K39/12)*$J39*$F35,0)))),0)</f>
        <v>1071.6123360185618</v>
      </c>
      <c r="DV201" s="154">
        <f ca="1">IF(AND(DV$165&lt;=$E35,DV$165&gt;=EOMONTH($D35,0)),IF($G35="NNN",SUM(Expenses!DT$20:DT$24)*$F35,IF($G35="FSG",0,IF($G35="MG",SUMPRODUCT(Expenses!DT$20:DT$24,$I35:$I39)*$F35,MAX((Expenses!DT$20-$K35/12)*$J35*$F35,0)+MAX((Expenses!DT$21-$K36/12)*$J36*$F35,0)+MAX((Expenses!DT$22-$K37/12)*$J37*$F35,0)+MAX((Expenses!DT$23-$K38/12)*$J38*$F35,0)+MAX((Expenses!DT$24-$K39/12)*$J39*$F35,0)))),0)</f>
        <v>1071.8841632366884</v>
      </c>
      <c r="DW201" s="154">
        <f ca="1">IF(AND(DW$165&lt;=$E35,DW$165&gt;=EOMONTH($D35,0)),IF($G35="NNN",SUM(Expenses!DU$20:DU$24)*$F35,IF($G35="FSG",0,IF($G35="MG",SUMPRODUCT(Expenses!DU$20:DU$24,$I35:$I39)*$F35,MAX((Expenses!DU$20-$K35/12)*$J35*$F35,0)+MAX((Expenses!DU$21-$K36/12)*$J36*$F35,0)+MAX((Expenses!DU$22-$K37/12)*$J37*$F35,0)+MAX((Expenses!DU$23-$K38/12)*$J38*$F35,0)+MAX((Expenses!DU$24-$K39/12)*$J39*$F35,0)))),0)</f>
        <v>1072.1566608540661</v>
      </c>
      <c r="DX201" s="154">
        <f ca="1">IF(AND(DX$165&lt;=$E35,DX$165&gt;=EOMONTH($D35,0)),IF($G35="NNN",SUM(Expenses!DV$20:DV$24)*$F35,IF($G35="FSG",0,IF($G35="MG",SUMPRODUCT(Expenses!DV$20:DV$24,$I35:$I39)*$F35,MAX((Expenses!DV$20-$K35/12)*$J35*$F35,0)+MAX((Expenses!DV$21-$K36/12)*$J36*$F35,0)+MAX((Expenses!DV$22-$K37/12)*$J37*$F35,0)+MAX((Expenses!DV$23-$K38/12)*$J38*$F35,0)+MAX((Expenses!DV$24-$K39/12)*$J39*$F35,0)))),0)</f>
        <v>1072.4298305240811</v>
      </c>
      <c r="DY201" s="154">
        <f ca="1">IF(AND(DY$165&lt;=$E35,DY$165&gt;=EOMONTH($D35,0)),IF($G35="NNN",SUM(Expenses!DW$20:DW$24)*$F35,IF($G35="FSG",0,IF($G35="MG",SUMPRODUCT(Expenses!DW$20:DW$24,$I35:$I39)*$F35,MAX((Expenses!DW$20-$K35/12)*$J35*$F35,0)+MAX((Expenses!DW$21-$K36/12)*$J36*$F35,0)+MAX((Expenses!DW$22-$K37/12)*$J37*$F35,0)+MAX((Expenses!DW$23-$K38/12)*$J38*$F35,0)+MAX((Expenses!DW$24-$K39/12)*$J39*$F35,0)))),0)</f>
        <v>1011.9928852319975</v>
      </c>
      <c r="DZ201" s="154">
        <f ca="1">IF(AND(DZ$165&lt;=$E35,DZ$165&gt;=EOMONTH($D35,0)),IF($G35="NNN",SUM(Expenses!DX$20:DX$24)*$F35,IF($G35="FSG",0,IF($G35="MG",SUMPRODUCT(Expenses!DX$20:DX$24,$I35:$I39)*$F35,MAX((Expenses!DX$20-$K35/12)*$J35*$F35,0)+MAX((Expenses!DX$21-$K36/12)*$J36*$F35,0)+MAX((Expenses!DX$22-$K37/12)*$J37*$F35,0)+MAX((Expenses!DX$23-$K38/12)*$J38*$F35,0)+MAX((Expenses!DX$24-$K39/12)*$J39*$F35,0)))),0)</f>
        <v>1012.2645004342866</v>
      </c>
      <c r="EA201" s="154">
        <f ca="1">IF(AND(EA$165&lt;=$E35,EA$165&gt;=EOMONTH($D35,0)),IF($G35="NNN",SUM(Expenses!DY$20:DY$24)*$F35,IF($G35="FSG",0,IF($G35="MG",SUMPRODUCT(Expenses!DY$20:DY$24,$I35:$I39)*$F35,MAX((Expenses!DY$20-$K35/12)*$J35*$F35,0)+MAX((Expenses!DY$21-$K36/12)*$J36*$F35,0)+MAX((Expenses!DY$22-$K37/12)*$J37*$F35,0)+MAX((Expenses!DY$23-$K38/12)*$J38*$F35,0)+MAX((Expenses!DY$24-$K39/12)*$J39*$F35,0)))),0)</f>
        <v>1012.5367855129388</v>
      </c>
      <c r="EB201" s="154">
        <f ca="1">IF(AND(EB$165&lt;=$E35,EB$165&gt;=EOMONTH($D35,0)),IF($G35="NNN",SUM(Expenses!DZ$20:DZ$24)*$F35,IF($G35="FSG",0,IF($G35="MG",SUMPRODUCT(Expenses!DZ$20:DZ$24,$I35:$I39)*$F35,MAX((Expenses!DZ$20-$K35/12)*$J35*$F35,0)+MAX((Expenses!DZ$21-$K36/12)*$J36*$F35,0)+MAX((Expenses!DZ$22-$K37/12)*$J37*$F35,0)+MAX((Expenses!DZ$23-$K38/12)*$J38*$F35,0)+MAX((Expenses!DZ$24-$K39/12)*$J39*$F35,0)))),0)</f>
        <v>1012.8097421200498</v>
      </c>
      <c r="EC201" s="154">
        <f ca="1">IF(AND(EC$165&lt;=$E35,EC$165&gt;=EOMONTH($D35,0)),IF($G35="NNN",SUM(Expenses!EA$20:EA$24)*$F35,IF($G35="FSG",0,IF($G35="MG",SUMPRODUCT(Expenses!EA$20:EA$24,$I35:$I39)*$F35,MAX((Expenses!EA$20-$K35/12)*$J35*$F35,0)+MAX((Expenses!EA$21-$K36/12)*$J36*$F35,0)+MAX((Expenses!EA$22-$K37/12)*$J37*$F35,0)+MAX((Expenses!EA$23-$K38/12)*$J38*$F35,0)+MAX((Expenses!EA$24-$K39/12)*$J39*$F35,0)))),0)</f>
        <v>1013.0833719117903</v>
      </c>
      <c r="ED201" s="154">
        <f ca="1">IF(AND(ED$165&lt;=$E35,ED$165&gt;=EOMONTH($D35,0)),IF($G35="NNN",SUM(Expenses!EB$20:EB$24)*$F35,IF($G35="FSG",0,IF($G35="MG",SUMPRODUCT(Expenses!EB$20:EB$24,$I35:$I39)*$F35,MAX((Expenses!EB$20-$K35/12)*$J35*$F35,0)+MAX((Expenses!EB$21-$K36/12)*$J36*$F35,0)+MAX((Expenses!EB$22-$K37/12)*$J37*$F35,0)+MAX((Expenses!EB$23-$K38/12)*$J38*$F35,0)+MAX((Expenses!EB$24-$K39/12)*$J39*$F35,0)))),0)</f>
        <v>1013.3576765484148</v>
      </c>
      <c r="EE201" s="154">
        <f ca="1">IF(AND(EE$165&lt;=$E35,EE$165&gt;=EOMONTH($D35,0)),IF($G35="NNN",SUM(Expenses!EC$20:EC$24)*$F35,IF($G35="FSG",0,IF($G35="MG",SUMPRODUCT(Expenses!EC$20:EC$24,$I35:$I39)*$F35,MAX((Expenses!EC$20-$K35/12)*$J35*$F35,0)+MAX((Expenses!EC$21-$K36/12)*$J36*$F35,0)+MAX((Expenses!EC$22-$K37/12)*$J37*$F35,0)+MAX((Expenses!EC$23-$K38/12)*$J38*$F35,0)+MAX((Expenses!EC$24-$K39/12)*$J39*$F35,0)))),0)</f>
        <v>1016.582240849283</v>
      </c>
      <c r="EF201" s="154">
        <f>IF(AND(EF$165&lt;=$E35,EF$165&gt;=EOMONTH($D35,0)),IF($G35="NNN",SUM(Expenses!ED$20:ED$24)*$F35,IF($G35="FSG",0,IF($G35="MG",SUMPRODUCT(Expenses!ED$20:ED$24,$I35:$I39)*$F35,MAX((Expenses!ED$20-$K35/12)*$J35*$F35,0)+MAX((Expenses!ED$21-$K36/12)*$J36*$F35,0)+MAX((Expenses!ED$22-$K37/12)*$J37*$F35,0)+MAX((Expenses!ED$23-$K38/12)*$J38*$F35,0)+MAX((Expenses!ED$24-$K39/12)*$J39*$F35,0)))),0)</f>
        <v>152.99426992217684</v>
      </c>
      <c r="EG201" s="154">
        <f>IF(AND(EG$165&lt;=$E35,EG$165&gt;=EOMONTH($D35,0)),IF($G35="NNN",SUM(Expenses!EE$20:EE$24)*$F35,IF($G35="FSG",0,IF($G35="MG",SUMPRODUCT(Expenses!EE$20:EE$24,$I35:$I39)*$F35,MAX((Expenses!EE$20-$K35/12)*$J35*$F35,0)+MAX((Expenses!EE$21-$K36/12)*$J36*$F35,0)+MAX((Expenses!EE$22-$K37/12)*$J37*$F35,0)+MAX((Expenses!EE$23-$K38/12)*$J38*$F35,0)+MAX((Expenses!EE$24-$K39/12)*$J39*$F35,0)))),0)</f>
        <v>153.26378788163734</v>
      </c>
      <c r="EH201" s="154">
        <f>IF(AND(EH$165&lt;=$E35,EH$165&gt;=EOMONTH($D35,0)),IF($G35="NNN",SUM(Expenses!EF$20:EF$24)*$F35,IF($G35="FSG",0,IF($G35="MG",SUMPRODUCT(Expenses!EF$20:EF$24,$I35:$I39)*$F35,MAX((Expenses!EF$20-$K35/12)*$J35*$F35,0)+MAX((Expenses!EF$21-$K36/12)*$J36*$F35,0)+MAX((Expenses!EF$22-$K37/12)*$J37*$F35,0)+MAX((Expenses!EF$23-$K38/12)*$J38*$F35,0)+MAX((Expenses!EF$24-$K39/12)*$J39*$F35,0)))),0)</f>
        <v>153.53397054509441</v>
      </c>
      <c r="EI201" s="154">
        <f>IF(AND(EI$165&lt;=$E35,EI$165&gt;=EOMONTH($D35,0)),IF($G35="NNN",SUM(Expenses!EG$20:EG$24)*$F35,IF($G35="FSG",0,IF($G35="MG",SUMPRODUCT(Expenses!EG$20:EG$24,$I35:$I39)*$F35,MAX((Expenses!EG$20-$K35/12)*$J35*$F35,0)+MAX((Expenses!EG$21-$K36/12)*$J36*$F35,0)+MAX((Expenses!EG$22-$K37/12)*$J37*$F35,0)+MAX((Expenses!EG$23-$K38/12)*$J38*$F35,0)+MAX((Expenses!EG$24-$K39/12)*$J39*$F35,0)))),0)</f>
        <v>153.80481955188731</v>
      </c>
      <c r="EJ201" s="154">
        <f>IF(AND(EJ$165&lt;=$E35,EJ$165&gt;=EOMONTH($D35,0)),IF($G35="NNN",SUM(Expenses!EH$20:EH$24)*$F35,IF($G35="FSG",0,IF($G35="MG",SUMPRODUCT(Expenses!EH$20:EH$24,$I35:$I39)*$F35,MAX((Expenses!EH$20-$K35/12)*$J35*$F35,0)+MAX((Expenses!EH$21-$K36/12)*$J36*$F35,0)+MAX((Expenses!EH$22-$K37/12)*$J37*$F35,0)+MAX((Expenses!EH$23-$K38/12)*$J38*$F35,0)+MAX((Expenses!EH$24-$K39/12)*$J39*$F35,0)))),0)</f>
        <v>154.07633654539856</v>
      </c>
      <c r="EK201" s="154">
        <f>IF(AND(EK$165&lt;=$E35,EK$165&gt;=EOMONTH($D35,0)),IF($G35="NNN",SUM(Expenses!EI$20:EI$24)*$F35,IF($G35="FSG",0,IF($G35="MG",SUMPRODUCT(Expenses!EI$20:EI$24,$I35:$I39)*$F35,MAX((Expenses!EI$20-$K35/12)*$J35*$F35,0)+MAX((Expenses!EI$21-$K36/12)*$J36*$F35,0)+MAX((Expenses!EI$22-$K37/12)*$J37*$F35,0)+MAX((Expenses!EI$23-$K38/12)*$J38*$F35,0)+MAX((Expenses!EI$24-$K39/12)*$J39*$F35,0)))),0)</f>
        <v>154.34852317306354</v>
      </c>
      <c r="EL201" s="154">
        <f>IF(AND(EL$165&lt;=$E35,EL$165&gt;=EOMONTH($D35,0)),IF($G35="NNN",SUM(Expenses!EJ$20:EJ$24)*$F35,IF($G35="FSG",0,IF($G35="MG",SUMPRODUCT(Expenses!EJ$20:EJ$24,$I35:$I39)*$F35,MAX((Expenses!EJ$20-$K35/12)*$J35*$F35,0)+MAX((Expenses!EJ$21-$K36/12)*$J36*$F35,0)+MAX((Expenses!EJ$22-$K37/12)*$J37*$F35,0)+MAX((Expenses!EJ$23-$K38/12)*$J38*$F35,0)+MAX((Expenses!EJ$24-$K39/12)*$J39*$F35,0)))),0)</f>
        <v>154.62138108638078</v>
      </c>
      <c r="EM201" s="154">
        <f>IF(AND(EM$165&lt;=$E35,EM$165&gt;=EOMONTH($D35,0)),IF($G35="NNN",SUM(Expenses!EK$20:EK$24)*$F35,IF($G35="FSG",0,IF($G35="MG",SUMPRODUCT(Expenses!EK$20:EK$24,$I35:$I39)*$F35,MAX((Expenses!EK$20-$K35/12)*$J35*$F35,0)+MAX((Expenses!EK$21-$K36/12)*$J36*$F35,0)+MAX((Expenses!EK$22-$K37/12)*$J37*$F35,0)+MAX((Expenses!EK$23-$K38/12)*$J38*$F35,0)+MAX((Expenses!EK$24-$K39/12)*$J39*$F35,0)))),0)</f>
        <v>154.89491194092176</v>
      </c>
      <c r="EN201" s="154">
        <f>IF(AND(EN$165&lt;=$E35,EN$165&gt;=EOMONTH($D35,0)),IF($G35="NNN",SUM(Expenses!EL$20:EL$24)*$F35,IF($G35="FSG",0,IF($G35="MG",SUMPRODUCT(Expenses!EL$20:EL$24,$I35:$I39)*$F35,MAX((Expenses!EL$20-$K35/12)*$J35*$F35,0)+MAX((Expenses!EL$21-$K36/12)*$J36*$F35,0)+MAX((Expenses!EL$22-$K37/12)*$J37*$F35,0)+MAX((Expenses!EL$23-$K38/12)*$J38*$F35,0)+MAX((Expenses!EL$24-$K39/12)*$J39*$F35,0)))),0)</f>
        <v>155.16911739634108</v>
      </c>
      <c r="EO201" s="154">
        <f>IF(AND(EO$165&lt;=$E35,EO$165&gt;=EOMONTH($D35,0)),IF($G35="NNN",SUM(Expenses!EM$20:EM$24)*$F35,IF($G35="FSG",0,IF($G35="MG",SUMPRODUCT(Expenses!EM$20:EM$24,$I35:$I39)*$F35,MAX((Expenses!EM$20-$K35/12)*$J35*$F35,0)+MAX((Expenses!EM$21-$K36/12)*$J36*$F35,0)+MAX((Expenses!EM$22-$K37/12)*$J37*$F35,0)+MAX((Expenses!EM$23-$K38/12)*$J38*$F35,0)+MAX((Expenses!EM$24-$K39/12)*$J39*$F35,0)))),0)</f>
        <v>155.44399911638652</v>
      </c>
      <c r="EP201" s="154">
        <f>IF(AND(EP$165&lt;=$E35,EP$165&gt;=EOMONTH($D35,0)),IF($G35="NNN",SUM(Expenses!EN$20:EN$24)*$F35,IF($G35="FSG",0,IF($G35="MG",SUMPRODUCT(Expenses!EN$20:EN$24,$I35:$I39)*$F35,MAX((Expenses!EN$20-$K35/12)*$J35*$F35,0)+MAX((Expenses!EN$21-$K36/12)*$J36*$F35,0)+MAX((Expenses!EN$22-$K37/12)*$J37*$F35,0)+MAX((Expenses!EN$23-$K38/12)*$J38*$F35,0)+MAX((Expenses!EN$24-$K39/12)*$J39*$F35,0)))),0)</f>
        <v>155.71955876890905</v>
      </c>
      <c r="EQ201" s="154">
        <f>IF(AND(EQ$165&lt;=$E35,EQ$165&gt;=EOMONTH($D35,0)),IF($G35="NNN",SUM(Expenses!EO$20:EO$24)*$F35,IF($G35="FSG",0,IF($G35="MG",SUMPRODUCT(Expenses!EO$20:EO$24,$I35:$I39)*$F35,MAX((Expenses!EO$20-$K35/12)*$J35*$F35,0)+MAX((Expenses!EO$21-$K36/12)*$J36*$F35,0)+MAX((Expenses!EO$22-$K37/12)*$J37*$F35,0)+MAX((Expenses!EO$23-$K38/12)*$J38*$F35,0)+MAX((Expenses!EO$24-$K39/12)*$J39*$F35,0)))),0)</f>
        <v>155.99579802587306</v>
      </c>
      <c r="ER201" s="154">
        <f>IF(AND(ER$165&lt;=$E35,ER$165&gt;=EOMONTH($D35,0)),IF($G35="NNN",SUM(Expenses!EP$20:EP$24)*$F35,IF($G35="FSG",0,IF($G35="MG",SUMPRODUCT(Expenses!EP$20:EP$24,$I35:$I39)*$F35,MAX((Expenses!EP$20-$K35/12)*$J35*$F35,0)+MAX((Expenses!EP$21-$K36/12)*$J36*$F35,0)+MAX((Expenses!EP$22-$K37/12)*$J37*$F35,0)+MAX((Expenses!EP$23-$K38/12)*$J38*$F35,0)+MAX((Expenses!EP$24-$K39/12)*$J39*$F35,0)))),0)</f>
        <v>157.58409801984226</v>
      </c>
      <c r="ES201" s="154">
        <f>IF(AND(ES$165&lt;=$E35,ES$165&gt;=EOMONTH($D35,0)),IF($G35="NNN",SUM(Expenses!EQ$20:EQ$24)*$F35,IF($G35="FSG",0,IF($G35="MG",SUMPRODUCT(Expenses!EQ$20:EQ$24,$I35:$I39)*$F35,MAX((Expenses!EQ$20-$K35/12)*$J35*$F35,0)+MAX((Expenses!EQ$21-$K36/12)*$J36*$F35,0)+MAX((Expenses!EQ$22-$K37/12)*$J37*$F35,0)+MAX((Expenses!EQ$23-$K38/12)*$J38*$F35,0)+MAX((Expenses!EQ$24-$K39/12)*$J39*$F35,0)))),0)</f>
        <v>157.86170151808662</v>
      </c>
      <c r="ET201" s="154">
        <f>IF(AND(ET$165&lt;=$E35,ET$165&gt;=EOMONTH($D35,0)),IF($G35="NNN",SUM(Expenses!ER$20:ER$24)*$F35,IF($G35="FSG",0,IF($G35="MG",SUMPRODUCT(Expenses!ER$20:ER$24,$I35:$I39)*$F35,MAX((Expenses!ER$20-$K35/12)*$J35*$F35,0)+MAX((Expenses!ER$21-$K36/12)*$J36*$F35,0)+MAX((Expenses!ER$22-$K37/12)*$J37*$F35,0)+MAX((Expenses!ER$23-$K38/12)*$J38*$F35,0)+MAX((Expenses!ER$24-$K39/12)*$J39*$F35,0)))),0)</f>
        <v>158.13998966144734</v>
      </c>
      <c r="EU201" s="154">
        <f>IF(AND(EU$165&lt;=$E35,EU$165&gt;=EOMONTH($D35,0)),IF($G35="NNN",SUM(Expenses!ES$20:ES$24)*$F35,IF($G35="FSG",0,IF($G35="MG",SUMPRODUCT(Expenses!ES$20:ES$24,$I35:$I39)*$F35,MAX((Expenses!ES$20-$K35/12)*$J35*$F35,0)+MAX((Expenses!ES$21-$K36/12)*$J36*$F35,0)+MAX((Expenses!ES$22-$K37/12)*$J37*$F35,0)+MAX((Expenses!ES$23-$K38/12)*$J38*$F35,0)+MAX((Expenses!ES$24-$K39/12)*$J39*$F35,0)))),0)</f>
        <v>158.41896413844404</v>
      </c>
      <c r="EV201" s="154">
        <f>IF(AND(EV$165&lt;=$E35,EV$165&gt;=EOMONTH($D35,0)),IF($G35="NNN",SUM(Expenses!ET$20:ET$24)*$F35,IF($G35="FSG",0,IF($G35="MG",SUMPRODUCT(Expenses!ET$20:ET$24,$I35:$I39)*$F35,MAX((Expenses!ET$20-$K35/12)*$J35*$F35,0)+MAX((Expenses!ET$21-$K36/12)*$J36*$F35,0)+MAX((Expenses!ET$22-$K37/12)*$J37*$F35,0)+MAX((Expenses!ET$23-$K38/12)*$J38*$F35,0)+MAX((Expenses!ET$24-$K39/12)*$J39*$F35,0)))),0)</f>
        <v>158.69862664176063</v>
      </c>
      <c r="EW201" s="154">
        <f>IF(AND(EW$165&lt;=$E35,EW$165&gt;=EOMONTH($D35,0)),IF($G35="NNN",SUM(Expenses!EU$20:EU$24)*$F35,IF($G35="FSG",0,IF($G35="MG",SUMPRODUCT(Expenses!EU$20:EU$24,$I35:$I39)*$F35,MAX((Expenses!EU$20-$K35/12)*$J35*$F35,0)+MAX((Expenses!EU$21-$K36/12)*$J36*$F35,0)+MAX((Expenses!EU$22-$K37/12)*$J37*$F35,0)+MAX((Expenses!EU$23-$K38/12)*$J38*$F35,0)+MAX((Expenses!EU$24-$K39/12)*$J39*$F35,0)))),0)</f>
        <v>158.97897886825558</v>
      </c>
      <c r="EX201" s="154">
        <f>IF(AND(EX$165&lt;=$E35,EX$165&gt;=EOMONTH($D35,0)),IF($G35="NNN",SUM(Expenses!EV$20:EV$24)*$F35,IF($G35="FSG",0,IF($G35="MG",SUMPRODUCT(Expenses!EV$20:EV$24,$I35:$I39)*$F35,MAX((Expenses!EV$20-$K35/12)*$J35*$F35,0)+MAX((Expenses!EV$21-$K36/12)*$J36*$F35,0)+MAX((Expenses!EV$22-$K37/12)*$J37*$F35,0)+MAX((Expenses!EV$23-$K38/12)*$J38*$F35,0)+MAX((Expenses!EV$24-$K39/12)*$J39*$F35,0)))),0)</f>
        <v>159.26002251897231</v>
      </c>
      <c r="EY201" s="154">
        <f>IF(AND(EY$165&lt;=$E35,EY$165&gt;=EOMONTH($D35,0)),IF($G35="NNN",SUM(Expenses!EW$20:EW$24)*$F35,IF($G35="FSG",0,IF($G35="MG",SUMPRODUCT(Expenses!EW$20:EW$24,$I35:$I39)*$F35,MAX((Expenses!EW$20-$K35/12)*$J35*$F35,0)+MAX((Expenses!EW$21-$K36/12)*$J36*$F35,0)+MAX((Expenses!EW$22-$K37/12)*$J37*$F35,0)+MAX((Expenses!EW$23-$K38/12)*$J38*$F35,0)+MAX((Expenses!EW$24-$K39/12)*$J39*$F35,0)))),0)</f>
        <v>159.5417592991495</v>
      </c>
      <c r="EZ201" s="154">
        <f>IF(AND(EZ$165&lt;=$E35,EZ$165&gt;=EOMONTH($D35,0)),IF($G35="NNN",SUM(Expenses!EX$20:EX$24)*$F35,IF($G35="FSG",0,IF($G35="MG",SUMPRODUCT(Expenses!EX$20:EX$24,$I35:$I39)*$F35,MAX((Expenses!EX$20-$K35/12)*$J35*$F35,0)+MAX((Expenses!EX$21-$K36/12)*$J36*$F35,0)+MAX((Expenses!EX$22-$K37/12)*$J37*$F35,0)+MAX((Expenses!EX$23-$K38/12)*$J38*$F35,0)+MAX((Expenses!EX$24-$K39/12)*$J39*$F35,0)))),0)</f>
        <v>159.82419091823144</v>
      </c>
      <c r="FA201" s="154">
        <f>IF(AND(FA$165&lt;=$E35,FA$165&gt;=EOMONTH($D35,0)),IF($G35="NNN",SUM(Expenses!EY$20:EY$24)*$F35,IF($G35="FSG",0,IF($G35="MG",SUMPRODUCT(Expenses!EY$20:EY$24,$I35:$I39)*$F35,MAX((Expenses!EY$20-$K35/12)*$J35*$F35,0)+MAX((Expenses!EY$21-$K36/12)*$J36*$F35,0)+MAX((Expenses!EY$22-$K37/12)*$J37*$F35,0)+MAX((Expenses!EY$23-$K38/12)*$J38*$F35,0)+MAX((Expenses!EY$24-$K39/12)*$J39*$F35,0)))),0)</f>
        <v>160.10731908987825</v>
      </c>
      <c r="FB201" s="154">
        <f>IF(AND(FB$165&lt;=$E35,FB$165&gt;=EOMONTH($D35,0)),IF($G35="NNN",SUM(Expenses!EZ$20:EZ$24)*$F35,IF($G35="FSG",0,IF($G35="MG",SUMPRODUCT(Expenses!EZ$20:EZ$24,$I35:$I39)*$F35,MAX((Expenses!EZ$20-$K35/12)*$J35*$F35,0)+MAX((Expenses!EZ$21-$K36/12)*$J36*$F35,0)+MAX((Expenses!EZ$22-$K37/12)*$J37*$F35,0)+MAX((Expenses!EZ$23-$K38/12)*$J38*$F35,0)+MAX((Expenses!EZ$24-$K39/12)*$J39*$F35,0)))),0)</f>
        <v>160.39114553197646</v>
      </c>
      <c r="FC201" s="154">
        <f>IF(AND(FC$165&lt;=$E35,FC$165&gt;=EOMONTH($D35,0)),IF($G35="NNN",SUM(Expenses!FA$20:FA$24)*$F35,IF($G35="FSG",0,IF($G35="MG",SUMPRODUCT(Expenses!FA$20:FA$24,$I35:$I39)*$F35,MAX((Expenses!FA$20-$K35/12)*$J35*$F35,0)+MAX((Expenses!FA$21-$K36/12)*$J36*$F35,0)+MAX((Expenses!FA$22-$K37/12)*$J37*$F35,0)+MAX((Expenses!FA$23-$K38/12)*$J38*$F35,0)+MAX((Expenses!FA$24-$K39/12)*$J39*$F35,0)))),0)</f>
        <v>160.67567196664939</v>
      </c>
      <c r="FD201" s="154">
        <f>IF(AND(FD$165&lt;=$E35,FD$165&gt;=EOMONTH($D35,0)),IF($G35="NNN",SUM(Expenses!FB$20:FB$24)*$F35,IF($G35="FSG",0,IF($G35="MG",SUMPRODUCT(Expenses!FB$20:FB$24,$I35:$I39)*$F35,MAX((Expenses!FB$20-$K35/12)*$J35*$F35,0)+MAX((Expenses!FB$21-$K36/12)*$J36*$F35,0)+MAX((Expenses!FB$22-$K37/12)*$J37*$F35,0)+MAX((Expenses!FB$23-$K38/12)*$J38*$F35,0)+MAX((Expenses!FB$24-$K39/12)*$J39*$F35,0)))),0)</f>
        <v>162.31162096043764</v>
      </c>
      <c r="FE201" s="154">
        <f>IF(AND(FE$165&lt;=$E35,FE$165&gt;=EOMONTH($D35,0)),IF($G35="NNN",SUM(Expenses!FC$20:FC$24)*$F35,IF($G35="FSG",0,IF($G35="MG",SUMPRODUCT(Expenses!FC$20:FC$24,$I35:$I39)*$F35,MAX((Expenses!FC$20-$K35/12)*$J35*$F35,0)+MAX((Expenses!FC$21-$K36/12)*$J36*$F35,0)+MAX((Expenses!FC$22-$K37/12)*$J37*$F35,0)+MAX((Expenses!FC$23-$K38/12)*$J38*$F35,0)+MAX((Expenses!FC$24-$K39/12)*$J39*$F35,0)))),0)</f>
        <v>162.59755256362931</v>
      </c>
      <c r="FF201" s="154">
        <f>IF(AND(FF$165&lt;=$E35,FF$165&gt;=EOMONTH($D35,0)),IF($G35="NNN",SUM(Expenses!FD$20:FD$24)*$F35,IF($G35="FSG",0,IF($G35="MG",SUMPRODUCT(Expenses!FD$20:FD$24,$I35:$I39)*$F35,MAX((Expenses!FD$20-$K35/12)*$J35*$F35,0)+MAX((Expenses!FD$21-$K36/12)*$J36*$F35,0)+MAX((Expenses!FD$22-$K37/12)*$J37*$F35,0)+MAX((Expenses!FD$23-$K38/12)*$J38*$F35,0)+MAX((Expenses!FD$24-$K39/12)*$J39*$F35,0)))),0)</f>
        <v>162.88418935129087</v>
      </c>
      <c r="FG201" s="154">
        <f>IF(AND(FG$165&lt;=$E35,FG$165&gt;=EOMONTH($D35,0)),IF($G35="NNN",SUM(Expenses!FE$20:FE$24)*$F35,IF($G35="FSG",0,IF($G35="MG",SUMPRODUCT(Expenses!FE$20:FE$24,$I35:$I39)*$F35,MAX((Expenses!FE$20-$K35/12)*$J35*$F35,0)+MAX((Expenses!FE$21-$K36/12)*$J36*$F35,0)+MAX((Expenses!FE$22-$K37/12)*$J37*$F35,0)+MAX((Expenses!FE$23-$K38/12)*$J38*$F35,0)+MAX((Expenses!FE$24-$K39/12)*$J39*$F35,0)))),0)</f>
        <v>163.17153306259749</v>
      </c>
      <c r="FH201" s="154">
        <f>IF(AND(FH$165&lt;=$E35,FH$165&gt;=EOMONTH($D35,0)),IF($G35="NNN",SUM(Expenses!FF$20:FF$24)*$F35,IF($G35="FSG",0,IF($G35="MG",SUMPRODUCT(Expenses!FF$20:FF$24,$I35:$I39)*$F35,MAX((Expenses!FF$20-$K35/12)*$J35*$F35,0)+MAX((Expenses!FF$21-$K36/12)*$J36*$F35,0)+MAX((Expenses!FF$22-$K37/12)*$J37*$F35,0)+MAX((Expenses!FF$23-$K38/12)*$J38*$F35,0)+MAX((Expenses!FF$24-$K39/12)*$J39*$F35,0)))),0)</f>
        <v>163.45958544101356</v>
      </c>
      <c r="FI201" s="154">
        <f>IF(AND(FI$165&lt;=$E35,FI$165&gt;=EOMONTH($D35,0)),IF($G35="NNN",SUM(Expenses!FG$20:FG$24)*$F35,IF($G35="FSG",0,IF($G35="MG",SUMPRODUCT(Expenses!FG$20:FG$24,$I35:$I39)*$F35,MAX((Expenses!FG$20-$K35/12)*$J35*$F35,0)+MAX((Expenses!FG$21-$K36/12)*$J36*$F35,0)+MAX((Expenses!FG$22-$K37/12)*$J37*$F35,0)+MAX((Expenses!FG$23-$K38/12)*$J38*$F35,0)+MAX((Expenses!FG$24-$K39/12)*$J39*$F35,0)))),0)</f>
        <v>163.74834823430336</v>
      </c>
      <c r="FJ201" s="154">
        <f>IF(AND(FJ$165&lt;=$E35,FJ$165&gt;=EOMONTH($D35,0)),IF($G35="NNN",SUM(Expenses!FH$20:FH$24)*$F35,IF($G35="FSG",0,IF($G35="MG",SUMPRODUCT(Expenses!FH$20:FH$24,$I35:$I39)*$F35,MAX((Expenses!FH$20-$K35/12)*$J35*$F35,0)+MAX((Expenses!FH$21-$K36/12)*$J36*$F35,0)+MAX((Expenses!FH$22-$K37/12)*$J37*$F35,0)+MAX((Expenses!FH$23-$K38/12)*$J38*$F35,0)+MAX((Expenses!FH$24-$K39/12)*$J39*$F35,0)))),0)</f>
        <v>164.0378231945416</v>
      </c>
      <c r="FK201" s="154">
        <f>IF(AND(FK$165&lt;=$E35,FK$165&gt;=EOMONTH($D35,0)),IF($G35="NNN",SUM(Expenses!FI$20:FI$24)*$F35,IF($G35="FSG",0,IF($G35="MG",SUMPRODUCT(Expenses!FI$20:FI$24,$I35:$I39)*$F35,MAX((Expenses!FI$20-$K35/12)*$J35*$F35,0)+MAX((Expenses!FI$21-$K36/12)*$J36*$F35,0)+MAX((Expenses!FI$22-$K37/12)*$J37*$F35,0)+MAX((Expenses!FI$23-$K38/12)*$J38*$F35,0)+MAX((Expenses!FI$24-$K39/12)*$J39*$F35,0)))),0)</f>
        <v>164.32801207812412</v>
      </c>
      <c r="FL201" s="154">
        <f>IF(AND(FL$165&lt;=$E35,FL$165&gt;=EOMONTH($D35,0)),IF($G35="NNN",SUM(Expenses!FJ$20:FJ$24)*$F35,IF($G35="FSG",0,IF($G35="MG",SUMPRODUCT(Expenses!FJ$20:FJ$24,$I35:$I39)*$F35,MAX((Expenses!FJ$20-$K35/12)*$J35*$F35,0)+MAX((Expenses!FJ$21-$K36/12)*$J36*$F35,0)+MAX((Expenses!FJ$22-$K37/12)*$J37*$F35,0)+MAX((Expenses!FJ$23-$K38/12)*$J38*$F35,0)+MAX((Expenses!FJ$24-$K39/12)*$J39*$F35,0)))),0)</f>
        <v>164.61891664577848</v>
      </c>
      <c r="FM201" s="154">
        <f>IF(AND(FM$165&lt;=$E35,FM$165&gt;=EOMONTH($D35,0)),IF($G35="NNN",SUM(Expenses!FK$20:FK$24)*$F35,IF($G35="FSG",0,IF($G35="MG",SUMPRODUCT(Expenses!FK$20:FK$24,$I35:$I39)*$F35,MAX((Expenses!FK$20-$K35/12)*$J35*$F35,0)+MAX((Expenses!FK$21-$K36/12)*$J36*$F35,0)+MAX((Expenses!FK$22-$K37/12)*$J37*$F35,0)+MAX((Expenses!FK$23-$K38/12)*$J38*$F35,0)+MAX((Expenses!FK$24-$K39/12)*$J39*$F35,0)))),0)</f>
        <v>164.91053866257468</v>
      </c>
      <c r="FN201" s="154">
        <f>IF(AND(FN$165&lt;=$E35,FN$165&gt;=EOMONTH($D35,0)),IF($G35="NNN",SUM(Expenses!FL$20:FL$24)*$F35,IF($G35="FSG",0,IF($G35="MG",SUMPRODUCT(Expenses!FL$20:FL$24,$I35:$I39)*$F35,MAX((Expenses!FL$20-$K35/12)*$J35*$F35,0)+MAX((Expenses!FL$21-$K36/12)*$J36*$F35,0)+MAX((Expenses!FL$22-$K37/12)*$J37*$F35,0)+MAX((Expenses!FL$23-$K38/12)*$J38*$F35,0)+MAX((Expenses!FL$24-$K39/12)*$J39*$F35,0)))),0)</f>
        <v>165.20287989793584</v>
      </c>
      <c r="FO201" s="154">
        <f>IF(AND(FO$165&lt;=$E35,FO$165&gt;=EOMONTH($D35,0)),IF($G35="NNN",SUM(Expenses!FM$20:FM$24)*$F35,IF($G35="FSG",0,IF($G35="MG",SUMPRODUCT(Expenses!FM$20:FM$24,$I35:$I39)*$F35,MAX((Expenses!FM$20-$K35/12)*$J35*$F35,0)+MAX((Expenses!FM$21-$K36/12)*$J36*$F35,0)+MAX((Expenses!FM$22-$K37/12)*$J37*$F35,0)+MAX((Expenses!FM$23-$K38/12)*$J38*$F35,0)+MAX((Expenses!FM$24-$K39/12)*$J39*$F35,0)))),0)</f>
        <v>165.49594212564895</v>
      </c>
      <c r="FP201" s="154">
        <f>IF(AND(FP$165&lt;=$E35,FP$165&gt;=EOMONTH($D35,0)),IF($G35="NNN",SUM(Expenses!FN$20:FN$24)*$F35,IF($G35="FSG",0,IF($G35="MG",SUMPRODUCT(Expenses!FN$20:FN$24,$I35:$I39)*$F35,MAX((Expenses!FN$20-$K35/12)*$J35*$F35,0)+MAX((Expenses!FN$21-$K36/12)*$J36*$F35,0)+MAX((Expenses!FN$22-$K37/12)*$J37*$F35,0)+MAX((Expenses!FN$23-$K38/12)*$J38*$F35,0)+MAX((Expenses!FN$24-$K39/12)*$J39*$F35,0)))),0)</f>
        <v>167.18096958925088</v>
      </c>
      <c r="FQ201" s="154">
        <f>IF(AND(FQ$165&lt;=$E35,FQ$165&gt;=EOMONTH($D35,0)),IF($G35="NNN",SUM(Expenses!FO$20:FO$24)*$F35,IF($G35="FSG",0,IF($G35="MG",SUMPRODUCT(Expenses!FO$20:FO$24,$I35:$I39)*$F35,MAX((Expenses!FO$20-$K35/12)*$J35*$F35,0)+MAX((Expenses!FO$21-$K36/12)*$J36*$F35,0)+MAX((Expenses!FO$22-$K37/12)*$J37*$F35,0)+MAX((Expenses!FO$23-$K38/12)*$J38*$F35,0)+MAX((Expenses!FO$24-$K39/12)*$J39*$F35,0)))),0)</f>
        <v>167.47547914053831</v>
      </c>
      <c r="FR201" s="154">
        <f>IF(AND(FR$165&lt;=$E35,FR$165&gt;=EOMONTH($D35,0)),IF($G35="NNN",SUM(Expenses!FP$20:FP$24)*$F35,IF($G35="FSG",0,IF($G35="MG",SUMPRODUCT(Expenses!FP$20:FP$24,$I35:$I39)*$F35,MAX((Expenses!FP$20-$K35/12)*$J35*$F35,0)+MAX((Expenses!FP$21-$K36/12)*$J36*$F35,0)+MAX((Expenses!FP$22-$K37/12)*$J37*$F35,0)+MAX((Expenses!FP$23-$K38/12)*$J38*$F35,0)+MAX((Expenses!FP$24-$K39/12)*$J39*$F35,0)))),0)</f>
        <v>167.7707150318297</v>
      </c>
      <c r="FS201" s="154">
        <f>IF(AND(FS$165&lt;=$E35,FS$165&gt;=EOMONTH($D35,0)),IF($G35="NNN",SUM(Expenses!FQ$20:FQ$24)*$F35,IF($G35="FSG",0,IF($G35="MG",SUMPRODUCT(Expenses!FQ$20:FQ$24,$I35:$I39)*$F35,MAX((Expenses!FQ$20-$K35/12)*$J35*$F35,0)+MAX((Expenses!FQ$21-$K36/12)*$J36*$F35,0)+MAX((Expenses!FQ$22-$K37/12)*$J37*$F35,0)+MAX((Expenses!FQ$23-$K38/12)*$J38*$F35,0)+MAX((Expenses!FQ$24-$K39/12)*$J39*$F35,0)))),0)</f>
        <v>168.06667905447554</v>
      </c>
      <c r="FT201" s="154">
        <f>IF(AND(FT$165&lt;=$E35,FT$165&gt;=EOMONTH($D35,0)),IF($G35="NNN",SUM(Expenses!FR$20:FR$24)*$F35,IF($G35="FSG",0,IF($G35="MG",SUMPRODUCT(Expenses!FR$20:FR$24,$I35:$I39)*$F35,MAX((Expenses!FR$20-$K35/12)*$J35*$F35,0)+MAX((Expenses!FR$21-$K36/12)*$J36*$F35,0)+MAX((Expenses!FR$22-$K37/12)*$J37*$F35,0)+MAX((Expenses!FR$23-$K38/12)*$J38*$F35,0)+MAX((Expenses!FR$24-$K39/12)*$J39*$F35,0)))),0)</f>
        <v>168.36337300424407</v>
      </c>
      <c r="FU201" s="154">
        <f>IF(AND(FU$165&lt;=$E35,FU$165&gt;=EOMONTH($D35,0)),IF($G35="NNN",SUM(Expenses!FS$20:FS$24)*$F35,IF($G35="FSG",0,IF($G35="MG",SUMPRODUCT(Expenses!FS$20:FS$24,$I35:$I39)*$F35,MAX((Expenses!FS$20-$K35/12)*$J35*$F35,0)+MAX((Expenses!FS$21-$K36/12)*$J36*$F35,0)+MAX((Expenses!FS$22-$K37/12)*$J37*$F35,0)+MAX((Expenses!FS$23-$K38/12)*$J38*$F35,0)+MAX((Expenses!FS$24-$K39/12)*$J39*$F35,0)))),0)</f>
        <v>168.66079868133258</v>
      </c>
      <c r="FV201" s="154">
        <f>IF(AND(FV$165&lt;=$E35,FV$165&gt;=EOMONTH($D35,0)),IF($G35="NNN",SUM(Expenses!FT$20:FT$24)*$F35,IF($G35="FSG",0,IF($G35="MG",SUMPRODUCT(Expenses!FT$20:FT$24,$I35:$I39)*$F35,MAX((Expenses!FT$20-$K35/12)*$J35*$F35,0)+MAX((Expenses!FT$21-$K36/12)*$J36*$F35,0)+MAX((Expenses!FT$22-$K37/12)*$J37*$F35,0)+MAX((Expenses!FT$23-$K38/12)*$J38*$F35,0)+MAX((Expenses!FT$24-$K39/12)*$J39*$F35,0)))),0)</f>
        <v>168.95895789037797</v>
      </c>
      <c r="FW201" s="154">
        <f>IF(AND(FW$165&lt;=$E35,FW$165&gt;=EOMONTH($D35,0)),IF($G35="NNN",SUM(Expenses!FU$20:FU$24)*$F35,IF($G35="FSG",0,IF($G35="MG",SUMPRODUCT(Expenses!FU$20:FU$24,$I35:$I39)*$F35,MAX((Expenses!FU$20-$K35/12)*$J35*$F35,0)+MAX((Expenses!FU$21-$K36/12)*$J36*$F35,0)+MAX((Expenses!FU$22-$K37/12)*$J37*$F35,0)+MAX((Expenses!FU$23-$K38/12)*$J38*$F35,0)+MAX((Expenses!FU$24-$K39/12)*$J39*$F35,0)))),0)</f>
        <v>169.25785244046796</v>
      </c>
      <c r="FX201" s="154">
        <f>IF(AND(FX$165&lt;=$E35,FX$165&gt;=EOMONTH($D35,0)),IF($G35="NNN",SUM(Expenses!FV$20:FV$24)*$F35,IF($G35="FSG",0,IF($G35="MG",SUMPRODUCT(Expenses!FV$20:FV$24,$I35:$I39)*$F35,MAX((Expenses!FV$20-$K35/12)*$J35*$F35,0)+MAX((Expenses!FV$21-$K36/12)*$J36*$F35,0)+MAX((Expenses!FV$22-$K37/12)*$J37*$F35,0)+MAX((Expenses!FV$23-$K38/12)*$J38*$F35,0)+MAX((Expenses!FV$24-$K39/12)*$J39*$F35,0)))),0)</f>
        <v>169.55748414515196</v>
      </c>
      <c r="FY201" s="154">
        <f>IF(AND(FY$165&lt;=$E35,FY$165&gt;=EOMONTH($D35,0)),IF($G35="NNN",SUM(Expenses!FW$20:FW$24)*$F35,IF($G35="FSG",0,IF($G35="MG",SUMPRODUCT(Expenses!FW$20:FW$24,$I35:$I39)*$F35,MAX((Expenses!FW$20-$K35/12)*$J35*$F35,0)+MAX((Expenses!FW$21-$K36/12)*$J36*$F35,0)+MAX((Expenses!FW$22-$K37/12)*$J37*$F35,0)+MAX((Expenses!FW$23-$K38/12)*$J38*$F35,0)+MAX((Expenses!FW$24-$K39/12)*$J39*$F35,0)))),0)</f>
        <v>169.85785482245203</v>
      </c>
      <c r="FZ201" s="154">
        <f>IF(AND(FZ$165&lt;=$E35,FZ$165&gt;=EOMONTH($D35,0)),IF($G35="NNN",SUM(Expenses!FX$20:FX$24)*$F35,IF($G35="FSG",0,IF($G35="MG",SUMPRODUCT(Expenses!FX$20:FX$24,$I35:$I39)*$F35,MAX((Expenses!FX$20-$K35/12)*$J35*$F35,0)+MAX((Expenses!FX$21-$K36/12)*$J36*$F35,0)+MAX((Expenses!FX$22-$K37/12)*$J37*$F35,0)+MAX((Expenses!FX$23-$K38/12)*$J38*$F35,0)+MAX((Expenses!FX$24-$K39/12)*$J39*$F35,0)))),0)</f>
        <v>170.15896629487406</v>
      </c>
      <c r="GA201" s="154">
        <f>IF(AND(GA$165&lt;=$E35,GA$165&gt;=EOMONTH($D35,0)),IF($G35="NNN",SUM(Expenses!FY$20:FY$24)*$F35,IF($G35="FSG",0,IF($G35="MG",SUMPRODUCT(Expenses!FY$20:FY$24,$I35:$I39)*$F35,MAX((Expenses!FY$20-$K35/12)*$J35*$F35,0)+MAX((Expenses!FY$21-$K36/12)*$J36*$F35,0)+MAX((Expenses!FY$22-$K37/12)*$J37*$F35,0)+MAX((Expenses!FY$23-$K38/12)*$J38*$F35,0)+MAX((Expenses!FY$24-$K39/12)*$J39*$F35,0)))),0)</f>
        <v>0</v>
      </c>
      <c r="GB201" s="154">
        <f>IF(AND(GB$165&lt;=$E35,GB$165&gt;=EOMONTH($D35,0)),IF($G35="NNN",SUM(Expenses!FZ$20:FZ$24)*$F35,IF($G35="FSG",0,IF($G35="MG",SUMPRODUCT(Expenses!FZ$20:FZ$24,$I35:$I39)*$F35,MAX((Expenses!FZ$20-$K35/12)*$J35*$F35,0)+MAX((Expenses!FZ$21-$K36/12)*$J36*$F35,0)+MAX((Expenses!FZ$22-$K37/12)*$J37*$F35,0)+MAX((Expenses!FZ$23-$K38/12)*$J38*$F35,0)+MAX((Expenses!FZ$24-$K39/12)*$J39*$F35,0)))),0)</f>
        <v>0</v>
      </c>
      <c r="GC201" s="154">
        <f>IF(AND(GC$165&lt;=$E35,GC$165&gt;=EOMONTH($D35,0)),IF($G35="NNN",SUM(Expenses!GA$20:GA$24)*$F35,IF($G35="FSG",0,IF($G35="MG",SUMPRODUCT(Expenses!GA$20:GA$24,$I35:$I39)*$F35,MAX((Expenses!GA$20-$K35/12)*$J35*$F35,0)+MAX((Expenses!GA$21-$K36/12)*$J36*$F35,0)+MAX((Expenses!GA$22-$K37/12)*$J37*$F35,0)+MAX((Expenses!GA$23-$K38/12)*$J38*$F35,0)+MAX((Expenses!GA$24-$K39/12)*$J39*$F35,0)))),0)</f>
        <v>0</v>
      </c>
      <c r="GD201" s="154">
        <f>IF(AND(GD$165&lt;=$E35,GD$165&gt;=EOMONTH($D35,0)),IF($G35="NNN",SUM(Expenses!GB$20:GB$24)*$F35,IF($G35="FSG",0,IF($G35="MG",SUMPRODUCT(Expenses!GB$20:GB$24,$I35:$I39)*$F35,MAX((Expenses!GB$20-$K35/12)*$J35*$F35,0)+MAX((Expenses!GB$21-$K36/12)*$J36*$F35,0)+MAX((Expenses!GB$22-$K37/12)*$J37*$F35,0)+MAX((Expenses!GB$23-$K38/12)*$J38*$F35,0)+MAX((Expenses!GB$24-$K39/12)*$J39*$F35,0)))),0)</f>
        <v>0</v>
      </c>
      <c r="GE201" s="154">
        <f>IF(AND(GE$165&lt;=$E35,GE$165&gt;=EOMONTH($D35,0)),IF($G35="NNN",SUM(Expenses!GC$20:GC$24)*$F35,IF($G35="FSG",0,IF($G35="MG",SUMPRODUCT(Expenses!GC$20:GC$24,$I35:$I39)*$F35,MAX((Expenses!GC$20-$K35/12)*$J35*$F35,0)+MAX((Expenses!GC$21-$K36/12)*$J36*$F35,0)+MAX((Expenses!GC$22-$K37/12)*$J37*$F35,0)+MAX((Expenses!GC$23-$K38/12)*$J38*$F35,0)+MAX((Expenses!GC$24-$K39/12)*$J39*$F35,0)))),0)</f>
        <v>0</v>
      </c>
      <c r="GF201" s="154">
        <f>IF(AND(GF$165&lt;=$E35,GF$165&gt;=EOMONTH($D35,0)),IF($G35="NNN",SUM(Expenses!GD$20:GD$24)*$F35,IF($G35="FSG",0,IF($G35="MG",SUMPRODUCT(Expenses!GD$20:GD$24,$I35:$I39)*$F35,MAX((Expenses!GD$20-$K35/12)*$J35*$F35,0)+MAX((Expenses!GD$21-$K36/12)*$J36*$F35,0)+MAX((Expenses!GD$22-$K37/12)*$J37*$F35,0)+MAX((Expenses!GD$23-$K38/12)*$J38*$F35,0)+MAX((Expenses!GD$24-$K39/12)*$J39*$F35,0)))),0)</f>
        <v>0</v>
      </c>
      <c r="GG201" s="154">
        <f>IF(AND(GG$165&lt;=$E35,GG$165&gt;=EOMONTH($D35,0)),IF($G35="NNN",SUM(Expenses!GE$20:GE$24)*$F35,IF($G35="FSG",0,IF($G35="MG",SUMPRODUCT(Expenses!GE$20:GE$24,$I35:$I39)*$F35,MAX((Expenses!GE$20-$K35/12)*$J35*$F35,0)+MAX((Expenses!GE$21-$K36/12)*$J36*$F35,0)+MAX((Expenses!GE$22-$K37/12)*$J37*$F35,0)+MAX((Expenses!GE$23-$K38/12)*$J38*$F35,0)+MAX((Expenses!GE$24-$K39/12)*$J39*$F35,0)))),0)</f>
        <v>0</v>
      </c>
      <c r="GH201" s="154">
        <f>IF(AND(GH$165&lt;=$E35,GH$165&gt;=EOMONTH($D35,0)),IF($G35="NNN",SUM(Expenses!GF$20:GF$24)*$F35,IF($G35="FSG",0,IF($G35="MG",SUMPRODUCT(Expenses!GF$20:GF$24,$I35:$I39)*$F35,MAX((Expenses!GF$20-$K35/12)*$J35*$F35,0)+MAX((Expenses!GF$21-$K36/12)*$J36*$F35,0)+MAX((Expenses!GF$22-$K37/12)*$J37*$F35,0)+MAX((Expenses!GF$23-$K38/12)*$J38*$F35,0)+MAX((Expenses!GF$24-$K39/12)*$J39*$F35,0)))),0)</f>
        <v>0</v>
      </c>
      <c r="GI201" s="154">
        <f>IF(AND(GI$165&lt;=$E35,GI$165&gt;=EOMONTH($D35,0)),IF($G35="NNN",SUM(Expenses!GG$20:GG$24)*$F35,IF($G35="FSG",0,IF($G35="MG",SUMPRODUCT(Expenses!GG$20:GG$24,$I35:$I39)*$F35,MAX((Expenses!GG$20-$K35/12)*$J35*$F35,0)+MAX((Expenses!GG$21-$K36/12)*$J36*$F35,0)+MAX((Expenses!GG$22-$K37/12)*$J37*$F35,0)+MAX((Expenses!GG$23-$K38/12)*$J38*$F35,0)+MAX((Expenses!GG$24-$K39/12)*$J39*$F35,0)))),0)</f>
        <v>0</v>
      </c>
      <c r="GJ201" s="154">
        <f>IF(AND(GJ$165&lt;=$E35,GJ$165&gt;=EOMONTH($D35,0)),IF($G35="NNN",SUM(Expenses!GH$20:GH$24)*$F35,IF($G35="FSG",0,IF($G35="MG",SUMPRODUCT(Expenses!GH$20:GH$24,$I35:$I39)*$F35,MAX((Expenses!GH$20-$K35/12)*$J35*$F35,0)+MAX((Expenses!GH$21-$K36/12)*$J36*$F35,0)+MAX((Expenses!GH$22-$K37/12)*$J37*$F35,0)+MAX((Expenses!GH$23-$K38/12)*$J38*$F35,0)+MAX((Expenses!GH$24-$K39/12)*$J39*$F35,0)))),0)</f>
        <v>0</v>
      </c>
      <c r="GK201" s="154">
        <f>IF(AND(GK$165&lt;=$E35,GK$165&gt;=EOMONTH($D35,0)),IF($G35="NNN",SUM(Expenses!GI$20:GI$24)*$F35,IF($G35="FSG",0,IF($G35="MG",SUMPRODUCT(Expenses!GI$20:GI$24,$I35:$I39)*$F35,MAX((Expenses!GI$20-$K35/12)*$J35*$F35,0)+MAX((Expenses!GI$21-$K36/12)*$J36*$F35,0)+MAX((Expenses!GI$22-$K37/12)*$J37*$F35,0)+MAX((Expenses!GI$23-$K38/12)*$J38*$F35,0)+MAX((Expenses!GI$24-$K39/12)*$J39*$F35,0)))),0)</f>
        <v>0</v>
      </c>
      <c r="GL201" s="154">
        <f>IF(AND(GL$165&lt;=$E35,GL$165&gt;=EOMONTH($D35,0)),IF($G35="NNN",SUM(Expenses!GJ$20:GJ$24)*$F35,IF($G35="FSG",0,IF($G35="MG",SUMPRODUCT(Expenses!GJ$20:GJ$24,$I35:$I39)*$F35,MAX((Expenses!GJ$20-$K35/12)*$J35*$F35,0)+MAX((Expenses!GJ$21-$K36/12)*$J36*$F35,0)+MAX((Expenses!GJ$22-$K37/12)*$J37*$F35,0)+MAX((Expenses!GJ$23-$K38/12)*$J38*$F35,0)+MAX((Expenses!GJ$24-$K39/12)*$J39*$F35,0)))),0)</f>
        <v>0</v>
      </c>
      <c r="GM201" s="154">
        <f>IF(AND(GM$165&lt;=$E35,GM$165&gt;=EOMONTH($D35,0)),IF($G35="NNN",SUM(Expenses!GK$20:GK$24)*$F35,IF($G35="FSG",0,IF($G35="MG",SUMPRODUCT(Expenses!GK$20:GK$24,$I35:$I39)*$F35,MAX((Expenses!GK$20-$K35/12)*$J35*$F35,0)+MAX((Expenses!GK$21-$K36/12)*$J36*$F35,0)+MAX((Expenses!GK$22-$K37/12)*$J37*$F35,0)+MAX((Expenses!GK$23-$K38/12)*$J38*$F35,0)+MAX((Expenses!GK$24-$K39/12)*$J39*$F35,0)))),0)</f>
        <v>0</v>
      </c>
      <c r="GN201" s="154">
        <f>IF(AND(GN$165&lt;=$E35,GN$165&gt;=EOMONTH($D35,0)),IF($G35="NNN",SUM(Expenses!GL$20:GL$24)*$F35,IF($G35="FSG",0,IF($G35="MG",SUMPRODUCT(Expenses!GL$20:GL$24,$I35:$I39)*$F35,MAX((Expenses!GL$20-$K35/12)*$J35*$F35,0)+MAX((Expenses!GL$21-$K36/12)*$J36*$F35,0)+MAX((Expenses!GL$22-$K37/12)*$J37*$F35,0)+MAX((Expenses!GL$23-$K38/12)*$J38*$F35,0)+MAX((Expenses!GL$24-$K39/12)*$J39*$F35,0)))),0)</f>
        <v>0</v>
      </c>
      <c r="GO201" s="154">
        <f>IF(AND(GO$165&lt;=$E35,GO$165&gt;=EOMONTH($D35,0)),IF($G35="NNN",SUM(Expenses!GM$20:GM$24)*$F35,IF($G35="FSG",0,IF($G35="MG",SUMPRODUCT(Expenses!GM$20:GM$24,$I35:$I39)*$F35,MAX((Expenses!GM$20-$K35/12)*$J35*$F35,0)+MAX((Expenses!GM$21-$K36/12)*$J36*$F35,0)+MAX((Expenses!GM$22-$K37/12)*$J37*$F35,0)+MAX((Expenses!GM$23-$K38/12)*$J38*$F35,0)+MAX((Expenses!GM$24-$K39/12)*$J39*$F35,0)))),0)</f>
        <v>0</v>
      </c>
      <c r="GP201" s="154">
        <f>IF(AND(GP$165&lt;=$E35,GP$165&gt;=EOMONTH($D35,0)),IF($G35="NNN",SUM(Expenses!GN$20:GN$24)*$F35,IF($G35="FSG",0,IF($G35="MG",SUMPRODUCT(Expenses!GN$20:GN$24,$I35:$I39)*$F35,MAX((Expenses!GN$20-$K35/12)*$J35*$F35,0)+MAX((Expenses!GN$21-$K36/12)*$J36*$F35,0)+MAX((Expenses!GN$22-$K37/12)*$J37*$F35,0)+MAX((Expenses!GN$23-$K38/12)*$J38*$F35,0)+MAX((Expenses!GN$24-$K39/12)*$J39*$F35,0)))),0)</f>
        <v>0</v>
      </c>
      <c r="GQ201" s="154">
        <f>IF(AND(GQ$165&lt;=$E35,GQ$165&gt;=EOMONTH($D35,0)),IF($G35="NNN",SUM(Expenses!GO$20:GO$24)*$F35,IF($G35="FSG",0,IF($G35="MG",SUMPRODUCT(Expenses!GO$20:GO$24,$I35:$I39)*$F35,MAX((Expenses!GO$20-$K35/12)*$J35*$F35,0)+MAX((Expenses!GO$21-$K36/12)*$J36*$F35,0)+MAX((Expenses!GO$22-$K37/12)*$J37*$F35,0)+MAX((Expenses!GO$23-$K38/12)*$J38*$F35,0)+MAX((Expenses!GO$24-$K39/12)*$J39*$F35,0)))),0)</f>
        <v>0</v>
      </c>
      <c r="GR201" s="154">
        <f>IF(AND(GR$165&lt;=$E35,GR$165&gt;=EOMONTH($D35,0)),IF($G35="NNN",SUM(Expenses!GP$20:GP$24)*$F35,IF($G35="FSG",0,IF($G35="MG",SUMPRODUCT(Expenses!GP$20:GP$24,$I35:$I39)*$F35,MAX((Expenses!GP$20-$K35/12)*$J35*$F35,0)+MAX((Expenses!GP$21-$K36/12)*$J36*$F35,0)+MAX((Expenses!GP$22-$K37/12)*$J37*$F35,0)+MAX((Expenses!GP$23-$K38/12)*$J38*$F35,0)+MAX((Expenses!GP$24-$K39/12)*$J39*$F35,0)))),0)</f>
        <v>0</v>
      </c>
      <c r="GS201" s="154">
        <f>IF(AND(GS$165&lt;=$E35,GS$165&gt;=EOMONTH($D35,0)),IF($G35="NNN",SUM(Expenses!GQ$20:GQ$24)*$F35,IF($G35="FSG",0,IF($G35="MG",SUMPRODUCT(Expenses!GQ$20:GQ$24,$I35:$I39)*$F35,MAX((Expenses!GQ$20-$K35/12)*$J35*$F35,0)+MAX((Expenses!GQ$21-$K36/12)*$J36*$F35,0)+MAX((Expenses!GQ$22-$K37/12)*$J37*$F35,0)+MAX((Expenses!GQ$23-$K38/12)*$J38*$F35,0)+MAX((Expenses!GQ$24-$K39/12)*$J39*$F35,0)))),0)</f>
        <v>0</v>
      </c>
      <c r="GT201" s="154">
        <f>IF(AND(GT$165&lt;=$E35,GT$165&gt;=EOMONTH($D35,0)),IF($G35="NNN",SUM(Expenses!GR$20:GR$24)*$F35,IF($G35="FSG",0,IF($G35="MG",SUMPRODUCT(Expenses!GR$20:GR$24,$I35:$I39)*$F35,MAX((Expenses!GR$20-$K35/12)*$J35*$F35,0)+MAX((Expenses!GR$21-$K36/12)*$J36*$F35,0)+MAX((Expenses!GR$22-$K37/12)*$J37*$F35,0)+MAX((Expenses!GR$23-$K38/12)*$J38*$F35,0)+MAX((Expenses!GR$24-$K39/12)*$J39*$F35,0)))),0)</f>
        <v>0</v>
      </c>
      <c r="GU201" s="154">
        <f>IF(AND(GU$165&lt;=$E35,GU$165&gt;=EOMONTH($D35,0)),IF($G35="NNN",SUM(Expenses!GS$20:GS$24)*$F35,IF($G35="FSG",0,IF($G35="MG",SUMPRODUCT(Expenses!GS$20:GS$24,$I35:$I39)*$F35,MAX((Expenses!GS$20-$K35/12)*$J35*$F35,0)+MAX((Expenses!GS$21-$K36/12)*$J36*$F35,0)+MAX((Expenses!GS$22-$K37/12)*$J37*$F35,0)+MAX((Expenses!GS$23-$K38/12)*$J38*$F35,0)+MAX((Expenses!GS$24-$K39/12)*$J39*$F35,0)))),0)</f>
        <v>0</v>
      </c>
      <c r="GV201" s="154">
        <f>IF(AND(GV$165&lt;=$E35,GV$165&gt;=EOMONTH($D35,0)),IF($G35="NNN",SUM(Expenses!GT$20:GT$24)*$F35,IF($G35="FSG",0,IF($G35="MG",SUMPRODUCT(Expenses!GT$20:GT$24,$I35:$I39)*$F35,MAX((Expenses!GT$20-$K35/12)*$J35*$F35,0)+MAX((Expenses!GT$21-$K36/12)*$J36*$F35,0)+MAX((Expenses!GT$22-$K37/12)*$J37*$F35,0)+MAX((Expenses!GT$23-$K38/12)*$J38*$F35,0)+MAX((Expenses!GT$24-$K39/12)*$J39*$F35,0)))),0)</f>
        <v>0</v>
      </c>
      <c r="GW201" s="154">
        <f>IF(AND(GW$165&lt;=$E35,GW$165&gt;=EOMONTH($D35,0)),IF($G35="NNN",SUM(Expenses!GU$20:GU$24)*$F35,IF($G35="FSG",0,IF($G35="MG",SUMPRODUCT(Expenses!GU$20:GU$24,$I35:$I39)*$F35,MAX((Expenses!GU$20-$K35/12)*$J35*$F35,0)+MAX((Expenses!GU$21-$K36/12)*$J36*$F35,0)+MAX((Expenses!GU$22-$K37/12)*$J37*$F35,0)+MAX((Expenses!GU$23-$K38/12)*$J38*$F35,0)+MAX((Expenses!GU$24-$K39/12)*$J39*$F35,0)))),0)</f>
        <v>0</v>
      </c>
      <c r="GX201" s="154">
        <f>IF(AND(GX$165&lt;=$E35,GX$165&gt;=EOMONTH($D35,0)),IF($G35="NNN",SUM(Expenses!GV$20:GV$24)*$F35,IF($G35="FSG",0,IF($G35="MG",SUMPRODUCT(Expenses!GV$20:GV$24,$I35:$I39)*$F35,MAX((Expenses!GV$20-$K35/12)*$J35*$F35,0)+MAX((Expenses!GV$21-$K36/12)*$J36*$F35,0)+MAX((Expenses!GV$22-$K37/12)*$J37*$F35,0)+MAX((Expenses!GV$23-$K38/12)*$J38*$F35,0)+MAX((Expenses!GV$24-$K39/12)*$J39*$F35,0)))),0)</f>
        <v>0</v>
      </c>
      <c r="GY201" s="154">
        <f>IF(AND(GY$165&lt;=$E35,GY$165&gt;=EOMONTH($D35,0)),IF($G35="NNN",SUM(Expenses!GW$20:GW$24)*$F35,IF($G35="FSG",0,IF($G35="MG",SUMPRODUCT(Expenses!GW$20:GW$24,$I35:$I39)*$F35,MAX((Expenses!GW$20-$K35/12)*$J35*$F35,0)+MAX((Expenses!GW$21-$K36/12)*$J36*$F35,0)+MAX((Expenses!GW$22-$K37/12)*$J37*$F35,0)+MAX((Expenses!GW$23-$K38/12)*$J38*$F35,0)+MAX((Expenses!GW$24-$K39/12)*$J39*$F35,0)))),0)</f>
        <v>0</v>
      </c>
      <c r="GZ201" s="154">
        <f>IF(AND(GZ$165&lt;=$E35,GZ$165&gt;=EOMONTH($D35,0)),IF($G35="NNN",SUM(Expenses!GX$20:GX$24)*$F35,IF($G35="FSG",0,IF($G35="MG",SUMPRODUCT(Expenses!GX$20:GX$24,$I35:$I39)*$F35,MAX((Expenses!GX$20-$K35/12)*$J35*$F35,0)+MAX((Expenses!GX$21-$K36/12)*$J36*$F35,0)+MAX((Expenses!GX$22-$K37/12)*$J37*$F35,0)+MAX((Expenses!GX$23-$K38/12)*$J38*$F35,0)+MAX((Expenses!GX$24-$K39/12)*$J39*$F35,0)))),0)</f>
        <v>0</v>
      </c>
      <c r="HA201" s="154">
        <f>IF(AND(HA$165&lt;=$E35,HA$165&gt;=EOMONTH($D35,0)),IF($G35="NNN",SUM(Expenses!GY$20:GY$24)*$F35,IF($G35="FSG",0,IF($G35="MG",SUMPRODUCT(Expenses!GY$20:GY$24,$I35:$I39)*$F35,MAX((Expenses!GY$20-$K35/12)*$J35*$F35,0)+MAX((Expenses!GY$21-$K36/12)*$J36*$F35,0)+MAX((Expenses!GY$22-$K37/12)*$J37*$F35,0)+MAX((Expenses!GY$23-$K38/12)*$J38*$F35,0)+MAX((Expenses!GY$24-$K39/12)*$J39*$F35,0)))),0)</f>
        <v>0</v>
      </c>
      <c r="HB201" s="154">
        <f>IF(AND(HB$165&lt;=$E35,HB$165&gt;=EOMONTH($D35,0)),IF($G35="NNN",SUM(Expenses!GZ$20:GZ$24)*$F35,IF($G35="FSG",0,IF($G35="MG",SUMPRODUCT(Expenses!GZ$20:GZ$24,$I35:$I39)*$F35,MAX((Expenses!GZ$20-$K35/12)*$J35*$F35,0)+MAX((Expenses!GZ$21-$K36/12)*$J36*$F35,0)+MAX((Expenses!GZ$22-$K37/12)*$J37*$F35,0)+MAX((Expenses!GZ$23-$K38/12)*$J38*$F35,0)+MAX((Expenses!GZ$24-$K39/12)*$J39*$F35,0)))),0)</f>
        <v>0</v>
      </c>
      <c r="HC201" s="154">
        <f>IF(AND(HC$165&lt;=$E35,HC$165&gt;=EOMONTH($D35,0)),IF($G35="NNN",SUM(Expenses!HA$20:HA$24)*$F35,IF($G35="FSG",0,IF($G35="MG",SUMPRODUCT(Expenses!HA$20:HA$24,$I35:$I39)*$F35,MAX((Expenses!HA$20-$K35/12)*$J35*$F35,0)+MAX((Expenses!HA$21-$K36/12)*$J36*$F35,0)+MAX((Expenses!HA$22-$K37/12)*$J37*$F35,0)+MAX((Expenses!HA$23-$K38/12)*$J38*$F35,0)+MAX((Expenses!HA$24-$K39/12)*$J39*$F35,0)))),0)</f>
        <v>0</v>
      </c>
      <c r="HD201" s="154">
        <f>IF(AND(HD$165&lt;=$E35,HD$165&gt;=EOMONTH($D35,0)),IF($G35="NNN",SUM(Expenses!HB$20:HB$24)*$F35,IF($G35="FSG",0,IF($G35="MG",SUMPRODUCT(Expenses!HB$20:HB$24,$I35:$I39)*$F35,MAX((Expenses!HB$20-$K35/12)*$J35*$F35,0)+MAX((Expenses!HB$21-$K36/12)*$J36*$F35,0)+MAX((Expenses!HB$22-$K37/12)*$J37*$F35,0)+MAX((Expenses!HB$23-$K38/12)*$J38*$F35,0)+MAX((Expenses!HB$24-$K39/12)*$J39*$F35,0)))),0)</f>
        <v>0</v>
      </c>
      <c r="HE201" s="154">
        <f>IF(AND(HE$165&lt;=$E35,HE$165&gt;=EOMONTH($D35,0)),IF($G35="NNN",SUM(Expenses!HC$20:HC$24)*$F35,IF($G35="FSG",0,IF($G35="MG",SUMPRODUCT(Expenses!HC$20:HC$24,$I35:$I39)*$F35,MAX((Expenses!HC$20-$K35/12)*$J35*$F35,0)+MAX((Expenses!HC$21-$K36/12)*$J36*$F35,0)+MAX((Expenses!HC$22-$K37/12)*$J37*$F35,0)+MAX((Expenses!HC$23-$K38/12)*$J38*$F35,0)+MAX((Expenses!HC$24-$K39/12)*$J39*$F35,0)))),0)</f>
        <v>0</v>
      </c>
      <c r="HF201" s="154">
        <f>IF(AND(HF$165&lt;=$E35,HF$165&gt;=EOMONTH($D35,0)),IF($G35="NNN",SUM(Expenses!HD$20:HD$24)*$F35,IF($G35="FSG",0,IF($G35="MG",SUMPRODUCT(Expenses!HD$20:HD$24,$I35:$I39)*$F35,MAX((Expenses!HD$20-$K35/12)*$J35*$F35,0)+MAX((Expenses!HD$21-$K36/12)*$J36*$F35,0)+MAX((Expenses!HD$22-$K37/12)*$J37*$F35,0)+MAX((Expenses!HD$23-$K38/12)*$J38*$F35,0)+MAX((Expenses!HD$24-$K39/12)*$J39*$F35,0)))),0)</f>
        <v>0</v>
      </c>
      <c r="HG201" s="154">
        <f>IF(AND(HG$165&lt;=$E35,HG$165&gt;=EOMONTH($D35,0)),IF($G35="NNN",SUM(Expenses!HE$20:HE$24)*$F35,IF($G35="FSG",0,IF($G35="MG",SUMPRODUCT(Expenses!HE$20:HE$24,$I35:$I39)*$F35,MAX((Expenses!HE$20-$K35/12)*$J35*$F35,0)+MAX((Expenses!HE$21-$K36/12)*$J36*$F35,0)+MAX((Expenses!HE$22-$K37/12)*$J37*$F35,0)+MAX((Expenses!HE$23-$K38/12)*$J38*$F35,0)+MAX((Expenses!HE$24-$K39/12)*$J39*$F35,0)))),0)</f>
        <v>0</v>
      </c>
      <c r="HH201" s="154">
        <f>IF(AND(HH$165&lt;=$E35,HH$165&gt;=EOMONTH($D35,0)),IF($G35="NNN",SUM(Expenses!HF$20:HF$24)*$F35,IF($G35="FSG",0,IF($G35="MG",SUMPRODUCT(Expenses!HF$20:HF$24,$I35:$I39)*$F35,MAX((Expenses!HF$20-$K35/12)*$J35*$F35,0)+MAX((Expenses!HF$21-$K36/12)*$J36*$F35,0)+MAX((Expenses!HF$22-$K37/12)*$J37*$F35,0)+MAX((Expenses!HF$23-$K38/12)*$J38*$F35,0)+MAX((Expenses!HF$24-$K39/12)*$J39*$F35,0)))),0)</f>
        <v>0</v>
      </c>
      <c r="HI201" s="154">
        <f>IF(AND(HI$165&lt;=$E35,HI$165&gt;=EOMONTH($D35,0)),IF($G35="NNN",SUM(Expenses!HG$20:HG$24)*$F35,IF($G35="FSG",0,IF($G35="MG",SUMPRODUCT(Expenses!HG$20:HG$24,$I35:$I39)*$F35,MAX((Expenses!HG$20-$K35/12)*$J35*$F35,0)+MAX((Expenses!HG$21-$K36/12)*$J36*$F35,0)+MAX((Expenses!HG$22-$K37/12)*$J37*$F35,0)+MAX((Expenses!HG$23-$K38/12)*$J38*$F35,0)+MAX((Expenses!HG$24-$K39/12)*$J39*$F35,0)))),0)</f>
        <v>0</v>
      </c>
      <c r="HJ201" s="154">
        <f>IF(AND(HJ$165&lt;=$E35,HJ$165&gt;=EOMONTH($D35,0)),IF($G35="NNN",SUM(Expenses!HH$20:HH$24)*$F35,IF($G35="FSG",0,IF($G35="MG",SUMPRODUCT(Expenses!HH$20:HH$24,$I35:$I39)*$F35,MAX((Expenses!HH$20-$K35/12)*$J35*$F35,0)+MAX((Expenses!HH$21-$K36/12)*$J36*$F35,0)+MAX((Expenses!HH$22-$K37/12)*$J37*$F35,0)+MAX((Expenses!HH$23-$K38/12)*$J38*$F35,0)+MAX((Expenses!HH$24-$K39/12)*$J39*$F35,0)))),0)</f>
        <v>0</v>
      </c>
      <c r="HK201" s="154">
        <f>IF(AND(HK$165&lt;=$E35,HK$165&gt;=EOMONTH($D35,0)),IF($G35="NNN",SUM(Expenses!HI$20:HI$24)*$F35,IF($G35="FSG",0,IF($G35="MG",SUMPRODUCT(Expenses!HI$20:HI$24,$I35:$I39)*$F35,MAX((Expenses!HI$20-$K35/12)*$J35*$F35,0)+MAX((Expenses!HI$21-$K36/12)*$J36*$F35,0)+MAX((Expenses!HI$22-$K37/12)*$J37*$F35,0)+MAX((Expenses!HI$23-$K38/12)*$J38*$F35,0)+MAX((Expenses!HI$24-$K39/12)*$J39*$F35,0)))),0)</f>
        <v>0</v>
      </c>
      <c r="HL201" s="154">
        <f>IF(AND(HL$165&lt;=$E35,HL$165&gt;=EOMONTH($D35,0)),IF($G35="NNN",SUM(Expenses!HJ$20:HJ$24)*$F35,IF($G35="FSG",0,IF($G35="MG",SUMPRODUCT(Expenses!HJ$20:HJ$24,$I35:$I39)*$F35,MAX((Expenses!HJ$20-$K35/12)*$J35*$F35,0)+MAX((Expenses!HJ$21-$K36/12)*$J36*$F35,0)+MAX((Expenses!HJ$22-$K37/12)*$J37*$F35,0)+MAX((Expenses!HJ$23-$K38/12)*$J38*$F35,0)+MAX((Expenses!HJ$24-$K39/12)*$J39*$F35,0)))),0)</f>
        <v>0</v>
      </c>
      <c r="HM201" s="154">
        <f>IF(AND(HM$165&lt;=$E35,HM$165&gt;=EOMONTH($D35,0)),IF($G35="NNN",SUM(Expenses!HK$20:HK$24)*$F35,IF($G35="FSG",0,IF($G35="MG",SUMPRODUCT(Expenses!HK$20:HK$24,$I35:$I39)*$F35,MAX((Expenses!HK$20-$K35/12)*$J35*$F35,0)+MAX((Expenses!HK$21-$K36/12)*$J36*$F35,0)+MAX((Expenses!HK$22-$K37/12)*$J37*$F35,0)+MAX((Expenses!HK$23-$K38/12)*$J38*$F35,0)+MAX((Expenses!HK$24-$K39/12)*$J39*$F35,0)))),0)</f>
        <v>0</v>
      </c>
      <c r="HN201" s="154">
        <f>IF(AND(HN$165&lt;=$E35,HN$165&gt;=EOMONTH($D35,0)),IF($G35="NNN",SUM(Expenses!HL$20:HL$24)*$F35,IF($G35="FSG",0,IF($G35="MG",SUMPRODUCT(Expenses!HL$20:HL$24,$I35:$I39)*$F35,MAX((Expenses!HL$20-$K35/12)*$J35*$F35,0)+MAX((Expenses!HL$21-$K36/12)*$J36*$F35,0)+MAX((Expenses!HL$22-$K37/12)*$J37*$F35,0)+MAX((Expenses!HL$23-$K38/12)*$J38*$F35,0)+MAX((Expenses!HL$24-$K39/12)*$J39*$F35,0)))),0)</f>
        <v>0</v>
      </c>
      <c r="HO201" s="154">
        <f>IF(AND(HO$165&lt;=$E35,HO$165&gt;=EOMONTH($D35,0)),IF($G35="NNN",SUM(Expenses!HM$20:HM$24)*$F35,IF($G35="FSG",0,IF($G35="MG",SUMPRODUCT(Expenses!HM$20:HM$24,$I35:$I39)*$F35,MAX((Expenses!HM$20-$K35/12)*$J35*$F35,0)+MAX((Expenses!HM$21-$K36/12)*$J36*$F35,0)+MAX((Expenses!HM$22-$K37/12)*$J37*$F35,0)+MAX((Expenses!HM$23-$K38/12)*$J38*$F35,0)+MAX((Expenses!HM$24-$K39/12)*$J39*$F35,0)))),0)</f>
        <v>0</v>
      </c>
      <c r="HP201" s="154">
        <f>IF(AND(HP$165&lt;=$E35,HP$165&gt;=EOMONTH($D35,0)),IF($G35="NNN",SUM(Expenses!HN$20:HN$24)*$F35,IF($G35="FSG",0,IF($G35="MG",SUMPRODUCT(Expenses!HN$20:HN$24,$I35:$I39)*$F35,MAX((Expenses!HN$20-$K35/12)*$J35*$F35,0)+MAX((Expenses!HN$21-$K36/12)*$J36*$F35,0)+MAX((Expenses!HN$22-$K37/12)*$J37*$F35,0)+MAX((Expenses!HN$23-$K38/12)*$J38*$F35,0)+MAX((Expenses!HN$24-$K39/12)*$J39*$F35,0)))),0)</f>
        <v>0</v>
      </c>
      <c r="HQ201" s="154">
        <f>IF(AND(HQ$165&lt;=$E35,HQ$165&gt;=EOMONTH($D35,0)),IF($G35="NNN",SUM(Expenses!HO$20:HO$24)*$F35,IF($G35="FSG",0,IF($G35="MG",SUMPRODUCT(Expenses!HO$20:HO$24,$I35:$I39)*$F35,MAX((Expenses!HO$20-$K35/12)*$J35*$F35,0)+MAX((Expenses!HO$21-$K36/12)*$J36*$F35,0)+MAX((Expenses!HO$22-$K37/12)*$J37*$F35,0)+MAX((Expenses!HO$23-$K38/12)*$J38*$F35,0)+MAX((Expenses!HO$24-$K39/12)*$J39*$F35,0)))),0)</f>
        <v>0</v>
      </c>
      <c r="HR201" s="154">
        <f>IF(AND(HR$165&lt;=$E35,HR$165&gt;=EOMONTH($D35,0)),IF($G35="NNN",SUM(Expenses!HP$20:HP$24)*$F35,IF($G35="FSG",0,IF($G35="MG",SUMPRODUCT(Expenses!HP$20:HP$24,$I35:$I39)*$F35,MAX((Expenses!HP$20-$K35/12)*$J35*$F35,0)+MAX((Expenses!HP$21-$K36/12)*$J36*$F35,0)+MAX((Expenses!HP$22-$K37/12)*$J37*$F35,0)+MAX((Expenses!HP$23-$K38/12)*$J38*$F35,0)+MAX((Expenses!HP$24-$K39/12)*$J39*$F35,0)))),0)</f>
        <v>0</v>
      </c>
      <c r="HS201" s="154">
        <f>IF(AND(HS$165&lt;=$E35,HS$165&gt;=EOMONTH($D35,0)),IF($G35="NNN",SUM(Expenses!HQ$20:HQ$24)*$F35,IF($G35="FSG",0,IF($G35="MG",SUMPRODUCT(Expenses!HQ$20:HQ$24,$I35:$I39)*$F35,MAX((Expenses!HQ$20-$K35/12)*$J35*$F35,0)+MAX((Expenses!HQ$21-$K36/12)*$J36*$F35,0)+MAX((Expenses!HQ$22-$K37/12)*$J37*$F35,0)+MAX((Expenses!HQ$23-$K38/12)*$J38*$F35,0)+MAX((Expenses!HQ$24-$K39/12)*$J39*$F35,0)))),0)</f>
        <v>0</v>
      </c>
      <c r="HT201" s="154">
        <f>IF(AND(HT$165&lt;=$E35,HT$165&gt;=EOMONTH($D35,0)),IF($G35="NNN",SUM(Expenses!HR$20:HR$24)*$F35,IF($G35="FSG",0,IF($G35="MG",SUMPRODUCT(Expenses!HR$20:HR$24,$I35:$I39)*$F35,MAX((Expenses!HR$20-$K35/12)*$J35*$F35,0)+MAX((Expenses!HR$21-$K36/12)*$J36*$F35,0)+MAX((Expenses!HR$22-$K37/12)*$J37*$F35,0)+MAX((Expenses!HR$23-$K38/12)*$J38*$F35,0)+MAX((Expenses!HR$24-$K39/12)*$J39*$F35,0)))),0)</f>
        <v>0</v>
      </c>
      <c r="HU201" s="154">
        <f>IF(AND(HU$165&lt;=$E35,HU$165&gt;=EOMONTH($D35,0)),IF($G35="NNN",SUM(Expenses!HS$20:HS$24)*$F35,IF($G35="FSG",0,IF($G35="MG",SUMPRODUCT(Expenses!HS$20:HS$24,$I35:$I39)*$F35,MAX((Expenses!HS$20-$K35/12)*$J35*$F35,0)+MAX((Expenses!HS$21-$K36/12)*$J36*$F35,0)+MAX((Expenses!HS$22-$K37/12)*$J37*$F35,0)+MAX((Expenses!HS$23-$K38/12)*$J38*$F35,0)+MAX((Expenses!HS$24-$K39/12)*$J39*$F35,0)))),0)</f>
        <v>0</v>
      </c>
      <c r="HV201" s="154">
        <f>IF(AND(HV$165&lt;=$E35,HV$165&gt;=EOMONTH($D35,0)),IF($G35="NNN",SUM(Expenses!HT$20:HT$24)*$F35,IF($G35="FSG",0,IF($G35="MG",SUMPRODUCT(Expenses!HT$20:HT$24,$I35:$I39)*$F35,MAX((Expenses!HT$20-$K35/12)*$J35*$F35,0)+MAX((Expenses!HT$21-$K36/12)*$J36*$F35,0)+MAX((Expenses!HT$22-$K37/12)*$J37*$F35,0)+MAX((Expenses!HT$23-$K38/12)*$J38*$F35,0)+MAX((Expenses!HT$24-$K39/12)*$J39*$F35,0)))),0)</f>
        <v>0</v>
      </c>
      <c r="HW201" s="154">
        <f>IF(AND(HW$165&lt;=$E35,HW$165&gt;=EOMONTH($D35,0)),IF($G35="NNN",SUM(Expenses!HU$20:HU$24)*$F35,IF($G35="FSG",0,IF($G35="MG",SUMPRODUCT(Expenses!HU$20:HU$24,$I35:$I39)*$F35,MAX((Expenses!HU$20-$K35/12)*$J35*$F35,0)+MAX((Expenses!HU$21-$K36/12)*$J36*$F35,0)+MAX((Expenses!HU$22-$K37/12)*$J37*$F35,0)+MAX((Expenses!HU$23-$K38/12)*$J38*$F35,0)+MAX((Expenses!HU$24-$K39/12)*$J39*$F35,0)))),0)</f>
        <v>0</v>
      </c>
      <c r="HX201" s="154">
        <f>IF(AND(HX$165&lt;=$E35,HX$165&gt;=EOMONTH($D35,0)),IF($G35="NNN",SUM(Expenses!HV$20:HV$24)*$F35,IF($G35="FSG",0,IF($G35="MG",SUMPRODUCT(Expenses!HV$20:HV$24,$I35:$I39)*$F35,MAX((Expenses!HV$20-$K35/12)*$J35*$F35,0)+MAX((Expenses!HV$21-$K36/12)*$J36*$F35,0)+MAX((Expenses!HV$22-$K37/12)*$J37*$F35,0)+MAX((Expenses!HV$23-$K38/12)*$J38*$F35,0)+MAX((Expenses!HV$24-$K39/12)*$J39*$F35,0)))),0)</f>
        <v>0</v>
      </c>
      <c r="HY201" s="154">
        <f>IF(AND(HY$165&lt;=$E35,HY$165&gt;=EOMONTH($D35,0)),IF($G35="NNN",SUM(Expenses!HW$20:HW$24)*$F35,IF($G35="FSG",0,IF($G35="MG",SUMPRODUCT(Expenses!HW$20:HW$24,$I35:$I39)*$F35,MAX((Expenses!HW$20-$K35/12)*$J35*$F35,0)+MAX((Expenses!HW$21-$K36/12)*$J36*$F35,0)+MAX((Expenses!HW$22-$K37/12)*$J37*$F35,0)+MAX((Expenses!HW$23-$K38/12)*$J38*$F35,0)+MAX((Expenses!HW$24-$K39/12)*$J39*$F35,0)))),0)</f>
        <v>0</v>
      </c>
      <c r="HZ201" s="154">
        <f>IF(AND(HZ$165&lt;=$E35,HZ$165&gt;=EOMONTH($D35,0)),IF($G35="NNN",SUM(Expenses!HX$20:HX$24)*$F35,IF($G35="FSG",0,IF($G35="MG",SUMPRODUCT(Expenses!HX$20:HX$24,$I35:$I39)*$F35,MAX((Expenses!HX$20-$K35/12)*$J35*$F35,0)+MAX((Expenses!HX$21-$K36/12)*$J36*$F35,0)+MAX((Expenses!HX$22-$K37/12)*$J37*$F35,0)+MAX((Expenses!HX$23-$K38/12)*$J38*$F35,0)+MAX((Expenses!HX$24-$K39/12)*$J39*$F35,0)))),0)</f>
        <v>0</v>
      </c>
      <c r="IA201" s="154">
        <f>IF(AND(IA$165&lt;=$E35,IA$165&gt;=EOMONTH($D35,0)),IF($G35="NNN",SUM(Expenses!HY$20:HY$24)*$F35,IF($G35="FSG",0,IF($G35="MG",SUMPRODUCT(Expenses!HY$20:HY$24,$I35:$I39)*$F35,MAX((Expenses!HY$20-$K35/12)*$J35*$F35,0)+MAX((Expenses!HY$21-$K36/12)*$J36*$F35,0)+MAX((Expenses!HY$22-$K37/12)*$J37*$F35,0)+MAX((Expenses!HY$23-$K38/12)*$J38*$F35,0)+MAX((Expenses!HY$24-$K39/12)*$J39*$F35,0)))),0)</f>
        <v>0</v>
      </c>
      <c r="IB201" s="154">
        <f>IF(AND(IB$165&lt;=$E35,IB$165&gt;=EOMONTH($D35,0)),IF($G35="NNN",SUM(Expenses!HZ$20:HZ$24)*$F35,IF($G35="FSG",0,IF($G35="MG",SUMPRODUCT(Expenses!HZ$20:HZ$24,$I35:$I39)*$F35,MAX((Expenses!HZ$20-$K35/12)*$J35*$F35,0)+MAX((Expenses!HZ$21-$K36/12)*$J36*$F35,0)+MAX((Expenses!HZ$22-$K37/12)*$J37*$F35,0)+MAX((Expenses!HZ$23-$K38/12)*$J38*$F35,0)+MAX((Expenses!HZ$24-$K39/12)*$J39*$F35,0)))),0)</f>
        <v>0</v>
      </c>
      <c r="IC201" s="154">
        <f>IF(AND(IC$165&lt;=$E35,IC$165&gt;=EOMONTH($D35,0)),IF($G35="NNN",SUM(Expenses!IA$20:IA$24)*$F35,IF($G35="FSG",0,IF($G35="MG",SUMPRODUCT(Expenses!IA$20:IA$24,$I35:$I39)*$F35,MAX((Expenses!IA$20-$K35/12)*$J35*$F35,0)+MAX((Expenses!IA$21-$K36/12)*$J36*$F35,0)+MAX((Expenses!IA$22-$K37/12)*$J37*$F35,0)+MAX((Expenses!IA$23-$K38/12)*$J38*$F35,0)+MAX((Expenses!IA$24-$K39/12)*$J39*$F35,0)))),0)</f>
        <v>0</v>
      </c>
      <c r="ID201" s="154">
        <f>IF(AND(ID$165&lt;=$E35,ID$165&gt;=EOMONTH($D35,0)),IF($G35="NNN",SUM(Expenses!IB$20:IB$24)*$F35,IF($G35="FSG",0,IF($G35="MG",SUMPRODUCT(Expenses!IB$20:IB$24,$I35:$I39)*$F35,MAX((Expenses!IB$20-$K35/12)*$J35*$F35,0)+MAX((Expenses!IB$21-$K36/12)*$J36*$F35,0)+MAX((Expenses!IB$22-$K37/12)*$J37*$F35,0)+MAX((Expenses!IB$23-$K38/12)*$J38*$F35,0)+MAX((Expenses!IB$24-$K39/12)*$J39*$F35,0)))),0)</f>
        <v>0</v>
      </c>
      <c r="IE201" s="154">
        <f>IF(AND(IE$165&lt;=$E35,IE$165&gt;=EOMONTH($D35,0)),IF($G35="NNN",SUM(Expenses!IC$20:IC$24)*$F35,IF($G35="FSG",0,IF($G35="MG",SUMPRODUCT(Expenses!IC$20:IC$24,$I35:$I39)*$F35,MAX((Expenses!IC$20-$K35/12)*$J35*$F35,0)+MAX((Expenses!IC$21-$K36/12)*$J36*$F35,0)+MAX((Expenses!IC$22-$K37/12)*$J37*$F35,0)+MAX((Expenses!IC$23-$K38/12)*$J38*$F35,0)+MAX((Expenses!IC$24-$K39/12)*$J39*$F35,0)))),0)</f>
        <v>0</v>
      </c>
      <c r="IF201" s="154">
        <f>IF(AND(IF$165&lt;=$E35,IF$165&gt;=EOMONTH($D35,0)),IF($G35="NNN",SUM(Expenses!ID$20:ID$24)*$F35,IF($G35="FSG",0,IF($G35="MG",SUMPRODUCT(Expenses!ID$20:ID$24,$I35:$I39)*$F35,MAX((Expenses!ID$20-$K35/12)*$J35*$F35,0)+MAX((Expenses!ID$21-$K36/12)*$J36*$F35,0)+MAX((Expenses!ID$22-$K37/12)*$J37*$F35,0)+MAX((Expenses!ID$23-$K38/12)*$J38*$F35,0)+MAX((Expenses!ID$24-$K39/12)*$J39*$F35,0)))),0)</f>
        <v>0</v>
      </c>
      <c r="IG201" s="154">
        <f>IF(AND(IG$165&lt;=$E35,IG$165&gt;=EOMONTH($D35,0)),IF($G35="NNN",SUM(Expenses!IE$20:IE$24)*$F35,IF($G35="FSG",0,IF($G35="MG",SUMPRODUCT(Expenses!IE$20:IE$24,$I35:$I39)*$F35,MAX((Expenses!IE$20-$K35/12)*$J35*$F35,0)+MAX((Expenses!IE$21-$K36/12)*$J36*$F35,0)+MAX((Expenses!IE$22-$K37/12)*$J37*$F35,0)+MAX((Expenses!IE$23-$K38/12)*$J38*$F35,0)+MAX((Expenses!IE$24-$K39/12)*$J39*$F35,0)))),0)</f>
        <v>0</v>
      </c>
      <c r="IH201" s="154">
        <f>IF(AND(IH$165&lt;=$E35,IH$165&gt;=EOMONTH($D35,0)),IF($G35="NNN",SUM(Expenses!IF$20:IF$24)*$F35,IF($G35="FSG",0,IF($G35="MG",SUMPRODUCT(Expenses!IF$20:IF$24,$I35:$I39)*$F35,MAX((Expenses!IF$20-$K35/12)*$J35*$F35,0)+MAX((Expenses!IF$21-$K36/12)*$J36*$F35,0)+MAX((Expenses!IF$22-$K37/12)*$J37*$F35,0)+MAX((Expenses!IF$23-$K38/12)*$J38*$F35,0)+MAX((Expenses!IF$24-$K39/12)*$J39*$F35,0)))),0)</f>
        <v>0</v>
      </c>
      <c r="II201" s="154">
        <f>IF(AND(II$165&lt;=$E35,II$165&gt;=EOMONTH($D35,0)),IF($G35="NNN",SUM(Expenses!IG$20:IG$24)*$F35,IF($G35="FSG",0,IF($G35="MG",SUMPRODUCT(Expenses!IG$20:IG$24,$I35:$I39)*$F35,MAX((Expenses!IG$20-$K35/12)*$J35*$F35,0)+MAX((Expenses!IG$21-$K36/12)*$J36*$F35,0)+MAX((Expenses!IG$22-$K37/12)*$J37*$F35,0)+MAX((Expenses!IG$23-$K38/12)*$J38*$F35,0)+MAX((Expenses!IG$24-$K39/12)*$J39*$F35,0)))),0)</f>
        <v>0</v>
      </c>
      <c r="IJ201" s="154">
        <f>IF(AND(IJ$165&lt;=$E35,IJ$165&gt;=EOMONTH($D35,0)),IF($G35="NNN",SUM(Expenses!IH$20:IH$24)*$F35,IF($G35="FSG",0,IF($G35="MG",SUMPRODUCT(Expenses!IH$20:IH$24,$I35:$I39)*$F35,MAX((Expenses!IH$20-$K35/12)*$J35*$F35,0)+MAX((Expenses!IH$21-$K36/12)*$J36*$F35,0)+MAX((Expenses!IH$22-$K37/12)*$J37*$F35,0)+MAX((Expenses!IH$23-$K38/12)*$J38*$F35,0)+MAX((Expenses!IH$24-$K39/12)*$J39*$F35,0)))),0)</f>
        <v>0</v>
      </c>
      <c r="IK201" s="154">
        <f>IF(AND(IK$165&lt;=$E35,IK$165&gt;=EOMONTH($D35,0)),IF($G35="NNN",SUM(Expenses!II$20:II$24)*$F35,IF($G35="FSG",0,IF($G35="MG",SUMPRODUCT(Expenses!II$20:II$24,$I35:$I39)*$F35,MAX((Expenses!II$20-$K35/12)*$J35*$F35,0)+MAX((Expenses!II$21-$K36/12)*$J36*$F35,0)+MAX((Expenses!II$22-$K37/12)*$J37*$F35,0)+MAX((Expenses!II$23-$K38/12)*$J38*$F35,0)+MAX((Expenses!II$24-$K39/12)*$J39*$F35,0)))),0)</f>
        <v>0</v>
      </c>
      <c r="IL201" s="154">
        <f>IF(AND(IL$165&lt;=$E35,IL$165&gt;=EOMONTH($D35,0)),IF($G35="NNN",SUM(Expenses!IJ$20:IJ$24)*$F35,IF($G35="FSG",0,IF($G35="MG",SUMPRODUCT(Expenses!IJ$20:IJ$24,$I35:$I39)*$F35,MAX((Expenses!IJ$20-$K35/12)*$J35*$F35,0)+MAX((Expenses!IJ$21-$K36/12)*$J36*$F35,0)+MAX((Expenses!IJ$22-$K37/12)*$J37*$F35,0)+MAX((Expenses!IJ$23-$K38/12)*$J38*$F35,0)+MAX((Expenses!IJ$24-$K39/12)*$J39*$F35,0)))),0)</f>
        <v>0</v>
      </c>
      <c r="IM201" s="154">
        <f>IF(AND(IM$165&lt;=$E35,IM$165&gt;=EOMONTH($D35,0)),IF($G35="NNN",SUM(Expenses!IK$20:IK$24)*$F35,IF($G35="FSG",0,IF($G35="MG",SUMPRODUCT(Expenses!IK$20:IK$24,$I35:$I39)*$F35,MAX((Expenses!IK$20-$K35/12)*$J35*$F35,0)+MAX((Expenses!IK$21-$K36/12)*$J36*$F35,0)+MAX((Expenses!IK$22-$K37/12)*$J37*$F35,0)+MAX((Expenses!IK$23-$K38/12)*$J38*$F35,0)+MAX((Expenses!IK$24-$K39/12)*$J39*$F35,0)))),0)</f>
        <v>0</v>
      </c>
      <c r="IN201" s="154">
        <f>IF(AND(IN$165&lt;=$E35,IN$165&gt;=EOMONTH($D35,0)),IF($G35="NNN",SUM(Expenses!IL$20:IL$24)*$F35,IF($G35="FSG",0,IF($G35="MG",SUMPRODUCT(Expenses!IL$20:IL$24,$I35:$I39)*$F35,MAX((Expenses!IL$20-$K35/12)*$J35*$F35,0)+MAX((Expenses!IL$21-$K36/12)*$J36*$F35,0)+MAX((Expenses!IL$22-$K37/12)*$J37*$F35,0)+MAX((Expenses!IL$23-$K38/12)*$J38*$F35,0)+MAX((Expenses!IL$24-$K39/12)*$J39*$F35,0)))),0)</f>
        <v>0</v>
      </c>
      <c r="IO201" s="154">
        <f>IF(AND(IO$165&lt;=$E35,IO$165&gt;=EOMONTH($D35,0)),IF($G35="NNN",SUM(Expenses!IM$20:IM$24)*$F35,IF($G35="FSG",0,IF($G35="MG",SUMPRODUCT(Expenses!IM$20:IM$24,$I35:$I39)*$F35,MAX((Expenses!IM$20-$K35/12)*$J35*$F35,0)+MAX((Expenses!IM$21-$K36/12)*$J36*$F35,0)+MAX((Expenses!IM$22-$K37/12)*$J37*$F35,0)+MAX((Expenses!IM$23-$K38/12)*$J38*$F35,0)+MAX((Expenses!IM$24-$K39/12)*$J39*$F35,0)))),0)</f>
        <v>0</v>
      </c>
      <c r="IP201" s="154">
        <f>IF(AND(IP$165&lt;=$E35,IP$165&gt;=EOMONTH($D35,0)),IF($G35="NNN",SUM(Expenses!IN$20:IN$24)*$F35,IF($G35="FSG",0,IF($G35="MG",SUMPRODUCT(Expenses!IN$20:IN$24,$I35:$I39)*$F35,MAX((Expenses!IN$20-$K35/12)*$J35*$F35,0)+MAX((Expenses!IN$21-$K36/12)*$J36*$F35,0)+MAX((Expenses!IN$22-$K37/12)*$J37*$F35,0)+MAX((Expenses!IN$23-$K38/12)*$J38*$F35,0)+MAX((Expenses!IN$24-$K39/12)*$J39*$F35,0)))),0)</f>
        <v>0</v>
      </c>
      <c r="IQ201" s="154">
        <f>IF(AND(IQ$165&lt;=$E35,IQ$165&gt;=EOMONTH($D35,0)),IF($G35="NNN",SUM(Expenses!IO$20:IO$24)*$F35,IF($G35="FSG",0,IF($G35="MG",SUMPRODUCT(Expenses!IO$20:IO$24,$I35:$I39)*$F35,MAX((Expenses!IO$20-$K35/12)*$J35*$F35,0)+MAX((Expenses!IO$21-$K36/12)*$J36*$F35,0)+MAX((Expenses!IO$22-$K37/12)*$J37*$F35,0)+MAX((Expenses!IO$23-$K38/12)*$J38*$F35,0)+MAX((Expenses!IO$24-$K39/12)*$J39*$F35,0)))),0)</f>
        <v>0</v>
      </c>
      <c r="IR201" s="154">
        <f>IF(AND(IR$165&lt;=$E35,IR$165&gt;=EOMONTH($D35,0)),IF($G35="NNN",SUM(Expenses!IP$20:IP$24)*$F35,IF($G35="FSG",0,IF($G35="MG",SUMPRODUCT(Expenses!IP$20:IP$24,$I35:$I39)*$F35,MAX((Expenses!IP$20-$K35/12)*$J35*$F35,0)+MAX((Expenses!IP$21-$K36/12)*$J36*$F35,0)+MAX((Expenses!IP$22-$K37/12)*$J37*$F35,0)+MAX((Expenses!IP$23-$K38/12)*$J38*$F35,0)+MAX((Expenses!IP$24-$K39/12)*$J39*$F35,0)))),0)</f>
        <v>0</v>
      </c>
      <c r="IS201" s="154">
        <f>IF(AND(IS$165&lt;=$E35,IS$165&gt;=EOMONTH($D35,0)),IF($G35="NNN",SUM(Expenses!IQ$20:IQ$24)*$F35,IF($G35="FSG",0,IF($G35="MG",SUMPRODUCT(Expenses!IQ$20:IQ$24,$I35:$I39)*$F35,MAX((Expenses!IQ$20-$K35/12)*$J35*$F35,0)+MAX((Expenses!IQ$21-$K36/12)*$J36*$F35,0)+MAX((Expenses!IQ$22-$K37/12)*$J37*$F35,0)+MAX((Expenses!IQ$23-$K38/12)*$J38*$F35,0)+MAX((Expenses!IQ$24-$K39/12)*$J39*$F35,0)))),0)</f>
        <v>0</v>
      </c>
      <c r="IT201" s="154">
        <f>IF(AND(IT$165&lt;=$E35,IT$165&gt;=EOMONTH($D35,0)),IF($G35="NNN",SUM(Expenses!IR$20:IR$24)*$F35,IF($G35="FSG",0,IF($G35="MG",SUMPRODUCT(Expenses!IR$20:IR$24,$I35:$I39)*$F35,MAX((Expenses!IR$20-$K35/12)*$J35*$F35,0)+MAX((Expenses!IR$21-$K36/12)*$J36*$F35,0)+MAX((Expenses!IR$22-$K37/12)*$J37*$F35,0)+MAX((Expenses!IR$23-$K38/12)*$J38*$F35,0)+MAX((Expenses!IR$24-$K39/12)*$J39*$F35,0)))),0)</f>
        <v>0</v>
      </c>
      <c r="IU201" s="154">
        <f>IF(AND(IU$165&lt;=$E35,IU$165&gt;=EOMONTH($D35,0)),IF($G35="NNN",SUM(Expenses!IS$20:IS$24)*$F35,IF($G35="FSG",0,IF($G35="MG",SUMPRODUCT(Expenses!IS$20:IS$24,$I35:$I39)*$F35,MAX((Expenses!IS$20-$K35/12)*$J35*$F35,0)+MAX((Expenses!IS$21-$K36/12)*$J36*$F35,0)+MAX((Expenses!IS$22-$K37/12)*$J37*$F35,0)+MAX((Expenses!IS$23-$K38/12)*$J38*$F35,0)+MAX((Expenses!IS$24-$K39/12)*$J39*$F35,0)))),0)</f>
        <v>0</v>
      </c>
      <c r="IV201" s="154">
        <f>IF(AND(IV$165&lt;=$E35,IV$165&gt;=EOMONTH($D35,0)),IF($G35="NNN",SUM(Expenses!IT$20:IT$24)*$F35,IF($G35="FSG",0,IF($G35="MG",SUMPRODUCT(Expenses!IT$20:IT$24,$I35:$I39)*$F35,MAX((Expenses!IT$20-$K35/12)*$J35*$F35,0)+MAX((Expenses!IT$21-$K36/12)*$J36*$F35,0)+MAX((Expenses!IT$22-$K37/12)*$J37*$F35,0)+MAX((Expenses!IT$23-$K38/12)*$J38*$F35,0)+MAX((Expenses!IT$24-$K39/12)*$J39*$F35,0)))),0)</f>
        <v>0</v>
      </c>
      <c r="IW201" s="154">
        <f>IF(AND(IW$165&lt;=$E35,IW$165&gt;=EOMONTH($D35,0)),IF($G35="NNN",SUM(Expenses!IU$20:IU$24)*$F35,IF($G35="FSG",0,IF($G35="MG",SUMPRODUCT(Expenses!IU$20:IU$24,$I35:$I39)*$F35,MAX((Expenses!IU$20-$K35/12)*$J35*$F35,0)+MAX((Expenses!IU$21-$K36/12)*$J36*$F35,0)+MAX((Expenses!IU$22-$K37/12)*$J37*$F35,0)+MAX((Expenses!IU$23-$K38/12)*$J38*$F35,0)+MAX((Expenses!IU$24-$K39/12)*$J39*$F35,0)))),0)</f>
        <v>0</v>
      </c>
      <c r="IX201" s="154">
        <f>IF(AND(IX$165&lt;=$E35,IX$165&gt;=EOMONTH($D35,0)),IF($G35="NNN",SUM(Expenses!IV$20:IV$24)*$F35,IF($G35="FSG",0,IF($G35="MG",SUMPRODUCT(Expenses!IV$20:IV$24,$I35:$I39)*$F35,MAX((Expenses!IV$20-$K35/12)*$J35*$F35,0)+MAX((Expenses!IV$21-$K36/12)*$J36*$F35,0)+MAX((Expenses!IV$22-$K37/12)*$J37*$F35,0)+MAX((Expenses!IV$23-$K38/12)*$J38*$F35,0)+MAX((Expenses!IV$24-$K39/12)*$J39*$F35,0)))),0)</f>
        <v>0</v>
      </c>
      <c r="IY201" s="154">
        <f>IF(AND(IY$165&lt;=$E35,IY$165&gt;=EOMONTH($D35,0)),IF($G35="NNN",SUM(Expenses!IW$20:IW$24)*$F35,IF($G35="FSG",0,IF($G35="MG",SUMPRODUCT(Expenses!IW$20:IW$24,$I35:$I39)*$F35,MAX((Expenses!IW$20-$K35/12)*$J35*$F35,0)+MAX((Expenses!IW$21-$K36/12)*$J36*$F35,0)+MAX((Expenses!IW$22-$K37/12)*$J37*$F35,0)+MAX((Expenses!IW$23-$K38/12)*$J38*$F35,0)+MAX((Expenses!IW$24-$K39/12)*$J39*$F35,0)))),0)</f>
        <v>0</v>
      </c>
      <c r="IZ201" s="154">
        <f>IF(AND(IZ$165&lt;=$E35,IZ$165&gt;=EOMONTH($D35,0)),IF($G35="NNN",SUM(Expenses!IX$20:IX$24)*$F35,IF($G35="FSG",0,IF($G35="MG",SUMPRODUCT(Expenses!IX$20:IX$24,$I35:$I39)*$F35,MAX((Expenses!IX$20-$K35/12)*$J35*$F35,0)+MAX((Expenses!IX$21-$K36/12)*$J36*$F35,0)+MAX((Expenses!IX$22-$K37/12)*$J37*$F35,0)+MAX((Expenses!IX$23-$K38/12)*$J38*$F35,0)+MAX((Expenses!IX$24-$K39/12)*$J39*$F35,0)))),0)</f>
        <v>0</v>
      </c>
      <c r="JA201" s="154">
        <f>IF(AND(JA$165&lt;=$E35,JA$165&gt;=EOMONTH($D35,0)),IF($G35="NNN",SUM(Expenses!IY$20:IY$24)*$F35,IF($G35="FSG",0,IF($G35="MG",SUMPRODUCT(Expenses!IY$20:IY$24,$I35:$I39)*$F35,MAX((Expenses!IY$20-$K35/12)*$J35*$F35,0)+MAX((Expenses!IY$21-$K36/12)*$J36*$F35,0)+MAX((Expenses!IY$22-$K37/12)*$J37*$F35,0)+MAX((Expenses!IY$23-$K38/12)*$J38*$F35,0)+MAX((Expenses!IY$24-$K39/12)*$J39*$F35,0)))),0)</f>
        <v>0</v>
      </c>
      <c r="JB201" s="154">
        <f>IF(AND(JB$165&lt;=$E35,JB$165&gt;=EOMONTH($D35,0)),IF($G35="NNN",SUM(Expenses!IZ$20:IZ$24)*$F35,IF($G35="FSG",0,IF($G35="MG",SUMPRODUCT(Expenses!IZ$20:IZ$24,$I35:$I39)*$F35,MAX((Expenses!IZ$20-$K35/12)*$J35*$F35,0)+MAX((Expenses!IZ$21-$K36/12)*$J36*$F35,0)+MAX((Expenses!IZ$22-$K37/12)*$J37*$F35,0)+MAX((Expenses!IZ$23-$K38/12)*$J38*$F35,0)+MAX((Expenses!IZ$24-$K39/12)*$J39*$F35,0)))),0)</f>
        <v>0</v>
      </c>
      <c r="JC201" s="154">
        <f>IF(AND(JC$165&lt;=$E35,JC$165&gt;=EOMONTH($D35,0)),IF($G35="NNN",SUM(Expenses!JA$20:JA$24)*$F35,IF($G35="FSG",0,IF($G35="MG",SUMPRODUCT(Expenses!JA$20:JA$24,$I35:$I39)*$F35,MAX((Expenses!JA$20-$K35/12)*$J35*$F35,0)+MAX((Expenses!JA$21-$K36/12)*$J36*$F35,0)+MAX((Expenses!JA$22-$K37/12)*$J37*$F35,0)+MAX((Expenses!JA$23-$K38/12)*$J38*$F35,0)+MAX((Expenses!JA$24-$K39/12)*$J39*$F35,0)))),0)</f>
        <v>0</v>
      </c>
      <c r="JD201" s="154">
        <f>IF(AND(JD$165&lt;=$E35,JD$165&gt;=EOMONTH($D35,0)),IF($G35="NNN",SUM(Expenses!JB$20:JB$24)*$F35,IF($G35="FSG",0,IF($G35="MG",SUMPRODUCT(Expenses!JB$20:JB$24,$I35:$I39)*$F35,MAX((Expenses!JB$20-$K35/12)*$J35*$F35,0)+MAX((Expenses!JB$21-$K36/12)*$J36*$F35,0)+MAX((Expenses!JB$22-$K37/12)*$J37*$F35,0)+MAX((Expenses!JB$23-$K38/12)*$J38*$F35,0)+MAX((Expenses!JB$24-$K39/12)*$J39*$F35,0)))),0)</f>
        <v>0</v>
      </c>
      <c r="JE201" s="154">
        <f>IF(AND(JE$165&lt;=$E35,JE$165&gt;=EOMONTH($D35,0)),IF($G35="NNN",SUM(Expenses!JC$20:JC$24)*$F35,IF($G35="FSG",0,IF($G35="MG",SUMPRODUCT(Expenses!JC$20:JC$24,$I35:$I39)*$F35,MAX((Expenses!JC$20-$K35/12)*$J35*$F35,0)+MAX((Expenses!JC$21-$K36/12)*$J36*$F35,0)+MAX((Expenses!JC$22-$K37/12)*$J37*$F35,0)+MAX((Expenses!JC$23-$K38/12)*$J38*$F35,0)+MAX((Expenses!JC$24-$K39/12)*$J39*$F35,0)))),0)</f>
        <v>0</v>
      </c>
      <c r="JF201" s="154">
        <f>IF(AND(JF$165&lt;=$E35,JF$165&gt;=EOMONTH($D35,0)),IF($G35="NNN",SUM(Expenses!JD$20:JD$24)*$F35,IF($G35="FSG",0,IF($G35="MG",SUMPRODUCT(Expenses!JD$20:JD$24,$I35:$I39)*$F35,MAX((Expenses!JD$20-$K35/12)*$J35*$F35,0)+MAX((Expenses!JD$21-$K36/12)*$J36*$F35,0)+MAX((Expenses!JD$22-$K37/12)*$J37*$F35,0)+MAX((Expenses!JD$23-$K38/12)*$J38*$F35,0)+MAX((Expenses!JD$24-$K39/12)*$J39*$F35,0)))),0)</f>
        <v>0</v>
      </c>
      <c r="JG201" s="154">
        <f>IF(AND(JG$165&lt;=$E35,JG$165&gt;=EOMONTH($D35,0)),IF($G35="NNN",SUM(Expenses!JE$20:JE$24)*$F35,IF($G35="FSG",0,IF($G35="MG",SUMPRODUCT(Expenses!JE$20:JE$24,$I35:$I39)*$F35,MAX((Expenses!JE$20-$K35/12)*$J35*$F35,0)+MAX((Expenses!JE$21-$K36/12)*$J36*$F35,0)+MAX((Expenses!JE$22-$K37/12)*$J37*$F35,0)+MAX((Expenses!JE$23-$K38/12)*$J38*$F35,0)+MAX((Expenses!JE$24-$K39/12)*$J39*$F35,0)))),0)</f>
        <v>0</v>
      </c>
      <c r="JH201" s="154">
        <f>IF(AND(JH$165&lt;=$E35,JH$165&gt;=EOMONTH($D35,0)),IF($G35="NNN",SUM(Expenses!JF$20:JF$24)*$F35,IF($G35="FSG",0,IF($G35="MG",SUMPRODUCT(Expenses!JF$20:JF$24,$I35:$I39)*$F35,MAX((Expenses!JF$20-$K35/12)*$J35*$F35,0)+MAX((Expenses!JF$21-$K36/12)*$J36*$F35,0)+MAX((Expenses!JF$22-$K37/12)*$J37*$F35,0)+MAX((Expenses!JF$23-$K38/12)*$J38*$F35,0)+MAX((Expenses!JF$24-$K39/12)*$J39*$F35,0)))),0)</f>
        <v>0</v>
      </c>
      <c r="JI201" s="154">
        <f>IF(AND(JI$165&lt;=$E35,JI$165&gt;=EOMONTH($D35,0)),IF($G35="NNN",SUM(Expenses!JG$20:JG$24)*$F35,IF($G35="FSG",0,IF($G35="MG",SUMPRODUCT(Expenses!JG$20:JG$24,$I35:$I39)*$F35,MAX((Expenses!JG$20-$K35/12)*$J35*$F35,0)+MAX((Expenses!JG$21-$K36/12)*$J36*$F35,0)+MAX((Expenses!JG$22-$K37/12)*$J37*$F35,0)+MAX((Expenses!JG$23-$K38/12)*$J38*$F35,0)+MAX((Expenses!JG$24-$K39/12)*$J39*$F35,0)))),0)</f>
        <v>0</v>
      </c>
      <c r="JJ201" s="154">
        <f>IF(AND(JJ$165&lt;=$E35,JJ$165&gt;=EOMONTH($D35,0)),IF($G35="NNN",SUM(Expenses!JH$20:JH$24)*$F35,IF($G35="FSG",0,IF($G35="MG",SUMPRODUCT(Expenses!JH$20:JH$24,$I35:$I39)*$F35,MAX((Expenses!JH$20-$K35/12)*$J35*$F35,0)+MAX((Expenses!JH$21-$K36/12)*$J36*$F35,0)+MAX((Expenses!JH$22-$K37/12)*$J37*$F35,0)+MAX((Expenses!JH$23-$K38/12)*$J38*$F35,0)+MAX((Expenses!JH$24-$K39/12)*$J39*$F35,0)))),0)</f>
        <v>0</v>
      </c>
      <c r="JK201" s="154">
        <f>IF(AND(JK$165&lt;=$E35,JK$165&gt;=EOMONTH($D35,0)),IF($G35="NNN",SUM(Expenses!JI$20:JI$24)*$F35,IF($G35="FSG",0,IF($G35="MG",SUMPRODUCT(Expenses!JI$20:JI$24,$I35:$I39)*$F35,MAX((Expenses!JI$20-$K35/12)*$J35*$F35,0)+MAX((Expenses!JI$21-$K36/12)*$J36*$F35,0)+MAX((Expenses!JI$22-$K37/12)*$J37*$F35,0)+MAX((Expenses!JI$23-$K38/12)*$J38*$F35,0)+MAX((Expenses!JI$24-$K39/12)*$J39*$F35,0)))),0)</f>
        <v>0</v>
      </c>
      <c r="JL201" s="154">
        <f>IF(AND(JL$165&lt;=$E35,JL$165&gt;=EOMONTH($D35,0)),IF($G35="NNN",SUM(Expenses!JJ$20:JJ$24)*$F35,IF($G35="FSG",0,IF($G35="MG",SUMPRODUCT(Expenses!JJ$20:JJ$24,$I35:$I39)*$F35,MAX((Expenses!JJ$20-$K35/12)*$J35*$F35,0)+MAX((Expenses!JJ$21-$K36/12)*$J36*$F35,0)+MAX((Expenses!JJ$22-$K37/12)*$J37*$F35,0)+MAX((Expenses!JJ$23-$K38/12)*$J38*$F35,0)+MAX((Expenses!JJ$24-$K39/12)*$J39*$F35,0)))),0)</f>
        <v>0</v>
      </c>
      <c r="JM201" s="154">
        <f>IF(AND(JM$165&lt;=$E35,JM$165&gt;=EOMONTH($D35,0)),IF($G35="NNN",SUM(Expenses!JK$20:JK$24)*$F35,IF($G35="FSG",0,IF($G35="MG",SUMPRODUCT(Expenses!JK$20:JK$24,$I35:$I39)*$F35,MAX((Expenses!JK$20-$K35/12)*$J35*$F35,0)+MAX((Expenses!JK$21-$K36/12)*$J36*$F35,0)+MAX((Expenses!JK$22-$K37/12)*$J37*$F35,0)+MAX((Expenses!JK$23-$K38/12)*$J38*$F35,0)+MAX((Expenses!JK$24-$K39/12)*$J39*$F35,0)))),0)</f>
        <v>0</v>
      </c>
      <c r="JN201" s="154">
        <f>IF(AND(JN$165&lt;=$E35,JN$165&gt;=EOMONTH($D35,0)),IF($G35="NNN",SUM(Expenses!JL$20:JL$24)*$F35,IF($G35="FSG",0,IF($G35="MG",SUMPRODUCT(Expenses!JL$20:JL$24,$I35:$I39)*$F35,MAX((Expenses!JL$20-$K35/12)*$J35*$F35,0)+MAX((Expenses!JL$21-$K36/12)*$J36*$F35,0)+MAX((Expenses!JL$22-$K37/12)*$J37*$F35,0)+MAX((Expenses!JL$23-$K38/12)*$J38*$F35,0)+MAX((Expenses!JL$24-$K39/12)*$J39*$F35,0)))),0)</f>
        <v>0</v>
      </c>
      <c r="JO201" s="154">
        <f>IF(AND(JO$165&lt;=$E35,JO$165&gt;=EOMONTH($D35,0)),IF($G35="NNN",SUM(Expenses!JM$20:JM$24)*$F35,IF($G35="FSG",0,IF($G35="MG",SUMPRODUCT(Expenses!JM$20:JM$24,$I35:$I39)*$F35,MAX((Expenses!JM$20-$K35/12)*$J35*$F35,0)+MAX((Expenses!JM$21-$K36/12)*$J36*$F35,0)+MAX((Expenses!JM$22-$K37/12)*$J37*$F35,0)+MAX((Expenses!JM$23-$K38/12)*$J38*$F35,0)+MAX((Expenses!JM$24-$K39/12)*$J39*$F35,0)))),0)</f>
        <v>0</v>
      </c>
      <c r="JP201" s="154">
        <f>IF(AND(JP$165&lt;=$E35,JP$165&gt;=EOMONTH($D35,0)),IF($G35="NNN",SUM(Expenses!JN$20:JN$24)*$F35,IF($G35="FSG",0,IF($G35="MG",SUMPRODUCT(Expenses!JN$20:JN$24,$I35:$I39)*$F35,MAX((Expenses!JN$20-$K35/12)*$J35*$F35,0)+MAX((Expenses!JN$21-$K36/12)*$J36*$F35,0)+MAX((Expenses!JN$22-$K37/12)*$J37*$F35,0)+MAX((Expenses!JN$23-$K38/12)*$J38*$F35,0)+MAX((Expenses!JN$24-$K39/12)*$J39*$F35,0)))),0)</f>
        <v>0</v>
      </c>
      <c r="JQ201" s="154">
        <f>IF(AND(JQ$165&lt;=$E35,JQ$165&gt;=EOMONTH($D35,0)),IF($G35="NNN",SUM(Expenses!JO$20:JO$24)*$F35,IF($G35="FSG",0,IF($G35="MG",SUMPRODUCT(Expenses!JO$20:JO$24,$I35:$I39)*$F35,MAX((Expenses!JO$20-$K35/12)*$J35*$F35,0)+MAX((Expenses!JO$21-$K36/12)*$J36*$F35,0)+MAX((Expenses!JO$22-$K37/12)*$J37*$F35,0)+MAX((Expenses!JO$23-$K38/12)*$J38*$F35,0)+MAX((Expenses!JO$24-$K39/12)*$J39*$F35,0)))),0)</f>
        <v>0</v>
      </c>
      <c r="JR201" s="154">
        <f>IF(AND(JR$165&lt;=$E35,JR$165&gt;=EOMONTH($D35,0)),IF($G35="NNN",SUM(Expenses!JP$20:JP$24)*$F35,IF($G35="FSG",0,IF($G35="MG",SUMPRODUCT(Expenses!JP$20:JP$24,$I35:$I39)*$F35,MAX((Expenses!JP$20-$K35/12)*$J35*$F35,0)+MAX((Expenses!JP$21-$K36/12)*$J36*$F35,0)+MAX((Expenses!JP$22-$K37/12)*$J37*$F35,0)+MAX((Expenses!JP$23-$K38/12)*$J38*$F35,0)+MAX((Expenses!JP$24-$K39/12)*$J39*$F35,0)))),0)</f>
        <v>0</v>
      </c>
      <c r="JS201" s="154">
        <f>IF(AND(JS$165&lt;=$E35,JS$165&gt;=EOMONTH($D35,0)),IF($G35="NNN",SUM(Expenses!JQ$20:JQ$24)*$F35,IF($G35="FSG",0,IF($G35="MG",SUMPRODUCT(Expenses!JQ$20:JQ$24,$I35:$I39)*$F35,MAX((Expenses!JQ$20-$K35/12)*$J35*$F35,0)+MAX((Expenses!JQ$21-$K36/12)*$J36*$F35,0)+MAX((Expenses!JQ$22-$K37/12)*$J37*$F35,0)+MAX((Expenses!JQ$23-$K38/12)*$J38*$F35,0)+MAX((Expenses!JQ$24-$K39/12)*$J39*$F35,0)))),0)</f>
        <v>0</v>
      </c>
      <c r="JT201" s="154">
        <f>IF(AND(JT$165&lt;=$E35,JT$165&gt;=EOMONTH($D35,0)),IF($G35="NNN",SUM(Expenses!JR$20:JR$24)*$F35,IF($G35="FSG",0,IF($G35="MG",SUMPRODUCT(Expenses!JR$20:JR$24,$I35:$I39)*$F35,MAX((Expenses!JR$20-$K35/12)*$J35*$F35,0)+MAX((Expenses!JR$21-$K36/12)*$J36*$F35,0)+MAX((Expenses!JR$22-$K37/12)*$J37*$F35,0)+MAX((Expenses!JR$23-$K38/12)*$J38*$F35,0)+MAX((Expenses!JR$24-$K39/12)*$J39*$F35,0)))),0)</f>
        <v>0</v>
      </c>
      <c r="JU201" s="154">
        <f>IF(AND(JU$165&lt;=$E35,JU$165&gt;=EOMONTH($D35,0)),IF($G35="NNN",SUM(Expenses!JS$20:JS$24)*$F35,IF($G35="FSG",0,IF($G35="MG",SUMPRODUCT(Expenses!JS$20:JS$24,$I35:$I39)*$F35,MAX((Expenses!JS$20-$K35/12)*$J35*$F35,0)+MAX((Expenses!JS$21-$K36/12)*$J36*$F35,0)+MAX((Expenses!JS$22-$K37/12)*$J37*$F35,0)+MAX((Expenses!JS$23-$K38/12)*$J38*$F35,0)+MAX((Expenses!JS$24-$K39/12)*$J39*$F35,0)))),0)</f>
        <v>0</v>
      </c>
      <c r="JV201" s="154">
        <f>IF(AND(JV$165&lt;=$E35,JV$165&gt;=EOMONTH($D35,0)),IF($G35="NNN",SUM(Expenses!JT$20:JT$24)*$F35,IF($G35="FSG",0,IF($G35="MG",SUMPRODUCT(Expenses!JT$20:JT$24,$I35:$I39)*$F35,MAX((Expenses!JT$20-$K35/12)*$J35*$F35,0)+MAX((Expenses!JT$21-$K36/12)*$J36*$F35,0)+MAX((Expenses!JT$22-$K37/12)*$J37*$F35,0)+MAX((Expenses!JT$23-$K38/12)*$J38*$F35,0)+MAX((Expenses!JT$24-$K39/12)*$J39*$F35,0)))),0)</f>
        <v>0</v>
      </c>
      <c r="JW201" s="154">
        <f>IF(AND(JW$165&lt;=$E35,JW$165&gt;=EOMONTH($D35,0)),IF($G35="NNN",SUM(Expenses!JU$20:JU$24)*$F35,IF($G35="FSG",0,IF($G35="MG",SUMPRODUCT(Expenses!JU$20:JU$24,$I35:$I39)*$F35,MAX((Expenses!JU$20-$K35/12)*$J35*$F35,0)+MAX((Expenses!JU$21-$K36/12)*$J36*$F35,0)+MAX((Expenses!JU$22-$K37/12)*$J37*$F35,0)+MAX((Expenses!JU$23-$K38/12)*$J38*$F35,0)+MAX((Expenses!JU$24-$K39/12)*$J39*$F35,0)))),0)</f>
        <v>0</v>
      </c>
      <c r="JX201" s="154">
        <f>IF(AND(JX$165&lt;=$E35,JX$165&gt;=EOMONTH($D35,0)),IF($G35="NNN",SUM(Expenses!JV$20:JV$24)*$F35,IF($G35="FSG",0,IF($G35="MG",SUMPRODUCT(Expenses!JV$20:JV$24,$I35:$I39)*$F35,MAX((Expenses!JV$20-$K35/12)*$J35*$F35,0)+MAX((Expenses!JV$21-$K36/12)*$J36*$F35,0)+MAX((Expenses!JV$22-$K37/12)*$J37*$F35,0)+MAX((Expenses!JV$23-$K38/12)*$J38*$F35,0)+MAX((Expenses!JV$24-$K39/12)*$J39*$F35,0)))),0)</f>
        <v>0</v>
      </c>
      <c r="JY201" s="154">
        <f>IF(AND(JY$165&lt;=$E35,JY$165&gt;=EOMONTH($D35,0)),IF($G35="NNN",SUM(Expenses!JW$20:JW$24)*$F35,IF($G35="FSG",0,IF($G35="MG",SUMPRODUCT(Expenses!JW$20:JW$24,$I35:$I39)*$F35,MAX((Expenses!JW$20-$K35/12)*$J35*$F35,0)+MAX((Expenses!JW$21-$K36/12)*$J36*$F35,0)+MAX((Expenses!JW$22-$K37/12)*$J37*$F35,0)+MAX((Expenses!JW$23-$K38/12)*$J38*$F35,0)+MAX((Expenses!JW$24-$K39/12)*$J39*$F35,0)))),0)</f>
        <v>0</v>
      </c>
      <c r="JZ201" s="154">
        <f>IF(AND(JZ$165&lt;=$E35,JZ$165&gt;=EOMONTH($D35,0)),IF($G35="NNN",SUM(Expenses!JX$20:JX$24)*$F35,IF($G35="FSG",0,IF($G35="MG",SUMPRODUCT(Expenses!JX$20:JX$24,$I35:$I39)*$F35,MAX((Expenses!JX$20-$K35/12)*$J35*$F35,0)+MAX((Expenses!JX$21-$K36/12)*$J36*$F35,0)+MAX((Expenses!JX$22-$K37/12)*$J37*$F35,0)+MAX((Expenses!JX$23-$K38/12)*$J38*$F35,0)+MAX((Expenses!JX$24-$K39/12)*$J39*$F35,0)))),0)</f>
        <v>0</v>
      </c>
      <c r="KA201" s="154">
        <f>IF(AND(KA$165&lt;=$E35,KA$165&gt;=EOMONTH($D35,0)),IF($G35="NNN",SUM(Expenses!JY$20:JY$24)*$F35,IF($G35="FSG",0,IF($G35="MG",SUMPRODUCT(Expenses!JY$20:JY$24,$I35:$I39)*$F35,MAX((Expenses!JY$20-$K35/12)*$J35*$F35,0)+MAX((Expenses!JY$21-$K36/12)*$J36*$F35,0)+MAX((Expenses!JY$22-$K37/12)*$J37*$F35,0)+MAX((Expenses!JY$23-$K38/12)*$J38*$F35,0)+MAX((Expenses!JY$24-$K39/12)*$J39*$F35,0)))),0)</f>
        <v>0</v>
      </c>
      <c r="KB201" s="154">
        <f>IF(AND(KB$165&lt;=$E35,KB$165&gt;=EOMONTH($D35,0)),IF($G35="NNN",SUM(Expenses!JZ$20:JZ$24)*$F35,IF($G35="FSG",0,IF($G35="MG",SUMPRODUCT(Expenses!JZ$20:JZ$24,$I35:$I39)*$F35,MAX((Expenses!JZ$20-$K35/12)*$J35*$F35,0)+MAX((Expenses!JZ$21-$K36/12)*$J36*$F35,0)+MAX((Expenses!JZ$22-$K37/12)*$J37*$F35,0)+MAX((Expenses!JZ$23-$K38/12)*$J38*$F35,0)+MAX((Expenses!JZ$24-$K39/12)*$J39*$F35,0)))),0)</f>
        <v>0</v>
      </c>
      <c r="KC201" s="154">
        <f>IF(AND(KC$165&lt;=$E35,KC$165&gt;=EOMONTH($D35,0)),IF($G35="NNN",SUM(Expenses!KA$20:KA$24)*$F35,IF($G35="FSG",0,IF($G35="MG",SUMPRODUCT(Expenses!KA$20:KA$24,$I35:$I39)*$F35,MAX((Expenses!KA$20-$K35/12)*$J35*$F35,0)+MAX((Expenses!KA$21-$K36/12)*$J36*$F35,0)+MAX((Expenses!KA$22-$K37/12)*$J37*$F35,0)+MAX((Expenses!KA$23-$K38/12)*$J38*$F35,0)+MAX((Expenses!KA$24-$K39/12)*$J39*$F35,0)))),0)</f>
        <v>0</v>
      </c>
      <c r="KD201" s="154">
        <f>IF(AND(KD$165&lt;=$E35,KD$165&gt;=EOMONTH($D35,0)),IF($G35="NNN",SUM(Expenses!KB$20:KB$24)*$F35,IF($G35="FSG",0,IF($G35="MG",SUMPRODUCT(Expenses!KB$20:KB$24,$I35:$I39)*$F35,MAX((Expenses!KB$20-$K35/12)*$J35*$F35,0)+MAX((Expenses!KB$21-$K36/12)*$J36*$F35,0)+MAX((Expenses!KB$22-$K37/12)*$J37*$F35,0)+MAX((Expenses!KB$23-$K38/12)*$J38*$F35,0)+MAX((Expenses!KB$24-$K39/12)*$J39*$F35,0)))),0)</f>
        <v>0</v>
      </c>
      <c r="KE201" s="154">
        <f>IF(AND(KE$165&lt;=$E35,KE$165&gt;=EOMONTH($D35,0)),IF($G35="NNN",SUM(Expenses!KC$20:KC$24)*$F35,IF($G35="FSG",0,IF($G35="MG",SUMPRODUCT(Expenses!KC$20:KC$24,$I35:$I39)*$F35,MAX((Expenses!KC$20-$K35/12)*$J35*$F35,0)+MAX((Expenses!KC$21-$K36/12)*$J36*$F35,0)+MAX((Expenses!KC$22-$K37/12)*$J37*$F35,0)+MAX((Expenses!KC$23-$K38/12)*$J38*$F35,0)+MAX((Expenses!KC$24-$K39/12)*$J39*$F35,0)))),0)</f>
        <v>0</v>
      </c>
      <c r="KF201" s="154">
        <f>IF(AND(KF$165&lt;=$E35,KF$165&gt;=EOMONTH($D35,0)),IF($G35="NNN",SUM(Expenses!KD$20:KD$24)*$F35,IF($G35="FSG",0,IF($G35="MG",SUMPRODUCT(Expenses!KD$20:KD$24,$I35:$I39)*$F35,MAX((Expenses!KD$20-$K35/12)*$J35*$F35,0)+MAX((Expenses!KD$21-$K36/12)*$J36*$F35,0)+MAX((Expenses!KD$22-$K37/12)*$J37*$F35,0)+MAX((Expenses!KD$23-$K38/12)*$J38*$F35,0)+MAX((Expenses!KD$24-$K39/12)*$J39*$F35,0)))),0)</f>
        <v>0</v>
      </c>
      <c r="KG201" s="154">
        <f>IF(AND(KG$165&lt;=$E35,KG$165&gt;=EOMONTH($D35,0)),IF($G35="NNN",SUM(Expenses!KE$20:KE$24)*$F35,IF($G35="FSG",0,IF($G35="MG",SUMPRODUCT(Expenses!KE$20:KE$24,$I35:$I39)*$F35,MAX((Expenses!KE$20-$K35/12)*$J35*$F35,0)+MAX((Expenses!KE$21-$K36/12)*$J36*$F35,0)+MAX((Expenses!KE$22-$K37/12)*$J37*$F35,0)+MAX((Expenses!KE$23-$K38/12)*$J38*$F35,0)+MAX((Expenses!KE$24-$K39/12)*$J39*$F35,0)))),0)</f>
        <v>0</v>
      </c>
      <c r="KH201" s="154">
        <f>IF(AND(KH$165&lt;=$E35,KH$165&gt;=EOMONTH($D35,0)),IF($G35="NNN",SUM(Expenses!KF$20:KF$24)*$F35,IF($G35="FSG",0,IF($G35="MG",SUMPRODUCT(Expenses!KF$20:KF$24,$I35:$I39)*$F35,MAX((Expenses!KF$20-$K35/12)*$J35*$F35,0)+MAX((Expenses!KF$21-$K36/12)*$J36*$F35,0)+MAX((Expenses!KF$22-$K37/12)*$J37*$F35,0)+MAX((Expenses!KF$23-$K38/12)*$J38*$F35,0)+MAX((Expenses!KF$24-$K39/12)*$J39*$F35,0)))),0)</f>
        <v>0</v>
      </c>
      <c r="KI201" s="154">
        <f>IF(AND(KI$165&lt;=$E35,KI$165&gt;=EOMONTH($D35,0)),IF($G35="NNN",SUM(Expenses!KG$20:KG$24)*$F35,IF($G35="FSG",0,IF($G35="MG",SUMPRODUCT(Expenses!KG$20:KG$24,$I35:$I39)*$F35,MAX((Expenses!KG$20-$K35/12)*$J35*$F35,0)+MAX((Expenses!KG$21-$K36/12)*$J36*$F35,0)+MAX((Expenses!KG$22-$K37/12)*$J37*$F35,0)+MAX((Expenses!KG$23-$K38/12)*$J38*$F35,0)+MAX((Expenses!KG$24-$K39/12)*$J39*$F35,0)))),0)</f>
        <v>0</v>
      </c>
      <c r="KJ201" s="154">
        <f>IF(AND(KJ$165&lt;=$E35,KJ$165&gt;=EOMONTH($D35,0)),IF($G35="NNN",SUM(Expenses!KH$20:KH$24)*$F35,IF($G35="FSG",0,IF($G35="MG",SUMPRODUCT(Expenses!KH$20:KH$24,$I35:$I39)*$F35,MAX((Expenses!KH$20-$K35/12)*$J35*$F35,0)+MAX((Expenses!KH$21-$K36/12)*$J36*$F35,0)+MAX((Expenses!KH$22-$K37/12)*$J37*$F35,0)+MAX((Expenses!KH$23-$K38/12)*$J38*$F35,0)+MAX((Expenses!KH$24-$K39/12)*$J39*$F35,0)))),0)</f>
        <v>0</v>
      </c>
      <c r="KK201" s="154">
        <f>IF(AND(KK$165&lt;=$E35,KK$165&gt;=EOMONTH($D35,0)),IF($G35="NNN",SUM(Expenses!KI$20:KI$24)*$F35,IF($G35="FSG",0,IF($G35="MG",SUMPRODUCT(Expenses!KI$20:KI$24,$I35:$I39)*$F35,MAX((Expenses!KI$20-$K35/12)*$J35*$F35,0)+MAX((Expenses!KI$21-$K36/12)*$J36*$F35,0)+MAX((Expenses!KI$22-$K37/12)*$J37*$F35,0)+MAX((Expenses!KI$23-$K38/12)*$J38*$F35,0)+MAX((Expenses!KI$24-$K39/12)*$J39*$F35,0)))),0)</f>
        <v>0</v>
      </c>
      <c r="KL201" s="154">
        <f>IF(AND(KL$165&lt;=$E35,KL$165&gt;=EOMONTH($D35,0)),IF($G35="NNN",SUM(Expenses!KJ$20:KJ$24)*$F35,IF($G35="FSG",0,IF($G35="MG",SUMPRODUCT(Expenses!KJ$20:KJ$24,$I35:$I39)*$F35,MAX((Expenses!KJ$20-$K35/12)*$J35*$F35,0)+MAX((Expenses!KJ$21-$K36/12)*$J36*$F35,0)+MAX((Expenses!KJ$22-$K37/12)*$J37*$F35,0)+MAX((Expenses!KJ$23-$K38/12)*$J38*$F35,0)+MAX((Expenses!KJ$24-$K39/12)*$J39*$F35,0)))),0)</f>
        <v>0</v>
      </c>
      <c r="KM201" s="154">
        <f>IF(AND(KM$165&lt;=$E35,KM$165&gt;=EOMONTH($D35,0)),IF($G35="NNN",SUM(Expenses!KK$20:KK$24)*$F35,IF($G35="FSG",0,IF($G35="MG",SUMPRODUCT(Expenses!KK$20:KK$24,$I35:$I39)*$F35,MAX((Expenses!KK$20-$K35/12)*$J35*$F35,0)+MAX((Expenses!KK$21-$K36/12)*$J36*$F35,0)+MAX((Expenses!KK$22-$K37/12)*$J37*$F35,0)+MAX((Expenses!KK$23-$K38/12)*$J38*$F35,0)+MAX((Expenses!KK$24-$K39/12)*$J39*$F35,0)))),0)</f>
        <v>0</v>
      </c>
      <c r="KN201" s="154">
        <f>IF(AND(KN$165&lt;=$E35,KN$165&gt;=EOMONTH($D35,0)),IF($G35="NNN",SUM(Expenses!KL$20:KL$24)*$F35,IF($G35="FSG",0,IF($G35="MG",SUMPRODUCT(Expenses!KL$20:KL$24,$I35:$I39)*$F35,MAX((Expenses!KL$20-$K35/12)*$J35*$F35,0)+MAX((Expenses!KL$21-$K36/12)*$J36*$F35,0)+MAX((Expenses!KL$22-$K37/12)*$J37*$F35,0)+MAX((Expenses!KL$23-$K38/12)*$J38*$F35,0)+MAX((Expenses!KL$24-$K39/12)*$J39*$F35,0)))),0)</f>
        <v>0</v>
      </c>
      <c r="KO201" s="154">
        <f>IF(AND(KO$165&lt;=$E35,KO$165&gt;=EOMONTH($D35,0)),IF($G35="NNN",SUM(Expenses!KM$20:KM$24)*$F35,IF($G35="FSG",0,IF($G35="MG",SUMPRODUCT(Expenses!KM$20:KM$24,$I35:$I39)*$F35,MAX((Expenses!KM$20-$K35/12)*$J35*$F35,0)+MAX((Expenses!KM$21-$K36/12)*$J36*$F35,0)+MAX((Expenses!KM$22-$K37/12)*$J37*$F35,0)+MAX((Expenses!KM$23-$K38/12)*$J38*$F35,0)+MAX((Expenses!KM$24-$K39/12)*$J39*$F35,0)))),0)</f>
        <v>0</v>
      </c>
      <c r="KP201" s="154">
        <f>IF(AND(KP$165&lt;=$E35,KP$165&gt;=EOMONTH($D35,0)),IF($G35="NNN",SUM(Expenses!KN$20:KN$24)*$F35,IF($G35="FSG",0,IF($G35="MG",SUMPRODUCT(Expenses!KN$20:KN$24,$I35:$I39)*$F35,MAX((Expenses!KN$20-$K35/12)*$J35*$F35,0)+MAX((Expenses!KN$21-$K36/12)*$J36*$F35,0)+MAX((Expenses!KN$22-$K37/12)*$J37*$F35,0)+MAX((Expenses!KN$23-$K38/12)*$J38*$F35,0)+MAX((Expenses!KN$24-$K39/12)*$J39*$F35,0)))),0)</f>
        <v>0</v>
      </c>
      <c r="KQ201" s="154">
        <f>IF(AND(KQ$165&lt;=$E35,KQ$165&gt;=EOMONTH($D35,0)),IF($G35="NNN",SUM(Expenses!KO$20:KO$24)*$F35,IF($G35="FSG",0,IF($G35="MG",SUMPRODUCT(Expenses!KO$20:KO$24,$I35:$I39)*$F35,MAX((Expenses!KO$20-$K35/12)*$J35*$F35,0)+MAX((Expenses!KO$21-$K36/12)*$J36*$F35,0)+MAX((Expenses!KO$22-$K37/12)*$J37*$F35,0)+MAX((Expenses!KO$23-$K38/12)*$J38*$F35,0)+MAX((Expenses!KO$24-$K39/12)*$J39*$F35,0)))),0)</f>
        <v>0</v>
      </c>
      <c r="KR201" s="154">
        <f>IF(AND(KR$165&lt;=$E35,KR$165&gt;=EOMONTH($D35,0)),IF($G35="NNN",SUM(Expenses!KP$20:KP$24)*$F35,IF($G35="FSG",0,IF($G35="MG",SUMPRODUCT(Expenses!KP$20:KP$24,$I35:$I39)*$F35,MAX((Expenses!KP$20-$K35/12)*$J35*$F35,0)+MAX((Expenses!KP$21-$K36/12)*$J36*$F35,0)+MAX((Expenses!KP$22-$K37/12)*$J37*$F35,0)+MAX((Expenses!KP$23-$K38/12)*$J38*$F35,0)+MAX((Expenses!KP$24-$K39/12)*$J39*$F35,0)))),0)</f>
        <v>0</v>
      </c>
      <c r="KS201" s="154">
        <f>IF(AND(KS$165&lt;=$E35,KS$165&gt;=EOMONTH($D35,0)),IF($G35="NNN",SUM(Expenses!KQ$20:KQ$24)*$F35,IF($G35="FSG",0,IF($G35="MG",SUMPRODUCT(Expenses!KQ$20:KQ$24,$I35:$I39)*$F35,MAX((Expenses!KQ$20-$K35/12)*$J35*$F35,0)+MAX((Expenses!KQ$21-$K36/12)*$J36*$F35,0)+MAX((Expenses!KQ$22-$K37/12)*$J37*$F35,0)+MAX((Expenses!KQ$23-$K38/12)*$J38*$F35,0)+MAX((Expenses!KQ$24-$K39/12)*$J39*$F35,0)))),0)</f>
        <v>0</v>
      </c>
      <c r="KT201" s="154">
        <f>IF(AND(KT$165&lt;=$E35,KT$165&gt;=EOMONTH($D35,0)),IF($G35="NNN",SUM(Expenses!KR$20:KR$24)*$F35,IF($G35="FSG",0,IF($G35="MG",SUMPRODUCT(Expenses!KR$20:KR$24,$I35:$I39)*$F35,MAX((Expenses!KR$20-$K35/12)*$J35*$F35,0)+MAX((Expenses!KR$21-$K36/12)*$J36*$F35,0)+MAX((Expenses!KR$22-$K37/12)*$J37*$F35,0)+MAX((Expenses!KR$23-$K38/12)*$J38*$F35,0)+MAX((Expenses!KR$24-$K39/12)*$J39*$F35,0)))),0)</f>
        <v>0</v>
      </c>
      <c r="KU201" s="154">
        <f>IF(AND(KU$165&lt;=$E35,KU$165&gt;=EOMONTH($D35,0)),IF($G35="NNN",SUM(Expenses!KS$20:KS$24)*$F35,IF($G35="FSG",0,IF($G35="MG",SUMPRODUCT(Expenses!KS$20:KS$24,$I35:$I39)*$F35,MAX((Expenses!KS$20-$K35/12)*$J35*$F35,0)+MAX((Expenses!KS$21-$K36/12)*$J36*$F35,0)+MAX((Expenses!KS$22-$K37/12)*$J37*$F35,0)+MAX((Expenses!KS$23-$K38/12)*$J38*$F35,0)+MAX((Expenses!KS$24-$K39/12)*$J39*$F35,0)))),0)</f>
        <v>0</v>
      </c>
      <c r="KV201" s="154">
        <f>IF(AND(KV$165&lt;=$E35,KV$165&gt;=EOMONTH($D35,0)),IF($G35="NNN",SUM(Expenses!KT$20:KT$24)*$F35,IF($G35="FSG",0,IF($G35="MG",SUMPRODUCT(Expenses!KT$20:KT$24,$I35:$I39)*$F35,MAX((Expenses!KT$20-$K35/12)*$J35*$F35,0)+MAX((Expenses!KT$21-$K36/12)*$J36*$F35,0)+MAX((Expenses!KT$22-$K37/12)*$J37*$F35,0)+MAX((Expenses!KT$23-$K38/12)*$J38*$F35,0)+MAX((Expenses!KT$24-$K39/12)*$J39*$F35,0)))),0)</f>
        <v>0</v>
      </c>
      <c r="KW201" s="154">
        <f>IF(AND(KW$165&lt;=$E35,KW$165&gt;=EOMONTH($D35,0)),IF($G35="NNN",SUM(Expenses!KU$20:KU$24)*$F35,IF($G35="FSG",0,IF($G35="MG",SUMPRODUCT(Expenses!KU$20:KU$24,$I35:$I39)*$F35,MAX((Expenses!KU$20-$K35/12)*$J35*$F35,0)+MAX((Expenses!KU$21-$K36/12)*$J36*$F35,0)+MAX((Expenses!KU$22-$K37/12)*$J37*$F35,0)+MAX((Expenses!KU$23-$K38/12)*$J38*$F35,0)+MAX((Expenses!KU$24-$K39/12)*$J39*$F35,0)))),0)</f>
        <v>0</v>
      </c>
      <c r="KX201" s="154">
        <f>IF(AND(KX$165&lt;=$E35,KX$165&gt;=EOMONTH($D35,0)),IF($G35="NNN",SUM(Expenses!KV$20:KV$24)*$F35,IF($G35="FSG",0,IF($G35="MG",SUMPRODUCT(Expenses!KV$20:KV$24,$I35:$I39)*$F35,MAX((Expenses!KV$20-$K35/12)*$J35*$F35,0)+MAX((Expenses!KV$21-$K36/12)*$J36*$F35,0)+MAX((Expenses!KV$22-$K37/12)*$J37*$F35,0)+MAX((Expenses!KV$23-$K38/12)*$J38*$F35,0)+MAX((Expenses!KV$24-$K39/12)*$J39*$F35,0)))),0)</f>
        <v>0</v>
      </c>
      <c r="KY201" s="154">
        <f>IF(AND(KY$165&lt;=$E35,KY$165&gt;=EOMONTH($D35,0)),IF($G35="NNN",SUM(Expenses!KW$20:KW$24)*$F35,IF($G35="FSG",0,IF($G35="MG",SUMPRODUCT(Expenses!KW$20:KW$24,$I35:$I39)*$F35,MAX((Expenses!KW$20-$K35/12)*$J35*$F35,0)+MAX((Expenses!KW$21-$K36/12)*$J36*$F35,0)+MAX((Expenses!KW$22-$K37/12)*$J37*$F35,0)+MAX((Expenses!KW$23-$K38/12)*$J38*$F35,0)+MAX((Expenses!KW$24-$K39/12)*$J39*$F35,0)))),0)</f>
        <v>0</v>
      </c>
      <c r="KZ201" s="154">
        <f>IF(AND(KZ$165&lt;=$E35,KZ$165&gt;=EOMONTH($D35,0)),IF($G35="NNN",SUM(Expenses!KX$20:KX$24)*$F35,IF($G35="FSG",0,IF($G35="MG",SUMPRODUCT(Expenses!KX$20:KX$24,$I35:$I39)*$F35,MAX((Expenses!KX$20-$K35/12)*$J35*$F35,0)+MAX((Expenses!KX$21-$K36/12)*$J36*$F35,0)+MAX((Expenses!KX$22-$K37/12)*$J37*$F35,0)+MAX((Expenses!KX$23-$K38/12)*$J38*$F35,0)+MAX((Expenses!KX$24-$K39/12)*$J39*$F35,0)))),0)</f>
        <v>0</v>
      </c>
      <c r="LA201" s="154">
        <f>IF(AND(LA$165&lt;=$E35,LA$165&gt;=EOMONTH($D35,0)),IF($G35="NNN",SUM(Expenses!KY$20:KY$24)*$F35,IF($G35="FSG",0,IF($G35="MG",SUMPRODUCT(Expenses!KY$20:KY$24,$I35:$I39)*$F35,MAX((Expenses!KY$20-$K35/12)*$J35*$F35,0)+MAX((Expenses!KY$21-$K36/12)*$J36*$F35,0)+MAX((Expenses!KY$22-$K37/12)*$J37*$F35,0)+MAX((Expenses!KY$23-$K38/12)*$J38*$F35,0)+MAX((Expenses!KY$24-$K39/12)*$J39*$F35,0)))),0)</f>
        <v>0</v>
      </c>
      <c r="LB201" s="154">
        <f>IF(AND(LB$165&lt;=$E35,LB$165&gt;=EOMONTH($D35,0)),IF($G35="NNN",SUM(Expenses!KZ$20:KZ$24)*$F35,IF($G35="FSG",0,IF($G35="MG",SUMPRODUCT(Expenses!KZ$20:KZ$24,$I35:$I39)*$F35,MAX((Expenses!KZ$20-$K35/12)*$J35*$F35,0)+MAX((Expenses!KZ$21-$K36/12)*$J36*$F35,0)+MAX((Expenses!KZ$22-$K37/12)*$J37*$F35,0)+MAX((Expenses!KZ$23-$K38/12)*$J38*$F35,0)+MAX((Expenses!KZ$24-$K39/12)*$J39*$F35,0)))),0)</f>
        <v>0</v>
      </c>
      <c r="LC201" s="154">
        <f>IF(AND(LC$165&lt;=$E35,LC$165&gt;=EOMONTH($D35,0)),IF($G35="NNN",SUM(Expenses!LA$20:LA$24)*$F35,IF($G35="FSG",0,IF($G35="MG",SUMPRODUCT(Expenses!LA$20:LA$24,$I35:$I39)*$F35,MAX((Expenses!LA$20-$K35/12)*$J35*$F35,0)+MAX((Expenses!LA$21-$K36/12)*$J36*$F35,0)+MAX((Expenses!LA$22-$K37/12)*$J37*$F35,0)+MAX((Expenses!LA$23-$K38/12)*$J38*$F35,0)+MAX((Expenses!LA$24-$K39/12)*$J39*$F35,0)))),0)</f>
        <v>0</v>
      </c>
      <c r="LD201" s="154">
        <f>IF(AND(LD$165&lt;=$E35,LD$165&gt;=EOMONTH($D35,0)),IF($G35="NNN",SUM(Expenses!LB$20:LB$24)*$F35,IF($G35="FSG",0,IF($G35="MG",SUMPRODUCT(Expenses!LB$20:LB$24,$I35:$I39)*$F35,MAX((Expenses!LB$20-$K35/12)*$J35*$F35,0)+MAX((Expenses!LB$21-$K36/12)*$J36*$F35,0)+MAX((Expenses!LB$22-$K37/12)*$J37*$F35,0)+MAX((Expenses!LB$23-$K38/12)*$J38*$F35,0)+MAX((Expenses!LB$24-$K39/12)*$J39*$F35,0)))),0)</f>
        <v>0</v>
      </c>
      <c r="LE201" s="154">
        <f>IF(AND(LE$165&lt;=$E35,LE$165&gt;=EOMONTH($D35,0)),IF($G35="NNN",SUM(Expenses!LC$20:LC$24)*$F35,IF($G35="FSG",0,IF($G35="MG",SUMPRODUCT(Expenses!LC$20:LC$24,$I35:$I39)*$F35,MAX((Expenses!LC$20-$K35/12)*$J35*$F35,0)+MAX((Expenses!LC$21-$K36/12)*$J36*$F35,0)+MAX((Expenses!LC$22-$K37/12)*$J37*$F35,0)+MAX((Expenses!LC$23-$K38/12)*$J38*$F35,0)+MAX((Expenses!LC$24-$K39/12)*$J39*$F35,0)))),0)</f>
        <v>0</v>
      </c>
      <c r="LF201" s="154">
        <f>IF(AND(LF$165&lt;=$E35,LF$165&gt;=EOMONTH($D35,0)),IF($G35="NNN",SUM(Expenses!LD$20:LD$24)*$F35,IF($G35="FSG",0,IF($G35="MG",SUMPRODUCT(Expenses!LD$20:LD$24,$I35:$I39)*$F35,MAX((Expenses!LD$20-$K35/12)*$J35*$F35,0)+MAX((Expenses!LD$21-$K36/12)*$J36*$F35,0)+MAX((Expenses!LD$22-$K37/12)*$J37*$F35,0)+MAX((Expenses!LD$23-$K38/12)*$J38*$F35,0)+MAX((Expenses!LD$24-$K39/12)*$J39*$F35,0)))),0)</f>
        <v>0</v>
      </c>
      <c r="LG201" s="154">
        <f>IF(AND(LG$165&lt;=$E35,LG$165&gt;=EOMONTH($D35,0)),IF($G35="NNN",SUM(Expenses!LE$20:LE$24)*$F35,IF($G35="FSG",0,IF($G35="MG",SUMPRODUCT(Expenses!LE$20:LE$24,$I35:$I39)*$F35,MAX((Expenses!LE$20-$K35/12)*$J35*$F35,0)+MAX((Expenses!LE$21-$K36/12)*$J36*$F35,0)+MAX((Expenses!LE$22-$K37/12)*$J37*$F35,0)+MAX((Expenses!LE$23-$K38/12)*$J38*$F35,0)+MAX((Expenses!LE$24-$K39/12)*$J39*$F35,0)))),0)</f>
        <v>0</v>
      </c>
      <c r="LH201" s="154">
        <f>IF(AND(LH$165&lt;=$E35,LH$165&gt;=EOMONTH($D35,0)),IF($G35="NNN",SUM(Expenses!LF$20:LF$24)*$F35,IF($G35="FSG",0,IF($G35="MG",SUMPRODUCT(Expenses!LF$20:LF$24,$I35:$I39)*$F35,MAX((Expenses!LF$20-$K35/12)*$J35*$F35,0)+MAX((Expenses!LF$21-$K36/12)*$J36*$F35,0)+MAX((Expenses!LF$22-$K37/12)*$J37*$F35,0)+MAX((Expenses!LF$23-$K38/12)*$J38*$F35,0)+MAX((Expenses!LF$24-$K39/12)*$J39*$F35,0)))),0)</f>
        <v>0</v>
      </c>
      <c r="LI201" s="154">
        <f>IF(AND(LI$165&lt;=$E35,LI$165&gt;=EOMONTH($D35,0)),IF($G35="NNN",SUM(Expenses!LG$20:LG$24)*$F35,IF($G35="FSG",0,IF($G35="MG",SUMPRODUCT(Expenses!LG$20:LG$24,$I35:$I39)*$F35,MAX((Expenses!LG$20-$K35/12)*$J35*$F35,0)+MAX((Expenses!LG$21-$K36/12)*$J36*$F35,0)+MAX((Expenses!LG$22-$K37/12)*$J37*$F35,0)+MAX((Expenses!LG$23-$K38/12)*$J38*$F35,0)+MAX((Expenses!LG$24-$K39/12)*$J39*$F35,0)))),0)</f>
        <v>0</v>
      </c>
      <c r="LJ201" s="154">
        <f>IF(AND(LJ$165&lt;=$E35,LJ$165&gt;=EOMONTH($D35,0)),IF($G35="NNN",SUM(Expenses!LH$20:LH$24)*$F35,IF($G35="FSG",0,IF($G35="MG",SUMPRODUCT(Expenses!LH$20:LH$24,$I35:$I39)*$F35,MAX((Expenses!LH$20-$K35/12)*$J35*$F35,0)+MAX((Expenses!LH$21-$K36/12)*$J36*$F35,0)+MAX((Expenses!LH$22-$K37/12)*$J37*$F35,0)+MAX((Expenses!LH$23-$K38/12)*$J38*$F35,0)+MAX((Expenses!LH$24-$K39/12)*$J39*$F35,0)))),0)</f>
        <v>0</v>
      </c>
      <c r="LK201" s="154">
        <f>IF(AND(LK$165&lt;=$E35,LK$165&gt;=EOMONTH($D35,0)),IF($G35="NNN",SUM(Expenses!LI$20:LI$24)*$F35,IF($G35="FSG",0,IF($G35="MG",SUMPRODUCT(Expenses!LI$20:LI$24,$I35:$I39)*$F35,MAX((Expenses!LI$20-$K35/12)*$J35*$F35,0)+MAX((Expenses!LI$21-$K36/12)*$J36*$F35,0)+MAX((Expenses!LI$22-$K37/12)*$J37*$F35,0)+MAX((Expenses!LI$23-$K38/12)*$J38*$F35,0)+MAX((Expenses!LI$24-$K39/12)*$J39*$F35,0)))),0)</f>
        <v>0</v>
      </c>
      <c r="LL201" s="154">
        <f>IF(AND(LL$165&lt;=$E35,LL$165&gt;=EOMONTH($D35,0)),IF($G35="NNN",SUM(Expenses!LJ$20:LJ$24)*$F35,IF($G35="FSG",0,IF($G35="MG",SUMPRODUCT(Expenses!LJ$20:LJ$24,$I35:$I39)*$F35,MAX((Expenses!LJ$20-$K35/12)*$J35*$F35,0)+MAX((Expenses!LJ$21-$K36/12)*$J36*$F35,0)+MAX((Expenses!LJ$22-$K37/12)*$J37*$F35,0)+MAX((Expenses!LJ$23-$K38/12)*$J38*$F35,0)+MAX((Expenses!LJ$24-$K39/12)*$J39*$F35,0)))),0)</f>
        <v>0</v>
      </c>
      <c r="LM201" s="154">
        <f>IF(AND(LM$165&lt;=$E35,LM$165&gt;=EOMONTH($D35,0)),IF($G35="NNN",SUM(Expenses!LK$20:LK$24)*$F35,IF($G35="FSG",0,IF($G35="MG",SUMPRODUCT(Expenses!LK$20:LK$24,$I35:$I39)*$F35,MAX((Expenses!LK$20-$K35/12)*$J35*$F35,0)+MAX((Expenses!LK$21-$K36/12)*$J36*$F35,0)+MAX((Expenses!LK$22-$K37/12)*$J37*$F35,0)+MAX((Expenses!LK$23-$K38/12)*$J38*$F35,0)+MAX((Expenses!LK$24-$K39/12)*$J39*$F35,0)))),0)</f>
        <v>0</v>
      </c>
      <c r="LN201" s="154">
        <f>IF(AND(LN$165&lt;=$E35,LN$165&gt;=EOMONTH($D35,0)),IF($G35="NNN",SUM(Expenses!LL$20:LL$24)*$F35,IF($G35="FSG",0,IF($G35="MG",SUMPRODUCT(Expenses!LL$20:LL$24,$I35:$I39)*$F35,MAX((Expenses!LL$20-$K35/12)*$J35*$F35,0)+MAX((Expenses!LL$21-$K36/12)*$J36*$F35,0)+MAX((Expenses!LL$22-$K37/12)*$J37*$F35,0)+MAX((Expenses!LL$23-$K38/12)*$J38*$F35,0)+MAX((Expenses!LL$24-$K39/12)*$J39*$F35,0)))),0)</f>
        <v>0</v>
      </c>
      <c r="LO201" s="154">
        <f>IF(AND(LO$165&lt;=$E35,LO$165&gt;=EOMONTH($D35,0)),IF($G35="NNN",SUM(Expenses!LM$20:LM$24)*$F35,IF($G35="FSG",0,IF($G35="MG",SUMPRODUCT(Expenses!LM$20:LM$24,$I35:$I39)*$F35,MAX((Expenses!LM$20-$K35/12)*$J35*$F35,0)+MAX((Expenses!LM$21-$K36/12)*$J36*$F35,0)+MAX((Expenses!LM$22-$K37/12)*$J37*$F35,0)+MAX((Expenses!LM$23-$K38/12)*$J38*$F35,0)+MAX((Expenses!LM$24-$K39/12)*$J39*$F35,0)))),0)</f>
        <v>0</v>
      </c>
      <c r="LP201" s="154">
        <f>IF(AND(LP$165&lt;=$E35,LP$165&gt;=EOMONTH($D35,0)),IF($G35="NNN",SUM(Expenses!LN$20:LN$24)*$F35,IF($G35="FSG",0,IF($G35="MG",SUMPRODUCT(Expenses!LN$20:LN$24,$I35:$I39)*$F35,MAX((Expenses!LN$20-$K35/12)*$J35*$F35,0)+MAX((Expenses!LN$21-$K36/12)*$J36*$F35,0)+MAX((Expenses!LN$22-$K37/12)*$J37*$F35,0)+MAX((Expenses!LN$23-$K38/12)*$J38*$F35,0)+MAX((Expenses!LN$24-$K39/12)*$J39*$F35,0)))),0)</f>
        <v>0</v>
      </c>
      <c r="LQ201" s="154">
        <f>IF(AND(LQ$165&lt;=$E35,LQ$165&gt;=EOMONTH($D35,0)),IF($G35="NNN",SUM(Expenses!LO$20:LO$24)*$F35,IF($G35="FSG",0,IF($G35="MG",SUMPRODUCT(Expenses!LO$20:LO$24,$I35:$I39)*$F35,MAX((Expenses!LO$20-$K35/12)*$J35*$F35,0)+MAX((Expenses!LO$21-$K36/12)*$J36*$F35,0)+MAX((Expenses!LO$22-$K37/12)*$J37*$F35,0)+MAX((Expenses!LO$23-$K38/12)*$J38*$F35,0)+MAX((Expenses!LO$24-$K39/12)*$J39*$F35,0)))),0)</f>
        <v>0</v>
      </c>
      <c r="LR201" s="154">
        <f>IF(AND(LR$165&lt;=$E35,LR$165&gt;=EOMONTH($D35,0)),IF($G35="NNN",SUM(Expenses!LP$20:LP$24)*$F35,IF($G35="FSG",0,IF($G35="MG",SUMPRODUCT(Expenses!LP$20:LP$24,$I35:$I39)*$F35,MAX((Expenses!LP$20-$K35/12)*$J35*$F35,0)+MAX((Expenses!LP$21-$K36/12)*$J36*$F35,0)+MAX((Expenses!LP$22-$K37/12)*$J37*$F35,0)+MAX((Expenses!LP$23-$K38/12)*$J38*$F35,0)+MAX((Expenses!LP$24-$K39/12)*$J39*$F35,0)))),0)</f>
        <v>0</v>
      </c>
      <c r="LS201" s="154">
        <f>IF(AND(LS$165&lt;=$E35,LS$165&gt;=EOMONTH($D35,0)),IF($G35="NNN",SUM(Expenses!LQ$20:LQ$24)*$F35,IF($G35="FSG",0,IF($G35="MG",SUMPRODUCT(Expenses!LQ$20:LQ$24,$I35:$I39)*$F35,MAX((Expenses!LQ$20-$K35/12)*$J35*$F35,0)+MAX((Expenses!LQ$21-$K36/12)*$J36*$F35,0)+MAX((Expenses!LQ$22-$K37/12)*$J37*$F35,0)+MAX((Expenses!LQ$23-$K38/12)*$J38*$F35,0)+MAX((Expenses!LQ$24-$K39/12)*$J39*$F35,0)))),0)</f>
        <v>0</v>
      </c>
      <c r="LT201" s="154">
        <f>IF(AND(LT$165&lt;=$E35,LT$165&gt;=EOMONTH($D35,0)),IF($G35="NNN",SUM(Expenses!LR$20:LR$24)*$F35,IF($G35="FSG",0,IF($G35="MG",SUMPRODUCT(Expenses!LR$20:LR$24,$I35:$I39)*$F35,MAX((Expenses!LR$20-$K35/12)*$J35*$F35,0)+MAX((Expenses!LR$21-$K36/12)*$J36*$F35,0)+MAX((Expenses!LR$22-$K37/12)*$J37*$F35,0)+MAX((Expenses!LR$23-$K38/12)*$J38*$F35,0)+MAX((Expenses!LR$24-$K39/12)*$J39*$F35,0)))),0)</f>
        <v>0</v>
      </c>
      <c r="LU201" s="154">
        <f>IF(AND(LU$165&lt;=$E35,LU$165&gt;=EOMONTH($D35,0)),IF($G35="NNN",SUM(Expenses!LS$20:LS$24)*$F35,IF($G35="FSG",0,IF($G35="MG",SUMPRODUCT(Expenses!LS$20:LS$24,$I35:$I39)*$F35,MAX((Expenses!LS$20-$K35/12)*$J35*$F35,0)+MAX((Expenses!LS$21-$K36/12)*$J36*$F35,0)+MAX((Expenses!LS$22-$K37/12)*$J37*$F35,0)+MAX((Expenses!LS$23-$K38/12)*$J38*$F35,0)+MAX((Expenses!LS$24-$K39/12)*$J39*$F35,0)))),0)</f>
        <v>0</v>
      </c>
      <c r="LV201" s="154">
        <f>IF(AND(LV$165&lt;=$E35,LV$165&gt;=EOMONTH($D35,0)),IF($G35="NNN",SUM(Expenses!LT$20:LT$24)*$F35,IF($G35="FSG",0,IF($G35="MG",SUMPRODUCT(Expenses!LT$20:LT$24,$I35:$I39)*$F35,MAX((Expenses!LT$20-$K35/12)*$J35*$F35,0)+MAX((Expenses!LT$21-$K36/12)*$J36*$F35,0)+MAX((Expenses!LT$22-$K37/12)*$J37*$F35,0)+MAX((Expenses!LT$23-$K38/12)*$J38*$F35,0)+MAX((Expenses!LT$24-$K39/12)*$J39*$F35,0)))),0)</f>
        <v>0</v>
      </c>
      <c r="LW201" s="154">
        <f>IF(AND(LW$165&lt;=$E35,LW$165&gt;=EOMONTH($D35,0)),IF($G35="NNN",SUM(Expenses!LU$20:LU$24)*$F35,IF($G35="FSG",0,IF($G35="MG",SUMPRODUCT(Expenses!LU$20:LU$24,$I35:$I39)*$F35,MAX((Expenses!LU$20-$K35/12)*$J35*$F35,0)+MAX((Expenses!LU$21-$K36/12)*$J36*$F35,0)+MAX((Expenses!LU$22-$K37/12)*$J37*$F35,0)+MAX((Expenses!LU$23-$K38/12)*$J38*$F35,0)+MAX((Expenses!LU$24-$K39/12)*$J39*$F35,0)))),0)</f>
        <v>0</v>
      </c>
      <c r="LX201" s="154">
        <f>IF(AND(LX$165&lt;=$E35,LX$165&gt;=EOMONTH($D35,0)),IF($G35="NNN",SUM(Expenses!LV$20:LV$24)*$F35,IF($G35="FSG",0,IF($G35="MG",SUMPRODUCT(Expenses!LV$20:LV$24,$I35:$I39)*$F35,MAX((Expenses!LV$20-$K35/12)*$J35*$F35,0)+MAX((Expenses!LV$21-$K36/12)*$J36*$F35,0)+MAX((Expenses!LV$22-$K37/12)*$J37*$F35,0)+MAX((Expenses!LV$23-$K38/12)*$J38*$F35,0)+MAX((Expenses!LV$24-$K39/12)*$J39*$F35,0)))),0)</f>
        <v>0</v>
      </c>
      <c r="LY201" s="154">
        <f>IF(AND(LY$165&lt;=$E35,LY$165&gt;=EOMONTH($D35,0)),IF($G35="NNN",SUM(Expenses!LW$20:LW$24)*$F35,IF($G35="FSG",0,IF($G35="MG",SUMPRODUCT(Expenses!LW$20:LW$24,$I35:$I39)*$F35,MAX((Expenses!LW$20-$K35/12)*$J35*$F35,0)+MAX((Expenses!LW$21-$K36/12)*$J36*$F35,0)+MAX((Expenses!LW$22-$K37/12)*$J37*$F35,0)+MAX((Expenses!LW$23-$K38/12)*$J38*$F35,0)+MAX((Expenses!LW$24-$K39/12)*$J39*$F35,0)))),0)</f>
        <v>0</v>
      </c>
      <c r="LZ201" s="154">
        <f>IF(AND(LZ$165&lt;=$E35,LZ$165&gt;=EOMONTH($D35,0)),IF($G35="NNN",SUM(Expenses!LX$20:LX$24)*$F35,IF($G35="FSG",0,IF($G35="MG",SUMPRODUCT(Expenses!LX$20:LX$24,$I35:$I39)*$F35,MAX((Expenses!LX$20-$K35/12)*$J35*$F35,0)+MAX((Expenses!LX$21-$K36/12)*$J36*$F35,0)+MAX((Expenses!LX$22-$K37/12)*$J37*$F35,0)+MAX((Expenses!LX$23-$K38/12)*$J38*$F35,0)+MAX((Expenses!LX$24-$K39/12)*$J39*$F35,0)))),0)</f>
        <v>0</v>
      </c>
      <c r="MA201" s="154">
        <f>IF(AND(MA$165&lt;=$E35,MA$165&gt;=EOMONTH($D35,0)),IF($G35="NNN",SUM(Expenses!LY$20:LY$24)*$F35,IF($G35="FSG",0,IF($G35="MG",SUMPRODUCT(Expenses!LY$20:LY$24,$I35:$I39)*$F35,MAX((Expenses!LY$20-$K35/12)*$J35*$F35,0)+MAX((Expenses!LY$21-$K36/12)*$J36*$F35,0)+MAX((Expenses!LY$22-$K37/12)*$J37*$F35,0)+MAX((Expenses!LY$23-$K38/12)*$J38*$F35,0)+MAX((Expenses!LY$24-$K39/12)*$J39*$F35,0)))),0)</f>
        <v>0</v>
      </c>
      <c r="MB201" s="154">
        <f>IF(AND(MB$165&lt;=$E35,MB$165&gt;=EOMONTH($D35,0)),IF($G35="NNN",SUM(Expenses!LZ$20:LZ$24)*$F35,IF($G35="FSG",0,IF($G35="MG",SUMPRODUCT(Expenses!LZ$20:LZ$24,$I35:$I39)*$F35,MAX((Expenses!LZ$20-$K35/12)*$J35*$F35,0)+MAX((Expenses!LZ$21-$K36/12)*$J36*$F35,0)+MAX((Expenses!LZ$22-$K37/12)*$J37*$F35,0)+MAX((Expenses!LZ$23-$K38/12)*$J38*$F35,0)+MAX((Expenses!LZ$24-$K39/12)*$J39*$F35,0)))),0)</f>
        <v>0</v>
      </c>
      <c r="MC201" s="154">
        <f>IF(AND(MC$165&lt;=$E35,MC$165&gt;=EOMONTH($D35,0)),IF($G35="NNN",SUM(Expenses!MA$20:MA$24)*$F35,IF($G35="FSG",0,IF($G35="MG",SUMPRODUCT(Expenses!MA$20:MA$24,$I35:$I39)*$F35,MAX((Expenses!MA$20-$K35/12)*$J35*$F35,0)+MAX((Expenses!MA$21-$K36/12)*$J36*$F35,0)+MAX((Expenses!MA$22-$K37/12)*$J37*$F35,0)+MAX((Expenses!MA$23-$K38/12)*$J38*$F35,0)+MAX((Expenses!MA$24-$K39/12)*$J39*$F35,0)))),0)</f>
        <v>0</v>
      </c>
      <c r="MD201" s="154">
        <f>IF(AND(MD$165&lt;=$E35,MD$165&gt;=EOMONTH($D35,0)),IF($G35="NNN",SUM(Expenses!MB$20:MB$24)*$F35,IF($G35="FSG",0,IF($G35="MG",SUMPRODUCT(Expenses!MB$20:MB$24,$I35:$I39)*$F35,MAX((Expenses!MB$20-$K35/12)*$J35*$F35,0)+MAX((Expenses!MB$21-$K36/12)*$J36*$F35,0)+MAX((Expenses!MB$22-$K37/12)*$J37*$F35,0)+MAX((Expenses!MB$23-$K38/12)*$J38*$F35,0)+MAX((Expenses!MB$24-$K39/12)*$J39*$F35,0)))),0)</f>
        <v>0</v>
      </c>
      <c r="ME201" s="154">
        <f>IF(AND(ME$165&lt;=$E35,ME$165&gt;=EOMONTH($D35,0)),IF($G35="NNN",SUM(Expenses!MC$20:MC$24)*$F35,IF($G35="FSG",0,IF($G35="MG",SUMPRODUCT(Expenses!MC$20:MC$24,$I35:$I39)*$F35,MAX((Expenses!MC$20-$K35/12)*$J35*$F35,0)+MAX((Expenses!MC$21-$K36/12)*$J36*$F35,0)+MAX((Expenses!MC$22-$K37/12)*$J37*$F35,0)+MAX((Expenses!MC$23-$K38/12)*$J38*$F35,0)+MAX((Expenses!MC$24-$K39/12)*$J39*$F35,0)))),0)</f>
        <v>0</v>
      </c>
      <c r="MF201" s="154">
        <f>IF(AND(MF$165&lt;=$E35,MF$165&gt;=EOMONTH($D35,0)),IF($G35="NNN",SUM(Expenses!MD$20:MD$24)*$F35,IF($G35="FSG",0,IF($G35="MG",SUMPRODUCT(Expenses!MD$20:MD$24,$I35:$I39)*$F35,MAX((Expenses!MD$20-$K35/12)*$J35*$F35,0)+MAX((Expenses!MD$21-$K36/12)*$J36*$F35,0)+MAX((Expenses!MD$22-$K37/12)*$J37*$F35,0)+MAX((Expenses!MD$23-$K38/12)*$J38*$F35,0)+MAX((Expenses!MD$24-$K39/12)*$J39*$F35,0)))),0)</f>
        <v>0</v>
      </c>
      <c r="MG201" s="154">
        <f>IF(AND(MG$165&lt;=$E35,MG$165&gt;=EOMONTH($D35,0)),IF($G35="NNN",SUM(Expenses!ME$20:ME$24)*$F35,IF($G35="FSG",0,IF($G35="MG",SUMPRODUCT(Expenses!ME$20:ME$24,$I35:$I39)*$F35,MAX((Expenses!ME$20-$K35/12)*$J35*$F35,0)+MAX((Expenses!ME$21-$K36/12)*$J36*$F35,0)+MAX((Expenses!ME$22-$K37/12)*$J37*$F35,0)+MAX((Expenses!ME$23-$K38/12)*$J38*$F35,0)+MAX((Expenses!ME$24-$K39/12)*$J39*$F35,0)))),0)</f>
        <v>0</v>
      </c>
      <c r="MH201" s="154">
        <f>IF(AND(MH$165&lt;=$E35,MH$165&gt;=EOMONTH($D35,0)),IF($G35="NNN",SUM(Expenses!MF$20:MF$24)*$F35,IF($G35="FSG",0,IF($G35="MG",SUMPRODUCT(Expenses!MF$20:MF$24,$I35:$I39)*$F35,MAX((Expenses!MF$20-$K35/12)*$J35*$F35,0)+MAX((Expenses!MF$21-$K36/12)*$J36*$F35,0)+MAX((Expenses!MF$22-$K37/12)*$J37*$F35,0)+MAX((Expenses!MF$23-$K38/12)*$J38*$F35,0)+MAX((Expenses!MF$24-$K39/12)*$J39*$F35,0)))),0)</f>
        <v>0</v>
      </c>
      <c r="MI201" s="154">
        <f>IF(AND(MI$165&lt;=$E35,MI$165&gt;=EOMONTH($D35,0)),IF($G35="NNN",SUM(Expenses!MG$20:MG$24)*$F35,IF($G35="FSG",0,IF($G35="MG",SUMPRODUCT(Expenses!MG$20:MG$24,$I35:$I39)*$F35,MAX((Expenses!MG$20-$K35/12)*$J35*$F35,0)+MAX((Expenses!MG$21-$K36/12)*$J36*$F35,0)+MAX((Expenses!MG$22-$K37/12)*$J37*$F35,0)+MAX((Expenses!MG$23-$K38/12)*$J38*$F35,0)+MAX((Expenses!MG$24-$K39/12)*$J39*$F35,0)))),0)</f>
        <v>0</v>
      </c>
      <c r="MJ201" s="154">
        <f>IF(AND(MJ$165&lt;=$E35,MJ$165&gt;=EOMONTH($D35,0)),IF($G35="NNN",SUM(Expenses!MH$20:MH$24)*$F35,IF($G35="FSG",0,IF($G35="MG",SUMPRODUCT(Expenses!MH$20:MH$24,$I35:$I39)*$F35,MAX((Expenses!MH$20-$K35/12)*$J35*$F35,0)+MAX((Expenses!MH$21-$K36/12)*$J36*$F35,0)+MAX((Expenses!MH$22-$K37/12)*$J37*$F35,0)+MAX((Expenses!MH$23-$K38/12)*$J38*$F35,0)+MAX((Expenses!MH$24-$K39/12)*$J39*$F35,0)))),0)</f>
        <v>0</v>
      </c>
      <c r="MK201" s="154">
        <f>IF(AND(MK$165&lt;=$E35,MK$165&gt;=EOMONTH($D35,0)),IF($G35="NNN",SUM(Expenses!MI$20:MI$24)*$F35,IF($G35="FSG",0,IF($G35="MG",SUMPRODUCT(Expenses!MI$20:MI$24,$I35:$I39)*$F35,MAX((Expenses!MI$20-$K35/12)*$J35*$F35,0)+MAX((Expenses!MI$21-$K36/12)*$J36*$F35,0)+MAX((Expenses!MI$22-$K37/12)*$J37*$F35,0)+MAX((Expenses!MI$23-$K38/12)*$J38*$F35,0)+MAX((Expenses!MI$24-$K39/12)*$J39*$F35,0)))),0)</f>
        <v>0</v>
      </c>
      <c r="ML201" s="154">
        <f>IF(AND(ML$165&lt;=$E35,ML$165&gt;=EOMONTH($D35,0)),IF($G35="NNN",SUM(Expenses!MJ$20:MJ$24)*$F35,IF($G35="FSG",0,IF($G35="MG",SUMPRODUCT(Expenses!MJ$20:MJ$24,$I35:$I39)*$F35,MAX((Expenses!MJ$20-$K35/12)*$J35*$F35,0)+MAX((Expenses!MJ$21-$K36/12)*$J36*$F35,0)+MAX((Expenses!MJ$22-$K37/12)*$J37*$F35,0)+MAX((Expenses!MJ$23-$K38/12)*$J38*$F35,0)+MAX((Expenses!MJ$24-$K39/12)*$J39*$F35,0)))),0)</f>
        <v>0</v>
      </c>
      <c r="MM201" s="154">
        <f>IF(AND(MM$165&lt;=$E35,MM$165&gt;=EOMONTH($D35,0)),IF($G35="NNN",SUM(Expenses!MK$20:MK$24)*$F35,IF($G35="FSG",0,IF($G35="MG",SUMPRODUCT(Expenses!MK$20:MK$24,$I35:$I39)*$F35,MAX((Expenses!MK$20-$K35/12)*$J35*$F35,0)+MAX((Expenses!MK$21-$K36/12)*$J36*$F35,0)+MAX((Expenses!MK$22-$K37/12)*$J37*$F35,0)+MAX((Expenses!MK$23-$K38/12)*$J38*$F35,0)+MAX((Expenses!MK$24-$K39/12)*$J39*$F35,0)))),0)</f>
        <v>0</v>
      </c>
      <c r="MN201" s="154">
        <f>IF(AND(MN$165&lt;=$E35,MN$165&gt;=EOMONTH($D35,0)),IF($G35="NNN",SUM(Expenses!ML$20:ML$24)*$F35,IF($G35="FSG",0,IF($G35="MG",SUMPRODUCT(Expenses!ML$20:ML$24,$I35:$I39)*$F35,MAX((Expenses!ML$20-$K35/12)*$J35*$F35,0)+MAX((Expenses!ML$21-$K36/12)*$J36*$F35,0)+MAX((Expenses!ML$22-$K37/12)*$J37*$F35,0)+MAX((Expenses!ML$23-$K38/12)*$J38*$F35,0)+MAX((Expenses!ML$24-$K39/12)*$J39*$F35,0)))),0)</f>
        <v>0</v>
      </c>
      <c r="MO201" s="154">
        <f>IF(AND(MO$165&lt;=$E35,MO$165&gt;=EOMONTH($D35,0)),IF($G35="NNN",SUM(Expenses!MM$20:MM$24)*$F35,IF($G35="FSG",0,IF($G35="MG",SUMPRODUCT(Expenses!MM$20:MM$24,$I35:$I39)*$F35,MAX((Expenses!MM$20-$K35/12)*$J35*$F35,0)+MAX((Expenses!MM$21-$K36/12)*$J36*$F35,0)+MAX((Expenses!MM$22-$K37/12)*$J37*$F35,0)+MAX((Expenses!MM$23-$K38/12)*$J38*$F35,0)+MAX((Expenses!MM$24-$K39/12)*$J39*$F35,0)))),0)</f>
        <v>0</v>
      </c>
      <c r="MP201" s="154">
        <f>IF(AND(MP$165&lt;=$E35,MP$165&gt;=EOMONTH($D35,0)),IF($G35="NNN",SUM(Expenses!MN$20:MN$24)*$F35,IF($G35="FSG",0,IF($G35="MG",SUMPRODUCT(Expenses!MN$20:MN$24,$I35:$I39)*$F35,MAX((Expenses!MN$20-$K35/12)*$J35*$F35,0)+MAX((Expenses!MN$21-$K36/12)*$J36*$F35,0)+MAX((Expenses!MN$22-$K37/12)*$J37*$F35,0)+MAX((Expenses!MN$23-$K38/12)*$J38*$F35,0)+MAX((Expenses!MN$24-$K39/12)*$J39*$F35,0)))),0)</f>
        <v>0</v>
      </c>
      <c r="MQ201" s="154">
        <f>IF(AND(MQ$165&lt;=$E35,MQ$165&gt;=EOMONTH($D35,0)),IF($G35="NNN",SUM(Expenses!MO$20:MO$24)*$F35,IF($G35="FSG",0,IF($G35="MG",SUMPRODUCT(Expenses!MO$20:MO$24,$I35:$I39)*$F35,MAX((Expenses!MO$20-$K35/12)*$J35*$F35,0)+MAX((Expenses!MO$21-$K36/12)*$J36*$F35,0)+MAX((Expenses!MO$22-$K37/12)*$J37*$F35,0)+MAX((Expenses!MO$23-$K38/12)*$J38*$F35,0)+MAX((Expenses!MO$24-$K39/12)*$J39*$F35,0)))),0)</f>
        <v>0</v>
      </c>
      <c r="MR201" s="154">
        <f>IF(AND(MR$165&lt;=$E35,MR$165&gt;=EOMONTH($D35,0)),IF($G35="NNN",SUM(Expenses!MP$20:MP$24)*$F35,IF($G35="FSG",0,IF($G35="MG",SUMPRODUCT(Expenses!MP$20:MP$24,$I35:$I39)*$F35,MAX((Expenses!MP$20-$K35/12)*$J35*$F35,0)+MAX((Expenses!MP$21-$K36/12)*$J36*$F35,0)+MAX((Expenses!MP$22-$K37/12)*$J37*$F35,0)+MAX((Expenses!MP$23-$K38/12)*$J38*$F35,0)+MAX((Expenses!MP$24-$K39/12)*$J39*$F35,0)))),0)</f>
        <v>0</v>
      </c>
      <c r="MS201" s="154">
        <f>IF(AND(MS$165&lt;=$E35,MS$165&gt;=EOMONTH($D35,0)),IF($G35="NNN",SUM(Expenses!MQ$20:MQ$24)*$F35,IF($G35="FSG",0,IF($G35="MG",SUMPRODUCT(Expenses!MQ$20:MQ$24,$I35:$I39)*$F35,MAX((Expenses!MQ$20-$K35/12)*$J35*$F35,0)+MAX((Expenses!MQ$21-$K36/12)*$J36*$F35,0)+MAX((Expenses!MQ$22-$K37/12)*$J37*$F35,0)+MAX((Expenses!MQ$23-$K38/12)*$J38*$F35,0)+MAX((Expenses!MQ$24-$K39/12)*$J39*$F35,0)))),0)</f>
        <v>0</v>
      </c>
      <c r="MT201" s="154">
        <f>IF(AND(MT$165&lt;=$E35,MT$165&gt;=EOMONTH($D35,0)),IF($G35="NNN",SUM(Expenses!MR$20:MR$24)*$F35,IF($G35="FSG",0,IF($G35="MG",SUMPRODUCT(Expenses!MR$20:MR$24,$I35:$I39)*$F35,MAX((Expenses!MR$20-$K35/12)*$J35*$F35,0)+MAX((Expenses!MR$21-$K36/12)*$J36*$F35,0)+MAX((Expenses!MR$22-$K37/12)*$J37*$F35,0)+MAX((Expenses!MR$23-$K38/12)*$J38*$F35,0)+MAX((Expenses!MR$24-$K39/12)*$J39*$F35,0)))),0)</f>
        <v>0</v>
      </c>
      <c r="MU201" s="154">
        <f>IF(AND(MU$165&lt;=$E35,MU$165&gt;=EOMONTH($D35,0)),IF($G35="NNN",SUM(Expenses!MS$20:MS$24)*$F35,IF($G35="FSG",0,IF($G35="MG",SUMPRODUCT(Expenses!MS$20:MS$24,$I35:$I39)*$F35,MAX((Expenses!MS$20-$K35/12)*$J35*$F35,0)+MAX((Expenses!MS$21-$K36/12)*$J36*$F35,0)+MAX((Expenses!MS$22-$K37/12)*$J37*$F35,0)+MAX((Expenses!MS$23-$K38/12)*$J38*$F35,0)+MAX((Expenses!MS$24-$K39/12)*$J39*$F35,0)))),0)</f>
        <v>0</v>
      </c>
      <c r="MV201" s="154">
        <f>IF(AND(MV$165&lt;=$E35,MV$165&gt;=EOMONTH($D35,0)),IF($G35="NNN",SUM(Expenses!MT$20:MT$24)*$F35,IF($G35="FSG",0,IF($G35="MG",SUMPRODUCT(Expenses!MT$20:MT$24,$I35:$I39)*$F35,MAX((Expenses!MT$20-$K35/12)*$J35*$F35,0)+MAX((Expenses!MT$21-$K36/12)*$J36*$F35,0)+MAX((Expenses!MT$22-$K37/12)*$J37*$F35,0)+MAX((Expenses!MT$23-$K38/12)*$J38*$F35,0)+MAX((Expenses!MT$24-$K39/12)*$J39*$F35,0)))),0)</f>
        <v>0</v>
      </c>
      <c r="MW201" s="154">
        <f>IF(AND(MW$165&lt;=$E35,MW$165&gt;=EOMONTH($D35,0)),IF($G35="NNN",SUM(Expenses!MU$20:MU$24)*$F35,IF($G35="FSG",0,IF($G35="MG",SUMPRODUCT(Expenses!MU$20:MU$24,$I35:$I39)*$F35,MAX((Expenses!MU$20-$K35/12)*$J35*$F35,0)+MAX((Expenses!MU$21-$K36/12)*$J36*$F35,0)+MAX((Expenses!MU$22-$K37/12)*$J37*$F35,0)+MAX((Expenses!MU$23-$K38/12)*$J38*$F35,0)+MAX((Expenses!MU$24-$K39/12)*$J39*$F35,0)))),0)</f>
        <v>0</v>
      </c>
      <c r="MX201" s="154">
        <f>IF(AND(MX$165&lt;=$E35,MX$165&gt;=EOMONTH($D35,0)),IF($G35="NNN",SUM(Expenses!MV$20:MV$24)*$F35,IF($G35="FSG",0,IF($G35="MG",SUMPRODUCT(Expenses!MV$20:MV$24,$I35:$I39)*$F35,MAX((Expenses!MV$20-$K35/12)*$J35*$F35,0)+MAX((Expenses!MV$21-$K36/12)*$J36*$F35,0)+MAX((Expenses!MV$22-$K37/12)*$J37*$F35,0)+MAX((Expenses!MV$23-$K38/12)*$J38*$F35,0)+MAX((Expenses!MV$24-$K39/12)*$J39*$F35,0)))),0)</f>
        <v>0</v>
      </c>
      <c r="MY201" s="154">
        <f>IF(AND(MY$165&lt;=$E35,MY$165&gt;=EOMONTH($D35,0)),IF($G35="NNN",SUM(Expenses!MW$20:MW$24)*$F35,IF($G35="FSG",0,IF($G35="MG",SUMPRODUCT(Expenses!MW$20:MW$24,$I35:$I39)*$F35,MAX((Expenses!MW$20-$K35/12)*$J35*$F35,0)+MAX((Expenses!MW$21-$K36/12)*$J36*$F35,0)+MAX((Expenses!MW$22-$K37/12)*$J37*$F35,0)+MAX((Expenses!MW$23-$K38/12)*$J38*$F35,0)+MAX((Expenses!MW$24-$K39/12)*$J39*$F35,0)))),0)</f>
        <v>0</v>
      </c>
      <c r="MZ201" s="154">
        <f>IF(AND(MZ$165&lt;=$E35,MZ$165&gt;=EOMONTH($D35,0)),IF($G35="NNN",SUM(Expenses!MX$20:MX$24)*$F35,IF($G35="FSG",0,IF($G35="MG",SUMPRODUCT(Expenses!MX$20:MX$24,$I35:$I39)*$F35,MAX((Expenses!MX$20-$K35/12)*$J35*$F35,0)+MAX((Expenses!MX$21-$K36/12)*$J36*$F35,0)+MAX((Expenses!MX$22-$K37/12)*$J37*$F35,0)+MAX((Expenses!MX$23-$K38/12)*$J38*$F35,0)+MAX((Expenses!MX$24-$K39/12)*$J39*$F35,0)))),0)</f>
        <v>0</v>
      </c>
      <c r="NA201" s="154">
        <f>IF(AND(NA$165&lt;=$E35,NA$165&gt;=EOMONTH($D35,0)),IF($G35="NNN",SUM(Expenses!MY$20:MY$24)*$F35,IF($G35="FSG",0,IF($G35="MG",SUMPRODUCT(Expenses!MY$20:MY$24,$I35:$I39)*$F35,MAX((Expenses!MY$20-$K35/12)*$J35*$F35,0)+MAX((Expenses!MY$21-$K36/12)*$J36*$F35,0)+MAX((Expenses!MY$22-$K37/12)*$J37*$F35,0)+MAX((Expenses!MY$23-$K38/12)*$J38*$F35,0)+MAX((Expenses!MY$24-$K39/12)*$J39*$F35,0)))),0)</f>
        <v>0</v>
      </c>
      <c r="NB201" s="154">
        <f>IF(AND(NB$165&lt;=$E35,NB$165&gt;=EOMONTH($D35,0)),IF($G35="NNN",SUM(Expenses!MZ$20:MZ$24)*$F35,IF($G35="FSG",0,IF($G35="MG",SUMPRODUCT(Expenses!MZ$20:MZ$24,$I35:$I39)*$F35,MAX((Expenses!MZ$20-$K35/12)*$J35*$F35,0)+MAX((Expenses!MZ$21-$K36/12)*$J36*$F35,0)+MAX((Expenses!MZ$22-$K37/12)*$J37*$F35,0)+MAX((Expenses!MZ$23-$K38/12)*$J38*$F35,0)+MAX((Expenses!MZ$24-$K39/12)*$J39*$F35,0)))),0)</f>
        <v>0</v>
      </c>
      <c r="NC201" s="154">
        <f>IF(AND(NC$165&lt;=$E35,NC$165&gt;=EOMONTH($D35,0)),IF($G35="NNN",SUM(Expenses!NA$20:NA$24)*$F35,IF($G35="FSG",0,IF($G35="MG",SUMPRODUCT(Expenses!NA$20:NA$24,$I35:$I39)*$F35,MAX((Expenses!NA$20-$K35/12)*$J35*$F35,0)+MAX((Expenses!NA$21-$K36/12)*$J36*$F35,0)+MAX((Expenses!NA$22-$K37/12)*$J37*$F35,0)+MAX((Expenses!NA$23-$K38/12)*$J38*$F35,0)+MAX((Expenses!NA$24-$K39/12)*$J39*$F35,0)))),0)</f>
        <v>0</v>
      </c>
      <c r="ND201" s="154">
        <f>IF(AND(ND$165&lt;=$E35,ND$165&gt;=EOMONTH($D35,0)),IF($G35="NNN",SUM(Expenses!NB$20:NB$24)*$F35,IF($G35="FSG",0,IF($G35="MG",SUMPRODUCT(Expenses!NB$20:NB$24,$I35:$I39)*$F35,MAX((Expenses!NB$20-$K35/12)*$J35*$F35,0)+MAX((Expenses!NB$21-$K36/12)*$J36*$F35,0)+MAX((Expenses!NB$22-$K37/12)*$J37*$F35,0)+MAX((Expenses!NB$23-$K38/12)*$J38*$F35,0)+MAX((Expenses!NB$24-$K39/12)*$J39*$F35,0)))),0)</f>
        <v>0</v>
      </c>
      <c r="NE201" s="154">
        <f>IF(AND(NE$165&lt;=$E35,NE$165&gt;=EOMONTH($D35,0)),IF($G35="NNN",SUM(Expenses!NC$20:NC$24)*$F35,IF($G35="FSG",0,IF($G35="MG",SUMPRODUCT(Expenses!NC$20:NC$24,$I35:$I39)*$F35,MAX((Expenses!NC$20-$K35/12)*$J35*$F35,0)+MAX((Expenses!NC$21-$K36/12)*$J36*$F35,0)+MAX((Expenses!NC$22-$K37/12)*$J37*$F35,0)+MAX((Expenses!NC$23-$K38/12)*$J38*$F35,0)+MAX((Expenses!NC$24-$K39/12)*$J39*$F35,0)))),0)</f>
        <v>0</v>
      </c>
      <c r="NF201" s="154">
        <f>IF(AND(NF$165&lt;=$E35,NF$165&gt;=EOMONTH($D35,0)),IF($G35="NNN",SUM(Expenses!ND$20:ND$24)*$F35,IF($G35="FSG",0,IF($G35="MG",SUMPRODUCT(Expenses!ND$20:ND$24,$I35:$I39)*$F35,MAX((Expenses!ND$20-$K35/12)*$J35*$F35,0)+MAX((Expenses!ND$21-$K36/12)*$J36*$F35,0)+MAX((Expenses!ND$22-$K37/12)*$J37*$F35,0)+MAX((Expenses!ND$23-$K38/12)*$J38*$F35,0)+MAX((Expenses!ND$24-$K39/12)*$J39*$F35,0)))),0)</f>
        <v>0</v>
      </c>
      <c r="NG201" s="154">
        <f>IF(AND(NG$165&lt;=$E35,NG$165&gt;=EOMONTH($D35,0)),IF($G35="NNN",SUM(Expenses!NE$20:NE$24)*$F35,IF($G35="FSG",0,IF($G35="MG",SUMPRODUCT(Expenses!NE$20:NE$24,$I35:$I39)*$F35,MAX((Expenses!NE$20-$K35/12)*$J35*$F35,0)+MAX((Expenses!NE$21-$K36/12)*$J36*$F35,0)+MAX((Expenses!NE$22-$K37/12)*$J37*$F35,0)+MAX((Expenses!NE$23-$K38/12)*$J38*$F35,0)+MAX((Expenses!NE$24-$K39/12)*$J39*$F35,0)))),0)</f>
        <v>0</v>
      </c>
      <c r="NH201" s="154">
        <f>IF(AND(NH$165&lt;=$E35,NH$165&gt;=EOMONTH($D35,0)),IF($G35="NNN",SUM(Expenses!NF$20:NF$24)*$F35,IF($G35="FSG",0,IF($G35="MG",SUMPRODUCT(Expenses!NF$20:NF$24,$I35:$I39)*$F35,MAX((Expenses!NF$20-$K35/12)*$J35*$F35,0)+MAX((Expenses!NF$21-$K36/12)*$J36*$F35,0)+MAX((Expenses!NF$22-$K37/12)*$J37*$F35,0)+MAX((Expenses!NF$23-$K38/12)*$J38*$F35,0)+MAX((Expenses!NF$24-$K39/12)*$J39*$F35,0)))),0)</f>
        <v>0</v>
      </c>
      <c r="NI201" s="154">
        <f>IF(AND(NI$165&lt;=$E35,NI$165&gt;=EOMONTH($D35,0)),IF($G35="NNN",SUM(Expenses!NG$20:NG$24)*$F35,IF($G35="FSG",0,IF($G35="MG",SUMPRODUCT(Expenses!NG$20:NG$24,$I35:$I39)*$F35,MAX((Expenses!NG$20-$K35/12)*$J35*$F35,0)+MAX((Expenses!NG$21-$K36/12)*$J36*$F35,0)+MAX((Expenses!NG$22-$K37/12)*$J37*$F35,0)+MAX((Expenses!NG$23-$K38/12)*$J38*$F35,0)+MAX((Expenses!NG$24-$K39/12)*$J39*$F35,0)))),0)</f>
        <v>0</v>
      </c>
      <c r="NJ201" s="154">
        <f>IF(AND(NJ$165&lt;=$E35,NJ$165&gt;=EOMONTH($D35,0)),IF($G35="NNN",SUM(Expenses!NH$20:NH$24)*$F35,IF($G35="FSG",0,IF($G35="MG",SUMPRODUCT(Expenses!NH$20:NH$24,$I35:$I39)*$F35,MAX((Expenses!NH$20-$K35/12)*$J35*$F35,0)+MAX((Expenses!NH$21-$K36/12)*$J36*$F35,0)+MAX((Expenses!NH$22-$K37/12)*$J37*$F35,0)+MAX((Expenses!NH$23-$K38/12)*$J38*$F35,0)+MAX((Expenses!NH$24-$K39/12)*$J39*$F35,0)))),0)</f>
        <v>0</v>
      </c>
      <c r="NK201" s="157">
        <f>IF(AND(NK$165&lt;=$E35,NK$165&gt;=EOMONTH($D35,0)),IF($G35="NNN",SUM(Expenses!NI$20:NI$24)*$F35,IF($G35="FSG",0,IF($G35="MG",SUMPRODUCT(Expenses!NI$20:NI$24,$I35:$I39)*$F35,MAX((Expenses!NI$20-$K35/12)*$J35*$F35,0)+MAX((Expenses!NI$21-$K36/12)*$J36*$F35,0)+MAX((Expenses!NI$22-$K37/12)*$J37*$F35,0)+MAX((Expenses!NI$23-$K38/12)*$J38*$F35,0)+MAX((Expenses!NI$24-$K39/12)*$J39*$F35,0)))),0)</f>
        <v>0</v>
      </c>
    </row>
    <row r="202" spans="1:375" x14ac:dyDescent="0.25">
      <c r="A202" s="156">
        <f t="shared" si="170"/>
        <v>0</v>
      </c>
      <c r="B202" s="48" t="s">
        <v>154</v>
      </c>
      <c r="C202" s="153" t="s">
        <v>140</v>
      </c>
      <c r="D202" s="154">
        <f>IF(OR($AL35=0,D$165&gt;$E35,D$165&lt;EOMONTH($D35,0)),0,IF(((($AJ35*((1+$AN35)^(D$163-1))/12))-(D200/$AM35))*$AM35&lt;0,0,((($AJ35*((1+$AN35)^(D$163-1))/12))-(D200/$AM35))*$AM35))</f>
        <v>0</v>
      </c>
      <c r="E202" s="154">
        <f t="shared" ref="E202:BP202" si="171">IF(OR($AL35=0,E$165&gt;$E35,E$165&lt;EOMONTH($D35,0)),0,IF(((($AJ35*((1+$AN35)^(E$163-1))/12))-(E200/$AM35))*$AM35&lt;0,0,((($AJ35*((1+$AN35)^(E$163-1))/12))-(E200/$AM35))*$AM35))</f>
        <v>0</v>
      </c>
      <c r="F202" s="154">
        <f t="shared" si="171"/>
        <v>0</v>
      </c>
      <c r="G202" s="154">
        <f t="shared" si="171"/>
        <v>0</v>
      </c>
      <c r="H202" s="154">
        <f t="shared" si="171"/>
        <v>0</v>
      </c>
      <c r="I202" s="154">
        <f t="shared" si="171"/>
        <v>0</v>
      </c>
      <c r="J202" s="154">
        <f t="shared" si="171"/>
        <v>0</v>
      </c>
      <c r="K202" s="154">
        <f t="shared" si="171"/>
        <v>0</v>
      </c>
      <c r="L202" s="154">
        <f t="shared" si="171"/>
        <v>0</v>
      </c>
      <c r="M202" s="154">
        <f t="shared" si="171"/>
        <v>0</v>
      </c>
      <c r="N202" s="154">
        <f t="shared" si="171"/>
        <v>0</v>
      </c>
      <c r="O202" s="154">
        <f t="shared" si="171"/>
        <v>0</v>
      </c>
      <c r="P202" s="154">
        <f t="shared" si="171"/>
        <v>0</v>
      </c>
      <c r="Q202" s="154">
        <f t="shared" si="171"/>
        <v>0</v>
      </c>
      <c r="R202" s="154">
        <f t="shared" si="171"/>
        <v>0</v>
      </c>
      <c r="S202" s="154">
        <f t="shared" si="171"/>
        <v>0</v>
      </c>
      <c r="T202" s="154">
        <f t="shared" si="171"/>
        <v>0</v>
      </c>
      <c r="U202" s="154">
        <f t="shared" si="171"/>
        <v>0</v>
      </c>
      <c r="V202" s="154">
        <f t="shared" si="171"/>
        <v>0</v>
      </c>
      <c r="W202" s="154">
        <f t="shared" si="171"/>
        <v>0</v>
      </c>
      <c r="X202" s="154">
        <f t="shared" si="171"/>
        <v>0</v>
      </c>
      <c r="Y202" s="154">
        <f t="shared" si="171"/>
        <v>0</v>
      </c>
      <c r="Z202" s="154">
        <f t="shared" si="171"/>
        <v>0</v>
      </c>
      <c r="AA202" s="154">
        <f t="shared" si="171"/>
        <v>0</v>
      </c>
      <c r="AB202" s="154">
        <f t="shared" si="171"/>
        <v>0</v>
      </c>
      <c r="AC202" s="154">
        <f t="shared" si="171"/>
        <v>0</v>
      </c>
      <c r="AD202" s="154">
        <f t="shared" si="171"/>
        <v>0</v>
      </c>
      <c r="AE202" s="154">
        <f t="shared" si="171"/>
        <v>0</v>
      </c>
      <c r="AF202" s="154">
        <f t="shared" si="171"/>
        <v>0</v>
      </c>
      <c r="AG202" s="154">
        <f t="shared" si="171"/>
        <v>0</v>
      </c>
      <c r="AH202" s="154">
        <f t="shared" si="171"/>
        <v>0</v>
      </c>
      <c r="AI202" s="154">
        <f t="shared" si="171"/>
        <v>0</v>
      </c>
      <c r="AJ202" s="154">
        <f t="shared" si="171"/>
        <v>0</v>
      </c>
      <c r="AK202" s="154">
        <f t="shared" si="171"/>
        <v>0</v>
      </c>
      <c r="AL202" s="154">
        <f t="shared" si="171"/>
        <v>0</v>
      </c>
      <c r="AM202" s="154">
        <f t="shared" si="171"/>
        <v>0</v>
      </c>
      <c r="AN202" s="154">
        <f t="shared" si="171"/>
        <v>0</v>
      </c>
      <c r="AO202" s="154">
        <f t="shared" si="171"/>
        <v>0</v>
      </c>
      <c r="AP202" s="154">
        <f t="shared" si="171"/>
        <v>0</v>
      </c>
      <c r="AQ202" s="154">
        <f t="shared" si="171"/>
        <v>0</v>
      </c>
      <c r="AR202" s="154">
        <f t="shared" si="171"/>
        <v>0</v>
      </c>
      <c r="AS202" s="154">
        <f t="shared" si="171"/>
        <v>0</v>
      </c>
      <c r="AT202" s="154">
        <f t="shared" si="171"/>
        <v>0</v>
      </c>
      <c r="AU202" s="154">
        <f t="shared" si="171"/>
        <v>0</v>
      </c>
      <c r="AV202" s="154">
        <f t="shared" si="171"/>
        <v>0</v>
      </c>
      <c r="AW202" s="154">
        <f t="shared" si="171"/>
        <v>0</v>
      </c>
      <c r="AX202" s="154">
        <f t="shared" si="171"/>
        <v>0</v>
      </c>
      <c r="AY202" s="154">
        <f t="shared" si="171"/>
        <v>0</v>
      </c>
      <c r="AZ202" s="154">
        <f t="shared" si="171"/>
        <v>0</v>
      </c>
      <c r="BA202" s="154">
        <f t="shared" si="171"/>
        <v>0</v>
      </c>
      <c r="BB202" s="154">
        <f t="shared" si="171"/>
        <v>0</v>
      </c>
      <c r="BC202" s="154">
        <f t="shared" si="171"/>
        <v>0</v>
      </c>
      <c r="BD202" s="154">
        <f t="shared" si="171"/>
        <v>0</v>
      </c>
      <c r="BE202" s="154">
        <f t="shared" si="171"/>
        <v>0</v>
      </c>
      <c r="BF202" s="154">
        <f t="shared" si="171"/>
        <v>0</v>
      </c>
      <c r="BG202" s="154">
        <f t="shared" si="171"/>
        <v>0</v>
      </c>
      <c r="BH202" s="154">
        <f t="shared" si="171"/>
        <v>0</v>
      </c>
      <c r="BI202" s="154">
        <f t="shared" si="171"/>
        <v>0</v>
      </c>
      <c r="BJ202" s="154">
        <f t="shared" si="171"/>
        <v>0</v>
      </c>
      <c r="BK202" s="154">
        <f t="shared" si="171"/>
        <v>0</v>
      </c>
      <c r="BL202" s="154">
        <f t="shared" si="171"/>
        <v>0</v>
      </c>
      <c r="BM202" s="154">
        <f t="shared" si="171"/>
        <v>0</v>
      </c>
      <c r="BN202" s="154">
        <f t="shared" si="171"/>
        <v>0</v>
      </c>
      <c r="BO202" s="154">
        <f t="shared" si="171"/>
        <v>0</v>
      </c>
      <c r="BP202" s="154">
        <f t="shared" si="171"/>
        <v>0</v>
      </c>
      <c r="BQ202" s="154">
        <f t="shared" ref="BQ202:EB202" si="172">IF(OR($AL35=0,BQ$165&gt;$E35,BQ$165&lt;EOMONTH($D35,0)),0,IF(((($AJ35*((1+$AN35)^(BQ$163-1))/12))-(BQ200/$AM35))*$AM35&lt;0,0,((($AJ35*((1+$AN35)^(BQ$163-1))/12))-(BQ200/$AM35))*$AM35))</f>
        <v>0</v>
      </c>
      <c r="BR202" s="154">
        <f t="shared" si="172"/>
        <v>0</v>
      </c>
      <c r="BS202" s="154">
        <f t="shared" si="172"/>
        <v>0</v>
      </c>
      <c r="BT202" s="154">
        <f t="shared" si="172"/>
        <v>0</v>
      </c>
      <c r="BU202" s="154">
        <f t="shared" si="172"/>
        <v>0</v>
      </c>
      <c r="BV202" s="154">
        <f t="shared" si="172"/>
        <v>0</v>
      </c>
      <c r="BW202" s="154">
        <f t="shared" si="172"/>
        <v>0</v>
      </c>
      <c r="BX202" s="154">
        <f t="shared" si="172"/>
        <v>0</v>
      </c>
      <c r="BY202" s="154">
        <f t="shared" si="172"/>
        <v>0</v>
      </c>
      <c r="BZ202" s="154">
        <f t="shared" si="172"/>
        <v>0</v>
      </c>
      <c r="CA202" s="154">
        <f t="shared" si="172"/>
        <v>0</v>
      </c>
      <c r="CB202" s="154">
        <f t="shared" si="172"/>
        <v>0</v>
      </c>
      <c r="CC202" s="154">
        <f t="shared" si="172"/>
        <v>0</v>
      </c>
      <c r="CD202" s="154">
        <f t="shared" si="172"/>
        <v>0</v>
      </c>
      <c r="CE202" s="154">
        <f t="shared" si="172"/>
        <v>0</v>
      </c>
      <c r="CF202" s="154">
        <f t="shared" si="172"/>
        <v>0</v>
      </c>
      <c r="CG202" s="154">
        <f t="shared" si="172"/>
        <v>0</v>
      </c>
      <c r="CH202" s="154">
        <f t="shared" si="172"/>
        <v>0</v>
      </c>
      <c r="CI202" s="154">
        <f t="shared" si="172"/>
        <v>0</v>
      </c>
      <c r="CJ202" s="154">
        <f t="shared" si="172"/>
        <v>0</v>
      </c>
      <c r="CK202" s="154">
        <f t="shared" si="172"/>
        <v>0</v>
      </c>
      <c r="CL202" s="154">
        <f t="shared" si="172"/>
        <v>0</v>
      </c>
      <c r="CM202" s="154">
        <f t="shared" si="172"/>
        <v>0</v>
      </c>
      <c r="CN202" s="154">
        <f t="shared" si="172"/>
        <v>0</v>
      </c>
      <c r="CO202" s="154">
        <f t="shared" si="172"/>
        <v>0</v>
      </c>
      <c r="CP202" s="154">
        <f t="shared" si="172"/>
        <v>0</v>
      </c>
      <c r="CQ202" s="154">
        <f t="shared" si="172"/>
        <v>0</v>
      </c>
      <c r="CR202" s="154">
        <f t="shared" si="172"/>
        <v>0</v>
      </c>
      <c r="CS202" s="154">
        <f t="shared" si="172"/>
        <v>0</v>
      </c>
      <c r="CT202" s="154">
        <f t="shared" si="172"/>
        <v>0</v>
      </c>
      <c r="CU202" s="154">
        <f t="shared" si="172"/>
        <v>0</v>
      </c>
      <c r="CV202" s="154">
        <f t="shared" si="172"/>
        <v>0</v>
      </c>
      <c r="CW202" s="154">
        <f t="shared" si="172"/>
        <v>0</v>
      </c>
      <c r="CX202" s="154">
        <f t="shared" si="172"/>
        <v>0</v>
      </c>
      <c r="CY202" s="154">
        <f t="shared" si="172"/>
        <v>0</v>
      </c>
      <c r="CZ202" s="154">
        <f t="shared" si="172"/>
        <v>0</v>
      </c>
      <c r="DA202" s="154">
        <f t="shared" si="172"/>
        <v>0</v>
      </c>
      <c r="DB202" s="154">
        <f t="shared" si="172"/>
        <v>0</v>
      </c>
      <c r="DC202" s="154">
        <f t="shared" si="172"/>
        <v>0</v>
      </c>
      <c r="DD202" s="154">
        <f t="shared" si="172"/>
        <v>0</v>
      </c>
      <c r="DE202" s="154">
        <f t="shared" si="172"/>
        <v>0</v>
      </c>
      <c r="DF202" s="154">
        <f t="shared" si="172"/>
        <v>0</v>
      </c>
      <c r="DG202" s="154">
        <f t="shared" si="172"/>
        <v>0</v>
      </c>
      <c r="DH202" s="154">
        <f t="shared" si="172"/>
        <v>0</v>
      </c>
      <c r="DI202" s="154">
        <f t="shared" si="172"/>
        <v>0</v>
      </c>
      <c r="DJ202" s="154">
        <f t="shared" si="172"/>
        <v>0</v>
      </c>
      <c r="DK202" s="154">
        <f t="shared" si="172"/>
        <v>0</v>
      </c>
      <c r="DL202" s="154">
        <f t="shared" si="172"/>
        <v>0</v>
      </c>
      <c r="DM202" s="154">
        <f t="shared" si="172"/>
        <v>0</v>
      </c>
      <c r="DN202" s="154">
        <f t="shared" si="172"/>
        <v>0</v>
      </c>
      <c r="DO202" s="154">
        <f t="shared" si="172"/>
        <v>0</v>
      </c>
      <c r="DP202" s="154">
        <f t="shared" si="172"/>
        <v>0</v>
      </c>
      <c r="DQ202" s="154">
        <f t="shared" si="172"/>
        <v>0</v>
      </c>
      <c r="DR202" s="154">
        <f t="shared" si="172"/>
        <v>0</v>
      </c>
      <c r="DS202" s="154">
        <f t="shared" si="172"/>
        <v>0</v>
      </c>
      <c r="DT202" s="154">
        <f t="shared" si="172"/>
        <v>0</v>
      </c>
      <c r="DU202" s="154">
        <f t="shared" si="172"/>
        <v>0</v>
      </c>
      <c r="DV202" s="154">
        <f t="shared" si="172"/>
        <v>0</v>
      </c>
      <c r="DW202" s="154">
        <f t="shared" si="172"/>
        <v>0</v>
      </c>
      <c r="DX202" s="154">
        <f t="shared" si="172"/>
        <v>0</v>
      </c>
      <c r="DY202" s="154">
        <f t="shared" si="172"/>
        <v>0</v>
      </c>
      <c r="DZ202" s="154">
        <f t="shared" si="172"/>
        <v>0</v>
      </c>
      <c r="EA202" s="154">
        <f t="shared" si="172"/>
        <v>0</v>
      </c>
      <c r="EB202" s="154">
        <f t="shared" si="172"/>
        <v>0</v>
      </c>
      <c r="EC202" s="154">
        <f t="shared" ref="EC202:GN202" si="173">IF(OR($AL35=0,EC$165&gt;$E35,EC$165&lt;EOMONTH($D35,0)),0,IF(((($AJ35*((1+$AN35)^(EC$163-1))/12))-(EC200/$AM35))*$AM35&lt;0,0,((($AJ35*((1+$AN35)^(EC$163-1))/12))-(EC200/$AM35))*$AM35))</f>
        <v>0</v>
      </c>
      <c r="ED202" s="154">
        <f t="shared" si="173"/>
        <v>0</v>
      </c>
      <c r="EE202" s="154">
        <f t="shared" si="173"/>
        <v>0</v>
      </c>
      <c r="EF202" s="154">
        <f t="shared" si="173"/>
        <v>0</v>
      </c>
      <c r="EG202" s="154">
        <f t="shared" si="173"/>
        <v>0</v>
      </c>
      <c r="EH202" s="154">
        <f t="shared" si="173"/>
        <v>0</v>
      </c>
      <c r="EI202" s="154">
        <f t="shared" si="173"/>
        <v>0</v>
      </c>
      <c r="EJ202" s="154">
        <f t="shared" si="173"/>
        <v>0</v>
      </c>
      <c r="EK202" s="154">
        <f t="shared" si="173"/>
        <v>0</v>
      </c>
      <c r="EL202" s="154">
        <f t="shared" si="173"/>
        <v>0</v>
      </c>
      <c r="EM202" s="154">
        <f t="shared" si="173"/>
        <v>0</v>
      </c>
      <c r="EN202" s="154">
        <f t="shared" si="173"/>
        <v>0</v>
      </c>
      <c r="EO202" s="154">
        <f t="shared" si="173"/>
        <v>0</v>
      </c>
      <c r="EP202" s="154">
        <f t="shared" si="173"/>
        <v>0</v>
      </c>
      <c r="EQ202" s="154">
        <f t="shared" si="173"/>
        <v>0</v>
      </c>
      <c r="ER202" s="154">
        <f t="shared" si="173"/>
        <v>0</v>
      </c>
      <c r="ES202" s="154">
        <f t="shared" si="173"/>
        <v>0</v>
      </c>
      <c r="ET202" s="154">
        <f t="shared" si="173"/>
        <v>0</v>
      </c>
      <c r="EU202" s="154">
        <f t="shared" si="173"/>
        <v>0</v>
      </c>
      <c r="EV202" s="154">
        <f t="shared" si="173"/>
        <v>0</v>
      </c>
      <c r="EW202" s="154">
        <f t="shared" si="173"/>
        <v>0</v>
      </c>
      <c r="EX202" s="154">
        <f t="shared" si="173"/>
        <v>0</v>
      </c>
      <c r="EY202" s="154">
        <f t="shared" si="173"/>
        <v>0</v>
      </c>
      <c r="EZ202" s="154">
        <f t="shared" si="173"/>
        <v>0</v>
      </c>
      <c r="FA202" s="154">
        <f t="shared" si="173"/>
        <v>0</v>
      </c>
      <c r="FB202" s="154">
        <f t="shared" si="173"/>
        <v>0</v>
      </c>
      <c r="FC202" s="154">
        <f t="shared" si="173"/>
        <v>0</v>
      </c>
      <c r="FD202" s="154">
        <f t="shared" si="173"/>
        <v>0</v>
      </c>
      <c r="FE202" s="154">
        <f t="shared" si="173"/>
        <v>0</v>
      </c>
      <c r="FF202" s="154">
        <f t="shared" si="173"/>
        <v>0</v>
      </c>
      <c r="FG202" s="154">
        <f t="shared" si="173"/>
        <v>0</v>
      </c>
      <c r="FH202" s="154">
        <f t="shared" si="173"/>
        <v>0</v>
      </c>
      <c r="FI202" s="154">
        <f t="shared" si="173"/>
        <v>0</v>
      </c>
      <c r="FJ202" s="154">
        <f t="shared" si="173"/>
        <v>0</v>
      </c>
      <c r="FK202" s="154">
        <f t="shared" si="173"/>
        <v>0</v>
      </c>
      <c r="FL202" s="154">
        <f t="shared" si="173"/>
        <v>0</v>
      </c>
      <c r="FM202" s="154">
        <f t="shared" si="173"/>
        <v>0</v>
      </c>
      <c r="FN202" s="154">
        <f t="shared" si="173"/>
        <v>0</v>
      </c>
      <c r="FO202" s="154">
        <f t="shared" si="173"/>
        <v>0</v>
      </c>
      <c r="FP202" s="154">
        <f t="shared" si="173"/>
        <v>0</v>
      </c>
      <c r="FQ202" s="154">
        <f t="shared" si="173"/>
        <v>0</v>
      </c>
      <c r="FR202" s="154">
        <f t="shared" si="173"/>
        <v>0</v>
      </c>
      <c r="FS202" s="154">
        <f t="shared" si="173"/>
        <v>0</v>
      </c>
      <c r="FT202" s="154">
        <f t="shared" si="173"/>
        <v>0</v>
      </c>
      <c r="FU202" s="154">
        <f t="shared" si="173"/>
        <v>0</v>
      </c>
      <c r="FV202" s="154">
        <f t="shared" si="173"/>
        <v>0</v>
      </c>
      <c r="FW202" s="154">
        <f t="shared" si="173"/>
        <v>0</v>
      </c>
      <c r="FX202" s="154">
        <f t="shared" si="173"/>
        <v>0</v>
      </c>
      <c r="FY202" s="154">
        <f t="shared" si="173"/>
        <v>0</v>
      </c>
      <c r="FZ202" s="154">
        <f t="shared" si="173"/>
        <v>0</v>
      </c>
      <c r="GA202" s="154">
        <f t="shared" si="173"/>
        <v>0</v>
      </c>
      <c r="GB202" s="154">
        <f t="shared" si="173"/>
        <v>0</v>
      </c>
      <c r="GC202" s="154">
        <f t="shared" si="173"/>
        <v>0</v>
      </c>
      <c r="GD202" s="154">
        <f t="shared" si="173"/>
        <v>0</v>
      </c>
      <c r="GE202" s="154">
        <f t="shared" si="173"/>
        <v>0</v>
      </c>
      <c r="GF202" s="154">
        <f t="shared" si="173"/>
        <v>0</v>
      </c>
      <c r="GG202" s="154">
        <f t="shared" si="173"/>
        <v>0</v>
      </c>
      <c r="GH202" s="154">
        <f t="shared" si="173"/>
        <v>0</v>
      </c>
      <c r="GI202" s="154">
        <f t="shared" si="173"/>
        <v>0</v>
      </c>
      <c r="GJ202" s="154">
        <f t="shared" si="173"/>
        <v>0</v>
      </c>
      <c r="GK202" s="154">
        <f t="shared" si="173"/>
        <v>0</v>
      </c>
      <c r="GL202" s="154">
        <f t="shared" si="173"/>
        <v>0</v>
      </c>
      <c r="GM202" s="154">
        <f t="shared" si="173"/>
        <v>0</v>
      </c>
      <c r="GN202" s="154">
        <f t="shared" si="173"/>
        <v>0</v>
      </c>
      <c r="GO202" s="154">
        <f t="shared" ref="GO202:IZ202" si="174">IF(OR($AL35=0,GO$165&gt;$E35,GO$165&lt;EOMONTH($D35,0)),0,IF(((($AJ35*((1+$AN35)^(GO$163-1))/12))-(GO200/$AM35))*$AM35&lt;0,0,((($AJ35*((1+$AN35)^(GO$163-1))/12))-(GO200/$AM35))*$AM35))</f>
        <v>0</v>
      </c>
      <c r="GP202" s="154">
        <f t="shared" si="174"/>
        <v>0</v>
      </c>
      <c r="GQ202" s="154">
        <f t="shared" si="174"/>
        <v>0</v>
      </c>
      <c r="GR202" s="154">
        <f t="shared" si="174"/>
        <v>0</v>
      </c>
      <c r="GS202" s="154">
        <f t="shared" si="174"/>
        <v>0</v>
      </c>
      <c r="GT202" s="154">
        <f t="shared" si="174"/>
        <v>0</v>
      </c>
      <c r="GU202" s="154">
        <f t="shared" si="174"/>
        <v>0</v>
      </c>
      <c r="GV202" s="154">
        <f t="shared" si="174"/>
        <v>0</v>
      </c>
      <c r="GW202" s="154">
        <f t="shared" si="174"/>
        <v>0</v>
      </c>
      <c r="GX202" s="154">
        <f t="shared" si="174"/>
        <v>0</v>
      </c>
      <c r="GY202" s="154">
        <f t="shared" si="174"/>
        <v>0</v>
      </c>
      <c r="GZ202" s="154">
        <f t="shared" si="174"/>
        <v>0</v>
      </c>
      <c r="HA202" s="154">
        <f t="shared" si="174"/>
        <v>0</v>
      </c>
      <c r="HB202" s="154">
        <f t="shared" si="174"/>
        <v>0</v>
      </c>
      <c r="HC202" s="154">
        <f t="shared" si="174"/>
        <v>0</v>
      </c>
      <c r="HD202" s="154">
        <f t="shared" si="174"/>
        <v>0</v>
      </c>
      <c r="HE202" s="154">
        <f t="shared" si="174"/>
        <v>0</v>
      </c>
      <c r="HF202" s="154">
        <f t="shared" si="174"/>
        <v>0</v>
      </c>
      <c r="HG202" s="154">
        <f t="shared" si="174"/>
        <v>0</v>
      </c>
      <c r="HH202" s="154">
        <f t="shared" si="174"/>
        <v>0</v>
      </c>
      <c r="HI202" s="154">
        <f t="shared" si="174"/>
        <v>0</v>
      </c>
      <c r="HJ202" s="154">
        <f t="shared" si="174"/>
        <v>0</v>
      </c>
      <c r="HK202" s="154">
        <f t="shared" si="174"/>
        <v>0</v>
      </c>
      <c r="HL202" s="154">
        <f t="shared" si="174"/>
        <v>0</v>
      </c>
      <c r="HM202" s="154">
        <f t="shared" si="174"/>
        <v>0</v>
      </c>
      <c r="HN202" s="154">
        <f t="shared" si="174"/>
        <v>0</v>
      </c>
      <c r="HO202" s="154">
        <f t="shared" si="174"/>
        <v>0</v>
      </c>
      <c r="HP202" s="154">
        <f t="shared" si="174"/>
        <v>0</v>
      </c>
      <c r="HQ202" s="154">
        <f t="shared" si="174"/>
        <v>0</v>
      </c>
      <c r="HR202" s="154">
        <f t="shared" si="174"/>
        <v>0</v>
      </c>
      <c r="HS202" s="154">
        <f t="shared" si="174"/>
        <v>0</v>
      </c>
      <c r="HT202" s="154">
        <f t="shared" si="174"/>
        <v>0</v>
      </c>
      <c r="HU202" s="154">
        <f t="shared" si="174"/>
        <v>0</v>
      </c>
      <c r="HV202" s="154">
        <f t="shared" si="174"/>
        <v>0</v>
      </c>
      <c r="HW202" s="154">
        <f t="shared" si="174"/>
        <v>0</v>
      </c>
      <c r="HX202" s="154">
        <f t="shared" si="174"/>
        <v>0</v>
      </c>
      <c r="HY202" s="154">
        <f t="shared" si="174"/>
        <v>0</v>
      </c>
      <c r="HZ202" s="154">
        <f t="shared" si="174"/>
        <v>0</v>
      </c>
      <c r="IA202" s="154">
        <f t="shared" si="174"/>
        <v>0</v>
      </c>
      <c r="IB202" s="154">
        <f t="shared" si="174"/>
        <v>0</v>
      </c>
      <c r="IC202" s="154">
        <f t="shared" si="174"/>
        <v>0</v>
      </c>
      <c r="ID202" s="154">
        <f t="shared" si="174"/>
        <v>0</v>
      </c>
      <c r="IE202" s="154">
        <f t="shared" si="174"/>
        <v>0</v>
      </c>
      <c r="IF202" s="154">
        <f t="shared" si="174"/>
        <v>0</v>
      </c>
      <c r="IG202" s="154">
        <f t="shared" si="174"/>
        <v>0</v>
      </c>
      <c r="IH202" s="154">
        <f t="shared" si="174"/>
        <v>0</v>
      </c>
      <c r="II202" s="154">
        <f t="shared" si="174"/>
        <v>0</v>
      </c>
      <c r="IJ202" s="154">
        <f t="shared" si="174"/>
        <v>0</v>
      </c>
      <c r="IK202" s="154">
        <f t="shared" si="174"/>
        <v>0</v>
      </c>
      <c r="IL202" s="154">
        <f t="shared" si="174"/>
        <v>0</v>
      </c>
      <c r="IM202" s="154">
        <f t="shared" si="174"/>
        <v>0</v>
      </c>
      <c r="IN202" s="154">
        <f t="shared" si="174"/>
        <v>0</v>
      </c>
      <c r="IO202" s="154">
        <f t="shared" si="174"/>
        <v>0</v>
      </c>
      <c r="IP202" s="154">
        <f t="shared" si="174"/>
        <v>0</v>
      </c>
      <c r="IQ202" s="154">
        <f t="shared" si="174"/>
        <v>0</v>
      </c>
      <c r="IR202" s="154">
        <f t="shared" si="174"/>
        <v>0</v>
      </c>
      <c r="IS202" s="154">
        <f t="shared" si="174"/>
        <v>0</v>
      </c>
      <c r="IT202" s="154">
        <f t="shared" si="174"/>
        <v>0</v>
      </c>
      <c r="IU202" s="154">
        <f t="shared" si="174"/>
        <v>0</v>
      </c>
      <c r="IV202" s="154">
        <f t="shared" si="174"/>
        <v>0</v>
      </c>
      <c r="IW202" s="154">
        <f t="shared" si="174"/>
        <v>0</v>
      </c>
      <c r="IX202" s="154">
        <f t="shared" si="174"/>
        <v>0</v>
      </c>
      <c r="IY202" s="154">
        <f t="shared" si="174"/>
        <v>0</v>
      </c>
      <c r="IZ202" s="154">
        <f t="shared" si="174"/>
        <v>0</v>
      </c>
      <c r="JA202" s="154">
        <f t="shared" ref="JA202:LL202" si="175">IF(OR($AL35=0,JA$165&gt;$E35,JA$165&lt;EOMONTH($D35,0)),0,IF(((($AJ35*((1+$AN35)^(JA$163-1))/12))-(JA200/$AM35))*$AM35&lt;0,0,((($AJ35*((1+$AN35)^(JA$163-1))/12))-(JA200/$AM35))*$AM35))</f>
        <v>0</v>
      </c>
      <c r="JB202" s="154">
        <f t="shared" si="175"/>
        <v>0</v>
      </c>
      <c r="JC202" s="154">
        <f t="shared" si="175"/>
        <v>0</v>
      </c>
      <c r="JD202" s="154">
        <f t="shared" si="175"/>
        <v>0</v>
      </c>
      <c r="JE202" s="154">
        <f t="shared" si="175"/>
        <v>0</v>
      </c>
      <c r="JF202" s="154">
        <f t="shared" si="175"/>
        <v>0</v>
      </c>
      <c r="JG202" s="154">
        <f t="shared" si="175"/>
        <v>0</v>
      </c>
      <c r="JH202" s="154">
        <f t="shared" si="175"/>
        <v>0</v>
      </c>
      <c r="JI202" s="154">
        <f t="shared" si="175"/>
        <v>0</v>
      </c>
      <c r="JJ202" s="154">
        <f t="shared" si="175"/>
        <v>0</v>
      </c>
      <c r="JK202" s="154">
        <f t="shared" si="175"/>
        <v>0</v>
      </c>
      <c r="JL202" s="154">
        <f t="shared" si="175"/>
        <v>0</v>
      </c>
      <c r="JM202" s="154">
        <f t="shared" si="175"/>
        <v>0</v>
      </c>
      <c r="JN202" s="154">
        <f t="shared" si="175"/>
        <v>0</v>
      </c>
      <c r="JO202" s="154">
        <f t="shared" si="175"/>
        <v>0</v>
      </c>
      <c r="JP202" s="154">
        <f t="shared" si="175"/>
        <v>0</v>
      </c>
      <c r="JQ202" s="154">
        <f t="shared" si="175"/>
        <v>0</v>
      </c>
      <c r="JR202" s="154">
        <f t="shared" si="175"/>
        <v>0</v>
      </c>
      <c r="JS202" s="154">
        <f t="shared" si="175"/>
        <v>0</v>
      </c>
      <c r="JT202" s="154">
        <f t="shared" si="175"/>
        <v>0</v>
      </c>
      <c r="JU202" s="154">
        <f t="shared" si="175"/>
        <v>0</v>
      </c>
      <c r="JV202" s="154">
        <f t="shared" si="175"/>
        <v>0</v>
      </c>
      <c r="JW202" s="154">
        <f t="shared" si="175"/>
        <v>0</v>
      </c>
      <c r="JX202" s="154">
        <f t="shared" si="175"/>
        <v>0</v>
      </c>
      <c r="JY202" s="154">
        <f t="shared" si="175"/>
        <v>0</v>
      </c>
      <c r="JZ202" s="154">
        <f t="shared" si="175"/>
        <v>0</v>
      </c>
      <c r="KA202" s="154">
        <f t="shared" si="175"/>
        <v>0</v>
      </c>
      <c r="KB202" s="154">
        <f t="shared" si="175"/>
        <v>0</v>
      </c>
      <c r="KC202" s="154">
        <f t="shared" si="175"/>
        <v>0</v>
      </c>
      <c r="KD202" s="154">
        <f t="shared" si="175"/>
        <v>0</v>
      </c>
      <c r="KE202" s="154">
        <f t="shared" si="175"/>
        <v>0</v>
      </c>
      <c r="KF202" s="154">
        <f t="shared" si="175"/>
        <v>0</v>
      </c>
      <c r="KG202" s="154">
        <f t="shared" si="175"/>
        <v>0</v>
      </c>
      <c r="KH202" s="154">
        <f t="shared" si="175"/>
        <v>0</v>
      </c>
      <c r="KI202" s="154">
        <f t="shared" si="175"/>
        <v>0</v>
      </c>
      <c r="KJ202" s="154">
        <f t="shared" si="175"/>
        <v>0</v>
      </c>
      <c r="KK202" s="154">
        <f t="shared" si="175"/>
        <v>0</v>
      </c>
      <c r="KL202" s="154">
        <f t="shared" si="175"/>
        <v>0</v>
      </c>
      <c r="KM202" s="154">
        <f t="shared" si="175"/>
        <v>0</v>
      </c>
      <c r="KN202" s="154">
        <f t="shared" si="175"/>
        <v>0</v>
      </c>
      <c r="KO202" s="154">
        <f t="shared" si="175"/>
        <v>0</v>
      </c>
      <c r="KP202" s="154">
        <f t="shared" si="175"/>
        <v>0</v>
      </c>
      <c r="KQ202" s="154">
        <f t="shared" si="175"/>
        <v>0</v>
      </c>
      <c r="KR202" s="154">
        <f t="shared" si="175"/>
        <v>0</v>
      </c>
      <c r="KS202" s="154">
        <f t="shared" si="175"/>
        <v>0</v>
      </c>
      <c r="KT202" s="154">
        <f t="shared" si="175"/>
        <v>0</v>
      </c>
      <c r="KU202" s="154">
        <f t="shared" si="175"/>
        <v>0</v>
      </c>
      <c r="KV202" s="154">
        <f t="shared" si="175"/>
        <v>0</v>
      </c>
      <c r="KW202" s="154">
        <f t="shared" si="175"/>
        <v>0</v>
      </c>
      <c r="KX202" s="154">
        <f t="shared" si="175"/>
        <v>0</v>
      </c>
      <c r="KY202" s="154">
        <f t="shared" si="175"/>
        <v>0</v>
      </c>
      <c r="KZ202" s="154">
        <f t="shared" si="175"/>
        <v>0</v>
      </c>
      <c r="LA202" s="154">
        <f t="shared" si="175"/>
        <v>0</v>
      </c>
      <c r="LB202" s="154">
        <f t="shared" si="175"/>
        <v>0</v>
      </c>
      <c r="LC202" s="154">
        <f t="shared" si="175"/>
        <v>0</v>
      </c>
      <c r="LD202" s="154">
        <f t="shared" si="175"/>
        <v>0</v>
      </c>
      <c r="LE202" s="154">
        <f t="shared" si="175"/>
        <v>0</v>
      </c>
      <c r="LF202" s="154">
        <f t="shared" si="175"/>
        <v>0</v>
      </c>
      <c r="LG202" s="154">
        <f t="shared" si="175"/>
        <v>0</v>
      </c>
      <c r="LH202" s="154">
        <f t="shared" si="175"/>
        <v>0</v>
      </c>
      <c r="LI202" s="154">
        <f t="shared" si="175"/>
        <v>0</v>
      </c>
      <c r="LJ202" s="154">
        <f t="shared" si="175"/>
        <v>0</v>
      </c>
      <c r="LK202" s="154">
        <f t="shared" si="175"/>
        <v>0</v>
      </c>
      <c r="LL202" s="154">
        <f t="shared" si="175"/>
        <v>0</v>
      </c>
      <c r="LM202" s="154">
        <f t="shared" ref="LM202:NK202" si="176">IF(OR($AL35=0,LM$165&gt;$E35,LM$165&lt;EOMONTH($D35,0)),0,IF(((($AJ35*((1+$AN35)^(LM$163-1))/12))-(LM200/$AM35))*$AM35&lt;0,0,((($AJ35*((1+$AN35)^(LM$163-1))/12))-(LM200/$AM35))*$AM35))</f>
        <v>0</v>
      </c>
      <c r="LN202" s="154">
        <f t="shared" si="176"/>
        <v>0</v>
      </c>
      <c r="LO202" s="154">
        <f t="shared" si="176"/>
        <v>0</v>
      </c>
      <c r="LP202" s="154">
        <f t="shared" si="176"/>
        <v>0</v>
      </c>
      <c r="LQ202" s="154">
        <f t="shared" si="176"/>
        <v>0</v>
      </c>
      <c r="LR202" s="154">
        <f t="shared" si="176"/>
        <v>0</v>
      </c>
      <c r="LS202" s="154">
        <f t="shared" si="176"/>
        <v>0</v>
      </c>
      <c r="LT202" s="154">
        <f t="shared" si="176"/>
        <v>0</v>
      </c>
      <c r="LU202" s="154">
        <f t="shared" si="176"/>
        <v>0</v>
      </c>
      <c r="LV202" s="154">
        <f t="shared" si="176"/>
        <v>0</v>
      </c>
      <c r="LW202" s="154">
        <f t="shared" si="176"/>
        <v>0</v>
      </c>
      <c r="LX202" s="154">
        <f t="shared" si="176"/>
        <v>0</v>
      </c>
      <c r="LY202" s="154">
        <f t="shared" si="176"/>
        <v>0</v>
      </c>
      <c r="LZ202" s="154">
        <f t="shared" si="176"/>
        <v>0</v>
      </c>
      <c r="MA202" s="154">
        <f t="shared" si="176"/>
        <v>0</v>
      </c>
      <c r="MB202" s="154">
        <f t="shared" si="176"/>
        <v>0</v>
      </c>
      <c r="MC202" s="154">
        <f t="shared" si="176"/>
        <v>0</v>
      </c>
      <c r="MD202" s="154">
        <f t="shared" si="176"/>
        <v>0</v>
      </c>
      <c r="ME202" s="154">
        <f t="shared" si="176"/>
        <v>0</v>
      </c>
      <c r="MF202" s="154">
        <f t="shared" si="176"/>
        <v>0</v>
      </c>
      <c r="MG202" s="154">
        <f t="shared" si="176"/>
        <v>0</v>
      </c>
      <c r="MH202" s="154">
        <f t="shared" si="176"/>
        <v>0</v>
      </c>
      <c r="MI202" s="154">
        <f t="shared" si="176"/>
        <v>0</v>
      </c>
      <c r="MJ202" s="154">
        <f t="shared" si="176"/>
        <v>0</v>
      </c>
      <c r="MK202" s="154">
        <f t="shared" si="176"/>
        <v>0</v>
      </c>
      <c r="ML202" s="154">
        <f t="shared" si="176"/>
        <v>0</v>
      </c>
      <c r="MM202" s="154">
        <f t="shared" si="176"/>
        <v>0</v>
      </c>
      <c r="MN202" s="154">
        <f t="shared" si="176"/>
        <v>0</v>
      </c>
      <c r="MO202" s="154">
        <f t="shared" si="176"/>
        <v>0</v>
      </c>
      <c r="MP202" s="154">
        <f t="shared" si="176"/>
        <v>0</v>
      </c>
      <c r="MQ202" s="154">
        <f t="shared" si="176"/>
        <v>0</v>
      </c>
      <c r="MR202" s="154">
        <f t="shared" si="176"/>
        <v>0</v>
      </c>
      <c r="MS202" s="154">
        <f t="shared" si="176"/>
        <v>0</v>
      </c>
      <c r="MT202" s="154">
        <f t="shared" si="176"/>
        <v>0</v>
      </c>
      <c r="MU202" s="154">
        <f t="shared" si="176"/>
        <v>0</v>
      </c>
      <c r="MV202" s="154">
        <f t="shared" si="176"/>
        <v>0</v>
      </c>
      <c r="MW202" s="154">
        <f t="shared" si="176"/>
        <v>0</v>
      </c>
      <c r="MX202" s="154">
        <f t="shared" si="176"/>
        <v>0</v>
      </c>
      <c r="MY202" s="154">
        <f t="shared" si="176"/>
        <v>0</v>
      </c>
      <c r="MZ202" s="154">
        <f t="shared" si="176"/>
        <v>0</v>
      </c>
      <c r="NA202" s="154">
        <f t="shared" si="176"/>
        <v>0</v>
      </c>
      <c r="NB202" s="154">
        <f t="shared" si="176"/>
        <v>0</v>
      </c>
      <c r="NC202" s="154">
        <f t="shared" si="176"/>
        <v>0</v>
      </c>
      <c r="ND202" s="154">
        <f t="shared" si="176"/>
        <v>0</v>
      </c>
      <c r="NE202" s="154">
        <f t="shared" si="176"/>
        <v>0</v>
      </c>
      <c r="NF202" s="154">
        <f t="shared" si="176"/>
        <v>0</v>
      </c>
      <c r="NG202" s="154">
        <f t="shared" si="176"/>
        <v>0</v>
      </c>
      <c r="NH202" s="154">
        <f t="shared" si="176"/>
        <v>0</v>
      </c>
      <c r="NI202" s="154">
        <f t="shared" si="176"/>
        <v>0</v>
      </c>
      <c r="NJ202" s="154">
        <f t="shared" si="176"/>
        <v>0</v>
      </c>
      <c r="NK202" s="157">
        <f t="shared" si="176"/>
        <v>0</v>
      </c>
    </row>
    <row r="203" spans="1:375" x14ac:dyDescent="0.25">
      <c r="A203" s="156">
        <f t="shared" si="170"/>
        <v>-15500</v>
      </c>
      <c r="B203" s="48" t="s">
        <v>155</v>
      </c>
      <c r="C203" s="153" t="s">
        <v>141</v>
      </c>
      <c r="D203" s="154">
        <f t="shared" ref="D203:BO203" si="177">IF(AND(D$165&gt;=EOMONTH($D35,0),D$165&lt;EOMONTH($D35,$S35)),-D200,0)</f>
        <v>-3875</v>
      </c>
      <c r="E203" s="154">
        <f t="shared" si="177"/>
        <v>-3875</v>
      </c>
      <c r="F203" s="154">
        <f t="shared" si="177"/>
        <v>-3875</v>
      </c>
      <c r="G203" s="154">
        <f t="shared" si="177"/>
        <v>-3875</v>
      </c>
      <c r="H203" s="154">
        <f t="shared" si="177"/>
        <v>0</v>
      </c>
      <c r="I203" s="154">
        <f t="shared" si="177"/>
        <v>0</v>
      </c>
      <c r="J203" s="154">
        <f t="shared" si="177"/>
        <v>0</v>
      </c>
      <c r="K203" s="154">
        <f t="shared" si="177"/>
        <v>0</v>
      </c>
      <c r="L203" s="154">
        <f t="shared" si="177"/>
        <v>0</v>
      </c>
      <c r="M203" s="154">
        <f t="shared" si="177"/>
        <v>0</v>
      </c>
      <c r="N203" s="154">
        <f t="shared" si="177"/>
        <v>0</v>
      </c>
      <c r="O203" s="154">
        <f t="shared" si="177"/>
        <v>0</v>
      </c>
      <c r="P203" s="154">
        <f t="shared" si="177"/>
        <v>0</v>
      </c>
      <c r="Q203" s="154">
        <f t="shared" si="177"/>
        <v>0</v>
      </c>
      <c r="R203" s="154">
        <f t="shared" si="177"/>
        <v>0</v>
      </c>
      <c r="S203" s="154">
        <f t="shared" si="177"/>
        <v>0</v>
      </c>
      <c r="T203" s="154">
        <f t="shared" si="177"/>
        <v>0</v>
      </c>
      <c r="U203" s="154">
        <f t="shared" si="177"/>
        <v>0</v>
      </c>
      <c r="V203" s="154">
        <f t="shared" si="177"/>
        <v>0</v>
      </c>
      <c r="W203" s="154">
        <f t="shared" si="177"/>
        <v>0</v>
      </c>
      <c r="X203" s="154">
        <f t="shared" si="177"/>
        <v>0</v>
      </c>
      <c r="Y203" s="154">
        <f t="shared" si="177"/>
        <v>0</v>
      </c>
      <c r="Z203" s="154">
        <f t="shared" si="177"/>
        <v>0</v>
      </c>
      <c r="AA203" s="154">
        <f t="shared" si="177"/>
        <v>0</v>
      </c>
      <c r="AB203" s="154">
        <f t="shared" si="177"/>
        <v>0</v>
      </c>
      <c r="AC203" s="154">
        <f t="shared" si="177"/>
        <v>0</v>
      </c>
      <c r="AD203" s="154">
        <f t="shared" si="177"/>
        <v>0</v>
      </c>
      <c r="AE203" s="154">
        <f t="shared" si="177"/>
        <v>0</v>
      </c>
      <c r="AF203" s="154">
        <f t="shared" si="177"/>
        <v>0</v>
      </c>
      <c r="AG203" s="154">
        <f t="shared" si="177"/>
        <v>0</v>
      </c>
      <c r="AH203" s="154">
        <f t="shared" si="177"/>
        <v>0</v>
      </c>
      <c r="AI203" s="154">
        <f t="shared" si="177"/>
        <v>0</v>
      </c>
      <c r="AJ203" s="154">
        <f t="shared" si="177"/>
        <v>0</v>
      </c>
      <c r="AK203" s="154">
        <f t="shared" si="177"/>
        <v>0</v>
      </c>
      <c r="AL203" s="154">
        <f t="shared" si="177"/>
        <v>0</v>
      </c>
      <c r="AM203" s="154">
        <f t="shared" si="177"/>
        <v>0</v>
      </c>
      <c r="AN203" s="154">
        <f t="shared" si="177"/>
        <v>0</v>
      </c>
      <c r="AO203" s="154">
        <f t="shared" si="177"/>
        <v>0</v>
      </c>
      <c r="AP203" s="154">
        <f t="shared" si="177"/>
        <v>0</v>
      </c>
      <c r="AQ203" s="154">
        <f t="shared" si="177"/>
        <v>0</v>
      </c>
      <c r="AR203" s="154">
        <f t="shared" si="177"/>
        <v>0</v>
      </c>
      <c r="AS203" s="154">
        <f t="shared" si="177"/>
        <v>0</v>
      </c>
      <c r="AT203" s="154">
        <f t="shared" si="177"/>
        <v>0</v>
      </c>
      <c r="AU203" s="154">
        <f t="shared" si="177"/>
        <v>0</v>
      </c>
      <c r="AV203" s="154">
        <f t="shared" si="177"/>
        <v>0</v>
      </c>
      <c r="AW203" s="154">
        <f t="shared" si="177"/>
        <v>0</v>
      </c>
      <c r="AX203" s="154">
        <f t="shared" si="177"/>
        <v>0</v>
      </c>
      <c r="AY203" s="154">
        <f t="shared" si="177"/>
        <v>0</v>
      </c>
      <c r="AZ203" s="154">
        <f t="shared" si="177"/>
        <v>0</v>
      </c>
      <c r="BA203" s="154">
        <f t="shared" si="177"/>
        <v>0</v>
      </c>
      <c r="BB203" s="154">
        <f t="shared" si="177"/>
        <v>0</v>
      </c>
      <c r="BC203" s="154">
        <f t="shared" si="177"/>
        <v>0</v>
      </c>
      <c r="BD203" s="154">
        <f t="shared" si="177"/>
        <v>0</v>
      </c>
      <c r="BE203" s="154">
        <f t="shared" si="177"/>
        <v>0</v>
      </c>
      <c r="BF203" s="154">
        <f t="shared" si="177"/>
        <v>0</v>
      </c>
      <c r="BG203" s="154">
        <f t="shared" si="177"/>
        <v>0</v>
      </c>
      <c r="BH203" s="154">
        <f t="shared" si="177"/>
        <v>0</v>
      </c>
      <c r="BI203" s="154">
        <f t="shared" si="177"/>
        <v>0</v>
      </c>
      <c r="BJ203" s="154">
        <f t="shared" si="177"/>
        <v>0</v>
      </c>
      <c r="BK203" s="154">
        <f t="shared" si="177"/>
        <v>0</v>
      </c>
      <c r="BL203" s="154">
        <f t="shared" si="177"/>
        <v>0</v>
      </c>
      <c r="BM203" s="154">
        <f t="shared" si="177"/>
        <v>0</v>
      </c>
      <c r="BN203" s="154">
        <f t="shared" si="177"/>
        <v>0</v>
      </c>
      <c r="BO203" s="154">
        <f t="shared" si="177"/>
        <v>0</v>
      </c>
      <c r="BP203" s="154">
        <f t="shared" ref="BP203:EA203" si="178">IF(AND(BP$165&gt;=EOMONTH($D35,0),BP$165&lt;EOMONTH($D35,$S35)),-BP200,0)</f>
        <v>0</v>
      </c>
      <c r="BQ203" s="154">
        <f t="shared" si="178"/>
        <v>0</v>
      </c>
      <c r="BR203" s="154">
        <f t="shared" si="178"/>
        <v>0</v>
      </c>
      <c r="BS203" s="154">
        <f t="shared" si="178"/>
        <v>0</v>
      </c>
      <c r="BT203" s="154">
        <f t="shared" si="178"/>
        <v>0</v>
      </c>
      <c r="BU203" s="154">
        <f t="shared" si="178"/>
        <v>0</v>
      </c>
      <c r="BV203" s="154">
        <f t="shared" si="178"/>
        <v>0</v>
      </c>
      <c r="BW203" s="154">
        <f t="shared" si="178"/>
        <v>0</v>
      </c>
      <c r="BX203" s="154">
        <f t="shared" si="178"/>
        <v>0</v>
      </c>
      <c r="BY203" s="154">
        <f t="shared" si="178"/>
        <v>0</v>
      </c>
      <c r="BZ203" s="154">
        <f t="shared" si="178"/>
        <v>0</v>
      </c>
      <c r="CA203" s="154">
        <f t="shared" si="178"/>
        <v>0</v>
      </c>
      <c r="CB203" s="154">
        <f t="shared" si="178"/>
        <v>0</v>
      </c>
      <c r="CC203" s="154">
        <f t="shared" si="178"/>
        <v>0</v>
      </c>
      <c r="CD203" s="154">
        <f t="shared" si="178"/>
        <v>0</v>
      </c>
      <c r="CE203" s="154">
        <f t="shared" si="178"/>
        <v>0</v>
      </c>
      <c r="CF203" s="154">
        <f t="shared" si="178"/>
        <v>0</v>
      </c>
      <c r="CG203" s="154">
        <f t="shared" si="178"/>
        <v>0</v>
      </c>
      <c r="CH203" s="154">
        <f t="shared" si="178"/>
        <v>0</v>
      </c>
      <c r="CI203" s="154">
        <f t="shared" si="178"/>
        <v>0</v>
      </c>
      <c r="CJ203" s="154">
        <f t="shared" si="178"/>
        <v>0</v>
      </c>
      <c r="CK203" s="154">
        <f t="shared" si="178"/>
        <v>0</v>
      </c>
      <c r="CL203" s="154">
        <f t="shared" si="178"/>
        <v>0</v>
      </c>
      <c r="CM203" s="154">
        <f t="shared" si="178"/>
        <v>0</v>
      </c>
      <c r="CN203" s="154">
        <f t="shared" si="178"/>
        <v>0</v>
      </c>
      <c r="CO203" s="154">
        <f t="shared" si="178"/>
        <v>0</v>
      </c>
      <c r="CP203" s="154">
        <f t="shared" si="178"/>
        <v>0</v>
      </c>
      <c r="CQ203" s="154">
        <f t="shared" si="178"/>
        <v>0</v>
      </c>
      <c r="CR203" s="154">
        <f t="shared" si="178"/>
        <v>0</v>
      </c>
      <c r="CS203" s="154">
        <f t="shared" si="178"/>
        <v>0</v>
      </c>
      <c r="CT203" s="154">
        <f t="shared" si="178"/>
        <v>0</v>
      </c>
      <c r="CU203" s="154">
        <f t="shared" si="178"/>
        <v>0</v>
      </c>
      <c r="CV203" s="154">
        <f t="shared" si="178"/>
        <v>0</v>
      </c>
      <c r="CW203" s="154">
        <f t="shared" si="178"/>
        <v>0</v>
      </c>
      <c r="CX203" s="154">
        <f t="shared" si="178"/>
        <v>0</v>
      </c>
      <c r="CY203" s="154">
        <f t="shared" si="178"/>
        <v>0</v>
      </c>
      <c r="CZ203" s="154">
        <f t="shared" si="178"/>
        <v>0</v>
      </c>
      <c r="DA203" s="154">
        <f t="shared" si="178"/>
        <v>0</v>
      </c>
      <c r="DB203" s="154">
        <f t="shared" si="178"/>
        <v>0</v>
      </c>
      <c r="DC203" s="154">
        <f t="shared" si="178"/>
        <v>0</v>
      </c>
      <c r="DD203" s="154">
        <f t="shared" si="178"/>
        <v>0</v>
      </c>
      <c r="DE203" s="154">
        <f t="shared" si="178"/>
        <v>0</v>
      </c>
      <c r="DF203" s="154">
        <f t="shared" si="178"/>
        <v>0</v>
      </c>
      <c r="DG203" s="154">
        <f t="shared" si="178"/>
        <v>0</v>
      </c>
      <c r="DH203" s="154">
        <f t="shared" si="178"/>
        <v>0</v>
      </c>
      <c r="DI203" s="154">
        <f t="shared" si="178"/>
        <v>0</v>
      </c>
      <c r="DJ203" s="154">
        <f t="shared" si="178"/>
        <v>0</v>
      </c>
      <c r="DK203" s="154">
        <f t="shared" si="178"/>
        <v>0</v>
      </c>
      <c r="DL203" s="154">
        <f t="shared" si="178"/>
        <v>0</v>
      </c>
      <c r="DM203" s="154">
        <f t="shared" si="178"/>
        <v>0</v>
      </c>
      <c r="DN203" s="154">
        <f t="shared" si="178"/>
        <v>0</v>
      </c>
      <c r="DO203" s="154">
        <f t="shared" si="178"/>
        <v>0</v>
      </c>
      <c r="DP203" s="154">
        <f t="shared" si="178"/>
        <v>0</v>
      </c>
      <c r="DQ203" s="154">
        <f t="shared" si="178"/>
        <v>0</v>
      </c>
      <c r="DR203" s="154">
        <f t="shared" si="178"/>
        <v>0</v>
      </c>
      <c r="DS203" s="154">
        <f t="shared" si="178"/>
        <v>0</v>
      </c>
      <c r="DT203" s="154">
        <f t="shared" si="178"/>
        <v>0</v>
      </c>
      <c r="DU203" s="154">
        <f t="shared" si="178"/>
        <v>0</v>
      </c>
      <c r="DV203" s="154">
        <f t="shared" si="178"/>
        <v>0</v>
      </c>
      <c r="DW203" s="154">
        <f t="shared" si="178"/>
        <v>0</v>
      </c>
      <c r="DX203" s="154">
        <f t="shared" si="178"/>
        <v>0</v>
      </c>
      <c r="DY203" s="154">
        <f t="shared" si="178"/>
        <v>0</v>
      </c>
      <c r="DZ203" s="154">
        <f t="shared" si="178"/>
        <v>0</v>
      </c>
      <c r="EA203" s="154">
        <f t="shared" si="178"/>
        <v>0</v>
      </c>
      <c r="EB203" s="154">
        <f t="shared" ref="EB203:GM203" si="179">IF(AND(EB$165&gt;=EOMONTH($D35,0),EB$165&lt;EOMONTH($D35,$S35)),-EB200,0)</f>
        <v>0</v>
      </c>
      <c r="EC203" s="154">
        <f t="shared" si="179"/>
        <v>0</v>
      </c>
      <c r="ED203" s="154">
        <f t="shared" si="179"/>
        <v>0</v>
      </c>
      <c r="EE203" s="154">
        <f t="shared" si="179"/>
        <v>0</v>
      </c>
      <c r="EF203" s="154">
        <f t="shared" si="179"/>
        <v>0</v>
      </c>
      <c r="EG203" s="154">
        <f t="shared" si="179"/>
        <v>0</v>
      </c>
      <c r="EH203" s="154">
        <f t="shared" si="179"/>
        <v>0</v>
      </c>
      <c r="EI203" s="154">
        <f t="shared" si="179"/>
        <v>0</v>
      </c>
      <c r="EJ203" s="154">
        <f t="shared" si="179"/>
        <v>0</v>
      </c>
      <c r="EK203" s="154">
        <f t="shared" si="179"/>
        <v>0</v>
      </c>
      <c r="EL203" s="154">
        <f t="shared" si="179"/>
        <v>0</v>
      </c>
      <c r="EM203" s="154">
        <f t="shared" si="179"/>
        <v>0</v>
      </c>
      <c r="EN203" s="154">
        <f t="shared" si="179"/>
        <v>0</v>
      </c>
      <c r="EO203" s="154">
        <f t="shared" si="179"/>
        <v>0</v>
      </c>
      <c r="EP203" s="154">
        <f t="shared" si="179"/>
        <v>0</v>
      </c>
      <c r="EQ203" s="154">
        <f t="shared" si="179"/>
        <v>0</v>
      </c>
      <c r="ER203" s="154">
        <f t="shared" si="179"/>
        <v>0</v>
      </c>
      <c r="ES203" s="154">
        <f t="shared" si="179"/>
        <v>0</v>
      </c>
      <c r="ET203" s="154">
        <f t="shared" si="179"/>
        <v>0</v>
      </c>
      <c r="EU203" s="154">
        <f t="shared" si="179"/>
        <v>0</v>
      </c>
      <c r="EV203" s="154">
        <f t="shared" si="179"/>
        <v>0</v>
      </c>
      <c r="EW203" s="154">
        <f t="shared" si="179"/>
        <v>0</v>
      </c>
      <c r="EX203" s="154">
        <f t="shared" si="179"/>
        <v>0</v>
      </c>
      <c r="EY203" s="154">
        <f t="shared" si="179"/>
        <v>0</v>
      </c>
      <c r="EZ203" s="154">
        <f t="shared" si="179"/>
        <v>0</v>
      </c>
      <c r="FA203" s="154">
        <f t="shared" si="179"/>
        <v>0</v>
      </c>
      <c r="FB203" s="154">
        <f t="shared" si="179"/>
        <v>0</v>
      </c>
      <c r="FC203" s="154">
        <f t="shared" si="179"/>
        <v>0</v>
      </c>
      <c r="FD203" s="154">
        <f t="shared" si="179"/>
        <v>0</v>
      </c>
      <c r="FE203" s="154">
        <f t="shared" si="179"/>
        <v>0</v>
      </c>
      <c r="FF203" s="154">
        <f t="shared" si="179"/>
        <v>0</v>
      </c>
      <c r="FG203" s="154">
        <f t="shared" si="179"/>
        <v>0</v>
      </c>
      <c r="FH203" s="154">
        <f t="shared" si="179"/>
        <v>0</v>
      </c>
      <c r="FI203" s="154">
        <f t="shared" si="179"/>
        <v>0</v>
      </c>
      <c r="FJ203" s="154">
        <f t="shared" si="179"/>
        <v>0</v>
      </c>
      <c r="FK203" s="154">
        <f t="shared" si="179"/>
        <v>0</v>
      </c>
      <c r="FL203" s="154">
        <f t="shared" si="179"/>
        <v>0</v>
      </c>
      <c r="FM203" s="154">
        <f t="shared" si="179"/>
        <v>0</v>
      </c>
      <c r="FN203" s="154">
        <f t="shared" si="179"/>
        <v>0</v>
      </c>
      <c r="FO203" s="154">
        <f t="shared" si="179"/>
        <v>0</v>
      </c>
      <c r="FP203" s="154">
        <f t="shared" si="179"/>
        <v>0</v>
      </c>
      <c r="FQ203" s="154">
        <f t="shared" si="179"/>
        <v>0</v>
      </c>
      <c r="FR203" s="154">
        <f t="shared" si="179"/>
        <v>0</v>
      </c>
      <c r="FS203" s="154">
        <f t="shared" si="179"/>
        <v>0</v>
      </c>
      <c r="FT203" s="154">
        <f t="shared" si="179"/>
        <v>0</v>
      </c>
      <c r="FU203" s="154">
        <f t="shared" si="179"/>
        <v>0</v>
      </c>
      <c r="FV203" s="154">
        <f t="shared" si="179"/>
        <v>0</v>
      </c>
      <c r="FW203" s="154">
        <f t="shared" si="179"/>
        <v>0</v>
      </c>
      <c r="FX203" s="154">
        <f t="shared" si="179"/>
        <v>0</v>
      </c>
      <c r="FY203" s="154">
        <f t="shared" si="179"/>
        <v>0</v>
      </c>
      <c r="FZ203" s="154">
        <f t="shared" si="179"/>
        <v>0</v>
      </c>
      <c r="GA203" s="154">
        <f t="shared" si="179"/>
        <v>0</v>
      </c>
      <c r="GB203" s="154">
        <f t="shared" si="179"/>
        <v>0</v>
      </c>
      <c r="GC203" s="154">
        <f t="shared" si="179"/>
        <v>0</v>
      </c>
      <c r="GD203" s="154">
        <f t="shared" si="179"/>
        <v>0</v>
      </c>
      <c r="GE203" s="154">
        <f t="shared" si="179"/>
        <v>0</v>
      </c>
      <c r="GF203" s="154">
        <f t="shared" si="179"/>
        <v>0</v>
      </c>
      <c r="GG203" s="154">
        <f t="shared" si="179"/>
        <v>0</v>
      </c>
      <c r="GH203" s="154">
        <f t="shared" si="179"/>
        <v>0</v>
      </c>
      <c r="GI203" s="154">
        <f t="shared" si="179"/>
        <v>0</v>
      </c>
      <c r="GJ203" s="154">
        <f t="shared" si="179"/>
        <v>0</v>
      </c>
      <c r="GK203" s="154">
        <f t="shared" si="179"/>
        <v>0</v>
      </c>
      <c r="GL203" s="154">
        <f t="shared" si="179"/>
        <v>0</v>
      </c>
      <c r="GM203" s="154">
        <f t="shared" si="179"/>
        <v>0</v>
      </c>
      <c r="GN203" s="154">
        <f t="shared" ref="GN203:IY203" si="180">IF(AND(GN$165&gt;=EOMONTH($D35,0),GN$165&lt;EOMONTH($D35,$S35)),-GN200,0)</f>
        <v>0</v>
      </c>
      <c r="GO203" s="154">
        <f t="shared" si="180"/>
        <v>0</v>
      </c>
      <c r="GP203" s="154">
        <f t="shared" si="180"/>
        <v>0</v>
      </c>
      <c r="GQ203" s="154">
        <f t="shared" si="180"/>
        <v>0</v>
      </c>
      <c r="GR203" s="154">
        <f t="shared" si="180"/>
        <v>0</v>
      </c>
      <c r="GS203" s="154">
        <f t="shared" si="180"/>
        <v>0</v>
      </c>
      <c r="GT203" s="154">
        <f t="shared" si="180"/>
        <v>0</v>
      </c>
      <c r="GU203" s="154">
        <f t="shared" si="180"/>
        <v>0</v>
      </c>
      <c r="GV203" s="154">
        <f t="shared" si="180"/>
        <v>0</v>
      </c>
      <c r="GW203" s="154">
        <f t="shared" si="180"/>
        <v>0</v>
      </c>
      <c r="GX203" s="154">
        <f t="shared" si="180"/>
        <v>0</v>
      </c>
      <c r="GY203" s="154">
        <f t="shared" si="180"/>
        <v>0</v>
      </c>
      <c r="GZ203" s="154">
        <f t="shared" si="180"/>
        <v>0</v>
      </c>
      <c r="HA203" s="154">
        <f t="shared" si="180"/>
        <v>0</v>
      </c>
      <c r="HB203" s="154">
        <f t="shared" si="180"/>
        <v>0</v>
      </c>
      <c r="HC203" s="154">
        <f t="shared" si="180"/>
        <v>0</v>
      </c>
      <c r="HD203" s="154">
        <f t="shared" si="180"/>
        <v>0</v>
      </c>
      <c r="HE203" s="154">
        <f t="shared" si="180"/>
        <v>0</v>
      </c>
      <c r="HF203" s="154">
        <f t="shared" si="180"/>
        <v>0</v>
      </c>
      <c r="HG203" s="154">
        <f t="shared" si="180"/>
        <v>0</v>
      </c>
      <c r="HH203" s="154">
        <f t="shared" si="180"/>
        <v>0</v>
      </c>
      <c r="HI203" s="154">
        <f t="shared" si="180"/>
        <v>0</v>
      </c>
      <c r="HJ203" s="154">
        <f t="shared" si="180"/>
        <v>0</v>
      </c>
      <c r="HK203" s="154">
        <f t="shared" si="180"/>
        <v>0</v>
      </c>
      <c r="HL203" s="154">
        <f t="shared" si="180"/>
        <v>0</v>
      </c>
      <c r="HM203" s="154">
        <f t="shared" si="180"/>
        <v>0</v>
      </c>
      <c r="HN203" s="154">
        <f t="shared" si="180"/>
        <v>0</v>
      </c>
      <c r="HO203" s="154">
        <f t="shared" si="180"/>
        <v>0</v>
      </c>
      <c r="HP203" s="154">
        <f t="shared" si="180"/>
        <v>0</v>
      </c>
      <c r="HQ203" s="154">
        <f t="shared" si="180"/>
        <v>0</v>
      </c>
      <c r="HR203" s="154">
        <f t="shared" si="180"/>
        <v>0</v>
      </c>
      <c r="HS203" s="154">
        <f t="shared" si="180"/>
        <v>0</v>
      </c>
      <c r="HT203" s="154">
        <f t="shared" si="180"/>
        <v>0</v>
      </c>
      <c r="HU203" s="154">
        <f t="shared" si="180"/>
        <v>0</v>
      </c>
      <c r="HV203" s="154">
        <f t="shared" si="180"/>
        <v>0</v>
      </c>
      <c r="HW203" s="154">
        <f t="shared" si="180"/>
        <v>0</v>
      </c>
      <c r="HX203" s="154">
        <f t="shared" si="180"/>
        <v>0</v>
      </c>
      <c r="HY203" s="154">
        <f t="shared" si="180"/>
        <v>0</v>
      </c>
      <c r="HZ203" s="154">
        <f t="shared" si="180"/>
        <v>0</v>
      </c>
      <c r="IA203" s="154">
        <f t="shared" si="180"/>
        <v>0</v>
      </c>
      <c r="IB203" s="154">
        <f t="shared" si="180"/>
        <v>0</v>
      </c>
      <c r="IC203" s="154">
        <f t="shared" si="180"/>
        <v>0</v>
      </c>
      <c r="ID203" s="154">
        <f t="shared" si="180"/>
        <v>0</v>
      </c>
      <c r="IE203" s="154">
        <f t="shared" si="180"/>
        <v>0</v>
      </c>
      <c r="IF203" s="154">
        <f t="shared" si="180"/>
        <v>0</v>
      </c>
      <c r="IG203" s="154">
        <f t="shared" si="180"/>
        <v>0</v>
      </c>
      <c r="IH203" s="154">
        <f t="shared" si="180"/>
        <v>0</v>
      </c>
      <c r="II203" s="154">
        <f t="shared" si="180"/>
        <v>0</v>
      </c>
      <c r="IJ203" s="154">
        <f t="shared" si="180"/>
        <v>0</v>
      </c>
      <c r="IK203" s="154">
        <f t="shared" si="180"/>
        <v>0</v>
      </c>
      <c r="IL203" s="154">
        <f t="shared" si="180"/>
        <v>0</v>
      </c>
      <c r="IM203" s="154">
        <f t="shared" si="180"/>
        <v>0</v>
      </c>
      <c r="IN203" s="154">
        <f t="shared" si="180"/>
        <v>0</v>
      </c>
      <c r="IO203" s="154">
        <f t="shared" si="180"/>
        <v>0</v>
      </c>
      <c r="IP203" s="154">
        <f t="shared" si="180"/>
        <v>0</v>
      </c>
      <c r="IQ203" s="154">
        <f t="shared" si="180"/>
        <v>0</v>
      </c>
      <c r="IR203" s="154">
        <f t="shared" si="180"/>
        <v>0</v>
      </c>
      <c r="IS203" s="154">
        <f t="shared" si="180"/>
        <v>0</v>
      </c>
      <c r="IT203" s="154">
        <f t="shared" si="180"/>
        <v>0</v>
      </c>
      <c r="IU203" s="154">
        <f t="shared" si="180"/>
        <v>0</v>
      </c>
      <c r="IV203" s="154">
        <f t="shared" si="180"/>
        <v>0</v>
      </c>
      <c r="IW203" s="154">
        <f t="shared" si="180"/>
        <v>0</v>
      </c>
      <c r="IX203" s="154">
        <f t="shared" si="180"/>
        <v>0</v>
      </c>
      <c r="IY203" s="154">
        <f t="shared" si="180"/>
        <v>0</v>
      </c>
      <c r="IZ203" s="154">
        <f t="shared" ref="IZ203:LK203" si="181">IF(AND(IZ$165&gt;=EOMONTH($D35,0),IZ$165&lt;EOMONTH($D35,$S35)),-IZ200,0)</f>
        <v>0</v>
      </c>
      <c r="JA203" s="154">
        <f t="shared" si="181"/>
        <v>0</v>
      </c>
      <c r="JB203" s="154">
        <f t="shared" si="181"/>
        <v>0</v>
      </c>
      <c r="JC203" s="154">
        <f t="shared" si="181"/>
        <v>0</v>
      </c>
      <c r="JD203" s="154">
        <f t="shared" si="181"/>
        <v>0</v>
      </c>
      <c r="JE203" s="154">
        <f t="shared" si="181"/>
        <v>0</v>
      </c>
      <c r="JF203" s="154">
        <f t="shared" si="181"/>
        <v>0</v>
      </c>
      <c r="JG203" s="154">
        <f t="shared" si="181"/>
        <v>0</v>
      </c>
      <c r="JH203" s="154">
        <f t="shared" si="181"/>
        <v>0</v>
      </c>
      <c r="JI203" s="154">
        <f t="shared" si="181"/>
        <v>0</v>
      </c>
      <c r="JJ203" s="154">
        <f t="shared" si="181"/>
        <v>0</v>
      </c>
      <c r="JK203" s="154">
        <f t="shared" si="181"/>
        <v>0</v>
      </c>
      <c r="JL203" s="154">
        <f t="shared" si="181"/>
        <v>0</v>
      </c>
      <c r="JM203" s="154">
        <f t="shared" si="181"/>
        <v>0</v>
      </c>
      <c r="JN203" s="154">
        <f t="shared" si="181"/>
        <v>0</v>
      </c>
      <c r="JO203" s="154">
        <f t="shared" si="181"/>
        <v>0</v>
      </c>
      <c r="JP203" s="154">
        <f t="shared" si="181"/>
        <v>0</v>
      </c>
      <c r="JQ203" s="154">
        <f t="shared" si="181"/>
        <v>0</v>
      </c>
      <c r="JR203" s="154">
        <f t="shared" si="181"/>
        <v>0</v>
      </c>
      <c r="JS203" s="154">
        <f t="shared" si="181"/>
        <v>0</v>
      </c>
      <c r="JT203" s="154">
        <f t="shared" si="181"/>
        <v>0</v>
      </c>
      <c r="JU203" s="154">
        <f t="shared" si="181"/>
        <v>0</v>
      </c>
      <c r="JV203" s="154">
        <f t="shared" si="181"/>
        <v>0</v>
      </c>
      <c r="JW203" s="154">
        <f t="shared" si="181"/>
        <v>0</v>
      </c>
      <c r="JX203" s="154">
        <f t="shared" si="181"/>
        <v>0</v>
      </c>
      <c r="JY203" s="154">
        <f t="shared" si="181"/>
        <v>0</v>
      </c>
      <c r="JZ203" s="154">
        <f t="shared" si="181"/>
        <v>0</v>
      </c>
      <c r="KA203" s="154">
        <f t="shared" si="181"/>
        <v>0</v>
      </c>
      <c r="KB203" s="154">
        <f t="shared" si="181"/>
        <v>0</v>
      </c>
      <c r="KC203" s="154">
        <f t="shared" si="181"/>
        <v>0</v>
      </c>
      <c r="KD203" s="154">
        <f t="shared" si="181"/>
        <v>0</v>
      </c>
      <c r="KE203" s="154">
        <f t="shared" si="181"/>
        <v>0</v>
      </c>
      <c r="KF203" s="154">
        <f t="shared" si="181"/>
        <v>0</v>
      </c>
      <c r="KG203" s="154">
        <f t="shared" si="181"/>
        <v>0</v>
      </c>
      <c r="KH203" s="154">
        <f t="shared" si="181"/>
        <v>0</v>
      </c>
      <c r="KI203" s="154">
        <f t="shared" si="181"/>
        <v>0</v>
      </c>
      <c r="KJ203" s="154">
        <f t="shared" si="181"/>
        <v>0</v>
      </c>
      <c r="KK203" s="154">
        <f t="shared" si="181"/>
        <v>0</v>
      </c>
      <c r="KL203" s="154">
        <f t="shared" si="181"/>
        <v>0</v>
      </c>
      <c r="KM203" s="154">
        <f t="shared" si="181"/>
        <v>0</v>
      </c>
      <c r="KN203" s="154">
        <f t="shared" si="181"/>
        <v>0</v>
      </c>
      <c r="KO203" s="154">
        <f t="shared" si="181"/>
        <v>0</v>
      </c>
      <c r="KP203" s="154">
        <f t="shared" si="181"/>
        <v>0</v>
      </c>
      <c r="KQ203" s="154">
        <f t="shared" si="181"/>
        <v>0</v>
      </c>
      <c r="KR203" s="154">
        <f t="shared" si="181"/>
        <v>0</v>
      </c>
      <c r="KS203" s="154">
        <f t="shared" si="181"/>
        <v>0</v>
      </c>
      <c r="KT203" s="154">
        <f t="shared" si="181"/>
        <v>0</v>
      </c>
      <c r="KU203" s="154">
        <f t="shared" si="181"/>
        <v>0</v>
      </c>
      <c r="KV203" s="154">
        <f t="shared" si="181"/>
        <v>0</v>
      </c>
      <c r="KW203" s="154">
        <f t="shared" si="181"/>
        <v>0</v>
      </c>
      <c r="KX203" s="154">
        <f t="shared" si="181"/>
        <v>0</v>
      </c>
      <c r="KY203" s="154">
        <f t="shared" si="181"/>
        <v>0</v>
      </c>
      <c r="KZ203" s="154">
        <f t="shared" si="181"/>
        <v>0</v>
      </c>
      <c r="LA203" s="154">
        <f t="shared" si="181"/>
        <v>0</v>
      </c>
      <c r="LB203" s="154">
        <f t="shared" si="181"/>
        <v>0</v>
      </c>
      <c r="LC203" s="154">
        <f t="shared" si="181"/>
        <v>0</v>
      </c>
      <c r="LD203" s="154">
        <f t="shared" si="181"/>
        <v>0</v>
      </c>
      <c r="LE203" s="154">
        <f t="shared" si="181"/>
        <v>0</v>
      </c>
      <c r="LF203" s="154">
        <f t="shared" si="181"/>
        <v>0</v>
      </c>
      <c r="LG203" s="154">
        <f t="shared" si="181"/>
        <v>0</v>
      </c>
      <c r="LH203" s="154">
        <f t="shared" si="181"/>
        <v>0</v>
      </c>
      <c r="LI203" s="154">
        <f t="shared" si="181"/>
        <v>0</v>
      </c>
      <c r="LJ203" s="154">
        <f t="shared" si="181"/>
        <v>0</v>
      </c>
      <c r="LK203" s="154">
        <f t="shared" si="181"/>
        <v>0</v>
      </c>
      <c r="LL203" s="154">
        <f t="shared" ref="LL203:NK203" si="182">IF(AND(LL$165&gt;=EOMONTH($D35,0),LL$165&lt;EOMONTH($D35,$S35)),-LL200,0)</f>
        <v>0</v>
      </c>
      <c r="LM203" s="154">
        <f t="shared" si="182"/>
        <v>0</v>
      </c>
      <c r="LN203" s="154">
        <f t="shared" si="182"/>
        <v>0</v>
      </c>
      <c r="LO203" s="154">
        <f t="shared" si="182"/>
        <v>0</v>
      </c>
      <c r="LP203" s="154">
        <f t="shared" si="182"/>
        <v>0</v>
      </c>
      <c r="LQ203" s="154">
        <f t="shared" si="182"/>
        <v>0</v>
      </c>
      <c r="LR203" s="154">
        <f t="shared" si="182"/>
        <v>0</v>
      </c>
      <c r="LS203" s="154">
        <f t="shared" si="182"/>
        <v>0</v>
      </c>
      <c r="LT203" s="154">
        <f t="shared" si="182"/>
        <v>0</v>
      </c>
      <c r="LU203" s="154">
        <f t="shared" si="182"/>
        <v>0</v>
      </c>
      <c r="LV203" s="154">
        <f t="shared" si="182"/>
        <v>0</v>
      </c>
      <c r="LW203" s="154">
        <f t="shared" si="182"/>
        <v>0</v>
      </c>
      <c r="LX203" s="154">
        <f t="shared" si="182"/>
        <v>0</v>
      </c>
      <c r="LY203" s="154">
        <f t="shared" si="182"/>
        <v>0</v>
      </c>
      <c r="LZ203" s="154">
        <f t="shared" si="182"/>
        <v>0</v>
      </c>
      <c r="MA203" s="154">
        <f t="shared" si="182"/>
        <v>0</v>
      </c>
      <c r="MB203" s="154">
        <f t="shared" si="182"/>
        <v>0</v>
      </c>
      <c r="MC203" s="154">
        <f t="shared" si="182"/>
        <v>0</v>
      </c>
      <c r="MD203" s="154">
        <f t="shared" si="182"/>
        <v>0</v>
      </c>
      <c r="ME203" s="154">
        <f t="shared" si="182"/>
        <v>0</v>
      </c>
      <c r="MF203" s="154">
        <f t="shared" si="182"/>
        <v>0</v>
      </c>
      <c r="MG203" s="154">
        <f t="shared" si="182"/>
        <v>0</v>
      </c>
      <c r="MH203" s="154">
        <f t="shared" si="182"/>
        <v>0</v>
      </c>
      <c r="MI203" s="154">
        <f t="shared" si="182"/>
        <v>0</v>
      </c>
      <c r="MJ203" s="154">
        <f t="shared" si="182"/>
        <v>0</v>
      </c>
      <c r="MK203" s="154">
        <f t="shared" si="182"/>
        <v>0</v>
      </c>
      <c r="ML203" s="154">
        <f t="shared" si="182"/>
        <v>0</v>
      </c>
      <c r="MM203" s="154">
        <f t="shared" si="182"/>
        <v>0</v>
      </c>
      <c r="MN203" s="154">
        <f t="shared" si="182"/>
        <v>0</v>
      </c>
      <c r="MO203" s="154">
        <f t="shared" si="182"/>
        <v>0</v>
      </c>
      <c r="MP203" s="154">
        <f t="shared" si="182"/>
        <v>0</v>
      </c>
      <c r="MQ203" s="154">
        <f t="shared" si="182"/>
        <v>0</v>
      </c>
      <c r="MR203" s="154">
        <f t="shared" si="182"/>
        <v>0</v>
      </c>
      <c r="MS203" s="154">
        <f t="shared" si="182"/>
        <v>0</v>
      </c>
      <c r="MT203" s="154">
        <f t="shared" si="182"/>
        <v>0</v>
      </c>
      <c r="MU203" s="154">
        <f t="shared" si="182"/>
        <v>0</v>
      </c>
      <c r="MV203" s="154">
        <f t="shared" si="182"/>
        <v>0</v>
      </c>
      <c r="MW203" s="154">
        <f t="shared" si="182"/>
        <v>0</v>
      </c>
      <c r="MX203" s="154">
        <f t="shared" si="182"/>
        <v>0</v>
      </c>
      <c r="MY203" s="154">
        <f t="shared" si="182"/>
        <v>0</v>
      </c>
      <c r="MZ203" s="154">
        <f t="shared" si="182"/>
        <v>0</v>
      </c>
      <c r="NA203" s="154">
        <f t="shared" si="182"/>
        <v>0</v>
      </c>
      <c r="NB203" s="154">
        <f t="shared" si="182"/>
        <v>0</v>
      </c>
      <c r="NC203" s="154">
        <f t="shared" si="182"/>
        <v>0</v>
      </c>
      <c r="ND203" s="154">
        <f t="shared" si="182"/>
        <v>0</v>
      </c>
      <c r="NE203" s="154">
        <f t="shared" si="182"/>
        <v>0</v>
      </c>
      <c r="NF203" s="154">
        <f t="shared" si="182"/>
        <v>0</v>
      </c>
      <c r="NG203" s="154">
        <f t="shared" si="182"/>
        <v>0</v>
      </c>
      <c r="NH203" s="154">
        <f t="shared" si="182"/>
        <v>0</v>
      </c>
      <c r="NI203" s="154">
        <f t="shared" si="182"/>
        <v>0</v>
      </c>
      <c r="NJ203" s="154">
        <f t="shared" si="182"/>
        <v>0</v>
      </c>
      <c r="NK203" s="157">
        <f t="shared" si="182"/>
        <v>0</v>
      </c>
    </row>
    <row r="204" spans="1:375" x14ac:dyDescent="0.25">
      <c r="A204" s="156">
        <f t="shared" si="170"/>
        <v>826474.71127540595</v>
      </c>
      <c r="B204" s="48" t="s">
        <v>153</v>
      </c>
      <c r="C204" s="153" t="s">
        <v>142</v>
      </c>
      <c r="D204" s="154">
        <f t="shared" ref="D204:BO204" si="183">IF(OR(D$165&lt;=EOMONTH($E35,$R35*(1-$O35)),D$165&gt;EOMONTH($E35,$P35*12*(1-$O35)+$Q35*12*$O35+$R35*(1-$O35))),0,FV($W35,ROUNDDOWN(YEARFRAC($D$165,D$165,1),0),,-($U35*(1-$O35)+$V35*$O35)*$B35/12,0))</f>
        <v>0</v>
      </c>
      <c r="E204" s="154">
        <f t="shared" si="183"/>
        <v>0</v>
      </c>
      <c r="F204" s="154">
        <f t="shared" si="183"/>
        <v>0</v>
      </c>
      <c r="G204" s="154">
        <f t="shared" si="183"/>
        <v>0</v>
      </c>
      <c r="H204" s="154">
        <f t="shared" si="183"/>
        <v>0</v>
      </c>
      <c r="I204" s="154">
        <f t="shared" si="183"/>
        <v>0</v>
      </c>
      <c r="J204" s="154">
        <f t="shared" si="183"/>
        <v>0</v>
      </c>
      <c r="K204" s="154">
        <f t="shared" si="183"/>
        <v>0</v>
      </c>
      <c r="L204" s="154">
        <f t="shared" si="183"/>
        <v>0</v>
      </c>
      <c r="M204" s="154">
        <f t="shared" si="183"/>
        <v>0</v>
      </c>
      <c r="N204" s="154">
        <f t="shared" si="183"/>
        <v>0</v>
      </c>
      <c r="O204" s="154">
        <f t="shared" si="183"/>
        <v>0</v>
      </c>
      <c r="P204" s="154">
        <f t="shared" si="183"/>
        <v>0</v>
      </c>
      <c r="Q204" s="154">
        <f t="shared" si="183"/>
        <v>0</v>
      </c>
      <c r="R204" s="154">
        <f t="shared" si="183"/>
        <v>0</v>
      </c>
      <c r="S204" s="154">
        <f t="shared" si="183"/>
        <v>0</v>
      </c>
      <c r="T204" s="154">
        <f t="shared" si="183"/>
        <v>0</v>
      </c>
      <c r="U204" s="154">
        <f t="shared" si="183"/>
        <v>0</v>
      </c>
      <c r="V204" s="154">
        <f t="shared" si="183"/>
        <v>0</v>
      </c>
      <c r="W204" s="154">
        <f t="shared" si="183"/>
        <v>0</v>
      </c>
      <c r="X204" s="154">
        <f t="shared" si="183"/>
        <v>0</v>
      </c>
      <c r="Y204" s="154">
        <f t="shared" si="183"/>
        <v>0</v>
      </c>
      <c r="Z204" s="154">
        <f t="shared" si="183"/>
        <v>0</v>
      </c>
      <c r="AA204" s="154">
        <f t="shared" si="183"/>
        <v>0</v>
      </c>
      <c r="AB204" s="154">
        <f t="shared" si="183"/>
        <v>0</v>
      </c>
      <c r="AC204" s="154">
        <f t="shared" si="183"/>
        <v>0</v>
      </c>
      <c r="AD204" s="154">
        <f t="shared" si="183"/>
        <v>0</v>
      </c>
      <c r="AE204" s="154">
        <f t="shared" si="183"/>
        <v>0</v>
      </c>
      <c r="AF204" s="154">
        <f t="shared" si="183"/>
        <v>0</v>
      </c>
      <c r="AG204" s="154">
        <f t="shared" si="183"/>
        <v>0</v>
      </c>
      <c r="AH204" s="154">
        <f t="shared" si="183"/>
        <v>0</v>
      </c>
      <c r="AI204" s="154">
        <f t="shared" si="183"/>
        <v>0</v>
      </c>
      <c r="AJ204" s="154">
        <f t="shared" si="183"/>
        <v>0</v>
      </c>
      <c r="AK204" s="154">
        <f t="shared" si="183"/>
        <v>0</v>
      </c>
      <c r="AL204" s="154">
        <f t="shared" si="183"/>
        <v>0</v>
      </c>
      <c r="AM204" s="154">
        <f t="shared" si="183"/>
        <v>0</v>
      </c>
      <c r="AN204" s="154">
        <f t="shared" si="183"/>
        <v>0</v>
      </c>
      <c r="AO204" s="154">
        <f t="shared" si="183"/>
        <v>0</v>
      </c>
      <c r="AP204" s="154">
        <f t="shared" si="183"/>
        <v>0</v>
      </c>
      <c r="AQ204" s="154">
        <f t="shared" si="183"/>
        <v>0</v>
      </c>
      <c r="AR204" s="154">
        <f t="shared" si="183"/>
        <v>0</v>
      </c>
      <c r="AS204" s="154">
        <f t="shared" si="183"/>
        <v>0</v>
      </c>
      <c r="AT204" s="154">
        <f t="shared" si="183"/>
        <v>0</v>
      </c>
      <c r="AU204" s="154">
        <f t="shared" si="183"/>
        <v>0</v>
      </c>
      <c r="AV204" s="154">
        <f t="shared" si="183"/>
        <v>0</v>
      </c>
      <c r="AW204" s="154">
        <f t="shared" si="183"/>
        <v>0</v>
      </c>
      <c r="AX204" s="154">
        <f t="shared" si="183"/>
        <v>0</v>
      </c>
      <c r="AY204" s="154">
        <f t="shared" si="183"/>
        <v>0</v>
      </c>
      <c r="AZ204" s="154">
        <f t="shared" si="183"/>
        <v>0</v>
      </c>
      <c r="BA204" s="154">
        <f t="shared" si="183"/>
        <v>0</v>
      </c>
      <c r="BB204" s="154">
        <f t="shared" si="183"/>
        <v>0</v>
      </c>
      <c r="BC204" s="154">
        <f t="shared" si="183"/>
        <v>0</v>
      </c>
      <c r="BD204" s="154">
        <f t="shared" si="183"/>
        <v>0</v>
      </c>
      <c r="BE204" s="154">
        <f t="shared" si="183"/>
        <v>0</v>
      </c>
      <c r="BF204" s="154">
        <f t="shared" si="183"/>
        <v>0</v>
      </c>
      <c r="BG204" s="154">
        <f t="shared" si="183"/>
        <v>0</v>
      </c>
      <c r="BH204" s="154">
        <f t="shared" si="183"/>
        <v>0</v>
      </c>
      <c r="BI204" s="154">
        <f t="shared" si="183"/>
        <v>0</v>
      </c>
      <c r="BJ204" s="154">
        <f t="shared" si="183"/>
        <v>0</v>
      </c>
      <c r="BK204" s="154">
        <f t="shared" si="183"/>
        <v>0</v>
      </c>
      <c r="BL204" s="154">
        <f t="shared" si="183"/>
        <v>0</v>
      </c>
      <c r="BM204" s="154">
        <f t="shared" si="183"/>
        <v>0</v>
      </c>
      <c r="BN204" s="154">
        <f t="shared" si="183"/>
        <v>0</v>
      </c>
      <c r="BO204" s="154">
        <f t="shared" si="183"/>
        <v>0</v>
      </c>
      <c r="BP204" s="154">
        <f t="shared" ref="BP204:EA204" si="184">IF(OR(BP$165&lt;=EOMONTH($E35,$R35*(1-$O35)),BP$165&gt;EOMONTH($E35,$P35*12*(1-$O35)+$Q35*12*$O35+$R35*(1-$O35))),0,FV($W35,ROUNDDOWN(YEARFRAC($D$165,BP$165,1),0),,-($U35*(1-$O35)+$V35*$O35)*$B35/12,0))</f>
        <v>0</v>
      </c>
      <c r="BQ204" s="154">
        <f t="shared" si="184"/>
        <v>0</v>
      </c>
      <c r="BR204" s="154">
        <f t="shared" si="184"/>
        <v>0</v>
      </c>
      <c r="BS204" s="154">
        <f t="shared" si="184"/>
        <v>0</v>
      </c>
      <c r="BT204" s="154">
        <f t="shared" si="184"/>
        <v>0</v>
      </c>
      <c r="BU204" s="154">
        <f t="shared" si="184"/>
        <v>0</v>
      </c>
      <c r="BV204" s="154">
        <f t="shared" si="184"/>
        <v>0</v>
      </c>
      <c r="BW204" s="154">
        <f t="shared" si="184"/>
        <v>0</v>
      </c>
      <c r="BX204" s="154">
        <f t="shared" si="184"/>
        <v>0</v>
      </c>
      <c r="BY204" s="154">
        <f t="shared" si="184"/>
        <v>0</v>
      </c>
      <c r="BZ204" s="154">
        <f t="shared" si="184"/>
        <v>0</v>
      </c>
      <c r="CA204" s="154">
        <f t="shared" si="184"/>
        <v>0</v>
      </c>
      <c r="CB204" s="154">
        <f t="shared" si="184"/>
        <v>0</v>
      </c>
      <c r="CC204" s="154">
        <f t="shared" si="184"/>
        <v>0</v>
      </c>
      <c r="CD204" s="154">
        <f t="shared" si="184"/>
        <v>0</v>
      </c>
      <c r="CE204" s="154">
        <f t="shared" si="184"/>
        <v>0</v>
      </c>
      <c r="CF204" s="154">
        <f t="shared" si="184"/>
        <v>0</v>
      </c>
      <c r="CG204" s="154">
        <f t="shared" si="184"/>
        <v>0</v>
      </c>
      <c r="CH204" s="154">
        <f t="shared" si="184"/>
        <v>0</v>
      </c>
      <c r="CI204" s="154">
        <f t="shared" si="184"/>
        <v>0</v>
      </c>
      <c r="CJ204" s="154">
        <f t="shared" si="184"/>
        <v>0</v>
      </c>
      <c r="CK204" s="154">
        <f t="shared" si="184"/>
        <v>0</v>
      </c>
      <c r="CL204" s="154">
        <f t="shared" si="184"/>
        <v>0</v>
      </c>
      <c r="CM204" s="154">
        <f t="shared" si="184"/>
        <v>0</v>
      </c>
      <c r="CN204" s="154">
        <f t="shared" si="184"/>
        <v>0</v>
      </c>
      <c r="CO204" s="154">
        <f t="shared" si="184"/>
        <v>0</v>
      </c>
      <c r="CP204" s="154">
        <f t="shared" si="184"/>
        <v>0</v>
      </c>
      <c r="CQ204" s="154">
        <f t="shared" si="184"/>
        <v>0</v>
      </c>
      <c r="CR204" s="154">
        <f t="shared" si="184"/>
        <v>0</v>
      </c>
      <c r="CS204" s="154">
        <f t="shared" si="184"/>
        <v>0</v>
      </c>
      <c r="CT204" s="154">
        <f t="shared" si="184"/>
        <v>0</v>
      </c>
      <c r="CU204" s="154">
        <f t="shared" si="184"/>
        <v>0</v>
      </c>
      <c r="CV204" s="154">
        <f t="shared" si="184"/>
        <v>0</v>
      </c>
      <c r="CW204" s="154">
        <f t="shared" si="184"/>
        <v>0</v>
      </c>
      <c r="CX204" s="154">
        <f t="shared" si="184"/>
        <v>0</v>
      </c>
      <c r="CY204" s="154">
        <f t="shared" si="184"/>
        <v>0</v>
      </c>
      <c r="CZ204" s="154">
        <f t="shared" si="184"/>
        <v>0</v>
      </c>
      <c r="DA204" s="154">
        <f t="shared" si="184"/>
        <v>0</v>
      </c>
      <c r="DB204" s="154">
        <f t="shared" si="184"/>
        <v>0</v>
      </c>
      <c r="DC204" s="154">
        <f t="shared" si="184"/>
        <v>0</v>
      </c>
      <c r="DD204" s="154">
        <f t="shared" si="184"/>
        <v>0</v>
      </c>
      <c r="DE204" s="154">
        <f t="shared" si="184"/>
        <v>0</v>
      </c>
      <c r="DF204" s="154">
        <f t="shared" si="184"/>
        <v>0</v>
      </c>
      <c r="DG204" s="154">
        <f t="shared" si="184"/>
        <v>0</v>
      </c>
      <c r="DH204" s="154">
        <f t="shared" si="184"/>
        <v>0</v>
      </c>
      <c r="DI204" s="154">
        <f t="shared" si="184"/>
        <v>0</v>
      </c>
      <c r="DJ204" s="154">
        <f t="shared" si="184"/>
        <v>0</v>
      </c>
      <c r="DK204" s="154">
        <f t="shared" si="184"/>
        <v>0</v>
      </c>
      <c r="DL204" s="154">
        <f t="shared" si="184"/>
        <v>0</v>
      </c>
      <c r="DM204" s="154">
        <f t="shared" si="184"/>
        <v>0</v>
      </c>
      <c r="DN204" s="154">
        <f t="shared" si="184"/>
        <v>0</v>
      </c>
      <c r="DO204" s="154">
        <f t="shared" si="184"/>
        <v>0</v>
      </c>
      <c r="DP204" s="154">
        <f t="shared" si="184"/>
        <v>0</v>
      </c>
      <c r="DQ204" s="154">
        <f t="shared" si="184"/>
        <v>0</v>
      </c>
      <c r="DR204" s="154">
        <f t="shared" si="184"/>
        <v>0</v>
      </c>
      <c r="DS204" s="154">
        <f t="shared" si="184"/>
        <v>0</v>
      </c>
      <c r="DT204" s="154">
        <f t="shared" si="184"/>
        <v>0</v>
      </c>
      <c r="DU204" s="154">
        <f t="shared" si="184"/>
        <v>0</v>
      </c>
      <c r="DV204" s="154">
        <f t="shared" si="184"/>
        <v>0</v>
      </c>
      <c r="DW204" s="154">
        <f t="shared" si="184"/>
        <v>0</v>
      </c>
      <c r="DX204" s="154">
        <f t="shared" si="184"/>
        <v>0</v>
      </c>
      <c r="DY204" s="154">
        <f t="shared" si="184"/>
        <v>0</v>
      </c>
      <c r="DZ204" s="154">
        <f t="shared" si="184"/>
        <v>0</v>
      </c>
      <c r="EA204" s="154">
        <f t="shared" si="184"/>
        <v>0</v>
      </c>
      <c r="EB204" s="154">
        <f t="shared" ref="EB204:GM204" si="185">IF(OR(EB$165&lt;=EOMONTH($E35,$R35*(1-$O35)),EB$165&gt;EOMONTH($E35,$P35*12*(1-$O35)+$Q35*12*$O35+$R35*(1-$O35))),0,FV($W35,ROUNDDOWN(YEARFRAC($D$165,EB$165,1),0),,-($U35*(1-$O35)+$V35*$O35)*$B35/12,0))</f>
        <v>0</v>
      </c>
      <c r="EC204" s="154">
        <f t="shared" si="185"/>
        <v>0</v>
      </c>
      <c r="ED204" s="154">
        <f t="shared" si="185"/>
        <v>0</v>
      </c>
      <c r="EE204" s="154">
        <f t="shared" si="185"/>
        <v>0</v>
      </c>
      <c r="EF204" s="154">
        <f t="shared" si="185"/>
        <v>0</v>
      </c>
      <c r="EG204" s="154">
        <f t="shared" si="185"/>
        <v>0</v>
      </c>
      <c r="EH204" s="154">
        <f t="shared" si="185"/>
        <v>0</v>
      </c>
      <c r="EI204" s="154">
        <f t="shared" si="185"/>
        <v>0</v>
      </c>
      <c r="EJ204" s="154">
        <f t="shared" si="185"/>
        <v>0</v>
      </c>
      <c r="EK204" s="154">
        <f t="shared" si="185"/>
        <v>0</v>
      </c>
      <c r="EL204" s="154">
        <f t="shared" si="185"/>
        <v>0</v>
      </c>
      <c r="EM204" s="154">
        <f t="shared" si="185"/>
        <v>0</v>
      </c>
      <c r="EN204" s="154">
        <f t="shared" si="185"/>
        <v>0</v>
      </c>
      <c r="EO204" s="154">
        <f t="shared" si="185"/>
        <v>0</v>
      </c>
      <c r="EP204" s="154">
        <f t="shared" si="185"/>
        <v>0</v>
      </c>
      <c r="EQ204" s="154">
        <f t="shared" si="185"/>
        <v>0</v>
      </c>
      <c r="ER204" s="154">
        <f t="shared" si="185"/>
        <v>0</v>
      </c>
      <c r="ES204" s="154">
        <f t="shared" si="185"/>
        <v>0</v>
      </c>
      <c r="ET204" s="154">
        <f t="shared" si="185"/>
        <v>0</v>
      </c>
      <c r="EU204" s="154">
        <f t="shared" si="185"/>
        <v>0</v>
      </c>
      <c r="EV204" s="154">
        <f t="shared" si="185"/>
        <v>0</v>
      </c>
      <c r="EW204" s="154">
        <f t="shared" si="185"/>
        <v>0</v>
      </c>
      <c r="EX204" s="154">
        <f t="shared" si="185"/>
        <v>0</v>
      </c>
      <c r="EY204" s="154">
        <f t="shared" si="185"/>
        <v>0</v>
      </c>
      <c r="EZ204" s="154">
        <f t="shared" si="185"/>
        <v>0</v>
      </c>
      <c r="FA204" s="154">
        <f t="shared" si="185"/>
        <v>0</v>
      </c>
      <c r="FB204" s="154">
        <f t="shared" si="185"/>
        <v>0</v>
      </c>
      <c r="FC204" s="154">
        <f t="shared" si="185"/>
        <v>0</v>
      </c>
      <c r="FD204" s="154">
        <f t="shared" si="185"/>
        <v>0</v>
      </c>
      <c r="FE204" s="154">
        <f t="shared" si="185"/>
        <v>0</v>
      </c>
      <c r="FF204" s="154">
        <f t="shared" si="185"/>
        <v>0</v>
      </c>
      <c r="FG204" s="154">
        <f t="shared" si="185"/>
        <v>0</v>
      </c>
      <c r="FH204" s="154">
        <f t="shared" si="185"/>
        <v>0</v>
      </c>
      <c r="FI204" s="154">
        <f t="shared" si="185"/>
        <v>0</v>
      </c>
      <c r="FJ204" s="154">
        <f t="shared" si="185"/>
        <v>0</v>
      </c>
      <c r="FK204" s="154">
        <f t="shared" si="185"/>
        <v>0</v>
      </c>
      <c r="FL204" s="154">
        <f t="shared" si="185"/>
        <v>0</v>
      </c>
      <c r="FM204" s="154">
        <f t="shared" si="185"/>
        <v>0</v>
      </c>
      <c r="FN204" s="154">
        <f t="shared" si="185"/>
        <v>0</v>
      </c>
      <c r="FO204" s="154">
        <f t="shared" si="185"/>
        <v>0</v>
      </c>
      <c r="FP204" s="154">
        <f t="shared" si="185"/>
        <v>0</v>
      </c>
      <c r="FQ204" s="154">
        <f t="shared" si="185"/>
        <v>0</v>
      </c>
      <c r="FR204" s="154">
        <f t="shared" si="185"/>
        <v>0</v>
      </c>
      <c r="FS204" s="154">
        <f t="shared" si="185"/>
        <v>0</v>
      </c>
      <c r="FT204" s="154">
        <f t="shared" si="185"/>
        <v>0</v>
      </c>
      <c r="FU204" s="154">
        <f t="shared" si="185"/>
        <v>0</v>
      </c>
      <c r="FV204" s="154">
        <f t="shared" si="185"/>
        <v>0</v>
      </c>
      <c r="FW204" s="154">
        <f t="shared" si="185"/>
        <v>0</v>
      </c>
      <c r="FX204" s="154">
        <f t="shared" si="185"/>
        <v>0</v>
      </c>
      <c r="FY204" s="154">
        <f t="shared" si="185"/>
        <v>0</v>
      </c>
      <c r="FZ204" s="154">
        <f t="shared" si="185"/>
        <v>0</v>
      </c>
      <c r="GA204" s="154">
        <f t="shared" si="185"/>
        <v>5861.2851838135548</v>
      </c>
      <c r="GB204" s="154">
        <f t="shared" si="185"/>
        <v>5861.2851838135548</v>
      </c>
      <c r="GC204" s="154">
        <f t="shared" si="185"/>
        <v>6037.1237393279625</v>
      </c>
      <c r="GD204" s="154">
        <f t="shared" si="185"/>
        <v>6037.1237393279625</v>
      </c>
      <c r="GE204" s="154">
        <f t="shared" si="185"/>
        <v>6037.1237393279625</v>
      </c>
      <c r="GF204" s="154">
        <f t="shared" si="185"/>
        <v>6037.1237393279625</v>
      </c>
      <c r="GG204" s="154">
        <f t="shared" si="185"/>
        <v>6037.1237393279625</v>
      </c>
      <c r="GH204" s="154">
        <f t="shared" si="185"/>
        <v>6037.1237393279625</v>
      </c>
      <c r="GI204" s="154">
        <f t="shared" si="185"/>
        <v>6037.1237393279625</v>
      </c>
      <c r="GJ204" s="154">
        <f t="shared" si="185"/>
        <v>6037.1237393279625</v>
      </c>
      <c r="GK204" s="154">
        <f t="shared" si="185"/>
        <v>6037.1237393279625</v>
      </c>
      <c r="GL204" s="154">
        <f t="shared" si="185"/>
        <v>6037.1237393279625</v>
      </c>
      <c r="GM204" s="154">
        <f t="shared" si="185"/>
        <v>6037.1237393279625</v>
      </c>
      <c r="GN204" s="154">
        <f t="shared" ref="GN204:IY204" si="186">IF(OR(GN$165&lt;=EOMONTH($E35,$R35*(1-$O35)),GN$165&gt;EOMONTH($E35,$P35*12*(1-$O35)+$Q35*12*$O35+$R35*(1-$O35))),0,FV($W35,ROUNDDOWN(YEARFRAC($D$165,GN$165,1),0),,-($U35*(1-$O35)+$V35*$O35)*$B35/12,0))</f>
        <v>6037.1237393279625</v>
      </c>
      <c r="GO204" s="154">
        <f t="shared" si="186"/>
        <v>6218.2374515078</v>
      </c>
      <c r="GP204" s="154">
        <f t="shared" si="186"/>
        <v>6218.2374515078</v>
      </c>
      <c r="GQ204" s="154">
        <f t="shared" si="186"/>
        <v>6218.2374515078</v>
      </c>
      <c r="GR204" s="154">
        <f t="shared" si="186"/>
        <v>6218.2374515078</v>
      </c>
      <c r="GS204" s="154">
        <f t="shared" si="186"/>
        <v>6218.2374515078</v>
      </c>
      <c r="GT204" s="154">
        <f t="shared" si="186"/>
        <v>6218.2374515078</v>
      </c>
      <c r="GU204" s="154">
        <f t="shared" si="186"/>
        <v>6218.2374515078</v>
      </c>
      <c r="GV204" s="154">
        <f t="shared" si="186"/>
        <v>6218.2374515078</v>
      </c>
      <c r="GW204" s="154">
        <f t="shared" si="186"/>
        <v>6218.2374515078</v>
      </c>
      <c r="GX204" s="154">
        <f t="shared" si="186"/>
        <v>6218.2374515078</v>
      </c>
      <c r="GY204" s="154">
        <f t="shared" si="186"/>
        <v>6218.2374515078</v>
      </c>
      <c r="GZ204" s="154">
        <f t="shared" si="186"/>
        <v>6218.2374515078</v>
      </c>
      <c r="HA204" s="154">
        <f t="shared" si="186"/>
        <v>6404.7845750530341</v>
      </c>
      <c r="HB204" s="154">
        <f t="shared" si="186"/>
        <v>6404.7845750530341</v>
      </c>
      <c r="HC204" s="154">
        <f t="shared" si="186"/>
        <v>6404.7845750530341</v>
      </c>
      <c r="HD204" s="154">
        <f t="shared" si="186"/>
        <v>6404.7845750530341</v>
      </c>
      <c r="HE204" s="154">
        <f t="shared" si="186"/>
        <v>6404.7845750530341</v>
      </c>
      <c r="HF204" s="154">
        <f t="shared" si="186"/>
        <v>6404.7845750530341</v>
      </c>
      <c r="HG204" s="154">
        <f t="shared" si="186"/>
        <v>6404.7845750530341</v>
      </c>
      <c r="HH204" s="154">
        <f t="shared" si="186"/>
        <v>6404.7845750530341</v>
      </c>
      <c r="HI204" s="154">
        <f t="shared" si="186"/>
        <v>6404.7845750530341</v>
      </c>
      <c r="HJ204" s="154">
        <f t="shared" si="186"/>
        <v>6404.7845750530341</v>
      </c>
      <c r="HK204" s="154">
        <f t="shared" si="186"/>
        <v>6404.7845750530341</v>
      </c>
      <c r="HL204" s="154">
        <f t="shared" si="186"/>
        <v>6404.7845750530341</v>
      </c>
      <c r="HM204" s="154">
        <f t="shared" si="186"/>
        <v>6596.9281123046248</v>
      </c>
      <c r="HN204" s="154">
        <f t="shared" si="186"/>
        <v>6596.9281123046248</v>
      </c>
      <c r="HO204" s="154">
        <f t="shared" si="186"/>
        <v>6596.9281123046248</v>
      </c>
      <c r="HP204" s="154">
        <f t="shared" si="186"/>
        <v>6596.9281123046248</v>
      </c>
      <c r="HQ204" s="154">
        <f t="shared" si="186"/>
        <v>6596.9281123046248</v>
      </c>
      <c r="HR204" s="154">
        <f t="shared" si="186"/>
        <v>6596.9281123046248</v>
      </c>
      <c r="HS204" s="154">
        <f t="shared" si="186"/>
        <v>6596.9281123046248</v>
      </c>
      <c r="HT204" s="154">
        <f t="shared" si="186"/>
        <v>6596.9281123046248</v>
      </c>
      <c r="HU204" s="154">
        <f t="shared" si="186"/>
        <v>6596.9281123046248</v>
      </c>
      <c r="HV204" s="154">
        <f t="shared" si="186"/>
        <v>6596.9281123046248</v>
      </c>
      <c r="HW204" s="154">
        <f t="shared" si="186"/>
        <v>6596.9281123046248</v>
      </c>
      <c r="HX204" s="154">
        <f t="shared" si="186"/>
        <v>6596.9281123046248</v>
      </c>
      <c r="HY204" s="154">
        <f t="shared" si="186"/>
        <v>6794.8359556737632</v>
      </c>
      <c r="HZ204" s="154">
        <f t="shared" si="186"/>
        <v>6794.8359556737632</v>
      </c>
      <c r="IA204" s="154">
        <f t="shared" si="186"/>
        <v>6794.8359556737632</v>
      </c>
      <c r="IB204" s="154">
        <f t="shared" si="186"/>
        <v>6794.8359556737632</v>
      </c>
      <c r="IC204" s="154">
        <f t="shared" si="186"/>
        <v>6794.8359556737632</v>
      </c>
      <c r="ID204" s="154">
        <f t="shared" si="186"/>
        <v>6794.8359556737632</v>
      </c>
      <c r="IE204" s="154">
        <f t="shared" si="186"/>
        <v>6794.8359556737632</v>
      </c>
      <c r="IF204" s="154">
        <f t="shared" si="186"/>
        <v>6794.8359556737632</v>
      </c>
      <c r="IG204" s="154">
        <f t="shared" si="186"/>
        <v>6794.8359556737632</v>
      </c>
      <c r="IH204" s="154">
        <f t="shared" si="186"/>
        <v>6794.8359556737632</v>
      </c>
      <c r="II204" s="154">
        <f t="shared" si="186"/>
        <v>6794.8359556737632</v>
      </c>
      <c r="IJ204" s="154">
        <f t="shared" si="186"/>
        <v>6794.8359556737632</v>
      </c>
      <c r="IK204" s="154">
        <f t="shared" si="186"/>
        <v>6998.6810343439765</v>
      </c>
      <c r="IL204" s="154">
        <f t="shared" si="186"/>
        <v>6998.6810343439765</v>
      </c>
      <c r="IM204" s="154">
        <f t="shared" si="186"/>
        <v>6998.6810343439765</v>
      </c>
      <c r="IN204" s="154">
        <f t="shared" si="186"/>
        <v>6998.6810343439765</v>
      </c>
      <c r="IO204" s="154">
        <f t="shared" si="186"/>
        <v>6998.6810343439765</v>
      </c>
      <c r="IP204" s="154">
        <f t="shared" si="186"/>
        <v>6998.6810343439765</v>
      </c>
      <c r="IQ204" s="154">
        <f t="shared" si="186"/>
        <v>6998.6810343439765</v>
      </c>
      <c r="IR204" s="154">
        <f t="shared" si="186"/>
        <v>6998.6810343439765</v>
      </c>
      <c r="IS204" s="154">
        <f t="shared" si="186"/>
        <v>6998.6810343439765</v>
      </c>
      <c r="IT204" s="154">
        <f t="shared" si="186"/>
        <v>6998.6810343439765</v>
      </c>
      <c r="IU204" s="154">
        <f t="shared" si="186"/>
        <v>6998.6810343439765</v>
      </c>
      <c r="IV204" s="154">
        <f t="shared" si="186"/>
        <v>6998.6810343439765</v>
      </c>
      <c r="IW204" s="154">
        <f t="shared" si="186"/>
        <v>7208.641465374295</v>
      </c>
      <c r="IX204" s="154">
        <f t="shared" si="186"/>
        <v>7208.641465374295</v>
      </c>
      <c r="IY204" s="154">
        <f t="shared" si="186"/>
        <v>7208.641465374295</v>
      </c>
      <c r="IZ204" s="154">
        <f t="shared" ref="IZ204:LK204" si="187">IF(OR(IZ$165&lt;=EOMONTH($E35,$R35*(1-$O35)),IZ$165&gt;EOMONTH($E35,$P35*12*(1-$O35)+$Q35*12*$O35+$R35*(1-$O35))),0,FV($W35,ROUNDDOWN(YEARFRAC($D$165,IZ$165,1),0),,-($U35*(1-$O35)+$V35*$O35)*$B35/12,0))</f>
        <v>7208.641465374295</v>
      </c>
      <c r="JA204" s="154">
        <f t="shared" si="187"/>
        <v>7208.641465374295</v>
      </c>
      <c r="JB204" s="154">
        <f t="shared" si="187"/>
        <v>7208.641465374295</v>
      </c>
      <c r="JC204" s="154">
        <f t="shared" si="187"/>
        <v>7208.641465374295</v>
      </c>
      <c r="JD204" s="154">
        <f t="shared" si="187"/>
        <v>7208.641465374295</v>
      </c>
      <c r="JE204" s="154">
        <f t="shared" si="187"/>
        <v>7208.641465374295</v>
      </c>
      <c r="JF204" s="154">
        <f t="shared" si="187"/>
        <v>7208.641465374295</v>
      </c>
      <c r="JG204" s="154">
        <f t="shared" si="187"/>
        <v>7208.641465374295</v>
      </c>
      <c r="JH204" s="154">
        <f t="shared" si="187"/>
        <v>7208.641465374295</v>
      </c>
      <c r="JI204" s="154">
        <f t="shared" si="187"/>
        <v>7424.900709335524</v>
      </c>
      <c r="JJ204" s="154">
        <f t="shared" si="187"/>
        <v>7424.900709335524</v>
      </c>
      <c r="JK204" s="154">
        <f t="shared" si="187"/>
        <v>7424.900709335524</v>
      </c>
      <c r="JL204" s="154">
        <f t="shared" si="187"/>
        <v>7424.900709335524</v>
      </c>
      <c r="JM204" s="154">
        <f t="shared" si="187"/>
        <v>7424.900709335524</v>
      </c>
      <c r="JN204" s="154">
        <f t="shared" si="187"/>
        <v>7424.900709335524</v>
      </c>
      <c r="JO204" s="154">
        <f t="shared" si="187"/>
        <v>7424.900709335524</v>
      </c>
      <c r="JP204" s="154">
        <f t="shared" si="187"/>
        <v>7424.900709335524</v>
      </c>
      <c r="JQ204" s="154">
        <f t="shared" si="187"/>
        <v>7424.900709335524</v>
      </c>
      <c r="JR204" s="154">
        <f t="shared" si="187"/>
        <v>7424.900709335524</v>
      </c>
      <c r="JS204" s="154">
        <f t="shared" si="187"/>
        <v>7424.900709335524</v>
      </c>
      <c r="JT204" s="154">
        <f t="shared" si="187"/>
        <v>7424.900709335524</v>
      </c>
      <c r="JU204" s="154">
        <f t="shared" si="187"/>
        <v>7647.6477306155903</v>
      </c>
      <c r="JV204" s="154">
        <f t="shared" si="187"/>
        <v>7647.6477306155903</v>
      </c>
      <c r="JW204" s="154">
        <f t="shared" si="187"/>
        <v>7647.6477306155903</v>
      </c>
      <c r="JX204" s="154">
        <f t="shared" si="187"/>
        <v>7647.6477306155903</v>
      </c>
      <c r="JY204" s="154">
        <f t="shared" si="187"/>
        <v>7647.6477306155903</v>
      </c>
      <c r="JZ204" s="154">
        <f t="shared" si="187"/>
        <v>7647.6477306155903</v>
      </c>
      <c r="KA204" s="154">
        <f t="shared" si="187"/>
        <v>7647.6477306155903</v>
      </c>
      <c r="KB204" s="154">
        <f t="shared" si="187"/>
        <v>7647.6477306155903</v>
      </c>
      <c r="KC204" s="154">
        <f t="shared" si="187"/>
        <v>7647.6477306155903</v>
      </c>
      <c r="KD204" s="154">
        <f t="shared" si="187"/>
        <v>7647.6477306155903</v>
      </c>
      <c r="KE204" s="154">
        <f t="shared" si="187"/>
        <v>7647.6477306155903</v>
      </c>
      <c r="KF204" s="154">
        <f t="shared" si="187"/>
        <v>7647.6477306155903</v>
      </c>
      <c r="KG204" s="154">
        <f t="shared" si="187"/>
        <v>7877.0771625340567</v>
      </c>
      <c r="KH204" s="154">
        <f t="shared" si="187"/>
        <v>7877.0771625340567</v>
      </c>
      <c r="KI204" s="154">
        <f t="shared" si="187"/>
        <v>7877.0771625340567</v>
      </c>
      <c r="KJ204" s="154">
        <f t="shared" si="187"/>
        <v>7877.0771625340567</v>
      </c>
      <c r="KK204" s="154">
        <f t="shared" si="187"/>
        <v>7877.0771625340567</v>
      </c>
      <c r="KL204" s="154">
        <f t="shared" si="187"/>
        <v>7877.0771625340567</v>
      </c>
      <c r="KM204" s="154">
        <f t="shared" si="187"/>
        <v>7877.0771625340567</v>
      </c>
      <c r="KN204" s="154">
        <f t="shared" si="187"/>
        <v>7877.0771625340567</v>
      </c>
      <c r="KO204" s="154">
        <f t="shared" si="187"/>
        <v>7877.0771625340567</v>
      </c>
      <c r="KP204" s="154">
        <f t="shared" si="187"/>
        <v>7877.0771625340567</v>
      </c>
      <c r="KQ204" s="154">
        <f t="shared" si="187"/>
        <v>0</v>
      </c>
      <c r="KR204" s="154">
        <f t="shared" si="187"/>
        <v>0</v>
      </c>
      <c r="KS204" s="154">
        <f t="shared" si="187"/>
        <v>0</v>
      </c>
      <c r="KT204" s="154">
        <f t="shared" si="187"/>
        <v>0</v>
      </c>
      <c r="KU204" s="154">
        <f t="shared" si="187"/>
        <v>0</v>
      </c>
      <c r="KV204" s="154">
        <f t="shared" si="187"/>
        <v>0</v>
      </c>
      <c r="KW204" s="154">
        <f t="shared" si="187"/>
        <v>0</v>
      </c>
      <c r="KX204" s="154">
        <f t="shared" si="187"/>
        <v>0</v>
      </c>
      <c r="KY204" s="154">
        <f t="shared" si="187"/>
        <v>0</v>
      </c>
      <c r="KZ204" s="154">
        <f t="shared" si="187"/>
        <v>0</v>
      </c>
      <c r="LA204" s="154">
        <f t="shared" si="187"/>
        <v>0</v>
      </c>
      <c r="LB204" s="154">
        <f t="shared" si="187"/>
        <v>0</v>
      </c>
      <c r="LC204" s="154">
        <f t="shared" si="187"/>
        <v>0</v>
      </c>
      <c r="LD204" s="154">
        <f t="shared" si="187"/>
        <v>0</v>
      </c>
      <c r="LE204" s="154">
        <f t="shared" si="187"/>
        <v>0</v>
      </c>
      <c r="LF204" s="154">
        <f t="shared" si="187"/>
        <v>0</v>
      </c>
      <c r="LG204" s="154">
        <f t="shared" si="187"/>
        <v>0</v>
      </c>
      <c r="LH204" s="154">
        <f t="shared" si="187"/>
        <v>0</v>
      </c>
      <c r="LI204" s="154">
        <f t="shared" si="187"/>
        <v>0</v>
      </c>
      <c r="LJ204" s="154">
        <f t="shared" si="187"/>
        <v>0</v>
      </c>
      <c r="LK204" s="154">
        <f t="shared" si="187"/>
        <v>0</v>
      </c>
      <c r="LL204" s="154">
        <f t="shared" ref="LL204:NK204" si="188">IF(OR(LL$165&lt;=EOMONTH($E35,$R35*(1-$O35)),LL$165&gt;EOMONTH($E35,$P35*12*(1-$O35)+$Q35*12*$O35+$R35*(1-$O35))),0,FV($W35,ROUNDDOWN(YEARFRAC($D$165,LL$165,1),0),,-($U35*(1-$O35)+$V35*$O35)*$B35/12,0))</f>
        <v>0</v>
      </c>
      <c r="LM204" s="154">
        <f t="shared" si="188"/>
        <v>0</v>
      </c>
      <c r="LN204" s="154">
        <f t="shared" si="188"/>
        <v>0</v>
      </c>
      <c r="LO204" s="154">
        <f t="shared" si="188"/>
        <v>0</v>
      </c>
      <c r="LP204" s="154">
        <f t="shared" si="188"/>
        <v>0</v>
      </c>
      <c r="LQ204" s="154">
        <f t="shared" si="188"/>
        <v>0</v>
      </c>
      <c r="LR204" s="154">
        <f t="shared" si="188"/>
        <v>0</v>
      </c>
      <c r="LS204" s="154">
        <f t="shared" si="188"/>
        <v>0</v>
      </c>
      <c r="LT204" s="154">
        <f t="shared" si="188"/>
        <v>0</v>
      </c>
      <c r="LU204" s="154">
        <f t="shared" si="188"/>
        <v>0</v>
      </c>
      <c r="LV204" s="154">
        <f t="shared" si="188"/>
        <v>0</v>
      </c>
      <c r="LW204" s="154">
        <f t="shared" si="188"/>
        <v>0</v>
      </c>
      <c r="LX204" s="154">
        <f t="shared" si="188"/>
        <v>0</v>
      </c>
      <c r="LY204" s="154">
        <f t="shared" si="188"/>
        <v>0</v>
      </c>
      <c r="LZ204" s="154">
        <f t="shared" si="188"/>
        <v>0</v>
      </c>
      <c r="MA204" s="154">
        <f t="shared" si="188"/>
        <v>0</v>
      </c>
      <c r="MB204" s="154">
        <f t="shared" si="188"/>
        <v>0</v>
      </c>
      <c r="MC204" s="154">
        <f t="shared" si="188"/>
        <v>0</v>
      </c>
      <c r="MD204" s="154">
        <f t="shared" si="188"/>
        <v>0</v>
      </c>
      <c r="ME204" s="154">
        <f t="shared" si="188"/>
        <v>0</v>
      </c>
      <c r="MF204" s="154">
        <f t="shared" si="188"/>
        <v>0</v>
      </c>
      <c r="MG204" s="154">
        <f t="shared" si="188"/>
        <v>0</v>
      </c>
      <c r="MH204" s="154">
        <f t="shared" si="188"/>
        <v>0</v>
      </c>
      <c r="MI204" s="154">
        <f t="shared" si="188"/>
        <v>0</v>
      </c>
      <c r="MJ204" s="154">
        <f t="shared" si="188"/>
        <v>0</v>
      </c>
      <c r="MK204" s="154">
        <f t="shared" si="188"/>
        <v>0</v>
      </c>
      <c r="ML204" s="154">
        <f t="shared" si="188"/>
        <v>0</v>
      </c>
      <c r="MM204" s="154">
        <f t="shared" si="188"/>
        <v>0</v>
      </c>
      <c r="MN204" s="154">
        <f t="shared" si="188"/>
        <v>0</v>
      </c>
      <c r="MO204" s="154">
        <f t="shared" si="188"/>
        <v>0</v>
      </c>
      <c r="MP204" s="154">
        <f t="shared" si="188"/>
        <v>0</v>
      </c>
      <c r="MQ204" s="154">
        <f t="shared" si="188"/>
        <v>0</v>
      </c>
      <c r="MR204" s="154">
        <f t="shared" si="188"/>
        <v>0</v>
      </c>
      <c r="MS204" s="154">
        <f t="shared" si="188"/>
        <v>0</v>
      </c>
      <c r="MT204" s="154">
        <f t="shared" si="188"/>
        <v>0</v>
      </c>
      <c r="MU204" s="154">
        <f t="shared" si="188"/>
        <v>0</v>
      </c>
      <c r="MV204" s="154">
        <f t="shared" si="188"/>
        <v>0</v>
      </c>
      <c r="MW204" s="154">
        <f t="shared" si="188"/>
        <v>0</v>
      </c>
      <c r="MX204" s="154">
        <f t="shared" si="188"/>
        <v>0</v>
      </c>
      <c r="MY204" s="154">
        <f t="shared" si="188"/>
        <v>0</v>
      </c>
      <c r="MZ204" s="154">
        <f t="shared" si="188"/>
        <v>0</v>
      </c>
      <c r="NA204" s="154">
        <f t="shared" si="188"/>
        <v>0</v>
      </c>
      <c r="NB204" s="154">
        <f t="shared" si="188"/>
        <v>0</v>
      </c>
      <c r="NC204" s="154">
        <f t="shared" si="188"/>
        <v>0</v>
      </c>
      <c r="ND204" s="154">
        <f t="shared" si="188"/>
        <v>0</v>
      </c>
      <c r="NE204" s="154">
        <f t="shared" si="188"/>
        <v>0</v>
      </c>
      <c r="NF204" s="154">
        <f t="shared" si="188"/>
        <v>0</v>
      </c>
      <c r="NG204" s="154">
        <f t="shared" si="188"/>
        <v>0</v>
      </c>
      <c r="NH204" s="154">
        <f t="shared" si="188"/>
        <v>0</v>
      </c>
      <c r="NI204" s="154">
        <f t="shared" si="188"/>
        <v>0</v>
      </c>
      <c r="NJ204" s="154">
        <f t="shared" si="188"/>
        <v>0</v>
      </c>
      <c r="NK204" s="157">
        <f t="shared" si="188"/>
        <v>0</v>
      </c>
    </row>
    <row r="205" spans="1:375" x14ac:dyDescent="0.25">
      <c r="A205" s="156">
        <f t="shared" si="170"/>
        <v>0</v>
      </c>
      <c r="B205" s="48" t="s">
        <v>155</v>
      </c>
      <c r="C205" s="153" t="s">
        <v>143</v>
      </c>
      <c r="D205" s="154">
        <f t="shared" ref="D205:BO205" si="189">IF(AND(D$165&gt;EOMONTH($E35,$R35*(1-$O35)),D$165&lt;=EOMONTH($E35,$R35*(1-$O35)+$S35*(1-$O35)+$T35*$O35)),-D204,0)</f>
        <v>0</v>
      </c>
      <c r="E205" s="154">
        <f t="shared" si="189"/>
        <v>0</v>
      </c>
      <c r="F205" s="154">
        <f t="shared" si="189"/>
        <v>0</v>
      </c>
      <c r="G205" s="154">
        <f t="shared" si="189"/>
        <v>0</v>
      </c>
      <c r="H205" s="154">
        <f t="shared" si="189"/>
        <v>0</v>
      </c>
      <c r="I205" s="154">
        <f t="shared" si="189"/>
        <v>0</v>
      </c>
      <c r="J205" s="154">
        <f t="shared" si="189"/>
        <v>0</v>
      </c>
      <c r="K205" s="154">
        <f t="shared" si="189"/>
        <v>0</v>
      </c>
      <c r="L205" s="154">
        <f t="shared" si="189"/>
        <v>0</v>
      </c>
      <c r="M205" s="154">
        <f t="shared" si="189"/>
        <v>0</v>
      </c>
      <c r="N205" s="154">
        <f t="shared" si="189"/>
        <v>0</v>
      </c>
      <c r="O205" s="154">
        <f t="shared" si="189"/>
        <v>0</v>
      </c>
      <c r="P205" s="154">
        <f t="shared" si="189"/>
        <v>0</v>
      </c>
      <c r="Q205" s="154">
        <f t="shared" si="189"/>
        <v>0</v>
      </c>
      <c r="R205" s="154">
        <f t="shared" si="189"/>
        <v>0</v>
      </c>
      <c r="S205" s="154">
        <f t="shared" si="189"/>
        <v>0</v>
      </c>
      <c r="T205" s="154">
        <f t="shared" si="189"/>
        <v>0</v>
      </c>
      <c r="U205" s="154">
        <f t="shared" si="189"/>
        <v>0</v>
      </c>
      <c r="V205" s="154">
        <f t="shared" si="189"/>
        <v>0</v>
      </c>
      <c r="W205" s="154">
        <f t="shared" si="189"/>
        <v>0</v>
      </c>
      <c r="X205" s="154">
        <f t="shared" si="189"/>
        <v>0</v>
      </c>
      <c r="Y205" s="154">
        <f t="shared" si="189"/>
        <v>0</v>
      </c>
      <c r="Z205" s="154">
        <f t="shared" si="189"/>
        <v>0</v>
      </c>
      <c r="AA205" s="154">
        <f t="shared" si="189"/>
        <v>0</v>
      </c>
      <c r="AB205" s="154">
        <f t="shared" si="189"/>
        <v>0</v>
      </c>
      <c r="AC205" s="154">
        <f t="shared" si="189"/>
        <v>0</v>
      </c>
      <c r="AD205" s="154">
        <f t="shared" si="189"/>
        <v>0</v>
      </c>
      <c r="AE205" s="154">
        <f t="shared" si="189"/>
        <v>0</v>
      </c>
      <c r="AF205" s="154">
        <f t="shared" si="189"/>
        <v>0</v>
      </c>
      <c r="AG205" s="154">
        <f t="shared" si="189"/>
        <v>0</v>
      </c>
      <c r="AH205" s="154">
        <f t="shared" si="189"/>
        <v>0</v>
      </c>
      <c r="AI205" s="154">
        <f t="shared" si="189"/>
        <v>0</v>
      </c>
      <c r="AJ205" s="154">
        <f t="shared" si="189"/>
        <v>0</v>
      </c>
      <c r="AK205" s="154">
        <f t="shared" si="189"/>
        <v>0</v>
      </c>
      <c r="AL205" s="154">
        <f t="shared" si="189"/>
        <v>0</v>
      </c>
      <c r="AM205" s="154">
        <f t="shared" si="189"/>
        <v>0</v>
      </c>
      <c r="AN205" s="154">
        <f t="shared" si="189"/>
        <v>0</v>
      </c>
      <c r="AO205" s="154">
        <f t="shared" si="189"/>
        <v>0</v>
      </c>
      <c r="AP205" s="154">
        <f t="shared" si="189"/>
        <v>0</v>
      </c>
      <c r="AQ205" s="154">
        <f t="shared" si="189"/>
        <v>0</v>
      </c>
      <c r="AR205" s="154">
        <f t="shared" si="189"/>
        <v>0</v>
      </c>
      <c r="AS205" s="154">
        <f t="shared" si="189"/>
        <v>0</v>
      </c>
      <c r="AT205" s="154">
        <f t="shared" si="189"/>
        <v>0</v>
      </c>
      <c r="AU205" s="154">
        <f t="shared" si="189"/>
        <v>0</v>
      </c>
      <c r="AV205" s="154">
        <f t="shared" si="189"/>
        <v>0</v>
      </c>
      <c r="AW205" s="154">
        <f t="shared" si="189"/>
        <v>0</v>
      </c>
      <c r="AX205" s="154">
        <f t="shared" si="189"/>
        <v>0</v>
      </c>
      <c r="AY205" s="154">
        <f t="shared" si="189"/>
        <v>0</v>
      </c>
      <c r="AZ205" s="154">
        <f t="shared" si="189"/>
        <v>0</v>
      </c>
      <c r="BA205" s="154">
        <f t="shared" si="189"/>
        <v>0</v>
      </c>
      <c r="BB205" s="154">
        <f t="shared" si="189"/>
        <v>0</v>
      </c>
      <c r="BC205" s="154">
        <f t="shared" si="189"/>
        <v>0</v>
      </c>
      <c r="BD205" s="154">
        <f t="shared" si="189"/>
        <v>0</v>
      </c>
      <c r="BE205" s="154">
        <f t="shared" si="189"/>
        <v>0</v>
      </c>
      <c r="BF205" s="154">
        <f t="shared" si="189"/>
        <v>0</v>
      </c>
      <c r="BG205" s="154">
        <f t="shared" si="189"/>
        <v>0</v>
      </c>
      <c r="BH205" s="154">
        <f t="shared" si="189"/>
        <v>0</v>
      </c>
      <c r="BI205" s="154">
        <f t="shared" si="189"/>
        <v>0</v>
      </c>
      <c r="BJ205" s="154">
        <f t="shared" si="189"/>
        <v>0</v>
      </c>
      <c r="BK205" s="154">
        <f t="shared" si="189"/>
        <v>0</v>
      </c>
      <c r="BL205" s="154">
        <f t="shared" si="189"/>
        <v>0</v>
      </c>
      <c r="BM205" s="154">
        <f t="shared" si="189"/>
        <v>0</v>
      </c>
      <c r="BN205" s="154">
        <f t="shared" si="189"/>
        <v>0</v>
      </c>
      <c r="BO205" s="154">
        <f t="shared" si="189"/>
        <v>0</v>
      </c>
      <c r="BP205" s="154">
        <f t="shared" ref="BP205:EA205" si="190">IF(AND(BP$165&gt;EOMONTH($E35,$R35*(1-$O35)),BP$165&lt;=EOMONTH($E35,$R35*(1-$O35)+$S35*(1-$O35)+$T35*$O35)),-BP204,0)</f>
        <v>0</v>
      </c>
      <c r="BQ205" s="154">
        <f t="shared" si="190"/>
        <v>0</v>
      </c>
      <c r="BR205" s="154">
        <f t="shared" si="190"/>
        <v>0</v>
      </c>
      <c r="BS205" s="154">
        <f t="shared" si="190"/>
        <v>0</v>
      </c>
      <c r="BT205" s="154">
        <f t="shared" si="190"/>
        <v>0</v>
      </c>
      <c r="BU205" s="154">
        <f t="shared" si="190"/>
        <v>0</v>
      </c>
      <c r="BV205" s="154">
        <f t="shared" si="190"/>
        <v>0</v>
      </c>
      <c r="BW205" s="154">
        <f t="shared" si="190"/>
        <v>0</v>
      </c>
      <c r="BX205" s="154">
        <f t="shared" si="190"/>
        <v>0</v>
      </c>
      <c r="BY205" s="154">
        <f t="shared" si="190"/>
        <v>0</v>
      </c>
      <c r="BZ205" s="154">
        <f t="shared" si="190"/>
        <v>0</v>
      </c>
      <c r="CA205" s="154">
        <f t="shared" si="190"/>
        <v>0</v>
      </c>
      <c r="CB205" s="154">
        <f t="shared" si="190"/>
        <v>0</v>
      </c>
      <c r="CC205" s="154">
        <f t="shared" si="190"/>
        <v>0</v>
      </c>
      <c r="CD205" s="154">
        <f t="shared" si="190"/>
        <v>0</v>
      </c>
      <c r="CE205" s="154">
        <f t="shared" si="190"/>
        <v>0</v>
      </c>
      <c r="CF205" s="154">
        <f t="shared" si="190"/>
        <v>0</v>
      </c>
      <c r="CG205" s="154">
        <f t="shared" si="190"/>
        <v>0</v>
      </c>
      <c r="CH205" s="154">
        <f t="shared" si="190"/>
        <v>0</v>
      </c>
      <c r="CI205" s="154">
        <f t="shared" si="190"/>
        <v>0</v>
      </c>
      <c r="CJ205" s="154">
        <f t="shared" si="190"/>
        <v>0</v>
      </c>
      <c r="CK205" s="154">
        <f t="shared" si="190"/>
        <v>0</v>
      </c>
      <c r="CL205" s="154">
        <f t="shared" si="190"/>
        <v>0</v>
      </c>
      <c r="CM205" s="154">
        <f t="shared" si="190"/>
        <v>0</v>
      </c>
      <c r="CN205" s="154">
        <f t="shared" si="190"/>
        <v>0</v>
      </c>
      <c r="CO205" s="154">
        <f t="shared" si="190"/>
        <v>0</v>
      </c>
      <c r="CP205" s="154">
        <f t="shared" si="190"/>
        <v>0</v>
      </c>
      <c r="CQ205" s="154">
        <f t="shared" si="190"/>
        <v>0</v>
      </c>
      <c r="CR205" s="154">
        <f t="shared" si="190"/>
        <v>0</v>
      </c>
      <c r="CS205" s="154">
        <f t="shared" si="190"/>
        <v>0</v>
      </c>
      <c r="CT205" s="154">
        <f t="shared" si="190"/>
        <v>0</v>
      </c>
      <c r="CU205" s="154">
        <f t="shared" si="190"/>
        <v>0</v>
      </c>
      <c r="CV205" s="154">
        <f t="shared" si="190"/>
        <v>0</v>
      </c>
      <c r="CW205" s="154">
        <f t="shared" si="190"/>
        <v>0</v>
      </c>
      <c r="CX205" s="154">
        <f t="shared" si="190"/>
        <v>0</v>
      </c>
      <c r="CY205" s="154">
        <f t="shared" si="190"/>
        <v>0</v>
      </c>
      <c r="CZ205" s="154">
        <f t="shared" si="190"/>
        <v>0</v>
      </c>
      <c r="DA205" s="154">
        <f t="shared" si="190"/>
        <v>0</v>
      </c>
      <c r="DB205" s="154">
        <f t="shared" si="190"/>
        <v>0</v>
      </c>
      <c r="DC205" s="154">
        <f t="shared" si="190"/>
        <v>0</v>
      </c>
      <c r="DD205" s="154">
        <f t="shared" si="190"/>
        <v>0</v>
      </c>
      <c r="DE205" s="154">
        <f t="shared" si="190"/>
        <v>0</v>
      </c>
      <c r="DF205" s="154">
        <f t="shared" si="190"/>
        <v>0</v>
      </c>
      <c r="DG205" s="154">
        <f t="shared" si="190"/>
        <v>0</v>
      </c>
      <c r="DH205" s="154">
        <f t="shared" si="190"/>
        <v>0</v>
      </c>
      <c r="DI205" s="154">
        <f t="shared" si="190"/>
        <v>0</v>
      </c>
      <c r="DJ205" s="154">
        <f t="shared" si="190"/>
        <v>0</v>
      </c>
      <c r="DK205" s="154">
        <f t="shared" si="190"/>
        <v>0</v>
      </c>
      <c r="DL205" s="154">
        <f t="shared" si="190"/>
        <v>0</v>
      </c>
      <c r="DM205" s="154">
        <f t="shared" si="190"/>
        <v>0</v>
      </c>
      <c r="DN205" s="154">
        <f t="shared" si="190"/>
        <v>0</v>
      </c>
      <c r="DO205" s="154">
        <f t="shared" si="190"/>
        <v>0</v>
      </c>
      <c r="DP205" s="154">
        <f t="shared" si="190"/>
        <v>0</v>
      </c>
      <c r="DQ205" s="154">
        <f t="shared" si="190"/>
        <v>0</v>
      </c>
      <c r="DR205" s="154">
        <f t="shared" si="190"/>
        <v>0</v>
      </c>
      <c r="DS205" s="154">
        <f t="shared" si="190"/>
        <v>0</v>
      </c>
      <c r="DT205" s="154">
        <f t="shared" si="190"/>
        <v>0</v>
      </c>
      <c r="DU205" s="154">
        <f t="shared" si="190"/>
        <v>0</v>
      </c>
      <c r="DV205" s="154">
        <f t="shared" si="190"/>
        <v>0</v>
      </c>
      <c r="DW205" s="154">
        <f t="shared" si="190"/>
        <v>0</v>
      </c>
      <c r="DX205" s="154">
        <f t="shared" si="190"/>
        <v>0</v>
      </c>
      <c r="DY205" s="154">
        <f t="shared" si="190"/>
        <v>0</v>
      </c>
      <c r="DZ205" s="154">
        <f t="shared" si="190"/>
        <v>0</v>
      </c>
      <c r="EA205" s="154">
        <f t="shared" si="190"/>
        <v>0</v>
      </c>
      <c r="EB205" s="154">
        <f t="shared" ref="EB205:GM205" si="191">IF(AND(EB$165&gt;EOMONTH($E35,$R35*(1-$O35)),EB$165&lt;=EOMONTH($E35,$R35*(1-$O35)+$S35*(1-$O35)+$T35*$O35)),-EB204,0)</f>
        <v>0</v>
      </c>
      <c r="EC205" s="154">
        <f t="shared" si="191"/>
        <v>0</v>
      </c>
      <c r="ED205" s="154">
        <f t="shared" si="191"/>
        <v>0</v>
      </c>
      <c r="EE205" s="154">
        <f t="shared" si="191"/>
        <v>0</v>
      </c>
      <c r="EF205" s="154">
        <f t="shared" si="191"/>
        <v>0</v>
      </c>
      <c r="EG205" s="154">
        <f t="shared" si="191"/>
        <v>0</v>
      </c>
      <c r="EH205" s="154">
        <f t="shared" si="191"/>
        <v>0</v>
      </c>
      <c r="EI205" s="154">
        <f t="shared" si="191"/>
        <v>0</v>
      </c>
      <c r="EJ205" s="154">
        <f t="shared" si="191"/>
        <v>0</v>
      </c>
      <c r="EK205" s="154">
        <f t="shared" si="191"/>
        <v>0</v>
      </c>
      <c r="EL205" s="154">
        <f t="shared" si="191"/>
        <v>0</v>
      </c>
      <c r="EM205" s="154">
        <f t="shared" si="191"/>
        <v>0</v>
      </c>
      <c r="EN205" s="154">
        <f t="shared" si="191"/>
        <v>0</v>
      </c>
      <c r="EO205" s="154">
        <f t="shared" si="191"/>
        <v>0</v>
      </c>
      <c r="EP205" s="154">
        <f t="shared" si="191"/>
        <v>0</v>
      </c>
      <c r="EQ205" s="154">
        <f t="shared" si="191"/>
        <v>0</v>
      </c>
      <c r="ER205" s="154">
        <f t="shared" si="191"/>
        <v>0</v>
      </c>
      <c r="ES205" s="154">
        <f t="shared" si="191"/>
        <v>0</v>
      </c>
      <c r="ET205" s="154">
        <f t="shared" si="191"/>
        <v>0</v>
      </c>
      <c r="EU205" s="154">
        <f t="shared" si="191"/>
        <v>0</v>
      </c>
      <c r="EV205" s="154">
        <f t="shared" si="191"/>
        <v>0</v>
      </c>
      <c r="EW205" s="154">
        <f t="shared" si="191"/>
        <v>0</v>
      </c>
      <c r="EX205" s="154">
        <f t="shared" si="191"/>
        <v>0</v>
      </c>
      <c r="EY205" s="154">
        <f t="shared" si="191"/>
        <v>0</v>
      </c>
      <c r="EZ205" s="154">
        <f t="shared" si="191"/>
        <v>0</v>
      </c>
      <c r="FA205" s="154">
        <f t="shared" si="191"/>
        <v>0</v>
      </c>
      <c r="FB205" s="154">
        <f t="shared" si="191"/>
        <v>0</v>
      </c>
      <c r="FC205" s="154">
        <f t="shared" si="191"/>
        <v>0</v>
      </c>
      <c r="FD205" s="154">
        <f t="shared" si="191"/>
        <v>0</v>
      </c>
      <c r="FE205" s="154">
        <f t="shared" si="191"/>
        <v>0</v>
      </c>
      <c r="FF205" s="154">
        <f t="shared" si="191"/>
        <v>0</v>
      </c>
      <c r="FG205" s="154">
        <f t="shared" si="191"/>
        <v>0</v>
      </c>
      <c r="FH205" s="154">
        <f t="shared" si="191"/>
        <v>0</v>
      </c>
      <c r="FI205" s="154">
        <f t="shared" si="191"/>
        <v>0</v>
      </c>
      <c r="FJ205" s="154">
        <f t="shared" si="191"/>
        <v>0</v>
      </c>
      <c r="FK205" s="154">
        <f t="shared" si="191"/>
        <v>0</v>
      </c>
      <c r="FL205" s="154">
        <f t="shared" si="191"/>
        <v>0</v>
      </c>
      <c r="FM205" s="154">
        <f t="shared" si="191"/>
        <v>0</v>
      </c>
      <c r="FN205" s="154">
        <f t="shared" si="191"/>
        <v>0</v>
      </c>
      <c r="FO205" s="154">
        <f t="shared" si="191"/>
        <v>0</v>
      </c>
      <c r="FP205" s="154">
        <f t="shared" si="191"/>
        <v>0</v>
      </c>
      <c r="FQ205" s="154">
        <f t="shared" si="191"/>
        <v>0</v>
      </c>
      <c r="FR205" s="154">
        <f t="shared" si="191"/>
        <v>0</v>
      </c>
      <c r="FS205" s="154">
        <f t="shared" si="191"/>
        <v>0</v>
      </c>
      <c r="FT205" s="154">
        <f t="shared" si="191"/>
        <v>0</v>
      </c>
      <c r="FU205" s="154">
        <f t="shared" si="191"/>
        <v>0</v>
      </c>
      <c r="FV205" s="154">
        <f t="shared" si="191"/>
        <v>0</v>
      </c>
      <c r="FW205" s="154">
        <f t="shared" si="191"/>
        <v>0</v>
      </c>
      <c r="FX205" s="154">
        <f t="shared" si="191"/>
        <v>0</v>
      </c>
      <c r="FY205" s="154">
        <f t="shared" si="191"/>
        <v>0</v>
      </c>
      <c r="FZ205" s="154">
        <f t="shared" si="191"/>
        <v>0</v>
      </c>
      <c r="GA205" s="154">
        <f t="shared" si="191"/>
        <v>0</v>
      </c>
      <c r="GB205" s="154">
        <f t="shared" si="191"/>
        <v>0</v>
      </c>
      <c r="GC205" s="154">
        <f t="shared" si="191"/>
        <v>0</v>
      </c>
      <c r="GD205" s="154">
        <f t="shared" si="191"/>
        <v>0</v>
      </c>
      <c r="GE205" s="154">
        <f t="shared" si="191"/>
        <v>0</v>
      </c>
      <c r="GF205" s="154">
        <f t="shared" si="191"/>
        <v>0</v>
      </c>
      <c r="GG205" s="154">
        <f t="shared" si="191"/>
        <v>0</v>
      </c>
      <c r="GH205" s="154">
        <f t="shared" si="191"/>
        <v>0</v>
      </c>
      <c r="GI205" s="154">
        <f t="shared" si="191"/>
        <v>0</v>
      </c>
      <c r="GJ205" s="154">
        <f t="shared" si="191"/>
        <v>0</v>
      </c>
      <c r="GK205" s="154">
        <f t="shared" si="191"/>
        <v>0</v>
      </c>
      <c r="GL205" s="154">
        <f t="shared" si="191"/>
        <v>0</v>
      </c>
      <c r="GM205" s="154">
        <f t="shared" si="191"/>
        <v>0</v>
      </c>
      <c r="GN205" s="154">
        <f t="shared" ref="GN205:IY205" si="192">IF(AND(GN$165&gt;EOMONTH($E35,$R35*(1-$O35)),GN$165&lt;=EOMONTH($E35,$R35*(1-$O35)+$S35*(1-$O35)+$T35*$O35)),-GN204,0)</f>
        <v>0</v>
      </c>
      <c r="GO205" s="154">
        <f t="shared" si="192"/>
        <v>0</v>
      </c>
      <c r="GP205" s="154">
        <f t="shared" si="192"/>
        <v>0</v>
      </c>
      <c r="GQ205" s="154">
        <f t="shared" si="192"/>
        <v>0</v>
      </c>
      <c r="GR205" s="154">
        <f t="shared" si="192"/>
        <v>0</v>
      </c>
      <c r="GS205" s="154">
        <f t="shared" si="192"/>
        <v>0</v>
      </c>
      <c r="GT205" s="154">
        <f t="shared" si="192"/>
        <v>0</v>
      </c>
      <c r="GU205" s="154">
        <f t="shared" si="192"/>
        <v>0</v>
      </c>
      <c r="GV205" s="154">
        <f t="shared" si="192"/>
        <v>0</v>
      </c>
      <c r="GW205" s="154">
        <f t="shared" si="192"/>
        <v>0</v>
      </c>
      <c r="GX205" s="154">
        <f t="shared" si="192"/>
        <v>0</v>
      </c>
      <c r="GY205" s="154">
        <f t="shared" si="192"/>
        <v>0</v>
      </c>
      <c r="GZ205" s="154">
        <f t="shared" si="192"/>
        <v>0</v>
      </c>
      <c r="HA205" s="154">
        <f t="shared" si="192"/>
        <v>0</v>
      </c>
      <c r="HB205" s="154">
        <f t="shared" si="192"/>
        <v>0</v>
      </c>
      <c r="HC205" s="154">
        <f t="shared" si="192"/>
        <v>0</v>
      </c>
      <c r="HD205" s="154">
        <f t="shared" si="192"/>
        <v>0</v>
      </c>
      <c r="HE205" s="154">
        <f t="shared" si="192"/>
        <v>0</v>
      </c>
      <c r="HF205" s="154">
        <f t="shared" si="192"/>
        <v>0</v>
      </c>
      <c r="HG205" s="154">
        <f t="shared" si="192"/>
        <v>0</v>
      </c>
      <c r="HH205" s="154">
        <f t="shared" si="192"/>
        <v>0</v>
      </c>
      <c r="HI205" s="154">
        <f t="shared" si="192"/>
        <v>0</v>
      </c>
      <c r="HJ205" s="154">
        <f t="shared" si="192"/>
        <v>0</v>
      </c>
      <c r="HK205" s="154">
        <f t="shared" si="192"/>
        <v>0</v>
      </c>
      <c r="HL205" s="154">
        <f t="shared" si="192"/>
        <v>0</v>
      </c>
      <c r="HM205" s="154">
        <f t="shared" si="192"/>
        <v>0</v>
      </c>
      <c r="HN205" s="154">
        <f t="shared" si="192"/>
        <v>0</v>
      </c>
      <c r="HO205" s="154">
        <f t="shared" si="192"/>
        <v>0</v>
      </c>
      <c r="HP205" s="154">
        <f t="shared" si="192"/>
        <v>0</v>
      </c>
      <c r="HQ205" s="154">
        <f t="shared" si="192"/>
        <v>0</v>
      </c>
      <c r="HR205" s="154">
        <f t="shared" si="192"/>
        <v>0</v>
      </c>
      <c r="HS205" s="154">
        <f t="shared" si="192"/>
        <v>0</v>
      </c>
      <c r="HT205" s="154">
        <f t="shared" si="192"/>
        <v>0</v>
      </c>
      <c r="HU205" s="154">
        <f t="shared" si="192"/>
        <v>0</v>
      </c>
      <c r="HV205" s="154">
        <f t="shared" si="192"/>
        <v>0</v>
      </c>
      <c r="HW205" s="154">
        <f t="shared" si="192"/>
        <v>0</v>
      </c>
      <c r="HX205" s="154">
        <f t="shared" si="192"/>
        <v>0</v>
      </c>
      <c r="HY205" s="154">
        <f t="shared" si="192"/>
        <v>0</v>
      </c>
      <c r="HZ205" s="154">
        <f t="shared" si="192"/>
        <v>0</v>
      </c>
      <c r="IA205" s="154">
        <f t="shared" si="192"/>
        <v>0</v>
      </c>
      <c r="IB205" s="154">
        <f t="shared" si="192"/>
        <v>0</v>
      </c>
      <c r="IC205" s="154">
        <f t="shared" si="192"/>
        <v>0</v>
      </c>
      <c r="ID205" s="154">
        <f t="shared" si="192"/>
        <v>0</v>
      </c>
      <c r="IE205" s="154">
        <f t="shared" si="192"/>
        <v>0</v>
      </c>
      <c r="IF205" s="154">
        <f t="shared" si="192"/>
        <v>0</v>
      </c>
      <c r="IG205" s="154">
        <f t="shared" si="192"/>
        <v>0</v>
      </c>
      <c r="IH205" s="154">
        <f t="shared" si="192"/>
        <v>0</v>
      </c>
      <c r="II205" s="154">
        <f t="shared" si="192"/>
        <v>0</v>
      </c>
      <c r="IJ205" s="154">
        <f t="shared" si="192"/>
        <v>0</v>
      </c>
      <c r="IK205" s="154">
        <f t="shared" si="192"/>
        <v>0</v>
      </c>
      <c r="IL205" s="154">
        <f t="shared" si="192"/>
        <v>0</v>
      </c>
      <c r="IM205" s="154">
        <f t="shared" si="192"/>
        <v>0</v>
      </c>
      <c r="IN205" s="154">
        <f t="shared" si="192"/>
        <v>0</v>
      </c>
      <c r="IO205" s="154">
        <f t="shared" si="192"/>
        <v>0</v>
      </c>
      <c r="IP205" s="154">
        <f t="shared" si="192"/>
        <v>0</v>
      </c>
      <c r="IQ205" s="154">
        <f t="shared" si="192"/>
        <v>0</v>
      </c>
      <c r="IR205" s="154">
        <f t="shared" si="192"/>
        <v>0</v>
      </c>
      <c r="IS205" s="154">
        <f t="shared" si="192"/>
        <v>0</v>
      </c>
      <c r="IT205" s="154">
        <f t="shared" si="192"/>
        <v>0</v>
      </c>
      <c r="IU205" s="154">
        <f t="shared" si="192"/>
        <v>0</v>
      </c>
      <c r="IV205" s="154">
        <f t="shared" si="192"/>
        <v>0</v>
      </c>
      <c r="IW205" s="154">
        <f t="shared" si="192"/>
        <v>0</v>
      </c>
      <c r="IX205" s="154">
        <f t="shared" si="192"/>
        <v>0</v>
      </c>
      <c r="IY205" s="154">
        <f t="shared" si="192"/>
        <v>0</v>
      </c>
      <c r="IZ205" s="154">
        <f t="shared" ref="IZ205:LK205" si="193">IF(AND(IZ$165&gt;EOMONTH($E35,$R35*(1-$O35)),IZ$165&lt;=EOMONTH($E35,$R35*(1-$O35)+$S35*(1-$O35)+$T35*$O35)),-IZ204,0)</f>
        <v>0</v>
      </c>
      <c r="JA205" s="154">
        <f t="shared" si="193"/>
        <v>0</v>
      </c>
      <c r="JB205" s="154">
        <f t="shared" si="193"/>
        <v>0</v>
      </c>
      <c r="JC205" s="154">
        <f t="shared" si="193"/>
        <v>0</v>
      </c>
      <c r="JD205" s="154">
        <f t="shared" si="193"/>
        <v>0</v>
      </c>
      <c r="JE205" s="154">
        <f t="shared" si="193"/>
        <v>0</v>
      </c>
      <c r="JF205" s="154">
        <f t="shared" si="193"/>
        <v>0</v>
      </c>
      <c r="JG205" s="154">
        <f t="shared" si="193"/>
        <v>0</v>
      </c>
      <c r="JH205" s="154">
        <f t="shared" si="193"/>
        <v>0</v>
      </c>
      <c r="JI205" s="154">
        <f t="shared" si="193"/>
        <v>0</v>
      </c>
      <c r="JJ205" s="154">
        <f t="shared" si="193"/>
        <v>0</v>
      </c>
      <c r="JK205" s="154">
        <f t="shared" si="193"/>
        <v>0</v>
      </c>
      <c r="JL205" s="154">
        <f t="shared" si="193"/>
        <v>0</v>
      </c>
      <c r="JM205" s="154">
        <f t="shared" si="193"/>
        <v>0</v>
      </c>
      <c r="JN205" s="154">
        <f t="shared" si="193"/>
        <v>0</v>
      </c>
      <c r="JO205" s="154">
        <f t="shared" si="193"/>
        <v>0</v>
      </c>
      <c r="JP205" s="154">
        <f t="shared" si="193"/>
        <v>0</v>
      </c>
      <c r="JQ205" s="154">
        <f t="shared" si="193"/>
        <v>0</v>
      </c>
      <c r="JR205" s="154">
        <f t="shared" si="193"/>
        <v>0</v>
      </c>
      <c r="JS205" s="154">
        <f t="shared" si="193"/>
        <v>0</v>
      </c>
      <c r="JT205" s="154">
        <f t="shared" si="193"/>
        <v>0</v>
      </c>
      <c r="JU205" s="154">
        <f t="shared" si="193"/>
        <v>0</v>
      </c>
      <c r="JV205" s="154">
        <f t="shared" si="193"/>
        <v>0</v>
      </c>
      <c r="JW205" s="154">
        <f t="shared" si="193"/>
        <v>0</v>
      </c>
      <c r="JX205" s="154">
        <f t="shared" si="193"/>
        <v>0</v>
      </c>
      <c r="JY205" s="154">
        <f t="shared" si="193"/>
        <v>0</v>
      </c>
      <c r="JZ205" s="154">
        <f t="shared" si="193"/>
        <v>0</v>
      </c>
      <c r="KA205" s="154">
        <f t="shared" si="193"/>
        <v>0</v>
      </c>
      <c r="KB205" s="154">
        <f t="shared" si="193"/>
        <v>0</v>
      </c>
      <c r="KC205" s="154">
        <f t="shared" si="193"/>
        <v>0</v>
      </c>
      <c r="KD205" s="154">
        <f t="shared" si="193"/>
        <v>0</v>
      </c>
      <c r="KE205" s="154">
        <f t="shared" si="193"/>
        <v>0</v>
      </c>
      <c r="KF205" s="154">
        <f t="shared" si="193"/>
        <v>0</v>
      </c>
      <c r="KG205" s="154">
        <f t="shared" si="193"/>
        <v>0</v>
      </c>
      <c r="KH205" s="154">
        <f t="shared" si="193"/>
        <v>0</v>
      </c>
      <c r="KI205" s="154">
        <f t="shared" si="193"/>
        <v>0</v>
      </c>
      <c r="KJ205" s="154">
        <f t="shared" si="193"/>
        <v>0</v>
      </c>
      <c r="KK205" s="154">
        <f t="shared" si="193"/>
        <v>0</v>
      </c>
      <c r="KL205" s="154">
        <f t="shared" si="193"/>
        <v>0</v>
      </c>
      <c r="KM205" s="154">
        <f t="shared" si="193"/>
        <v>0</v>
      </c>
      <c r="KN205" s="154">
        <f t="shared" si="193"/>
        <v>0</v>
      </c>
      <c r="KO205" s="154">
        <f t="shared" si="193"/>
        <v>0</v>
      </c>
      <c r="KP205" s="154">
        <f t="shared" si="193"/>
        <v>0</v>
      </c>
      <c r="KQ205" s="154">
        <f t="shared" si="193"/>
        <v>0</v>
      </c>
      <c r="KR205" s="154">
        <f t="shared" si="193"/>
        <v>0</v>
      </c>
      <c r="KS205" s="154">
        <f t="shared" si="193"/>
        <v>0</v>
      </c>
      <c r="KT205" s="154">
        <f t="shared" si="193"/>
        <v>0</v>
      </c>
      <c r="KU205" s="154">
        <f t="shared" si="193"/>
        <v>0</v>
      </c>
      <c r="KV205" s="154">
        <f t="shared" si="193"/>
        <v>0</v>
      </c>
      <c r="KW205" s="154">
        <f t="shared" si="193"/>
        <v>0</v>
      </c>
      <c r="KX205" s="154">
        <f t="shared" si="193"/>
        <v>0</v>
      </c>
      <c r="KY205" s="154">
        <f t="shared" si="193"/>
        <v>0</v>
      </c>
      <c r="KZ205" s="154">
        <f t="shared" si="193"/>
        <v>0</v>
      </c>
      <c r="LA205" s="154">
        <f t="shared" si="193"/>
        <v>0</v>
      </c>
      <c r="LB205" s="154">
        <f t="shared" si="193"/>
        <v>0</v>
      </c>
      <c r="LC205" s="154">
        <f t="shared" si="193"/>
        <v>0</v>
      </c>
      <c r="LD205" s="154">
        <f t="shared" si="193"/>
        <v>0</v>
      </c>
      <c r="LE205" s="154">
        <f t="shared" si="193"/>
        <v>0</v>
      </c>
      <c r="LF205" s="154">
        <f t="shared" si="193"/>
        <v>0</v>
      </c>
      <c r="LG205" s="154">
        <f t="shared" si="193"/>
        <v>0</v>
      </c>
      <c r="LH205" s="154">
        <f t="shared" si="193"/>
        <v>0</v>
      </c>
      <c r="LI205" s="154">
        <f t="shared" si="193"/>
        <v>0</v>
      </c>
      <c r="LJ205" s="154">
        <f t="shared" si="193"/>
        <v>0</v>
      </c>
      <c r="LK205" s="154">
        <f t="shared" si="193"/>
        <v>0</v>
      </c>
      <c r="LL205" s="154">
        <f t="shared" ref="LL205:NK205" si="194">IF(AND(LL$165&gt;EOMONTH($E35,$R35*(1-$O35)),LL$165&lt;=EOMONTH($E35,$R35*(1-$O35)+$S35*(1-$O35)+$T35*$O35)),-LL204,0)</f>
        <v>0</v>
      </c>
      <c r="LM205" s="154">
        <f t="shared" si="194"/>
        <v>0</v>
      </c>
      <c r="LN205" s="154">
        <f t="shared" si="194"/>
        <v>0</v>
      </c>
      <c r="LO205" s="154">
        <f t="shared" si="194"/>
        <v>0</v>
      </c>
      <c r="LP205" s="154">
        <f t="shared" si="194"/>
        <v>0</v>
      </c>
      <c r="LQ205" s="154">
        <f t="shared" si="194"/>
        <v>0</v>
      </c>
      <c r="LR205" s="154">
        <f t="shared" si="194"/>
        <v>0</v>
      </c>
      <c r="LS205" s="154">
        <f t="shared" si="194"/>
        <v>0</v>
      </c>
      <c r="LT205" s="154">
        <f t="shared" si="194"/>
        <v>0</v>
      </c>
      <c r="LU205" s="154">
        <f t="shared" si="194"/>
        <v>0</v>
      </c>
      <c r="LV205" s="154">
        <f t="shared" si="194"/>
        <v>0</v>
      </c>
      <c r="LW205" s="154">
        <f t="shared" si="194"/>
        <v>0</v>
      </c>
      <c r="LX205" s="154">
        <f t="shared" si="194"/>
        <v>0</v>
      </c>
      <c r="LY205" s="154">
        <f t="shared" si="194"/>
        <v>0</v>
      </c>
      <c r="LZ205" s="154">
        <f t="shared" si="194"/>
        <v>0</v>
      </c>
      <c r="MA205" s="154">
        <f t="shared" si="194"/>
        <v>0</v>
      </c>
      <c r="MB205" s="154">
        <f t="shared" si="194"/>
        <v>0</v>
      </c>
      <c r="MC205" s="154">
        <f t="shared" si="194"/>
        <v>0</v>
      </c>
      <c r="MD205" s="154">
        <f t="shared" si="194"/>
        <v>0</v>
      </c>
      <c r="ME205" s="154">
        <f t="shared" si="194"/>
        <v>0</v>
      </c>
      <c r="MF205" s="154">
        <f t="shared" si="194"/>
        <v>0</v>
      </c>
      <c r="MG205" s="154">
        <f t="shared" si="194"/>
        <v>0</v>
      </c>
      <c r="MH205" s="154">
        <f t="shared" si="194"/>
        <v>0</v>
      </c>
      <c r="MI205" s="154">
        <f t="shared" si="194"/>
        <v>0</v>
      </c>
      <c r="MJ205" s="154">
        <f t="shared" si="194"/>
        <v>0</v>
      </c>
      <c r="MK205" s="154">
        <f t="shared" si="194"/>
        <v>0</v>
      </c>
      <c r="ML205" s="154">
        <f t="shared" si="194"/>
        <v>0</v>
      </c>
      <c r="MM205" s="154">
        <f t="shared" si="194"/>
        <v>0</v>
      </c>
      <c r="MN205" s="154">
        <f t="shared" si="194"/>
        <v>0</v>
      </c>
      <c r="MO205" s="154">
        <f t="shared" si="194"/>
        <v>0</v>
      </c>
      <c r="MP205" s="154">
        <f t="shared" si="194"/>
        <v>0</v>
      </c>
      <c r="MQ205" s="154">
        <f t="shared" si="194"/>
        <v>0</v>
      </c>
      <c r="MR205" s="154">
        <f t="shared" si="194"/>
        <v>0</v>
      </c>
      <c r="MS205" s="154">
        <f t="shared" si="194"/>
        <v>0</v>
      </c>
      <c r="MT205" s="154">
        <f t="shared" si="194"/>
        <v>0</v>
      </c>
      <c r="MU205" s="154">
        <f t="shared" si="194"/>
        <v>0</v>
      </c>
      <c r="MV205" s="154">
        <f t="shared" si="194"/>
        <v>0</v>
      </c>
      <c r="MW205" s="154">
        <f t="shared" si="194"/>
        <v>0</v>
      </c>
      <c r="MX205" s="154">
        <f t="shared" si="194"/>
        <v>0</v>
      </c>
      <c r="MY205" s="154">
        <f t="shared" si="194"/>
        <v>0</v>
      </c>
      <c r="MZ205" s="154">
        <f t="shared" si="194"/>
        <v>0</v>
      </c>
      <c r="NA205" s="154">
        <f t="shared" si="194"/>
        <v>0</v>
      </c>
      <c r="NB205" s="154">
        <f t="shared" si="194"/>
        <v>0</v>
      </c>
      <c r="NC205" s="154">
        <f t="shared" si="194"/>
        <v>0</v>
      </c>
      <c r="ND205" s="154">
        <f t="shared" si="194"/>
        <v>0</v>
      </c>
      <c r="NE205" s="154">
        <f t="shared" si="194"/>
        <v>0</v>
      </c>
      <c r="NF205" s="154">
        <f t="shared" si="194"/>
        <v>0</v>
      </c>
      <c r="NG205" s="154">
        <f t="shared" si="194"/>
        <v>0</v>
      </c>
      <c r="NH205" s="154">
        <f t="shared" si="194"/>
        <v>0</v>
      </c>
      <c r="NI205" s="154">
        <f t="shared" si="194"/>
        <v>0</v>
      </c>
      <c r="NJ205" s="154">
        <f t="shared" si="194"/>
        <v>0</v>
      </c>
      <c r="NK205" s="157">
        <f t="shared" si="194"/>
        <v>0</v>
      </c>
    </row>
    <row r="206" spans="1:375" x14ac:dyDescent="0.25">
      <c r="A206" s="156">
        <f t="shared" si="170"/>
        <v>23861.253423743819</v>
      </c>
      <c r="B206" s="48" t="s">
        <v>103</v>
      </c>
      <c r="C206" s="153" t="s">
        <v>145</v>
      </c>
      <c r="D206" s="154">
        <f>IF(OR(D$165&lt;=EOMONTH($E35,$R35*(1-$O35)),D$165&gt;EOMONTH($E35,$P35*12*(1-$O35)+$Q35*12*$O35+$R35*(1-$O35))),0,IF($X35="NNN",SUM(Expenses!B$20:B$24)*$F35,IF($X35="FSG",0,IF($X35="MG",SUMPRODUCT(Expenses!B$20:B$24,$Z35:$Z39)*$F35,MAX((Expenses!B$20-$AB35/12)*$AA35*$F35,0)+MAX((Expenses!B$21-$AB36/12)*$AA36*$F35,0)+MAX((Expenses!B$22-$AB37/12)*$AA37*$F35,0)+MAX((Expenses!B$23-$AB38/12)*$AA38*$F35,0)+MAX((Expenses!B$24-$AB39/12)*$AA39*$F35,0)))))</f>
        <v>0</v>
      </c>
      <c r="E206" s="154">
        <f>IF(OR(E$165&lt;=EOMONTH($E35,$R35*(1-$O35)),E$165&gt;EOMONTH($E35,$P35*12*(1-$O35)+$Q35*12*$O35+$R35*(1-$O35))),0,IF($X35="NNN",SUM(Expenses!C$20:C$24)*$F35,IF($X35="FSG",0,IF($X35="MG",SUMPRODUCT(Expenses!C$20:C$24,$Z35:$Z39)*$F35,MAX((Expenses!C$20-$AB35/12)*$AA35*$F35,0)+MAX((Expenses!C$21-$AB36/12)*$AA36*$F35,0)+MAX((Expenses!C$22-$AB37/12)*$AA37*$F35,0)+MAX((Expenses!C$23-$AB38/12)*$AA38*$F35,0)+MAX((Expenses!C$24-$AB39/12)*$AA39*$F35,0)))))</f>
        <v>0</v>
      </c>
      <c r="F206" s="154">
        <f>IF(OR(F$165&lt;=EOMONTH($E35,$R35*(1-$O35)),F$165&gt;EOMONTH($E35,$P35*12*(1-$O35)+$Q35*12*$O35+$R35*(1-$O35))),0,IF($X35="NNN",SUM(Expenses!D$20:D$24)*$F35,IF($X35="FSG",0,IF($X35="MG",SUMPRODUCT(Expenses!D$20:D$24,$Z35:$Z39)*$F35,MAX((Expenses!D$20-$AB35/12)*$AA35*$F35,0)+MAX((Expenses!D$21-$AB36/12)*$AA36*$F35,0)+MAX((Expenses!D$22-$AB37/12)*$AA37*$F35,0)+MAX((Expenses!D$23-$AB38/12)*$AA38*$F35,0)+MAX((Expenses!D$24-$AB39/12)*$AA39*$F35,0)))))</f>
        <v>0</v>
      </c>
      <c r="G206" s="154">
        <f>IF(OR(G$165&lt;=EOMONTH($E35,$R35*(1-$O35)),G$165&gt;EOMONTH($E35,$P35*12*(1-$O35)+$Q35*12*$O35+$R35*(1-$O35))),0,IF($X35="NNN",SUM(Expenses!E$20:E$24)*$F35,IF($X35="FSG",0,IF($X35="MG",SUMPRODUCT(Expenses!E$20:E$24,$Z35:$Z39)*$F35,MAX((Expenses!E$20-$AB35/12)*$AA35*$F35,0)+MAX((Expenses!E$21-$AB36/12)*$AA36*$F35,0)+MAX((Expenses!E$22-$AB37/12)*$AA37*$F35,0)+MAX((Expenses!E$23-$AB38/12)*$AA38*$F35,0)+MAX((Expenses!E$24-$AB39/12)*$AA39*$F35,0)))))</f>
        <v>0</v>
      </c>
      <c r="H206" s="154">
        <f>IF(OR(H$165&lt;=EOMONTH($E35,$R35*(1-$O35)),H$165&gt;EOMONTH($E35,$P35*12*(1-$O35)+$Q35*12*$O35+$R35*(1-$O35))),0,IF($X35="NNN",SUM(Expenses!F$20:F$24)*$F35,IF($X35="FSG",0,IF($X35="MG",SUMPRODUCT(Expenses!F$20:F$24,$Z35:$Z39)*$F35,MAX((Expenses!F$20-$AB35/12)*$AA35*$F35,0)+MAX((Expenses!F$21-$AB36/12)*$AA36*$F35,0)+MAX((Expenses!F$22-$AB37/12)*$AA37*$F35,0)+MAX((Expenses!F$23-$AB38/12)*$AA38*$F35,0)+MAX((Expenses!F$24-$AB39/12)*$AA39*$F35,0)))))</f>
        <v>0</v>
      </c>
      <c r="I206" s="154">
        <f>IF(OR(I$165&lt;=EOMONTH($E35,$R35*(1-$O35)),I$165&gt;EOMONTH($E35,$P35*12*(1-$O35)+$Q35*12*$O35+$R35*(1-$O35))),0,IF($X35="NNN",SUM(Expenses!G$20:G$24)*$F35,IF($X35="FSG",0,IF($X35="MG",SUMPRODUCT(Expenses!G$20:G$24,$Z35:$Z39)*$F35,MAX((Expenses!G$20-$AB35/12)*$AA35*$F35,0)+MAX((Expenses!G$21-$AB36/12)*$AA36*$F35,0)+MAX((Expenses!G$22-$AB37/12)*$AA37*$F35,0)+MAX((Expenses!G$23-$AB38/12)*$AA38*$F35,0)+MAX((Expenses!G$24-$AB39/12)*$AA39*$F35,0)))))</f>
        <v>0</v>
      </c>
      <c r="J206" s="154">
        <f>IF(OR(J$165&lt;=EOMONTH($E35,$R35*(1-$O35)),J$165&gt;EOMONTH($E35,$P35*12*(1-$O35)+$Q35*12*$O35+$R35*(1-$O35))),0,IF($X35="NNN",SUM(Expenses!H$20:H$24)*$F35,IF($X35="FSG",0,IF($X35="MG",SUMPRODUCT(Expenses!H$20:H$24,$Z35:$Z39)*$F35,MAX((Expenses!H$20-$AB35/12)*$AA35*$F35,0)+MAX((Expenses!H$21-$AB36/12)*$AA36*$F35,0)+MAX((Expenses!H$22-$AB37/12)*$AA37*$F35,0)+MAX((Expenses!H$23-$AB38/12)*$AA38*$F35,0)+MAX((Expenses!H$24-$AB39/12)*$AA39*$F35,0)))))</f>
        <v>0</v>
      </c>
      <c r="K206" s="154">
        <f>IF(OR(K$165&lt;=EOMONTH($E35,$R35*(1-$O35)),K$165&gt;EOMONTH($E35,$P35*12*(1-$O35)+$Q35*12*$O35+$R35*(1-$O35))),0,IF($X35="NNN",SUM(Expenses!I$20:I$24)*$F35,IF($X35="FSG",0,IF($X35="MG",SUMPRODUCT(Expenses!I$20:I$24,$Z35:$Z39)*$F35,MAX((Expenses!I$20-$AB35/12)*$AA35*$F35,0)+MAX((Expenses!I$21-$AB36/12)*$AA36*$F35,0)+MAX((Expenses!I$22-$AB37/12)*$AA37*$F35,0)+MAX((Expenses!I$23-$AB38/12)*$AA38*$F35,0)+MAX((Expenses!I$24-$AB39/12)*$AA39*$F35,0)))))</f>
        <v>0</v>
      </c>
      <c r="L206" s="154">
        <f>IF(OR(L$165&lt;=EOMONTH($E35,$R35*(1-$O35)),L$165&gt;EOMONTH($E35,$P35*12*(1-$O35)+$Q35*12*$O35+$R35*(1-$O35))),0,IF($X35="NNN",SUM(Expenses!J$20:J$24)*$F35,IF($X35="FSG",0,IF($X35="MG",SUMPRODUCT(Expenses!J$20:J$24,$Z35:$Z39)*$F35,MAX((Expenses!J$20-$AB35/12)*$AA35*$F35,0)+MAX((Expenses!J$21-$AB36/12)*$AA36*$F35,0)+MAX((Expenses!J$22-$AB37/12)*$AA37*$F35,0)+MAX((Expenses!J$23-$AB38/12)*$AA38*$F35,0)+MAX((Expenses!J$24-$AB39/12)*$AA39*$F35,0)))))</f>
        <v>0</v>
      </c>
      <c r="M206" s="154">
        <f>IF(OR(M$165&lt;=EOMONTH($E35,$R35*(1-$O35)),M$165&gt;EOMONTH($E35,$P35*12*(1-$O35)+$Q35*12*$O35+$R35*(1-$O35))),0,IF($X35="NNN",SUM(Expenses!K$20:K$24)*$F35,IF($X35="FSG",0,IF($X35="MG",SUMPRODUCT(Expenses!K$20:K$24,$Z35:$Z39)*$F35,MAX((Expenses!K$20-$AB35/12)*$AA35*$F35,0)+MAX((Expenses!K$21-$AB36/12)*$AA36*$F35,0)+MAX((Expenses!K$22-$AB37/12)*$AA37*$F35,0)+MAX((Expenses!K$23-$AB38/12)*$AA38*$F35,0)+MAX((Expenses!K$24-$AB39/12)*$AA39*$F35,0)))))</f>
        <v>0</v>
      </c>
      <c r="N206" s="154">
        <f>IF(OR(N$165&lt;=EOMONTH($E35,$R35*(1-$O35)),N$165&gt;EOMONTH($E35,$P35*12*(1-$O35)+$Q35*12*$O35+$R35*(1-$O35))),0,IF($X35="NNN",SUM(Expenses!L$20:L$24)*$F35,IF($X35="FSG",0,IF($X35="MG",SUMPRODUCT(Expenses!L$20:L$24,$Z35:$Z39)*$F35,MAX((Expenses!L$20-$AB35/12)*$AA35*$F35,0)+MAX((Expenses!L$21-$AB36/12)*$AA36*$F35,0)+MAX((Expenses!L$22-$AB37/12)*$AA37*$F35,0)+MAX((Expenses!L$23-$AB38/12)*$AA38*$F35,0)+MAX((Expenses!L$24-$AB39/12)*$AA39*$F35,0)))))</f>
        <v>0</v>
      </c>
      <c r="O206" s="154">
        <f>IF(OR(O$165&lt;=EOMONTH($E35,$R35*(1-$O35)),O$165&gt;EOMONTH($E35,$P35*12*(1-$O35)+$Q35*12*$O35+$R35*(1-$O35))),0,IF($X35="NNN",SUM(Expenses!M$20:M$24)*$F35,IF($X35="FSG",0,IF($X35="MG",SUMPRODUCT(Expenses!M$20:M$24,$Z35:$Z39)*$F35,MAX((Expenses!M$20-$AB35/12)*$AA35*$F35,0)+MAX((Expenses!M$21-$AB36/12)*$AA36*$F35,0)+MAX((Expenses!M$22-$AB37/12)*$AA37*$F35,0)+MAX((Expenses!M$23-$AB38/12)*$AA38*$F35,0)+MAX((Expenses!M$24-$AB39/12)*$AA39*$F35,0)))))</f>
        <v>0</v>
      </c>
      <c r="P206" s="154">
        <f>IF(OR(P$165&lt;=EOMONTH($E35,$R35*(1-$O35)),P$165&gt;EOMONTH($E35,$P35*12*(1-$O35)+$Q35*12*$O35+$R35*(1-$O35))),0,IF($X35="NNN",SUM(Expenses!N$20:N$24)*$F35,IF($X35="FSG",0,IF($X35="MG",SUMPRODUCT(Expenses!N$20:N$24,$Z35:$Z39)*$F35,MAX((Expenses!N$20-$AB35/12)*$AA35*$F35,0)+MAX((Expenses!N$21-$AB36/12)*$AA36*$F35,0)+MAX((Expenses!N$22-$AB37/12)*$AA37*$F35,0)+MAX((Expenses!N$23-$AB38/12)*$AA38*$F35,0)+MAX((Expenses!N$24-$AB39/12)*$AA39*$F35,0)))))</f>
        <v>0</v>
      </c>
      <c r="Q206" s="154">
        <f>IF(OR(Q$165&lt;=EOMONTH($E35,$R35*(1-$O35)),Q$165&gt;EOMONTH($E35,$P35*12*(1-$O35)+$Q35*12*$O35+$R35*(1-$O35))),0,IF($X35="NNN",SUM(Expenses!O$20:O$24)*$F35,IF($X35="FSG",0,IF($X35="MG",SUMPRODUCT(Expenses!O$20:O$24,$Z35:$Z39)*$F35,MAX((Expenses!O$20-$AB35/12)*$AA35*$F35,0)+MAX((Expenses!O$21-$AB36/12)*$AA36*$F35,0)+MAX((Expenses!O$22-$AB37/12)*$AA37*$F35,0)+MAX((Expenses!O$23-$AB38/12)*$AA38*$F35,0)+MAX((Expenses!O$24-$AB39/12)*$AA39*$F35,0)))))</f>
        <v>0</v>
      </c>
      <c r="R206" s="154">
        <f>IF(OR(R$165&lt;=EOMONTH($E35,$R35*(1-$O35)),R$165&gt;EOMONTH($E35,$P35*12*(1-$O35)+$Q35*12*$O35+$R35*(1-$O35))),0,IF($X35="NNN",SUM(Expenses!P$20:P$24)*$F35,IF($X35="FSG",0,IF($X35="MG",SUMPRODUCT(Expenses!P$20:P$24,$Z35:$Z39)*$F35,MAX((Expenses!P$20-$AB35/12)*$AA35*$F35,0)+MAX((Expenses!P$21-$AB36/12)*$AA36*$F35,0)+MAX((Expenses!P$22-$AB37/12)*$AA37*$F35,0)+MAX((Expenses!P$23-$AB38/12)*$AA38*$F35,0)+MAX((Expenses!P$24-$AB39/12)*$AA39*$F35,0)))))</f>
        <v>0</v>
      </c>
      <c r="S206" s="154">
        <f>IF(OR(S$165&lt;=EOMONTH($E35,$R35*(1-$O35)),S$165&gt;EOMONTH($E35,$P35*12*(1-$O35)+$Q35*12*$O35+$R35*(1-$O35))),0,IF($X35="NNN",SUM(Expenses!Q$20:Q$24)*$F35,IF($X35="FSG",0,IF($X35="MG",SUMPRODUCT(Expenses!Q$20:Q$24,$Z35:$Z39)*$F35,MAX((Expenses!Q$20-$AB35/12)*$AA35*$F35,0)+MAX((Expenses!Q$21-$AB36/12)*$AA36*$F35,0)+MAX((Expenses!Q$22-$AB37/12)*$AA37*$F35,0)+MAX((Expenses!Q$23-$AB38/12)*$AA38*$F35,0)+MAX((Expenses!Q$24-$AB39/12)*$AA39*$F35,0)))))</f>
        <v>0</v>
      </c>
      <c r="T206" s="154">
        <f>IF(OR(T$165&lt;=EOMONTH($E35,$R35*(1-$O35)),T$165&gt;EOMONTH($E35,$P35*12*(1-$O35)+$Q35*12*$O35+$R35*(1-$O35))),0,IF($X35="NNN",SUM(Expenses!R$20:R$24)*$F35,IF($X35="FSG",0,IF($X35="MG",SUMPRODUCT(Expenses!R$20:R$24,$Z35:$Z39)*$F35,MAX((Expenses!R$20-$AB35/12)*$AA35*$F35,0)+MAX((Expenses!R$21-$AB36/12)*$AA36*$F35,0)+MAX((Expenses!R$22-$AB37/12)*$AA37*$F35,0)+MAX((Expenses!R$23-$AB38/12)*$AA38*$F35,0)+MAX((Expenses!R$24-$AB39/12)*$AA39*$F35,0)))))</f>
        <v>0</v>
      </c>
      <c r="U206" s="154">
        <f>IF(OR(U$165&lt;=EOMONTH($E35,$R35*(1-$O35)),U$165&gt;EOMONTH($E35,$P35*12*(1-$O35)+$Q35*12*$O35+$R35*(1-$O35))),0,IF($X35="NNN",SUM(Expenses!S$20:S$24)*$F35,IF($X35="FSG",0,IF($X35="MG",SUMPRODUCT(Expenses!S$20:S$24,$Z35:$Z39)*$F35,MAX((Expenses!S$20-$AB35/12)*$AA35*$F35,0)+MAX((Expenses!S$21-$AB36/12)*$AA36*$F35,0)+MAX((Expenses!S$22-$AB37/12)*$AA37*$F35,0)+MAX((Expenses!S$23-$AB38/12)*$AA38*$F35,0)+MAX((Expenses!S$24-$AB39/12)*$AA39*$F35,0)))))</f>
        <v>0</v>
      </c>
      <c r="V206" s="154">
        <f>IF(OR(V$165&lt;=EOMONTH($E35,$R35*(1-$O35)),V$165&gt;EOMONTH($E35,$P35*12*(1-$O35)+$Q35*12*$O35+$R35*(1-$O35))),0,IF($X35="NNN",SUM(Expenses!T$20:T$24)*$F35,IF($X35="FSG",0,IF($X35="MG",SUMPRODUCT(Expenses!T$20:T$24,$Z35:$Z39)*$F35,MAX((Expenses!T$20-$AB35/12)*$AA35*$F35,0)+MAX((Expenses!T$21-$AB36/12)*$AA36*$F35,0)+MAX((Expenses!T$22-$AB37/12)*$AA37*$F35,0)+MAX((Expenses!T$23-$AB38/12)*$AA38*$F35,0)+MAX((Expenses!T$24-$AB39/12)*$AA39*$F35,0)))))</f>
        <v>0</v>
      </c>
      <c r="W206" s="154">
        <f>IF(OR(W$165&lt;=EOMONTH($E35,$R35*(1-$O35)),W$165&gt;EOMONTH($E35,$P35*12*(1-$O35)+$Q35*12*$O35+$R35*(1-$O35))),0,IF($X35="NNN",SUM(Expenses!U$20:U$24)*$F35,IF($X35="FSG",0,IF($X35="MG",SUMPRODUCT(Expenses!U$20:U$24,$Z35:$Z39)*$F35,MAX((Expenses!U$20-$AB35/12)*$AA35*$F35,0)+MAX((Expenses!U$21-$AB36/12)*$AA36*$F35,0)+MAX((Expenses!U$22-$AB37/12)*$AA37*$F35,0)+MAX((Expenses!U$23-$AB38/12)*$AA38*$F35,0)+MAX((Expenses!U$24-$AB39/12)*$AA39*$F35,0)))))</f>
        <v>0</v>
      </c>
      <c r="X206" s="154">
        <f>IF(OR(X$165&lt;=EOMONTH($E35,$R35*(1-$O35)),X$165&gt;EOMONTH($E35,$P35*12*(1-$O35)+$Q35*12*$O35+$R35*(1-$O35))),0,IF($X35="NNN",SUM(Expenses!V$20:V$24)*$F35,IF($X35="FSG",0,IF($X35="MG",SUMPRODUCT(Expenses!V$20:V$24,$Z35:$Z39)*$F35,MAX((Expenses!V$20-$AB35/12)*$AA35*$F35,0)+MAX((Expenses!V$21-$AB36/12)*$AA36*$F35,0)+MAX((Expenses!V$22-$AB37/12)*$AA37*$F35,0)+MAX((Expenses!V$23-$AB38/12)*$AA38*$F35,0)+MAX((Expenses!V$24-$AB39/12)*$AA39*$F35,0)))))</f>
        <v>0</v>
      </c>
      <c r="Y206" s="154">
        <f>IF(OR(Y$165&lt;=EOMONTH($E35,$R35*(1-$O35)),Y$165&gt;EOMONTH($E35,$P35*12*(1-$O35)+$Q35*12*$O35+$R35*(1-$O35))),0,IF($X35="NNN",SUM(Expenses!W$20:W$24)*$F35,IF($X35="FSG",0,IF($X35="MG",SUMPRODUCT(Expenses!W$20:W$24,$Z35:$Z39)*$F35,MAX((Expenses!W$20-$AB35/12)*$AA35*$F35,0)+MAX((Expenses!W$21-$AB36/12)*$AA36*$F35,0)+MAX((Expenses!W$22-$AB37/12)*$AA37*$F35,0)+MAX((Expenses!W$23-$AB38/12)*$AA38*$F35,0)+MAX((Expenses!W$24-$AB39/12)*$AA39*$F35,0)))))</f>
        <v>0</v>
      </c>
      <c r="Z206" s="154">
        <f>IF(OR(Z$165&lt;=EOMONTH($E35,$R35*(1-$O35)),Z$165&gt;EOMONTH($E35,$P35*12*(1-$O35)+$Q35*12*$O35+$R35*(1-$O35))),0,IF($X35="NNN",SUM(Expenses!X$20:X$24)*$F35,IF($X35="FSG",0,IF($X35="MG",SUMPRODUCT(Expenses!X$20:X$24,$Z35:$Z39)*$F35,MAX((Expenses!X$20-$AB35/12)*$AA35*$F35,0)+MAX((Expenses!X$21-$AB36/12)*$AA36*$F35,0)+MAX((Expenses!X$22-$AB37/12)*$AA37*$F35,0)+MAX((Expenses!X$23-$AB38/12)*$AA38*$F35,0)+MAX((Expenses!X$24-$AB39/12)*$AA39*$F35,0)))))</f>
        <v>0</v>
      </c>
      <c r="AA206" s="154">
        <f>IF(OR(AA$165&lt;=EOMONTH($E35,$R35*(1-$O35)),AA$165&gt;EOMONTH($E35,$P35*12*(1-$O35)+$Q35*12*$O35+$R35*(1-$O35))),0,IF($X35="NNN",SUM(Expenses!Y$20:Y$24)*$F35,IF($X35="FSG",0,IF($X35="MG",SUMPRODUCT(Expenses!Y$20:Y$24,$Z35:$Z39)*$F35,MAX((Expenses!Y$20-$AB35/12)*$AA35*$F35,0)+MAX((Expenses!Y$21-$AB36/12)*$AA36*$F35,0)+MAX((Expenses!Y$22-$AB37/12)*$AA37*$F35,0)+MAX((Expenses!Y$23-$AB38/12)*$AA38*$F35,0)+MAX((Expenses!Y$24-$AB39/12)*$AA39*$F35,0)))))</f>
        <v>0</v>
      </c>
      <c r="AB206" s="154">
        <f>IF(OR(AB$165&lt;=EOMONTH($E35,$R35*(1-$O35)),AB$165&gt;EOMONTH($E35,$P35*12*(1-$O35)+$Q35*12*$O35+$R35*(1-$O35))),0,IF($X35="NNN",SUM(Expenses!Z$20:Z$24)*$F35,IF($X35="FSG",0,IF($X35="MG",SUMPRODUCT(Expenses!Z$20:Z$24,$Z35:$Z39)*$F35,MAX((Expenses!Z$20-$AB35/12)*$AA35*$F35,0)+MAX((Expenses!Z$21-$AB36/12)*$AA36*$F35,0)+MAX((Expenses!Z$22-$AB37/12)*$AA37*$F35,0)+MAX((Expenses!Z$23-$AB38/12)*$AA38*$F35,0)+MAX((Expenses!Z$24-$AB39/12)*$AA39*$F35,0)))))</f>
        <v>0</v>
      </c>
      <c r="AC206" s="154">
        <f>IF(OR(AC$165&lt;=EOMONTH($E35,$R35*(1-$O35)),AC$165&gt;EOMONTH($E35,$P35*12*(1-$O35)+$Q35*12*$O35+$R35*(1-$O35))),0,IF($X35="NNN",SUM(Expenses!AA$20:AA$24)*$F35,IF($X35="FSG",0,IF($X35="MG",SUMPRODUCT(Expenses!AA$20:AA$24,$Z35:$Z39)*$F35,MAX((Expenses!AA$20-$AB35/12)*$AA35*$F35,0)+MAX((Expenses!AA$21-$AB36/12)*$AA36*$F35,0)+MAX((Expenses!AA$22-$AB37/12)*$AA37*$F35,0)+MAX((Expenses!AA$23-$AB38/12)*$AA38*$F35,0)+MAX((Expenses!AA$24-$AB39/12)*$AA39*$F35,0)))))</f>
        <v>0</v>
      </c>
      <c r="AD206" s="154">
        <f>IF(OR(AD$165&lt;=EOMONTH($E35,$R35*(1-$O35)),AD$165&gt;EOMONTH($E35,$P35*12*(1-$O35)+$Q35*12*$O35+$R35*(1-$O35))),0,IF($X35="NNN",SUM(Expenses!AB$20:AB$24)*$F35,IF($X35="FSG",0,IF($X35="MG",SUMPRODUCT(Expenses!AB$20:AB$24,$Z35:$Z39)*$F35,MAX((Expenses!AB$20-$AB35/12)*$AA35*$F35,0)+MAX((Expenses!AB$21-$AB36/12)*$AA36*$F35,0)+MAX((Expenses!AB$22-$AB37/12)*$AA37*$F35,0)+MAX((Expenses!AB$23-$AB38/12)*$AA38*$F35,0)+MAX((Expenses!AB$24-$AB39/12)*$AA39*$F35,0)))))</f>
        <v>0</v>
      </c>
      <c r="AE206" s="154">
        <f>IF(OR(AE$165&lt;=EOMONTH($E35,$R35*(1-$O35)),AE$165&gt;EOMONTH($E35,$P35*12*(1-$O35)+$Q35*12*$O35+$R35*(1-$O35))),0,IF($X35="NNN",SUM(Expenses!AC$20:AC$24)*$F35,IF($X35="FSG",0,IF($X35="MG",SUMPRODUCT(Expenses!AC$20:AC$24,$Z35:$Z39)*$F35,MAX((Expenses!AC$20-$AB35/12)*$AA35*$F35,0)+MAX((Expenses!AC$21-$AB36/12)*$AA36*$F35,0)+MAX((Expenses!AC$22-$AB37/12)*$AA37*$F35,0)+MAX((Expenses!AC$23-$AB38/12)*$AA38*$F35,0)+MAX((Expenses!AC$24-$AB39/12)*$AA39*$F35,0)))))</f>
        <v>0</v>
      </c>
      <c r="AF206" s="154">
        <f>IF(OR(AF$165&lt;=EOMONTH($E35,$R35*(1-$O35)),AF$165&gt;EOMONTH($E35,$P35*12*(1-$O35)+$Q35*12*$O35+$R35*(1-$O35))),0,IF($X35="NNN",SUM(Expenses!AD$20:AD$24)*$F35,IF($X35="FSG",0,IF($X35="MG",SUMPRODUCT(Expenses!AD$20:AD$24,$Z35:$Z39)*$F35,MAX((Expenses!AD$20-$AB35/12)*$AA35*$F35,0)+MAX((Expenses!AD$21-$AB36/12)*$AA36*$F35,0)+MAX((Expenses!AD$22-$AB37/12)*$AA37*$F35,0)+MAX((Expenses!AD$23-$AB38/12)*$AA38*$F35,0)+MAX((Expenses!AD$24-$AB39/12)*$AA39*$F35,0)))))</f>
        <v>0</v>
      </c>
      <c r="AG206" s="154">
        <f>IF(OR(AG$165&lt;=EOMONTH($E35,$R35*(1-$O35)),AG$165&gt;EOMONTH($E35,$P35*12*(1-$O35)+$Q35*12*$O35+$R35*(1-$O35))),0,IF($X35="NNN",SUM(Expenses!AE$20:AE$24)*$F35,IF($X35="FSG",0,IF($X35="MG",SUMPRODUCT(Expenses!AE$20:AE$24,$Z35:$Z39)*$F35,MAX((Expenses!AE$20-$AB35/12)*$AA35*$F35,0)+MAX((Expenses!AE$21-$AB36/12)*$AA36*$F35,0)+MAX((Expenses!AE$22-$AB37/12)*$AA37*$F35,0)+MAX((Expenses!AE$23-$AB38/12)*$AA38*$F35,0)+MAX((Expenses!AE$24-$AB39/12)*$AA39*$F35,0)))))</f>
        <v>0</v>
      </c>
      <c r="AH206" s="154">
        <f>IF(OR(AH$165&lt;=EOMONTH($E35,$R35*(1-$O35)),AH$165&gt;EOMONTH($E35,$P35*12*(1-$O35)+$Q35*12*$O35+$R35*(1-$O35))),0,IF($X35="NNN",SUM(Expenses!AF$20:AF$24)*$F35,IF($X35="FSG",0,IF($X35="MG",SUMPRODUCT(Expenses!AF$20:AF$24,$Z35:$Z39)*$F35,MAX((Expenses!AF$20-$AB35/12)*$AA35*$F35,0)+MAX((Expenses!AF$21-$AB36/12)*$AA36*$F35,0)+MAX((Expenses!AF$22-$AB37/12)*$AA37*$F35,0)+MAX((Expenses!AF$23-$AB38/12)*$AA38*$F35,0)+MAX((Expenses!AF$24-$AB39/12)*$AA39*$F35,0)))))</f>
        <v>0</v>
      </c>
      <c r="AI206" s="154">
        <f>IF(OR(AI$165&lt;=EOMONTH($E35,$R35*(1-$O35)),AI$165&gt;EOMONTH($E35,$P35*12*(1-$O35)+$Q35*12*$O35+$R35*(1-$O35))),0,IF($X35="NNN",SUM(Expenses!AG$20:AG$24)*$F35,IF($X35="FSG",0,IF($X35="MG",SUMPRODUCT(Expenses!AG$20:AG$24,$Z35:$Z39)*$F35,MAX((Expenses!AG$20-$AB35/12)*$AA35*$F35,0)+MAX((Expenses!AG$21-$AB36/12)*$AA36*$F35,0)+MAX((Expenses!AG$22-$AB37/12)*$AA37*$F35,0)+MAX((Expenses!AG$23-$AB38/12)*$AA38*$F35,0)+MAX((Expenses!AG$24-$AB39/12)*$AA39*$F35,0)))))</f>
        <v>0</v>
      </c>
      <c r="AJ206" s="154">
        <f>IF(OR(AJ$165&lt;=EOMONTH($E35,$R35*(1-$O35)),AJ$165&gt;EOMONTH($E35,$P35*12*(1-$O35)+$Q35*12*$O35+$R35*(1-$O35))),0,IF($X35="NNN",SUM(Expenses!AH$20:AH$24)*$F35,IF($X35="FSG",0,IF($X35="MG",SUMPRODUCT(Expenses!AH$20:AH$24,$Z35:$Z39)*$F35,MAX((Expenses!AH$20-$AB35/12)*$AA35*$F35,0)+MAX((Expenses!AH$21-$AB36/12)*$AA36*$F35,0)+MAX((Expenses!AH$22-$AB37/12)*$AA37*$F35,0)+MAX((Expenses!AH$23-$AB38/12)*$AA38*$F35,0)+MAX((Expenses!AH$24-$AB39/12)*$AA39*$F35,0)))))</f>
        <v>0</v>
      </c>
      <c r="AK206" s="154">
        <f>IF(OR(AK$165&lt;=EOMONTH($E35,$R35*(1-$O35)),AK$165&gt;EOMONTH($E35,$P35*12*(1-$O35)+$Q35*12*$O35+$R35*(1-$O35))),0,IF($X35="NNN",SUM(Expenses!AI$20:AI$24)*$F35,IF($X35="FSG",0,IF($X35="MG",SUMPRODUCT(Expenses!AI$20:AI$24,$Z35:$Z39)*$F35,MAX((Expenses!AI$20-$AB35/12)*$AA35*$F35,0)+MAX((Expenses!AI$21-$AB36/12)*$AA36*$F35,0)+MAX((Expenses!AI$22-$AB37/12)*$AA37*$F35,0)+MAX((Expenses!AI$23-$AB38/12)*$AA38*$F35,0)+MAX((Expenses!AI$24-$AB39/12)*$AA39*$F35,0)))))</f>
        <v>0</v>
      </c>
      <c r="AL206" s="154">
        <f>IF(OR(AL$165&lt;=EOMONTH($E35,$R35*(1-$O35)),AL$165&gt;EOMONTH($E35,$P35*12*(1-$O35)+$Q35*12*$O35+$R35*(1-$O35))),0,IF($X35="NNN",SUM(Expenses!AJ$20:AJ$24)*$F35,IF($X35="FSG",0,IF($X35="MG",SUMPRODUCT(Expenses!AJ$20:AJ$24,$Z35:$Z39)*$F35,MAX((Expenses!AJ$20-$AB35/12)*$AA35*$F35,0)+MAX((Expenses!AJ$21-$AB36/12)*$AA36*$F35,0)+MAX((Expenses!AJ$22-$AB37/12)*$AA37*$F35,0)+MAX((Expenses!AJ$23-$AB38/12)*$AA38*$F35,0)+MAX((Expenses!AJ$24-$AB39/12)*$AA39*$F35,0)))))</f>
        <v>0</v>
      </c>
      <c r="AM206" s="154">
        <f>IF(OR(AM$165&lt;=EOMONTH($E35,$R35*(1-$O35)),AM$165&gt;EOMONTH($E35,$P35*12*(1-$O35)+$Q35*12*$O35+$R35*(1-$O35))),0,IF($X35="NNN",SUM(Expenses!AK$20:AK$24)*$F35,IF($X35="FSG",0,IF($X35="MG",SUMPRODUCT(Expenses!AK$20:AK$24,$Z35:$Z39)*$F35,MAX((Expenses!AK$20-$AB35/12)*$AA35*$F35,0)+MAX((Expenses!AK$21-$AB36/12)*$AA36*$F35,0)+MAX((Expenses!AK$22-$AB37/12)*$AA37*$F35,0)+MAX((Expenses!AK$23-$AB38/12)*$AA38*$F35,0)+MAX((Expenses!AK$24-$AB39/12)*$AA39*$F35,0)))))</f>
        <v>0</v>
      </c>
      <c r="AN206" s="154">
        <f>IF(OR(AN$165&lt;=EOMONTH($E35,$R35*(1-$O35)),AN$165&gt;EOMONTH($E35,$P35*12*(1-$O35)+$Q35*12*$O35+$R35*(1-$O35))),0,IF($X35="NNN",SUM(Expenses!AL$20:AL$24)*$F35,IF($X35="FSG",0,IF($X35="MG",SUMPRODUCT(Expenses!AL$20:AL$24,$Z35:$Z39)*$F35,MAX((Expenses!AL$20-$AB35/12)*$AA35*$F35,0)+MAX((Expenses!AL$21-$AB36/12)*$AA36*$F35,0)+MAX((Expenses!AL$22-$AB37/12)*$AA37*$F35,0)+MAX((Expenses!AL$23-$AB38/12)*$AA38*$F35,0)+MAX((Expenses!AL$24-$AB39/12)*$AA39*$F35,0)))))</f>
        <v>0</v>
      </c>
      <c r="AO206" s="154">
        <f>IF(OR(AO$165&lt;=EOMONTH($E35,$R35*(1-$O35)),AO$165&gt;EOMONTH($E35,$P35*12*(1-$O35)+$Q35*12*$O35+$R35*(1-$O35))),0,IF($X35="NNN",SUM(Expenses!AM$20:AM$24)*$F35,IF($X35="FSG",0,IF($X35="MG",SUMPRODUCT(Expenses!AM$20:AM$24,$Z35:$Z39)*$F35,MAX((Expenses!AM$20-$AB35/12)*$AA35*$F35,0)+MAX((Expenses!AM$21-$AB36/12)*$AA36*$F35,0)+MAX((Expenses!AM$22-$AB37/12)*$AA37*$F35,0)+MAX((Expenses!AM$23-$AB38/12)*$AA38*$F35,0)+MAX((Expenses!AM$24-$AB39/12)*$AA39*$F35,0)))))</f>
        <v>0</v>
      </c>
      <c r="AP206" s="154">
        <f>IF(OR(AP$165&lt;=EOMONTH($E35,$R35*(1-$O35)),AP$165&gt;EOMONTH($E35,$P35*12*(1-$O35)+$Q35*12*$O35+$R35*(1-$O35))),0,IF($X35="NNN",SUM(Expenses!AN$20:AN$24)*$F35,IF($X35="FSG",0,IF($X35="MG",SUMPRODUCT(Expenses!AN$20:AN$24,$Z35:$Z39)*$F35,MAX((Expenses!AN$20-$AB35/12)*$AA35*$F35,0)+MAX((Expenses!AN$21-$AB36/12)*$AA36*$F35,0)+MAX((Expenses!AN$22-$AB37/12)*$AA37*$F35,0)+MAX((Expenses!AN$23-$AB38/12)*$AA38*$F35,0)+MAX((Expenses!AN$24-$AB39/12)*$AA39*$F35,0)))))</f>
        <v>0</v>
      </c>
      <c r="AQ206" s="154">
        <f>IF(OR(AQ$165&lt;=EOMONTH($E35,$R35*(1-$O35)),AQ$165&gt;EOMONTH($E35,$P35*12*(1-$O35)+$Q35*12*$O35+$R35*(1-$O35))),0,IF($X35="NNN",SUM(Expenses!AO$20:AO$24)*$F35,IF($X35="FSG",0,IF($X35="MG",SUMPRODUCT(Expenses!AO$20:AO$24,$Z35:$Z39)*$F35,MAX((Expenses!AO$20-$AB35/12)*$AA35*$F35,0)+MAX((Expenses!AO$21-$AB36/12)*$AA36*$F35,0)+MAX((Expenses!AO$22-$AB37/12)*$AA37*$F35,0)+MAX((Expenses!AO$23-$AB38/12)*$AA38*$F35,0)+MAX((Expenses!AO$24-$AB39/12)*$AA39*$F35,0)))))</f>
        <v>0</v>
      </c>
      <c r="AR206" s="154">
        <f>IF(OR(AR$165&lt;=EOMONTH($E35,$R35*(1-$O35)),AR$165&gt;EOMONTH($E35,$P35*12*(1-$O35)+$Q35*12*$O35+$R35*(1-$O35))),0,IF($X35="NNN",SUM(Expenses!AP$20:AP$24)*$F35,IF($X35="FSG",0,IF($X35="MG",SUMPRODUCT(Expenses!AP$20:AP$24,$Z35:$Z39)*$F35,MAX((Expenses!AP$20-$AB35/12)*$AA35*$F35,0)+MAX((Expenses!AP$21-$AB36/12)*$AA36*$F35,0)+MAX((Expenses!AP$22-$AB37/12)*$AA37*$F35,0)+MAX((Expenses!AP$23-$AB38/12)*$AA38*$F35,0)+MAX((Expenses!AP$24-$AB39/12)*$AA39*$F35,0)))))</f>
        <v>0</v>
      </c>
      <c r="AS206" s="154">
        <f>IF(OR(AS$165&lt;=EOMONTH($E35,$R35*(1-$O35)),AS$165&gt;EOMONTH($E35,$P35*12*(1-$O35)+$Q35*12*$O35+$R35*(1-$O35))),0,IF($X35="NNN",SUM(Expenses!AQ$20:AQ$24)*$F35,IF($X35="FSG",0,IF($X35="MG",SUMPRODUCT(Expenses!AQ$20:AQ$24,$Z35:$Z39)*$F35,MAX((Expenses!AQ$20-$AB35/12)*$AA35*$F35,0)+MAX((Expenses!AQ$21-$AB36/12)*$AA36*$F35,0)+MAX((Expenses!AQ$22-$AB37/12)*$AA37*$F35,0)+MAX((Expenses!AQ$23-$AB38/12)*$AA38*$F35,0)+MAX((Expenses!AQ$24-$AB39/12)*$AA39*$F35,0)))))</f>
        <v>0</v>
      </c>
      <c r="AT206" s="154">
        <f>IF(OR(AT$165&lt;=EOMONTH($E35,$R35*(1-$O35)),AT$165&gt;EOMONTH($E35,$P35*12*(1-$O35)+$Q35*12*$O35+$R35*(1-$O35))),0,IF($X35="NNN",SUM(Expenses!AR$20:AR$24)*$F35,IF($X35="FSG",0,IF($X35="MG",SUMPRODUCT(Expenses!AR$20:AR$24,$Z35:$Z39)*$F35,MAX((Expenses!AR$20-$AB35/12)*$AA35*$F35,0)+MAX((Expenses!AR$21-$AB36/12)*$AA36*$F35,0)+MAX((Expenses!AR$22-$AB37/12)*$AA37*$F35,0)+MAX((Expenses!AR$23-$AB38/12)*$AA38*$F35,0)+MAX((Expenses!AR$24-$AB39/12)*$AA39*$F35,0)))))</f>
        <v>0</v>
      </c>
      <c r="AU206" s="154">
        <f>IF(OR(AU$165&lt;=EOMONTH($E35,$R35*(1-$O35)),AU$165&gt;EOMONTH($E35,$P35*12*(1-$O35)+$Q35*12*$O35+$R35*(1-$O35))),0,IF($X35="NNN",SUM(Expenses!AS$20:AS$24)*$F35,IF($X35="FSG",0,IF($X35="MG",SUMPRODUCT(Expenses!AS$20:AS$24,$Z35:$Z39)*$F35,MAX((Expenses!AS$20-$AB35/12)*$AA35*$F35,0)+MAX((Expenses!AS$21-$AB36/12)*$AA36*$F35,0)+MAX((Expenses!AS$22-$AB37/12)*$AA37*$F35,0)+MAX((Expenses!AS$23-$AB38/12)*$AA38*$F35,0)+MAX((Expenses!AS$24-$AB39/12)*$AA39*$F35,0)))))</f>
        <v>0</v>
      </c>
      <c r="AV206" s="154">
        <f>IF(OR(AV$165&lt;=EOMONTH($E35,$R35*(1-$O35)),AV$165&gt;EOMONTH($E35,$P35*12*(1-$O35)+$Q35*12*$O35+$R35*(1-$O35))),0,IF($X35="NNN",SUM(Expenses!AT$20:AT$24)*$F35,IF($X35="FSG",0,IF($X35="MG",SUMPRODUCT(Expenses!AT$20:AT$24,$Z35:$Z39)*$F35,MAX((Expenses!AT$20-$AB35/12)*$AA35*$F35,0)+MAX((Expenses!AT$21-$AB36/12)*$AA36*$F35,0)+MAX((Expenses!AT$22-$AB37/12)*$AA37*$F35,0)+MAX((Expenses!AT$23-$AB38/12)*$AA38*$F35,0)+MAX((Expenses!AT$24-$AB39/12)*$AA39*$F35,0)))))</f>
        <v>0</v>
      </c>
      <c r="AW206" s="154">
        <f>IF(OR(AW$165&lt;=EOMONTH($E35,$R35*(1-$O35)),AW$165&gt;EOMONTH($E35,$P35*12*(1-$O35)+$Q35*12*$O35+$R35*(1-$O35))),0,IF($X35="NNN",SUM(Expenses!AU$20:AU$24)*$F35,IF($X35="FSG",0,IF($X35="MG",SUMPRODUCT(Expenses!AU$20:AU$24,$Z35:$Z39)*$F35,MAX((Expenses!AU$20-$AB35/12)*$AA35*$F35,0)+MAX((Expenses!AU$21-$AB36/12)*$AA36*$F35,0)+MAX((Expenses!AU$22-$AB37/12)*$AA37*$F35,0)+MAX((Expenses!AU$23-$AB38/12)*$AA38*$F35,0)+MAX((Expenses!AU$24-$AB39/12)*$AA39*$F35,0)))))</f>
        <v>0</v>
      </c>
      <c r="AX206" s="154">
        <f>IF(OR(AX$165&lt;=EOMONTH($E35,$R35*(1-$O35)),AX$165&gt;EOMONTH($E35,$P35*12*(1-$O35)+$Q35*12*$O35+$R35*(1-$O35))),0,IF($X35="NNN",SUM(Expenses!AV$20:AV$24)*$F35,IF($X35="FSG",0,IF($X35="MG",SUMPRODUCT(Expenses!AV$20:AV$24,$Z35:$Z39)*$F35,MAX((Expenses!AV$20-$AB35/12)*$AA35*$F35,0)+MAX((Expenses!AV$21-$AB36/12)*$AA36*$F35,0)+MAX((Expenses!AV$22-$AB37/12)*$AA37*$F35,0)+MAX((Expenses!AV$23-$AB38/12)*$AA38*$F35,0)+MAX((Expenses!AV$24-$AB39/12)*$AA39*$F35,0)))))</f>
        <v>0</v>
      </c>
      <c r="AY206" s="154">
        <f>IF(OR(AY$165&lt;=EOMONTH($E35,$R35*(1-$O35)),AY$165&gt;EOMONTH($E35,$P35*12*(1-$O35)+$Q35*12*$O35+$R35*(1-$O35))),0,IF($X35="NNN",SUM(Expenses!AW$20:AW$24)*$F35,IF($X35="FSG",0,IF($X35="MG",SUMPRODUCT(Expenses!AW$20:AW$24,$Z35:$Z39)*$F35,MAX((Expenses!AW$20-$AB35/12)*$AA35*$F35,0)+MAX((Expenses!AW$21-$AB36/12)*$AA36*$F35,0)+MAX((Expenses!AW$22-$AB37/12)*$AA37*$F35,0)+MAX((Expenses!AW$23-$AB38/12)*$AA38*$F35,0)+MAX((Expenses!AW$24-$AB39/12)*$AA39*$F35,0)))))</f>
        <v>0</v>
      </c>
      <c r="AZ206" s="154">
        <f>IF(OR(AZ$165&lt;=EOMONTH($E35,$R35*(1-$O35)),AZ$165&gt;EOMONTH($E35,$P35*12*(1-$O35)+$Q35*12*$O35+$R35*(1-$O35))),0,IF($X35="NNN",SUM(Expenses!AX$20:AX$24)*$F35,IF($X35="FSG",0,IF($X35="MG",SUMPRODUCT(Expenses!AX$20:AX$24,$Z35:$Z39)*$F35,MAX((Expenses!AX$20-$AB35/12)*$AA35*$F35,0)+MAX((Expenses!AX$21-$AB36/12)*$AA36*$F35,0)+MAX((Expenses!AX$22-$AB37/12)*$AA37*$F35,0)+MAX((Expenses!AX$23-$AB38/12)*$AA38*$F35,0)+MAX((Expenses!AX$24-$AB39/12)*$AA39*$F35,0)))))</f>
        <v>0</v>
      </c>
      <c r="BA206" s="154">
        <f>IF(OR(BA$165&lt;=EOMONTH($E35,$R35*(1-$O35)),BA$165&gt;EOMONTH($E35,$P35*12*(1-$O35)+$Q35*12*$O35+$R35*(1-$O35))),0,IF($X35="NNN",SUM(Expenses!AY$20:AY$24)*$F35,IF($X35="FSG",0,IF($X35="MG",SUMPRODUCT(Expenses!AY$20:AY$24,$Z35:$Z39)*$F35,MAX((Expenses!AY$20-$AB35/12)*$AA35*$F35,0)+MAX((Expenses!AY$21-$AB36/12)*$AA36*$F35,0)+MAX((Expenses!AY$22-$AB37/12)*$AA37*$F35,0)+MAX((Expenses!AY$23-$AB38/12)*$AA38*$F35,0)+MAX((Expenses!AY$24-$AB39/12)*$AA39*$F35,0)))))</f>
        <v>0</v>
      </c>
      <c r="BB206" s="154">
        <f>IF(OR(BB$165&lt;=EOMONTH($E35,$R35*(1-$O35)),BB$165&gt;EOMONTH($E35,$P35*12*(1-$O35)+$Q35*12*$O35+$R35*(1-$O35))),0,IF($X35="NNN",SUM(Expenses!AZ$20:AZ$24)*$F35,IF($X35="FSG",0,IF($X35="MG",SUMPRODUCT(Expenses!AZ$20:AZ$24,$Z35:$Z39)*$F35,MAX((Expenses!AZ$20-$AB35/12)*$AA35*$F35,0)+MAX((Expenses!AZ$21-$AB36/12)*$AA36*$F35,0)+MAX((Expenses!AZ$22-$AB37/12)*$AA37*$F35,0)+MAX((Expenses!AZ$23-$AB38/12)*$AA38*$F35,0)+MAX((Expenses!AZ$24-$AB39/12)*$AA39*$F35,0)))))</f>
        <v>0</v>
      </c>
      <c r="BC206" s="154">
        <f>IF(OR(BC$165&lt;=EOMONTH($E35,$R35*(1-$O35)),BC$165&gt;EOMONTH($E35,$P35*12*(1-$O35)+$Q35*12*$O35+$R35*(1-$O35))),0,IF($X35="NNN",SUM(Expenses!BA$20:BA$24)*$F35,IF($X35="FSG",0,IF($X35="MG",SUMPRODUCT(Expenses!BA$20:BA$24,$Z35:$Z39)*$F35,MAX((Expenses!BA$20-$AB35/12)*$AA35*$F35,0)+MAX((Expenses!BA$21-$AB36/12)*$AA36*$F35,0)+MAX((Expenses!BA$22-$AB37/12)*$AA37*$F35,0)+MAX((Expenses!BA$23-$AB38/12)*$AA38*$F35,0)+MAX((Expenses!BA$24-$AB39/12)*$AA39*$F35,0)))))</f>
        <v>0</v>
      </c>
      <c r="BD206" s="154">
        <f>IF(OR(BD$165&lt;=EOMONTH($E35,$R35*(1-$O35)),BD$165&gt;EOMONTH($E35,$P35*12*(1-$O35)+$Q35*12*$O35+$R35*(1-$O35))),0,IF($X35="NNN",SUM(Expenses!BB$20:BB$24)*$F35,IF($X35="FSG",0,IF($X35="MG",SUMPRODUCT(Expenses!BB$20:BB$24,$Z35:$Z39)*$F35,MAX((Expenses!BB$20-$AB35/12)*$AA35*$F35,0)+MAX((Expenses!BB$21-$AB36/12)*$AA36*$F35,0)+MAX((Expenses!BB$22-$AB37/12)*$AA37*$F35,0)+MAX((Expenses!BB$23-$AB38/12)*$AA38*$F35,0)+MAX((Expenses!BB$24-$AB39/12)*$AA39*$F35,0)))))</f>
        <v>0</v>
      </c>
      <c r="BE206" s="154">
        <f>IF(OR(BE$165&lt;=EOMONTH($E35,$R35*(1-$O35)),BE$165&gt;EOMONTH($E35,$P35*12*(1-$O35)+$Q35*12*$O35+$R35*(1-$O35))),0,IF($X35="NNN",SUM(Expenses!BC$20:BC$24)*$F35,IF($X35="FSG",0,IF($X35="MG",SUMPRODUCT(Expenses!BC$20:BC$24,$Z35:$Z39)*$F35,MAX((Expenses!BC$20-$AB35/12)*$AA35*$F35,0)+MAX((Expenses!BC$21-$AB36/12)*$AA36*$F35,0)+MAX((Expenses!BC$22-$AB37/12)*$AA37*$F35,0)+MAX((Expenses!BC$23-$AB38/12)*$AA38*$F35,0)+MAX((Expenses!BC$24-$AB39/12)*$AA39*$F35,0)))))</f>
        <v>0</v>
      </c>
      <c r="BF206" s="154">
        <f>IF(OR(BF$165&lt;=EOMONTH($E35,$R35*(1-$O35)),BF$165&gt;EOMONTH($E35,$P35*12*(1-$O35)+$Q35*12*$O35+$R35*(1-$O35))),0,IF($X35="NNN",SUM(Expenses!BD$20:BD$24)*$F35,IF($X35="FSG",0,IF($X35="MG",SUMPRODUCT(Expenses!BD$20:BD$24,$Z35:$Z39)*$F35,MAX((Expenses!BD$20-$AB35/12)*$AA35*$F35,0)+MAX((Expenses!BD$21-$AB36/12)*$AA36*$F35,0)+MAX((Expenses!BD$22-$AB37/12)*$AA37*$F35,0)+MAX((Expenses!BD$23-$AB38/12)*$AA38*$F35,0)+MAX((Expenses!BD$24-$AB39/12)*$AA39*$F35,0)))))</f>
        <v>0</v>
      </c>
      <c r="BG206" s="154">
        <f>IF(OR(BG$165&lt;=EOMONTH($E35,$R35*(1-$O35)),BG$165&gt;EOMONTH($E35,$P35*12*(1-$O35)+$Q35*12*$O35+$R35*(1-$O35))),0,IF($X35="NNN",SUM(Expenses!BE$20:BE$24)*$F35,IF($X35="FSG",0,IF($X35="MG",SUMPRODUCT(Expenses!BE$20:BE$24,$Z35:$Z39)*$F35,MAX((Expenses!BE$20-$AB35/12)*$AA35*$F35,0)+MAX((Expenses!BE$21-$AB36/12)*$AA36*$F35,0)+MAX((Expenses!BE$22-$AB37/12)*$AA37*$F35,0)+MAX((Expenses!BE$23-$AB38/12)*$AA38*$F35,0)+MAX((Expenses!BE$24-$AB39/12)*$AA39*$F35,0)))))</f>
        <v>0</v>
      </c>
      <c r="BH206" s="154">
        <f>IF(OR(BH$165&lt;=EOMONTH($E35,$R35*(1-$O35)),BH$165&gt;EOMONTH($E35,$P35*12*(1-$O35)+$Q35*12*$O35+$R35*(1-$O35))),0,IF($X35="NNN",SUM(Expenses!BF$20:BF$24)*$F35,IF($X35="FSG",0,IF($X35="MG",SUMPRODUCT(Expenses!BF$20:BF$24,$Z35:$Z39)*$F35,MAX((Expenses!BF$20-$AB35/12)*$AA35*$F35,0)+MAX((Expenses!BF$21-$AB36/12)*$AA36*$F35,0)+MAX((Expenses!BF$22-$AB37/12)*$AA37*$F35,0)+MAX((Expenses!BF$23-$AB38/12)*$AA38*$F35,0)+MAX((Expenses!BF$24-$AB39/12)*$AA39*$F35,0)))))</f>
        <v>0</v>
      </c>
      <c r="BI206" s="154">
        <f>IF(OR(BI$165&lt;=EOMONTH($E35,$R35*(1-$O35)),BI$165&gt;EOMONTH($E35,$P35*12*(1-$O35)+$Q35*12*$O35+$R35*(1-$O35))),0,IF($X35="NNN",SUM(Expenses!BG$20:BG$24)*$F35,IF($X35="FSG",0,IF($X35="MG",SUMPRODUCT(Expenses!BG$20:BG$24,$Z35:$Z39)*$F35,MAX((Expenses!BG$20-$AB35/12)*$AA35*$F35,0)+MAX((Expenses!BG$21-$AB36/12)*$AA36*$F35,0)+MAX((Expenses!BG$22-$AB37/12)*$AA37*$F35,0)+MAX((Expenses!BG$23-$AB38/12)*$AA38*$F35,0)+MAX((Expenses!BG$24-$AB39/12)*$AA39*$F35,0)))))</f>
        <v>0</v>
      </c>
      <c r="BJ206" s="154">
        <f>IF(OR(BJ$165&lt;=EOMONTH($E35,$R35*(1-$O35)),BJ$165&gt;EOMONTH($E35,$P35*12*(1-$O35)+$Q35*12*$O35+$R35*(1-$O35))),0,IF($X35="NNN",SUM(Expenses!BH$20:BH$24)*$F35,IF($X35="FSG",0,IF($X35="MG",SUMPRODUCT(Expenses!BH$20:BH$24,$Z35:$Z39)*$F35,MAX((Expenses!BH$20-$AB35/12)*$AA35*$F35,0)+MAX((Expenses!BH$21-$AB36/12)*$AA36*$F35,0)+MAX((Expenses!BH$22-$AB37/12)*$AA37*$F35,0)+MAX((Expenses!BH$23-$AB38/12)*$AA38*$F35,0)+MAX((Expenses!BH$24-$AB39/12)*$AA39*$F35,0)))))</f>
        <v>0</v>
      </c>
      <c r="BK206" s="154">
        <f>IF(OR(BK$165&lt;=EOMONTH($E35,$R35*(1-$O35)),BK$165&gt;EOMONTH($E35,$P35*12*(1-$O35)+$Q35*12*$O35+$R35*(1-$O35))),0,IF($X35="NNN",SUM(Expenses!BI$20:BI$24)*$F35,IF($X35="FSG",0,IF($X35="MG",SUMPRODUCT(Expenses!BI$20:BI$24,$Z35:$Z39)*$F35,MAX((Expenses!BI$20-$AB35/12)*$AA35*$F35,0)+MAX((Expenses!BI$21-$AB36/12)*$AA36*$F35,0)+MAX((Expenses!BI$22-$AB37/12)*$AA37*$F35,0)+MAX((Expenses!BI$23-$AB38/12)*$AA38*$F35,0)+MAX((Expenses!BI$24-$AB39/12)*$AA39*$F35,0)))))</f>
        <v>0</v>
      </c>
      <c r="BL206" s="154">
        <f>IF(OR(BL$165&lt;=EOMONTH($E35,$R35*(1-$O35)),BL$165&gt;EOMONTH($E35,$P35*12*(1-$O35)+$Q35*12*$O35+$R35*(1-$O35))),0,IF($X35="NNN",SUM(Expenses!BJ$20:BJ$24)*$F35,IF($X35="FSG",0,IF($X35="MG",SUMPRODUCT(Expenses!BJ$20:BJ$24,$Z35:$Z39)*$F35,MAX((Expenses!BJ$20-$AB35/12)*$AA35*$F35,0)+MAX((Expenses!BJ$21-$AB36/12)*$AA36*$F35,0)+MAX((Expenses!BJ$22-$AB37/12)*$AA37*$F35,0)+MAX((Expenses!BJ$23-$AB38/12)*$AA38*$F35,0)+MAX((Expenses!BJ$24-$AB39/12)*$AA39*$F35,0)))))</f>
        <v>0</v>
      </c>
      <c r="BM206" s="154">
        <f>IF(OR(BM$165&lt;=EOMONTH($E35,$R35*(1-$O35)),BM$165&gt;EOMONTH($E35,$P35*12*(1-$O35)+$Q35*12*$O35+$R35*(1-$O35))),0,IF($X35="NNN",SUM(Expenses!BK$20:BK$24)*$F35,IF($X35="FSG",0,IF($X35="MG",SUMPRODUCT(Expenses!BK$20:BK$24,$Z35:$Z39)*$F35,MAX((Expenses!BK$20-$AB35/12)*$AA35*$F35,0)+MAX((Expenses!BK$21-$AB36/12)*$AA36*$F35,0)+MAX((Expenses!BK$22-$AB37/12)*$AA37*$F35,0)+MAX((Expenses!BK$23-$AB38/12)*$AA38*$F35,0)+MAX((Expenses!BK$24-$AB39/12)*$AA39*$F35,0)))))</f>
        <v>0</v>
      </c>
      <c r="BN206" s="154">
        <f>IF(OR(BN$165&lt;=EOMONTH($E35,$R35*(1-$O35)),BN$165&gt;EOMONTH($E35,$P35*12*(1-$O35)+$Q35*12*$O35+$R35*(1-$O35))),0,IF($X35="NNN",SUM(Expenses!BL$20:BL$24)*$F35,IF($X35="FSG",0,IF($X35="MG",SUMPRODUCT(Expenses!BL$20:BL$24,$Z35:$Z39)*$F35,MAX((Expenses!BL$20-$AB35/12)*$AA35*$F35,0)+MAX((Expenses!BL$21-$AB36/12)*$AA36*$F35,0)+MAX((Expenses!BL$22-$AB37/12)*$AA37*$F35,0)+MAX((Expenses!BL$23-$AB38/12)*$AA38*$F35,0)+MAX((Expenses!BL$24-$AB39/12)*$AA39*$F35,0)))))</f>
        <v>0</v>
      </c>
      <c r="BO206" s="154">
        <f>IF(OR(BO$165&lt;=EOMONTH($E35,$R35*(1-$O35)),BO$165&gt;EOMONTH($E35,$P35*12*(1-$O35)+$Q35*12*$O35+$R35*(1-$O35))),0,IF($X35="NNN",SUM(Expenses!BM$20:BM$24)*$F35,IF($X35="FSG",0,IF($X35="MG",SUMPRODUCT(Expenses!BM$20:BM$24,$Z35:$Z39)*$F35,MAX((Expenses!BM$20-$AB35/12)*$AA35*$F35,0)+MAX((Expenses!BM$21-$AB36/12)*$AA36*$F35,0)+MAX((Expenses!BM$22-$AB37/12)*$AA37*$F35,0)+MAX((Expenses!BM$23-$AB38/12)*$AA38*$F35,0)+MAX((Expenses!BM$24-$AB39/12)*$AA39*$F35,0)))))</f>
        <v>0</v>
      </c>
      <c r="BP206" s="154">
        <f>IF(OR(BP$165&lt;=EOMONTH($E35,$R35*(1-$O35)),BP$165&gt;EOMONTH($E35,$P35*12*(1-$O35)+$Q35*12*$O35+$R35*(1-$O35))),0,IF($X35="NNN",SUM(Expenses!BN$20:BN$24)*$F35,IF($X35="FSG",0,IF($X35="MG",SUMPRODUCT(Expenses!BN$20:BN$24,$Z35:$Z39)*$F35,MAX((Expenses!BN$20-$AB35/12)*$AA35*$F35,0)+MAX((Expenses!BN$21-$AB36/12)*$AA36*$F35,0)+MAX((Expenses!BN$22-$AB37/12)*$AA37*$F35,0)+MAX((Expenses!BN$23-$AB38/12)*$AA38*$F35,0)+MAX((Expenses!BN$24-$AB39/12)*$AA39*$F35,0)))))</f>
        <v>0</v>
      </c>
      <c r="BQ206" s="154">
        <f>IF(OR(BQ$165&lt;=EOMONTH($E35,$R35*(1-$O35)),BQ$165&gt;EOMONTH($E35,$P35*12*(1-$O35)+$Q35*12*$O35+$R35*(1-$O35))),0,IF($X35="NNN",SUM(Expenses!BO$20:BO$24)*$F35,IF($X35="FSG",0,IF($X35="MG",SUMPRODUCT(Expenses!BO$20:BO$24,$Z35:$Z39)*$F35,MAX((Expenses!BO$20-$AB35/12)*$AA35*$F35,0)+MAX((Expenses!BO$21-$AB36/12)*$AA36*$F35,0)+MAX((Expenses!BO$22-$AB37/12)*$AA37*$F35,0)+MAX((Expenses!BO$23-$AB38/12)*$AA38*$F35,0)+MAX((Expenses!BO$24-$AB39/12)*$AA39*$F35,0)))))</f>
        <v>0</v>
      </c>
      <c r="BR206" s="154">
        <f>IF(OR(BR$165&lt;=EOMONTH($E35,$R35*(1-$O35)),BR$165&gt;EOMONTH($E35,$P35*12*(1-$O35)+$Q35*12*$O35+$R35*(1-$O35))),0,IF($X35="NNN",SUM(Expenses!BP$20:BP$24)*$F35,IF($X35="FSG",0,IF($X35="MG",SUMPRODUCT(Expenses!BP$20:BP$24,$Z35:$Z39)*$F35,MAX((Expenses!BP$20-$AB35/12)*$AA35*$F35,0)+MAX((Expenses!BP$21-$AB36/12)*$AA36*$F35,0)+MAX((Expenses!BP$22-$AB37/12)*$AA37*$F35,0)+MAX((Expenses!BP$23-$AB38/12)*$AA38*$F35,0)+MAX((Expenses!BP$24-$AB39/12)*$AA39*$F35,0)))))</f>
        <v>0</v>
      </c>
      <c r="BS206" s="154">
        <f>IF(OR(BS$165&lt;=EOMONTH($E35,$R35*(1-$O35)),BS$165&gt;EOMONTH($E35,$P35*12*(1-$O35)+$Q35*12*$O35+$R35*(1-$O35))),0,IF($X35="NNN",SUM(Expenses!BQ$20:BQ$24)*$F35,IF($X35="FSG",0,IF($X35="MG",SUMPRODUCT(Expenses!BQ$20:BQ$24,$Z35:$Z39)*$F35,MAX((Expenses!BQ$20-$AB35/12)*$AA35*$F35,0)+MAX((Expenses!BQ$21-$AB36/12)*$AA36*$F35,0)+MAX((Expenses!BQ$22-$AB37/12)*$AA37*$F35,0)+MAX((Expenses!BQ$23-$AB38/12)*$AA38*$F35,0)+MAX((Expenses!BQ$24-$AB39/12)*$AA39*$F35,0)))))</f>
        <v>0</v>
      </c>
      <c r="BT206" s="154">
        <f>IF(OR(BT$165&lt;=EOMONTH($E35,$R35*(1-$O35)),BT$165&gt;EOMONTH($E35,$P35*12*(1-$O35)+$Q35*12*$O35+$R35*(1-$O35))),0,IF($X35="NNN",SUM(Expenses!BR$20:BR$24)*$F35,IF($X35="FSG",0,IF($X35="MG",SUMPRODUCT(Expenses!BR$20:BR$24,$Z35:$Z39)*$F35,MAX((Expenses!BR$20-$AB35/12)*$AA35*$F35,0)+MAX((Expenses!BR$21-$AB36/12)*$AA36*$F35,0)+MAX((Expenses!BR$22-$AB37/12)*$AA37*$F35,0)+MAX((Expenses!BR$23-$AB38/12)*$AA38*$F35,0)+MAX((Expenses!BR$24-$AB39/12)*$AA39*$F35,0)))))</f>
        <v>0</v>
      </c>
      <c r="BU206" s="154">
        <f>IF(OR(BU$165&lt;=EOMONTH($E35,$R35*(1-$O35)),BU$165&gt;EOMONTH($E35,$P35*12*(1-$O35)+$Q35*12*$O35+$R35*(1-$O35))),0,IF($X35="NNN",SUM(Expenses!BS$20:BS$24)*$F35,IF($X35="FSG",0,IF($X35="MG",SUMPRODUCT(Expenses!BS$20:BS$24,$Z35:$Z39)*$F35,MAX((Expenses!BS$20-$AB35/12)*$AA35*$F35,0)+MAX((Expenses!BS$21-$AB36/12)*$AA36*$F35,0)+MAX((Expenses!BS$22-$AB37/12)*$AA37*$F35,0)+MAX((Expenses!BS$23-$AB38/12)*$AA38*$F35,0)+MAX((Expenses!BS$24-$AB39/12)*$AA39*$F35,0)))))</f>
        <v>0</v>
      </c>
      <c r="BV206" s="154">
        <f>IF(OR(BV$165&lt;=EOMONTH($E35,$R35*(1-$O35)),BV$165&gt;EOMONTH($E35,$P35*12*(1-$O35)+$Q35*12*$O35+$R35*(1-$O35))),0,IF($X35="NNN",SUM(Expenses!BT$20:BT$24)*$F35,IF($X35="FSG",0,IF($X35="MG",SUMPRODUCT(Expenses!BT$20:BT$24,$Z35:$Z39)*$F35,MAX((Expenses!BT$20-$AB35/12)*$AA35*$F35,0)+MAX((Expenses!BT$21-$AB36/12)*$AA36*$F35,0)+MAX((Expenses!BT$22-$AB37/12)*$AA37*$F35,0)+MAX((Expenses!BT$23-$AB38/12)*$AA38*$F35,0)+MAX((Expenses!BT$24-$AB39/12)*$AA39*$F35,0)))))</f>
        <v>0</v>
      </c>
      <c r="BW206" s="154">
        <f>IF(OR(BW$165&lt;=EOMONTH($E35,$R35*(1-$O35)),BW$165&gt;EOMONTH($E35,$P35*12*(1-$O35)+$Q35*12*$O35+$R35*(1-$O35))),0,IF($X35="NNN",SUM(Expenses!BU$20:BU$24)*$F35,IF($X35="FSG",0,IF($X35="MG",SUMPRODUCT(Expenses!BU$20:BU$24,$Z35:$Z39)*$F35,MAX((Expenses!BU$20-$AB35/12)*$AA35*$F35,0)+MAX((Expenses!BU$21-$AB36/12)*$AA36*$F35,0)+MAX((Expenses!BU$22-$AB37/12)*$AA37*$F35,0)+MAX((Expenses!BU$23-$AB38/12)*$AA38*$F35,0)+MAX((Expenses!BU$24-$AB39/12)*$AA39*$F35,0)))))</f>
        <v>0</v>
      </c>
      <c r="BX206" s="154">
        <f>IF(OR(BX$165&lt;=EOMONTH($E35,$R35*(1-$O35)),BX$165&gt;EOMONTH($E35,$P35*12*(1-$O35)+$Q35*12*$O35+$R35*(1-$O35))),0,IF($X35="NNN",SUM(Expenses!BV$20:BV$24)*$F35,IF($X35="FSG",0,IF($X35="MG",SUMPRODUCT(Expenses!BV$20:BV$24,$Z35:$Z39)*$F35,MAX((Expenses!BV$20-$AB35/12)*$AA35*$F35,0)+MAX((Expenses!BV$21-$AB36/12)*$AA36*$F35,0)+MAX((Expenses!BV$22-$AB37/12)*$AA37*$F35,0)+MAX((Expenses!BV$23-$AB38/12)*$AA38*$F35,0)+MAX((Expenses!BV$24-$AB39/12)*$AA39*$F35,0)))))</f>
        <v>0</v>
      </c>
      <c r="BY206" s="154">
        <f>IF(OR(BY$165&lt;=EOMONTH($E35,$R35*(1-$O35)),BY$165&gt;EOMONTH($E35,$P35*12*(1-$O35)+$Q35*12*$O35+$R35*(1-$O35))),0,IF($X35="NNN",SUM(Expenses!BW$20:BW$24)*$F35,IF($X35="FSG",0,IF($X35="MG",SUMPRODUCT(Expenses!BW$20:BW$24,$Z35:$Z39)*$F35,MAX((Expenses!BW$20-$AB35/12)*$AA35*$F35,0)+MAX((Expenses!BW$21-$AB36/12)*$AA36*$F35,0)+MAX((Expenses!BW$22-$AB37/12)*$AA37*$F35,0)+MAX((Expenses!BW$23-$AB38/12)*$AA38*$F35,0)+MAX((Expenses!BW$24-$AB39/12)*$AA39*$F35,0)))))</f>
        <v>0</v>
      </c>
      <c r="BZ206" s="154">
        <f>IF(OR(BZ$165&lt;=EOMONTH($E35,$R35*(1-$O35)),BZ$165&gt;EOMONTH($E35,$P35*12*(1-$O35)+$Q35*12*$O35+$R35*(1-$O35))),0,IF($X35="NNN",SUM(Expenses!BX$20:BX$24)*$F35,IF($X35="FSG",0,IF($X35="MG",SUMPRODUCT(Expenses!BX$20:BX$24,$Z35:$Z39)*$F35,MAX((Expenses!BX$20-$AB35/12)*$AA35*$F35,0)+MAX((Expenses!BX$21-$AB36/12)*$AA36*$F35,0)+MAX((Expenses!BX$22-$AB37/12)*$AA37*$F35,0)+MAX((Expenses!BX$23-$AB38/12)*$AA38*$F35,0)+MAX((Expenses!BX$24-$AB39/12)*$AA39*$F35,0)))))</f>
        <v>0</v>
      </c>
      <c r="CA206" s="154">
        <f>IF(OR(CA$165&lt;=EOMONTH($E35,$R35*(1-$O35)),CA$165&gt;EOMONTH($E35,$P35*12*(1-$O35)+$Q35*12*$O35+$R35*(1-$O35))),0,IF($X35="NNN",SUM(Expenses!BY$20:BY$24)*$F35,IF($X35="FSG",0,IF($X35="MG",SUMPRODUCT(Expenses!BY$20:BY$24,$Z35:$Z39)*$F35,MAX((Expenses!BY$20-$AB35/12)*$AA35*$F35,0)+MAX((Expenses!BY$21-$AB36/12)*$AA36*$F35,0)+MAX((Expenses!BY$22-$AB37/12)*$AA37*$F35,0)+MAX((Expenses!BY$23-$AB38/12)*$AA38*$F35,0)+MAX((Expenses!BY$24-$AB39/12)*$AA39*$F35,0)))))</f>
        <v>0</v>
      </c>
      <c r="CB206" s="154">
        <f>IF(OR(CB$165&lt;=EOMONTH($E35,$R35*(1-$O35)),CB$165&gt;EOMONTH($E35,$P35*12*(1-$O35)+$Q35*12*$O35+$R35*(1-$O35))),0,IF($X35="NNN",SUM(Expenses!BZ$20:BZ$24)*$F35,IF($X35="FSG",0,IF($X35="MG",SUMPRODUCT(Expenses!BZ$20:BZ$24,$Z35:$Z39)*$F35,MAX((Expenses!BZ$20-$AB35/12)*$AA35*$F35,0)+MAX((Expenses!BZ$21-$AB36/12)*$AA36*$F35,0)+MAX((Expenses!BZ$22-$AB37/12)*$AA37*$F35,0)+MAX((Expenses!BZ$23-$AB38/12)*$AA38*$F35,0)+MAX((Expenses!BZ$24-$AB39/12)*$AA39*$F35,0)))))</f>
        <v>0</v>
      </c>
      <c r="CC206" s="154">
        <f>IF(OR(CC$165&lt;=EOMONTH($E35,$R35*(1-$O35)),CC$165&gt;EOMONTH($E35,$P35*12*(1-$O35)+$Q35*12*$O35+$R35*(1-$O35))),0,IF($X35="NNN",SUM(Expenses!CA$20:CA$24)*$F35,IF($X35="FSG",0,IF($X35="MG",SUMPRODUCT(Expenses!CA$20:CA$24,$Z35:$Z39)*$F35,MAX((Expenses!CA$20-$AB35/12)*$AA35*$F35,0)+MAX((Expenses!CA$21-$AB36/12)*$AA36*$F35,0)+MAX((Expenses!CA$22-$AB37/12)*$AA37*$F35,0)+MAX((Expenses!CA$23-$AB38/12)*$AA38*$F35,0)+MAX((Expenses!CA$24-$AB39/12)*$AA39*$F35,0)))))</f>
        <v>0</v>
      </c>
      <c r="CD206" s="154">
        <f>IF(OR(CD$165&lt;=EOMONTH($E35,$R35*(1-$O35)),CD$165&gt;EOMONTH($E35,$P35*12*(1-$O35)+$Q35*12*$O35+$R35*(1-$O35))),0,IF($X35="NNN",SUM(Expenses!CB$20:CB$24)*$F35,IF($X35="FSG",0,IF($X35="MG",SUMPRODUCT(Expenses!CB$20:CB$24,$Z35:$Z39)*$F35,MAX((Expenses!CB$20-$AB35/12)*$AA35*$F35,0)+MAX((Expenses!CB$21-$AB36/12)*$AA36*$F35,0)+MAX((Expenses!CB$22-$AB37/12)*$AA37*$F35,0)+MAX((Expenses!CB$23-$AB38/12)*$AA38*$F35,0)+MAX((Expenses!CB$24-$AB39/12)*$AA39*$F35,0)))))</f>
        <v>0</v>
      </c>
      <c r="CE206" s="154">
        <f>IF(OR(CE$165&lt;=EOMONTH($E35,$R35*(1-$O35)),CE$165&gt;EOMONTH($E35,$P35*12*(1-$O35)+$Q35*12*$O35+$R35*(1-$O35))),0,IF($X35="NNN",SUM(Expenses!CC$20:CC$24)*$F35,IF($X35="FSG",0,IF($X35="MG",SUMPRODUCT(Expenses!CC$20:CC$24,$Z35:$Z39)*$F35,MAX((Expenses!CC$20-$AB35/12)*$AA35*$F35,0)+MAX((Expenses!CC$21-$AB36/12)*$AA36*$F35,0)+MAX((Expenses!CC$22-$AB37/12)*$AA37*$F35,0)+MAX((Expenses!CC$23-$AB38/12)*$AA38*$F35,0)+MAX((Expenses!CC$24-$AB39/12)*$AA39*$F35,0)))))</f>
        <v>0</v>
      </c>
      <c r="CF206" s="154">
        <f>IF(OR(CF$165&lt;=EOMONTH($E35,$R35*(1-$O35)),CF$165&gt;EOMONTH($E35,$P35*12*(1-$O35)+$Q35*12*$O35+$R35*(1-$O35))),0,IF($X35="NNN",SUM(Expenses!CD$20:CD$24)*$F35,IF($X35="FSG",0,IF($X35="MG",SUMPRODUCT(Expenses!CD$20:CD$24,$Z35:$Z39)*$F35,MAX((Expenses!CD$20-$AB35/12)*$AA35*$F35,0)+MAX((Expenses!CD$21-$AB36/12)*$AA36*$F35,0)+MAX((Expenses!CD$22-$AB37/12)*$AA37*$F35,0)+MAX((Expenses!CD$23-$AB38/12)*$AA38*$F35,0)+MAX((Expenses!CD$24-$AB39/12)*$AA39*$F35,0)))))</f>
        <v>0</v>
      </c>
      <c r="CG206" s="154">
        <f>IF(OR(CG$165&lt;=EOMONTH($E35,$R35*(1-$O35)),CG$165&gt;EOMONTH($E35,$P35*12*(1-$O35)+$Q35*12*$O35+$R35*(1-$O35))),0,IF($X35="NNN",SUM(Expenses!CE$20:CE$24)*$F35,IF($X35="FSG",0,IF($X35="MG",SUMPRODUCT(Expenses!CE$20:CE$24,$Z35:$Z39)*$F35,MAX((Expenses!CE$20-$AB35/12)*$AA35*$F35,0)+MAX((Expenses!CE$21-$AB36/12)*$AA36*$F35,0)+MAX((Expenses!CE$22-$AB37/12)*$AA37*$F35,0)+MAX((Expenses!CE$23-$AB38/12)*$AA38*$F35,0)+MAX((Expenses!CE$24-$AB39/12)*$AA39*$F35,0)))))</f>
        <v>0</v>
      </c>
      <c r="CH206" s="154">
        <f>IF(OR(CH$165&lt;=EOMONTH($E35,$R35*(1-$O35)),CH$165&gt;EOMONTH($E35,$P35*12*(1-$O35)+$Q35*12*$O35+$R35*(1-$O35))),0,IF($X35="NNN",SUM(Expenses!CF$20:CF$24)*$F35,IF($X35="FSG",0,IF($X35="MG",SUMPRODUCT(Expenses!CF$20:CF$24,$Z35:$Z39)*$F35,MAX((Expenses!CF$20-$AB35/12)*$AA35*$F35,0)+MAX((Expenses!CF$21-$AB36/12)*$AA36*$F35,0)+MAX((Expenses!CF$22-$AB37/12)*$AA37*$F35,0)+MAX((Expenses!CF$23-$AB38/12)*$AA38*$F35,0)+MAX((Expenses!CF$24-$AB39/12)*$AA39*$F35,0)))))</f>
        <v>0</v>
      </c>
      <c r="CI206" s="154">
        <f>IF(OR(CI$165&lt;=EOMONTH($E35,$R35*(1-$O35)),CI$165&gt;EOMONTH($E35,$P35*12*(1-$O35)+$Q35*12*$O35+$R35*(1-$O35))),0,IF($X35="NNN",SUM(Expenses!CG$20:CG$24)*$F35,IF($X35="FSG",0,IF($X35="MG",SUMPRODUCT(Expenses!CG$20:CG$24,$Z35:$Z39)*$F35,MAX((Expenses!CG$20-$AB35/12)*$AA35*$F35,0)+MAX((Expenses!CG$21-$AB36/12)*$AA36*$F35,0)+MAX((Expenses!CG$22-$AB37/12)*$AA37*$F35,0)+MAX((Expenses!CG$23-$AB38/12)*$AA38*$F35,0)+MAX((Expenses!CG$24-$AB39/12)*$AA39*$F35,0)))))</f>
        <v>0</v>
      </c>
      <c r="CJ206" s="154">
        <f>IF(OR(CJ$165&lt;=EOMONTH($E35,$R35*(1-$O35)),CJ$165&gt;EOMONTH($E35,$P35*12*(1-$O35)+$Q35*12*$O35+$R35*(1-$O35))),0,IF($X35="NNN",SUM(Expenses!CH$20:CH$24)*$F35,IF($X35="FSG",0,IF($X35="MG",SUMPRODUCT(Expenses!CH$20:CH$24,$Z35:$Z39)*$F35,MAX((Expenses!CH$20-$AB35/12)*$AA35*$F35,0)+MAX((Expenses!CH$21-$AB36/12)*$AA36*$F35,0)+MAX((Expenses!CH$22-$AB37/12)*$AA37*$F35,0)+MAX((Expenses!CH$23-$AB38/12)*$AA38*$F35,0)+MAX((Expenses!CH$24-$AB39/12)*$AA39*$F35,0)))))</f>
        <v>0</v>
      </c>
      <c r="CK206" s="154">
        <f>IF(OR(CK$165&lt;=EOMONTH($E35,$R35*(1-$O35)),CK$165&gt;EOMONTH($E35,$P35*12*(1-$O35)+$Q35*12*$O35+$R35*(1-$O35))),0,IF($X35="NNN",SUM(Expenses!CI$20:CI$24)*$F35,IF($X35="FSG",0,IF($X35="MG",SUMPRODUCT(Expenses!CI$20:CI$24,$Z35:$Z39)*$F35,MAX((Expenses!CI$20-$AB35/12)*$AA35*$F35,0)+MAX((Expenses!CI$21-$AB36/12)*$AA36*$F35,0)+MAX((Expenses!CI$22-$AB37/12)*$AA37*$F35,0)+MAX((Expenses!CI$23-$AB38/12)*$AA38*$F35,0)+MAX((Expenses!CI$24-$AB39/12)*$AA39*$F35,0)))))</f>
        <v>0</v>
      </c>
      <c r="CL206" s="154">
        <f>IF(OR(CL$165&lt;=EOMONTH($E35,$R35*(1-$O35)),CL$165&gt;EOMONTH($E35,$P35*12*(1-$O35)+$Q35*12*$O35+$R35*(1-$O35))),0,IF($X35="NNN",SUM(Expenses!CJ$20:CJ$24)*$F35,IF($X35="FSG",0,IF($X35="MG",SUMPRODUCT(Expenses!CJ$20:CJ$24,$Z35:$Z39)*$F35,MAX((Expenses!CJ$20-$AB35/12)*$AA35*$F35,0)+MAX((Expenses!CJ$21-$AB36/12)*$AA36*$F35,0)+MAX((Expenses!CJ$22-$AB37/12)*$AA37*$F35,0)+MAX((Expenses!CJ$23-$AB38/12)*$AA38*$F35,0)+MAX((Expenses!CJ$24-$AB39/12)*$AA39*$F35,0)))))</f>
        <v>0</v>
      </c>
      <c r="CM206" s="154">
        <f>IF(OR(CM$165&lt;=EOMONTH($E35,$R35*(1-$O35)),CM$165&gt;EOMONTH($E35,$P35*12*(1-$O35)+$Q35*12*$O35+$R35*(1-$O35))),0,IF($X35="NNN",SUM(Expenses!CK$20:CK$24)*$F35,IF($X35="FSG",0,IF($X35="MG",SUMPRODUCT(Expenses!CK$20:CK$24,$Z35:$Z39)*$F35,MAX((Expenses!CK$20-$AB35/12)*$AA35*$F35,0)+MAX((Expenses!CK$21-$AB36/12)*$AA36*$F35,0)+MAX((Expenses!CK$22-$AB37/12)*$AA37*$F35,0)+MAX((Expenses!CK$23-$AB38/12)*$AA38*$F35,0)+MAX((Expenses!CK$24-$AB39/12)*$AA39*$F35,0)))))</f>
        <v>0</v>
      </c>
      <c r="CN206" s="154">
        <f>IF(OR(CN$165&lt;=EOMONTH($E35,$R35*(1-$O35)),CN$165&gt;EOMONTH($E35,$P35*12*(1-$O35)+$Q35*12*$O35+$R35*(1-$O35))),0,IF($X35="NNN",SUM(Expenses!CL$20:CL$24)*$F35,IF($X35="FSG",0,IF($X35="MG",SUMPRODUCT(Expenses!CL$20:CL$24,$Z35:$Z39)*$F35,MAX((Expenses!CL$20-$AB35/12)*$AA35*$F35,0)+MAX((Expenses!CL$21-$AB36/12)*$AA36*$F35,0)+MAX((Expenses!CL$22-$AB37/12)*$AA37*$F35,0)+MAX((Expenses!CL$23-$AB38/12)*$AA38*$F35,0)+MAX((Expenses!CL$24-$AB39/12)*$AA39*$F35,0)))))</f>
        <v>0</v>
      </c>
      <c r="CO206" s="154">
        <f>IF(OR(CO$165&lt;=EOMONTH($E35,$R35*(1-$O35)),CO$165&gt;EOMONTH($E35,$P35*12*(1-$O35)+$Q35*12*$O35+$R35*(1-$O35))),0,IF($X35="NNN",SUM(Expenses!CM$20:CM$24)*$F35,IF($X35="FSG",0,IF($X35="MG",SUMPRODUCT(Expenses!CM$20:CM$24,$Z35:$Z39)*$F35,MAX((Expenses!CM$20-$AB35/12)*$AA35*$F35,0)+MAX((Expenses!CM$21-$AB36/12)*$AA36*$F35,0)+MAX((Expenses!CM$22-$AB37/12)*$AA37*$F35,0)+MAX((Expenses!CM$23-$AB38/12)*$AA38*$F35,0)+MAX((Expenses!CM$24-$AB39/12)*$AA39*$F35,0)))))</f>
        <v>0</v>
      </c>
      <c r="CP206" s="154">
        <f>IF(OR(CP$165&lt;=EOMONTH($E35,$R35*(1-$O35)),CP$165&gt;EOMONTH($E35,$P35*12*(1-$O35)+$Q35*12*$O35+$R35*(1-$O35))),0,IF($X35="NNN",SUM(Expenses!CN$20:CN$24)*$F35,IF($X35="FSG",0,IF($X35="MG",SUMPRODUCT(Expenses!CN$20:CN$24,$Z35:$Z39)*$F35,MAX((Expenses!CN$20-$AB35/12)*$AA35*$F35,0)+MAX((Expenses!CN$21-$AB36/12)*$AA36*$F35,0)+MAX((Expenses!CN$22-$AB37/12)*$AA37*$F35,0)+MAX((Expenses!CN$23-$AB38/12)*$AA38*$F35,0)+MAX((Expenses!CN$24-$AB39/12)*$AA39*$F35,0)))))</f>
        <v>0</v>
      </c>
      <c r="CQ206" s="154">
        <f>IF(OR(CQ$165&lt;=EOMONTH($E35,$R35*(1-$O35)),CQ$165&gt;EOMONTH($E35,$P35*12*(1-$O35)+$Q35*12*$O35+$R35*(1-$O35))),0,IF($X35="NNN",SUM(Expenses!CO$20:CO$24)*$F35,IF($X35="FSG",0,IF($X35="MG",SUMPRODUCT(Expenses!CO$20:CO$24,$Z35:$Z39)*$F35,MAX((Expenses!CO$20-$AB35/12)*$AA35*$F35,0)+MAX((Expenses!CO$21-$AB36/12)*$AA36*$F35,0)+MAX((Expenses!CO$22-$AB37/12)*$AA37*$F35,0)+MAX((Expenses!CO$23-$AB38/12)*$AA38*$F35,0)+MAX((Expenses!CO$24-$AB39/12)*$AA39*$F35,0)))))</f>
        <v>0</v>
      </c>
      <c r="CR206" s="154">
        <f>IF(OR(CR$165&lt;=EOMONTH($E35,$R35*(1-$O35)),CR$165&gt;EOMONTH($E35,$P35*12*(1-$O35)+$Q35*12*$O35+$R35*(1-$O35))),0,IF($X35="NNN",SUM(Expenses!CP$20:CP$24)*$F35,IF($X35="FSG",0,IF($X35="MG",SUMPRODUCT(Expenses!CP$20:CP$24,$Z35:$Z39)*$F35,MAX((Expenses!CP$20-$AB35/12)*$AA35*$F35,0)+MAX((Expenses!CP$21-$AB36/12)*$AA36*$F35,0)+MAX((Expenses!CP$22-$AB37/12)*$AA37*$F35,0)+MAX((Expenses!CP$23-$AB38/12)*$AA38*$F35,0)+MAX((Expenses!CP$24-$AB39/12)*$AA39*$F35,0)))))</f>
        <v>0</v>
      </c>
      <c r="CS206" s="154">
        <f>IF(OR(CS$165&lt;=EOMONTH($E35,$R35*(1-$O35)),CS$165&gt;EOMONTH($E35,$P35*12*(1-$O35)+$Q35*12*$O35+$R35*(1-$O35))),0,IF($X35="NNN",SUM(Expenses!CQ$20:CQ$24)*$F35,IF($X35="FSG",0,IF($X35="MG",SUMPRODUCT(Expenses!CQ$20:CQ$24,$Z35:$Z39)*$F35,MAX((Expenses!CQ$20-$AB35/12)*$AA35*$F35,0)+MAX((Expenses!CQ$21-$AB36/12)*$AA36*$F35,0)+MAX((Expenses!CQ$22-$AB37/12)*$AA37*$F35,0)+MAX((Expenses!CQ$23-$AB38/12)*$AA38*$F35,0)+MAX((Expenses!CQ$24-$AB39/12)*$AA39*$F35,0)))))</f>
        <v>0</v>
      </c>
      <c r="CT206" s="154">
        <f>IF(OR(CT$165&lt;=EOMONTH($E35,$R35*(1-$O35)),CT$165&gt;EOMONTH($E35,$P35*12*(1-$O35)+$Q35*12*$O35+$R35*(1-$O35))),0,IF($X35="NNN",SUM(Expenses!CR$20:CR$24)*$F35,IF($X35="FSG",0,IF($X35="MG",SUMPRODUCT(Expenses!CR$20:CR$24,$Z35:$Z39)*$F35,MAX((Expenses!CR$20-$AB35/12)*$AA35*$F35,0)+MAX((Expenses!CR$21-$AB36/12)*$AA36*$F35,0)+MAX((Expenses!CR$22-$AB37/12)*$AA37*$F35,0)+MAX((Expenses!CR$23-$AB38/12)*$AA38*$F35,0)+MAX((Expenses!CR$24-$AB39/12)*$AA39*$F35,0)))))</f>
        <v>0</v>
      </c>
      <c r="CU206" s="154">
        <f>IF(OR(CU$165&lt;=EOMONTH($E35,$R35*(1-$O35)),CU$165&gt;EOMONTH($E35,$P35*12*(1-$O35)+$Q35*12*$O35+$R35*(1-$O35))),0,IF($X35="NNN",SUM(Expenses!CS$20:CS$24)*$F35,IF($X35="FSG",0,IF($X35="MG",SUMPRODUCT(Expenses!CS$20:CS$24,$Z35:$Z39)*$F35,MAX((Expenses!CS$20-$AB35/12)*$AA35*$F35,0)+MAX((Expenses!CS$21-$AB36/12)*$AA36*$F35,0)+MAX((Expenses!CS$22-$AB37/12)*$AA37*$F35,0)+MAX((Expenses!CS$23-$AB38/12)*$AA38*$F35,0)+MAX((Expenses!CS$24-$AB39/12)*$AA39*$F35,0)))))</f>
        <v>0</v>
      </c>
      <c r="CV206" s="154">
        <f>IF(OR(CV$165&lt;=EOMONTH($E35,$R35*(1-$O35)),CV$165&gt;EOMONTH($E35,$P35*12*(1-$O35)+$Q35*12*$O35+$R35*(1-$O35))),0,IF($X35="NNN",SUM(Expenses!CT$20:CT$24)*$F35,IF($X35="FSG",0,IF($X35="MG",SUMPRODUCT(Expenses!CT$20:CT$24,$Z35:$Z39)*$F35,MAX((Expenses!CT$20-$AB35/12)*$AA35*$F35,0)+MAX((Expenses!CT$21-$AB36/12)*$AA36*$F35,0)+MAX((Expenses!CT$22-$AB37/12)*$AA37*$F35,0)+MAX((Expenses!CT$23-$AB38/12)*$AA38*$F35,0)+MAX((Expenses!CT$24-$AB39/12)*$AA39*$F35,0)))))</f>
        <v>0</v>
      </c>
      <c r="CW206" s="154">
        <f>IF(OR(CW$165&lt;=EOMONTH($E35,$R35*(1-$O35)),CW$165&gt;EOMONTH($E35,$P35*12*(1-$O35)+$Q35*12*$O35+$R35*(1-$O35))),0,IF($X35="NNN",SUM(Expenses!CU$20:CU$24)*$F35,IF($X35="FSG",0,IF($X35="MG",SUMPRODUCT(Expenses!CU$20:CU$24,$Z35:$Z39)*$F35,MAX((Expenses!CU$20-$AB35/12)*$AA35*$F35,0)+MAX((Expenses!CU$21-$AB36/12)*$AA36*$F35,0)+MAX((Expenses!CU$22-$AB37/12)*$AA37*$F35,0)+MAX((Expenses!CU$23-$AB38/12)*$AA38*$F35,0)+MAX((Expenses!CU$24-$AB39/12)*$AA39*$F35,0)))))</f>
        <v>0</v>
      </c>
      <c r="CX206" s="154">
        <f>IF(OR(CX$165&lt;=EOMONTH($E35,$R35*(1-$O35)),CX$165&gt;EOMONTH($E35,$P35*12*(1-$O35)+$Q35*12*$O35+$R35*(1-$O35))),0,IF($X35="NNN",SUM(Expenses!CV$20:CV$24)*$F35,IF($X35="FSG",0,IF($X35="MG",SUMPRODUCT(Expenses!CV$20:CV$24,$Z35:$Z39)*$F35,MAX((Expenses!CV$20-$AB35/12)*$AA35*$F35,0)+MAX((Expenses!CV$21-$AB36/12)*$AA36*$F35,0)+MAX((Expenses!CV$22-$AB37/12)*$AA37*$F35,0)+MAX((Expenses!CV$23-$AB38/12)*$AA38*$F35,0)+MAX((Expenses!CV$24-$AB39/12)*$AA39*$F35,0)))))</f>
        <v>0</v>
      </c>
      <c r="CY206" s="154">
        <f>IF(OR(CY$165&lt;=EOMONTH($E35,$R35*(1-$O35)),CY$165&gt;EOMONTH($E35,$P35*12*(1-$O35)+$Q35*12*$O35+$R35*(1-$O35))),0,IF($X35="NNN",SUM(Expenses!CW$20:CW$24)*$F35,IF($X35="FSG",0,IF($X35="MG",SUMPRODUCT(Expenses!CW$20:CW$24,$Z35:$Z39)*$F35,MAX((Expenses!CW$20-$AB35/12)*$AA35*$F35,0)+MAX((Expenses!CW$21-$AB36/12)*$AA36*$F35,0)+MAX((Expenses!CW$22-$AB37/12)*$AA37*$F35,0)+MAX((Expenses!CW$23-$AB38/12)*$AA38*$F35,0)+MAX((Expenses!CW$24-$AB39/12)*$AA39*$F35,0)))))</f>
        <v>0</v>
      </c>
      <c r="CZ206" s="154">
        <f>IF(OR(CZ$165&lt;=EOMONTH($E35,$R35*(1-$O35)),CZ$165&gt;EOMONTH($E35,$P35*12*(1-$O35)+$Q35*12*$O35+$R35*(1-$O35))),0,IF($X35="NNN",SUM(Expenses!CX$20:CX$24)*$F35,IF($X35="FSG",0,IF($X35="MG",SUMPRODUCT(Expenses!CX$20:CX$24,$Z35:$Z39)*$F35,MAX((Expenses!CX$20-$AB35/12)*$AA35*$F35,0)+MAX((Expenses!CX$21-$AB36/12)*$AA36*$F35,0)+MAX((Expenses!CX$22-$AB37/12)*$AA37*$F35,0)+MAX((Expenses!CX$23-$AB38/12)*$AA38*$F35,0)+MAX((Expenses!CX$24-$AB39/12)*$AA39*$F35,0)))))</f>
        <v>0</v>
      </c>
      <c r="DA206" s="154">
        <f>IF(OR(DA$165&lt;=EOMONTH($E35,$R35*(1-$O35)),DA$165&gt;EOMONTH($E35,$P35*12*(1-$O35)+$Q35*12*$O35+$R35*(1-$O35))),0,IF($X35="NNN",SUM(Expenses!CY$20:CY$24)*$F35,IF($X35="FSG",0,IF($X35="MG",SUMPRODUCT(Expenses!CY$20:CY$24,$Z35:$Z39)*$F35,MAX((Expenses!CY$20-$AB35/12)*$AA35*$F35,0)+MAX((Expenses!CY$21-$AB36/12)*$AA36*$F35,0)+MAX((Expenses!CY$22-$AB37/12)*$AA37*$F35,0)+MAX((Expenses!CY$23-$AB38/12)*$AA38*$F35,0)+MAX((Expenses!CY$24-$AB39/12)*$AA39*$F35,0)))))</f>
        <v>0</v>
      </c>
      <c r="DB206" s="154">
        <f>IF(OR(DB$165&lt;=EOMONTH($E35,$R35*(1-$O35)),DB$165&gt;EOMONTH($E35,$P35*12*(1-$O35)+$Q35*12*$O35+$R35*(1-$O35))),0,IF($X35="NNN",SUM(Expenses!CZ$20:CZ$24)*$F35,IF($X35="FSG",0,IF($X35="MG",SUMPRODUCT(Expenses!CZ$20:CZ$24,$Z35:$Z39)*$F35,MAX((Expenses!CZ$20-$AB35/12)*$AA35*$F35,0)+MAX((Expenses!CZ$21-$AB36/12)*$AA36*$F35,0)+MAX((Expenses!CZ$22-$AB37/12)*$AA37*$F35,0)+MAX((Expenses!CZ$23-$AB38/12)*$AA38*$F35,0)+MAX((Expenses!CZ$24-$AB39/12)*$AA39*$F35,0)))))</f>
        <v>0</v>
      </c>
      <c r="DC206" s="154">
        <f>IF(OR(DC$165&lt;=EOMONTH($E35,$R35*(1-$O35)),DC$165&gt;EOMONTH($E35,$P35*12*(1-$O35)+$Q35*12*$O35+$R35*(1-$O35))),0,IF($X35="NNN",SUM(Expenses!DA$20:DA$24)*$F35,IF($X35="FSG",0,IF($X35="MG",SUMPRODUCT(Expenses!DA$20:DA$24,$Z35:$Z39)*$F35,MAX((Expenses!DA$20-$AB35/12)*$AA35*$F35,0)+MAX((Expenses!DA$21-$AB36/12)*$AA36*$F35,0)+MAX((Expenses!DA$22-$AB37/12)*$AA37*$F35,0)+MAX((Expenses!DA$23-$AB38/12)*$AA38*$F35,0)+MAX((Expenses!DA$24-$AB39/12)*$AA39*$F35,0)))))</f>
        <v>0</v>
      </c>
      <c r="DD206" s="154">
        <f>IF(OR(DD$165&lt;=EOMONTH($E35,$R35*(1-$O35)),DD$165&gt;EOMONTH($E35,$P35*12*(1-$O35)+$Q35*12*$O35+$R35*(1-$O35))),0,IF($X35="NNN",SUM(Expenses!DB$20:DB$24)*$F35,IF($X35="FSG",0,IF($X35="MG",SUMPRODUCT(Expenses!DB$20:DB$24,$Z35:$Z39)*$F35,MAX((Expenses!DB$20-$AB35/12)*$AA35*$F35,0)+MAX((Expenses!DB$21-$AB36/12)*$AA36*$F35,0)+MAX((Expenses!DB$22-$AB37/12)*$AA37*$F35,0)+MAX((Expenses!DB$23-$AB38/12)*$AA38*$F35,0)+MAX((Expenses!DB$24-$AB39/12)*$AA39*$F35,0)))))</f>
        <v>0</v>
      </c>
      <c r="DE206" s="154">
        <f>IF(OR(DE$165&lt;=EOMONTH($E35,$R35*(1-$O35)),DE$165&gt;EOMONTH($E35,$P35*12*(1-$O35)+$Q35*12*$O35+$R35*(1-$O35))),0,IF($X35="NNN",SUM(Expenses!DC$20:DC$24)*$F35,IF($X35="FSG",0,IF($X35="MG",SUMPRODUCT(Expenses!DC$20:DC$24,$Z35:$Z39)*$F35,MAX((Expenses!DC$20-$AB35/12)*$AA35*$F35,0)+MAX((Expenses!DC$21-$AB36/12)*$AA36*$F35,0)+MAX((Expenses!DC$22-$AB37/12)*$AA37*$F35,0)+MAX((Expenses!DC$23-$AB38/12)*$AA38*$F35,0)+MAX((Expenses!DC$24-$AB39/12)*$AA39*$F35,0)))))</f>
        <v>0</v>
      </c>
      <c r="DF206" s="154">
        <f>IF(OR(DF$165&lt;=EOMONTH($E35,$R35*(1-$O35)),DF$165&gt;EOMONTH($E35,$P35*12*(1-$O35)+$Q35*12*$O35+$R35*(1-$O35))),0,IF($X35="NNN",SUM(Expenses!DD$20:DD$24)*$F35,IF($X35="FSG",0,IF($X35="MG",SUMPRODUCT(Expenses!DD$20:DD$24,$Z35:$Z39)*$F35,MAX((Expenses!DD$20-$AB35/12)*$AA35*$F35,0)+MAX((Expenses!DD$21-$AB36/12)*$AA36*$F35,0)+MAX((Expenses!DD$22-$AB37/12)*$AA37*$F35,0)+MAX((Expenses!DD$23-$AB38/12)*$AA38*$F35,0)+MAX((Expenses!DD$24-$AB39/12)*$AA39*$F35,0)))))</f>
        <v>0</v>
      </c>
      <c r="DG206" s="154">
        <f>IF(OR(DG$165&lt;=EOMONTH($E35,$R35*(1-$O35)),DG$165&gt;EOMONTH($E35,$P35*12*(1-$O35)+$Q35*12*$O35+$R35*(1-$O35))),0,IF($X35="NNN",SUM(Expenses!DE$20:DE$24)*$F35,IF($X35="FSG",0,IF($X35="MG",SUMPRODUCT(Expenses!DE$20:DE$24,$Z35:$Z39)*$F35,MAX((Expenses!DE$20-$AB35/12)*$AA35*$F35,0)+MAX((Expenses!DE$21-$AB36/12)*$AA36*$F35,0)+MAX((Expenses!DE$22-$AB37/12)*$AA37*$F35,0)+MAX((Expenses!DE$23-$AB38/12)*$AA38*$F35,0)+MAX((Expenses!DE$24-$AB39/12)*$AA39*$F35,0)))))</f>
        <v>0</v>
      </c>
      <c r="DH206" s="154">
        <f>IF(OR(DH$165&lt;=EOMONTH($E35,$R35*(1-$O35)),DH$165&gt;EOMONTH($E35,$P35*12*(1-$O35)+$Q35*12*$O35+$R35*(1-$O35))),0,IF($X35="NNN",SUM(Expenses!DF$20:DF$24)*$F35,IF($X35="FSG",0,IF($X35="MG",SUMPRODUCT(Expenses!DF$20:DF$24,$Z35:$Z39)*$F35,MAX((Expenses!DF$20-$AB35/12)*$AA35*$F35,0)+MAX((Expenses!DF$21-$AB36/12)*$AA36*$F35,0)+MAX((Expenses!DF$22-$AB37/12)*$AA37*$F35,0)+MAX((Expenses!DF$23-$AB38/12)*$AA38*$F35,0)+MAX((Expenses!DF$24-$AB39/12)*$AA39*$F35,0)))))</f>
        <v>0</v>
      </c>
      <c r="DI206" s="154">
        <f>IF(OR(DI$165&lt;=EOMONTH($E35,$R35*(1-$O35)),DI$165&gt;EOMONTH($E35,$P35*12*(1-$O35)+$Q35*12*$O35+$R35*(1-$O35))),0,IF($X35="NNN",SUM(Expenses!DG$20:DG$24)*$F35,IF($X35="FSG",0,IF($X35="MG",SUMPRODUCT(Expenses!DG$20:DG$24,$Z35:$Z39)*$F35,MAX((Expenses!DG$20-$AB35/12)*$AA35*$F35,0)+MAX((Expenses!DG$21-$AB36/12)*$AA36*$F35,0)+MAX((Expenses!DG$22-$AB37/12)*$AA37*$F35,0)+MAX((Expenses!DG$23-$AB38/12)*$AA38*$F35,0)+MAX((Expenses!DG$24-$AB39/12)*$AA39*$F35,0)))))</f>
        <v>0</v>
      </c>
      <c r="DJ206" s="154">
        <f>IF(OR(DJ$165&lt;=EOMONTH($E35,$R35*(1-$O35)),DJ$165&gt;EOMONTH($E35,$P35*12*(1-$O35)+$Q35*12*$O35+$R35*(1-$O35))),0,IF($X35="NNN",SUM(Expenses!DH$20:DH$24)*$F35,IF($X35="FSG",0,IF($X35="MG",SUMPRODUCT(Expenses!DH$20:DH$24,$Z35:$Z39)*$F35,MAX((Expenses!DH$20-$AB35/12)*$AA35*$F35,0)+MAX((Expenses!DH$21-$AB36/12)*$AA36*$F35,0)+MAX((Expenses!DH$22-$AB37/12)*$AA37*$F35,0)+MAX((Expenses!DH$23-$AB38/12)*$AA38*$F35,0)+MAX((Expenses!DH$24-$AB39/12)*$AA39*$F35,0)))))</f>
        <v>0</v>
      </c>
      <c r="DK206" s="154">
        <f>IF(OR(DK$165&lt;=EOMONTH($E35,$R35*(1-$O35)),DK$165&gt;EOMONTH($E35,$P35*12*(1-$O35)+$Q35*12*$O35+$R35*(1-$O35))),0,IF($X35="NNN",SUM(Expenses!DI$20:DI$24)*$F35,IF($X35="FSG",0,IF($X35="MG",SUMPRODUCT(Expenses!DI$20:DI$24,$Z35:$Z39)*$F35,MAX((Expenses!DI$20-$AB35/12)*$AA35*$F35,0)+MAX((Expenses!DI$21-$AB36/12)*$AA36*$F35,0)+MAX((Expenses!DI$22-$AB37/12)*$AA37*$F35,0)+MAX((Expenses!DI$23-$AB38/12)*$AA38*$F35,0)+MAX((Expenses!DI$24-$AB39/12)*$AA39*$F35,0)))))</f>
        <v>0</v>
      </c>
      <c r="DL206" s="154">
        <f>IF(OR(DL$165&lt;=EOMONTH($E35,$R35*(1-$O35)),DL$165&gt;EOMONTH($E35,$P35*12*(1-$O35)+$Q35*12*$O35+$R35*(1-$O35))),0,IF($X35="NNN",SUM(Expenses!DJ$20:DJ$24)*$F35,IF($X35="FSG",0,IF($X35="MG",SUMPRODUCT(Expenses!DJ$20:DJ$24,$Z35:$Z39)*$F35,MAX((Expenses!DJ$20-$AB35/12)*$AA35*$F35,0)+MAX((Expenses!DJ$21-$AB36/12)*$AA36*$F35,0)+MAX((Expenses!DJ$22-$AB37/12)*$AA37*$F35,0)+MAX((Expenses!DJ$23-$AB38/12)*$AA38*$F35,0)+MAX((Expenses!DJ$24-$AB39/12)*$AA39*$F35,0)))))</f>
        <v>0</v>
      </c>
      <c r="DM206" s="154">
        <f>IF(OR(DM$165&lt;=EOMONTH($E35,$R35*(1-$O35)),DM$165&gt;EOMONTH($E35,$P35*12*(1-$O35)+$Q35*12*$O35+$R35*(1-$O35))),0,IF($X35="NNN",SUM(Expenses!DK$20:DK$24)*$F35,IF($X35="FSG",0,IF($X35="MG",SUMPRODUCT(Expenses!DK$20:DK$24,$Z35:$Z39)*$F35,MAX((Expenses!DK$20-$AB35/12)*$AA35*$F35,0)+MAX((Expenses!DK$21-$AB36/12)*$AA36*$F35,0)+MAX((Expenses!DK$22-$AB37/12)*$AA37*$F35,0)+MAX((Expenses!DK$23-$AB38/12)*$AA38*$F35,0)+MAX((Expenses!DK$24-$AB39/12)*$AA39*$F35,0)))))</f>
        <v>0</v>
      </c>
      <c r="DN206" s="154">
        <f>IF(OR(DN$165&lt;=EOMONTH($E35,$R35*(1-$O35)),DN$165&gt;EOMONTH($E35,$P35*12*(1-$O35)+$Q35*12*$O35+$R35*(1-$O35))),0,IF($X35="NNN",SUM(Expenses!DL$20:DL$24)*$F35,IF($X35="FSG",0,IF($X35="MG",SUMPRODUCT(Expenses!DL$20:DL$24,$Z35:$Z39)*$F35,MAX((Expenses!DL$20-$AB35/12)*$AA35*$F35,0)+MAX((Expenses!DL$21-$AB36/12)*$AA36*$F35,0)+MAX((Expenses!DL$22-$AB37/12)*$AA37*$F35,0)+MAX((Expenses!DL$23-$AB38/12)*$AA38*$F35,0)+MAX((Expenses!DL$24-$AB39/12)*$AA39*$F35,0)))))</f>
        <v>0</v>
      </c>
      <c r="DO206" s="154">
        <f>IF(OR(DO$165&lt;=EOMONTH($E35,$R35*(1-$O35)),DO$165&gt;EOMONTH($E35,$P35*12*(1-$O35)+$Q35*12*$O35+$R35*(1-$O35))),0,IF($X35="NNN",SUM(Expenses!DM$20:DM$24)*$F35,IF($X35="FSG",0,IF($X35="MG",SUMPRODUCT(Expenses!DM$20:DM$24,$Z35:$Z39)*$F35,MAX((Expenses!DM$20-$AB35/12)*$AA35*$F35,0)+MAX((Expenses!DM$21-$AB36/12)*$AA36*$F35,0)+MAX((Expenses!DM$22-$AB37/12)*$AA37*$F35,0)+MAX((Expenses!DM$23-$AB38/12)*$AA38*$F35,0)+MAX((Expenses!DM$24-$AB39/12)*$AA39*$F35,0)))))</f>
        <v>0</v>
      </c>
      <c r="DP206" s="154">
        <f>IF(OR(DP$165&lt;=EOMONTH($E35,$R35*(1-$O35)),DP$165&gt;EOMONTH($E35,$P35*12*(1-$O35)+$Q35*12*$O35+$R35*(1-$O35))),0,IF($X35="NNN",SUM(Expenses!DN$20:DN$24)*$F35,IF($X35="FSG",0,IF($X35="MG",SUMPRODUCT(Expenses!DN$20:DN$24,$Z35:$Z39)*$F35,MAX((Expenses!DN$20-$AB35/12)*$AA35*$F35,0)+MAX((Expenses!DN$21-$AB36/12)*$AA36*$F35,0)+MAX((Expenses!DN$22-$AB37/12)*$AA37*$F35,0)+MAX((Expenses!DN$23-$AB38/12)*$AA38*$F35,0)+MAX((Expenses!DN$24-$AB39/12)*$AA39*$F35,0)))))</f>
        <v>0</v>
      </c>
      <c r="DQ206" s="154">
        <f>IF(OR(DQ$165&lt;=EOMONTH($E35,$R35*(1-$O35)),DQ$165&gt;EOMONTH($E35,$P35*12*(1-$O35)+$Q35*12*$O35+$R35*(1-$O35))),0,IF($X35="NNN",SUM(Expenses!DO$20:DO$24)*$F35,IF($X35="FSG",0,IF($X35="MG",SUMPRODUCT(Expenses!DO$20:DO$24,$Z35:$Z39)*$F35,MAX((Expenses!DO$20-$AB35/12)*$AA35*$F35,0)+MAX((Expenses!DO$21-$AB36/12)*$AA36*$F35,0)+MAX((Expenses!DO$22-$AB37/12)*$AA37*$F35,0)+MAX((Expenses!DO$23-$AB38/12)*$AA38*$F35,0)+MAX((Expenses!DO$24-$AB39/12)*$AA39*$F35,0)))))</f>
        <v>0</v>
      </c>
      <c r="DR206" s="154">
        <f>IF(OR(DR$165&lt;=EOMONTH($E35,$R35*(1-$O35)),DR$165&gt;EOMONTH($E35,$P35*12*(1-$O35)+$Q35*12*$O35+$R35*(1-$O35))),0,IF($X35="NNN",SUM(Expenses!DP$20:DP$24)*$F35,IF($X35="FSG",0,IF($X35="MG",SUMPRODUCT(Expenses!DP$20:DP$24,$Z35:$Z39)*$F35,MAX((Expenses!DP$20-$AB35/12)*$AA35*$F35,0)+MAX((Expenses!DP$21-$AB36/12)*$AA36*$F35,0)+MAX((Expenses!DP$22-$AB37/12)*$AA37*$F35,0)+MAX((Expenses!DP$23-$AB38/12)*$AA38*$F35,0)+MAX((Expenses!DP$24-$AB39/12)*$AA39*$F35,0)))))</f>
        <v>0</v>
      </c>
      <c r="DS206" s="154">
        <f>IF(OR(DS$165&lt;=EOMONTH($E35,$R35*(1-$O35)),DS$165&gt;EOMONTH($E35,$P35*12*(1-$O35)+$Q35*12*$O35+$R35*(1-$O35))),0,IF($X35="NNN",SUM(Expenses!DQ$20:DQ$24)*$F35,IF($X35="FSG",0,IF($X35="MG",SUMPRODUCT(Expenses!DQ$20:DQ$24,$Z35:$Z39)*$F35,MAX((Expenses!DQ$20-$AB35/12)*$AA35*$F35,0)+MAX((Expenses!DQ$21-$AB36/12)*$AA36*$F35,0)+MAX((Expenses!DQ$22-$AB37/12)*$AA37*$F35,0)+MAX((Expenses!DQ$23-$AB38/12)*$AA38*$F35,0)+MAX((Expenses!DQ$24-$AB39/12)*$AA39*$F35,0)))))</f>
        <v>0</v>
      </c>
      <c r="DT206" s="154">
        <f>IF(OR(DT$165&lt;=EOMONTH($E35,$R35*(1-$O35)),DT$165&gt;EOMONTH($E35,$P35*12*(1-$O35)+$Q35*12*$O35+$R35*(1-$O35))),0,IF($X35="NNN",SUM(Expenses!DR$20:DR$24)*$F35,IF($X35="FSG",0,IF($X35="MG",SUMPRODUCT(Expenses!DR$20:DR$24,$Z35:$Z39)*$F35,MAX((Expenses!DR$20-$AB35/12)*$AA35*$F35,0)+MAX((Expenses!DR$21-$AB36/12)*$AA36*$F35,0)+MAX((Expenses!DR$22-$AB37/12)*$AA37*$F35,0)+MAX((Expenses!DR$23-$AB38/12)*$AA38*$F35,0)+MAX((Expenses!DR$24-$AB39/12)*$AA39*$F35,0)))))</f>
        <v>0</v>
      </c>
      <c r="DU206" s="154">
        <f>IF(OR(DU$165&lt;=EOMONTH($E35,$R35*(1-$O35)),DU$165&gt;EOMONTH($E35,$P35*12*(1-$O35)+$Q35*12*$O35+$R35*(1-$O35))),0,IF($X35="NNN",SUM(Expenses!DS$20:DS$24)*$F35,IF($X35="FSG",0,IF($X35="MG",SUMPRODUCT(Expenses!DS$20:DS$24,$Z35:$Z39)*$F35,MAX((Expenses!DS$20-$AB35/12)*$AA35*$F35,0)+MAX((Expenses!DS$21-$AB36/12)*$AA36*$F35,0)+MAX((Expenses!DS$22-$AB37/12)*$AA37*$F35,0)+MAX((Expenses!DS$23-$AB38/12)*$AA38*$F35,0)+MAX((Expenses!DS$24-$AB39/12)*$AA39*$F35,0)))))</f>
        <v>0</v>
      </c>
      <c r="DV206" s="154">
        <f>IF(OR(DV$165&lt;=EOMONTH($E35,$R35*(1-$O35)),DV$165&gt;EOMONTH($E35,$P35*12*(1-$O35)+$Q35*12*$O35+$R35*(1-$O35))),0,IF($X35="NNN",SUM(Expenses!DT$20:DT$24)*$F35,IF($X35="FSG",0,IF($X35="MG",SUMPRODUCT(Expenses!DT$20:DT$24,$Z35:$Z39)*$F35,MAX((Expenses!DT$20-$AB35/12)*$AA35*$F35,0)+MAX((Expenses!DT$21-$AB36/12)*$AA36*$F35,0)+MAX((Expenses!DT$22-$AB37/12)*$AA37*$F35,0)+MAX((Expenses!DT$23-$AB38/12)*$AA38*$F35,0)+MAX((Expenses!DT$24-$AB39/12)*$AA39*$F35,0)))))</f>
        <v>0</v>
      </c>
      <c r="DW206" s="154">
        <f>IF(OR(DW$165&lt;=EOMONTH($E35,$R35*(1-$O35)),DW$165&gt;EOMONTH($E35,$P35*12*(1-$O35)+$Q35*12*$O35+$R35*(1-$O35))),0,IF($X35="NNN",SUM(Expenses!DU$20:DU$24)*$F35,IF($X35="FSG",0,IF($X35="MG",SUMPRODUCT(Expenses!DU$20:DU$24,$Z35:$Z39)*$F35,MAX((Expenses!DU$20-$AB35/12)*$AA35*$F35,0)+MAX((Expenses!DU$21-$AB36/12)*$AA36*$F35,0)+MAX((Expenses!DU$22-$AB37/12)*$AA37*$F35,0)+MAX((Expenses!DU$23-$AB38/12)*$AA38*$F35,0)+MAX((Expenses!DU$24-$AB39/12)*$AA39*$F35,0)))))</f>
        <v>0</v>
      </c>
      <c r="DX206" s="154">
        <f>IF(OR(DX$165&lt;=EOMONTH($E35,$R35*(1-$O35)),DX$165&gt;EOMONTH($E35,$P35*12*(1-$O35)+$Q35*12*$O35+$R35*(1-$O35))),0,IF($X35="NNN",SUM(Expenses!DV$20:DV$24)*$F35,IF($X35="FSG",0,IF($X35="MG",SUMPRODUCT(Expenses!DV$20:DV$24,$Z35:$Z39)*$F35,MAX((Expenses!DV$20-$AB35/12)*$AA35*$F35,0)+MAX((Expenses!DV$21-$AB36/12)*$AA36*$F35,0)+MAX((Expenses!DV$22-$AB37/12)*$AA37*$F35,0)+MAX((Expenses!DV$23-$AB38/12)*$AA38*$F35,0)+MAX((Expenses!DV$24-$AB39/12)*$AA39*$F35,0)))))</f>
        <v>0</v>
      </c>
      <c r="DY206" s="154">
        <f>IF(OR(DY$165&lt;=EOMONTH($E35,$R35*(1-$O35)),DY$165&gt;EOMONTH($E35,$P35*12*(1-$O35)+$Q35*12*$O35+$R35*(1-$O35))),0,IF($X35="NNN",SUM(Expenses!DW$20:DW$24)*$F35,IF($X35="FSG",0,IF($X35="MG",SUMPRODUCT(Expenses!DW$20:DW$24,$Z35:$Z39)*$F35,MAX((Expenses!DW$20-$AB35/12)*$AA35*$F35,0)+MAX((Expenses!DW$21-$AB36/12)*$AA36*$F35,0)+MAX((Expenses!DW$22-$AB37/12)*$AA37*$F35,0)+MAX((Expenses!DW$23-$AB38/12)*$AA38*$F35,0)+MAX((Expenses!DW$24-$AB39/12)*$AA39*$F35,0)))))</f>
        <v>0</v>
      </c>
      <c r="DZ206" s="154">
        <f>IF(OR(DZ$165&lt;=EOMONTH($E35,$R35*(1-$O35)),DZ$165&gt;EOMONTH($E35,$P35*12*(1-$O35)+$Q35*12*$O35+$R35*(1-$O35))),0,IF($X35="NNN",SUM(Expenses!DX$20:DX$24)*$F35,IF($X35="FSG",0,IF($X35="MG",SUMPRODUCT(Expenses!DX$20:DX$24,$Z35:$Z39)*$F35,MAX((Expenses!DX$20-$AB35/12)*$AA35*$F35,0)+MAX((Expenses!DX$21-$AB36/12)*$AA36*$F35,0)+MAX((Expenses!DX$22-$AB37/12)*$AA37*$F35,0)+MAX((Expenses!DX$23-$AB38/12)*$AA38*$F35,0)+MAX((Expenses!DX$24-$AB39/12)*$AA39*$F35,0)))))</f>
        <v>0</v>
      </c>
      <c r="EA206" s="154">
        <f>IF(OR(EA$165&lt;=EOMONTH($E35,$R35*(1-$O35)),EA$165&gt;EOMONTH($E35,$P35*12*(1-$O35)+$Q35*12*$O35+$R35*(1-$O35))),0,IF($X35="NNN",SUM(Expenses!DY$20:DY$24)*$F35,IF($X35="FSG",0,IF($X35="MG",SUMPRODUCT(Expenses!DY$20:DY$24,$Z35:$Z39)*$F35,MAX((Expenses!DY$20-$AB35/12)*$AA35*$F35,0)+MAX((Expenses!DY$21-$AB36/12)*$AA36*$F35,0)+MAX((Expenses!DY$22-$AB37/12)*$AA37*$F35,0)+MAX((Expenses!DY$23-$AB38/12)*$AA38*$F35,0)+MAX((Expenses!DY$24-$AB39/12)*$AA39*$F35,0)))))</f>
        <v>0</v>
      </c>
      <c r="EB206" s="154">
        <f>IF(OR(EB$165&lt;=EOMONTH($E35,$R35*(1-$O35)),EB$165&gt;EOMONTH($E35,$P35*12*(1-$O35)+$Q35*12*$O35+$R35*(1-$O35))),0,IF($X35="NNN",SUM(Expenses!DZ$20:DZ$24)*$F35,IF($X35="FSG",0,IF($X35="MG",SUMPRODUCT(Expenses!DZ$20:DZ$24,$Z35:$Z39)*$F35,MAX((Expenses!DZ$20-$AB35/12)*$AA35*$F35,0)+MAX((Expenses!DZ$21-$AB36/12)*$AA36*$F35,0)+MAX((Expenses!DZ$22-$AB37/12)*$AA37*$F35,0)+MAX((Expenses!DZ$23-$AB38/12)*$AA38*$F35,0)+MAX((Expenses!DZ$24-$AB39/12)*$AA39*$F35,0)))))</f>
        <v>0</v>
      </c>
      <c r="EC206" s="154">
        <f>IF(OR(EC$165&lt;=EOMONTH($E35,$R35*(1-$O35)),EC$165&gt;EOMONTH($E35,$P35*12*(1-$O35)+$Q35*12*$O35+$R35*(1-$O35))),0,IF($X35="NNN",SUM(Expenses!EA$20:EA$24)*$F35,IF($X35="FSG",0,IF($X35="MG",SUMPRODUCT(Expenses!EA$20:EA$24,$Z35:$Z39)*$F35,MAX((Expenses!EA$20-$AB35/12)*$AA35*$F35,0)+MAX((Expenses!EA$21-$AB36/12)*$AA36*$F35,0)+MAX((Expenses!EA$22-$AB37/12)*$AA37*$F35,0)+MAX((Expenses!EA$23-$AB38/12)*$AA38*$F35,0)+MAX((Expenses!EA$24-$AB39/12)*$AA39*$F35,0)))))</f>
        <v>0</v>
      </c>
      <c r="ED206" s="154">
        <f>IF(OR(ED$165&lt;=EOMONTH($E35,$R35*(1-$O35)),ED$165&gt;EOMONTH($E35,$P35*12*(1-$O35)+$Q35*12*$O35+$R35*(1-$O35))),0,IF($X35="NNN",SUM(Expenses!EB$20:EB$24)*$F35,IF($X35="FSG",0,IF($X35="MG",SUMPRODUCT(Expenses!EB$20:EB$24,$Z35:$Z39)*$F35,MAX((Expenses!EB$20-$AB35/12)*$AA35*$F35,0)+MAX((Expenses!EB$21-$AB36/12)*$AA36*$F35,0)+MAX((Expenses!EB$22-$AB37/12)*$AA37*$F35,0)+MAX((Expenses!EB$23-$AB38/12)*$AA38*$F35,0)+MAX((Expenses!EB$24-$AB39/12)*$AA39*$F35,0)))))</f>
        <v>0</v>
      </c>
      <c r="EE206" s="154">
        <f>IF(OR(EE$165&lt;=EOMONTH($E35,$R35*(1-$O35)),EE$165&gt;EOMONTH($E35,$P35*12*(1-$O35)+$Q35*12*$O35+$R35*(1-$O35))),0,IF($X35="NNN",SUM(Expenses!EC$20:EC$24)*$F35,IF($X35="FSG",0,IF($X35="MG",SUMPRODUCT(Expenses!EC$20:EC$24,$Z35:$Z39)*$F35,MAX((Expenses!EC$20-$AB35/12)*$AA35*$F35,0)+MAX((Expenses!EC$21-$AB36/12)*$AA36*$F35,0)+MAX((Expenses!EC$22-$AB37/12)*$AA37*$F35,0)+MAX((Expenses!EC$23-$AB38/12)*$AA38*$F35,0)+MAX((Expenses!EC$24-$AB39/12)*$AA39*$F35,0)))))</f>
        <v>0</v>
      </c>
      <c r="EF206" s="154">
        <f>IF(OR(EF$165&lt;=EOMONTH($E35,$R35*(1-$O35)),EF$165&gt;EOMONTH($E35,$P35*12*(1-$O35)+$Q35*12*$O35+$R35*(1-$O35))),0,IF($X35="NNN",SUM(Expenses!ED$20:ED$24)*$F35,IF($X35="FSG",0,IF($X35="MG",SUMPRODUCT(Expenses!ED$20:ED$24,$Z35:$Z39)*$F35,MAX((Expenses!ED$20-$AB35/12)*$AA35*$F35,0)+MAX((Expenses!ED$21-$AB36/12)*$AA36*$F35,0)+MAX((Expenses!ED$22-$AB37/12)*$AA37*$F35,0)+MAX((Expenses!ED$23-$AB38/12)*$AA38*$F35,0)+MAX((Expenses!ED$24-$AB39/12)*$AA39*$F35,0)))))</f>
        <v>0</v>
      </c>
      <c r="EG206" s="154">
        <f>IF(OR(EG$165&lt;=EOMONTH($E35,$R35*(1-$O35)),EG$165&gt;EOMONTH($E35,$P35*12*(1-$O35)+$Q35*12*$O35+$R35*(1-$O35))),0,IF($X35="NNN",SUM(Expenses!EE$20:EE$24)*$F35,IF($X35="FSG",0,IF($X35="MG",SUMPRODUCT(Expenses!EE$20:EE$24,$Z35:$Z39)*$F35,MAX((Expenses!EE$20-$AB35/12)*$AA35*$F35,0)+MAX((Expenses!EE$21-$AB36/12)*$AA36*$F35,0)+MAX((Expenses!EE$22-$AB37/12)*$AA37*$F35,0)+MAX((Expenses!EE$23-$AB38/12)*$AA38*$F35,0)+MAX((Expenses!EE$24-$AB39/12)*$AA39*$F35,0)))))</f>
        <v>0</v>
      </c>
      <c r="EH206" s="154">
        <f>IF(OR(EH$165&lt;=EOMONTH($E35,$R35*(1-$O35)),EH$165&gt;EOMONTH($E35,$P35*12*(1-$O35)+$Q35*12*$O35+$R35*(1-$O35))),0,IF($X35="NNN",SUM(Expenses!EF$20:EF$24)*$F35,IF($X35="FSG",0,IF($X35="MG",SUMPRODUCT(Expenses!EF$20:EF$24,$Z35:$Z39)*$F35,MAX((Expenses!EF$20-$AB35/12)*$AA35*$F35,0)+MAX((Expenses!EF$21-$AB36/12)*$AA36*$F35,0)+MAX((Expenses!EF$22-$AB37/12)*$AA37*$F35,0)+MAX((Expenses!EF$23-$AB38/12)*$AA38*$F35,0)+MAX((Expenses!EF$24-$AB39/12)*$AA39*$F35,0)))))</f>
        <v>0</v>
      </c>
      <c r="EI206" s="154">
        <f>IF(OR(EI$165&lt;=EOMONTH($E35,$R35*(1-$O35)),EI$165&gt;EOMONTH($E35,$P35*12*(1-$O35)+$Q35*12*$O35+$R35*(1-$O35))),0,IF($X35="NNN",SUM(Expenses!EG$20:EG$24)*$F35,IF($X35="FSG",0,IF($X35="MG",SUMPRODUCT(Expenses!EG$20:EG$24,$Z35:$Z39)*$F35,MAX((Expenses!EG$20-$AB35/12)*$AA35*$F35,0)+MAX((Expenses!EG$21-$AB36/12)*$AA36*$F35,0)+MAX((Expenses!EG$22-$AB37/12)*$AA37*$F35,0)+MAX((Expenses!EG$23-$AB38/12)*$AA38*$F35,0)+MAX((Expenses!EG$24-$AB39/12)*$AA39*$F35,0)))))</f>
        <v>0</v>
      </c>
      <c r="EJ206" s="154">
        <f>IF(OR(EJ$165&lt;=EOMONTH($E35,$R35*(1-$O35)),EJ$165&gt;EOMONTH($E35,$P35*12*(1-$O35)+$Q35*12*$O35+$R35*(1-$O35))),0,IF($X35="NNN",SUM(Expenses!EH$20:EH$24)*$F35,IF($X35="FSG",0,IF($X35="MG",SUMPRODUCT(Expenses!EH$20:EH$24,$Z35:$Z39)*$F35,MAX((Expenses!EH$20-$AB35/12)*$AA35*$F35,0)+MAX((Expenses!EH$21-$AB36/12)*$AA36*$F35,0)+MAX((Expenses!EH$22-$AB37/12)*$AA37*$F35,0)+MAX((Expenses!EH$23-$AB38/12)*$AA38*$F35,0)+MAX((Expenses!EH$24-$AB39/12)*$AA39*$F35,0)))))</f>
        <v>0</v>
      </c>
      <c r="EK206" s="154">
        <f>IF(OR(EK$165&lt;=EOMONTH($E35,$R35*(1-$O35)),EK$165&gt;EOMONTH($E35,$P35*12*(1-$O35)+$Q35*12*$O35+$R35*(1-$O35))),0,IF($X35="NNN",SUM(Expenses!EI$20:EI$24)*$F35,IF($X35="FSG",0,IF($X35="MG",SUMPRODUCT(Expenses!EI$20:EI$24,$Z35:$Z39)*$F35,MAX((Expenses!EI$20-$AB35/12)*$AA35*$F35,0)+MAX((Expenses!EI$21-$AB36/12)*$AA36*$F35,0)+MAX((Expenses!EI$22-$AB37/12)*$AA37*$F35,0)+MAX((Expenses!EI$23-$AB38/12)*$AA38*$F35,0)+MAX((Expenses!EI$24-$AB39/12)*$AA39*$F35,0)))))</f>
        <v>0</v>
      </c>
      <c r="EL206" s="154">
        <f>IF(OR(EL$165&lt;=EOMONTH($E35,$R35*(1-$O35)),EL$165&gt;EOMONTH($E35,$P35*12*(1-$O35)+$Q35*12*$O35+$R35*(1-$O35))),0,IF($X35="NNN",SUM(Expenses!EJ$20:EJ$24)*$F35,IF($X35="FSG",0,IF($X35="MG",SUMPRODUCT(Expenses!EJ$20:EJ$24,$Z35:$Z39)*$F35,MAX((Expenses!EJ$20-$AB35/12)*$AA35*$F35,0)+MAX((Expenses!EJ$21-$AB36/12)*$AA36*$F35,0)+MAX((Expenses!EJ$22-$AB37/12)*$AA37*$F35,0)+MAX((Expenses!EJ$23-$AB38/12)*$AA38*$F35,0)+MAX((Expenses!EJ$24-$AB39/12)*$AA39*$F35,0)))))</f>
        <v>0</v>
      </c>
      <c r="EM206" s="154">
        <f>IF(OR(EM$165&lt;=EOMONTH($E35,$R35*(1-$O35)),EM$165&gt;EOMONTH($E35,$P35*12*(1-$O35)+$Q35*12*$O35+$R35*(1-$O35))),0,IF($X35="NNN",SUM(Expenses!EK$20:EK$24)*$F35,IF($X35="FSG",0,IF($X35="MG",SUMPRODUCT(Expenses!EK$20:EK$24,$Z35:$Z39)*$F35,MAX((Expenses!EK$20-$AB35/12)*$AA35*$F35,0)+MAX((Expenses!EK$21-$AB36/12)*$AA36*$F35,0)+MAX((Expenses!EK$22-$AB37/12)*$AA37*$F35,0)+MAX((Expenses!EK$23-$AB38/12)*$AA38*$F35,0)+MAX((Expenses!EK$24-$AB39/12)*$AA39*$F35,0)))))</f>
        <v>0</v>
      </c>
      <c r="EN206" s="154">
        <f>IF(OR(EN$165&lt;=EOMONTH($E35,$R35*(1-$O35)),EN$165&gt;EOMONTH($E35,$P35*12*(1-$O35)+$Q35*12*$O35+$R35*(1-$O35))),0,IF($X35="NNN",SUM(Expenses!EL$20:EL$24)*$F35,IF($X35="FSG",0,IF($X35="MG",SUMPRODUCT(Expenses!EL$20:EL$24,$Z35:$Z39)*$F35,MAX((Expenses!EL$20-$AB35/12)*$AA35*$F35,0)+MAX((Expenses!EL$21-$AB36/12)*$AA36*$F35,0)+MAX((Expenses!EL$22-$AB37/12)*$AA37*$F35,0)+MAX((Expenses!EL$23-$AB38/12)*$AA38*$F35,0)+MAX((Expenses!EL$24-$AB39/12)*$AA39*$F35,0)))))</f>
        <v>0</v>
      </c>
      <c r="EO206" s="154">
        <f>IF(OR(EO$165&lt;=EOMONTH($E35,$R35*(1-$O35)),EO$165&gt;EOMONTH($E35,$P35*12*(1-$O35)+$Q35*12*$O35+$R35*(1-$O35))),0,IF($X35="NNN",SUM(Expenses!EM$20:EM$24)*$F35,IF($X35="FSG",0,IF($X35="MG",SUMPRODUCT(Expenses!EM$20:EM$24,$Z35:$Z39)*$F35,MAX((Expenses!EM$20-$AB35/12)*$AA35*$F35,0)+MAX((Expenses!EM$21-$AB36/12)*$AA36*$F35,0)+MAX((Expenses!EM$22-$AB37/12)*$AA37*$F35,0)+MAX((Expenses!EM$23-$AB38/12)*$AA38*$F35,0)+MAX((Expenses!EM$24-$AB39/12)*$AA39*$F35,0)))))</f>
        <v>0</v>
      </c>
      <c r="EP206" s="154">
        <f>IF(OR(EP$165&lt;=EOMONTH($E35,$R35*(1-$O35)),EP$165&gt;EOMONTH($E35,$P35*12*(1-$O35)+$Q35*12*$O35+$R35*(1-$O35))),0,IF($X35="NNN",SUM(Expenses!EN$20:EN$24)*$F35,IF($X35="FSG",0,IF($X35="MG",SUMPRODUCT(Expenses!EN$20:EN$24,$Z35:$Z39)*$F35,MAX((Expenses!EN$20-$AB35/12)*$AA35*$F35,0)+MAX((Expenses!EN$21-$AB36/12)*$AA36*$F35,0)+MAX((Expenses!EN$22-$AB37/12)*$AA37*$F35,0)+MAX((Expenses!EN$23-$AB38/12)*$AA38*$F35,0)+MAX((Expenses!EN$24-$AB39/12)*$AA39*$F35,0)))))</f>
        <v>0</v>
      </c>
      <c r="EQ206" s="154">
        <f>IF(OR(EQ$165&lt;=EOMONTH($E35,$R35*(1-$O35)),EQ$165&gt;EOMONTH($E35,$P35*12*(1-$O35)+$Q35*12*$O35+$R35*(1-$O35))),0,IF($X35="NNN",SUM(Expenses!EO$20:EO$24)*$F35,IF($X35="FSG",0,IF($X35="MG",SUMPRODUCT(Expenses!EO$20:EO$24,$Z35:$Z39)*$F35,MAX((Expenses!EO$20-$AB35/12)*$AA35*$F35,0)+MAX((Expenses!EO$21-$AB36/12)*$AA36*$F35,0)+MAX((Expenses!EO$22-$AB37/12)*$AA37*$F35,0)+MAX((Expenses!EO$23-$AB38/12)*$AA38*$F35,0)+MAX((Expenses!EO$24-$AB39/12)*$AA39*$F35,0)))))</f>
        <v>0</v>
      </c>
      <c r="ER206" s="154">
        <f>IF(OR(ER$165&lt;=EOMONTH($E35,$R35*(1-$O35)),ER$165&gt;EOMONTH($E35,$P35*12*(1-$O35)+$Q35*12*$O35+$R35*(1-$O35))),0,IF($X35="NNN",SUM(Expenses!EP$20:EP$24)*$F35,IF($X35="FSG",0,IF($X35="MG",SUMPRODUCT(Expenses!EP$20:EP$24,$Z35:$Z39)*$F35,MAX((Expenses!EP$20-$AB35/12)*$AA35*$F35,0)+MAX((Expenses!EP$21-$AB36/12)*$AA36*$F35,0)+MAX((Expenses!EP$22-$AB37/12)*$AA37*$F35,0)+MAX((Expenses!EP$23-$AB38/12)*$AA38*$F35,0)+MAX((Expenses!EP$24-$AB39/12)*$AA39*$F35,0)))))</f>
        <v>0</v>
      </c>
      <c r="ES206" s="154">
        <f>IF(OR(ES$165&lt;=EOMONTH($E35,$R35*(1-$O35)),ES$165&gt;EOMONTH($E35,$P35*12*(1-$O35)+$Q35*12*$O35+$R35*(1-$O35))),0,IF($X35="NNN",SUM(Expenses!EQ$20:EQ$24)*$F35,IF($X35="FSG",0,IF($X35="MG",SUMPRODUCT(Expenses!EQ$20:EQ$24,$Z35:$Z39)*$F35,MAX((Expenses!EQ$20-$AB35/12)*$AA35*$F35,0)+MAX((Expenses!EQ$21-$AB36/12)*$AA36*$F35,0)+MAX((Expenses!EQ$22-$AB37/12)*$AA37*$F35,0)+MAX((Expenses!EQ$23-$AB38/12)*$AA38*$F35,0)+MAX((Expenses!EQ$24-$AB39/12)*$AA39*$F35,0)))))</f>
        <v>0</v>
      </c>
      <c r="ET206" s="154">
        <f>IF(OR(ET$165&lt;=EOMONTH($E35,$R35*(1-$O35)),ET$165&gt;EOMONTH($E35,$P35*12*(1-$O35)+$Q35*12*$O35+$R35*(1-$O35))),0,IF($X35="NNN",SUM(Expenses!ER$20:ER$24)*$F35,IF($X35="FSG",0,IF($X35="MG",SUMPRODUCT(Expenses!ER$20:ER$24,$Z35:$Z39)*$F35,MAX((Expenses!ER$20-$AB35/12)*$AA35*$F35,0)+MAX((Expenses!ER$21-$AB36/12)*$AA36*$F35,0)+MAX((Expenses!ER$22-$AB37/12)*$AA37*$F35,0)+MAX((Expenses!ER$23-$AB38/12)*$AA38*$F35,0)+MAX((Expenses!ER$24-$AB39/12)*$AA39*$F35,0)))))</f>
        <v>0</v>
      </c>
      <c r="EU206" s="154">
        <f>IF(OR(EU$165&lt;=EOMONTH($E35,$R35*(1-$O35)),EU$165&gt;EOMONTH($E35,$P35*12*(1-$O35)+$Q35*12*$O35+$R35*(1-$O35))),0,IF($X35="NNN",SUM(Expenses!ES$20:ES$24)*$F35,IF($X35="FSG",0,IF($X35="MG",SUMPRODUCT(Expenses!ES$20:ES$24,$Z35:$Z39)*$F35,MAX((Expenses!ES$20-$AB35/12)*$AA35*$F35,0)+MAX((Expenses!ES$21-$AB36/12)*$AA36*$F35,0)+MAX((Expenses!ES$22-$AB37/12)*$AA37*$F35,0)+MAX((Expenses!ES$23-$AB38/12)*$AA38*$F35,0)+MAX((Expenses!ES$24-$AB39/12)*$AA39*$F35,0)))))</f>
        <v>0</v>
      </c>
      <c r="EV206" s="154">
        <f>IF(OR(EV$165&lt;=EOMONTH($E35,$R35*(1-$O35)),EV$165&gt;EOMONTH($E35,$P35*12*(1-$O35)+$Q35*12*$O35+$R35*(1-$O35))),0,IF($X35="NNN",SUM(Expenses!ET$20:ET$24)*$F35,IF($X35="FSG",0,IF($X35="MG",SUMPRODUCT(Expenses!ET$20:ET$24,$Z35:$Z39)*$F35,MAX((Expenses!ET$20-$AB35/12)*$AA35*$F35,0)+MAX((Expenses!ET$21-$AB36/12)*$AA36*$F35,0)+MAX((Expenses!ET$22-$AB37/12)*$AA37*$F35,0)+MAX((Expenses!ET$23-$AB38/12)*$AA38*$F35,0)+MAX((Expenses!ET$24-$AB39/12)*$AA39*$F35,0)))))</f>
        <v>0</v>
      </c>
      <c r="EW206" s="154">
        <f>IF(OR(EW$165&lt;=EOMONTH($E35,$R35*(1-$O35)),EW$165&gt;EOMONTH($E35,$P35*12*(1-$O35)+$Q35*12*$O35+$R35*(1-$O35))),0,IF($X35="NNN",SUM(Expenses!EU$20:EU$24)*$F35,IF($X35="FSG",0,IF($X35="MG",SUMPRODUCT(Expenses!EU$20:EU$24,$Z35:$Z39)*$F35,MAX((Expenses!EU$20-$AB35/12)*$AA35*$F35,0)+MAX((Expenses!EU$21-$AB36/12)*$AA36*$F35,0)+MAX((Expenses!EU$22-$AB37/12)*$AA37*$F35,0)+MAX((Expenses!EU$23-$AB38/12)*$AA38*$F35,0)+MAX((Expenses!EU$24-$AB39/12)*$AA39*$F35,0)))))</f>
        <v>0</v>
      </c>
      <c r="EX206" s="154">
        <f>IF(OR(EX$165&lt;=EOMONTH($E35,$R35*(1-$O35)),EX$165&gt;EOMONTH($E35,$P35*12*(1-$O35)+$Q35*12*$O35+$R35*(1-$O35))),0,IF($X35="NNN",SUM(Expenses!EV$20:EV$24)*$F35,IF($X35="FSG",0,IF($X35="MG",SUMPRODUCT(Expenses!EV$20:EV$24,$Z35:$Z39)*$F35,MAX((Expenses!EV$20-$AB35/12)*$AA35*$F35,0)+MAX((Expenses!EV$21-$AB36/12)*$AA36*$F35,0)+MAX((Expenses!EV$22-$AB37/12)*$AA37*$F35,0)+MAX((Expenses!EV$23-$AB38/12)*$AA38*$F35,0)+MAX((Expenses!EV$24-$AB39/12)*$AA39*$F35,0)))))</f>
        <v>0</v>
      </c>
      <c r="EY206" s="154">
        <f>IF(OR(EY$165&lt;=EOMONTH($E35,$R35*(1-$O35)),EY$165&gt;EOMONTH($E35,$P35*12*(1-$O35)+$Q35*12*$O35+$R35*(1-$O35))),0,IF($X35="NNN",SUM(Expenses!EW$20:EW$24)*$F35,IF($X35="FSG",0,IF($X35="MG",SUMPRODUCT(Expenses!EW$20:EW$24,$Z35:$Z39)*$F35,MAX((Expenses!EW$20-$AB35/12)*$AA35*$F35,0)+MAX((Expenses!EW$21-$AB36/12)*$AA36*$F35,0)+MAX((Expenses!EW$22-$AB37/12)*$AA37*$F35,0)+MAX((Expenses!EW$23-$AB38/12)*$AA38*$F35,0)+MAX((Expenses!EW$24-$AB39/12)*$AA39*$F35,0)))))</f>
        <v>0</v>
      </c>
      <c r="EZ206" s="154">
        <f>IF(OR(EZ$165&lt;=EOMONTH($E35,$R35*(1-$O35)),EZ$165&gt;EOMONTH($E35,$P35*12*(1-$O35)+$Q35*12*$O35+$R35*(1-$O35))),0,IF($X35="NNN",SUM(Expenses!EX$20:EX$24)*$F35,IF($X35="FSG",0,IF($X35="MG",SUMPRODUCT(Expenses!EX$20:EX$24,$Z35:$Z39)*$F35,MAX((Expenses!EX$20-$AB35/12)*$AA35*$F35,0)+MAX((Expenses!EX$21-$AB36/12)*$AA36*$F35,0)+MAX((Expenses!EX$22-$AB37/12)*$AA37*$F35,0)+MAX((Expenses!EX$23-$AB38/12)*$AA38*$F35,0)+MAX((Expenses!EX$24-$AB39/12)*$AA39*$F35,0)))))</f>
        <v>0</v>
      </c>
      <c r="FA206" s="154">
        <f>IF(OR(FA$165&lt;=EOMONTH($E35,$R35*(1-$O35)),FA$165&gt;EOMONTH($E35,$P35*12*(1-$O35)+$Q35*12*$O35+$R35*(1-$O35))),0,IF($X35="NNN",SUM(Expenses!EY$20:EY$24)*$F35,IF($X35="FSG",0,IF($X35="MG",SUMPRODUCT(Expenses!EY$20:EY$24,$Z35:$Z39)*$F35,MAX((Expenses!EY$20-$AB35/12)*$AA35*$F35,0)+MAX((Expenses!EY$21-$AB36/12)*$AA36*$F35,0)+MAX((Expenses!EY$22-$AB37/12)*$AA37*$F35,0)+MAX((Expenses!EY$23-$AB38/12)*$AA38*$F35,0)+MAX((Expenses!EY$24-$AB39/12)*$AA39*$F35,0)))))</f>
        <v>0</v>
      </c>
      <c r="FB206" s="154">
        <f>IF(OR(FB$165&lt;=EOMONTH($E35,$R35*(1-$O35)),FB$165&gt;EOMONTH($E35,$P35*12*(1-$O35)+$Q35*12*$O35+$R35*(1-$O35))),0,IF($X35="NNN",SUM(Expenses!EZ$20:EZ$24)*$F35,IF($X35="FSG",0,IF($X35="MG",SUMPRODUCT(Expenses!EZ$20:EZ$24,$Z35:$Z39)*$F35,MAX((Expenses!EZ$20-$AB35/12)*$AA35*$F35,0)+MAX((Expenses!EZ$21-$AB36/12)*$AA36*$F35,0)+MAX((Expenses!EZ$22-$AB37/12)*$AA37*$F35,0)+MAX((Expenses!EZ$23-$AB38/12)*$AA38*$F35,0)+MAX((Expenses!EZ$24-$AB39/12)*$AA39*$F35,0)))))</f>
        <v>0</v>
      </c>
      <c r="FC206" s="154">
        <f>IF(OR(FC$165&lt;=EOMONTH($E35,$R35*(1-$O35)),FC$165&gt;EOMONTH($E35,$P35*12*(1-$O35)+$Q35*12*$O35+$R35*(1-$O35))),0,IF($X35="NNN",SUM(Expenses!FA$20:FA$24)*$F35,IF($X35="FSG",0,IF($X35="MG",SUMPRODUCT(Expenses!FA$20:FA$24,$Z35:$Z39)*$F35,MAX((Expenses!FA$20-$AB35/12)*$AA35*$F35,0)+MAX((Expenses!FA$21-$AB36/12)*$AA36*$F35,0)+MAX((Expenses!FA$22-$AB37/12)*$AA37*$F35,0)+MAX((Expenses!FA$23-$AB38/12)*$AA38*$F35,0)+MAX((Expenses!FA$24-$AB39/12)*$AA39*$F35,0)))))</f>
        <v>0</v>
      </c>
      <c r="FD206" s="154">
        <f>IF(OR(FD$165&lt;=EOMONTH($E35,$R35*(1-$O35)),FD$165&gt;EOMONTH($E35,$P35*12*(1-$O35)+$Q35*12*$O35+$R35*(1-$O35))),0,IF($X35="NNN",SUM(Expenses!FB$20:FB$24)*$F35,IF($X35="FSG",0,IF($X35="MG",SUMPRODUCT(Expenses!FB$20:FB$24,$Z35:$Z39)*$F35,MAX((Expenses!FB$20-$AB35/12)*$AA35*$F35,0)+MAX((Expenses!FB$21-$AB36/12)*$AA36*$F35,0)+MAX((Expenses!FB$22-$AB37/12)*$AA37*$F35,0)+MAX((Expenses!FB$23-$AB38/12)*$AA38*$F35,0)+MAX((Expenses!FB$24-$AB39/12)*$AA39*$F35,0)))))</f>
        <v>0</v>
      </c>
      <c r="FE206" s="154">
        <f>IF(OR(FE$165&lt;=EOMONTH($E35,$R35*(1-$O35)),FE$165&gt;EOMONTH($E35,$P35*12*(1-$O35)+$Q35*12*$O35+$R35*(1-$O35))),0,IF($X35="NNN",SUM(Expenses!FC$20:FC$24)*$F35,IF($X35="FSG",0,IF($X35="MG",SUMPRODUCT(Expenses!FC$20:FC$24,$Z35:$Z39)*$F35,MAX((Expenses!FC$20-$AB35/12)*$AA35*$F35,0)+MAX((Expenses!FC$21-$AB36/12)*$AA36*$F35,0)+MAX((Expenses!FC$22-$AB37/12)*$AA37*$F35,0)+MAX((Expenses!FC$23-$AB38/12)*$AA38*$F35,0)+MAX((Expenses!FC$24-$AB39/12)*$AA39*$F35,0)))))</f>
        <v>0</v>
      </c>
      <c r="FF206" s="154">
        <f>IF(OR(FF$165&lt;=EOMONTH($E35,$R35*(1-$O35)),FF$165&gt;EOMONTH($E35,$P35*12*(1-$O35)+$Q35*12*$O35+$R35*(1-$O35))),0,IF($X35="NNN",SUM(Expenses!FD$20:FD$24)*$F35,IF($X35="FSG",0,IF($X35="MG",SUMPRODUCT(Expenses!FD$20:FD$24,$Z35:$Z39)*$F35,MAX((Expenses!FD$20-$AB35/12)*$AA35*$F35,0)+MAX((Expenses!FD$21-$AB36/12)*$AA36*$F35,0)+MAX((Expenses!FD$22-$AB37/12)*$AA37*$F35,0)+MAX((Expenses!FD$23-$AB38/12)*$AA38*$F35,0)+MAX((Expenses!FD$24-$AB39/12)*$AA39*$F35,0)))))</f>
        <v>0</v>
      </c>
      <c r="FG206" s="154">
        <f>IF(OR(FG$165&lt;=EOMONTH($E35,$R35*(1-$O35)),FG$165&gt;EOMONTH($E35,$P35*12*(1-$O35)+$Q35*12*$O35+$R35*(1-$O35))),0,IF($X35="NNN",SUM(Expenses!FE$20:FE$24)*$F35,IF($X35="FSG",0,IF($X35="MG",SUMPRODUCT(Expenses!FE$20:FE$24,$Z35:$Z39)*$F35,MAX((Expenses!FE$20-$AB35/12)*$AA35*$F35,0)+MAX((Expenses!FE$21-$AB36/12)*$AA36*$F35,0)+MAX((Expenses!FE$22-$AB37/12)*$AA37*$F35,0)+MAX((Expenses!FE$23-$AB38/12)*$AA38*$F35,0)+MAX((Expenses!FE$24-$AB39/12)*$AA39*$F35,0)))))</f>
        <v>0</v>
      </c>
      <c r="FH206" s="154">
        <f>IF(OR(FH$165&lt;=EOMONTH($E35,$R35*(1-$O35)),FH$165&gt;EOMONTH($E35,$P35*12*(1-$O35)+$Q35*12*$O35+$R35*(1-$O35))),0,IF($X35="NNN",SUM(Expenses!FF$20:FF$24)*$F35,IF($X35="FSG",0,IF($X35="MG",SUMPRODUCT(Expenses!FF$20:FF$24,$Z35:$Z39)*$F35,MAX((Expenses!FF$20-$AB35/12)*$AA35*$F35,0)+MAX((Expenses!FF$21-$AB36/12)*$AA36*$F35,0)+MAX((Expenses!FF$22-$AB37/12)*$AA37*$F35,0)+MAX((Expenses!FF$23-$AB38/12)*$AA38*$F35,0)+MAX((Expenses!FF$24-$AB39/12)*$AA39*$F35,0)))))</f>
        <v>0</v>
      </c>
      <c r="FI206" s="154">
        <f>IF(OR(FI$165&lt;=EOMONTH($E35,$R35*(1-$O35)),FI$165&gt;EOMONTH($E35,$P35*12*(1-$O35)+$Q35*12*$O35+$R35*(1-$O35))),0,IF($X35="NNN",SUM(Expenses!FG$20:FG$24)*$F35,IF($X35="FSG",0,IF($X35="MG",SUMPRODUCT(Expenses!FG$20:FG$24,$Z35:$Z39)*$F35,MAX((Expenses!FG$20-$AB35/12)*$AA35*$F35,0)+MAX((Expenses!FG$21-$AB36/12)*$AA36*$F35,0)+MAX((Expenses!FG$22-$AB37/12)*$AA37*$F35,0)+MAX((Expenses!FG$23-$AB38/12)*$AA38*$F35,0)+MAX((Expenses!FG$24-$AB39/12)*$AA39*$F35,0)))))</f>
        <v>0</v>
      </c>
      <c r="FJ206" s="154">
        <f>IF(OR(FJ$165&lt;=EOMONTH($E35,$R35*(1-$O35)),FJ$165&gt;EOMONTH($E35,$P35*12*(1-$O35)+$Q35*12*$O35+$R35*(1-$O35))),0,IF($X35="NNN",SUM(Expenses!FH$20:FH$24)*$F35,IF($X35="FSG",0,IF($X35="MG",SUMPRODUCT(Expenses!FH$20:FH$24,$Z35:$Z39)*$F35,MAX((Expenses!FH$20-$AB35/12)*$AA35*$F35,0)+MAX((Expenses!FH$21-$AB36/12)*$AA36*$F35,0)+MAX((Expenses!FH$22-$AB37/12)*$AA37*$F35,0)+MAX((Expenses!FH$23-$AB38/12)*$AA38*$F35,0)+MAX((Expenses!FH$24-$AB39/12)*$AA39*$F35,0)))))</f>
        <v>0</v>
      </c>
      <c r="FK206" s="154">
        <f>IF(OR(FK$165&lt;=EOMONTH($E35,$R35*(1-$O35)),FK$165&gt;EOMONTH($E35,$P35*12*(1-$O35)+$Q35*12*$O35+$R35*(1-$O35))),0,IF($X35="NNN",SUM(Expenses!FI$20:FI$24)*$F35,IF($X35="FSG",0,IF($X35="MG",SUMPRODUCT(Expenses!FI$20:FI$24,$Z35:$Z39)*$F35,MAX((Expenses!FI$20-$AB35/12)*$AA35*$F35,0)+MAX((Expenses!FI$21-$AB36/12)*$AA36*$F35,0)+MAX((Expenses!FI$22-$AB37/12)*$AA37*$F35,0)+MAX((Expenses!FI$23-$AB38/12)*$AA38*$F35,0)+MAX((Expenses!FI$24-$AB39/12)*$AA39*$F35,0)))))</f>
        <v>0</v>
      </c>
      <c r="FL206" s="154">
        <f>IF(OR(FL$165&lt;=EOMONTH($E35,$R35*(1-$O35)),FL$165&gt;EOMONTH($E35,$P35*12*(1-$O35)+$Q35*12*$O35+$R35*(1-$O35))),0,IF($X35="NNN",SUM(Expenses!FJ$20:FJ$24)*$F35,IF($X35="FSG",0,IF($X35="MG",SUMPRODUCT(Expenses!FJ$20:FJ$24,$Z35:$Z39)*$F35,MAX((Expenses!FJ$20-$AB35/12)*$AA35*$F35,0)+MAX((Expenses!FJ$21-$AB36/12)*$AA36*$F35,0)+MAX((Expenses!FJ$22-$AB37/12)*$AA37*$F35,0)+MAX((Expenses!FJ$23-$AB38/12)*$AA38*$F35,0)+MAX((Expenses!FJ$24-$AB39/12)*$AA39*$F35,0)))))</f>
        <v>0</v>
      </c>
      <c r="FM206" s="154">
        <f>IF(OR(FM$165&lt;=EOMONTH($E35,$R35*(1-$O35)),FM$165&gt;EOMONTH($E35,$P35*12*(1-$O35)+$Q35*12*$O35+$R35*(1-$O35))),0,IF($X35="NNN",SUM(Expenses!FK$20:FK$24)*$F35,IF($X35="FSG",0,IF($X35="MG",SUMPRODUCT(Expenses!FK$20:FK$24,$Z35:$Z39)*$F35,MAX((Expenses!FK$20-$AB35/12)*$AA35*$F35,0)+MAX((Expenses!FK$21-$AB36/12)*$AA36*$F35,0)+MAX((Expenses!FK$22-$AB37/12)*$AA37*$F35,0)+MAX((Expenses!FK$23-$AB38/12)*$AA38*$F35,0)+MAX((Expenses!FK$24-$AB39/12)*$AA39*$F35,0)))))</f>
        <v>0</v>
      </c>
      <c r="FN206" s="154">
        <f>IF(OR(FN$165&lt;=EOMONTH($E35,$R35*(1-$O35)),FN$165&gt;EOMONTH($E35,$P35*12*(1-$O35)+$Q35*12*$O35+$R35*(1-$O35))),0,IF($X35="NNN",SUM(Expenses!FL$20:FL$24)*$F35,IF($X35="FSG",0,IF($X35="MG",SUMPRODUCT(Expenses!FL$20:FL$24,$Z35:$Z39)*$F35,MAX((Expenses!FL$20-$AB35/12)*$AA35*$F35,0)+MAX((Expenses!FL$21-$AB36/12)*$AA36*$F35,0)+MAX((Expenses!FL$22-$AB37/12)*$AA37*$F35,0)+MAX((Expenses!FL$23-$AB38/12)*$AA38*$F35,0)+MAX((Expenses!FL$24-$AB39/12)*$AA39*$F35,0)))))</f>
        <v>0</v>
      </c>
      <c r="FO206" s="154">
        <f>IF(OR(FO$165&lt;=EOMONTH($E35,$R35*(1-$O35)),FO$165&gt;EOMONTH($E35,$P35*12*(1-$O35)+$Q35*12*$O35+$R35*(1-$O35))),0,IF($X35="NNN",SUM(Expenses!FM$20:FM$24)*$F35,IF($X35="FSG",0,IF($X35="MG",SUMPRODUCT(Expenses!FM$20:FM$24,$Z35:$Z39)*$F35,MAX((Expenses!FM$20-$AB35/12)*$AA35*$F35,0)+MAX((Expenses!FM$21-$AB36/12)*$AA36*$F35,0)+MAX((Expenses!FM$22-$AB37/12)*$AA37*$F35,0)+MAX((Expenses!FM$23-$AB38/12)*$AA38*$F35,0)+MAX((Expenses!FM$24-$AB39/12)*$AA39*$F35,0)))))</f>
        <v>0</v>
      </c>
      <c r="FP206" s="154">
        <f>IF(OR(FP$165&lt;=EOMONTH($E35,$R35*(1-$O35)),FP$165&gt;EOMONTH($E35,$P35*12*(1-$O35)+$Q35*12*$O35+$R35*(1-$O35))),0,IF($X35="NNN",SUM(Expenses!FN$20:FN$24)*$F35,IF($X35="FSG",0,IF($X35="MG",SUMPRODUCT(Expenses!FN$20:FN$24,$Z35:$Z39)*$F35,MAX((Expenses!FN$20-$AB35/12)*$AA35*$F35,0)+MAX((Expenses!FN$21-$AB36/12)*$AA36*$F35,0)+MAX((Expenses!FN$22-$AB37/12)*$AA37*$F35,0)+MAX((Expenses!FN$23-$AB38/12)*$AA38*$F35,0)+MAX((Expenses!FN$24-$AB39/12)*$AA39*$F35,0)))))</f>
        <v>0</v>
      </c>
      <c r="FQ206" s="154">
        <f>IF(OR(FQ$165&lt;=EOMONTH($E35,$R35*(1-$O35)),FQ$165&gt;EOMONTH($E35,$P35*12*(1-$O35)+$Q35*12*$O35+$R35*(1-$O35))),0,IF($X35="NNN",SUM(Expenses!FO$20:FO$24)*$F35,IF($X35="FSG",0,IF($X35="MG",SUMPRODUCT(Expenses!FO$20:FO$24,$Z35:$Z39)*$F35,MAX((Expenses!FO$20-$AB35/12)*$AA35*$F35,0)+MAX((Expenses!FO$21-$AB36/12)*$AA36*$F35,0)+MAX((Expenses!FO$22-$AB37/12)*$AA37*$F35,0)+MAX((Expenses!FO$23-$AB38/12)*$AA38*$F35,0)+MAX((Expenses!FO$24-$AB39/12)*$AA39*$F35,0)))))</f>
        <v>0</v>
      </c>
      <c r="FR206" s="154">
        <f>IF(OR(FR$165&lt;=EOMONTH($E35,$R35*(1-$O35)),FR$165&gt;EOMONTH($E35,$P35*12*(1-$O35)+$Q35*12*$O35+$R35*(1-$O35))),0,IF($X35="NNN",SUM(Expenses!FP$20:FP$24)*$F35,IF($X35="FSG",0,IF($X35="MG",SUMPRODUCT(Expenses!FP$20:FP$24,$Z35:$Z39)*$F35,MAX((Expenses!FP$20-$AB35/12)*$AA35*$F35,0)+MAX((Expenses!FP$21-$AB36/12)*$AA36*$F35,0)+MAX((Expenses!FP$22-$AB37/12)*$AA37*$F35,0)+MAX((Expenses!FP$23-$AB38/12)*$AA38*$F35,0)+MAX((Expenses!FP$24-$AB39/12)*$AA39*$F35,0)))))</f>
        <v>0</v>
      </c>
      <c r="FS206" s="154">
        <f>IF(OR(FS$165&lt;=EOMONTH($E35,$R35*(1-$O35)),FS$165&gt;EOMONTH($E35,$P35*12*(1-$O35)+$Q35*12*$O35+$R35*(1-$O35))),0,IF($X35="NNN",SUM(Expenses!FQ$20:FQ$24)*$F35,IF($X35="FSG",0,IF($X35="MG",SUMPRODUCT(Expenses!FQ$20:FQ$24,$Z35:$Z39)*$F35,MAX((Expenses!FQ$20-$AB35/12)*$AA35*$F35,0)+MAX((Expenses!FQ$21-$AB36/12)*$AA36*$F35,0)+MAX((Expenses!FQ$22-$AB37/12)*$AA37*$F35,0)+MAX((Expenses!FQ$23-$AB38/12)*$AA38*$F35,0)+MAX((Expenses!FQ$24-$AB39/12)*$AA39*$F35,0)))))</f>
        <v>0</v>
      </c>
      <c r="FT206" s="154">
        <f>IF(OR(FT$165&lt;=EOMONTH($E35,$R35*(1-$O35)),FT$165&gt;EOMONTH($E35,$P35*12*(1-$O35)+$Q35*12*$O35+$R35*(1-$O35))),0,IF($X35="NNN",SUM(Expenses!FR$20:FR$24)*$F35,IF($X35="FSG",0,IF($X35="MG",SUMPRODUCT(Expenses!FR$20:FR$24,$Z35:$Z39)*$F35,MAX((Expenses!FR$20-$AB35/12)*$AA35*$F35,0)+MAX((Expenses!FR$21-$AB36/12)*$AA36*$F35,0)+MAX((Expenses!FR$22-$AB37/12)*$AA37*$F35,0)+MAX((Expenses!FR$23-$AB38/12)*$AA38*$F35,0)+MAX((Expenses!FR$24-$AB39/12)*$AA39*$F35,0)))))</f>
        <v>0</v>
      </c>
      <c r="FU206" s="154">
        <f>IF(OR(FU$165&lt;=EOMONTH($E35,$R35*(1-$O35)),FU$165&gt;EOMONTH($E35,$P35*12*(1-$O35)+$Q35*12*$O35+$R35*(1-$O35))),0,IF($X35="NNN",SUM(Expenses!FS$20:FS$24)*$F35,IF($X35="FSG",0,IF($X35="MG",SUMPRODUCT(Expenses!FS$20:FS$24,$Z35:$Z39)*$F35,MAX((Expenses!FS$20-$AB35/12)*$AA35*$F35,0)+MAX((Expenses!FS$21-$AB36/12)*$AA36*$F35,0)+MAX((Expenses!FS$22-$AB37/12)*$AA37*$F35,0)+MAX((Expenses!FS$23-$AB38/12)*$AA38*$F35,0)+MAX((Expenses!FS$24-$AB39/12)*$AA39*$F35,0)))))</f>
        <v>0</v>
      </c>
      <c r="FV206" s="154">
        <f>IF(OR(FV$165&lt;=EOMONTH($E35,$R35*(1-$O35)),FV$165&gt;EOMONTH($E35,$P35*12*(1-$O35)+$Q35*12*$O35+$R35*(1-$O35))),0,IF($X35="NNN",SUM(Expenses!FT$20:FT$24)*$F35,IF($X35="FSG",0,IF($X35="MG",SUMPRODUCT(Expenses!FT$20:FT$24,$Z35:$Z39)*$F35,MAX((Expenses!FT$20-$AB35/12)*$AA35*$F35,0)+MAX((Expenses!FT$21-$AB36/12)*$AA36*$F35,0)+MAX((Expenses!FT$22-$AB37/12)*$AA37*$F35,0)+MAX((Expenses!FT$23-$AB38/12)*$AA38*$F35,0)+MAX((Expenses!FT$24-$AB39/12)*$AA39*$F35,0)))))</f>
        <v>0</v>
      </c>
      <c r="FW206" s="154">
        <f>IF(OR(FW$165&lt;=EOMONTH($E35,$R35*(1-$O35)),FW$165&gt;EOMONTH($E35,$P35*12*(1-$O35)+$Q35*12*$O35+$R35*(1-$O35))),0,IF($X35="NNN",SUM(Expenses!FU$20:FU$24)*$F35,IF($X35="FSG",0,IF($X35="MG",SUMPRODUCT(Expenses!FU$20:FU$24,$Z35:$Z39)*$F35,MAX((Expenses!FU$20-$AB35/12)*$AA35*$F35,0)+MAX((Expenses!FU$21-$AB36/12)*$AA36*$F35,0)+MAX((Expenses!FU$22-$AB37/12)*$AA37*$F35,0)+MAX((Expenses!FU$23-$AB38/12)*$AA38*$F35,0)+MAX((Expenses!FU$24-$AB39/12)*$AA39*$F35,0)))))</f>
        <v>0</v>
      </c>
      <c r="FX206" s="154">
        <f>IF(OR(FX$165&lt;=EOMONTH($E35,$R35*(1-$O35)),FX$165&gt;EOMONTH($E35,$P35*12*(1-$O35)+$Q35*12*$O35+$R35*(1-$O35))),0,IF($X35="NNN",SUM(Expenses!FV$20:FV$24)*$F35,IF($X35="FSG",0,IF($X35="MG",SUMPRODUCT(Expenses!FV$20:FV$24,$Z35:$Z39)*$F35,MAX((Expenses!FV$20-$AB35/12)*$AA35*$F35,0)+MAX((Expenses!FV$21-$AB36/12)*$AA36*$F35,0)+MAX((Expenses!FV$22-$AB37/12)*$AA37*$F35,0)+MAX((Expenses!FV$23-$AB38/12)*$AA38*$F35,0)+MAX((Expenses!FV$24-$AB39/12)*$AA39*$F35,0)))))</f>
        <v>0</v>
      </c>
      <c r="FY206" s="154">
        <f>IF(OR(FY$165&lt;=EOMONTH($E35,$R35*(1-$O35)),FY$165&gt;EOMONTH($E35,$P35*12*(1-$O35)+$Q35*12*$O35+$R35*(1-$O35))),0,IF($X35="NNN",SUM(Expenses!FW$20:FW$24)*$F35,IF($X35="FSG",0,IF($X35="MG",SUMPRODUCT(Expenses!FW$20:FW$24,$Z35:$Z39)*$F35,MAX((Expenses!FW$20-$AB35/12)*$AA35*$F35,0)+MAX((Expenses!FW$21-$AB36/12)*$AA36*$F35,0)+MAX((Expenses!FW$22-$AB37/12)*$AA37*$F35,0)+MAX((Expenses!FW$23-$AB38/12)*$AA38*$F35,0)+MAX((Expenses!FW$24-$AB39/12)*$AA39*$F35,0)))))</f>
        <v>0</v>
      </c>
      <c r="FZ206" s="154">
        <f>IF(OR(FZ$165&lt;=EOMONTH($E35,$R35*(1-$O35)),FZ$165&gt;EOMONTH($E35,$P35*12*(1-$O35)+$Q35*12*$O35+$R35*(1-$O35))),0,IF($X35="NNN",SUM(Expenses!FX$20:FX$24)*$F35,IF($X35="FSG",0,IF($X35="MG",SUMPRODUCT(Expenses!FX$20:FX$24,$Z35:$Z39)*$F35,MAX((Expenses!FX$20-$AB35/12)*$AA35*$F35,0)+MAX((Expenses!FX$21-$AB36/12)*$AA36*$F35,0)+MAX((Expenses!FX$22-$AB37/12)*$AA37*$F35,0)+MAX((Expenses!FX$23-$AB38/12)*$AA38*$F35,0)+MAX((Expenses!FX$24-$AB39/12)*$AA39*$F35,0)))))</f>
        <v>0</v>
      </c>
      <c r="GA206" s="154">
        <f>IF(OR(GA$165&lt;=EOMONTH($E35,$R35*(1-$O35)),GA$165&gt;EOMONTH($E35,$P35*12*(1-$O35)+$Q35*12*$O35+$R35*(1-$O35))),0,IF($X35="NNN",SUM(Expenses!FY$20:FY$24)*$F35,IF($X35="FSG",0,IF($X35="MG",SUMPRODUCT(Expenses!FY$20:FY$24,$Z35:$Z39)*$F35,MAX((Expenses!FY$20-$AB35/12)*$AA35*$F35,0)+MAX((Expenses!FY$21-$AB36/12)*$AA36*$F35,0)+MAX((Expenses!FY$22-$AB37/12)*$AA37*$F35,0)+MAX((Expenses!FY$23-$AB38/12)*$AA38*$F35,0)+MAX((Expenses!FY$24-$AB39/12)*$AA39*$F35,0)))))</f>
        <v>170.46082038941856</v>
      </c>
      <c r="GB206" s="154">
        <f>IF(OR(GB$165&lt;=EOMONTH($E35,$R35*(1-$O35)),GB$165&gt;EOMONTH($E35,$P35*12*(1-$O35)+$Q35*12*$O35+$R35*(1-$O35))),0,IF($X35="NNN",SUM(Expenses!FZ$20:FZ$24)*$F35,IF($X35="FSG",0,IF($X35="MG",SUMPRODUCT(Expenses!FZ$20:FZ$24,$Z35:$Z39)*$F35,MAX((Expenses!FZ$20-$AB35/12)*$AA35*$F35,0)+MAX((Expenses!FZ$21-$AB36/12)*$AA36*$F35,0)+MAX((Expenses!FZ$22-$AB37/12)*$AA37*$F35,0)+MAX((Expenses!FZ$23-$AB38/12)*$AA38*$F35,0)+MAX((Expenses!FZ$24-$AB39/12)*$AA39*$F35,0)))))</f>
        <v>172.19639867692851</v>
      </c>
      <c r="GC206" s="154">
        <f>IF(OR(GC$165&lt;=EOMONTH($E35,$R35*(1-$O35)),GC$165&gt;EOMONTH($E35,$P35*12*(1-$O35)+$Q35*12*$O35+$R35*(1-$O35))),0,IF($X35="NNN",SUM(Expenses!GA$20:GA$24)*$F35,IF($X35="FSG",0,IF($X35="MG",SUMPRODUCT(Expenses!GA$20:GA$24,$Z35:$Z39)*$F35,MAX((Expenses!GA$20-$AB35/12)*$AA35*$F35,0)+MAX((Expenses!GA$21-$AB36/12)*$AA36*$F35,0)+MAX((Expenses!GA$22-$AB37/12)*$AA37*$F35,0)+MAX((Expenses!GA$23-$AB38/12)*$AA38*$F35,0)+MAX((Expenses!GA$24-$AB39/12)*$AA39*$F35,0)))))</f>
        <v>172.49974351475456</v>
      </c>
      <c r="GD206" s="154">
        <f>IF(OR(GD$165&lt;=EOMONTH($E35,$R35*(1-$O35)),GD$165&gt;EOMONTH($E35,$P35*12*(1-$O35)+$Q35*12*$O35+$R35*(1-$O35))),0,IF($X35="NNN",SUM(Expenses!GB$20:GB$24)*$F35,IF($X35="FSG",0,IF($X35="MG",SUMPRODUCT(Expenses!GB$20:GB$24,$Z35:$Z39)*$F35,MAX((Expenses!GB$20-$AB35/12)*$AA35*$F35,0)+MAX((Expenses!GB$21-$AB36/12)*$AA36*$F35,0)+MAX((Expenses!GB$22-$AB37/12)*$AA37*$F35,0)+MAX((Expenses!GB$23-$AB38/12)*$AA38*$F35,0)+MAX((Expenses!GB$24-$AB39/12)*$AA39*$F35,0)))))</f>
        <v>172.80383648278473</v>
      </c>
      <c r="GE206" s="154">
        <f>IF(OR(GE$165&lt;=EOMONTH($E35,$R35*(1-$O35)),GE$165&gt;EOMONTH($E35,$P35*12*(1-$O35)+$Q35*12*$O35+$R35*(1-$O35))),0,IF($X35="NNN",SUM(Expenses!GC$20:GC$24)*$F35,IF($X35="FSG",0,IF($X35="MG",SUMPRODUCT(Expenses!GC$20:GC$24,$Z35:$Z39)*$F35,MAX((Expenses!GC$20-$AB35/12)*$AA35*$F35,0)+MAX((Expenses!GC$21-$AB36/12)*$AA36*$F35,0)+MAX((Expenses!GC$22-$AB37/12)*$AA37*$F35,0)+MAX((Expenses!GC$23-$AB38/12)*$AA38*$F35,0)+MAX((Expenses!GC$24-$AB39/12)*$AA39*$F35,0)))))</f>
        <v>173.10867942610992</v>
      </c>
      <c r="GF206" s="154">
        <f>IF(OR(GF$165&lt;=EOMONTH($E35,$R35*(1-$O35)),GF$165&gt;EOMONTH($E35,$P35*12*(1-$O35)+$Q35*12*$O35+$R35*(1-$O35))),0,IF($X35="NNN",SUM(Expenses!GD$20:GD$24)*$F35,IF($X35="FSG",0,IF($X35="MG",SUMPRODUCT(Expenses!GD$20:GD$24,$Z35:$Z39)*$F35,MAX((Expenses!GD$20-$AB35/12)*$AA35*$F35,0)+MAX((Expenses!GD$21-$AB36/12)*$AA36*$F35,0)+MAX((Expenses!GD$22-$AB37/12)*$AA37*$F35,0)+MAX((Expenses!GD$23-$AB38/12)*$AA38*$F35,0)+MAX((Expenses!GD$24-$AB39/12)*$AA39*$F35,0)))))</f>
        <v>173.41427419437153</v>
      </c>
      <c r="GG206" s="154">
        <f>IF(OR(GG$165&lt;=EOMONTH($E35,$R35*(1-$O35)),GG$165&gt;EOMONTH($E35,$P35*12*(1-$O35)+$Q35*12*$O35+$R35*(1-$O35))),0,IF($X35="NNN",SUM(Expenses!GE$20:GE$24)*$F35,IF($X35="FSG",0,IF($X35="MG",SUMPRODUCT(Expenses!GE$20:GE$24,$Z35:$Z39)*$F35,MAX((Expenses!GE$20-$AB35/12)*$AA35*$F35,0)+MAX((Expenses!GE$21-$AB36/12)*$AA36*$F35,0)+MAX((Expenses!GE$22-$AB37/12)*$AA37*$F35,0)+MAX((Expenses!GE$23-$AB38/12)*$AA38*$F35,0)+MAX((Expenses!GE$24-$AB39/12)*$AA39*$F35,0)))))</f>
        <v>173.72062264177265</v>
      </c>
      <c r="GH206" s="154">
        <f>IF(OR(GH$165&lt;=EOMONTH($E35,$R35*(1-$O35)),GH$165&gt;EOMONTH($E35,$P35*12*(1-$O35)+$Q35*12*$O35+$R35*(1-$O35))),0,IF($X35="NNN",SUM(Expenses!GF$20:GF$24)*$F35,IF($X35="FSG",0,IF($X35="MG",SUMPRODUCT(Expenses!GF$20:GF$24,$Z35:$Z39)*$F35,MAX((Expenses!GF$20-$AB35/12)*$AA35*$F35,0)+MAX((Expenses!GF$21-$AB36/12)*$AA36*$F35,0)+MAX((Expenses!GF$22-$AB37/12)*$AA37*$F35,0)+MAX((Expenses!GF$23-$AB38/12)*$AA38*$F35,0)+MAX((Expenses!GF$24-$AB39/12)*$AA39*$F35,0)))))</f>
        <v>174.02772662708944</v>
      </c>
      <c r="GI206" s="154">
        <f>IF(OR(GI$165&lt;=EOMONTH($E35,$R35*(1-$O35)),GI$165&gt;EOMONTH($E35,$P35*12*(1-$O35)+$Q35*12*$O35+$R35*(1-$O35))),0,IF($X35="NNN",SUM(Expenses!GG$20:GG$24)*$F35,IF($X35="FSG",0,IF($X35="MG",SUMPRODUCT(Expenses!GG$20:GG$24,$Z35:$Z39)*$F35,MAX((Expenses!GG$20-$AB35/12)*$AA35*$F35,0)+MAX((Expenses!GG$21-$AB36/12)*$AA36*$F35,0)+MAX((Expenses!GG$22-$AB37/12)*$AA37*$F35,0)+MAX((Expenses!GG$23-$AB38/12)*$AA38*$F35,0)+MAX((Expenses!GG$24-$AB39/12)*$AA39*$F35,0)))))</f>
        <v>174.33558801368216</v>
      </c>
      <c r="GJ206" s="154">
        <f>IF(OR(GJ$165&lt;=EOMONTH($E35,$R35*(1-$O35)),GJ$165&gt;EOMONTH($E35,$P35*12*(1-$O35)+$Q35*12*$O35+$R35*(1-$O35))),0,IF($X35="NNN",SUM(Expenses!GH$20:GH$24)*$F35,IF($X35="FSG",0,IF($X35="MG",SUMPRODUCT(Expenses!GH$20:GH$24,$Z35:$Z39)*$F35,MAX((Expenses!GH$20-$AB35/12)*$AA35*$F35,0)+MAX((Expenses!GH$21-$AB36/12)*$AA36*$F35,0)+MAX((Expenses!GH$22-$AB37/12)*$AA37*$F35,0)+MAX((Expenses!GH$23-$AB38/12)*$AA38*$F35,0)+MAX((Expenses!GH$24-$AB39/12)*$AA39*$F35,0)))))</f>
        <v>174.64420866950664</v>
      </c>
      <c r="GK206" s="154">
        <f>IF(OR(GK$165&lt;=EOMONTH($E35,$R35*(1-$O35)),GK$165&gt;EOMONTH($E35,$P35*12*(1-$O35)+$Q35*12*$O35+$R35*(1-$O35))),0,IF($X35="NNN",SUM(Expenses!GI$20:GI$24)*$F35,IF($X35="FSG",0,IF($X35="MG",SUMPRODUCT(Expenses!GI$20:GI$24,$Z35:$Z39)*$F35,MAX((Expenses!GI$20-$AB35/12)*$AA35*$F35,0)+MAX((Expenses!GI$21-$AB36/12)*$AA36*$F35,0)+MAX((Expenses!GI$22-$AB37/12)*$AA37*$F35,0)+MAX((Expenses!GI$23-$AB38/12)*$AA38*$F35,0)+MAX((Expenses!GI$24-$AB39/12)*$AA39*$F35,0)))))</f>
        <v>174.95359046712574</v>
      </c>
      <c r="GL206" s="154">
        <f>IF(OR(GL$165&lt;=EOMONTH($E35,$R35*(1-$O35)),GL$165&gt;EOMONTH($E35,$P35*12*(1-$O35)+$Q35*12*$O35+$R35*(1-$O35))),0,IF($X35="NNN",SUM(Expenses!GJ$20:GJ$24)*$F35,IF($X35="FSG",0,IF($X35="MG",SUMPRODUCT(Expenses!GJ$20:GJ$24,$Z35:$Z39)*$F35,MAX((Expenses!GJ$20-$AB35/12)*$AA35*$F35,0)+MAX((Expenses!GJ$21-$AB36/12)*$AA36*$F35,0)+MAX((Expenses!GJ$22-$AB37/12)*$AA37*$F35,0)+MAX((Expenses!GJ$23-$AB38/12)*$AA38*$F35,0)+MAX((Expenses!GJ$24-$AB39/12)*$AA39*$F35,0)))))</f>
        <v>175.26373528372037</v>
      </c>
      <c r="GM206" s="154">
        <f>IF(OR(GM$165&lt;=EOMONTH($E35,$R35*(1-$O35)),GM$165&gt;EOMONTH($E35,$P35*12*(1-$O35)+$Q35*12*$O35+$R35*(1-$O35))),0,IF($X35="NNN",SUM(Expenses!GK$20:GK$24)*$F35,IF($X35="FSG",0,IF($X35="MG",SUMPRODUCT(Expenses!GK$20:GK$24,$Z35:$Z39)*$F35,MAX((Expenses!GK$20-$AB35/12)*$AA35*$F35,0)+MAX((Expenses!GK$21-$AB36/12)*$AA36*$F35,0)+MAX((Expenses!GK$22-$AB37/12)*$AA37*$F35,0)+MAX((Expenses!GK$23-$AB38/12)*$AA38*$F35,0)+MAX((Expenses!GK$24-$AB39/12)*$AA39*$F35,0)))))</f>
        <v>175.57464500110126</v>
      </c>
      <c r="GN206" s="154">
        <f>IF(OR(GN$165&lt;=EOMONTH($E35,$R35*(1-$O35)),GN$165&gt;EOMONTH($E35,$P35*12*(1-$O35)+$Q35*12*$O35+$R35*(1-$O35))),0,IF($X35="NNN",SUM(Expenses!GL$20:GL$24)*$F35,IF($X35="FSG",0,IF($X35="MG",SUMPRODUCT(Expenses!GL$20:GL$24,$Z35:$Z39)*$F35,MAX((Expenses!GL$20-$AB35/12)*$AA35*$F35,0)+MAX((Expenses!GL$21-$AB36/12)*$AA36*$F35,0)+MAX((Expenses!GL$22-$AB37/12)*$AA37*$F35,0)+MAX((Expenses!GL$23-$AB38/12)*$AA38*$F35,0)+MAX((Expenses!GL$24-$AB39/12)*$AA39*$F35,0)))))</f>
        <v>177.3622906372365</v>
      </c>
      <c r="GO206" s="154">
        <f>IF(OR(GO$165&lt;=EOMONTH($E35,$R35*(1-$O35)),GO$165&gt;EOMONTH($E35,$P35*12*(1-$O35)+$Q35*12*$O35+$R35*(1-$O35))),0,IF($X35="NNN",SUM(Expenses!GM$20:GM$24)*$F35,IF($X35="FSG",0,IF($X35="MG",SUMPRODUCT(Expenses!GM$20:GM$24,$Z35:$Z39)*$F35,MAX((Expenses!GM$20-$AB35/12)*$AA35*$F35,0)+MAX((Expenses!GM$21-$AB36/12)*$AA36*$F35,0)+MAX((Expenses!GM$22-$AB37/12)*$AA37*$F35,0)+MAX((Expenses!GM$23-$AB38/12)*$AA38*$F35,0)+MAX((Expenses!GM$24-$AB39/12)*$AA39*$F35,0)))))</f>
        <v>177.6747358201973</v>
      </c>
      <c r="GP206" s="154">
        <f>IF(OR(GP$165&lt;=EOMONTH($E35,$R35*(1-$O35)),GP$165&gt;EOMONTH($E35,$P35*12*(1-$O35)+$Q35*12*$O35+$R35*(1-$O35))),0,IF($X35="NNN",SUM(Expenses!GN$20:GN$24)*$F35,IF($X35="FSG",0,IF($X35="MG",SUMPRODUCT(Expenses!GN$20:GN$24,$Z35:$Z39)*$F35,MAX((Expenses!GN$20-$AB35/12)*$AA35*$F35,0)+MAX((Expenses!GN$21-$AB36/12)*$AA36*$F35,0)+MAX((Expenses!GN$22-$AB37/12)*$AA37*$F35,0)+MAX((Expenses!GN$23-$AB38/12)*$AA38*$F35,0)+MAX((Expenses!GN$24-$AB39/12)*$AA39*$F35,0)))))</f>
        <v>177.98795157726838</v>
      </c>
      <c r="GQ206" s="154">
        <f>IF(OR(GQ$165&lt;=EOMONTH($E35,$R35*(1-$O35)),GQ$165&gt;EOMONTH($E35,$P35*12*(1-$O35)+$Q35*12*$O35+$R35*(1-$O35))),0,IF($X35="NNN",SUM(Expenses!GO$20:GO$24)*$F35,IF($X35="FSG",0,IF($X35="MG",SUMPRODUCT(Expenses!GO$20:GO$24,$Z35:$Z39)*$F35,MAX((Expenses!GO$20-$AB35/12)*$AA35*$F35,0)+MAX((Expenses!GO$21-$AB36/12)*$AA36*$F35,0)+MAX((Expenses!GO$22-$AB37/12)*$AA37*$F35,0)+MAX((Expenses!GO$23-$AB38/12)*$AA38*$F35,0)+MAX((Expenses!GO$24-$AB39/12)*$AA39*$F35,0)))))</f>
        <v>178.30193980889331</v>
      </c>
      <c r="GR206" s="154">
        <f>IF(OR(GR$165&lt;=EOMONTH($E35,$R35*(1-$O35)),GR$165&gt;EOMONTH($E35,$P35*12*(1-$O35)+$Q35*12*$O35+$R35*(1-$O35))),0,IF($X35="NNN",SUM(Expenses!GP$20:GP$24)*$F35,IF($X35="FSG",0,IF($X35="MG",SUMPRODUCT(Expenses!GP$20:GP$24,$Z35:$Z39)*$F35,MAX((Expenses!GP$20-$AB35/12)*$AA35*$F35,0)+MAX((Expenses!GP$21-$AB36/12)*$AA36*$F35,0)+MAX((Expenses!GP$22-$AB37/12)*$AA37*$F35,0)+MAX((Expenses!GP$23-$AB38/12)*$AA38*$F35,0)+MAX((Expenses!GP$24-$AB39/12)*$AA39*$F35,0)))))</f>
        <v>178.61670242020278</v>
      </c>
      <c r="GS206" s="154">
        <f>IF(OR(GS$165&lt;=EOMONTH($E35,$R35*(1-$O35)),GS$165&gt;EOMONTH($E35,$P35*12*(1-$O35)+$Q35*12*$O35+$R35*(1-$O35))),0,IF($X35="NNN",SUM(Expenses!GQ$20:GQ$24)*$F35,IF($X35="FSG",0,IF($X35="MG",SUMPRODUCT(Expenses!GQ$20:GQ$24,$Z35:$Z39)*$F35,MAX((Expenses!GQ$20-$AB35/12)*$AA35*$F35,0)+MAX((Expenses!GQ$21-$AB36/12)*$AA36*$F35,0)+MAX((Expenses!GQ$22-$AB37/12)*$AA37*$F35,0)+MAX((Expenses!GQ$23-$AB38/12)*$AA38*$F35,0)+MAX((Expenses!GQ$24-$AB39/12)*$AA39*$F35,0)))))</f>
        <v>178.93224132102594</v>
      </c>
      <c r="GT206" s="154">
        <f>IF(OR(GT$165&lt;=EOMONTH($E35,$R35*(1-$O35)),GT$165&gt;EOMONTH($E35,$P35*12*(1-$O35)+$Q35*12*$O35+$R35*(1-$O35))),0,IF($X35="NNN",SUM(Expenses!GR$20:GR$24)*$F35,IF($X35="FSG",0,IF($X35="MG",SUMPRODUCT(Expenses!GR$20:GR$24,$Z35:$Z39)*$F35,MAX((Expenses!GR$20-$AB35/12)*$AA35*$F35,0)+MAX((Expenses!GR$21-$AB36/12)*$AA36*$F35,0)+MAX((Expenses!GR$22-$AB37/12)*$AA37*$F35,0)+MAX((Expenses!GR$23-$AB38/12)*$AA38*$F35,0)+MAX((Expenses!GR$24-$AB39/12)*$AA39*$F35,0)))))</f>
        <v>179.24855842590222</v>
      </c>
      <c r="GU206" s="154">
        <f>IF(OR(GU$165&lt;=EOMONTH($E35,$R35*(1-$O35)),GU$165&gt;EOMONTH($E35,$P35*12*(1-$O35)+$Q35*12*$O35+$R35*(1-$O35))),0,IF($X35="NNN",SUM(Expenses!GS$20:GS$24)*$F35,IF($X35="FSG",0,IF($X35="MG",SUMPRODUCT(Expenses!GS$20:GS$24,$Z35:$Z39)*$F35,MAX((Expenses!GS$20-$AB35/12)*$AA35*$F35,0)+MAX((Expenses!GS$21-$AB36/12)*$AA36*$F35,0)+MAX((Expenses!GS$22-$AB37/12)*$AA37*$F35,0)+MAX((Expenses!GS$23-$AB38/12)*$AA38*$F35,0)+MAX((Expenses!GS$24-$AB39/12)*$AA39*$F35,0)))))</f>
        <v>179.56565565409272</v>
      </c>
      <c r="GV206" s="154">
        <f>IF(OR(GV$165&lt;=EOMONTH($E35,$R35*(1-$O35)),GV$165&gt;EOMONTH($E35,$P35*12*(1-$O35)+$Q35*12*$O35+$R35*(1-$O35))),0,IF($X35="NNN",SUM(Expenses!GT$20:GT$24)*$F35,IF($X35="FSG",0,IF($X35="MG",SUMPRODUCT(Expenses!GT$20:GT$24,$Z35:$Z39)*$F35,MAX((Expenses!GT$20-$AB35/12)*$AA35*$F35,0)+MAX((Expenses!GT$21-$AB36/12)*$AA36*$F35,0)+MAX((Expenses!GT$22-$AB37/12)*$AA37*$F35,0)+MAX((Expenses!GT$23-$AB38/12)*$AA38*$F35,0)+MAX((Expenses!GT$24-$AB39/12)*$AA39*$F35,0)))))</f>
        <v>179.883534929592</v>
      </c>
      <c r="GW206" s="154">
        <f>IF(OR(GW$165&lt;=EOMONTH($E35,$R35*(1-$O35)),GW$165&gt;EOMONTH($E35,$P35*12*(1-$O35)+$Q35*12*$O35+$R35*(1-$O35))),0,IF($X35="NNN",SUM(Expenses!GU$20:GU$24)*$F35,IF($X35="FSG",0,IF($X35="MG",SUMPRODUCT(Expenses!GU$20:GU$24,$Z35:$Z39)*$F35,MAX((Expenses!GU$20-$AB35/12)*$AA35*$F35,0)+MAX((Expenses!GU$21-$AB36/12)*$AA36*$F35,0)+MAX((Expenses!GU$22-$AB37/12)*$AA37*$F35,0)+MAX((Expenses!GU$23-$AB38/12)*$AA38*$F35,0)+MAX((Expenses!GU$24-$AB39/12)*$AA39*$F35,0)))))</f>
        <v>180.20219818113964</v>
      </c>
      <c r="GX206" s="154">
        <f>IF(OR(GX$165&lt;=EOMONTH($E35,$R35*(1-$O35)),GX$165&gt;EOMONTH($E35,$P35*12*(1-$O35)+$Q35*12*$O35+$R35*(1-$O35))),0,IF($X35="NNN",SUM(Expenses!GV$20:GV$24)*$F35,IF($X35="FSG",0,IF($X35="MG",SUMPRODUCT(Expenses!GV$20:GV$24,$Z35:$Z39)*$F35,MAX((Expenses!GV$20-$AB35/12)*$AA35*$F35,0)+MAX((Expenses!GV$21-$AB36/12)*$AA36*$F35,0)+MAX((Expenses!GV$22-$AB37/12)*$AA37*$F35,0)+MAX((Expenses!GV$23-$AB38/12)*$AA38*$F35,0)+MAX((Expenses!GV$24-$AB39/12)*$AA39*$F35,0)))))</f>
        <v>180.52164734223209</v>
      </c>
      <c r="GY206" s="154">
        <f>IF(OR(GY$165&lt;=EOMONTH($E35,$R35*(1-$O35)),GY$165&gt;EOMONTH($E35,$P35*12*(1-$O35)+$Q35*12*$O35+$R35*(1-$O35))),0,IF($X35="NNN",SUM(Expenses!GW$20:GW$24)*$F35,IF($X35="FSG",0,IF($X35="MG",SUMPRODUCT(Expenses!GW$20:GW$24,$Z35:$Z39)*$F35,MAX((Expenses!GW$20-$AB35/12)*$AA35*$F35,0)+MAX((Expenses!GW$21-$AB36/12)*$AA36*$F35,0)+MAX((Expenses!GW$22-$AB37/12)*$AA37*$F35,0)+MAX((Expenses!GW$23-$AB38/12)*$AA38*$F35,0)+MAX((Expenses!GW$24-$AB39/12)*$AA39*$F35,0)))))</f>
        <v>180.84188435113444</v>
      </c>
      <c r="GZ206" s="154">
        <f>IF(OR(GZ$165&lt;=EOMONTH($E35,$R35*(1-$O35)),GZ$165&gt;EOMONTH($E35,$P35*12*(1-$O35)+$Q35*12*$O35+$R35*(1-$O35))),0,IF($X35="NNN",SUM(Expenses!GX$20:GX$24)*$F35,IF($X35="FSG",0,IF($X35="MG",SUMPRODUCT(Expenses!GX$20:GX$24,$Z35:$Z39)*$F35,MAX((Expenses!GX$20-$AB35/12)*$AA35*$F35,0)+MAX((Expenses!GX$21-$AB36/12)*$AA36*$F35,0)+MAX((Expenses!GX$22-$AB37/12)*$AA37*$F35,0)+MAX((Expenses!GX$23-$AB38/12)*$AA38*$F35,0)+MAX((Expenses!GX$24-$AB39/12)*$AA39*$F35,0)))))</f>
        <v>182.68315935635374</v>
      </c>
      <c r="HA206" s="154">
        <f>IF(OR(HA$165&lt;=EOMONTH($E35,$R35*(1-$O35)),HA$165&gt;EOMONTH($E35,$P35*12*(1-$O35)+$Q35*12*$O35+$R35*(1-$O35))),0,IF($X35="NNN",SUM(Expenses!GY$20:GY$24)*$F35,IF($X35="FSG",0,IF($X35="MG",SUMPRODUCT(Expenses!GY$20:GY$24,$Z35:$Z39)*$F35,MAX((Expenses!GY$20-$AB35/12)*$AA35*$F35,0)+MAX((Expenses!GY$21-$AB36/12)*$AA36*$F35,0)+MAX((Expenses!GY$22-$AB37/12)*$AA37*$F35,0)+MAX((Expenses!GY$23-$AB38/12)*$AA38*$F35,0)+MAX((Expenses!GY$24-$AB39/12)*$AA39*$F35,0)))))</f>
        <v>183.0049778948034</v>
      </c>
      <c r="HB206" s="154">
        <f>IF(OR(HB$165&lt;=EOMONTH($E35,$R35*(1-$O35)),HB$165&gt;EOMONTH($E35,$P35*12*(1-$O35)+$Q35*12*$O35+$R35*(1-$O35))),0,IF($X35="NNN",SUM(Expenses!GZ$20:GZ$24)*$F35,IF($X35="FSG",0,IF($X35="MG",SUMPRODUCT(Expenses!GZ$20:GZ$24,$Z35:$Z39)*$F35,MAX((Expenses!GZ$20-$AB35/12)*$AA35*$F35,0)+MAX((Expenses!GZ$21-$AB36/12)*$AA36*$F35,0)+MAX((Expenses!GZ$22-$AB37/12)*$AA37*$F35,0)+MAX((Expenses!GZ$23-$AB38/12)*$AA38*$F35,0)+MAX((Expenses!GZ$24-$AB39/12)*$AA39*$F35,0)))))</f>
        <v>183.32759012458658</v>
      </c>
      <c r="HC206" s="154">
        <f>IF(OR(HC$165&lt;=EOMONTH($E35,$R35*(1-$O35)),HC$165&gt;EOMONTH($E35,$P35*12*(1-$O35)+$Q35*12*$O35+$R35*(1-$O35))),0,IF($X35="NNN",SUM(Expenses!HA$20:HA$24)*$F35,IF($X35="FSG",0,IF($X35="MG",SUMPRODUCT(Expenses!HA$20:HA$24,$Z35:$Z39)*$F35,MAX((Expenses!HA$20-$AB35/12)*$AA35*$F35,0)+MAX((Expenses!HA$21-$AB36/12)*$AA36*$F35,0)+MAX((Expenses!HA$22-$AB37/12)*$AA37*$F35,0)+MAX((Expenses!HA$23-$AB38/12)*$AA38*$F35,0)+MAX((Expenses!HA$24-$AB39/12)*$AA39*$F35,0)))))</f>
        <v>183.65099800316028</v>
      </c>
      <c r="HD206" s="154">
        <f>IF(OR(HD$165&lt;=EOMONTH($E35,$R35*(1-$O35)),HD$165&gt;EOMONTH($E35,$P35*12*(1-$O35)+$Q35*12*$O35+$R35*(1-$O35))),0,IF($X35="NNN",SUM(Expenses!HB$20:HB$24)*$F35,IF($X35="FSG",0,IF($X35="MG",SUMPRODUCT(Expenses!HB$20:HB$24,$Z35:$Z39)*$F35,MAX((Expenses!HB$20-$AB35/12)*$AA35*$F35,0)+MAX((Expenses!HB$21-$AB36/12)*$AA36*$F35,0)+MAX((Expenses!HB$22-$AB37/12)*$AA37*$F35,0)+MAX((Expenses!HB$23-$AB38/12)*$AA38*$F35,0)+MAX((Expenses!HB$24-$AB39/12)*$AA39*$F35,0)))))</f>
        <v>183.97520349280904</v>
      </c>
      <c r="HE206" s="154">
        <f>IF(OR(HE$165&lt;=EOMONTH($E35,$R35*(1-$O35)),HE$165&gt;EOMONTH($E35,$P35*12*(1-$O35)+$Q35*12*$O35+$R35*(1-$O35))),0,IF($X35="NNN",SUM(Expenses!HC$20:HC$24)*$F35,IF($X35="FSG",0,IF($X35="MG",SUMPRODUCT(Expenses!HC$20:HC$24,$Z35:$Z39)*$F35,MAX((Expenses!HC$20-$AB35/12)*$AA35*$F35,0)+MAX((Expenses!HC$21-$AB36/12)*$AA36*$F35,0)+MAX((Expenses!HC$22-$AB37/12)*$AA37*$F35,0)+MAX((Expenses!HC$23-$AB38/12)*$AA38*$F35,0)+MAX((Expenses!HC$24-$AB39/12)*$AA39*$F35,0)))))</f>
        <v>184.30020856065687</v>
      </c>
      <c r="HF206" s="154">
        <f>IF(OR(HF$165&lt;=EOMONTH($E35,$R35*(1-$O35)),HF$165&gt;EOMONTH($E35,$P35*12*(1-$O35)+$Q35*12*$O35+$R35*(1-$O35))),0,IF($X35="NNN",SUM(Expenses!HD$20:HD$24)*$F35,IF($X35="FSG",0,IF($X35="MG",SUMPRODUCT(Expenses!HD$20:HD$24,$Z35:$Z39)*$F35,MAX((Expenses!HD$20-$AB35/12)*$AA35*$F35,0)+MAX((Expenses!HD$21-$AB36/12)*$AA36*$F35,0)+MAX((Expenses!HD$22-$AB37/12)*$AA37*$F35,0)+MAX((Expenses!HD$23-$AB38/12)*$AA38*$F35,0)+MAX((Expenses!HD$24-$AB39/12)*$AA39*$F35,0)))))</f>
        <v>184.62601517867944</v>
      </c>
      <c r="HG206" s="154">
        <f>IF(OR(HG$165&lt;=EOMONTH($E35,$R35*(1-$O35)),HG$165&gt;EOMONTH($E35,$P35*12*(1-$O35)+$Q35*12*$O35+$R35*(1-$O35))),0,IF($X35="NNN",SUM(Expenses!HE$20:HE$24)*$F35,IF($X35="FSG",0,IF($X35="MG",SUMPRODUCT(Expenses!HE$20:HE$24,$Z35:$Z39)*$F35,MAX((Expenses!HE$20-$AB35/12)*$AA35*$F35,0)+MAX((Expenses!HE$21-$AB36/12)*$AA36*$F35,0)+MAX((Expenses!HE$22-$AB37/12)*$AA37*$F35,0)+MAX((Expenses!HE$23-$AB38/12)*$AA38*$F35,0)+MAX((Expenses!HE$24-$AB39/12)*$AA39*$F35,0)))))</f>
        <v>184.95262532371564</v>
      </c>
      <c r="HH206" s="154">
        <f>IF(OR(HH$165&lt;=EOMONTH($E35,$R35*(1-$O35)),HH$165&gt;EOMONTH($E35,$P35*12*(1-$O35)+$Q35*12*$O35+$R35*(1-$O35))),0,IF($X35="NNN",SUM(Expenses!HF$20:HF$24)*$F35,IF($X35="FSG",0,IF($X35="MG",SUMPRODUCT(Expenses!HF$20:HF$24,$Z35:$Z39)*$F35,MAX((Expenses!HF$20-$AB35/12)*$AA35*$F35,0)+MAX((Expenses!HF$21-$AB36/12)*$AA36*$F35,0)+MAX((Expenses!HF$22-$AB37/12)*$AA37*$F35,0)+MAX((Expenses!HF$23-$AB38/12)*$AA38*$F35,0)+MAX((Expenses!HF$24-$AB39/12)*$AA39*$F35,0)))))</f>
        <v>185.2800409774799</v>
      </c>
      <c r="HI206" s="154">
        <f>IF(OR(HI$165&lt;=EOMONTH($E35,$R35*(1-$O35)),HI$165&gt;EOMONTH($E35,$P35*12*(1-$O35)+$Q35*12*$O35+$R35*(1-$O35))),0,IF($X35="NNN",SUM(Expenses!HG$20:HG$24)*$F35,IF($X35="FSG",0,IF($X35="MG",SUMPRODUCT(Expenses!HG$20:HG$24,$Z35:$Z39)*$F35,MAX((Expenses!HG$20-$AB35/12)*$AA35*$F35,0)+MAX((Expenses!HG$21-$AB36/12)*$AA36*$F35,0)+MAX((Expenses!HG$22-$AB37/12)*$AA37*$F35,0)+MAX((Expenses!HG$23-$AB38/12)*$AA38*$F35,0)+MAX((Expenses!HG$24-$AB39/12)*$AA39*$F35,0)))))</f>
        <v>185.60826412657397</v>
      </c>
      <c r="HJ206" s="154">
        <f>IF(OR(HJ$165&lt;=EOMONTH($E35,$R35*(1-$O35)),HJ$165&gt;EOMONTH($E35,$P35*12*(1-$O35)+$Q35*12*$O35+$R35*(1-$O35))),0,IF($X35="NNN",SUM(Expenses!HH$20:HH$24)*$F35,IF($X35="FSG",0,IF($X35="MG",SUMPRODUCT(Expenses!HH$20:HH$24,$Z35:$Z39)*$F35,MAX((Expenses!HH$20-$AB35/12)*$AA35*$F35,0)+MAX((Expenses!HH$21-$AB36/12)*$AA36*$F35,0)+MAX((Expenses!HH$22-$AB37/12)*$AA37*$F35,0)+MAX((Expenses!HH$23-$AB38/12)*$AA38*$F35,0)+MAX((Expenses!HH$24-$AB39/12)*$AA39*$F35,0)))))</f>
        <v>185.93729676249922</v>
      </c>
      <c r="HK206" s="154">
        <f>IF(OR(HK$165&lt;=EOMONTH($E35,$R35*(1-$O35)),HK$165&gt;EOMONTH($E35,$P35*12*(1-$O35)+$Q35*12*$O35+$R35*(1-$O35))),0,IF($X35="NNN",SUM(Expenses!HI$20:HI$24)*$F35,IF($X35="FSG",0,IF($X35="MG",SUMPRODUCT(Expenses!HI$20:HI$24,$Z35:$Z39)*$F35,MAX((Expenses!HI$20-$AB35/12)*$AA35*$F35,0)+MAX((Expenses!HI$21-$AB36/12)*$AA36*$F35,0)+MAX((Expenses!HI$22-$AB37/12)*$AA37*$F35,0)+MAX((Expenses!HI$23-$AB38/12)*$AA38*$F35,0)+MAX((Expenses!HI$24-$AB39/12)*$AA39*$F35,0)))))</f>
        <v>186.26714088166858</v>
      </c>
      <c r="HL206" s="154">
        <f>IF(OR(HL$165&lt;=EOMONTH($E35,$R35*(1-$O35)),HL$165&gt;EOMONTH($E35,$P35*12*(1-$O35)+$Q35*12*$O35+$R35*(1-$O35))),0,IF($X35="NNN",SUM(Expenses!HJ$20:HJ$24)*$F35,IF($X35="FSG",0,IF($X35="MG",SUMPRODUCT(Expenses!HJ$20:HJ$24,$Z35:$Z39)*$F35,MAX((Expenses!HJ$20-$AB35/12)*$AA35*$F35,0)+MAX((Expenses!HJ$21-$AB36/12)*$AA36*$F35,0)+MAX((Expenses!HJ$22-$AB37/12)*$AA37*$F35,0)+MAX((Expenses!HJ$23-$AB38/12)*$AA38*$F35,0)+MAX((Expenses!HJ$24-$AB39/12)*$AA39*$F35,0)))))</f>
        <v>188.16365413704452</v>
      </c>
      <c r="HM206" s="154">
        <f>IF(OR(HM$165&lt;=EOMONTH($E35,$R35*(1-$O35)),HM$165&gt;EOMONTH($E35,$P35*12*(1-$O35)+$Q35*12*$O35+$R35*(1-$O35))),0,IF($X35="NNN",SUM(Expenses!HK$20:HK$24)*$F35,IF($X35="FSG",0,IF($X35="MG",SUMPRODUCT(Expenses!HK$20:HK$24,$Z35:$Z39)*$F35,MAX((Expenses!HK$20-$AB35/12)*$AA35*$F35,0)+MAX((Expenses!HK$21-$AB36/12)*$AA36*$F35,0)+MAX((Expenses!HK$22-$AB37/12)*$AA37*$F35,0)+MAX((Expenses!HK$23-$AB38/12)*$AA38*$F35,0)+MAX((Expenses!HK$24-$AB39/12)*$AA39*$F35,0)))))</f>
        <v>188.49512723164764</v>
      </c>
      <c r="HN206" s="154">
        <f>IF(OR(HN$165&lt;=EOMONTH($E35,$R35*(1-$O35)),HN$165&gt;EOMONTH($E35,$P35*12*(1-$O35)+$Q35*12*$O35+$R35*(1-$O35))),0,IF($X35="NNN",SUM(Expenses!HL$20:HL$24)*$F35,IF($X35="FSG",0,IF($X35="MG",SUMPRODUCT(Expenses!HL$20:HL$24,$Z35:$Z39)*$F35,MAX((Expenses!HL$20-$AB35/12)*$AA35*$F35,0)+MAX((Expenses!HL$21-$AB36/12)*$AA36*$F35,0)+MAX((Expenses!HL$22-$AB37/12)*$AA37*$F35,0)+MAX((Expenses!HL$23-$AB38/12)*$AA38*$F35,0)+MAX((Expenses!HL$24-$AB39/12)*$AA39*$F35,0)))))</f>
        <v>188.82741782832434</v>
      </c>
      <c r="HO206" s="154">
        <f>IF(OR(HO$165&lt;=EOMONTH($E35,$R35*(1-$O35)),HO$165&gt;EOMONTH($E35,$P35*12*(1-$O35)+$Q35*12*$O35+$R35*(1-$O35))),0,IF($X35="NNN",SUM(Expenses!HM$20:HM$24)*$F35,IF($X35="FSG",0,IF($X35="MG",SUMPRODUCT(Expenses!HM$20:HM$24,$Z35:$Z39)*$F35,MAX((Expenses!HM$20-$AB35/12)*$AA35*$F35,0)+MAX((Expenses!HM$21-$AB36/12)*$AA36*$F35,0)+MAX((Expenses!HM$22-$AB37/12)*$AA37*$F35,0)+MAX((Expenses!HM$23-$AB38/12)*$AA38*$F35,0)+MAX((Expenses!HM$24-$AB39/12)*$AA39*$F35,0)))))</f>
        <v>189.16052794325526</v>
      </c>
      <c r="HP206" s="154">
        <f>IF(OR(HP$165&lt;=EOMONTH($E35,$R35*(1-$O35)),HP$165&gt;EOMONTH($E35,$P35*12*(1-$O35)+$Q35*12*$O35+$R35*(1-$O35))),0,IF($X35="NNN",SUM(Expenses!HN$20:HN$24)*$F35,IF($X35="FSG",0,IF($X35="MG",SUMPRODUCT(Expenses!HN$20:HN$24,$Z35:$Z39)*$F35,MAX((Expenses!HN$20-$AB35/12)*$AA35*$F35,0)+MAX((Expenses!HN$21-$AB36/12)*$AA36*$F35,0)+MAX((Expenses!HN$22-$AB37/12)*$AA37*$F35,0)+MAX((Expenses!HN$23-$AB38/12)*$AA38*$F35,0)+MAX((Expenses!HN$24-$AB39/12)*$AA39*$F35,0)))))</f>
        <v>189.49445959759348</v>
      </c>
      <c r="HQ206" s="154">
        <f>IF(OR(HQ$165&lt;=EOMONTH($E35,$R35*(1-$O35)),HQ$165&gt;EOMONTH($E35,$P35*12*(1-$O35)+$Q35*12*$O35+$R35*(1-$O35))),0,IF($X35="NNN",SUM(Expenses!HO$20:HO$24)*$F35,IF($X35="FSG",0,IF($X35="MG",SUMPRODUCT(Expenses!HO$20:HO$24,$Z35:$Z39)*$F35,MAX((Expenses!HO$20-$AB35/12)*$AA35*$F35,0)+MAX((Expenses!HO$21-$AB36/12)*$AA36*$F35,0)+MAX((Expenses!HO$22-$AB37/12)*$AA37*$F35,0)+MAX((Expenses!HO$23-$AB38/12)*$AA38*$F35,0)+MAX((Expenses!HO$24-$AB39/12)*$AA39*$F35,0)))))</f>
        <v>189.82921481747678</v>
      </c>
      <c r="HR206" s="154">
        <f>IF(OR(HR$165&lt;=EOMONTH($E35,$R35*(1-$O35)),HR$165&gt;EOMONTH($E35,$P35*12*(1-$O35)+$Q35*12*$O35+$R35*(1-$O35))),0,IF($X35="NNN",SUM(Expenses!HP$20:HP$24)*$F35,IF($X35="FSG",0,IF($X35="MG",SUMPRODUCT(Expenses!HP$20:HP$24,$Z35:$Z39)*$F35,MAX((Expenses!HP$20-$AB35/12)*$AA35*$F35,0)+MAX((Expenses!HP$21-$AB36/12)*$AA36*$F35,0)+MAX((Expenses!HP$22-$AB37/12)*$AA37*$F35,0)+MAX((Expenses!HP$23-$AB38/12)*$AA38*$F35,0)+MAX((Expenses!HP$24-$AB39/12)*$AA39*$F35,0)))))</f>
        <v>190.16479563404002</v>
      </c>
      <c r="HS206" s="154">
        <f>IF(OR(HS$165&lt;=EOMONTH($E35,$R35*(1-$O35)),HS$165&gt;EOMONTH($E35,$P35*12*(1-$O35)+$Q35*12*$O35+$R35*(1-$O35))),0,IF($X35="NNN",SUM(Expenses!HQ$20:HQ$24)*$F35,IF($X35="FSG",0,IF($X35="MG",SUMPRODUCT(Expenses!HQ$20:HQ$24,$Z35:$Z39)*$F35,MAX((Expenses!HQ$20-$AB35/12)*$AA35*$F35,0)+MAX((Expenses!HQ$21-$AB36/12)*$AA36*$F35,0)+MAX((Expenses!HQ$22-$AB37/12)*$AA37*$F35,0)+MAX((Expenses!HQ$23-$AB38/12)*$AA38*$F35,0)+MAX((Expenses!HQ$24-$AB39/12)*$AA39*$F35,0)))))</f>
        <v>190.50120408342727</v>
      </c>
      <c r="HT206" s="154">
        <f>IF(OR(HT$165&lt;=EOMONTH($E35,$R35*(1-$O35)),HT$165&gt;EOMONTH($E35,$P35*12*(1-$O35)+$Q35*12*$O35+$R35*(1-$O35))),0,IF($X35="NNN",SUM(Expenses!HR$20:HR$24)*$F35,IF($X35="FSG",0,IF($X35="MG",SUMPRODUCT(Expenses!HR$20:HR$24,$Z35:$Z39)*$F35,MAX((Expenses!HR$20-$AB35/12)*$AA35*$F35,0)+MAX((Expenses!HR$21-$AB36/12)*$AA36*$F35,0)+MAX((Expenses!HR$22-$AB37/12)*$AA37*$F35,0)+MAX((Expenses!HR$23-$AB38/12)*$AA38*$F35,0)+MAX((Expenses!HR$24-$AB39/12)*$AA39*$F35,0)))))</f>
        <v>190.83844220680444</v>
      </c>
      <c r="HU206" s="154">
        <f>IF(OR(HU$165&lt;=EOMONTH($E35,$R35*(1-$O35)),HU$165&gt;EOMONTH($E35,$P35*12*(1-$O35)+$Q35*12*$O35+$R35*(1-$O35))),0,IF($X35="NNN",SUM(Expenses!HS$20:HS$24)*$F35,IF($X35="FSG",0,IF($X35="MG",SUMPRODUCT(Expenses!HS$20:HS$24,$Z35:$Z39)*$F35,MAX((Expenses!HS$20-$AB35/12)*$AA35*$F35,0)+MAX((Expenses!HS$21-$AB36/12)*$AA36*$F35,0)+MAX((Expenses!HS$22-$AB37/12)*$AA37*$F35,0)+MAX((Expenses!HS$23-$AB38/12)*$AA38*$F35,0)+MAX((Expenses!HS$24-$AB39/12)*$AA39*$F35,0)))))</f>
        <v>191.1765120503714</v>
      </c>
      <c r="HV206" s="154">
        <f>IF(OR(HV$165&lt;=EOMONTH($E35,$R35*(1-$O35)),HV$165&gt;EOMONTH($E35,$P35*12*(1-$O35)+$Q35*12*$O35+$R35*(1-$O35))),0,IF($X35="NNN",SUM(Expenses!HT$20:HT$24)*$F35,IF($X35="FSG",0,IF($X35="MG",SUMPRODUCT(Expenses!HT$20:HT$24,$Z35:$Z39)*$F35,MAX((Expenses!HT$20-$AB35/12)*$AA35*$F35,0)+MAX((Expenses!HT$21-$AB36/12)*$AA36*$F35,0)+MAX((Expenses!HT$22-$AB37/12)*$AA37*$F35,0)+MAX((Expenses!HT$23-$AB38/12)*$AA38*$F35,0)+MAX((Expenses!HT$24-$AB39/12)*$AA39*$F35,0)))))</f>
        <v>191.51541566537438</v>
      </c>
      <c r="HW206" s="154">
        <f>IF(OR(HW$165&lt;=EOMONTH($E35,$R35*(1-$O35)),HW$165&gt;EOMONTH($E35,$P35*12*(1-$O35)+$Q35*12*$O35+$R35*(1-$O35))),0,IF($X35="NNN",SUM(Expenses!HU$20:HU$24)*$F35,IF($X35="FSG",0,IF($X35="MG",SUMPRODUCT(Expenses!HU$20:HU$24,$Z35:$Z39)*$F35,MAX((Expenses!HU$20-$AB35/12)*$AA35*$F35,0)+MAX((Expenses!HU$21-$AB36/12)*$AA36*$F35,0)+MAX((Expenses!HU$22-$AB37/12)*$AA37*$F35,0)+MAX((Expenses!HU$23-$AB38/12)*$AA38*$F35,0)+MAX((Expenses!HU$24-$AB39/12)*$AA39*$F35,0)))))</f>
        <v>191.85515510811882</v>
      </c>
      <c r="HX206" s="154">
        <f>IF(OR(HX$165&lt;=EOMONTH($E35,$R35*(1-$O35)),HX$165&gt;EOMONTH($E35,$P35*12*(1-$O35)+$Q35*12*$O35+$R35*(1-$O35))),0,IF($X35="NNN",SUM(Expenses!HV$20:HV$24)*$F35,IF($X35="FSG",0,IF($X35="MG",SUMPRODUCT(Expenses!HV$20:HV$24,$Z35:$Z39)*$F35,MAX((Expenses!HV$20-$AB35/12)*$AA35*$F35,0)+MAX((Expenses!HV$21-$AB36/12)*$AA36*$F35,0)+MAX((Expenses!HV$22-$AB37/12)*$AA37*$F35,0)+MAX((Expenses!HV$23-$AB38/12)*$AA38*$F35,0)+MAX((Expenses!HV$24-$AB39/12)*$AA39*$F35,0)))))</f>
        <v>193.80856376115599</v>
      </c>
      <c r="HY206" s="154">
        <f>IF(OR(HY$165&lt;=EOMONTH($E35,$R35*(1-$O35)),HY$165&gt;EOMONTH($E35,$P35*12*(1-$O35)+$Q35*12*$O35+$R35*(1-$O35))),0,IF($X35="NNN",SUM(Expenses!HW$20:HW$24)*$F35,IF($X35="FSG",0,IF($X35="MG",SUMPRODUCT(Expenses!HW$20:HW$24,$Z35:$Z39)*$F35,MAX((Expenses!HW$20-$AB35/12)*$AA35*$F35,0)+MAX((Expenses!HW$21-$AB36/12)*$AA36*$F35,0)+MAX((Expenses!HW$22-$AB37/12)*$AA37*$F35,0)+MAX((Expenses!HW$23-$AB38/12)*$AA38*$F35,0)+MAX((Expenses!HW$24-$AB39/12)*$AA39*$F35,0)))))</f>
        <v>194.14998104859723</v>
      </c>
      <c r="HZ206" s="154">
        <f>IF(OR(HZ$165&lt;=EOMONTH($E35,$R35*(1-$O35)),HZ$165&gt;EOMONTH($E35,$P35*12*(1-$O35)+$Q35*12*$O35+$R35*(1-$O35))),0,IF($X35="NNN",SUM(Expenses!HX$20:HX$24)*$F35,IF($X35="FSG",0,IF($X35="MG",SUMPRODUCT(Expenses!HX$20:HX$24,$Z35:$Z39)*$F35,MAX((Expenses!HX$20-$AB35/12)*$AA35*$F35,0)+MAX((Expenses!HX$21-$AB36/12)*$AA36*$F35,0)+MAX((Expenses!HX$22-$AB37/12)*$AA37*$F35,0)+MAX((Expenses!HX$23-$AB38/12)*$AA38*$F35,0)+MAX((Expenses!HX$24-$AB39/12)*$AA39*$F35,0)))))</f>
        <v>194.4922403631742</v>
      </c>
      <c r="IA206" s="154">
        <f>IF(OR(IA$165&lt;=EOMONTH($E35,$R35*(1-$O35)),IA$165&gt;EOMONTH($E35,$P35*12*(1-$O35)+$Q35*12*$O35+$R35*(1-$O35))),0,IF($X35="NNN",SUM(Expenses!HY$20:HY$24)*$F35,IF($X35="FSG",0,IF($X35="MG",SUMPRODUCT(Expenses!HY$20:HY$24,$Z35:$Z39)*$F35,MAX((Expenses!HY$20-$AB35/12)*$AA35*$F35,0)+MAX((Expenses!HY$21-$AB36/12)*$AA36*$F35,0)+MAX((Expenses!HY$22-$AB37/12)*$AA37*$F35,0)+MAX((Expenses!HY$23-$AB38/12)*$AA38*$F35,0)+MAX((Expenses!HY$24-$AB39/12)*$AA39*$F35,0)))))</f>
        <v>194.83534378155304</v>
      </c>
      <c r="IB206" s="154">
        <f>IF(OR(IB$165&lt;=EOMONTH($E35,$R35*(1-$O35)),IB$165&gt;EOMONTH($E35,$P35*12*(1-$O35)+$Q35*12*$O35+$R35*(1-$O35))),0,IF($X35="NNN",SUM(Expenses!HZ$20:HZ$24)*$F35,IF($X35="FSG",0,IF($X35="MG",SUMPRODUCT(Expenses!HZ$20:HZ$24,$Z35:$Z39)*$F35,MAX((Expenses!HZ$20-$AB35/12)*$AA35*$F35,0)+MAX((Expenses!HZ$21-$AB36/12)*$AA36*$F35,0)+MAX((Expenses!HZ$22-$AB37/12)*$AA37*$F35,0)+MAX((Expenses!HZ$23-$AB38/12)*$AA38*$F35,0)+MAX((Expenses!HZ$24-$AB39/12)*$AA39*$F35,0)))))</f>
        <v>195.17929338552139</v>
      </c>
      <c r="IC206" s="154">
        <f>IF(OR(IC$165&lt;=EOMONTH($E35,$R35*(1-$O35)),IC$165&gt;EOMONTH($E35,$P35*12*(1-$O35)+$Q35*12*$O35+$R35*(1-$O35))),0,IF($X35="NNN",SUM(Expenses!IA$20:IA$24)*$F35,IF($X35="FSG",0,IF($X35="MG",SUMPRODUCT(Expenses!IA$20:IA$24,$Z35:$Z39)*$F35,MAX((Expenses!IA$20-$AB35/12)*$AA35*$F35,0)+MAX((Expenses!IA$21-$AB36/12)*$AA36*$F35,0)+MAX((Expenses!IA$22-$AB37/12)*$AA37*$F35,0)+MAX((Expenses!IA$23-$AB38/12)*$AA38*$F35,0)+MAX((Expenses!IA$24-$AB39/12)*$AA39*$F35,0)))))</f>
        <v>195.52409126200118</v>
      </c>
      <c r="ID206" s="154">
        <f>IF(OR(ID$165&lt;=EOMONTH($E35,$R35*(1-$O35)),ID$165&gt;EOMONTH($E35,$P35*12*(1-$O35)+$Q35*12*$O35+$R35*(1-$O35))),0,IF($X35="NNN",SUM(Expenses!IB$20:IB$24)*$F35,IF($X35="FSG",0,IF($X35="MG",SUMPRODUCT(Expenses!IB$20:IB$24,$Z35:$Z39)*$F35,MAX((Expenses!IB$20-$AB35/12)*$AA35*$F35,0)+MAX((Expenses!IB$21-$AB36/12)*$AA36*$F35,0)+MAX((Expenses!IB$22-$AB37/12)*$AA37*$F35,0)+MAX((Expenses!IB$23-$AB38/12)*$AA38*$F35,0)+MAX((Expenses!IB$24-$AB39/12)*$AA39*$F35,0)))))</f>
        <v>195.86973950306134</v>
      </c>
      <c r="IE206" s="154">
        <f>IF(OR(IE$165&lt;=EOMONTH($E35,$R35*(1-$O35)),IE$165&gt;EOMONTH($E35,$P35*12*(1-$O35)+$Q35*12*$O35+$R35*(1-$O35))),0,IF($X35="NNN",SUM(Expenses!IC$20:IC$24)*$F35,IF($X35="FSG",0,IF($X35="MG",SUMPRODUCT(Expenses!IC$20:IC$24,$Z35:$Z39)*$F35,MAX((Expenses!IC$20-$AB35/12)*$AA35*$F35,0)+MAX((Expenses!IC$21-$AB36/12)*$AA36*$F35,0)+MAX((Expenses!IC$22-$AB37/12)*$AA37*$F35,0)+MAX((Expenses!IC$23-$AB38/12)*$AA38*$F35,0)+MAX((Expenses!IC$24-$AB39/12)*$AA39*$F35,0)))))</f>
        <v>196.21624020593023</v>
      </c>
      <c r="IF206" s="154">
        <f>IF(OR(IF$165&lt;=EOMONTH($E35,$R35*(1-$O35)),IF$165&gt;EOMONTH($E35,$P35*12*(1-$O35)+$Q35*12*$O35+$R35*(1-$O35))),0,IF($X35="NNN",SUM(Expenses!ID$20:ID$24)*$F35,IF($X35="FSG",0,IF($X35="MG",SUMPRODUCT(Expenses!ID$20:ID$24,$Z35:$Z39)*$F35,MAX((Expenses!ID$20-$AB35/12)*$AA35*$F35,0)+MAX((Expenses!ID$21-$AB36/12)*$AA36*$F35,0)+MAX((Expenses!ID$22-$AB37/12)*$AA37*$F35,0)+MAX((Expenses!ID$23-$AB38/12)*$AA38*$F35,0)+MAX((Expenses!ID$24-$AB39/12)*$AA39*$F35,0)))))</f>
        <v>196.56359547300869</v>
      </c>
      <c r="IG206" s="154">
        <f>IF(OR(IG$165&lt;=EOMONTH($E35,$R35*(1-$O35)),IG$165&gt;EOMONTH($E35,$P35*12*(1-$O35)+$Q35*12*$O35+$R35*(1-$O35))),0,IF($X35="NNN",SUM(Expenses!IE$20:IE$24)*$F35,IF($X35="FSG",0,IF($X35="MG",SUMPRODUCT(Expenses!IE$20:IE$24,$Z35:$Z39)*$F35,MAX((Expenses!IE$20-$AB35/12)*$AA35*$F35,0)+MAX((Expenses!IE$21-$AB36/12)*$AA36*$F35,0)+MAX((Expenses!IE$22-$AB37/12)*$AA37*$F35,0)+MAX((Expenses!IE$23-$AB38/12)*$AA38*$F35,0)+MAX((Expenses!IE$24-$AB39/12)*$AA39*$F35,0)))))</f>
        <v>196.91180741188262</v>
      </c>
      <c r="IH206" s="154">
        <f>IF(OR(IH$165&lt;=EOMONTH($E35,$R35*(1-$O35)),IH$165&gt;EOMONTH($E35,$P35*12*(1-$O35)+$Q35*12*$O35+$R35*(1-$O35))),0,IF($X35="NNN",SUM(Expenses!IF$20:IF$24)*$F35,IF($X35="FSG",0,IF($X35="MG",SUMPRODUCT(Expenses!IF$20:IF$24,$Z35:$Z39)*$F35,MAX((Expenses!IF$20-$AB35/12)*$AA35*$F35,0)+MAX((Expenses!IF$21-$AB36/12)*$AA36*$F35,0)+MAX((Expenses!IF$22-$AB37/12)*$AA37*$F35,0)+MAX((Expenses!IF$23-$AB38/12)*$AA38*$F35,0)+MAX((Expenses!IF$24-$AB39/12)*$AA39*$F35,0)))))</f>
        <v>197.26087813533573</v>
      </c>
      <c r="II206" s="154">
        <f>IF(OR(II$165&lt;=EOMONTH($E35,$R35*(1-$O35)),II$165&gt;EOMONTH($E35,$P35*12*(1-$O35)+$Q35*12*$O35+$R35*(1-$O35))),0,IF($X35="NNN",SUM(Expenses!IG$20:IG$24)*$F35,IF($X35="FSG",0,IF($X35="MG",SUMPRODUCT(Expenses!IG$20:IG$24,$Z35:$Z39)*$F35,MAX((Expenses!IG$20-$AB35/12)*$AA35*$F35,0)+MAX((Expenses!IG$21-$AB36/12)*$AA36*$F35,0)+MAX((Expenses!IG$22-$AB37/12)*$AA37*$F35,0)+MAX((Expenses!IG$23-$AB38/12)*$AA38*$F35,0)+MAX((Expenses!IG$24-$AB39/12)*$AA39*$F35,0)))))</f>
        <v>197.61080976136245</v>
      </c>
      <c r="IJ206" s="154">
        <f>IF(OR(IJ$165&lt;=EOMONTH($E35,$R35*(1-$O35)),IJ$165&gt;EOMONTH($E35,$P35*12*(1-$O35)+$Q35*12*$O35+$R35*(1-$O35))),0,IF($X35="NNN",SUM(Expenses!IH$20:IH$24)*$F35,IF($X35="FSG",0,IF($X35="MG",SUMPRODUCT(Expenses!IH$20:IH$24,$Z35:$Z39)*$F35,MAX((Expenses!IH$20-$AB35/12)*$AA35*$F35,0)+MAX((Expenses!IH$21-$AB36/12)*$AA36*$F35,0)+MAX((Expenses!IH$22-$AB37/12)*$AA37*$F35,0)+MAX((Expenses!IH$23-$AB38/12)*$AA38*$F35,0)+MAX((Expenses!IH$24-$AB39/12)*$AA39*$F35,0)))))</f>
        <v>199.62282067399079</v>
      </c>
      <c r="IK206" s="154">
        <f>IF(OR(IK$165&lt;=EOMONTH($E35,$R35*(1-$O35)),IK$165&gt;EOMONTH($E35,$P35*12*(1-$O35)+$Q35*12*$O35+$R35*(1-$O35))),0,IF($X35="NNN",SUM(Expenses!II$20:II$24)*$F35,IF($X35="FSG",0,IF($X35="MG",SUMPRODUCT(Expenses!II$20:II$24,$Z35:$Z39)*$F35,MAX((Expenses!II$20-$AB35/12)*$AA35*$F35,0)+MAX((Expenses!II$21-$AB36/12)*$AA36*$F35,0)+MAX((Expenses!II$22-$AB37/12)*$AA37*$F35,0)+MAX((Expenses!II$23-$AB38/12)*$AA38*$F35,0)+MAX((Expenses!II$24-$AB39/12)*$AA39*$F35,0)))))</f>
        <v>199.97448048005523</v>
      </c>
      <c r="IL206" s="154">
        <f>IF(OR(IL$165&lt;=EOMONTH($E35,$R35*(1-$O35)),IL$165&gt;EOMONTH($E35,$P35*12*(1-$O35)+$Q35*12*$O35+$R35*(1-$O35))),0,IF($X35="NNN",SUM(Expenses!IJ$20:IJ$24)*$F35,IF($X35="FSG",0,IF($X35="MG",SUMPRODUCT(Expenses!IJ$20:IJ$24,$Z35:$Z39)*$F35,MAX((Expenses!IJ$20-$AB35/12)*$AA35*$F35,0)+MAX((Expenses!IJ$21-$AB36/12)*$AA36*$F35,0)+MAX((Expenses!IJ$22-$AB37/12)*$AA37*$F35,0)+MAX((Expenses!IJ$23-$AB38/12)*$AA38*$F35,0)+MAX((Expenses!IJ$24-$AB39/12)*$AA39*$F35,0)))))</f>
        <v>200.32700757406954</v>
      </c>
      <c r="IM206" s="154">
        <f>IF(OR(IM$165&lt;=EOMONTH($E35,$R35*(1-$O35)),IM$165&gt;EOMONTH($E35,$P35*12*(1-$O35)+$Q35*12*$O35+$R35*(1-$O35))),0,IF($X35="NNN",SUM(Expenses!IK$20:IK$24)*$F35,IF($X35="FSG",0,IF($X35="MG",SUMPRODUCT(Expenses!IK$20:IK$24,$Z35:$Z39)*$F35,MAX((Expenses!IK$20-$AB35/12)*$AA35*$F35,0)+MAX((Expenses!IK$21-$AB36/12)*$AA36*$F35,0)+MAX((Expenses!IK$22-$AB37/12)*$AA37*$F35,0)+MAX((Expenses!IK$23-$AB38/12)*$AA38*$F35,0)+MAX((Expenses!IK$24-$AB39/12)*$AA39*$F35,0)))))</f>
        <v>200.68040409499974</v>
      </c>
      <c r="IN206" s="154">
        <f>IF(OR(IN$165&lt;=EOMONTH($E35,$R35*(1-$O35)),IN$165&gt;EOMONTH($E35,$P35*12*(1-$O35)+$Q35*12*$O35+$R35*(1-$O35))),0,IF($X35="NNN",SUM(Expenses!IL$20:IL$24)*$F35,IF($X35="FSG",0,IF($X35="MG",SUMPRODUCT(Expenses!IL$20:IL$24,$Z35:$Z39)*$F35,MAX((Expenses!IL$20-$AB35/12)*$AA35*$F35,0)+MAX((Expenses!IL$21-$AB36/12)*$AA36*$F35,0)+MAX((Expenses!IL$22-$AB37/12)*$AA37*$F35,0)+MAX((Expenses!IL$23-$AB38/12)*$AA38*$F35,0)+MAX((Expenses!IL$24-$AB39/12)*$AA39*$F35,0)))))</f>
        <v>201.03467218708712</v>
      </c>
      <c r="IO206" s="154">
        <f>IF(OR(IO$165&lt;=EOMONTH($E35,$R35*(1-$O35)),IO$165&gt;EOMONTH($E35,$P35*12*(1-$O35)+$Q35*12*$O35+$R35*(1-$O35))),0,IF($X35="NNN",SUM(Expenses!IM$20:IM$24)*$F35,IF($X35="FSG",0,IF($X35="MG",SUMPRODUCT(Expenses!IM$20:IM$24,$Z35:$Z39)*$F35,MAX((Expenses!IM$20-$AB35/12)*$AA35*$F35,0)+MAX((Expenses!IM$21-$AB36/12)*$AA36*$F35,0)+MAX((Expenses!IM$22-$AB37/12)*$AA37*$F35,0)+MAX((Expenses!IM$23-$AB38/12)*$AA38*$F35,0)+MAX((Expenses!IM$24-$AB39/12)*$AA39*$F35,0)))))</f>
        <v>201.38981399986133</v>
      </c>
      <c r="IP206" s="154">
        <f>IF(OR(IP$165&lt;=EOMONTH($E35,$R35*(1-$O35)),IP$165&gt;EOMONTH($E35,$P35*12*(1-$O35)+$Q35*12*$O35+$R35*(1-$O35))),0,IF($X35="NNN",SUM(Expenses!IN$20:IN$24)*$F35,IF($X35="FSG",0,IF($X35="MG",SUMPRODUCT(Expenses!IN$20:IN$24,$Z35:$Z39)*$F35,MAX((Expenses!IN$20-$AB35/12)*$AA35*$F35,0)+MAX((Expenses!IN$21-$AB36/12)*$AA36*$F35,0)+MAX((Expenses!IN$22-$AB37/12)*$AA37*$F35,0)+MAX((Expenses!IN$23-$AB38/12)*$AA38*$F35,0)+MAX((Expenses!IN$24-$AB39/12)*$AA39*$F35,0)))))</f>
        <v>201.74583168815326</v>
      </c>
      <c r="IQ206" s="154">
        <f>IF(OR(IQ$165&lt;=EOMONTH($E35,$R35*(1-$O35)),IQ$165&gt;EOMONTH($E35,$P35*12*(1-$O35)+$Q35*12*$O35+$R35*(1-$O35))),0,IF($X35="NNN",SUM(Expenses!IO$20:IO$24)*$F35,IF($X35="FSG",0,IF($X35="MG",SUMPRODUCT(Expenses!IO$20:IO$24,$Z35:$Z39)*$F35,MAX((Expenses!IO$20-$AB35/12)*$AA35*$F35,0)+MAX((Expenses!IO$21-$AB36/12)*$AA36*$F35,0)+MAX((Expenses!IO$22-$AB37/12)*$AA37*$F35,0)+MAX((Expenses!IO$23-$AB38/12)*$AA38*$F35,0)+MAX((Expenses!IO$24-$AB39/12)*$AA39*$F35,0)))))</f>
        <v>202.10272741210824</v>
      </c>
      <c r="IR206" s="154">
        <f>IF(OR(IR$165&lt;=EOMONTH($E35,$R35*(1-$O35)),IR$165&gt;EOMONTH($E35,$P35*12*(1-$O35)+$Q35*12*$O35+$R35*(1-$O35))),0,IF($X35="NNN",SUM(Expenses!IP$20:IP$24)*$F35,IF($X35="FSG",0,IF($X35="MG",SUMPRODUCT(Expenses!IP$20:IP$24,$Z35:$Z39)*$F35,MAX((Expenses!IP$20-$AB35/12)*$AA35*$F35,0)+MAX((Expenses!IP$21-$AB36/12)*$AA36*$F35,0)+MAX((Expenses!IP$22-$AB37/12)*$AA37*$F35,0)+MAX((Expenses!IP$23-$AB38/12)*$AA38*$F35,0)+MAX((Expenses!IP$24-$AB39/12)*$AA39*$F35,0)))))</f>
        <v>202.46050333719907</v>
      </c>
      <c r="IS206" s="154">
        <f>IF(OR(IS$165&lt;=EOMONTH($E35,$R35*(1-$O35)),IS$165&gt;EOMONTH($E35,$P35*12*(1-$O35)+$Q35*12*$O35+$R35*(1-$O35))),0,IF($X35="NNN",SUM(Expenses!IQ$20:IQ$24)*$F35,IF($X35="FSG",0,IF($X35="MG",SUMPRODUCT(Expenses!IQ$20:IQ$24,$Z35:$Z39)*$F35,MAX((Expenses!IQ$20-$AB35/12)*$AA35*$F35,0)+MAX((Expenses!IQ$21-$AB36/12)*$AA36*$F35,0)+MAX((Expenses!IQ$22-$AB37/12)*$AA37*$F35,0)+MAX((Expenses!IQ$23-$AB38/12)*$AA38*$F35,0)+MAX((Expenses!IQ$24-$AB39/12)*$AA39*$F35,0)))))</f>
        <v>202.81916163423921</v>
      </c>
      <c r="IT206" s="154">
        <f>IF(OR(IT$165&lt;=EOMONTH($E35,$R35*(1-$O35)),IT$165&gt;EOMONTH($E35,$P35*12*(1-$O35)+$Q35*12*$O35+$R35*(1-$O35))),0,IF($X35="NNN",SUM(Expenses!IR$20:IR$24)*$F35,IF($X35="FSG",0,IF($X35="MG",SUMPRODUCT(Expenses!IR$20:IR$24,$Z35:$Z39)*$F35,MAX((Expenses!IR$20-$AB35/12)*$AA35*$F35,0)+MAX((Expenses!IR$21-$AB36/12)*$AA36*$F35,0)+MAX((Expenses!IR$22-$AB37/12)*$AA37*$F35,0)+MAX((Expenses!IR$23-$AB38/12)*$AA38*$F35,0)+MAX((Expenses!IR$24-$AB39/12)*$AA39*$F35,0)))))</f>
        <v>203.17870447939592</v>
      </c>
      <c r="IU206" s="154">
        <f>IF(OR(IU$165&lt;=EOMONTH($E35,$R35*(1-$O35)),IU$165&gt;EOMONTH($E35,$P35*12*(1-$O35)+$Q35*12*$O35+$R35*(1-$O35))),0,IF($X35="NNN",SUM(Expenses!IS$20:IS$24)*$F35,IF($X35="FSG",0,IF($X35="MG",SUMPRODUCT(Expenses!IS$20:IS$24,$Z35:$Z39)*$F35,MAX((Expenses!IS$20-$AB35/12)*$AA35*$F35,0)+MAX((Expenses!IS$21-$AB36/12)*$AA36*$F35,0)+MAX((Expenses!IS$22-$AB37/12)*$AA37*$F35,0)+MAX((Expenses!IS$23-$AB38/12)*$AA38*$F35,0)+MAX((Expenses!IS$24-$AB39/12)*$AA39*$F35,0)))))</f>
        <v>203.53913405420349</v>
      </c>
      <c r="IV206" s="154">
        <f>IF(OR(IV$165&lt;=EOMONTH($E35,$R35*(1-$O35)),IV$165&gt;EOMONTH($E35,$P35*12*(1-$O35)+$Q35*12*$O35+$R35*(1-$O35))),0,IF($X35="NNN",SUM(Expenses!IT$20:IT$24)*$F35,IF($X35="FSG",0,IF($X35="MG",SUMPRODUCT(Expenses!IT$20:IT$24,$Z35:$Z39)*$F35,MAX((Expenses!IT$20-$AB35/12)*$AA35*$F35,0)+MAX((Expenses!IT$21-$AB36/12)*$AA36*$F35,0)+MAX((Expenses!IT$22-$AB37/12)*$AA37*$F35,0)+MAX((Expenses!IT$23-$AB38/12)*$AA38*$F35,0)+MAX((Expenses!IT$24-$AB39/12)*$AA39*$F35,0)))))</f>
        <v>205.61150529421062</v>
      </c>
      <c r="IW206" s="154">
        <f>IF(OR(IW$165&lt;=EOMONTH($E35,$R35*(1-$O35)),IW$165&gt;EOMONTH($E35,$P35*12*(1-$O35)+$Q35*12*$O35+$R35*(1-$O35))),0,IF($X35="NNN",SUM(Expenses!IU$20:IU$24)*$F35,IF($X35="FSG",0,IF($X35="MG",SUMPRODUCT(Expenses!IU$20:IU$24,$Z35:$Z39)*$F35,MAX((Expenses!IU$20-$AB35/12)*$AA35*$F35,0)+MAX((Expenses!IU$21-$AB36/12)*$AA36*$F35,0)+MAX((Expenses!IU$22-$AB37/12)*$AA37*$F35,0)+MAX((Expenses!IU$23-$AB38/12)*$AA38*$F35,0)+MAX((Expenses!IU$24-$AB39/12)*$AA39*$F35,0)))))</f>
        <v>205.97371489445703</v>
      </c>
      <c r="IX206" s="154">
        <f>IF(OR(IX$165&lt;=EOMONTH($E35,$R35*(1-$O35)),IX$165&gt;EOMONTH($E35,$P35*12*(1-$O35)+$Q35*12*$O35+$R35*(1-$O35))),0,IF($X35="NNN",SUM(Expenses!IV$20:IV$24)*$F35,IF($X35="FSG",0,IF($X35="MG",SUMPRODUCT(Expenses!IV$20:IV$24,$Z35:$Z39)*$F35,MAX((Expenses!IV$20-$AB35/12)*$AA35*$F35,0)+MAX((Expenses!IV$21-$AB36/12)*$AA36*$F35,0)+MAX((Expenses!IV$22-$AB37/12)*$AA37*$F35,0)+MAX((Expenses!IV$23-$AB38/12)*$AA38*$F35,0)+MAX((Expenses!IV$24-$AB39/12)*$AA39*$F35,0)))))</f>
        <v>206.33681780129174</v>
      </c>
      <c r="IY206" s="154">
        <f>IF(OR(IY$165&lt;=EOMONTH($E35,$R35*(1-$O35)),IY$165&gt;EOMONTH($E35,$P35*12*(1-$O35)+$Q35*12*$O35+$R35*(1-$O35))),0,IF($X35="NNN",SUM(Expenses!IW$20:IW$24)*$F35,IF($X35="FSG",0,IF($X35="MG",SUMPRODUCT(Expenses!IW$20:IW$24,$Z35:$Z39)*$F35,MAX((Expenses!IW$20-$AB35/12)*$AA35*$F35,0)+MAX((Expenses!IW$21-$AB36/12)*$AA36*$F35,0)+MAX((Expenses!IW$22-$AB37/12)*$AA37*$F35,0)+MAX((Expenses!IW$23-$AB38/12)*$AA38*$F35,0)+MAX((Expenses!IW$24-$AB39/12)*$AA39*$F35,0)))))</f>
        <v>206.70081621784985</v>
      </c>
      <c r="IZ206" s="154">
        <f>IF(OR(IZ$165&lt;=EOMONTH($E35,$R35*(1-$O35)),IZ$165&gt;EOMONTH($E35,$P35*12*(1-$O35)+$Q35*12*$O35+$R35*(1-$O35))),0,IF($X35="NNN",SUM(Expenses!IX$20:IX$24)*$F35,IF($X35="FSG",0,IF($X35="MG",SUMPRODUCT(Expenses!IX$20:IX$24,$Z35:$Z39)*$F35,MAX((Expenses!IX$20-$AB35/12)*$AA35*$F35,0)+MAX((Expenses!IX$21-$AB36/12)*$AA36*$F35,0)+MAX((Expenses!IX$22-$AB37/12)*$AA37*$F35,0)+MAX((Expenses!IX$23-$AB38/12)*$AA38*$F35,0)+MAX((Expenses!IX$24-$AB39/12)*$AA39*$F35,0)))))</f>
        <v>207.0657123526999</v>
      </c>
      <c r="JA206" s="154">
        <f>IF(OR(JA$165&lt;=EOMONTH($E35,$R35*(1-$O35)),JA$165&gt;EOMONTH($E35,$P35*12*(1-$O35)+$Q35*12*$O35+$R35*(1-$O35))),0,IF($X35="NNN",SUM(Expenses!IY$20:IY$24)*$F35,IF($X35="FSG",0,IF($X35="MG",SUMPRODUCT(Expenses!IY$20:IY$24,$Z35:$Z39)*$F35,MAX((Expenses!IY$20-$AB35/12)*$AA35*$F35,0)+MAX((Expenses!IY$21-$AB36/12)*$AA36*$F35,0)+MAX((Expenses!IY$22-$AB37/12)*$AA37*$F35,0)+MAX((Expenses!IY$23-$AB38/12)*$AA38*$F35,0)+MAX((Expenses!IY$24-$AB39/12)*$AA39*$F35,0)))))</f>
        <v>207.43150841985729</v>
      </c>
      <c r="JB206" s="154">
        <f>IF(OR(JB$165&lt;=EOMONTH($E35,$R35*(1-$O35)),JB$165&gt;EOMONTH($E35,$P35*12*(1-$O35)+$Q35*12*$O35+$R35*(1-$O35))),0,IF($X35="NNN",SUM(Expenses!IZ$20:IZ$24)*$F35,IF($X35="FSG",0,IF($X35="MG",SUMPRODUCT(Expenses!IZ$20:IZ$24,$Z35:$Z39)*$F35,MAX((Expenses!IZ$20-$AB35/12)*$AA35*$F35,0)+MAX((Expenses!IZ$21-$AB36/12)*$AA36*$F35,0)+MAX((Expenses!IZ$22-$AB37/12)*$AA37*$F35,0)+MAX((Expenses!IZ$23-$AB38/12)*$AA38*$F35,0)+MAX((Expenses!IZ$24-$AB39/12)*$AA39*$F35,0)))))</f>
        <v>207.79820663879798</v>
      </c>
      <c r="JC206" s="154">
        <f>IF(OR(JC$165&lt;=EOMONTH($E35,$R35*(1-$O35)),JC$165&gt;EOMONTH($E35,$P35*12*(1-$O35)+$Q35*12*$O35+$R35*(1-$O35))),0,IF($X35="NNN",SUM(Expenses!JA$20:JA$24)*$F35,IF($X35="FSG",0,IF($X35="MG",SUMPRODUCT(Expenses!JA$20:JA$24,$Z35:$Z39)*$F35,MAX((Expenses!JA$20-$AB35/12)*$AA35*$F35,0)+MAX((Expenses!JA$21-$AB36/12)*$AA36*$F35,0)+MAX((Expenses!JA$22-$AB37/12)*$AA37*$F35,0)+MAX((Expenses!JA$23-$AB38/12)*$AA38*$F35,0)+MAX((Expenses!JA$24-$AB39/12)*$AA39*$F35,0)))))</f>
        <v>208.16580923447162</v>
      </c>
      <c r="JD206" s="154">
        <f>IF(OR(JD$165&lt;=EOMONTH($E35,$R35*(1-$O35)),JD$165&gt;EOMONTH($E35,$P35*12*(1-$O35)+$Q35*12*$O35+$R35*(1-$O35))),0,IF($X35="NNN",SUM(Expenses!JB$20:JB$24)*$F35,IF($X35="FSG",0,IF($X35="MG",SUMPRODUCT(Expenses!JB$20:JB$24,$Z35:$Z39)*$F35,MAX((Expenses!JB$20-$AB35/12)*$AA35*$F35,0)+MAX((Expenses!JB$21-$AB36/12)*$AA36*$F35,0)+MAX((Expenses!JB$22-$AB37/12)*$AA37*$F35,0)+MAX((Expenses!JB$23-$AB38/12)*$AA38*$F35,0)+MAX((Expenses!JB$24-$AB39/12)*$AA39*$F35,0)))))</f>
        <v>208.53431843731516</v>
      </c>
      <c r="JE206" s="154">
        <f>IF(OR(JE$165&lt;=EOMONTH($E35,$R35*(1-$O35)),JE$165&gt;EOMONTH($E35,$P35*12*(1-$O35)+$Q35*12*$O35+$R35*(1-$O35))),0,IF($X35="NNN",SUM(Expenses!JC$20:JC$24)*$F35,IF($X35="FSG",0,IF($X35="MG",SUMPRODUCT(Expenses!JC$20:JC$24,$Z35:$Z39)*$F35,MAX((Expenses!JC$20-$AB35/12)*$AA35*$F35,0)+MAX((Expenses!JC$21-$AB36/12)*$AA36*$F35,0)+MAX((Expenses!JC$22-$AB37/12)*$AA37*$F35,0)+MAX((Expenses!JC$23-$AB38/12)*$AA38*$F35,0)+MAX((Expenses!JC$24-$AB39/12)*$AA39*$F35,0)))))</f>
        <v>208.90373648326653</v>
      </c>
      <c r="JF206" s="154">
        <f>IF(OR(JF$165&lt;=EOMONTH($E35,$R35*(1-$O35)),JF$165&gt;EOMONTH($E35,$P35*12*(1-$O35)+$Q35*12*$O35+$R35*(1-$O35))),0,IF($X35="NNN",SUM(Expenses!JD$20:JD$24)*$F35,IF($X35="FSG",0,IF($X35="MG",SUMPRODUCT(Expenses!JD$20:JD$24,$Z35:$Z39)*$F35,MAX((Expenses!JD$20-$AB35/12)*$AA35*$F35,0)+MAX((Expenses!JD$21-$AB36/12)*$AA36*$F35,0)+MAX((Expenses!JD$22-$AB37/12)*$AA37*$F35,0)+MAX((Expenses!JD$23-$AB38/12)*$AA38*$F35,0)+MAX((Expenses!JD$24-$AB39/12)*$AA39*$F35,0)))))</f>
        <v>209.27406561377791</v>
      </c>
      <c r="JG206" s="154">
        <f>IF(OR(JG$165&lt;=EOMONTH($E35,$R35*(1-$O35)),JG$165&gt;EOMONTH($E35,$P35*12*(1-$O35)+$Q35*12*$O35+$R35*(1-$O35))),0,IF($X35="NNN",SUM(Expenses!JE$20:JE$24)*$F35,IF($X35="FSG",0,IF($X35="MG",SUMPRODUCT(Expenses!JE$20:JE$24,$Z35:$Z39)*$F35,MAX((Expenses!JE$20-$AB35/12)*$AA35*$F35,0)+MAX((Expenses!JE$21-$AB36/12)*$AA36*$F35,0)+MAX((Expenses!JE$22-$AB37/12)*$AA37*$F35,0)+MAX((Expenses!JE$23-$AB38/12)*$AA38*$F35,0)+MAX((Expenses!JE$24-$AB39/12)*$AA39*$F35,0)))))</f>
        <v>209.64530807582972</v>
      </c>
      <c r="JH206" s="154">
        <f>IF(OR(JH$165&lt;=EOMONTH($E35,$R35*(1-$O35)),JH$165&gt;EOMONTH($E35,$P35*12*(1-$O35)+$Q35*12*$O35+$R35*(1-$O35))),0,IF($X35="NNN",SUM(Expenses!JF$20:JF$24)*$F35,IF($X35="FSG",0,IF($X35="MG",SUMPRODUCT(Expenses!JF$20:JF$24,$Z35:$Z39)*$F35,MAX((Expenses!JF$20-$AB35/12)*$AA35*$F35,0)+MAX((Expenses!JF$21-$AB36/12)*$AA36*$F35,0)+MAX((Expenses!JF$22-$AB37/12)*$AA37*$F35,0)+MAX((Expenses!JF$23-$AB38/12)*$AA38*$F35,0)+MAX((Expenses!JF$24-$AB39/12)*$AA39*$F35,0)))))</f>
        <v>211.77985045303711</v>
      </c>
      <c r="JI206" s="154">
        <f>IF(OR(JI$165&lt;=EOMONTH($E35,$R35*(1-$O35)),JI$165&gt;EOMONTH($E35,$P35*12*(1-$O35)+$Q35*12*$O35+$R35*(1-$O35))),0,IF($X35="NNN",SUM(Expenses!JG$20:JG$24)*$F35,IF($X35="FSG",0,IF($X35="MG",SUMPRODUCT(Expenses!JG$20:JG$24,$Z35:$Z39)*$F35,MAX((Expenses!JG$20-$AB35/12)*$AA35*$F35,0)+MAX((Expenses!JG$21-$AB36/12)*$AA36*$F35,0)+MAX((Expenses!JG$22-$AB37/12)*$AA37*$F35,0)+MAX((Expenses!JG$23-$AB38/12)*$AA38*$F35,0)+MAX((Expenses!JG$24-$AB39/12)*$AA39*$F35,0)))))</f>
        <v>212.15292634129091</v>
      </c>
      <c r="JJ206" s="154">
        <f>IF(OR(JJ$165&lt;=EOMONTH($E35,$R35*(1-$O35)),JJ$165&gt;EOMONTH($E35,$P35*12*(1-$O35)+$Q35*12*$O35+$R35*(1-$O35))),0,IF($X35="NNN",SUM(Expenses!JH$20:JH$24)*$F35,IF($X35="FSG",0,IF($X35="MG",SUMPRODUCT(Expenses!JH$20:JH$24,$Z35:$Z39)*$F35,MAX((Expenses!JH$20-$AB35/12)*$AA35*$F35,0)+MAX((Expenses!JH$21-$AB36/12)*$AA36*$F35,0)+MAX((Expenses!JH$22-$AB37/12)*$AA37*$F35,0)+MAX((Expenses!JH$23-$AB38/12)*$AA38*$F35,0)+MAX((Expenses!JH$24-$AB39/12)*$AA39*$F35,0)))))</f>
        <v>212.52692233533068</v>
      </c>
      <c r="JK206" s="154">
        <f>IF(OR(JK$165&lt;=EOMONTH($E35,$R35*(1-$O35)),JK$165&gt;EOMONTH($E35,$P35*12*(1-$O35)+$Q35*12*$O35+$R35*(1-$O35))),0,IF($X35="NNN",SUM(Expenses!JI$20:JI$24)*$F35,IF($X35="FSG",0,IF($X35="MG",SUMPRODUCT(Expenses!JI$20:JI$24,$Z35:$Z39)*$F35,MAX((Expenses!JI$20-$AB35/12)*$AA35*$F35,0)+MAX((Expenses!JI$21-$AB36/12)*$AA36*$F35,0)+MAX((Expenses!JI$22-$AB37/12)*$AA37*$F35,0)+MAX((Expenses!JI$23-$AB38/12)*$AA38*$F35,0)+MAX((Expenses!JI$24-$AB39/12)*$AA39*$F35,0)))))</f>
        <v>212.90184070438548</v>
      </c>
      <c r="JL206" s="154">
        <f>IF(OR(JL$165&lt;=EOMONTH($E35,$R35*(1-$O35)),JL$165&gt;EOMONTH($E35,$P35*12*(1-$O35)+$Q35*12*$O35+$R35*(1-$O35))),0,IF($X35="NNN",SUM(Expenses!JJ$20:JJ$24)*$F35,IF($X35="FSG",0,IF($X35="MG",SUMPRODUCT(Expenses!JJ$20:JJ$24,$Z35:$Z39)*$F35,MAX((Expenses!JJ$20-$AB35/12)*$AA35*$F35,0)+MAX((Expenses!JJ$21-$AB36/12)*$AA36*$F35,0)+MAX((Expenses!JJ$22-$AB37/12)*$AA37*$F35,0)+MAX((Expenses!JJ$23-$AB38/12)*$AA38*$F35,0)+MAX((Expenses!JJ$24-$AB39/12)*$AA39*$F35,0)))))</f>
        <v>213.27768372328103</v>
      </c>
      <c r="JM206" s="154">
        <f>IF(OR(JM$165&lt;=EOMONTH($E35,$R35*(1-$O35)),JM$165&gt;EOMONTH($E35,$P35*12*(1-$O35)+$Q35*12*$O35+$R35*(1-$O35))),0,IF($X35="NNN",SUM(Expenses!JK$20:JK$24)*$F35,IF($X35="FSG",0,IF($X35="MG",SUMPRODUCT(Expenses!JK$20:JK$24,$Z35:$Z39)*$F35,MAX((Expenses!JK$20-$AB35/12)*$AA35*$F35,0)+MAX((Expenses!JK$21-$AB36/12)*$AA36*$F35,0)+MAX((Expenses!JK$22-$AB37/12)*$AA37*$F35,0)+MAX((Expenses!JK$23-$AB38/12)*$AA38*$F35,0)+MAX((Expenses!JK$24-$AB39/12)*$AA39*$F35,0)))))</f>
        <v>213.6544536724532</v>
      </c>
      <c r="JN206" s="154">
        <f>IF(OR(JN$165&lt;=EOMONTH($E35,$R35*(1-$O35)),JN$165&gt;EOMONTH($E35,$P35*12*(1-$O35)+$Q35*12*$O35+$R35*(1-$O35))),0,IF($X35="NNN",SUM(Expenses!JL$20:JL$24)*$F35,IF($X35="FSG",0,IF($X35="MG",SUMPRODUCT(Expenses!JL$20:JL$24,$Z35:$Z39)*$F35,MAX((Expenses!JL$20-$AB35/12)*$AA35*$F35,0)+MAX((Expenses!JL$21-$AB36/12)*$AA36*$F35,0)+MAX((Expenses!JL$22-$AB37/12)*$AA37*$F35,0)+MAX((Expenses!JL$23-$AB38/12)*$AA38*$F35,0)+MAX((Expenses!JL$24-$AB39/12)*$AA39*$F35,0)))))</f>
        <v>214.03215283796212</v>
      </c>
      <c r="JO206" s="154">
        <f>IF(OR(JO$165&lt;=EOMONTH($E35,$R35*(1-$O35)),JO$165&gt;EOMONTH($E35,$P35*12*(1-$O35)+$Q35*12*$O35+$R35*(1-$O35))),0,IF($X35="NNN",SUM(Expenses!JM$20:JM$24)*$F35,IF($X35="FSG",0,IF($X35="MG",SUMPRODUCT(Expenses!JM$20:JM$24,$Z35:$Z39)*$F35,MAX((Expenses!JM$20-$AB35/12)*$AA35*$F35,0)+MAX((Expenses!JM$21-$AB36/12)*$AA36*$F35,0)+MAX((Expenses!JM$22-$AB37/12)*$AA37*$F35,0)+MAX((Expenses!JM$23-$AB38/12)*$AA38*$F35,0)+MAX((Expenses!JM$24-$AB39/12)*$AA39*$F35,0)))))</f>
        <v>214.41078351150591</v>
      </c>
      <c r="JP206" s="154">
        <f>IF(OR(JP$165&lt;=EOMONTH($E35,$R35*(1-$O35)),JP$165&gt;EOMONTH($E35,$P35*12*(1-$O35)+$Q35*12*$O35+$R35*(1-$O35))),0,IF($X35="NNN",SUM(Expenses!JN$20:JN$24)*$F35,IF($X35="FSG",0,IF($X35="MG",SUMPRODUCT(Expenses!JN$20:JN$24,$Z35:$Z39)*$F35,MAX((Expenses!JN$20-$AB35/12)*$AA35*$F35,0)+MAX((Expenses!JN$21-$AB36/12)*$AA36*$F35,0)+MAX((Expenses!JN$22-$AB37/12)*$AA37*$F35,0)+MAX((Expenses!JN$23-$AB38/12)*$AA38*$F35,0)+MAX((Expenses!JN$24-$AB39/12)*$AA39*$F35,0)))))</f>
        <v>214.79034799043478</v>
      </c>
      <c r="JQ206" s="154">
        <f>IF(OR(JQ$165&lt;=EOMONTH($E35,$R35*(1-$O35)),JQ$165&gt;EOMONTH($E35,$P35*12*(1-$O35)+$Q35*12*$O35+$R35*(1-$O35))),0,IF($X35="NNN",SUM(Expenses!JO$20:JO$24)*$F35,IF($X35="FSG",0,IF($X35="MG",SUMPRODUCT(Expenses!JO$20:JO$24,$Z35:$Z39)*$F35,MAX((Expenses!JO$20-$AB35/12)*$AA35*$F35,0)+MAX((Expenses!JO$21-$AB36/12)*$AA36*$F35,0)+MAX((Expenses!JO$22-$AB37/12)*$AA37*$F35,0)+MAX((Expenses!JO$23-$AB38/12)*$AA38*$F35,0)+MAX((Expenses!JO$24-$AB39/12)*$AA39*$F35,0)))))</f>
        <v>215.17084857776467</v>
      </c>
      <c r="JR206" s="154">
        <f>IF(OR(JR$165&lt;=EOMONTH($E35,$R35*(1-$O35)),JR$165&gt;EOMONTH($E35,$P35*12*(1-$O35)+$Q35*12*$O35+$R35*(1-$O35))),0,IF($X35="NNN",SUM(Expenses!JP$20:JP$24)*$F35,IF($X35="FSG",0,IF($X35="MG",SUMPRODUCT(Expenses!JP$20:JP$24,$Z35:$Z39)*$F35,MAX((Expenses!JP$20-$AB35/12)*$AA35*$F35,0)+MAX((Expenses!JP$21-$AB36/12)*$AA36*$F35,0)+MAX((Expenses!JP$22-$AB37/12)*$AA37*$F35,0)+MAX((Expenses!JP$23-$AB38/12)*$AA38*$F35,0)+MAX((Expenses!JP$24-$AB39/12)*$AA39*$F35,0)))))</f>
        <v>215.55228758219138</v>
      </c>
      <c r="JS206" s="154">
        <f>IF(OR(JS$165&lt;=EOMONTH($E35,$R35*(1-$O35)),JS$165&gt;EOMONTH($E35,$P35*12*(1-$O35)+$Q35*12*$O35+$R35*(1-$O35))),0,IF($X35="NNN",SUM(Expenses!JQ$20:JQ$24)*$F35,IF($X35="FSG",0,IF($X35="MG",SUMPRODUCT(Expenses!JQ$20:JQ$24,$Z35:$Z39)*$F35,MAX((Expenses!JQ$20-$AB35/12)*$AA35*$F35,0)+MAX((Expenses!JQ$21-$AB36/12)*$AA36*$F35,0)+MAX((Expenses!JQ$22-$AB37/12)*$AA37*$F35,0)+MAX((Expenses!JQ$23-$AB38/12)*$AA38*$F35,0)+MAX((Expenses!JQ$24-$AB39/12)*$AA39*$F35,0)))))</f>
        <v>215.93466731810477</v>
      </c>
      <c r="JT206" s="154">
        <f>IF(OR(JT$165&lt;=EOMONTH($E35,$R35*(1-$O35)),JT$165&gt;EOMONTH($E35,$P35*12*(1-$O35)+$Q35*12*$O35+$R35*(1-$O35))),0,IF($X35="NNN",SUM(Expenses!JR$20:JR$24)*$F35,IF($X35="FSG",0,IF($X35="MG",SUMPRODUCT(Expenses!JR$20:JR$24,$Z35:$Z39)*$F35,MAX((Expenses!JR$20-$AB35/12)*$AA35*$F35,0)+MAX((Expenses!JR$21-$AB36/12)*$AA36*$F35,0)+MAX((Expenses!JR$22-$AB37/12)*$AA37*$F35,0)+MAX((Expenses!JR$23-$AB38/12)*$AA38*$F35,0)+MAX((Expenses!JR$24-$AB39/12)*$AA39*$F35,0)))))</f>
        <v>218.13324596662835</v>
      </c>
      <c r="JU206" s="154">
        <f>IF(OR(JU$165&lt;=EOMONTH($E35,$R35*(1-$O35)),JU$165&gt;EOMONTH($E35,$P35*12*(1-$O35)+$Q35*12*$O35+$R35*(1-$O35))),0,IF($X35="NNN",SUM(Expenses!JS$20:JS$24)*$F35,IF($X35="FSG",0,IF($X35="MG",SUMPRODUCT(Expenses!JS$20:JS$24,$Z35:$Z39)*$F35,MAX((Expenses!JS$20-$AB35/12)*$AA35*$F35,0)+MAX((Expenses!JS$21-$AB36/12)*$AA36*$F35,0)+MAX((Expenses!JS$22-$AB37/12)*$AA37*$F35,0)+MAX((Expenses!JS$23-$AB38/12)*$AA38*$F35,0)+MAX((Expenses!JS$24-$AB39/12)*$AA39*$F35,0)))))</f>
        <v>218.51751413152979</v>
      </c>
      <c r="JV206" s="154">
        <f>IF(OR(JV$165&lt;=EOMONTH($E35,$R35*(1-$O35)),JV$165&gt;EOMONTH($E35,$P35*12*(1-$O35)+$Q35*12*$O35+$R35*(1-$O35))),0,IF($X35="NNN",SUM(Expenses!JT$20:JT$24)*$F35,IF($X35="FSG",0,IF($X35="MG",SUMPRODUCT(Expenses!JT$20:JT$24,$Z35:$Z39)*$F35,MAX((Expenses!JT$20-$AB35/12)*$AA35*$F35,0)+MAX((Expenses!JT$21-$AB36/12)*$AA36*$F35,0)+MAX((Expenses!JT$22-$AB37/12)*$AA37*$F35,0)+MAX((Expenses!JT$23-$AB38/12)*$AA38*$F35,0)+MAX((Expenses!JT$24-$AB39/12)*$AA39*$F35,0)))))</f>
        <v>218.90273000539074</v>
      </c>
      <c r="JW206" s="154">
        <f>IF(OR(JW$165&lt;=EOMONTH($E35,$R35*(1-$O35)),JW$165&gt;EOMONTH($E35,$P35*12*(1-$O35)+$Q35*12*$O35+$R35*(1-$O35))),0,IF($X35="NNN",SUM(Expenses!JU$20:JU$24)*$F35,IF($X35="FSG",0,IF($X35="MG",SUMPRODUCT(Expenses!JU$20:JU$24,$Z35:$Z39)*$F35,MAX((Expenses!JU$20-$AB35/12)*$AA35*$F35,0)+MAX((Expenses!JU$21-$AB36/12)*$AA36*$F35,0)+MAX((Expenses!JU$22-$AB37/12)*$AA37*$F35,0)+MAX((Expenses!JU$23-$AB38/12)*$AA38*$F35,0)+MAX((Expenses!JU$24-$AB39/12)*$AA39*$F35,0)))))</f>
        <v>219.28889592551721</v>
      </c>
      <c r="JX206" s="154">
        <f>IF(OR(JX$165&lt;=EOMONTH($E35,$R35*(1-$O35)),JX$165&gt;EOMONTH($E35,$P35*12*(1-$O35)+$Q35*12*$O35+$R35*(1-$O35))),0,IF($X35="NNN",SUM(Expenses!JV$20:JV$24)*$F35,IF($X35="FSG",0,IF($X35="MG",SUMPRODUCT(Expenses!JV$20:JV$24,$Z35:$Z39)*$F35,MAX((Expenses!JV$20-$AB35/12)*$AA35*$F35,0)+MAX((Expenses!JV$21-$AB36/12)*$AA36*$F35,0)+MAX((Expenses!JV$22-$AB37/12)*$AA37*$F35,0)+MAX((Expenses!JV$23-$AB38/12)*$AA38*$F35,0)+MAX((Expenses!JV$24-$AB39/12)*$AA39*$F35,0)))))</f>
        <v>219.67601423497962</v>
      </c>
      <c r="JY206" s="154">
        <f>IF(OR(JY$165&lt;=EOMONTH($E35,$R35*(1-$O35)),JY$165&gt;EOMONTH($E35,$P35*12*(1-$O35)+$Q35*12*$O35+$R35*(1-$O35))),0,IF($X35="NNN",SUM(Expenses!JW$20:JW$24)*$F35,IF($X35="FSG",0,IF($X35="MG",SUMPRODUCT(Expenses!JW$20:JW$24,$Z35:$Z39)*$F35,MAX((Expenses!JW$20-$AB35/12)*$AA35*$F35,0)+MAX((Expenses!JW$21-$AB36/12)*$AA36*$F35,0)+MAX((Expenses!JW$22-$AB37/12)*$AA37*$F35,0)+MAX((Expenses!JW$23-$AB38/12)*$AA38*$F35,0)+MAX((Expenses!JW$24-$AB39/12)*$AA39*$F35,0)))))</f>
        <v>220.06408728262693</v>
      </c>
      <c r="JZ206" s="154">
        <f>IF(OR(JZ$165&lt;=EOMONTH($E35,$R35*(1-$O35)),JZ$165&gt;EOMONTH($E35,$P35*12*(1-$O35)+$Q35*12*$O35+$R35*(1-$O35))),0,IF($X35="NNN",SUM(Expenses!JX$20:JX$24)*$F35,IF($X35="FSG",0,IF($X35="MG",SUMPRODUCT(Expenses!JX$20:JX$24,$Z35:$Z39)*$F35,MAX((Expenses!JX$20-$AB35/12)*$AA35*$F35,0)+MAX((Expenses!JX$21-$AB36/12)*$AA36*$F35,0)+MAX((Expenses!JX$22-$AB37/12)*$AA37*$F35,0)+MAX((Expenses!JX$23-$AB38/12)*$AA38*$F35,0)+MAX((Expenses!JX$24-$AB39/12)*$AA39*$F35,0)))))</f>
        <v>220.45311742310111</v>
      </c>
      <c r="KA206" s="154">
        <f>IF(OR(KA$165&lt;=EOMONTH($E35,$R35*(1-$O35)),KA$165&gt;EOMONTH($E35,$P35*12*(1-$O35)+$Q35*12*$O35+$R35*(1-$O35))),0,IF($X35="NNN",SUM(Expenses!JY$20:JY$24)*$F35,IF($X35="FSG",0,IF($X35="MG",SUMPRODUCT(Expenses!JY$20:JY$24,$Z35:$Z39)*$F35,MAX((Expenses!JY$20-$AB35/12)*$AA35*$F35,0)+MAX((Expenses!JY$21-$AB36/12)*$AA36*$F35,0)+MAX((Expenses!JY$22-$AB37/12)*$AA37*$F35,0)+MAX((Expenses!JY$23-$AB38/12)*$AA38*$F35,0)+MAX((Expenses!JY$24-$AB39/12)*$AA39*$F35,0)))))</f>
        <v>220.84310701685123</v>
      </c>
      <c r="KB206" s="154">
        <f>IF(OR(KB$165&lt;=EOMONTH($E35,$R35*(1-$O35)),KB$165&gt;EOMONTH($E35,$P35*12*(1-$O35)+$Q35*12*$O35+$R35*(1-$O35))),0,IF($X35="NNN",SUM(Expenses!JZ$20:JZ$24)*$F35,IF($X35="FSG",0,IF($X35="MG",SUMPRODUCT(Expenses!JZ$20:JZ$24,$Z35:$Z39)*$F35,MAX((Expenses!JZ$20-$AB35/12)*$AA35*$F35,0)+MAX((Expenses!JZ$21-$AB36/12)*$AA36*$F35,0)+MAX((Expenses!JZ$22-$AB37/12)*$AA37*$F35,0)+MAX((Expenses!JZ$23-$AB38/12)*$AA38*$F35,0)+MAX((Expenses!JZ$24-$AB39/12)*$AA39*$F35,0)))))</f>
        <v>221.234058430148</v>
      </c>
      <c r="KC206" s="154">
        <f>IF(OR(KC$165&lt;=EOMONTH($E35,$R35*(1-$O35)),KC$165&gt;EOMONTH($E35,$P35*12*(1-$O35)+$Q35*12*$O35+$R35*(1-$O35))),0,IF($X35="NNN",SUM(Expenses!KA$20:KA$24)*$F35,IF($X35="FSG",0,IF($X35="MG",SUMPRODUCT(Expenses!KA$20:KA$24,$Z35:$Z39)*$F35,MAX((Expenses!KA$20-$AB35/12)*$AA35*$F35,0)+MAX((Expenses!KA$21-$AB36/12)*$AA36*$F35,0)+MAX((Expenses!KA$22-$AB37/12)*$AA37*$F35,0)+MAX((Expenses!KA$23-$AB38/12)*$AA38*$F35,0)+MAX((Expenses!KA$24-$AB39/12)*$AA39*$F35,0)))))</f>
        <v>221.62597403509776</v>
      </c>
      <c r="KD206" s="154">
        <f>IF(OR(KD$165&lt;=EOMONTH($E35,$R35*(1-$O35)),KD$165&gt;EOMONTH($E35,$P35*12*(1-$O35)+$Q35*12*$O35+$R35*(1-$O35))),0,IF($X35="NNN",SUM(Expenses!KB$20:KB$24)*$F35,IF($X35="FSG",0,IF($X35="MG",SUMPRODUCT(Expenses!KB$20:KB$24,$Z35:$Z39)*$F35,MAX((Expenses!KB$20-$AB35/12)*$AA35*$F35,0)+MAX((Expenses!KB$21-$AB36/12)*$AA36*$F35,0)+MAX((Expenses!KB$22-$AB37/12)*$AA37*$F35,0)+MAX((Expenses!KB$23-$AB38/12)*$AA38*$F35,0)+MAX((Expenses!KB$24-$AB39/12)*$AA39*$F35,0)))))</f>
        <v>222.01885620965732</v>
      </c>
      <c r="KE206" s="154">
        <f>IF(OR(KE$165&lt;=EOMONTH($E35,$R35*(1-$O35)),KE$165&gt;EOMONTH($E35,$P35*12*(1-$O35)+$Q35*12*$O35+$R35*(1-$O35))),0,IF($X35="NNN",SUM(Expenses!KC$20:KC$24)*$F35,IF($X35="FSG",0,IF($X35="MG",SUMPRODUCT(Expenses!KC$20:KC$24,$Z35:$Z39)*$F35,MAX((Expenses!KC$20-$AB35/12)*$AA35*$F35,0)+MAX((Expenses!KC$21-$AB36/12)*$AA36*$F35,0)+MAX((Expenses!KC$22-$AB37/12)*$AA37*$F35,0)+MAX((Expenses!KC$23-$AB38/12)*$AA38*$F35,0)+MAX((Expenses!KC$24-$AB39/12)*$AA39*$F35,0)))))</f>
        <v>222.41270733764807</v>
      </c>
      <c r="KF206" s="154">
        <f>IF(OR(KF$165&lt;=EOMONTH($E35,$R35*(1-$O35)),KF$165&gt;EOMONTH($E35,$P35*12*(1-$O35)+$Q35*12*$O35+$R35*(1-$O35))),0,IF($X35="NNN",SUM(Expenses!KD$20:KD$24)*$F35,IF($X35="FSG",0,IF($X35="MG",SUMPRODUCT(Expenses!KD$20:KD$24,$Z35:$Z39)*$F35,MAX((Expenses!KD$20-$AB35/12)*$AA35*$F35,0)+MAX((Expenses!KD$21-$AB36/12)*$AA36*$F35,0)+MAX((Expenses!KD$22-$AB37/12)*$AA37*$F35,0)+MAX((Expenses!KD$23-$AB38/12)*$AA38*$F35,0)+MAX((Expenses!KD$24-$AB39/12)*$AA39*$F35,0)))))</f>
        <v>224.67724334562735</v>
      </c>
      <c r="KG206" s="154">
        <f>IF(OR(KG$165&lt;=EOMONTH($E35,$R35*(1-$O35)),KG$165&gt;EOMONTH($E35,$P35*12*(1-$O35)+$Q35*12*$O35+$R35*(1-$O35))),0,IF($X35="NNN",SUM(Expenses!KE$20:KE$24)*$F35,IF($X35="FSG",0,IF($X35="MG",SUMPRODUCT(Expenses!KE$20:KE$24,$Z35:$Z39)*$F35,MAX((Expenses!KE$20-$AB35/12)*$AA35*$F35,0)+MAX((Expenses!KE$21-$AB36/12)*$AA36*$F35,0)+MAX((Expenses!KE$22-$AB37/12)*$AA37*$F35,0)+MAX((Expenses!KE$23-$AB38/12)*$AA38*$F35,0)+MAX((Expenses!KE$24-$AB39/12)*$AA39*$F35,0)))))</f>
        <v>225.07303955547582</v>
      </c>
      <c r="KH206" s="154">
        <f>IF(OR(KH$165&lt;=EOMONTH($E35,$R35*(1-$O35)),KH$165&gt;EOMONTH($E35,$P35*12*(1-$O35)+$Q35*12*$O35+$R35*(1-$O35))),0,IF($X35="NNN",SUM(Expenses!KF$20:KF$24)*$F35,IF($X35="FSG",0,IF($X35="MG",SUMPRODUCT(Expenses!KF$20:KF$24,$Z35:$Z39)*$F35,MAX((Expenses!KF$20-$AB35/12)*$AA35*$F35,0)+MAX((Expenses!KF$21-$AB36/12)*$AA36*$F35,0)+MAX((Expenses!KF$22-$AB37/12)*$AA37*$F35,0)+MAX((Expenses!KF$23-$AB38/12)*$AA38*$F35,0)+MAX((Expenses!KF$24-$AB39/12)*$AA39*$F35,0)))))</f>
        <v>225.46981190555263</v>
      </c>
      <c r="KI206" s="154">
        <f>IF(OR(KI$165&lt;=EOMONTH($E35,$R35*(1-$O35)),KI$165&gt;EOMONTH($E35,$P35*12*(1-$O35)+$Q35*12*$O35+$R35*(1-$O35))),0,IF($X35="NNN",SUM(Expenses!KG$20:KG$24)*$F35,IF($X35="FSG",0,IF($X35="MG",SUMPRODUCT(Expenses!KG$20:KG$24,$Z35:$Z39)*$F35,MAX((Expenses!KG$20-$AB35/12)*$AA35*$F35,0)+MAX((Expenses!KG$21-$AB36/12)*$AA36*$F35,0)+MAX((Expenses!KG$22-$AB37/12)*$AA37*$F35,0)+MAX((Expenses!KG$23-$AB38/12)*$AA38*$F35,0)+MAX((Expenses!KG$24-$AB39/12)*$AA39*$F35,0)))))</f>
        <v>225.86756280328291</v>
      </c>
      <c r="KJ206" s="154">
        <f>IF(OR(KJ$165&lt;=EOMONTH($E35,$R35*(1-$O35)),KJ$165&gt;EOMONTH($E35,$P35*12*(1-$O35)+$Q35*12*$O35+$R35*(1-$O35))),0,IF($X35="NNN",SUM(Expenses!KH$20:KH$24)*$F35,IF($X35="FSG",0,IF($X35="MG",SUMPRODUCT(Expenses!KH$20:KH$24,$Z35:$Z39)*$F35,MAX((Expenses!KH$20-$AB35/12)*$AA35*$F35,0)+MAX((Expenses!KH$21-$AB36/12)*$AA36*$F35,0)+MAX((Expenses!KH$22-$AB37/12)*$AA37*$F35,0)+MAX((Expenses!KH$23-$AB38/12)*$AA38*$F35,0)+MAX((Expenses!KH$24-$AB39/12)*$AA39*$F35,0)))))</f>
        <v>226.2662946620292</v>
      </c>
      <c r="KK206" s="154">
        <f>IF(OR(KK$165&lt;=EOMONTH($E35,$R35*(1-$O35)),KK$165&gt;EOMONTH($E35,$P35*12*(1-$O35)+$Q35*12*$O35+$R35*(1-$O35))),0,IF($X35="NNN",SUM(Expenses!KI$20:KI$24)*$F35,IF($X35="FSG",0,IF($X35="MG",SUMPRODUCT(Expenses!KI$20:KI$24,$Z35:$Z39)*$F35,MAX((Expenses!KI$20-$AB35/12)*$AA35*$F35,0)+MAX((Expenses!KI$21-$AB36/12)*$AA36*$F35,0)+MAX((Expenses!KI$22-$AB37/12)*$AA37*$F35,0)+MAX((Expenses!KI$23-$AB38/12)*$AA38*$F35,0)+MAX((Expenses!KI$24-$AB39/12)*$AA39*$F35,0)))))</f>
        <v>226.66600990110595</v>
      </c>
      <c r="KL206" s="154">
        <f>IF(OR(KL$165&lt;=EOMONTH($E35,$R35*(1-$O35)),KL$165&gt;EOMONTH($E35,$P35*12*(1-$O35)+$Q35*12*$O35+$R35*(1-$O35))),0,IF($X35="NNN",SUM(Expenses!KJ$20:KJ$24)*$F35,IF($X35="FSG",0,IF($X35="MG",SUMPRODUCT(Expenses!KJ$20:KJ$24,$Z35:$Z39)*$F35,MAX((Expenses!KJ$20-$AB35/12)*$AA35*$F35,0)+MAX((Expenses!KJ$21-$AB36/12)*$AA36*$F35,0)+MAX((Expenses!KJ$22-$AB37/12)*$AA37*$F35,0)+MAX((Expenses!KJ$23-$AB38/12)*$AA38*$F35,0)+MAX((Expenses!KJ$24-$AB39/12)*$AA39*$F35,0)))))</f>
        <v>227.06671094579431</v>
      </c>
      <c r="KM206" s="154">
        <f>IF(OR(KM$165&lt;=EOMONTH($E35,$R35*(1-$O35)),KM$165&gt;EOMONTH($E35,$P35*12*(1-$O35)+$Q35*12*$O35+$R35*(1-$O35))),0,IF($X35="NNN",SUM(Expenses!KK$20:KK$24)*$F35,IF($X35="FSG",0,IF($X35="MG",SUMPRODUCT(Expenses!KK$20:KK$24,$Z35:$Z39)*$F35,MAX((Expenses!KK$20-$AB35/12)*$AA35*$F35,0)+MAX((Expenses!KK$21-$AB36/12)*$AA36*$F35,0)+MAX((Expenses!KK$22-$AB37/12)*$AA37*$F35,0)+MAX((Expenses!KK$23-$AB38/12)*$AA38*$F35,0)+MAX((Expenses!KK$24-$AB39/12)*$AA39*$F35,0)))))</f>
        <v>227.46840022735699</v>
      </c>
      <c r="KN206" s="154">
        <f>IF(OR(KN$165&lt;=EOMONTH($E35,$R35*(1-$O35)),KN$165&gt;EOMONTH($E35,$P35*12*(1-$O35)+$Q35*12*$O35+$R35*(1-$O35))),0,IF($X35="NNN",SUM(Expenses!KL$20:KL$24)*$F35,IF($X35="FSG",0,IF($X35="MG",SUMPRODUCT(Expenses!KL$20:KL$24,$Z35:$Z39)*$F35,MAX((Expenses!KL$20-$AB35/12)*$AA35*$F35,0)+MAX((Expenses!KL$21-$AB36/12)*$AA36*$F35,0)+MAX((Expenses!KL$22-$AB37/12)*$AA37*$F35,0)+MAX((Expenses!KL$23-$AB38/12)*$AA38*$F35,0)+MAX((Expenses!KL$24-$AB39/12)*$AA39*$F35,0)))))</f>
        <v>227.87108018305261</v>
      </c>
      <c r="KO206" s="154">
        <f>IF(OR(KO$165&lt;=EOMONTH($E35,$R35*(1-$O35)),KO$165&gt;EOMONTH($E35,$P35*12*(1-$O35)+$Q35*12*$O35+$R35*(1-$O35))),0,IF($X35="NNN",SUM(Expenses!KM$20:KM$24)*$F35,IF($X35="FSG",0,IF($X35="MG",SUMPRODUCT(Expenses!KM$20:KM$24,$Z35:$Z39)*$F35,MAX((Expenses!KM$20-$AB35/12)*$AA35*$F35,0)+MAX((Expenses!KM$21-$AB36/12)*$AA36*$F35,0)+MAX((Expenses!KM$22-$AB37/12)*$AA37*$F35,0)+MAX((Expenses!KM$23-$AB38/12)*$AA38*$F35,0)+MAX((Expenses!KM$24-$AB39/12)*$AA39*$F35,0)))))</f>
        <v>228.27475325615089</v>
      </c>
      <c r="KP206" s="154">
        <f>IF(OR(KP$165&lt;=EOMONTH($E35,$R35*(1-$O35)),KP$165&gt;EOMONTH($E35,$P35*12*(1-$O35)+$Q35*12*$O35+$R35*(1-$O35))),0,IF($X35="NNN",SUM(Expenses!KN$20:KN$24)*$F35,IF($X35="FSG",0,IF($X35="MG",SUMPRODUCT(Expenses!KN$20:KN$24,$Z35:$Z39)*$F35,MAX((Expenses!KN$20-$AB35/12)*$AA35*$F35,0)+MAX((Expenses!KN$21-$AB36/12)*$AA36*$F35,0)+MAX((Expenses!KN$22-$AB37/12)*$AA37*$F35,0)+MAX((Expenses!KN$23-$AB38/12)*$AA38*$F35,0)+MAX((Expenses!KN$24-$AB39/12)*$AA39*$F35,0)))))</f>
        <v>228.67942189594723</v>
      </c>
      <c r="KQ206" s="154">
        <f>IF(OR(KQ$165&lt;=EOMONTH($E35,$R35*(1-$O35)),KQ$165&gt;EOMONTH($E35,$P35*12*(1-$O35)+$Q35*12*$O35+$R35*(1-$O35))),0,IF($X35="NNN",SUM(Expenses!KO$20:KO$24)*$F35,IF($X35="FSG",0,IF($X35="MG",SUMPRODUCT(Expenses!KO$20:KO$24,$Z35:$Z39)*$F35,MAX((Expenses!KO$20-$AB35/12)*$AA35*$F35,0)+MAX((Expenses!KO$21-$AB36/12)*$AA36*$F35,0)+MAX((Expenses!KO$22-$AB37/12)*$AA37*$F35,0)+MAX((Expenses!KO$23-$AB38/12)*$AA38*$F35,0)+MAX((Expenses!KO$24-$AB39/12)*$AA39*$F35,0)))))</f>
        <v>0</v>
      </c>
      <c r="KR206" s="154">
        <f>IF(OR(KR$165&lt;=EOMONTH($E35,$R35*(1-$O35)),KR$165&gt;EOMONTH($E35,$P35*12*(1-$O35)+$Q35*12*$O35+$R35*(1-$O35))),0,IF($X35="NNN",SUM(Expenses!KP$20:KP$24)*$F35,IF($X35="FSG",0,IF($X35="MG",SUMPRODUCT(Expenses!KP$20:KP$24,$Z35:$Z39)*$F35,MAX((Expenses!KP$20-$AB35/12)*$AA35*$F35,0)+MAX((Expenses!KP$21-$AB36/12)*$AA36*$F35,0)+MAX((Expenses!KP$22-$AB37/12)*$AA37*$F35,0)+MAX((Expenses!KP$23-$AB38/12)*$AA38*$F35,0)+MAX((Expenses!KP$24-$AB39/12)*$AA39*$F35,0)))))</f>
        <v>0</v>
      </c>
      <c r="KS206" s="154">
        <f>IF(OR(KS$165&lt;=EOMONTH($E35,$R35*(1-$O35)),KS$165&gt;EOMONTH($E35,$P35*12*(1-$O35)+$Q35*12*$O35+$R35*(1-$O35))),0,IF($X35="NNN",SUM(Expenses!KQ$20:KQ$24)*$F35,IF($X35="FSG",0,IF($X35="MG",SUMPRODUCT(Expenses!KQ$20:KQ$24,$Z35:$Z39)*$F35,MAX((Expenses!KQ$20-$AB35/12)*$AA35*$F35,0)+MAX((Expenses!KQ$21-$AB36/12)*$AA36*$F35,0)+MAX((Expenses!KQ$22-$AB37/12)*$AA37*$F35,0)+MAX((Expenses!KQ$23-$AB38/12)*$AA38*$F35,0)+MAX((Expenses!KQ$24-$AB39/12)*$AA39*$F35,0)))))</f>
        <v>0</v>
      </c>
      <c r="KT206" s="154">
        <f>IF(OR(KT$165&lt;=EOMONTH($E35,$R35*(1-$O35)),KT$165&gt;EOMONTH($E35,$P35*12*(1-$O35)+$Q35*12*$O35+$R35*(1-$O35))),0,IF($X35="NNN",SUM(Expenses!KR$20:KR$24)*$F35,IF($X35="FSG",0,IF($X35="MG",SUMPRODUCT(Expenses!KR$20:KR$24,$Z35:$Z39)*$F35,MAX((Expenses!KR$20-$AB35/12)*$AA35*$F35,0)+MAX((Expenses!KR$21-$AB36/12)*$AA36*$F35,0)+MAX((Expenses!KR$22-$AB37/12)*$AA37*$F35,0)+MAX((Expenses!KR$23-$AB38/12)*$AA38*$F35,0)+MAX((Expenses!KR$24-$AB39/12)*$AA39*$F35,0)))))</f>
        <v>0</v>
      </c>
      <c r="KU206" s="154">
        <f>IF(OR(KU$165&lt;=EOMONTH($E35,$R35*(1-$O35)),KU$165&gt;EOMONTH($E35,$P35*12*(1-$O35)+$Q35*12*$O35+$R35*(1-$O35))),0,IF($X35="NNN",SUM(Expenses!KS$20:KS$24)*$F35,IF($X35="FSG",0,IF($X35="MG",SUMPRODUCT(Expenses!KS$20:KS$24,$Z35:$Z39)*$F35,MAX((Expenses!KS$20-$AB35/12)*$AA35*$F35,0)+MAX((Expenses!KS$21-$AB36/12)*$AA36*$F35,0)+MAX((Expenses!KS$22-$AB37/12)*$AA37*$F35,0)+MAX((Expenses!KS$23-$AB38/12)*$AA38*$F35,0)+MAX((Expenses!KS$24-$AB39/12)*$AA39*$F35,0)))))</f>
        <v>0</v>
      </c>
      <c r="KV206" s="154">
        <f>IF(OR(KV$165&lt;=EOMONTH($E35,$R35*(1-$O35)),KV$165&gt;EOMONTH($E35,$P35*12*(1-$O35)+$Q35*12*$O35+$R35*(1-$O35))),0,IF($X35="NNN",SUM(Expenses!KT$20:KT$24)*$F35,IF($X35="FSG",0,IF($X35="MG",SUMPRODUCT(Expenses!KT$20:KT$24,$Z35:$Z39)*$F35,MAX((Expenses!KT$20-$AB35/12)*$AA35*$F35,0)+MAX((Expenses!KT$21-$AB36/12)*$AA36*$F35,0)+MAX((Expenses!KT$22-$AB37/12)*$AA37*$F35,0)+MAX((Expenses!KT$23-$AB38/12)*$AA38*$F35,0)+MAX((Expenses!KT$24-$AB39/12)*$AA39*$F35,0)))))</f>
        <v>0</v>
      </c>
      <c r="KW206" s="154">
        <f>IF(OR(KW$165&lt;=EOMONTH($E35,$R35*(1-$O35)),KW$165&gt;EOMONTH($E35,$P35*12*(1-$O35)+$Q35*12*$O35+$R35*(1-$O35))),0,IF($X35="NNN",SUM(Expenses!KU$20:KU$24)*$F35,IF($X35="FSG",0,IF($X35="MG",SUMPRODUCT(Expenses!KU$20:KU$24,$Z35:$Z39)*$F35,MAX((Expenses!KU$20-$AB35/12)*$AA35*$F35,0)+MAX((Expenses!KU$21-$AB36/12)*$AA36*$F35,0)+MAX((Expenses!KU$22-$AB37/12)*$AA37*$F35,0)+MAX((Expenses!KU$23-$AB38/12)*$AA38*$F35,0)+MAX((Expenses!KU$24-$AB39/12)*$AA39*$F35,0)))))</f>
        <v>0</v>
      </c>
      <c r="KX206" s="154">
        <f>IF(OR(KX$165&lt;=EOMONTH($E35,$R35*(1-$O35)),KX$165&gt;EOMONTH($E35,$P35*12*(1-$O35)+$Q35*12*$O35+$R35*(1-$O35))),0,IF($X35="NNN",SUM(Expenses!KV$20:KV$24)*$F35,IF($X35="FSG",0,IF($X35="MG",SUMPRODUCT(Expenses!KV$20:KV$24,$Z35:$Z39)*$F35,MAX((Expenses!KV$20-$AB35/12)*$AA35*$F35,0)+MAX((Expenses!KV$21-$AB36/12)*$AA36*$F35,0)+MAX((Expenses!KV$22-$AB37/12)*$AA37*$F35,0)+MAX((Expenses!KV$23-$AB38/12)*$AA38*$F35,0)+MAX((Expenses!KV$24-$AB39/12)*$AA39*$F35,0)))))</f>
        <v>0</v>
      </c>
      <c r="KY206" s="154">
        <f>IF(OR(KY$165&lt;=EOMONTH($E35,$R35*(1-$O35)),KY$165&gt;EOMONTH($E35,$P35*12*(1-$O35)+$Q35*12*$O35+$R35*(1-$O35))),0,IF($X35="NNN",SUM(Expenses!KW$20:KW$24)*$F35,IF($X35="FSG",0,IF($X35="MG",SUMPRODUCT(Expenses!KW$20:KW$24,$Z35:$Z39)*$F35,MAX((Expenses!KW$20-$AB35/12)*$AA35*$F35,0)+MAX((Expenses!KW$21-$AB36/12)*$AA36*$F35,0)+MAX((Expenses!KW$22-$AB37/12)*$AA37*$F35,0)+MAX((Expenses!KW$23-$AB38/12)*$AA38*$F35,0)+MAX((Expenses!KW$24-$AB39/12)*$AA39*$F35,0)))))</f>
        <v>0</v>
      </c>
      <c r="KZ206" s="154">
        <f>IF(OR(KZ$165&lt;=EOMONTH($E35,$R35*(1-$O35)),KZ$165&gt;EOMONTH($E35,$P35*12*(1-$O35)+$Q35*12*$O35+$R35*(1-$O35))),0,IF($X35="NNN",SUM(Expenses!KX$20:KX$24)*$F35,IF($X35="FSG",0,IF($X35="MG",SUMPRODUCT(Expenses!KX$20:KX$24,$Z35:$Z39)*$F35,MAX((Expenses!KX$20-$AB35/12)*$AA35*$F35,0)+MAX((Expenses!KX$21-$AB36/12)*$AA36*$F35,0)+MAX((Expenses!KX$22-$AB37/12)*$AA37*$F35,0)+MAX((Expenses!KX$23-$AB38/12)*$AA38*$F35,0)+MAX((Expenses!KX$24-$AB39/12)*$AA39*$F35,0)))))</f>
        <v>0</v>
      </c>
      <c r="LA206" s="154">
        <f>IF(OR(LA$165&lt;=EOMONTH($E35,$R35*(1-$O35)),LA$165&gt;EOMONTH($E35,$P35*12*(1-$O35)+$Q35*12*$O35+$R35*(1-$O35))),0,IF($X35="NNN",SUM(Expenses!KY$20:KY$24)*$F35,IF($X35="FSG",0,IF($X35="MG",SUMPRODUCT(Expenses!KY$20:KY$24,$Z35:$Z39)*$F35,MAX((Expenses!KY$20-$AB35/12)*$AA35*$F35,0)+MAX((Expenses!KY$21-$AB36/12)*$AA36*$F35,0)+MAX((Expenses!KY$22-$AB37/12)*$AA37*$F35,0)+MAX((Expenses!KY$23-$AB38/12)*$AA38*$F35,0)+MAX((Expenses!KY$24-$AB39/12)*$AA39*$F35,0)))))</f>
        <v>0</v>
      </c>
      <c r="LB206" s="154">
        <f>IF(OR(LB$165&lt;=EOMONTH($E35,$R35*(1-$O35)),LB$165&gt;EOMONTH($E35,$P35*12*(1-$O35)+$Q35*12*$O35+$R35*(1-$O35))),0,IF($X35="NNN",SUM(Expenses!KZ$20:KZ$24)*$F35,IF($X35="FSG",0,IF($X35="MG",SUMPRODUCT(Expenses!KZ$20:KZ$24,$Z35:$Z39)*$F35,MAX((Expenses!KZ$20-$AB35/12)*$AA35*$F35,0)+MAX((Expenses!KZ$21-$AB36/12)*$AA36*$F35,0)+MAX((Expenses!KZ$22-$AB37/12)*$AA37*$F35,0)+MAX((Expenses!KZ$23-$AB38/12)*$AA38*$F35,0)+MAX((Expenses!KZ$24-$AB39/12)*$AA39*$F35,0)))))</f>
        <v>0</v>
      </c>
      <c r="LC206" s="154">
        <f>IF(OR(LC$165&lt;=EOMONTH($E35,$R35*(1-$O35)),LC$165&gt;EOMONTH($E35,$P35*12*(1-$O35)+$Q35*12*$O35+$R35*(1-$O35))),0,IF($X35="NNN",SUM(Expenses!LA$20:LA$24)*$F35,IF($X35="FSG",0,IF($X35="MG",SUMPRODUCT(Expenses!LA$20:LA$24,$Z35:$Z39)*$F35,MAX((Expenses!LA$20-$AB35/12)*$AA35*$F35,0)+MAX((Expenses!LA$21-$AB36/12)*$AA36*$F35,0)+MAX((Expenses!LA$22-$AB37/12)*$AA37*$F35,0)+MAX((Expenses!LA$23-$AB38/12)*$AA38*$F35,0)+MAX((Expenses!LA$24-$AB39/12)*$AA39*$F35,0)))))</f>
        <v>0</v>
      </c>
      <c r="LD206" s="154">
        <f>IF(OR(LD$165&lt;=EOMONTH($E35,$R35*(1-$O35)),LD$165&gt;EOMONTH($E35,$P35*12*(1-$O35)+$Q35*12*$O35+$R35*(1-$O35))),0,IF($X35="NNN",SUM(Expenses!LB$20:LB$24)*$F35,IF($X35="FSG",0,IF($X35="MG",SUMPRODUCT(Expenses!LB$20:LB$24,$Z35:$Z39)*$F35,MAX((Expenses!LB$20-$AB35/12)*$AA35*$F35,0)+MAX((Expenses!LB$21-$AB36/12)*$AA36*$F35,0)+MAX((Expenses!LB$22-$AB37/12)*$AA37*$F35,0)+MAX((Expenses!LB$23-$AB38/12)*$AA38*$F35,0)+MAX((Expenses!LB$24-$AB39/12)*$AA39*$F35,0)))))</f>
        <v>0</v>
      </c>
      <c r="LE206" s="154">
        <f>IF(OR(LE$165&lt;=EOMONTH($E35,$R35*(1-$O35)),LE$165&gt;EOMONTH($E35,$P35*12*(1-$O35)+$Q35*12*$O35+$R35*(1-$O35))),0,IF($X35="NNN",SUM(Expenses!LC$20:LC$24)*$F35,IF($X35="FSG",0,IF($X35="MG",SUMPRODUCT(Expenses!LC$20:LC$24,$Z35:$Z39)*$F35,MAX((Expenses!LC$20-$AB35/12)*$AA35*$F35,0)+MAX((Expenses!LC$21-$AB36/12)*$AA36*$F35,0)+MAX((Expenses!LC$22-$AB37/12)*$AA37*$F35,0)+MAX((Expenses!LC$23-$AB38/12)*$AA38*$F35,0)+MAX((Expenses!LC$24-$AB39/12)*$AA39*$F35,0)))))</f>
        <v>0</v>
      </c>
      <c r="LF206" s="154">
        <f>IF(OR(LF$165&lt;=EOMONTH($E35,$R35*(1-$O35)),LF$165&gt;EOMONTH($E35,$P35*12*(1-$O35)+$Q35*12*$O35+$R35*(1-$O35))),0,IF($X35="NNN",SUM(Expenses!LD$20:LD$24)*$F35,IF($X35="FSG",0,IF($X35="MG",SUMPRODUCT(Expenses!LD$20:LD$24,$Z35:$Z39)*$F35,MAX((Expenses!LD$20-$AB35/12)*$AA35*$F35,0)+MAX((Expenses!LD$21-$AB36/12)*$AA36*$F35,0)+MAX((Expenses!LD$22-$AB37/12)*$AA37*$F35,0)+MAX((Expenses!LD$23-$AB38/12)*$AA38*$F35,0)+MAX((Expenses!LD$24-$AB39/12)*$AA39*$F35,0)))))</f>
        <v>0</v>
      </c>
      <c r="LG206" s="154">
        <f>IF(OR(LG$165&lt;=EOMONTH($E35,$R35*(1-$O35)),LG$165&gt;EOMONTH($E35,$P35*12*(1-$O35)+$Q35*12*$O35+$R35*(1-$O35))),0,IF($X35="NNN",SUM(Expenses!LE$20:LE$24)*$F35,IF($X35="FSG",0,IF($X35="MG",SUMPRODUCT(Expenses!LE$20:LE$24,$Z35:$Z39)*$F35,MAX((Expenses!LE$20-$AB35/12)*$AA35*$F35,0)+MAX((Expenses!LE$21-$AB36/12)*$AA36*$F35,0)+MAX((Expenses!LE$22-$AB37/12)*$AA37*$F35,0)+MAX((Expenses!LE$23-$AB38/12)*$AA38*$F35,0)+MAX((Expenses!LE$24-$AB39/12)*$AA39*$F35,0)))))</f>
        <v>0</v>
      </c>
      <c r="LH206" s="154">
        <f>IF(OR(LH$165&lt;=EOMONTH($E35,$R35*(1-$O35)),LH$165&gt;EOMONTH($E35,$P35*12*(1-$O35)+$Q35*12*$O35+$R35*(1-$O35))),0,IF($X35="NNN",SUM(Expenses!LF$20:LF$24)*$F35,IF($X35="FSG",0,IF($X35="MG",SUMPRODUCT(Expenses!LF$20:LF$24,$Z35:$Z39)*$F35,MAX((Expenses!LF$20-$AB35/12)*$AA35*$F35,0)+MAX((Expenses!LF$21-$AB36/12)*$AA36*$F35,0)+MAX((Expenses!LF$22-$AB37/12)*$AA37*$F35,0)+MAX((Expenses!LF$23-$AB38/12)*$AA38*$F35,0)+MAX((Expenses!LF$24-$AB39/12)*$AA39*$F35,0)))))</f>
        <v>0</v>
      </c>
      <c r="LI206" s="154">
        <f>IF(OR(LI$165&lt;=EOMONTH($E35,$R35*(1-$O35)),LI$165&gt;EOMONTH($E35,$P35*12*(1-$O35)+$Q35*12*$O35+$R35*(1-$O35))),0,IF($X35="NNN",SUM(Expenses!LG$20:LG$24)*$F35,IF($X35="FSG",0,IF($X35="MG",SUMPRODUCT(Expenses!LG$20:LG$24,$Z35:$Z39)*$F35,MAX((Expenses!LG$20-$AB35/12)*$AA35*$F35,0)+MAX((Expenses!LG$21-$AB36/12)*$AA36*$F35,0)+MAX((Expenses!LG$22-$AB37/12)*$AA37*$F35,0)+MAX((Expenses!LG$23-$AB38/12)*$AA38*$F35,0)+MAX((Expenses!LG$24-$AB39/12)*$AA39*$F35,0)))))</f>
        <v>0</v>
      </c>
      <c r="LJ206" s="154">
        <f>IF(OR(LJ$165&lt;=EOMONTH($E35,$R35*(1-$O35)),LJ$165&gt;EOMONTH($E35,$P35*12*(1-$O35)+$Q35*12*$O35+$R35*(1-$O35))),0,IF($X35="NNN",SUM(Expenses!LH$20:LH$24)*$F35,IF($X35="FSG",0,IF($X35="MG",SUMPRODUCT(Expenses!LH$20:LH$24,$Z35:$Z39)*$F35,MAX((Expenses!LH$20-$AB35/12)*$AA35*$F35,0)+MAX((Expenses!LH$21-$AB36/12)*$AA36*$F35,0)+MAX((Expenses!LH$22-$AB37/12)*$AA37*$F35,0)+MAX((Expenses!LH$23-$AB38/12)*$AA38*$F35,0)+MAX((Expenses!LH$24-$AB39/12)*$AA39*$F35,0)))))</f>
        <v>0</v>
      </c>
      <c r="LK206" s="154">
        <f>IF(OR(LK$165&lt;=EOMONTH($E35,$R35*(1-$O35)),LK$165&gt;EOMONTH($E35,$P35*12*(1-$O35)+$Q35*12*$O35+$R35*(1-$O35))),0,IF($X35="NNN",SUM(Expenses!LI$20:LI$24)*$F35,IF($X35="FSG",0,IF($X35="MG",SUMPRODUCT(Expenses!LI$20:LI$24,$Z35:$Z39)*$F35,MAX((Expenses!LI$20-$AB35/12)*$AA35*$F35,0)+MAX((Expenses!LI$21-$AB36/12)*$AA36*$F35,0)+MAX((Expenses!LI$22-$AB37/12)*$AA37*$F35,0)+MAX((Expenses!LI$23-$AB38/12)*$AA38*$F35,0)+MAX((Expenses!LI$24-$AB39/12)*$AA39*$F35,0)))))</f>
        <v>0</v>
      </c>
      <c r="LL206" s="154">
        <f>IF(OR(LL$165&lt;=EOMONTH($E35,$R35*(1-$O35)),LL$165&gt;EOMONTH($E35,$P35*12*(1-$O35)+$Q35*12*$O35+$R35*(1-$O35))),0,IF($X35="NNN",SUM(Expenses!LJ$20:LJ$24)*$F35,IF($X35="FSG",0,IF($X35="MG",SUMPRODUCT(Expenses!LJ$20:LJ$24,$Z35:$Z39)*$F35,MAX((Expenses!LJ$20-$AB35/12)*$AA35*$F35,0)+MAX((Expenses!LJ$21-$AB36/12)*$AA36*$F35,0)+MAX((Expenses!LJ$22-$AB37/12)*$AA37*$F35,0)+MAX((Expenses!LJ$23-$AB38/12)*$AA38*$F35,0)+MAX((Expenses!LJ$24-$AB39/12)*$AA39*$F35,0)))))</f>
        <v>0</v>
      </c>
      <c r="LM206" s="154">
        <f>IF(OR(LM$165&lt;=EOMONTH($E35,$R35*(1-$O35)),LM$165&gt;EOMONTH($E35,$P35*12*(1-$O35)+$Q35*12*$O35+$R35*(1-$O35))),0,IF($X35="NNN",SUM(Expenses!LK$20:LK$24)*$F35,IF($X35="FSG",0,IF($X35="MG",SUMPRODUCT(Expenses!LK$20:LK$24,$Z35:$Z39)*$F35,MAX((Expenses!LK$20-$AB35/12)*$AA35*$F35,0)+MAX((Expenses!LK$21-$AB36/12)*$AA36*$F35,0)+MAX((Expenses!LK$22-$AB37/12)*$AA37*$F35,0)+MAX((Expenses!LK$23-$AB38/12)*$AA38*$F35,0)+MAX((Expenses!LK$24-$AB39/12)*$AA39*$F35,0)))))</f>
        <v>0</v>
      </c>
      <c r="LN206" s="154">
        <f>IF(OR(LN$165&lt;=EOMONTH($E35,$R35*(1-$O35)),LN$165&gt;EOMONTH($E35,$P35*12*(1-$O35)+$Q35*12*$O35+$R35*(1-$O35))),0,IF($X35="NNN",SUM(Expenses!LL$20:LL$24)*$F35,IF($X35="FSG",0,IF($X35="MG",SUMPRODUCT(Expenses!LL$20:LL$24,$Z35:$Z39)*$F35,MAX((Expenses!LL$20-$AB35/12)*$AA35*$F35,0)+MAX((Expenses!LL$21-$AB36/12)*$AA36*$F35,0)+MAX((Expenses!LL$22-$AB37/12)*$AA37*$F35,0)+MAX((Expenses!LL$23-$AB38/12)*$AA38*$F35,0)+MAX((Expenses!LL$24-$AB39/12)*$AA39*$F35,0)))))</f>
        <v>0</v>
      </c>
      <c r="LO206" s="154">
        <f>IF(OR(LO$165&lt;=EOMONTH($E35,$R35*(1-$O35)),LO$165&gt;EOMONTH($E35,$P35*12*(1-$O35)+$Q35*12*$O35+$R35*(1-$O35))),0,IF($X35="NNN",SUM(Expenses!LM$20:LM$24)*$F35,IF($X35="FSG",0,IF($X35="MG",SUMPRODUCT(Expenses!LM$20:LM$24,$Z35:$Z39)*$F35,MAX((Expenses!LM$20-$AB35/12)*$AA35*$F35,0)+MAX((Expenses!LM$21-$AB36/12)*$AA36*$F35,0)+MAX((Expenses!LM$22-$AB37/12)*$AA37*$F35,0)+MAX((Expenses!LM$23-$AB38/12)*$AA38*$F35,0)+MAX((Expenses!LM$24-$AB39/12)*$AA39*$F35,0)))))</f>
        <v>0</v>
      </c>
      <c r="LP206" s="154">
        <f>IF(OR(LP$165&lt;=EOMONTH($E35,$R35*(1-$O35)),LP$165&gt;EOMONTH($E35,$P35*12*(1-$O35)+$Q35*12*$O35+$R35*(1-$O35))),0,IF($X35="NNN",SUM(Expenses!LN$20:LN$24)*$F35,IF($X35="FSG",0,IF($X35="MG",SUMPRODUCT(Expenses!LN$20:LN$24,$Z35:$Z39)*$F35,MAX((Expenses!LN$20-$AB35/12)*$AA35*$F35,0)+MAX((Expenses!LN$21-$AB36/12)*$AA36*$F35,0)+MAX((Expenses!LN$22-$AB37/12)*$AA37*$F35,0)+MAX((Expenses!LN$23-$AB38/12)*$AA38*$F35,0)+MAX((Expenses!LN$24-$AB39/12)*$AA39*$F35,0)))))</f>
        <v>0</v>
      </c>
      <c r="LQ206" s="154">
        <f>IF(OR(LQ$165&lt;=EOMONTH($E35,$R35*(1-$O35)),LQ$165&gt;EOMONTH($E35,$P35*12*(1-$O35)+$Q35*12*$O35+$R35*(1-$O35))),0,IF($X35="NNN",SUM(Expenses!LO$20:LO$24)*$F35,IF($X35="FSG",0,IF($X35="MG",SUMPRODUCT(Expenses!LO$20:LO$24,$Z35:$Z39)*$F35,MAX((Expenses!LO$20-$AB35/12)*$AA35*$F35,0)+MAX((Expenses!LO$21-$AB36/12)*$AA36*$F35,0)+MAX((Expenses!LO$22-$AB37/12)*$AA37*$F35,0)+MAX((Expenses!LO$23-$AB38/12)*$AA38*$F35,0)+MAX((Expenses!LO$24-$AB39/12)*$AA39*$F35,0)))))</f>
        <v>0</v>
      </c>
      <c r="LR206" s="154">
        <f>IF(OR(LR$165&lt;=EOMONTH($E35,$R35*(1-$O35)),LR$165&gt;EOMONTH($E35,$P35*12*(1-$O35)+$Q35*12*$O35+$R35*(1-$O35))),0,IF($X35="NNN",SUM(Expenses!LP$20:LP$24)*$F35,IF($X35="FSG",0,IF($X35="MG",SUMPRODUCT(Expenses!LP$20:LP$24,$Z35:$Z39)*$F35,MAX((Expenses!LP$20-$AB35/12)*$AA35*$F35,0)+MAX((Expenses!LP$21-$AB36/12)*$AA36*$F35,0)+MAX((Expenses!LP$22-$AB37/12)*$AA37*$F35,0)+MAX((Expenses!LP$23-$AB38/12)*$AA38*$F35,0)+MAX((Expenses!LP$24-$AB39/12)*$AA39*$F35,0)))))</f>
        <v>0</v>
      </c>
      <c r="LS206" s="154">
        <f>IF(OR(LS$165&lt;=EOMONTH($E35,$R35*(1-$O35)),LS$165&gt;EOMONTH($E35,$P35*12*(1-$O35)+$Q35*12*$O35+$R35*(1-$O35))),0,IF($X35="NNN",SUM(Expenses!LQ$20:LQ$24)*$F35,IF($X35="FSG",0,IF($X35="MG",SUMPRODUCT(Expenses!LQ$20:LQ$24,$Z35:$Z39)*$F35,MAX((Expenses!LQ$20-$AB35/12)*$AA35*$F35,0)+MAX((Expenses!LQ$21-$AB36/12)*$AA36*$F35,0)+MAX((Expenses!LQ$22-$AB37/12)*$AA37*$F35,0)+MAX((Expenses!LQ$23-$AB38/12)*$AA38*$F35,0)+MAX((Expenses!LQ$24-$AB39/12)*$AA39*$F35,0)))))</f>
        <v>0</v>
      </c>
      <c r="LT206" s="154">
        <f>IF(OR(LT$165&lt;=EOMONTH($E35,$R35*(1-$O35)),LT$165&gt;EOMONTH($E35,$P35*12*(1-$O35)+$Q35*12*$O35+$R35*(1-$O35))),0,IF($X35="NNN",SUM(Expenses!LR$20:LR$24)*$F35,IF($X35="FSG",0,IF($X35="MG",SUMPRODUCT(Expenses!LR$20:LR$24,$Z35:$Z39)*$F35,MAX((Expenses!LR$20-$AB35/12)*$AA35*$F35,0)+MAX((Expenses!LR$21-$AB36/12)*$AA36*$F35,0)+MAX((Expenses!LR$22-$AB37/12)*$AA37*$F35,0)+MAX((Expenses!LR$23-$AB38/12)*$AA38*$F35,0)+MAX((Expenses!LR$24-$AB39/12)*$AA39*$F35,0)))))</f>
        <v>0</v>
      </c>
      <c r="LU206" s="154">
        <f>IF(OR(LU$165&lt;=EOMONTH($E35,$R35*(1-$O35)),LU$165&gt;EOMONTH($E35,$P35*12*(1-$O35)+$Q35*12*$O35+$R35*(1-$O35))),0,IF($X35="NNN",SUM(Expenses!LS$20:LS$24)*$F35,IF($X35="FSG",0,IF($X35="MG",SUMPRODUCT(Expenses!LS$20:LS$24,$Z35:$Z39)*$F35,MAX((Expenses!LS$20-$AB35/12)*$AA35*$F35,0)+MAX((Expenses!LS$21-$AB36/12)*$AA36*$F35,0)+MAX((Expenses!LS$22-$AB37/12)*$AA37*$F35,0)+MAX((Expenses!LS$23-$AB38/12)*$AA38*$F35,0)+MAX((Expenses!LS$24-$AB39/12)*$AA39*$F35,0)))))</f>
        <v>0</v>
      </c>
      <c r="LV206" s="154">
        <f>IF(OR(LV$165&lt;=EOMONTH($E35,$R35*(1-$O35)),LV$165&gt;EOMONTH($E35,$P35*12*(1-$O35)+$Q35*12*$O35+$R35*(1-$O35))),0,IF($X35="NNN",SUM(Expenses!LT$20:LT$24)*$F35,IF($X35="FSG",0,IF($X35="MG",SUMPRODUCT(Expenses!LT$20:LT$24,$Z35:$Z39)*$F35,MAX((Expenses!LT$20-$AB35/12)*$AA35*$F35,0)+MAX((Expenses!LT$21-$AB36/12)*$AA36*$F35,0)+MAX((Expenses!LT$22-$AB37/12)*$AA37*$F35,0)+MAX((Expenses!LT$23-$AB38/12)*$AA38*$F35,0)+MAX((Expenses!LT$24-$AB39/12)*$AA39*$F35,0)))))</f>
        <v>0</v>
      </c>
      <c r="LW206" s="154">
        <f>IF(OR(LW$165&lt;=EOMONTH($E35,$R35*(1-$O35)),LW$165&gt;EOMONTH($E35,$P35*12*(1-$O35)+$Q35*12*$O35+$R35*(1-$O35))),0,IF($X35="NNN",SUM(Expenses!LU$20:LU$24)*$F35,IF($X35="FSG",0,IF($X35="MG",SUMPRODUCT(Expenses!LU$20:LU$24,$Z35:$Z39)*$F35,MAX((Expenses!LU$20-$AB35/12)*$AA35*$F35,0)+MAX((Expenses!LU$21-$AB36/12)*$AA36*$F35,0)+MAX((Expenses!LU$22-$AB37/12)*$AA37*$F35,0)+MAX((Expenses!LU$23-$AB38/12)*$AA38*$F35,0)+MAX((Expenses!LU$24-$AB39/12)*$AA39*$F35,0)))))</f>
        <v>0</v>
      </c>
      <c r="LX206" s="154">
        <f>IF(OR(LX$165&lt;=EOMONTH($E35,$R35*(1-$O35)),LX$165&gt;EOMONTH($E35,$P35*12*(1-$O35)+$Q35*12*$O35+$R35*(1-$O35))),0,IF($X35="NNN",SUM(Expenses!LV$20:LV$24)*$F35,IF($X35="FSG",0,IF($X35="MG",SUMPRODUCT(Expenses!LV$20:LV$24,$Z35:$Z39)*$F35,MAX((Expenses!LV$20-$AB35/12)*$AA35*$F35,0)+MAX((Expenses!LV$21-$AB36/12)*$AA36*$F35,0)+MAX((Expenses!LV$22-$AB37/12)*$AA37*$F35,0)+MAX((Expenses!LV$23-$AB38/12)*$AA38*$F35,0)+MAX((Expenses!LV$24-$AB39/12)*$AA39*$F35,0)))))</f>
        <v>0</v>
      </c>
      <c r="LY206" s="154">
        <f>IF(OR(LY$165&lt;=EOMONTH($E35,$R35*(1-$O35)),LY$165&gt;EOMONTH($E35,$P35*12*(1-$O35)+$Q35*12*$O35+$R35*(1-$O35))),0,IF($X35="NNN",SUM(Expenses!LW$20:LW$24)*$F35,IF($X35="FSG",0,IF($X35="MG",SUMPRODUCT(Expenses!LW$20:LW$24,$Z35:$Z39)*$F35,MAX((Expenses!LW$20-$AB35/12)*$AA35*$F35,0)+MAX((Expenses!LW$21-$AB36/12)*$AA36*$F35,0)+MAX((Expenses!LW$22-$AB37/12)*$AA37*$F35,0)+MAX((Expenses!LW$23-$AB38/12)*$AA38*$F35,0)+MAX((Expenses!LW$24-$AB39/12)*$AA39*$F35,0)))))</f>
        <v>0</v>
      </c>
      <c r="LZ206" s="154">
        <f>IF(OR(LZ$165&lt;=EOMONTH($E35,$R35*(1-$O35)),LZ$165&gt;EOMONTH($E35,$P35*12*(1-$O35)+$Q35*12*$O35+$R35*(1-$O35))),0,IF($X35="NNN",SUM(Expenses!LX$20:LX$24)*$F35,IF($X35="FSG",0,IF($X35="MG",SUMPRODUCT(Expenses!LX$20:LX$24,$Z35:$Z39)*$F35,MAX((Expenses!LX$20-$AB35/12)*$AA35*$F35,0)+MAX((Expenses!LX$21-$AB36/12)*$AA36*$F35,0)+MAX((Expenses!LX$22-$AB37/12)*$AA37*$F35,0)+MAX((Expenses!LX$23-$AB38/12)*$AA38*$F35,0)+MAX((Expenses!LX$24-$AB39/12)*$AA39*$F35,0)))))</f>
        <v>0</v>
      </c>
      <c r="MA206" s="154">
        <f>IF(OR(MA$165&lt;=EOMONTH($E35,$R35*(1-$O35)),MA$165&gt;EOMONTH($E35,$P35*12*(1-$O35)+$Q35*12*$O35+$R35*(1-$O35))),0,IF($X35="NNN",SUM(Expenses!LY$20:LY$24)*$F35,IF($X35="FSG",0,IF($X35="MG",SUMPRODUCT(Expenses!LY$20:LY$24,$Z35:$Z39)*$F35,MAX((Expenses!LY$20-$AB35/12)*$AA35*$F35,0)+MAX((Expenses!LY$21-$AB36/12)*$AA36*$F35,0)+MAX((Expenses!LY$22-$AB37/12)*$AA37*$F35,0)+MAX((Expenses!LY$23-$AB38/12)*$AA38*$F35,0)+MAX((Expenses!LY$24-$AB39/12)*$AA39*$F35,0)))))</f>
        <v>0</v>
      </c>
      <c r="MB206" s="154">
        <f>IF(OR(MB$165&lt;=EOMONTH($E35,$R35*(1-$O35)),MB$165&gt;EOMONTH($E35,$P35*12*(1-$O35)+$Q35*12*$O35+$R35*(1-$O35))),0,IF($X35="NNN",SUM(Expenses!LZ$20:LZ$24)*$F35,IF($X35="FSG",0,IF($X35="MG",SUMPRODUCT(Expenses!LZ$20:LZ$24,$Z35:$Z39)*$F35,MAX((Expenses!LZ$20-$AB35/12)*$AA35*$F35,0)+MAX((Expenses!LZ$21-$AB36/12)*$AA36*$F35,0)+MAX((Expenses!LZ$22-$AB37/12)*$AA37*$F35,0)+MAX((Expenses!LZ$23-$AB38/12)*$AA38*$F35,0)+MAX((Expenses!LZ$24-$AB39/12)*$AA39*$F35,0)))))</f>
        <v>0</v>
      </c>
      <c r="MC206" s="154">
        <f>IF(OR(MC$165&lt;=EOMONTH($E35,$R35*(1-$O35)),MC$165&gt;EOMONTH($E35,$P35*12*(1-$O35)+$Q35*12*$O35+$R35*(1-$O35))),0,IF($X35="NNN",SUM(Expenses!MA$20:MA$24)*$F35,IF($X35="FSG",0,IF($X35="MG",SUMPRODUCT(Expenses!MA$20:MA$24,$Z35:$Z39)*$F35,MAX((Expenses!MA$20-$AB35/12)*$AA35*$F35,0)+MAX((Expenses!MA$21-$AB36/12)*$AA36*$F35,0)+MAX((Expenses!MA$22-$AB37/12)*$AA37*$F35,0)+MAX((Expenses!MA$23-$AB38/12)*$AA38*$F35,0)+MAX((Expenses!MA$24-$AB39/12)*$AA39*$F35,0)))))</f>
        <v>0</v>
      </c>
      <c r="MD206" s="154">
        <f>IF(OR(MD$165&lt;=EOMONTH($E35,$R35*(1-$O35)),MD$165&gt;EOMONTH($E35,$P35*12*(1-$O35)+$Q35*12*$O35+$R35*(1-$O35))),0,IF($X35="NNN",SUM(Expenses!MB$20:MB$24)*$F35,IF($X35="FSG",0,IF($X35="MG",SUMPRODUCT(Expenses!MB$20:MB$24,$Z35:$Z39)*$F35,MAX((Expenses!MB$20-$AB35/12)*$AA35*$F35,0)+MAX((Expenses!MB$21-$AB36/12)*$AA36*$F35,0)+MAX((Expenses!MB$22-$AB37/12)*$AA37*$F35,0)+MAX((Expenses!MB$23-$AB38/12)*$AA38*$F35,0)+MAX((Expenses!MB$24-$AB39/12)*$AA39*$F35,0)))))</f>
        <v>0</v>
      </c>
      <c r="ME206" s="154">
        <f>IF(OR(ME$165&lt;=EOMONTH($E35,$R35*(1-$O35)),ME$165&gt;EOMONTH($E35,$P35*12*(1-$O35)+$Q35*12*$O35+$R35*(1-$O35))),0,IF($X35="NNN",SUM(Expenses!MC$20:MC$24)*$F35,IF($X35="FSG",0,IF($X35="MG",SUMPRODUCT(Expenses!MC$20:MC$24,$Z35:$Z39)*$F35,MAX((Expenses!MC$20-$AB35/12)*$AA35*$F35,0)+MAX((Expenses!MC$21-$AB36/12)*$AA36*$F35,0)+MAX((Expenses!MC$22-$AB37/12)*$AA37*$F35,0)+MAX((Expenses!MC$23-$AB38/12)*$AA38*$F35,0)+MAX((Expenses!MC$24-$AB39/12)*$AA39*$F35,0)))))</f>
        <v>0</v>
      </c>
      <c r="MF206" s="154">
        <f>IF(OR(MF$165&lt;=EOMONTH($E35,$R35*(1-$O35)),MF$165&gt;EOMONTH($E35,$P35*12*(1-$O35)+$Q35*12*$O35+$R35*(1-$O35))),0,IF($X35="NNN",SUM(Expenses!MD$20:MD$24)*$F35,IF($X35="FSG",0,IF($X35="MG",SUMPRODUCT(Expenses!MD$20:MD$24,$Z35:$Z39)*$F35,MAX((Expenses!MD$20-$AB35/12)*$AA35*$F35,0)+MAX((Expenses!MD$21-$AB36/12)*$AA36*$F35,0)+MAX((Expenses!MD$22-$AB37/12)*$AA37*$F35,0)+MAX((Expenses!MD$23-$AB38/12)*$AA38*$F35,0)+MAX((Expenses!MD$24-$AB39/12)*$AA39*$F35,0)))))</f>
        <v>0</v>
      </c>
      <c r="MG206" s="154">
        <f>IF(OR(MG$165&lt;=EOMONTH($E35,$R35*(1-$O35)),MG$165&gt;EOMONTH($E35,$P35*12*(1-$O35)+$Q35*12*$O35+$R35*(1-$O35))),0,IF($X35="NNN",SUM(Expenses!ME$20:ME$24)*$F35,IF($X35="FSG",0,IF($X35="MG",SUMPRODUCT(Expenses!ME$20:ME$24,$Z35:$Z39)*$F35,MAX((Expenses!ME$20-$AB35/12)*$AA35*$F35,0)+MAX((Expenses!ME$21-$AB36/12)*$AA36*$F35,0)+MAX((Expenses!ME$22-$AB37/12)*$AA37*$F35,0)+MAX((Expenses!ME$23-$AB38/12)*$AA38*$F35,0)+MAX((Expenses!ME$24-$AB39/12)*$AA39*$F35,0)))))</f>
        <v>0</v>
      </c>
      <c r="MH206" s="154">
        <f>IF(OR(MH$165&lt;=EOMONTH($E35,$R35*(1-$O35)),MH$165&gt;EOMONTH($E35,$P35*12*(1-$O35)+$Q35*12*$O35+$R35*(1-$O35))),0,IF($X35="NNN",SUM(Expenses!MF$20:MF$24)*$F35,IF($X35="FSG",0,IF($X35="MG",SUMPRODUCT(Expenses!MF$20:MF$24,$Z35:$Z39)*$F35,MAX((Expenses!MF$20-$AB35/12)*$AA35*$F35,0)+MAX((Expenses!MF$21-$AB36/12)*$AA36*$F35,0)+MAX((Expenses!MF$22-$AB37/12)*$AA37*$F35,0)+MAX((Expenses!MF$23-$AB38/12)*$AA38*$F35,0)+MAX((Expenses!MF$24-$AB39/12)*$AA39*$F35,0)))))</f>
        <v>0</v>
      </c>
      <c r="MI206" s="154">
        <f>IF(OR(MI$165&lt;=EOMONTH($E35,$R35*(1-$O35)),MI$165&gt;EOMONTH($E35,$P35*12*(1-$O35)+$Q35*12*$O35+$R35*(1-$O35))),0,IF($X35="NNN",SUM(Expenses!MG$20:MG$24)*$F35,IF($X35="FSG",0,IF($X35="MG",SUMPRODUCT(Expenses!MG$20:MG$24,$Z35:$Z39)*$F35,MAX((Expenses!MG$20-$AB35/12)*$AA35*$F35,0)+MAX((Expenses!MG$21-$AB36/12)*$AA36*$F35,0)+MAX((Expenses!MG$22-$AB37/12)*$AA37*$F35,0)+MAX((Expenses!MG$23-$AB38/12)*$AA38*$F35,0)+MAX((Expenses!MG$24-$AB39/12)*$AA39*$F35,0)))))</f>
        <v>0</v>
      </c>
      <c r="MJ206" s="154">
        <f>IF(OR(MJ$165&lt;=EOMONTH($E35,$R35*(1-$O35)),MJ$165&gt;EOMONTH($E35,$P35*12*(1-$O35)+$Q35*12*$O35+$R35*(1-$O35))),0,IF($X35="NNN",SUM(Expenses!MH$20:MH$24)*$F35,IF($X35="FSG",0,IF($X35="MG",SUMPRODUCT(Expenses!MH$20:MH$24,$Z35:$Z39)*$F35,MAX((Expenses!MH$20-$AB35/12)*$AA35*$F35,0)+MAX((Expenses!MH$21-$AB36/12)*$AA36*$F35,0)+MAX((Expenses!MH$22-$AB37/12)*$AA37*$F35,0)+MAX((Expenses!MH$23-$AB38/12)*$AA38*$F35,0)+MAX((Expenses!MH$24-$AB39/12)*$AA39*$F35,0)))))</f>
        <v>0</v>
      </c>
      <c r="MK206" s="154">
        <f>IF(OR(MK$165&lt;=EOMONTH($E35,$R35*(1-$O35)),MK$165&gt;EOMONTH($E35,$P35*12*(1-$O35)+$Q35*12*$O35+$R35*(1-$O35))),0,IF($X35="NNN",SUM(Expenses!MI$20:MI$24)*$F35,IF($X35="FSG",0,IF($X35="MG",SUMPRODUCT(Expenses!MI$20:MI$24,$Z35:$Z39)*$F35,MAX((Expenses!MI$20-$AB35/12)*$AA35*$F35,0)+MAX((Expenses!MI$21-$AB36/12)*$AA36*$F35,0)+MAX((Expenses!MI$22-$AB37/12)*$AA37*$F35,0)+MAX((Expenses!MI$23-$AB38/12)*$AA38*$F35,0)+MAX((Expenses!MI$24-$AB39/12)*$AA39*$F35,0)))))</f>
        <v>0</v>
      </c>
      <c r="ML206" s="154">
        <f>IF(OR(ML$165&lt;=EOMONTH($E35,$R35*(1-$O35)),ML$165&gt;EOMONTH($E35,$P35*12*(1-$O35)+$Q35*12*$O35+$R35*(1-$O35))),0,IF($X35="NNN",SUM(Expenses!MJ$20:MJ$24)*$F35,IF($X35="FSG",0,IF($X35="MG",SUMPRODUCT(Expenses!MJ$20:MJ$24,$Z35:$Z39)*$F35,MAX((Expenses!MJ$20-$AB35/12)*$AA35*$F35,0)+MAX((Expenses!MJ$21-$AB36/12)*$AA36*$F35,0)+MAX((Expenses!MJ$22-$AB37/12)*$AA37*$F35,0)+MAX((Expenses!MJ$23-$AB38/12)*$AA38*$F35,0)+MAX((Expenses!MJ$24-$AB39/12)*$AA39*$F35,0)))))</f>
        <v>0</v>
      </c>
      <c r="MM206" s="154">
        <f>IF(OR(MM$165&lt;=EOMONTH($E35,$R35*(1-$O35)),MM$165&gt;EOMONTH($E35,$P35*12*(1-$O35)+$Q35*12*$O35+$R35*(1-$O35))),0,IF($X35="NNN",SUM(Expenses!MK$20:MK$24)*$F35,IF($X35="FSG",0,IF($X35="MG",SUMPRODUCT(Expenses!MK$20:MK$24,$Z35:$Z39)*$F35,MAX((Expenses!MK$20-$AB35/12)*$AA35*$F35,0)+MAX((Expenses!MK$21-$AB36/12)*$AA36*$F35,0)+MAX((Expenses!MK$22-$AB37/12)*$AA37*$F35,0)+MAX((Expenses!MK$23-$AB38/12)*$AA38*$F35,0)+MAX((Expenses!MK$24-$AB39/12)*$AA39*$F35,0)))))</f>
        <v>0</v>
      </c>
      <c r="MN206" s="154">
        <f>IF(OR(MN$165&lt;=EOMONTH($E35,$R35*(1-$O35)),MN$165&gt;EOMONTH($E35,$P35*12*(1-$O35)+$Q35*12*$O35+$R35*(1-$O35))),0,IF($X35="NNN",SUM(Expenses!ML$20:ML$24)*$F35,IF($X35="FSG",0,IF($X35="MG",SUMPRODUCT(Expenses!ML$20:ML$24,$Z35:$Z39)*$F35,MAX((Expenses!ML$20-$AB35/12)*$AA35*$F35,0)+MAX((Expenses!ML$21-$AB36/12)*$AA36*$F35,0)+MAX((Expenses!ML$22-$AB37/12)*$AA37*$F35,0)+MAX((Expenses!ML$23-$AB38/12)*$AA38*$F35,0)+MAX((Expenses!ML$24-$AB39/12)*$AA39*$F35,0)))))</f>
        <v>0</v>
      </c>
      <c r="MO206" s="154">
        <f>IF(OR(MO$165&lt;=EOMONTH($E35,$R35*(1-$O35)),MO$165&gt;EOMONTH($E35,$P35*12*(1-$O35)+$Q35*12*$O35+$R35*(1-$O35))),0,IF($X35="NNN",SUM(Expenses!MM$20:MM$24)*$F35,IF($X35="FSG",0,IF($X35="MG",SUMPRODUCT(Expenses!MM$20:MM$24,$Z35:$Z39)*$F35,MAX((Expenses!MM$20-$AB35/12)*$AA35*$F35,0)+MAX((Expenses!MM$21-$AB36/12)*$AA36*$F35,0)+MAX((Expenses!MM$22-$AB37/12)*$AA37*$F35,0)+MAX((Expenses!MM$23-$AB38/12)*$AA38*$F35,0)+MAX((Expenses!MM$24-$AB39/12)*$AA39*$F35,0)))))</f>
        <v>0</v>
      </c>
      <c r="MP206" s="154">
        <f>IF(OR(MP$165&lt;=EOMONTH($E35,$R35*(1-$O35)),MP$165&gt;EOMONTH($E35,$P35*12*(1-$O35)+$Q35*12*$O35+$R35*(1-$O35))),0,IF($X35="NNN",SUM(Expenses!MN$20:MN$24)*$F35,IF($X35="FSG",0,IF($X35="MG",SUMPRODUCT(Expenses!MN$20:MN$24,$Z35:$Z39)*$F35,MAX((Expenses!MN$20-$AB35/12)*$AA35*$F35,0)+MAX((Expenses!MN$21-$AB36/12)*$AA36*$F35,0)+MAX((Expenses!MN$22-$AB37/12)*$AA37*$F35,0)+MAX((Expenses!MN$23-$AB38/12)*$AA38*$F35,0)+MAX((Expenses!MN$24-$AB39/12)*$AA39*$F35,0)))))</f>
        <v>0</v>
      </c>
      <c r="MQ206" s="154">
        <f>IF(OR(MQ$165&lt;=EOMONTH($E35,$R35*(1-$O35)),MQ$165&gt;EOMONTH($E35,$P35*12*(1-$O35)+$Q35*12*$O35+$R35*(1-$O35))),0,IF($X35="NNN",SUM(Expenses!MO$20:MO$24)*$F35,IF($X35="FSG",0,IF($X35="MG",SUMPRODUCT(Expenses!MO$20:MO$24,$Z35:$Z39)*$F35,MAX((Expenses!MO$20-$AB35/12)*$AA35*$F35,0)+MAX((Expenses!MO$21-$AB36/12)*$AA36*$F35,0)+MAX((Expenses!MO$22-$AB37/12)*$AA37*$F35,0)+MAX((Expenses!MO$23-$AB38/12)*$AA38*$F35,0)+MAX((Expenses!MO$24-$AB39/12)*$AA39*$F35,0)))))</f>
        <v>0</v>
      </c>
      <c r="MR206" s="154">
        <f>IF(OR(MR$165&lt;=EOMONTH($E35,$R35*(1-$O35)),MR$165&gt;EOMONTH($E35,$P35*12*(1-$O35)+$Q35*12*$O35+$R35*(1-$O35))),0,IF($X35="NNN",SUM(Expenses!MP$20:MP$24)*$F35,IF($X35="FSG",0,IF($X35="MG",SUMPRODUCT(Expenses!MP$20:MP$24,$Z35:$Z39)*$F35,MAX((Expenses!MP$20-$AB35/12)*$AA35*$F35,0)+MAX((Expenses!MP$21-$AB36/12)*$AA36*$F35,0)+MAX((Expenses!MP$22-$AB37/12)*$AA37*$F35,0)+MAX((Expenses!MP$23-$AB38/12)*$AA38*$F35,0)+MAX((Expenses!MP$24-$AB39/12)*$AA39*$F35,0)))))</f>
        <v>0</v>
      </c>
      <c r="MS206" s="154">
        <f>IF(OR(MS$165&lt;=EOMONTH($E35,$R35*(1-$O35)),MS$165&gt;EOMONTH($E35,$P35*12*(1-$O35)+$Q35*12*$O35+$R35*(1-$O35))),0,IF($X35="NNN",SUM(Expenses!MQ$20:MQ$24)*$F35,IF($X35="FSG",0,IF($X35="MG",SUMPRODUCT(Expenses!MQ$20:MQ$24,$Z35:$Z39)*$F35,MAX((Expenses!MQ$20-$AB35/12)*$AA35*$F35,0)+MAX((Expenses!MQ$21-$AB36/12)*$AA36*$F35,0)+MAX((Expenses!MQ$22-$AB37/12)*$AA37*$F35,0)+MAX((Expenses!MQ$23-$AB38/12)*$AA38*$F35,0)+MAX((Expenses!MQ$24-$AB39/12)*$AA39*$F35,0)))))</f>
        <v>0</v>
      </c>
      <c r="MT206" s="154">
        <f>IF(OR(MT$165&lt;=EOMONTH($E35,$R35*(1-$O35)),MT$165&gt;EOMONTH($E35,$P35*12*(1-$O35)+$Q35*12*$O35+$R35*(1-$O35))),0,IF($X35="NNN",SUM(Expenses!MR$20:MR$24)*$F35,IF($X35="FSG",0,IF($X35="MG",SUMPRODUCT(Expenses!MR$20:MR$24,$Z35:$Z39)*$F35,MAX((Expenses!MR$20-$AB35/12)*$AA35*$F35,0)+MAX((Expenses!MR$21-$AB36/12)*$AA36*$F35,0)+MAX((Expenses!MR$22-$AB37/12)*$AA37*$F35,0)+MAX((Expenses!MR$23-$AB38/12)*$AA38*$F35,0)+MAX((Expenses!MR$24-$AB39/12)*$AA39*$F35,0)))))</f>
        <v>0</v>
      </c>
      <c r="MU206" s="154">
        <f>IF(OR(MU$165&lt;=EOMONTH($E35,$R35*(1-$O35)),MU$165&gt;EOMONTH($E35,$P35*12*(1-$O35)+$Q35*12*$O35+$R35*(1-$O35))),0,IF($X35="NNN",SUM(Expenses!MS$20:MS$24)*$F35,IF($X35="FSG",0,IF($X35="MG",SUMPRODUCT(Expenses!MS$20:MS$24,$Z35:$Z39)*$F35,MAX((Expenses!MS$20-$AB35/12)*$AA35*$F35,0)+MAX((Expenses!MS$21-$AB36/12)*$AA36*$F35,0)+MAX((Expenses!MS$22-$AB37/12)*$AA37*$F35,0)+MAX((Expenses!MS$23-$AB38/12)*$AA38*$F35,0)+MAX((Expenses!MS$24-$AB39/12)*$AA39*$F35,0)))))</f>
        <v>0</v>
      </c>
      <c r="MV206" s="154">
        <f>IF(OR(MV$165&lt;=EOMONTH($E35,$R35*(1-$O35)),MV$165&gt;EOMONTH($E35,$P35*12*(1-$O35)+$Q35*12*$O35+$R35*(1-$O35))),0,IF($X35="NNN",SUM(Expenses!MT$20:MT$24)*$F35,IF($X35="FSG",0,IF($X35="MG",SUMPRODUCT(Expenses!MT$20:MT$24,$Z35:$Z39)*$F35,MAX((Expenses!MT$20-$AB35/12)*$AA35*$F35,0)+MAX((Expenses!MT$21-$AB36/12)*$AA36*$F35,0)+MAX((Expenses!MT$22-$AB37/12)*$AA37*$F35,0)+MAX((Expenses!MT$23-$AB38/12)*$AA38*$F35,0)+MAX((Expenses!MT$24-$AB39/12)*$AA39*$F35,0)))))</f>
        <v>0</v>
      </c>
      <c r="MW206" s="154">
        <f>IF(OR(MW$165&lt;=EOMONTH($E35,$R35*(1-$O35)),MW$165&gt;EOMONTH($E35,$P35*12*(1-$O35)+$Q35*12*$O35+$R35*(1-$O35))),0,IF($X35="NNN",SUM(Expenses!MU$20:MU$24)*$F35,IF($X35="FSG",0,IF($X35="MG",SUMPRODUCT(Expenses!MU$20:MU$24,$Z35:$Z39)*$F35,MAX((Expenses!MU$20-$AB35/12)*$AA35*$F35,0)+MAX((Expenses!MU$21-$AB36/12)*$AA36*$F35,0)+MAX((Expenses!MU$22-$AB37/12)*$AA37*$F35,0)+MAX((Expenses!MU$23-$AB38/12)*$AA38*$F35,0)+MAX((Expenses!MU$24-$AB39/12)*$AA39*$F35,0)))))</f>
        <v>0</v>
      </c>
      <c r="MX206" s="154">
        <f>IF(OR(MX$165&lt;=EOMONTH($E35,$R35*(1-$O35)),MX$165&gt;EOMONTH($E35,$P35*12*(1-$O35)+$Q35*12*$O35+$R35*(1-$O35))),0,IF($X35="NNN",SUM(Expenses!MV$20:MV$24)*$F35,IF($X35="FSG",0,IF($X35="MG",SUMPRODUCT(Expenses!MV$20:MV$24,$Z35:$Z39)*$F35,MAX((Expenses!MV$20-$AB35/12)*$AA35*$F35,0)+MAX((Expenses!MV$21-$AB36/12)*$AA36*$F35,0)+MAX((Expenses!MV$22-$AB37/12)*$AA37*$F35,0)+MAX((Expenses!MV$23-$AB38/12)*$AA38*$F35,0)+MAX((Expenses!MV$24-$AB39/12)*$AA39*$F35,0)))))</f>
        <v>0</v>
      </c>
      <c r="MY206" s="154">
        <f>IF(OR(MY$165&lt;=EOMONTH($E35,$R35*(1-$O35)),MY$165&gt;EOMONTH($E35,$P35*12*(1-$O35)+$Q35*12*$O35+$R35*(1-$O35))),0,IF($X35="NNN",SUM(Expenses!MW$20:MW$24)*$F35,IF($X35="FSG",0,IF($X35="MG",SUMPRODUCT(Expenses!MW$20:MW$24,$Z35:$Z39)*$F35,MAX((Expenses!MW$20-$AB35/12)*$AA35*$F35,0)+MAX((Expenses!MW$21-$AB36/12)*$AA36*$F35,0)+MAX((Expenses!MW$22-$AB37/12)*$AA37*$F35,0)+MAX((Expenses!MW$23-$AB38/12)*$AA38*$F35,0)+MAX((Expenses!MW$24-$AB39/12)*$AA39*$F35,0)))))</f>
        <v>0</v>
      </c>
      <c r="MZ206" s="154">
        <f>IF(OR(MZ$165&lt;=EOMONTH($E35,$R35*(1-$O35)),MZ$165&gt;EOMONTH($E35,$P35*12*(1-$O35)+$Q35*12*$O35+$R35*(1-$O35))),0,IF($X35="NNN",SUM(Expenses!MX$20:MX$24)*$F35,IF($X35="FSG",0,IF($X35="MG",SUMPRODUCT(Expenses!MX$20:MX$24,$Z35:$Z39)*$F35,MAX((Expenses!MX$20-$AB35/12)*$AA35*$F35,0)+MAX((Expenses!MX$21-$AB36/12)*$AA36*$F35,0)+MAX((Expenses!MX$22-$AB37/12)*$AA37*$F35,0)+MAX((Expenses!MX$23-$AB38/12)*$AA38*$F35,0)+MAX((Expenses!MX$24-$AB39/12)*$AA39*$F35,0)))))</f>
        <v>0</v>
      </c>
      <c r="NA206" s="154">
        <f>IF(OR(NA$165&lt;=EOMONTH($E35,$R35*(1-$O35)),NA$165&gt;EOMONTH($E35,$P35*12*(1-$O35)+$Q35*12*$O35+$R35*(1-$O35))),0,IF($X35="NNN",SUM(Expenses!MY$20:MY$24)*$F35,IF($X35="FSG",0,IF($X35="MG",SUMPRODUCT(Expenses!MY$20:MY$24,$Z35:$Z39)*$F35,MAX((Expenses!MY$20-$AB35/12)*$AA35*$F35,0)+MAX((Expenses!MY$21-$AB36/12)*$AA36*$F35,0)+MAX((Expenses!MY$22-$AB37/12)*$AA37*$F35,0)+MAX((Expenses!MY$23-$AB38/12)*$AA38*$F35,0)+MAX((Expenses!MY$24-$AB39/12)*$AA39*$F35,0)))))</f>
        <v>0</v>
      </c>
      <c r="NB206" s="154">
        <f>IF(OR(NB$165&lt;=EOMONTH($E35,$R35*(1-$O35)),NB$165&gt;EOMONTH($E35,$P35*12*(1-$O35)+$Q35*12*$O35+$R35*(1-$O35))),0,IF($X35="NNN",SUM(Expenses!MZ$20:MZ$24)*$F35,IF($X35="FSG",0,IF($X35="MG",SUMPRODUCT(Expenses!MZ$20:MZ$24,$Z35:$Z39)*$F35,MAX((Expenses!MZ$20-$AB35/12)*$AA35*$F35,0)+MAX((Expenses!MZ$21-$AB36/12)*$AA36*$F35,0)+MAX((Expenses!MZ$22-$AB37/12)*$AA37*$F35,0)+MAX((Expenses!MZ$23-$AB38/12)*$AA38*$F35,0)+MAX((Expenses!MZ$24-$AB39/12)*$AA39*$F35,0)))))</f>
        <v>0</v>
      </c>
      <c r="NC206" s="154">
        <f>IF(OR(NC$165&lt;=EOMONTH($E35,$R35*(1-$O35)),NC$165&gt;EOMONTH($E35,$P35*12*(1-$O35)+$Q35*12*$O35+$R35*(1-$O35))),0,IF($X35="NNN",SUM(Expenses!NA$20:NA$24)*$F35,IF($X35="FSG",0,IF($X35="MG",SUMPRODUCT(Expenses!NA$20:NA$24,$Z35:$Z39)*$F35,MAX((Expenses!NA$20-$AB35/12)*$AA35*$F35,0)+MAX((Expenses!NA$21-$AB36/12)*$AA36*$F35,0)+MAX((Expenses!NA$22-$AB37/12)*$AA37*$F35,0)+MAX((Expenses!NA$23-$AB38/12)*$AA38*$F35,0)+MAX((Expenses!NA$24-$AB39/12)*$AA39*$F35,0)))))</f>
        <v>0</v>
      </c>
      <c r="ND206" s="154">
        <f>IF(OR(ND$165&lt;=EOMONTH($E35,$R35*(1-$O35)),ND$165&gt;EOMONTH($E35,$P35*12*(1-$O35)+$Q35*12*$O35+$R35*(1-$O35))),0,IF($X35="NNN",SUM(Expenses!NB$20:NB$24)*$F35,IF($X35="FSG",0,IF($X35="MG",SUMPRODUCT(Expenses!NB$20:NB$24,$Z35:$Z39)*$F35,MAX((Expenses!NB$20-$AB35/12)*$AA35*$F35,0)+MAX((Expenses!NB$21-$AB36/12)*$AA36*$F35,0)+MAX((Expenses!NB$22-$AB37/12)*$AA37*$F35,0)+MAX((Expenses!NB$23-$AB38/12)*$AA38*$F35,0)+MAX((Expenses!NB$24-$AB39/12)*$AA39*$F35,0)))))</f>
        <v>0</v>
      </c>
      <c r="NE206" s="154">
        <f>IF(OR(NE$165&lt;=EOMONTH($E35,$R35*(1-$O35)),NE$165&gt;EOMONTH($E35,$P35*12*(1-$O35)+$Q35*12*$O35+$R35*(1-$O35))),0,IF($X35="NNN",SUM(Expenses!NC$20:NC$24)*$F35,IF($X35="FSG",0,IF($X35="MG",SUMPRODUCT(Expenses!NC$20:NC$24,$Z35:$Z39)*$F35,MAX((Expenses!NC$20-$AB35/12)*$AA35*$F35,0)+MAX((Expenses!NC$21-$AB36/12)*$AA36*$F35,0)+MAX((Expenses!NC$22-$AB37/12)*$AA37*$F35,0)+MAX((Expenses!NC$23-$AB38/12)*$AA38*$F35,0)+MAX((Expenses!NC$24-$AB39/12)*$AA39*$F35,0)))))</f>
        <v>0</v>
      </c>
      <c r="NF206" s="154">
        <f>IF(OR(NF$165&lt;=EOMONTH($E35,$R35*(1-$O35)),NF$165&gt;EOMONTH($E35,$P35*12*(1-$O35)+$Q35*12*$O35+$R35*(1-$O35))),0,IF($X35="NNN",SUM(Expenses!ND$20:ND$24)*$F35,IF($X35="FSG",0,IF($X35="MG",SUMPRODUCT(Expenses!ND$20:ND$24,$Z35:$Z39)*$F35,MAX((Expenses!ND$20-$AB35/12)*$AA35*$F35,0)+MAX((Expenses!ND$21-$AB36/12)*$AA36*$F35,0)+MAX((Expenses!ND$22-$AB37/12)*$AA37*$F35,0)+MAX((Expenses!ND$23-$AB38/12)*$AA38*$F35,0)+MAX((Expenses!ND$24-$AB39/12)*$AA39*$F35,0)))))</f>
        <v>0</v>
      </c>
      <c r="NG206" s="154">
        <f>IF(OR(NG$165&lt;=EOMONTH($E35,$R35*(1-$O35)),NG$165&gt;EOMONTH($E35,$P35*12*(1-$O35)+$Q35*12*$O35+$R35*(1-$O35))),0,IF($X35="NNN",SUM(Expenses!NE$20:NE$24)*$F35,IF($X35="FSG",0,IF($X35="MG",SUMPRODUCT(Expenses!NE$20:NE$24,$Z35:$Z39)*$F35,MAX((Expenses!NE$20-$AB35/12)*$AA35*$F35,0)+MAX((Expenses!NE$21-$AB36/12)*$AA36*$F35,0)+MAX((Expenses!NE$22-$AB37/12)*$AA37*$F35,0)+MAX((Expenses!NE$23-$AB38/12)*$AA38*$F35,0)+MAX((Expenses!NE$24-$AB39/12)*$AA39*$F35,0)))))</f>
        <v>0</v>
      </c>
      <c r="NH206" s="154">
        <f>IF(OR(NH$165&lt;=EOMONTH($E35,$R35*(1-$O35)),NH$165&gt;EOMONTH($E35,$P35*12*(1-$O35)+$Q35*12*$O35+$R35*(1-$O35))),0,IF($X35="NNN",SUM(Expenses!NF$20:NF$24)*$F35,IF($X35="FSG",0,IF($X35="MG",SUMPRODUCT(Expenses!NF$20:NF$24,$Z35:$Z39)*$F35,MAX((Expenses!NF$20-$AB35/12)*$AA35*$F35,0)+MAX((Expenses!NF$21-$AB36/12)*$AA36*$F35,0)+MAX((Expenses!NF$22-$AB37/12)*$AA37*$F35,0)+MAX((Expenses!NF$23-$AB38/12)*$AA38*$F35,0)+MAX((Expenses!NF$24-$AB39/12)*$AA39*$F35,0)))))</f>
        <v>0</v>
      </c>
      <c r="NI206" s="154">
        <f>IF(OR(NI$165&lt;=EOMONTH($E35,$R35*(1-$O35)),NI$165&gt;EOMONTH($E35,$P35*12*(1-$O35)+$Q35*12*$O35+$R35*(1-$O35))),0,IF($X35="NNN",SUM(Expenses!NG$20:NG$24)*$F35,IF($X35="FSG",0,IF($X35="MG",SUMPRODUCT(Expenses!NG$20:NG$24,$Z35:$Z39)*$F35,MAX((Expenses!NG$20-$AB35/12)*$AA35*$F35,0)+MAX((Expenses!NG$21-$AB36/12)*$AA36*$F35,0)+MAX((Expenses!NG$22-$AB37/12)*$AA37*$F35,0)+MAX((Expenses!NG$23-$AB38/12)*$AA38*$F35,0)+MAX((Expenses!NG$24-$AB39/12)*$AA39*$F35,0)))))</f>
        <v>0</v>
      </c>
      <c r="NJ206" s="154">
        <f>IF(OR(NJ$165&lt;=EOMONTH($E35,$R35*(1-$O35)),NJ$165&gt;EOMONTH($E35,$P35*12*(1-$O35)+$Q35*12*$O35+$R35*(1-$O35))),0,IF($X35="NNN",SUM(Expenses!NH$20:NH$24)*$F35,IF($X35="FSG",0,IF($X35="MG",SUMPRODUCT(Expenses!NH$20:NH$24,$Z35:$Z39)*$F35,MAX((Expenses!NH$20-$AB35/12)*$AA35*$F35,0)+MAX((Expenses!NH$21-$AB36/12)*$AA36*$F35,0)+MAX((Expenses!NH$22-$AB37/12)*$AA37*$F35,0)+MAX((Expenses!NH$23-$AB38/12)*$AA38*$F35,0)+MAX((Expenses!NH$24-$AB39/12)*$AA39*$F35,0)))))</f>
        <v>0</v>
      </c>
      <c r="NK206" s="157">
        <f>IF(OR(NK$165&lt;=EOMONTH($E35,$R35*(1-$O35)),NK$165&gt;EOMONTH($E35,$P35*12*(1-$O35)+$Q35*12*$O35+$R35*(1-$O35))),0,IF($X35="NNN",SUM(Expenses!NI$20:NI$24)*$F35,IF($X35="FSG",0,IF($X35="MG",SUMPRODUCT(Expenses!NI$20:NI$24,$Z35:$Z39)*$F35,MAX((Expenses!NI$20-$AB35/12)*$AA35*$F35,0)+MAX((Expenses!NI$21-$AB36/12)*$AA36*$F35,0)+MAX((Expenses!NI$22-$AB37/12)*$AA37*$F35,0)+MAX((Expenses!NI$23-$AB38/12)*$AA38*$F35,0)+MAX((Expenses!NI$24-$AB39/12)*$AA39*$F35,0)))))</f>
        <v>0</v>
      </c>
    </row>
    <row r="207" spans="1:375" x14ac:dyDescent="0.25">
      <c r="A207" s="158">
        <f t="shared" ca="1" si="170"/>
        <v>1817592.152925418</v>
      </c>
      <c r="B207" s="77"/>
      <c r="C207" s="159" t="s">
        <v>146</v>
      </c>
      <c r="D207" s="160">
        <f ca="1">SUM(D200:D206)</f>
        <v>499.97270379056499</v>
      </c>
      <c r="E207" s="160">
        <f t="shared" ref="E207:BP207" ca="1" si="195">SUM(E200:E206)</f>
        <v>500.17447115671985</v>
      </c>
      <c r="F207" s="160">
        <f t="shared" ca="1" si="195"/>
        <v>459.34542242980933</v>
      </c>
      <c r="G207" s="160">
        <f t="shared" ca="1" si="195"/>
        <v>459.54604164193006</v>
      </c>
      <c r="H207" s="160">
        <f t="shared" ca="1" si="195"/>
        <v>4416.5129804692106</v>
      </c>
      <c r="I207" s="160">
        <f t="shared" ca="1" si="195"/>
        <v>4422.5054854586597</v>
      </c>
      <c r="J207" s="160">
        <f t="shared" ca="1" si="195"/>
        <v>4459.834569117198</v>
      </c>
      <c r="K207" s="160">
        <f t="shared" ca="1" si="195"/>
        <v>4460.0393406292469</v>
      </c>
      <c r="L207" s="160">
        <f t="shared" ca="1" si="195"/>
        <v>4460.2446171630854</v>
      </c>
      <c r="M207" s="160">
        <f t="shared" ca="1" si="195"/>
        <v>4460.4503999642347</v>
      </c>
      <c r="N207" s="160">
        <f t="shared" ca="1" si="195"/>
        <v>4460.6566902812856</v>
      </c>
      <c r="O207" s="160">
        <f t="shared" ca="1" si="195"/>
        <v>4579.5926862571023</v>
      </c>
      <c r="P207" s="160">
        <f t="shared" ca="1" si="195"/>
        <v>4587.9069854213258</v>
      </c>
      <c r="Q207" s="160">
        <f t="shared" ca="1" si="195"/>
        <v>4589.2285502862396</v>
      </c>
      <c r="R207" s="160">
        <f t="shared" ca="1" si="195"/>
        <v>4589.4368832145192</v>
      </c>
      <c r="S207" s="160">
        <f t="shared" ca="1" si="195"/>
        <v>4589.6457299480007</v>
      </c>
      <c r="T207" s="160">
        <f t="shared" ca="1" si="195"/>
        <v>4589.8550917538696</v>
      </c>
      <c r="U207" s="160">
        <f t="shared" ca="1" si="195"/>
        <v>4590.0649699024307</v>
      </c>
      <c r="V207" s="160">
        <f t="shared" ca="1" si="195"/>
        <v>4590.2753656671257</v>
      </c>
      <c r="W207" s="160">
        <f t="shared" ca="1" si="195"/>
        <v>4590.486280324536</v>
      </c>
      <c r="X207" s="160">
        <f t="shared" ca="1" si="195"/>
        <v>4590.6977151543897</v>
      </c>
      <c r="Y207" s="160">
        <f t="shared" ca="1" si="195"/>
        <v>4590.9096714395728</v>
      </c>
      <c r="Z207" s="160">
        <f t="shared" ca="1" si="195"/>
        <v>4591.1221504661353</v>
      </c>
      <c r="AA207" s="160">
        <f t="shared" ca="1" si="195"/>
        <v>4713.6262263212266</v>
      </c>
      <c r="AB207" s="160">
        <f t="shared" ca="1" si="195"/>
        <v>4953.779973549551</v>
      </c>
      <c r="AC207" s="160">
        <f t="shared" ca="1" si="195"/>
        <v>4955.1411853604131</v>
      </c>
      <c r="AD207" s="160">
        <f t="shared" ca="1" si="195"/>
        <v>4955.3557682765395</v>
      </c>
      <c r="AE207" s="160">
        <f t="shared" ca="1" si="195"/>
        <v>4955.5708804120268</v>
      </c>
      <c r="AF207" s="160">
        <f t="shared" ca="1" si="195"/>
        <v>4955.7865230720708</v>
      </c>
      <c r="AG207" s="160">
        <f t="shared" ca="1" si="195"/>
        <v>4956.002697565089</v>
      </c>
      <c r="AH207" s="160">
        <f t="shared" ca="1" si="195"/>
        <v>4956.2194052027244</v>
      </c>
      <c r="AI207" s="160">
        <f t="shared" ca="1" si="195"/>
        <v>4956.4366472998572</v>
      </c>
      <c r="AJ207" s="160">
        <f t="shared" ca="1" si="195"/>
        <v>4956.6544251746063</v>
      </c>
      <c r="AK207" s="160">
        <f t="shared" ca="1" si="195"/>
        <v>4956.8727401483457</v>
      </c>
      <c r="AL207" s="160">
        <f t="shared" ca="1" si="195"/>
        <v>4957.0915935457051</v>
      </c>
      <c r="AM207" s="160">
        <f t="shared" ca="1" si="195"/>
        <v>5082.9939306257265</v>
      </c>
      <c r="AN207" s="160">
        <f t="shared" ca="1" si="195"/>
        <v>5096.310188825576</v>
      </c>
      <c r="AO207" s="160">
        <f t="shared" ca="1" si="195"/>
        <v>5097.9890980414866</v>
      </c>
      <c r="AP207" s="160">
        <f t="shared" ca="1" si="195"/>
        <v>5098.2101184450976</v>
      </c>
      <c r="AQ207" s="160">
        <f t="shared" ca="1" si="195"/>
        <v>5098.4316839446492</v>
      </c>
      <c r="AR207" s="160">
        <f t="shared" ca="1" si="195"/>
        <v>5098.6537958844947</v>
      </c>
      <c r="AS207" s="160">
        <f t="shared" ca="1" si="195"/>
        <v>5098.8764556123033</v>
      </c>
      <c r="AT207" s="160">
        <f t="shared" ca="1" si="195"/>
        <v>5099.0996644790685</v>
      </c>
      <c r="AU207" s="160">
        <f t="shared" ca="1" si="195"/>
        <v>5099.3234238391142</v>
      </c>
      <c r="AV207" s="160">
        <f t="shared" ca="1" si="195"/>
        <v>5099.5477350501069</v>
      </c>
      <c r="AW207" s="160">
        <f t="shared" ca="1" si="195"/>
        <v>5099.7725994730581</v>
      </c>
      <c r="AX207" s="160">
        <f t="shared" ca="1" si="195"/>
        <v>5099.9980184723381</v>
      </c>
      <c r="AY207" s="160">
        <f t="shared" ca="1" si="195"/>
        <v>5229.6774256647595</v>
      </c>
      <c r="AZ207" s="160">
        <f t="shared" ca="1" si="195"/>
        <v>5243.2770451530105</v>
      </c>
      <c r="BA207" s="160">
        <f t="shared" ca="1" si="195"/>
        <v>5245.0063216453982</v>
      </c>
      <c r="BB207" s="160">
        <f t="shared" ca="1" si="195"/>
        <v>5245.2339726611181</v>
      </c>
      <c r="BC207" s="160">
        <f t="shared" ca="1" si="195"/>
        <v>5245.4621851256561</v>
      </c>
      <c r="BD207" s="160">
        <f t="shared" ca="1" si="195"/>
        <v>5245.6909604236962</v>
      </c>
      <c r="BE207" s="160">
        <f t="shared" ca="1" si="195"/>
        <v>5245.9202999433401</v>
      </c>
      <c r="BF207" s="160">
        <f t="shared" ca="1" si="195"/>
        <v>5246.1502050761073</v>
      </c>
      <c r="BG207" s="160">
        <f t="shared" ca="1" si="195"/>
        <v>5246.3806772169555</v>
      </c>
      <c r="BH207" s="160">
        <f t="shared" ca="1" si="195"/>
        <v>5246.6117177642773</v>
      </c>
      <c r="BI207" s="160">
        <f t="shared" ca="1" si="195"/>
        <v>5246.8433281199168</v>
      </c>
      <c r="BJ207" s="160">
        <f t="shared" ca="1" si="195"/>
        <v>5247.0755096891753</v>
      </c>
      <c r="BK207" s="160">
        <f t="shared" ca="1" si="195"/>
        <v>5380.6452990973703</v>
      </c>
      <c r="BL207" s="160">
        <f t="shared" ca="1" si="195"/>
        <v>5394.5344581835225</v>
      </c>
      <c r="BM207" s="160">
        <f t="shared" ca="1" si="195"/>
        <v>5396.3156129706822</v>
      </c>
      <c r="BN207" s="160">
        <f t="shared" ca="1" si="195"/>
        <v>5396.5500935168729</v>
      </c>
      <c r="BO207" s="160">
        <f t="shared" ca="1" si="195"/>
        <v>5396.7851523553463</v>
      </c>
      <c r="BP207" s="160">
        <f t="shared" ca="1" si="195"/>
        <v>5397.0207909123292</v>
      </c>
      <c r="BQ207" s="160">
        <f t="shared" ref="BQ207:EB207" ca="1" si="196">SUM(BQ200:BQ206)</f>
        <v>5397.2570106175608</v>
      </c>
      <c r="BR207" s="160">
        <f t="shared" ca="1" si="196"/>
        <v>5397.4938129043121</v>
      </c>
      <c r="BS207" s="160">
        <f t="shared" ca="1" si="196"/>
        <v>5397.7311992093855</v>
      </c>
      <c r="BT207" s="160">
        <f t="shared" ca="1" si="196"/>
        <v>5397.9691709731269</v>
      </c>
      <c r="BU207" s="160">
        <f t="shared" ca="1" si="196"/>
        <v>5398.2077296394355</v>
      </c>
      <c r="BV207" s="160">
        <f t="shared" ca="1" si="196"/>
        <v>5398.446876655772</v>
      </c>
      <c r="BW207" s="160">
        <f t="shared" ca="1" si="196"/>
        <v>5536.0237597462119</v>
      </c>
      <c r="BX207" s="160">
        <f t="shared" ca="1" si="196"/>
        <v>5550.2087756384672</v>
      </c>
      <c r="BY207" s="160">
        <f t="shared" ca="1" si="196"/>
        <v>5552.0433650692412</v>
      </c>
      <c r="BZ207" s="160">
        <f t="shared" ca="1" si="196"/>
        <v>5552.2848800318179</v>
      </c>
      <c r="CA207" s="160">
        <f t="shared" ca="1" si="196"/>
        <v>5552.5269906354461</v>
      </c>
      <c r="CB207" s="160">
        <f t="shared" ca="1" si="196"/>
        <v>5552.7696983491378</v>
      </c>
      <c r="CC207" s="160">
        <f t="shared" ca="1" si="196"/>
        <v>5553.013004645527</v>
      </c>
      <c r="CD207" s="160">
        <f t="shared" ca="1" si="196"/>
        <v>5553.2569110008808</v>
      </c>
      <c r="CE207" s="160">
        <f t="shared" ca="1" si="196"/>
        <v>5553.5014188951063</v>
      </c>
      <c r="CF207" s="160">
        <f t="shared" ca="1" si="196"/>
        <v>5553.7465298117595</v>
      </c>
      <c r="CG207" s="160">
        <f t="shared" ca="1" si="196"/>
        <v>5553.9922452380579</v>
      </c>
      <c r="CH207" s="160">
        <f t="shared" ca="1" si="196"/>
        <v>5554.2385666648843</v>
      </c>
      <c r="CI207" s="160">
        <f t="shared" ca="1" si="196"/>
        <v>5695.9427562480378</v>
      </c>
      <c r="CJ207" s="160">
        <f t="shared" ca="1" si="196"/>
        <v>5710.4300882912485</v>
      </c>
      <c r="CK207" s="160">
        <f t="shared" ca="1" si="196"/>
        <v>5712.3197154049458</v>
      </c>
      <c r="CL207" s="160">
        <f t="shared" ca="1" si="196"/>
        <v>5712.5684758163998</v>
      </c>
      <c r="CM207" s="160">
        <f t="shared" ca="1" si="196"/>
        <v>5712.8178497381377</v>
      </c>
      <c r="CN207" s="160">
        <f t="shared" ca="1" si="196"/>
        <v>5713.0678386832396</v>
      </c>
      <c r="CO207" s="160">
        <f t="shared" ca="1" si="196"/>
        <v>5713.3184441685207</v>
      </c>
      <c r="CP207" s="160">
        <f t="shared" ca="1" si="196"/>
        <v>5713.5696677145352</v>
      </c>
      <c r="CQ207" s="160">
        <f t="shared" ca="1" si="196"/>
        <v>5713.8215108455861</v>
      </c>
      <c r="CR207" s="160">
        <f t="shared" ca="1" si="196"/>
        <v>5714.0739750897392</v>
      </c>
      <c r="CS207" s="160">
        <f t="shared" ca="1" si="196"/>
        <v>5714.3270619788273</v>
      </c>
      <c r="CT207" s="160">
        <f t="shared" ca="1" si="196"/>
        <v>5714.5807730484585</v>
      </c>
      <c r="CU207" s="160">
        <f t="shared" ca="1" si="196"/>
        <v>5860.536088319107</v>
      </c>
      <c r="CV207" s="160">
        <f t="shared" ca="1" si="196"/>
        <v>5875.3323413112867</v>
      </c>
      <c r="CW207" s="160">
        <f t="shared" ca="1" si="196"/>
        <v>5877.2786572383948</v>
      </c>
      <c r="CX207" s="160">
        <f t="shared" ca="1" si="196"/>
        <v>5877.5348804621926</v>
      </c>
      <c r="CY207" s="160">
        <f t="shared" ca="1" si="196"/>
        <v>5877.7917356015823</v>
      </c>
      <c r="CZ207" s="160">
        <f t="shared" ca="1" si="196"/>
        <v>5878.0492242150376</v>
      </c>
      <c r="DA207" s="160">
        <f t="shared" ca="1" si="196"/>
        <v>5878.3073478648766</v>
      </c>
      <c r="DB207" s="160">
        <f t="shared" ca="1" si="196"/>
        <v>5878.5661081172711</v>
      </c>
      <c r="DC207" s="160">
        <f t="shared" ca="1" si="196"/>
        <v>5878.8255065422545</v>
      </c>
      <c r="DD207" s="160">
        <f t="shared" ca="1" si="196"/>
        <v>5879.0855447137328</v>
      </c>
      <c r="DE207" s="160">
        <f t="shared" ca="1" si="196"/>
        <v>5879.346224209492</v>
      </c>
      <c r="DF207" s="160">
        <f t="shared" ca="1" si="196"/>
        <v>5879.6075466112125</v>
      </c>
      <c r="DG207" s="160">
        <f t="shared" ca="1" si="196"/>
        <v>6029.9415213399798</v>
      </c>
      <c r="DH207" s="160">
        <f t="shared" ca="1" si="196"/>
        <v>6045.0534489293514</v>
      </c>
      <c r="DI207" s="160">
        <f t="shared" ca="1" si="196"/>
        <v>6047.0581543342732</v>
      </c>
      <c r="DJ207" s="160">
        <f t="shared" ca="1" si="196"/>
        <v>6047.322064254784</v>
      </c>
      <c r="DK207" s="160">
        <f t="shared" ca="1" si="196"/>
        <v>6047.586625048355</v>
      </c>
      <c r="DL207" s="160">
        <f t="shared" ca="1" si="196"/>
        <v>6047.8518383202145</v>
      </c>
      <c r="DM207" s="160">
        <f t="shared" ca="1" si="196"/>
        <v>6048.1177056795486</v>
      </c>
      <c r="DN207" s="160">
        <f t="shared" ca="1" si="196"/>
        <v>6048.3842287395155</v>
      </c>
      <c r="DO207" s="160">
        <f t="shared" ca="1" si="196"/>
        <v>6048.6514091172485</v>
      </c>
      <c r="DP207" s="160">
        <f t="shared" ca="1" si="196"/>
        <v>6048.9192484338701</v>
      </c>
      <c r="DQ207" s="160">
        <f t="shared" ca="1" si="196"/>
        <v>6049.1877483145036</v>
      </c>
      <c r="DR207" s="160">
        <f t="shared" ca="1" si="196"/>
        <v>6049.456910388275</v>
      </c>
      <c r="DS207" s="160">
        <f t="shared" ca="1" si="196"/>
        <v>6204.3009043589054</v>
      </c>
      <c r="DT207" s="160">
        <f t="shared" ca="1" si="196"/>
        <v>6277.2234594099664</v>
      </c>
      <c r="DU207" s="160">
        <f t="shared" ca="1" si="196"/>
        <v>6279.2883059770365</v>
      </c>
      <c r="DV207" s="160">
        <f t="shared" ca="1" si="196"/>
        <v>6279.560133195163</v>
      </c>
      <c r="DW207" s="160">
        <f t="shared" ca="1" si="196"/>
        <v>6279.8326308125406</v>
      </c>
      <c r="DX207" s="160">
        <f t="shared" ca="1" si="196"/>
        <v>6280.1058004825554</v>
      </c>
      <c r="DY207" s="160">
        <f t="shared" ca="1" si="196"/>
        <v>6219.6688551904717</v>
      </c>
      <c r="DZ207" s="160">
        <f t="shared" ca="1" si="196"/>
        <v>6219.9404703927612</v>
      </c>
      <c r="EA207" s="160">
        <f t="shared" ca="1" si="196"/>
        <v>6220.2127554714134</v>
      </c>
      <c r="EB207" s="160">
        <f t="shared" ca="1" si="196"/>
        <v>6220.4857120785246</v>
      </c>
      <c r="EC207" s="160">
        <f t="shared" ref="EC207:GN207" ca="1" si="197">SUM(EC200:EC206)</f>
        <v>6220.7593418702645</v>
      </c>
      <c r="ED207" s="160">
        <f t="shared" ca="1" si="197"/>
        <v>6221.0336465068895</v>
      </c>
      <c r="EE207" s="160">
        <f t="shared" ca="1" si="197"/>
        <v>6380.4884899065128</v>
      </c>
      <c r="EF207" s="160">
        <f t="shared" si="197"/>
        <v>5516.9005189794061</v>
      </c>
      <c r="EG207" s="160">
        <f t="shared" si="197"/>
        <v>5517.1700369388673</v>
      </c>
      <c r="EH207" s="160">
        <f t="shared" si="197"/>
        <v>5517.4402196023239</v>
      </c>
      <c r="EI207" s="160">
        <f t="shared" si="197"/>
        <v>5517.7110686091173</v>
      </c>
      <c r="EJ207" s="160">
        <f t="shared" si="197"/>
        <v>5517.9825856026282</v>
      </c>
      <c r="EK207" s="160">
        <f t="shared" si="197"/>
        <v>5518.2547722302934</v>
      </c>
      <c r="EL207" s="160">
        <f t="shared" si="197"/>
        <v>5518.5276301436106</v>
      </c>
      <c r="EM207" s="160">
        <f t="shared" si="197"/>
        <v>5518.8011609981513</v>
      </c>
      <c r="EN207" s="160">
        <f t="shared" si="197"/>
        <v>5519.0753664535705</v>
      </c>
      <c r="EO207" s="160">
        <f t="shared" si="197"/>
        <v>5519.3502481736159</v>
      </c>
      <c r="EP207" s="160">
        <f t="shared" si="197"/>
        <v>5519.625807826139</v>
      </c>
      <c r="EQ207" s="160">
        <f t="shared" si="197"/>
        <v>5680.8192345548196</v>
      </c>
      <c r="ER207" s="160">
        <f t="shared" si="197"/>
        <v>5682.407534548789</v>
      </c>
      <c r="ES207" s="160">
        <f t="shared" si="197"/>
        <v>5682.6851380470325</v>
      </c>
      <c r="ET207" s="160">
        <f t="shared" si="197"/>
        <v>5682.9634261903939</v>
      </c>
      <c r="EU207" s="160">
        <f t="shared" si="197"/>
        <v>5683.24240066739</v>
      </c>
      <c r="EV207" s="160">
        <f t="shared" si="197"/>
        <v>5683.522063170707</v>
      </c>
      <c r="EW207" s="160">
        <f t="shared" si="197"/>
        <v>5683.8024153972019</v>
      </c>
      <c r="EX207" s="160">
        <f t="shared" si="197"/>
        <v>5684.083459047919</v>
      </c>
      <c r="EY207" s="160">
        <f t="shared" si="197"/>
        <v>5684.3651958280961</v>
      </c>
      <c r="EZ207" s="160">
        <f t="shared" si="197"/>
        <v>5684.6476274471779</v>
      </c>
      <c r="FA207" s="160">
        <f t="shared" si="197"/>
        <v>5684.9307556188242</v>
      </c>
      <c r="FB207" s="160">
        <f t="shared" si="197"/>
        <v>5685.214582060923</v>
      </c>
      <c r="FC207" s="160">
        <f t="shared" si="197"/>
        <v>5851.2438115914638</v>
      </c>
      <c r="FD207" s="160">
        <f t="shared" si="197"/>
        <v>5852.8797605852524</v>
      </c>
      <c r="FE207" s="160">
        <f t="shared" si="197"/>
        <v>5853.1656921884442</v>
      </c>
      <c r="FF207" s="160">
        <f t="shared" si="197"/>
        <v>5853.4523289761055</v>
      </c>
      <c r="FG207" s="160">
        <f t="shared" si="197"/>
        <v>5853.7396726874122</v>
      </c>
      <c r="FH207" s="160">
        <f t="shared" si="197"/>
        <v>5854.0277250658282</v>
      </c>
      <c r="FI207" s="160">
        <f t="shared" si="197"/>
        <v>5854.3164878591178</v>
      </c>
      <c r="FJ207" s="160">
        <f t="shared" si="197"/>
        <v>5854.6059628193561</v>
      </c>
      <c r="FK207" s="160">
        <f t="shared" si="197"/>
        <v>5854.8961517029384</v>
      </c>
      <c r="FL207" s="160">
        <f t="shared" si="197"/>
        <v>5855.1870562705935</v>
      </c>
      <c r="FM207" s="160">
        <f t="shared" si="197"/>
        <v>5855.4786782873889</v>
      </c>
      <c r="FN207" s="160">
        <f t="shared" si="197"/>
        <v>5855.7710195227501</v>
      </c>
      <c r="FO207" s="160">
        <f t="shared" si="197"/>
        <v>6026.7811259392092</v>
      </c>
      <c r="FP207" s="160">
        <f t="shared" si="197"/>
        <v>6028.466153402811</v>
      </c>
      <c r="FQ207" s="160">
        <f t="shared" si="197"/>
        <v>6028.7606629540987</v>
      </c>
      <c r="FR207" s="160">
        <f t="shared" si="197"/>
        <v>6029.0558988453904</v>
      </c>
      <c r="FS207" s="160">
        <f t="shared" si="197"/>
        <v>6029.3518628680358</v>
      </c>
      <c r="FT207" s="160">
        <f t="shared" si="197"/>
        <v>6029.6485568178041</v>
      </c>
      <c r="FU207" s="160">
        <f t="shared" si="197"/>
        <v>6029.9459824948926</v>
      </c>
      <c r="FV207" s="160">
        <f t="shared" si="197"/>
        <v>6030.2441417039381</v>
      </c>
      <c r="FW207" s="160">
        <f t="shared" si="197"/>
        <v>6030.5430362540283</v>
      </c>
      <c r="FX207" s="160">
        <f t="shared" si="197"/>
        <v>6030.8426679587119</v>
      </c>
      <c r="FY207" s="160">
        <f t="shared" si="197"/>
        <v>6031.1430386360125</v>
      </c>
      <c r="FZ207" s="160">
        <f t="shared" si="197"/>
        <v>6031.4441501084348</v>
      </c>
      <c r="GA207" s="160">
        <f t="shared" si="197"/>
        <v>6031.7460042029734</v>
      </c>
      <c r="GB207" s="160">
        <f t="shared" si="197"/>
        <v>6033.4815824904836</v>
      </c>
      <c r="GC207" s="160">
        <f t="shared" si="197"/>
        <v>6209.6234828427168</v>
      </c>
      <c r="GD207" s="160">
        <f t="shared" si="197"/>
        <v>6209.9275758107469</v>
      </c>
      <c r="GE207" s="160">
        <f t="shared" si="197"/>
        <v>6210.2324187540726</v>
      </c>
      <c r="GF207" s="160">
        <f t="shared" si="197"/>
        <v>6210.538013522334</v>
      </c>
      <c r="GG207" s="160">
        <f t="shared" si="197"/>
        <v>6210.8443619697355</v>
      </c>
      <c r="GH207" s="160">
        <f t="shared" si="197"/>
        <v>6211.1514659550521</v>
      </c>
      <c r="GI207" s="160">
        <f t="shared" si="197"/>
        <v>6211.4593273416449</v>
      </c>
      <c r="GJ207" s="160">
        <f t="shared" si="197"/>
        <v>6211.7679479974695</v>
      </c>
      <c r="GK207" s="160">
        <f t="shared" si="197"/>
        <v>6212.0773297950882</v>
      </c>
      <c r="GL207" s="160">
        <f t="shared" si="197"/>
        <v>6212.3874746116826</v>
      </c>
      <c r="GM207" s="160">
        <f t="shared" si="197"/>
        <v>6212.6983843290636</v>
      </c>
      <c r="GN207" s="160">
        <f t="shared" si="197"/>
        <v>6214.4860299651991</v>
      </c>
      <c r="GO207" s="160">
        <f t="shared" ref="GO207:IZ207" si="198">SUM(GO200:GO206)</f>
        <v>6395.9121873279973</v>
      </c>
      <c r="GP207" s="160">
        <f t="shared" si="198"/>
        <v>6396.2254030850681</v>
      </c>
      <c r="GQ207" s="160">
        <f t="shared" si="198"/>
        <v>6396.5393913166936</v>
      </c>
      <c r="GR207" s="160">
        <f t="shared" si="198"/>
        <v>6396.8541539280031</v>
      </c>
      <c r="GS207" s="160">
        <f t="shared" si="198"/>
        <v>6397.1696928288256</v>
      </c>
      <c r="GT207" s="160">
        <f t="shared" si="198"/>
        <v>6397.486009933702</v>
      </c>
      <c r="GU207" s="160">
        <f t="shared" si="198"/>
        <v>6397.8031071618925</v>
      </c>
      <c r="GV207" s="160">
        <f t="shared" si="198"/>
        <v>6398.1209864373923</v>
      </c>
      <c r="GW207" s="160">
        <f t="shared" si="198"/>
        <v>6398.4396496889394</v>
      </c>
      <c r="GX207" s="160">
        <f t="shared" si="198"/>
        <v>6398.7590988500324</v>
      </c>
      <c r="GY207" s="160">
        <f t="shared" si="198"/>
        <v>6399.0793358589344</v>
      </c>
      <c r="GZ207" s="160">
        <f t="shared" si="198"/>
        <v>6400.9206108641538</v>
      </c>
      <c r="HA207" s="160">
        <f t="shared" si="198"/>
        <v>6587.7895529478374</v>
      </c>
      <c r="HB207" s="160">
        <f t="shared" si="198"/>
        <v>6588.1121651776211</v>
      </c>
      <c r="HC207" s="160">
        <f t="shared" si="198"/>
        <v>6588.4355730561947</v>
      </c>
      <c r="HD207" s="160">
        <f t="shared" si="198"/>
        <v>6588.7597785458429</v>
      </c>
      <c r="HE207" s="160">
        <f t="shared" si="198"/>
        <v>6589.0847836136909</v>
      </c>
      <c r="HF207" s="160">
        <f t="shared" si="198"/>
        <v>6589.4105902317133</v>
      </c>
      <c r="HG207" s="160">
        <f t="shared" si="198"/>
        <v>6589.7372003767496</v>
      </c>
      <c r="HH207" s="160">
        <f t="shared" si="198"/>
        <v>6590.0646160305141</v>
      </c>
      <c r="HI207" s="160">
        <f t="shared" si="198"/>
        <v>6590.392839179608</v>
      </c>
      <c r="HJ207" s="160">
        <f t="shared" si="198"/>
        <v>6590.7218718155336</v>
      </c>
      <c r="HK207" s="160">
        <f t="shared" si="198"/>
        <v>6591.0517159347028</v>
      </c>
      <c r="HL207" s="160">
        <f t="shared" si="198"/>
        <v>6592.9482291900786</v>
      </c>
      <c r="HM207" s="160">
        <f t="shared" si="198"/>
        <v>6785.4232395362724</v>
      </c>
      <c r="HN207" s="160">
        <f t="shared" si="198"/>
        <v>6785.7555301329494</v>
      </c>
      <c r="HO207" s="160">
        <f t="shared" si="198"/>
        <v>6786.08864024788</v>
      </c>
      <c r="HP207" s="160">
        <f t="shared" si="198"/>
        <v>6786.4225719022179</v>
      </c>
      <c r="HQ207" s="160">
        <f t="shared" si="198"/>
        <v>6786.7573271221017</v>
      </c>
      <c r="HR207" s="160">
        <f t="shared" si="198"/>
        <v>6787.0929079386651</v>
      </c>
      <c r="HS207" s="160">
        <f t="shared" si="198"/>
        <v>6787.429316388052</v>
      </c>
      <c r="HT207" s="160">
        <f t="shared" si="198"/>
        <v>6787.7665545114296</v>
      </c>
      <c r="HU207" s="160">
        <f t="shared" si="198"/>
        <v>6788.1046243549963</v>
      </c>
      <c r="HV207" s="160">
        <f t="shared" si="198"/>
        <v>6788.4435279699992</v>
      </c>
      <c r="HW207" s="160">
        <f t="shared" si="198"/>
        <v>6788.783267412744</v>
      </c>
      <c r="HX207" s="160">
        <f t="shared" si="198"/>
        <v>6790.7366760657806</v>
      </c>
      <c r="HY207" s="160">
        <f t="shared" si="198"/>
        <v>6988.9859367223607</v>
      </c>
      <c r="HZ207" s="160">
        <f t="shared" si="198"/>
        <v>6989.3281960369377</v>
      </c>
      <c r="IA207" s="160">
        <f t="shared" si="198"/>
        <v>6989.6712994553163</v>
      </c>
      <c r="IB207" s="160">
        <f t="shared" si="198"/>
        <v>6990.0152490592845</v>
      </c>
      <c r="IC207" s="160">
        <f t="shared" si="198"/>
        <v>6990.3600469357643</v>
      </c>
      <c r="ID207" s="160">
        <f t="shared" si="198"/>
        <v>6990.7056951768245</v>
      </c>
      <c r="IE207" s="160">
        <f t="shared" si="198"/>
        <v>6991.0521958796935</v>
      </c>
      <c r="IF207" s="160">
        <f t="shared" si="198"/>
        <v>6991.399551146772</v>
      </c>
      <c r="IG207" s="160">
        <f t="shared" si="198"/>
        <v>6991.7477630856456</v>
      </c>
      <c r="IH207" s="160">
        <f t="shared" si="198"/>
        <v>6992.0968338090988</v>
      </c>
      <c r="II207" s="160">
        <f t="shared" si="198"/>
        <v>6992.4467654351256</v>
      </c>
      <c r="IJ207" s="160">
        <f t="shared" si="198"/>
        <v>6994.4587763477539</v>
      </c>
      <c r="IK207" s="160">
        <f t="shared" si="198"/>
        <v>7198.6555148240313</v>
      </c>
      <c r="IL207" s="160">
        <f t="shared" si="198"/>
        <v>7199.0080419180458</v>
      </c>
      <c r="IM207" s="160">
        <f t="shared" si="198"/>
        <v>7199.3614384389766</v>
      </c>
      <c r="IN207" s="160">
        <f t="shared" si="198"/>
        <v>7199.7157065310639</v>
      </c>
      <c r="IO207" s="160">
        <f t="shared" si="198"/>
        <v>7200.0708483438375</v>
      </c>
      <c r="IP207" s="160">
        <f t="shared" si="198"/>
        <v>7200.4268660321295</v>
      </c>
      <c r="IQ207" s="160">
        <f t="shared" si="198"/>
        <v>7200.7837617560845</v>
      </c>
      <c r="IR207" s="160">
        <f t="shared" si="198"/>
        <v>7201.1415376811756</v>
      </c>
      <c r="IS207" s="160">
        <f t="shared" si="198"/>
        <v>7201.5001959782157</v>
      </c>
      <c r="IT207" s="160">
        <f t="shared" si="198"/>
        <v>7201.859738823372</v>
      </c>
      <c r="IU207" s="160">
        <f t="shared" si="198"/>
        <v>7202.2201683981802</v>
      </c>
      <c r="IV207" s="160">
        <f t="shared" si="198"/>
        <v>7204.292539638187</v>
      </c>
      <c r="IW207" s="160">
        <f t="shared" si="198"/>
        <v>7414.6151802687518</v>
      </c>
      <c r="IX207" s="160">
        <f t="shared" si="198"/>
        <v>7414.9782831755865</v>
      </c>
      <c r="IY207" s="160">
        <f t="shared" si="198"/>
        <v>7415.3422815921449</v>
      </c>
      <c r="IZ207" s="160">
        <f t="shared" si="198"/>
        <v>7415.7071777269948</v>
      </c>
      <c r="JA207" s="160">
        <f t="shared" ref="JA207:LL207" si="199">SUM(JA200:JA206)</f>
        <v>7416.0729737941519</v>
      </c>
      <c r="JB207" s="160">
        <f t="shared" si="199"/>
        <v>7416.4396720130926</v>
      </c>
      <c r="JC207" s="160">
        <f t="shared" si="199"/>
        <v>7416.8072746087664</v>
      </c>
      <c r="JD207" s="160">
        <f t="shared" si="199"/>
        <v>7417.17578381161</v>
      </c>
      <c r="JE207" s="160">
        <f t="shared" si="199"/>
        <v>7417.5452018575616</v>
      </c>
      <c r="JF207" s="160">
        <f t="shared" si="199"/>
        <v>7417.9155309880725</v>
      </c>
      <c r="JG207" s="160">
        <f t="shared" si="199"/>
        <v>7418.2867734501251</v>
      </c>
      <c r="JH207" s="160">
        <f t="shared" si="199"/>
        <v>7420.4213158273324</v>
      </c>
      <c r="JI207" s="160">
        <f t="shared" si="199"/>
        <v>7637.0536356768152</v>
      </c>
      <c r="JJ207" s="160">
        <f t="shared" si="199"/>
        <v>7637.4276316708547</v>
      </c>
      <c r="JK207" s="160">
        <f t="shared" si="199"/>
        <v>7637.8025500399099</v>
      </c>
      <c r="JL207" s="160">
        <f t="shared" si="199"/>
        <v>7638.1783930588053</v>
      </c>
      <c r="JM207" s="160">
        <f t="shared" si="199"/>
        <v>7638.5551630079772</v>
      </c>
      <c r="JN207" s="160">
        <f t="shared" si="199"/>
        <v>7638.9328621734858</v>
      </c>
      <c r="JO207" s="160">
        <f t="shared" si="199"/>
        <v>7639.3114928470295</v>
      </c>
      <c r="JP207" s="160">
        <f t="shared" si="199"/>
        <v>7639.6910573259584</v>
      </c>
      <c r="JQ207" s="160">
        <f t="shared" si="199"/>
        <v>7640.0715579132884</v>
      </c>
      <c r="JR207" s="160">
        <f t="shared" si="199"/>
        <v>7640.4529969177156</v>
      </c>
      <c r="JS207" s="160">
        <f t="shared" si="199"/>
        <v>7640.8353766536284</v>
      </c>
      <c r="JT207" s="160">
        <f t="shared" si="199"/>
        <v>7643.0339553021522</v>
      </c>
      <c r="JU207" s="160">
        <f t="shared" si="199"/>
        <v>7866.1652447471197</v>
      </c>
      <c r="JV207" s="160">
        <f t="shared" si="199"/>
        <v>7866.5504606209806</v>
      </c>
      <c r="JW207" s="160">
        <f t="shared" si="199"/>
        <v>7866.9366265411072</v>
      </c>
      <c r="JX207" s="160">
        <f t="shared" si="199"/>
        <v>7867.3237448505697</v>
      </c>
      <c r="JY207" s="160">
        <f t="shared" si="199"/>
        <v>7867.7118178982173</v>
      </c>
      <c r="JZ207" s="160">
        <f t="shared" si="199"/>
        <v>7868.1008480386918</v>
      </c>
      <c r="KA207" s="160">
        <f t="shared" si="199"/>
        <v>7868.4908376324411</v>
      </c>
      <c r="KB207" s="160">
        <f t="shared" si="199"/>
        <v>7868.8817890457385</v>
      </c>
      <c r="KC207" s="160">
        <f t="shared" si="199"/>
        <v>7869.2737046506882</v>
      </c>
      <c r="KD207" s="160">
        <f t="shared" si="199"/>
        <v>7869.6665868252476</v>
      </c>
      <c r="KE207" s="160">
        <f t="shared" si="199"/>
        <v>7870.0604379532388</v>
      </c>
      <c r="KF207" s="160">
        <f t="shared" si="199"/>
        <v>7872.3249739612174</v>
      </c>
      <c r="KG207" s="160">
        <f t="shared" si="199"/>
        <v>8102.1502020895323</v>
      </c>
      <c r="KH207" s="160">
        <f t="shared" si="199"/>
        <v>8102.5469744396096</v>
      </c>
      <c r="KI207" s="160">
        <f t="shared" si="199"/>
        <v>8102.9447253373401</v>
      </c>
      <c r="KJ207" s="160">
        <f t="shared" si="199"/>
        <v>8103.3434571960861</v>
      </c>
      <c r="KK207" s="160">
        <f t="shared" si="199"/>
        <v>8103.7431724351627</v>
      </c>
      <c r="KL207" s="160">
        <f t="shared" si="199"/>
        <v>8104.1438734798512</v>
      </c>
      <c r="KM207" s="160">
        <f t="shared" si="199"/>
        <v>8104.5455627614137</v>
      </c>
      <c r="KN207" s="160">
        <f t="shared" si="199"/>
        <v>8104.9482427171097</v>
      </c>
      <c r="KO207" s="160">
        <f t="shared" si="199"/>
        <v>8105.3519157902074</v>
      </c>
      <c r="KP207" s="160">
        <f t="shared" si="199"/>
        <v>8105.7565844300043</v>
      </c>
      <c r="KQ207" s="160">
        <f t="shared" si="199"/>
        <v>0</v>
      </c>
      <c r="KR207" s="160">
        <f t="shared" si="199"/>
        <v>0</v>
      </c>
      <c r="KS207" s="160">
        <f t="shared" si="199"/>
        <v>0</v>
      </c>
      <c r="KT207" s="160">
        <f t="shared" si="199"/>
        <v>0</v>
      </c>
      <c r="KU207" s="160">
        <f t="shared" si="199"/>
        <v>0</v>
      </c>
      <c r="KV207" s="160">
        <f t="shared" si="199"/>
        <v>0</v>
      </c>
      <c r="KW207" s="160">
        <f t="shared" si="199"/>
        <v>0</v>
      </c>
      <c r="KX207" s="160">
        <f t="shared" si="199"/>
        <v>0</v>
      </c>
      <c r="KY207" s="160">
        <f t="shared" si="199"/>
        <v>0</v>
      </c>
      <c r="KZ207" s="160">
        <f t="shared" si="199"/>
        <v>0</v>
      </c>
      <c r="LA207" s="160">
        <f t="shared" si="199"/>
        <v>0</v>
      </c>
      <c r="LB207" s="160">
        <f t="shared" si="199"/>
        <v>0</v>
      </c>
      <c r="LC207" s="160">
        <f t="shared" si="199"/>
        <v>0</v>
      </c>
      <c r="LD207" s="160">
        <f t="shared" si="199"/>
        <v>0</v>
      </c>
      <c r="LE207" s="160">
        <f t="shared" si="199"/>
        <v>0</v>
      </c>
      <c r="LF207" s="160">
        <f t="shared" si="199"/>
        <v>0</v>
      </c>
      <c r="LG207" s="160">
        <f t="shared" si="199"/>
        <v>0</v>
      </c>
      <c r="LH207" s="160">
        <f t="shared" si="199"/>
        <v>0</v>
      </c>
      <c r="LI207" s="160">
        <f t="shared" si="199"/>
        <v>0</v>
      </c>
      <c r="LJ207" s="160">
        <f t="shared" si="199"/>
        <v>0</v>
      </c>
      <c r="LK207" s="160">
        <f t="shared" si="199"/>
        <v>0</v>
      </c>
      <c r="LL207" s="160">
        <f t="shared" si="199"/>
        <v>0</v>
      </c>
      <c r="LM207" s="160">
        <f t="shared" ref="LM207:NK207" si="200">SUM(LM200:LM206)</f>
        <v>0</v>
      </c>
      <c r="LN207" s="160">
        <f t="shared" si="200"/>
        <v>0</v>
      </c>
      <c r="LO207" s="160">
        <f t="shared" si="200"/>
        <v>0</v>
      </c>
      <c r="LP207" s="160">
        <f t="shared" si="200"/>
        <v>0</v>
      </c>
      <c r="LQ207" s="160">
        <f t="shared" si="200"/>
        <v>0</v>
      </c>
      <c r="LR207" s="160">
        <f t="shared" si="200"/>
        <v>0</v>
      </c>
      <c r="LS207" s="160">
        <f t="shared" si="200"/>
        <v>0</v>
      </c>
      <c r="LT207" s="160">
        <f t="shared" si="200"/>
        <v>0</v>
      </c>
      <c r="LU207" s="160">
        <f t="shared" si="200"/>
        <v>0</v>
      </c>
      <c r="LV207" s="160">
        <f t="shared" si="200"/>
        <v>0</v>
      </c>
      <c r="LW207" s="160">
        <f t="shared" si="200"/>
        <v>0</v>
      </c>
      <c r="LX207" s="160">
        <f t="shared" si="200"/>
        <v>0</v>
      </c>
      <c r="LY207" s="160">
        <f t="shared" si="200"/>
        <v>0</v>
      </c>
      <c r="LZ207" s="160">
        <f t="shared" si="200"/>
        <v>0</v>
      </c>
      <c r="MA207" s="160">
        <f t="shared" si="200"/>
        <v>0</v>
      </c>
      <c r="MB207" s="160">
        <f t="shared" si="200"/>
        <v>0</v>
      </c>
      <c r="MC207" s="160">
        <f t="shared" si="200"/>
        <v>0</v>
      </c>
      <c r="MD207" s="160">
        <f t="shared" si="200"/>
        <v>0</v>
      </c>
      <c r="ME207" s="160">
        <f t="shared" si="200"/>
        <v>0</v>
      </c>
      <c r="MF207" s="160">
        <f t="shared" si="200"/>
        <v>0</v>
      </c>
      <c r="MG207" s="160">
        <f t="shared" si="200"/>
        <v>0</v>
      </c>
      <c r="MH207" s="160">
        <f t="shared" si="200"/>
        <v>0</v>
      </c>
      <c r="MI207" s="160">
        <f t="shared" si="200"/>
        <v>0</v>
      </c>
      <c r="MJ207" s="160">
        <f t="shared" si="200"/>
        <v>0</v>
      </c>
      <c r="MK207" s="160">
        <f t="shared" si="200"/>
        <v>0</v>
      </c>
      <c r="ML207" s="160">
        <f t="shared" si="200"/>
        <v>0</v>
      </c>
      <c r="MM207" s="160">
        <f t="shared" si="200"/>
        <v>0</v>
      </c>
      <c r="MN207" s="160">
        <f t="shared" si="200"/>
        <v>0</v>
      </c>
      <c r="MO207" s="160">
        <f t="shared" si="200"/>
        <v>0</v>
      </c>
      <c r="MP207" s="160">
        <f t="shared" si="200"/>
        <v>0</v>
      </c>
      <c r="MQ207" s="160">
        <f t="shared" si="200"/>
        <v>0</v>
      </c>
      <c r="MR207" s="160">
        <f t="shared" si="200"/>
        <v>0</v>
      </c>
      <c r="MS207" s="160">
        <f t="shared" si="200"/>
        <v>0</v>
      </c>
      <c r="MT207" s="160">
        <f t="shared" si="200"/>
        <v>0</v>
      </c>
      <c r="MU207" s="160">
        <f t="shared" si="200"/>
        <v>0</v>
      </c>
      <c r="MV207" s="160">
        <f t="shared" si="200"/>
        <v>0</v>
      </c>
      <c r="MW207" s="160">
        <f t="shared" si="200"/>
        <v>0</v>
      </c>
      <c r="MX207" s="160">
        <f t="shared" si="200"/>
        <v>0</v>
      </c>
      <c r="MY207" s="160">
        <f t="shared" si="200"/>
        <v>0</v>
      </c>
      <c r="MZ207" s="160">
        <f t="shared" si="200"/>
        <v>0</v>
      </c>
      <c r="NA207" s="160">
        <f t="shared" si="200"/>
        <v>0</v>
      </c>
      <c r="NB207" s="160">
        <f t="shared" si="200"/>
        <v>0</v>
      </c>
      <c r="NC207" s="160">
        <f t="shared" si="200"/>
        <v>0</v>
      </c>
      <c r="ND207" s="160">
        <f t="shared" si="200"/>
        <v>0</v>
      </c>
      <c r="NE207" s="160">
        <f t="shared" si="200"/>
        <v>0</v>
      </c>
      <c r="NF207" s="160">
        <f t="shared" si="200"/>
        <v>0</v>
      </c>
      <c r="NG207" s="160">
        <f t="shared" si="200"/>
        <v>0</v>
      </c>
      <c r="NH207" s="160">
        <f t="shared" si="200"/>
        <v>0</v>
      </c>
      <c r="NI207" s="160">
        <f t="shared" si="200"/>
        <v>0</v>
      </c>
      <c r="NJ207" s="160">
        <f t="shared" si="200"/>
        <v>0</v>
      </c>
      <c r="NK207" s="161">
        <f t="shared" si="200"/>
        <v>0</v>
      </c>
    </row>
    <row r="208" spans="1:375" x14ac:dyDescent="0.25">
      <c r="A208" s="156">
        <f t="shared" si="170"/>
        <v>0</v>
      </c>
      <c r="B208" s="48" t="s">
        <v>157</v>
      </c>
      <c r="C208" s="153" t="s">
        <v>147</v>
      </c>
      <c r="D208" s="154">
        <f t="shared" ref="D208:BO208" si="201">IF(D$165=EOMONTH($D35,-1),-FV($AE35,ROUNDDOWN(YEARFRAC($D$165,D$165,1),0),,-$AC35*$B35,0),0)</f>
        <v>0</v>
      </c>
      <c r="E208" s="154">
        <f t="shared" si="201"/>
        <v>0</v>
      </c>
      <c r="F208" s="154">
        <f t="shared" si="201"/>
        <v>0</v>
      </c>
      <c r="G208" s="154">
        <f t="shared" si="201"/>
        <v>0</v>
      </c>
      <c r="H208" s="154">
        <f t="shared" si="201"/>
        <v>0</v>
      </c>
      <c r="I208" s="154">
        <f t="shared" si="201"/>
        <v>0</v>
      </c>
      <c r="J208" s="154">
        <f t="shared" si="201"/>
        <v>0</v>
      </c>
      <c r="K208" s="154">
        <f t="shared" si="201"/>
        <v>0</v>
      </c>
      <c r="L208" s="154">
        <f t="shared" si="201"/>
        <v>0</v>
      </c>
      <c r="M208" s="154">
        <f t="shared" si="201"/>
        <v>0</v>
      </c>
      <c r="N208" s="154">
        <f t="shared" si="201"/>
        <v>0</v>
      </c>
      <c r="O208" s="154">
        <f t="shared" si="201"/>
        <v>0</v>
      </c>
      <c r="P208" s="154">
        <f t="shared" si="201"/>
        <v>0</v>
      </c>
      <c r="Q208" s="154">
        <f t="shared" si="201"/>
        <v>0</v>
      </c>
      <c r="R208" s="154">
        <f t="shared" si="201"/>
        <v>0</v>
      </c>
      <c r="S208" s="154">
        <f t="shared" si="201"/>
        <v>0</v>
      </c>
      <c r="T208" s="154">
        <f t="shared" si="201"/>
        <v>0</v>
      </c>
      <c r="U208" s="154">
        <f t="shared" si="201"/>
        <v>0</v>
      </c>
      <c r="V208" s="154">
        <f t="shared" si="201"/>
        <v>0</v>
      </c>
      <c r="W208" s="154">
        <f t="shared" si="201"/>
        <v>0</v>
      </c>
      <c r="X208" s="154">
        <f t="shared" si="201"/>
        <v>0</v>
      </c>
      <c r="Y208" s="154">
        <f t="shared" si="201"/>
        <v>0</v>
      </c>
      <c r="Z208" s="154">
        <f t="shared" si="201"/>
        <v>0</v>
      </c>
      <c r="AA208" s="154">
        <f t="shared" si="201"/>
        <v>0</v>
      </c>
      <c r="AB208" s="154">
        <f t="shared" si="201"/>
        <v>0</v>
      </c>
      <c r="AC208" s="154">
        <f t="shared" si="201"/>
        <v>0</v>
      </c>
      <c r="AD208" s="154">
        <f t="shared" si="201"/>
        <v>0</v>
      </c>
      <c r="AE208" s="154">
        <f t="shared" si="201"/>
        <v>0</v>
      </c>
      <c r="AF208" s="154">
        <f t="shared" si="201"/>
        <v>0</v>
      </c>
      <c r="AG208" s="154">
        <f t="shared" si="201"/>
        <v>0</v>
      </c>
      <c r="AH208" s="154">
        <f t="shared" si="201"/>
        <v>0</v>
      </c>
      <c r="AI208" s="154">
        <f t="shared" si="201"/>
        <v>0</v>
      </c>
      <c r="AJ208" s="154">
        <f t="shared" si="201"/>
        <v>0</v>
      </c>
      <c r="AK208" s="154">
        <f t="shared" si="201"/>
        <v>0</v>
      </c>
      <c r="AL208" s="154">
        <f t="shared" si="201"/>
        <v>0</v>
      </c>
      <c r="AM208" s="154">
        <f t="shared" si="201"/>
        <v>0</v>
      </c>
      <c r="AN208" s="154">
        <f t="shared" si="201"/>
        <v>0</v>
      </c>
      <c r="AO208" s="154">
        <f t="shared" si="201"/>
        <v>0</v>
      </c>
      <c r="AP208" s="154">
        <f t="shared" si="201"/>
        <v>0</v>
      </c>
      <c r="AQ208" s="154">
        <f t="shared" si="201"/>
        <v>0</v>
      </c>
      <c r="AR208" s="154">
        <f t="shared" si="201"/>
        <v>0</v>
      </c>
      <c r="AS208" s="154">
        <f t="shared" si="201"/>
        <v>0</v>
      </c>
      <c r="AT208" s="154">
        <f t="shared" si="201"/>
        <v>0</v>
      </c>
      <c r="AU208" s="154">
        <f t="shared" si="201"/>
        <v>0</v>
      </c>
      <c r="AV208" s="154">
        <f t="shared" si="201"/>
        <v>0</v>
      </c>
      <c r="AW208" s="154">
        <f t="shared" si="201"/>
        <v>0</v>
      </c>
      <c r="AX208" s="154">
        <f t="shared" si="201"/>
        <v>0</v>
      </c>
      <c r="AY208" s="154">
        <f t="shared" si="201"/>
        <v>0</v>
      </c>
      <c r="AZ208" s="154">
        <f t="shared" si="201"/>
        <v>0</v>
      </c>
      <c r="BA208" s="154">
        <f t="shared" si="201"/>
        <v>0</v>
      </c>
      <c r="BB208" s="154">
        <f t="shared" si="201"/>
        <v>0</v>
      </c>
      <c r="BC208" s="154">
        <f t="shared" si="201"/>
        <v>0</v>
      </c>
      <c r="BD208" s="154">
        <f t="shared" si="201"/>
        <v>0</v>
      </c>
      <c r="BE208" s="154">
        <f t="shared" si="201"/>
        <v>0</v>
      </c>
      <c r="BF208" s="154">
        <f t="shared" si="201"/>
        <v>0</v>
      </c>
      <c r="BG208" s="154">
        <f t="shared" si="201"/>
        <v>0</v>
      </c>
      <c r="BH208" s="154">
        <f t="shared" si="201"/>
        <v>0</v>
      </c>
      <c r="BI208" s="154">
        <f t="shared" si="201"/>
        <v>0</v>
      </c>
      <c r="BJ208" s="154">
        <f t="shared" si="201"/>
        <v>0</v>
      </c>
      <c r="BK208" s="154">
        <f t="shared" si="201"/>
        <v>0</v>
      </c>
      <c r="BL208" s="154">
        <f t="shared" si="201"/>
        <v>0</v>
      </c>
      <c r="BM208" s="154">
        <f t="shared" si="201"/>
        <v>0</v>
      </c>
      <c r="BN208" s="154">
        <f t="shared" si="201"/>
        <v>0</v>
      </c>
      <c r="BO208" s="154">
        <f t="shared" si="201"/>
        <v>0</v>
      </c>
      <c r="BP208" s="154">
        <f t="shared" ref="BP208:EA208" si="202">IF(BP$165=EOMONTH($D35,-1),-FV($AE35,ROUNDDOWN(YEARFRAC($D$165,BP$165,1),0),,-$AC35*$B35,0),0)</f>
        <v>0</v>
      </c>
      <c r="BQ208" s="154">
        <f t="shared" si="202"/>
        <v>0</v>
      </c>
      <c r="BR208" s="154">
        <f t="shared" si="202"/>
        <v>0</v>
      </c>
      <c r="BS208" s="154">
        <f t="shared" si="202"/>
        <v>0</v>
      </c>
      <c r="BT208" s="154">
        <f t="shared" si="202"/>
        <v>0</v>
      </c>
      <c r="BU208" s="154">
        <f t="shared" si="202"/>
        <v>0</v>
      </c>
      <c r="BV208" s="154">
        <f t="shared" si="202"/>
        <v>0</v>
      </c>
      <c r="BW208" s="154">
        <f t="shared" si="202"/>
        <v>0</v>
      </c>
      <c r="BX208" s="154">
        <f t="shared" si="202"/>
        <v>0</v>
      </c>
      <c r="BY208" s="154">
        <f t="shared" si="202"/>
        <v>0</v>
      </c>
      <c r="BZ208" s="154">
        <f t="shared" si="202"/>
        <v>0</v>
      </c>
      <c r="CA208" s="154">
        <f t="shared" si="202"/>
        <v>0</v>
      </c>
      <c r="CB208" s="154">
        <f t="shared" si="202"/>
        <v>0</v>
      </c>
      <c r="CC208" s="154">
        <f t="shared" si="202"/>
        <v>0</v>
      </c>
      <c r="CD208" s="154">
        <f t="shared" si="202"/>
        <v>0</v>
      </c>
      <c r="CE208" s="154">
        <f t="shared" si="202"/>
        <v>0</v>
      </c>
      <c r="CF208" s="154">
        <f t="shared" si="202"/>
        <v>0</v>
      </c>
      <c r="CG208" s="154">
        <f t="shared" si="202"/>
        <v>0</v>
      </c>
      <c r="CH208" s="154">
        <f t="shared" si="202"/>
        <v>0</v>
      </c>
      <c r="CI208" s="154">
        <f t="shared" si="202"/>
        <v>0</v>
      </c>
      <c r="CJ208" s="154">
        <f t="shared" si="202"/>
        <v>0</v>
      </c>
      <c r="CK208" s="154">
        <f t="shared" si="202"/>
        <v>0</v>
      </c>
      <c r="CL208" s="154">
        <f t="shared" si="202"/>
        <v>0</v>
      </c>
      <c r="CM208" s="154">
        <f t="shared" si="202"/>
        <v>0</v>
      </c>
      <c r="CN208" s="154">
        <f t="shared" si="202"/>
        <v>0</v>
      </c>
      <c r="CO208" s="154">
        <f t="shared" si="202"/>
        <v>0</v>
      </c>
      <c r="CP208" s="154">
        <f t="shared" si="202"/>
        <v>0</v>
      </c>
      <c r="CQ208" s="154">
        <f t="shared" si="202"/>
        <v>0</v>
      </c>
      <c r="CR208" s="154">
        <f t="shared" si="202"/>
        <v>0</v>
      </c>
      <c r="CS208" s="154">
        <f t="shared" si="202"/>
        <v>0</v>
      </c>
      <c r="CT208" s="154">
        <f t="shared" si="202"/>
        <v>0</v>
      </c>
      <c r="CU208" s="154">
        <f t="shared" si="202"/>
        <v>0</v>
      </c>
      <c r="CV208" s="154">
        <f t="shared" si="202"/>
        <v>0</v>
      </c>
      <c r="CW208" s="154">
        <f t="shared" si="202"/>
        <v>0</v>
      </c>
      <c r="CX208" s="154">
        <f t="shared" si="202"/>
        <v>0</v>
      </c>
      <c r="CY208" s="154">
        <f t="shared" si="202"/>
        <v>0</v>
      </c>
      <c r="CZ208" s="154">
        <f t="shared" si="202"/>
        <v>0</v>
      </c>
      <c r="DA208" s="154">
        <f t="shared" si="202"/>
        <v>0</v>
      </c>
      <c r="DB208" s="154">
        <f t="shared" si="202"/>
        <v>0</v>
      </c>
      <c r="DC208" s="154">
        <f t="shared" si="202"/>
        <v>0</v>
      </c>
      <c r="DD208" s="154">
        <f t="shared" si="202"/>
        <v>0</v>
      </c>
      <c r="DE208" s="154">
        <f t="shared" si="202"/>
        <v>0</v>
      </c>
      <c r="DF208" s="154">
        <f t="shared" si="202"/>
        <v>0</v>
      </c>
      <c r="DG208" s="154">
        <f t="shared" si="202"/>
        <v>0</v>
      </c>
      <c r="DH208" s="154">
        <f t="shared" si="202"/>
        <v>0</v>
      </c>
      <c r="DI208" s="154">
        <f t="shared" si="202"/>
        <v>0</v>
      </c>
      <c r="DJ208" s="154">
        <f t="shared" si="202"/>
        <v>0</v>
      </c>
      <c r="DK208" s="154">
        <f t="shared" si="202"/>
        <v>0</v>
      </c>
      <c r="DL208" s="154">
        <f t="shared" si="202"/>
        <v>0</v>
      </c>
      <c r="DM208" s="154">
        <f t="shared" si="202"/>
        <v>0</v>
      </c>
      <c r="DN208" s="154">
        <f t="shared" si="202"/>
        <v>0</v>
      </c>
      <c r="DO208" s="154">
        <f t="shared" si="202"/>
        <v>0</v>
      </c>
      <c r="DP208" s="154">
        <f t="shared" si="202"/>
        <v>0</v>
      </c>
      <c r="DQ208" s="154">
        <f t="shared" si="202"/>
        <v>0</v>
      </c>
      <c r="DR208" s="154">
        <f t="shared" si="202"/>
        <v>0</v>
      </c>
      <c r="DS208" s="154">
        <f t="shared" si="202"/>
        <v>0</v>
      </c>
      <c r="DT208" s="154">
        <f t="shared" si="202"/>
        <v>0</v>
      </c>
      <c r="DU208" s="154">
        <f t="shared" si="202"/>
        <v>0</v>
      </c>
      <c r="DV208" s="154">
        <f t="shared" si="202"/>
        <v>0</v>
      </c>
      <c r="DW208" s="154">
        <f t="shared" si="202"/>
        <v>0</v>
      </c>
      <c r="DX208" s="154">
        <f t="shared" si="202"/>
        <v>0</v>
      </c>
      <c r="DY208" s="154">
        <f t="shared" si="202"/>
        <v>0</v>
      </c>
      <c r="DZ208" s="154">
        <f t="shared" si="202"/>
        <v>0</v>
      </c>
      <c r="EA208" s="154">
        <f t="shared" si="202"/>
        <v>0</v>
      </c>
      <c r="EB208" s="154">
        <f t="shared" ref="EB208:GM208" si="203">IF(EB$165=EOMONTH($D35,-1),-FV($AE35,ROUNDDOWN(YEARFRAC($D$165,EB$165,1),0),,-$AC35*$B35,0),0)</f>
        <v>0</v>
      </c>
      <c r="EC208" s="154">
        <f t="shared" si="203"/>
        <v>0</v>
      </c>
      <c r="ED208" s="154">
        <f t="shared" si="203"/>
        <v>0</v>
      </c>
      <c r="EE208" s="154">
        <f t="shared" si="203"/>
        <v>0</v>
      </c>
      <c r="EF208" s="154">
        <f t="shared" si="203"/>
        <v>0</v>
      </c>
      <c r="EG208" s="154">
        <f t="shared" si="203"/>
        <v>0</v>
      </c>
      <c r="EH208" s="154">
        <f t="shared" si="203"/>
        <v>0</v>
      </c>
      <c r="EI208" s="154">
        <f t="shared" si="203"/>
        <v>0</v>
      </c>
      <c r="EJ208" s="154">
        <f t="shared" si="203"/>
        <v>0</v>
      </c>
      <c r="EK208" s="154">
        <f t="shared" si="203"/>
        <v>0</v>
      </c>
      <c r="EL208" s="154">
        <f t="shared" si="203"/>
        <v>0</v>
      </c>
      <c r="EM208" s="154">
        <f t="shared" si="203"/>
        <v>0</v>
      </c>
      <c r="EN208" s="154">
        <f t="shared" si="203"/>
        <v>0</v>
      </c>
      <c r="EO208" s="154">
        <f t="shared" si="203"/>
        <v>0</v>
      </c>
      <c r="EP208" s="154">
        <f t="shared" si="203"/>
        <v>0</v>
      </c>
      <c r="EQ208" s="154">
        <f t="shared" si="203"/>
        <v>0</v>
      </c>
      <c r="ER208" s="154">
        <f t="shared" si="203"/>
        <v>0</v>
      </c>
      <c r="ES208" s="154">
        <f t="shared" si="203"/>
        <v>0</v>
      </c>
      <c r="ET208" s="154">
        <f t="shared" si="203"/>
        <v>0</v>
      </c>
      <c r="EU208" s="154">
        <f t="shared" si="203"/>
        <v>0</v>
      </c>
      <c r="EV208" s="154">
        <f t="shared" si="203"/>
        <v>0</v>
      </c>
      <c r="EW208" s="154">
        <f t="shared" si="203"/>
        <v>0</v>
      </c>
      <c r="EX208" s="154">
        <f t="shared" si="203"/>
        <v>0</v>
      </c>
      <c r="EY208" s="154">
        <f t="shared" si="203"/>
        <v>0</v>
      </c>
      <c r="EZ208" s="154">
        <f t="shared" si="203"/>
        <v>0</v>
      </c>
      <c r="FA208" s="154">
        <f t="shared" si="203"/>
        <v>0</v>
      </c>
      <c r="FB208" s="154">
        <f t="shared" si="203"/>
        <v>0</v>
      </c>
      <c r="FC208" s="154">
        <f t="shared" si="203"/>
        <v>0</v>
      </c>
      <c r="FD208" s="154">
        <f t="shared" si="203"/>
        <v>0</v>
      </c>
      <c r="FE208" s="154">
        <f t="shared" si="203"/>
        <v>0</v>
      </c>
      <c r="FF208" s="154">
        <f t="shared" si="203"/>
        <v>0</v>
      </c>
      <c r="FG208" s="154">
        <f t="shared" si="203"/>
        <v>0</v>
      </c>
      <c r="FH208" s="154">
        <f t="shared" si="203"/>
        <v>0</v>
      </c>
      <c r="FI208" s="154">
        <f t="shared" si="203"/>
        <v>0</v>
      </c>
      <c r="FJ208" s="154">
        <f t="shared" si="203"/>
        <v>0</v>
      </c>
      <c r="FK208" s="154">
        <f t="shared" si="203"/>
        <v>0</v>
      </c>
      <c r="FL208" s="154">
        <f t="shared" si="203"/>
        <v>0</v>
      </c>
      <c r="FM208" s="154">
        <f t="shared" si="203"/>
        <v>0</v>
      </c>
      <c r="FN208" s="154">
        <f t="shared" si="203"/>
        <v>0</v>
      </c>
      <c r="FO208" s="154">
        <f t="shared" si="203"/>
        <v>0</v>
      </c>
      <c r="FP208" s="154">
        <f t="shared" si="203"/>
        <v>0</v>
      </c>
      <c r="FQ208" s="154">
        <f t="shared" si="203"/>
        <v>0</v>
      </c>
      <c r="FR208" s="154">
        <f t="shared" si="203"/>
        <v>0</v>
      </c>
      <c r="FS208" s="154">
        <f t="shared" si="203"/>
        <v>0</v>
      </c>
      <c r="FT208" s="154">
        <f t="shared" si="203"/>
        <v>0</v>
      </c>
      <c r="FU208" s="154">
        <f t="shared" si="203"/>
        <v>0</v>
      </c>
      <c r="FV208" s="154">
        <f t="shared" si="203"/>
        <v>0</v>
      </c>
      <c r="FW208" s="154">
        <f t="shared" si="203"/>
        <v>0</v>
      </c>
      <c r="FX208" s="154">
        <f t="shared" si="203"/>
        <v>0</v>
      </c>
      <c r="FY208" s="154">
        <f t="shared" si="203"/>
        <v>0</v>
      </c>
      <c r="FZ208" s="154">
        <f t="shared" si="203"/>
        <v>0</v>
      </c>
      <c r="GA208" s="154">
        <f t="shared" si="203"/>
        <v>0</v>
      </c>
      <c r="GB208" s="154">
        <f t="shared" si="203"/>
        <v>0</v>
      </c>
      <c r="GC208" s="154">
        <f t="shared" si="203"/>
        <v>0</v>
      </c>
      <c r="GD208" s="154">
        <f t="shared" si="203"/>
        <v>0</v>
      </c>
      <c r="GE208" s="154">
        <f t="shared" si="203"/>
        <v>0</v>
      </c>
      <c r="GF208" s="154">
        <f t="shared" si="203"/>
        <v>0</v>
      </c>
      <c r="GG208" s="154">
        <f t="shared" si="203"/>
        <v>0</v>
      </c>
      <c r="GH208" s="154">
        <f t="shared" si="203"/>
        <v>0</v>
      </c>
      <c r="GI208" s="154">
        <f t="shared" si="203"/>
        <v>0</v>
      </c>
      <c r="GJ208" s="154">
        <f t="shared" si="203"/>
        <v>0</v>
      </c>
      <c r="GK208" s="154">
        <f t="shared" si="203"/>
        <v>0</v>
      </c>
      <c r="GL208" s="154">
        <f t="shared" si="203"/>
        <v>0</v>
      </c>
      <c r="GM208" s="154">
        <f t="shared" si="203"/>
        <v>0</v>
      </c>
      <c r="GN208" s="154">
        <f t="shared" ref="GN208:IY208" si="204">IF(GN$165=EOMONTH($D35,-1),-FV($AE35,ROUNDDOWN(YEARFRAC($D$165,GN$165,1),0),,-$AC35*$B35,0),0)</f>
        <v>0</v>
      </c>
      <c r="GO208" s="154">
        <f t="shared" si="204"/>
        <v>0</v>
      </c>
      <c r="GP208" s="154">
        <f t="shared" si="204"/>
        <v>0</v>
      </c>
      <c r="GQ208" s="154">
        <f t="shared" si="204"/>
        <v>0</v>
      </c>
      <c r="GR208" s="154">
        <f t="shared" si="204"/>
        <v>0</v>
      </c>
      <c r="GS208" s="154">
        <f t="shared" si="204"/>
        <v>0</v>
      </c>
      <c r="GT208" s="154">
        <f t="shared" si="204"/>
        <v>0</v>
      </c>
      <c r="GU208" s="154">
        <f t="shared" si="204"/>
        <v>0</v>
      </c>
      <c r="GV208" s="154">
        <f t="shared" si="204"/>
        <v>0</v>
      </c>
      <c r="GW208" s="154">
        <f t="shared" si="204"/>
        <v>0</v>
      </c>
      <c r="GX208" s="154">
        <f t="shared" si="204"/>
        <v>0</v>
      </c>
      <c r="GY208" s="154">
        <f t="shared" si="204"/>
        <v>0</v>
      </c>
      <c r="GZ208" s="154">
        <f t="shared" si="204"/>
        <v>0</v>
      </c>
      <c r="HA208" s="154">
        <f t="shared" si="204"/>
        <v>0</v>
      </c>
      <c r="HB208" s="154">
        <f t="shared" si="204"/>
        <v>0</v>
      </c>
      <c r="HC208" s="154">
        <f t="shared" si="204"/>
        <v>0</v>
      </c>
      <c r="HD208" s="154">
        <f t="shared" si="204"/>
        <v>0</v>
      </c>
      <c r="HE208" s="154">
        <f t="shared" si="204"/>
        <v>0</v>
      </c>
      <c r="HF208" s="154">
        <f t="shared" si="204"/>
        <v>0</v>
      </c>
      <c r="HG208" s="154">
        <f t="shared" si="204"/>
        <v>0</v>
      </c>
      <c r="HH208" s="154">
        <f t="shared" si="204"/>
        <v>0</v>
      </c>
      <c r="HI208" s="154">
        <f t="shared" si="204"/>
        <v>0</v>
      </c>
      <c r="HJ208" s="154">
        <f t="shared" si="204"/>
        <v>0</v>
      </c>
      <c r="HK208" s="154">
        <f t="shared" si="204"/>
        <v>0</v>
      </c>
      <c r="HL208" s="154">
        <f t="shared" si="204"/>
        <v>0</v>
      </c>
      <c r="HM208" s="154">
        <f t="shared" si="204"/>
        <v>0</v>
      </c>
      <c r="HN208" s="154">
        <f t="shared" si="204"/>
        <v>0</v>
      </c>
      <c r="HO208" s="154">
        <f t="shared" si="204"/>
        <v>0</v>
      </c>
      <c r="HP208" s="154">
        <f t="shared" si="204"/>
        <v>0</v>
      </c>
      <c r="HQ208" s="154">
        <f t="shared" si="204"/>
        <v>0</v>
      </c>
      <c r="HR208" s="154">
        <f t="shared" si="204"/>
        <v>0</v>
      </c>
      <c r="HS208" s="154">
        <f t="shared" si="204"/>
        <v>0</v>
      </c>
      <c r="HT208" s="154">
        <f t="shared" si="204"/>
        <v>0</v>
      </c>
      <c r="HU208" s="154">
        <f t="shared" si="204"/>
        <v>0</v>
      </c>
      <c r="HV208" s="154">
        <f t="shared" si="204"/>
        <v>0</v>
      </c>
      <c r="HW208" s="154">
        <f t="shared" si="204"/>
        <v>0</v>
      </c>
      <c r="HX208" s="154">
        <f t="shared" si="204"/>
        <v>0</v>
      </c>
      <c r="HY208" s="154">
        <f t="shared" si="204"/>
        <v>0</v>
      </c>
      <c r="HZ208" s="154">
        <f t="shared" si="204"/>
        <v>0</v>
      </c>
      <c r="IA208" s="154">
        <f t="shared" si="204"/>
        <v>0</v>
      </c>
      <c r="IB208" s="154">
        <f t="shared" si="204"/>
        <v>0</v>
      </c>
      <c r="IC208" s="154">
        <f t="shared" si="204"/>
        <v>0</v>
      </c>
      <c r="ID208" s="154">
        <f t="shared" si="204"/>
        <v>0</v>
      </c>
      <c r="IE208" s="154">
        <f t="shared" si="204"/>
        <v>0</v>
      </c>
      <c r="IF208" s="154">
        <f t="shared" si="204"/>
        <v>0</v>
      </c>
      <c r="IG208" s="154">
        <f t="shared" si="204"/>
        <v>0</v>
      </c>
      <c r="IH208" s="154">
        <f t="shared" si="204"/>
        <v>0</v>
      </c>
      <c r="II208" s="154">
        <f t="shared" si="204"/>
        <v>0</v>
      </c>
      <c r="IJ208" s="154">
        <f t="shared" si="204"/>
        <v>0</v>
      </c>
      <c r="IK208" s="154">
        <f t="shared" si="204"/>
        <v>0</v>
      </c>
      <c r="IL208" s="154">
        <f t="shared" si="204"/>
        <v>0</v>
      </c>
      <c r="IM208" s="154">
        <f t="shared" si="204"/>
        <v>0</v>
      </c>
      <c r="IN208" s="154">
        <f t="shared" si="204"/>
        <v>0</v>
      </c>
      <c r="IO208" s="154">
        <f t="shared" si="204"/>
        <v>0</v>
      </c>
      <c r="IP208" s="154">
        <f t="shared" si="204"/>
        <v>0</v>
      </c>
      <c r="IQ208" s="154">
        <f t="shared" si="204"/>
        <v>0</v>
      </c>
      <c r="IR208" s="154">
        <f t="shared" si="204"/>
        <v>0</v>
      </c>
      <c r="IS208" s="154">
        <f t="shared" si="204"/>
        <v>0</v>
      </c>
      <c r="IT208" s="154">
        <f t="shared" si="204"/>
        <v>0</v>
      </c>
      <c r="IU208" s="154">
        <f t="shared" si="204"/>
        <v>0</v>
      </c>
      <c r="IV208" s="154">
        <f t="shared" si="204"/>
        <v>0</v>
      </c>
      <c r="IW208" s="154">
        <f t="shared" si="204"/>
        <v>0</v>
      </c>
      <c r="IX208" s="154">
        <f t="shared" si="204"/>
        <v>0</v>
      </c>
      <c r="IY208" s="154">
        <f t="shared" si="204"/>
        <v>0</v>
      </c>
      <c r="IZ208" s="154">
        <f t="shared" ref="IZ208:LK208" si="205">IF(IZ$165=EOMONTH($D35,-1),-FV($AE35,ROUNDDOWN(YEARFRAC($D$165,IZ$165,1),0),,-$AC35*$B35,0),0)</f>
        <v>0</v>
      </c>
      <c r="JA208" s="154">
        <f t="shared" si="205"/>
        <v>0</v>
      </c>
      <c r="JB208" s="154">
        <f t="shared" si="205"/>
        <v>0</v>
      </c>
      <c r="JC208" s="154">
        <f t="shared" si="205"/>
        <v>0</v>
      </c>
      <c r="JD208" s="154">
        <f t="shared" si="205"/>
        <v>0</v>
      </c>
      <c r="JE208" s="154">
        <f t="shared" si="205"/>
        <v>0</v>
      </c>
      <c r="JF208" s="154">
        <f t="shared" si="205"/>
        <v>0</v>
      </c>
      <c r="JG208" s="154">
        <f t="shared" si="205"/>
        <v>0</v>
      </c>
      <c r="JH208" s="154">
        <f t="shared" si="205"/>
        <v>0</v>
      </c>
      <c r="JI208" s="154">
        <f t="shared" si="205"/>
        <v>0</v>
      </c>
      <c r="JJ208" s="154">
        <f t="shared" si="205"/>
        <v>0</v>
      </c>
      <c r="JK208" s="154">
        <f t="shared" si="205"/>
        <v>0</v>
      </c>
      <c r="JL208" s="154">
        <f t="shared" si="205"/>
        <v>0</v>
      </c>
      <c r="JM208" s="154">
        <f t="shared" si="205"/>
        <v>0</v>
      </c>
      <c r="JN208" s="154">
        <f t="shared" si="205"/>
        <v>0</v>
      </c>
      <c r="JO208" s="154">
        <f t="shared" si="205"/>
        <v>0</v>
      </c>
      <c r="JP208" s="154">
        <f t="shared" si="205"/>
        <v>0</v>
      </c>
      <c r="JQ208" s="154">
        <f t="shared" si="205"/>
        <v>0</v>
      </c>
      <c r="JR208" s="154">
        <f t="shared" si="205"/>
        <v>0</v>
      </c>
      <c r="JS208" s="154">
        <f t="shared" si="205"/>
        <v>0</v>
      </c>
      <c r="JT208" s="154">
        <f t="shared" si="205"/>
        <v>0</v>
      </c>
      <c r="JU208" s="154">
        <f t="shared" si="205"/>
        <v>0</v>
      </c>
      <c r="JV208" s="154">
        <f t="shared" si="205"/>
        <v>0</v>
      </c>
      <c r="JW208" s="154">
        <f t="shared" si="205"/>
        <v>0</v>
      </c>
      <c r="JX208" s="154">
        <f t="shared" si="205"/>
        <v>0</v>
      </c>
      <c r="JY208" s="154">
        <f t="shared" si="205"/>
        <v>0</v>
      </c>
      <c r="JZ208" s="154">
        <f t="shared" si="205"/>
        <v>0</v>
      </c>
      <c r="KA208" s="154">
        <f t="shared" si="205"/>
        <v>0</v>
      </c>
      <c r="KB208" s="154">
        <f t="shared" si="205"/>
        <v>0</v>
      </c>
      <c r="KC208" s="154">
        <f t="shared" si="205"/>
        <v>0</v>
      </c>
      <c r="KD208" s="154">
        <f t="shared" si="205"/>
        <v>0</v>
      </c>
      <c r="KE208" s="154">
        <f t="shared" si="205"/>
        <v>0</v>
      </c>
      <c r="KF208" s="154">
        <f t="shared" si="205"/>
        <v>0</v>
      </c>
      <c r="KG208" s="154">
        <f t="shared" si="205"/>
        <v>0</v>
      </c>
      <c r="KH208" s="154">
        <f t="shared" si="205"/>
        <v>0</v>
      </c>
      <c r="KI208" s="154">
        <f t="shared" si="205"/>
        <v>0</v>
      </c>
      <c r="KJ208" s="154">
        <f t="shared" si="205"/>
        <v>0</v>
      </c>
      <c r="KK208" s="154">
        <f t="shared" si="205"/>
        <v>0</v>
      </c>
      <c r="KL208" s="154">
        <f t="shared" si="205"/>
        <v>0</v>
      </c>
      <c r="KM208" s="154">
        <f t="shared" si="205"/>
        <v>0</v>
      </c>
      <c r="KN208" s="154">
        <f t="shared" si="205"/>
        <v>0</v>
      </c>
      <c r="KO208" s="154">
        <f t="shared" si="205"/>
        <v>0</v>
      </c>
      <c r="KP208" s="154">
        <f t="shared" si="205"/>
        <v>0</v>
      </c>
      <c r="KQ208" s="154">
        <f t="shared" si="205"/>
        <v>0</v>
      </c>
      <c r="KR208" s="154">
        <f t="shared" si="205"/>
        <v>0</v>
      </c>
      <c r="KS208" s="154">
        <f t="shared" si="205"/>
        <v>0</v>
      </c>
      <c r="KT208" s="154">
        <f t="shared" si="205"/>
        <v>0</v>
      </c>
      <c r="KU208" s="154">
        <f t="shared" si="205"/>
        <v>0</v>
      </c>
      <c r="KV208" s="154">
        <f t="shared" si="205"/>
        <v>0</v>
      </c>
      <c r="KW208" s="154">
        <f t="shared" si="205"/>
        <v>0</v>
      </c>
      <c r="KX208" s="154">
        <f t="shared" si="205"/>
        <v>0</v>
      </c>
      <c r="KY208" s="154">
        <f t="shared" si="205"/>
        <v>0</v>
      </c>
      <c r="KZ208" s="154">
        <f t="shared" si="205"/>
        <v>0</v>
      </c>
      <c r="LA208" s="154">
        <f t="shared" si="205"/>
        <v>0</v>
      </c>
      <c r="LB208" s="154">
        <f t="shared" si="205"/>
        <v>0</v>
      </c>
      <c r="LC208" s="154">
        <f t="shared" si="205"/>
        <v>0</v>
      </c>
      <c r="LD208" s="154">
        <f t="shared" si="205"/>
        <v>0</v>
      </c>
      <c r="LE208" s="154">
        <f t="shared" si="205"/>
        <v>0</v>
      </c>
      <c r="LF208" s="154">
        <f t="shared" si="205"/>
        <v>0</v>
      </c>
      <c r="LG208" s="154">
        <f t="shared" si="205"/>
        <v>0</v>
      </c>
      <c r="LH208" s="154">
        <f t="shared" si="205"/>
        <v>0</v>
      </c>
      <c r="LI208" s="154">
        <f t="shared" si="205"/>
        <v>0</v>
      </c>
      <c r="LJ208" s="154">
        <f t="shared" si="205"/>
        <v>0</v>
      </c>
      <c r="LK208" s="154">
        <f t="shared" si="205"/>
        <v>0</v>
      </c>
      <c r="LL208" s="154">
        <f t="shared" ref="LL208:NK208" si="206">IF(LL$165=EOMONTH($D35,-1),-FV($AE35,ROUNDDOWN(YEARFRAC($D$165,LL$165,1),0),,-$AC35*$B35,0),0)</f>
        <v>0</v>
      </c>
      <c r="LM208" s="154">
        <f t="shared" si="206"/>
        <v>0</v>
      </c>
      <c r="LN208" s="154">
        <f t="shared" si="206"/>
        <v>0</v>
      </c>
      <c r="LO208" s="154">
        <f t="shared" si="206"/>
        <v>0</v>
      </c>
      <c r="LP208" s="154">
        <f t="shared" si="206"/>
        <v>0</v>
      </c>
      <c r="LQ208" s="154">
        <f t="shared" si="206"/>
        <v>0</v>
      </c>
      <c r="LR208" s="154">
        <f t="shared" si="206"/>
        <v>0</v>
      </c>
      <c r="LS208" s="154">
        <f t="shared" si="206"/>
        <v>0</v>
      </c>
      <c r="LT208" s="154">
        <f t="shared" si="206"/>
        <v>0</v>
      </c>
      <c r="LU208" s="154">
        <f t="shared" si="206"/>
        <v>0</v>
      </c>
      <c r="LV208" s="154">
        <f t="shared" si="206"/>
        <v>0</v>
      </c>
      <c r="LW208" s="154">
        <f t="shared" si="206"/>
        <v>0</v>
      </c>
      <c r="LX208" s="154">
        <f t="shared" si="206"/>
        <v>0</v>
      </c>
      <c r="LY208" s="154">
        <f t="shared" si="206"/>
        <v>0</v>
      </c>
      <c r="LZ208" s="154">
        <f t="shared" si="206"/>
        <v>0</v>
      </c>
      <c r="MA208" s="154">
        <f t="shared" si="206"/>
        <v>0</v>
      </c>
      <c r="MB208" s="154">
        <f t="shared" si="206"/>
        <v>0</v>
      </c>
      <c r="MC208" s="154">
        <f t="shared" si="206"/>
        <v>0</v>
      </c>
      <c r="MD208" s="154">
        <f t="shared" si="206"/>
        <v>0</v>
      </c>
      <c r="ME208" s="154">
        <f t="shared" si="206"/>
        <v>0</v>
      </c>
      <c r="MF208" s="154">
        <f t="shared" si="206"/>
        <v>0</v>
      </c>
      <c r="MG208" s="154">
        <f t="shared" si="206"/>
        <v>0</v>
      </c>
      <c r="MH208" s="154">
        <f t="shared" si="206"/>
        <v>0</v>
      </c>
      <c r="MI208" s="154">
        <f t="shared" si="206"/>
        <v>0</v>
      </c>
      <c r="MJ208" s="154">
        <f t="shared" si="206"/>
        <v>0</v>
      </c>
      <c r="MK208" s="154">
        <f t="shared" si="206"/>
        <v>0</v>
      </c>
      <c r="ML208" s="154">
        <f t="shared" si="206"/>
        <v>0</v>
      </c>
      <c r="MM208" s="154">
        <f t="shared" si="206"/>
        <v>0</v>
      </c>
      <c r="MN208" s="154">
        <f t="shared" si="206"/>
        <v>0</v>
      </c>
      <c r="MO208" s="154">
        <f t="shared" si="206"/>
        <v>0</v>
      </c>
      <c r="MP208" s="154">
        <f t="shared" si="206"/>
        <v>0</v>
      </c>
      <c r="MQ208" s="154">
        <f t="shared" si="206"/>
        <v>0</v>
      </c>
      <c r="MR208" s="154">
        <f t="shared" si="206"/>
        <v>0</v>
      </c>
      <c r="MS208" s="154">
        <f t="shared" si="206"/>
        <v>0</v>
      </c>
      <c r="MT208" s="154">
        <f t="shared" si="206"/>
        <v>0</v>
      </c>
      <c r="MU208" s="154">
        <f t="shared" si="206"/>
        <v>0</v>
      </c>
      <c r="MV208" s="154">
        <f t="shared" si="206"/>
        <v>0</v>
      </c>
      <c r="MW208" s="154">
        <f t="shared" si="206"/>
        <v>0</v>
      </c>
      <c r="MX208" s="154">
        <f t="shared" si="206"/>
        <v>0</v>
      </c>
      <c r="MY208" s="154">
        <f t="shared" si="206"/>
        <v>0</v>
      </c>
      <c r="MZ208" s="154">
        <f t="shared" si="206"/>
        <v>0</v>
      </c>
      <c r="NA208" s="154">
        <f t="shared" si="206"/>
        <v>0</v>
      </c>
      <c r="NB208" s="154">
        <f t="shared" si="206"/>
        <v>0</v>
      </c>
      <c r="NC208" s="154">
        <f t="shared" si="206"/>
        <v>0</v>
      </c>
      <c r="ND208" s="154">
        <f t="shared" si="206"/>
        <v>0</v>
      </c>
      <c r="NE208" s="154">
        <f t="shared" si="206"/>
        <v>0</v>
      </c>
      <c r="NF208" s="154">
        <f t="shared" si="206"/>
        <v>0</v>
      </c>
      <c r="NG208" s="154">
        <f t="shared" si="206"/>
        <v>0</v>
      </c>
      <c r="NH208" s="154">
        <f t="shared" si="206"/>
        <v>0</v>
      </c>
      <c r="NI208" s="154">
        <f t="shared" si="206"/>
        <v>0</v>
      </c>
      <c r="NJ208" s="154">
        <f t="shared" si="206"/>
        <v>0</v>
      </c>
      <c r="NK208" s="157">
        <f t="shared" si="206"/>
        <v>0</v>
      </c>
    </row>
    <row r="209" spans="1:375" x14ac:dyDescent="0.25">
      <c r="A209" s="156">
        <f t="shared" si="170"/>
        <v>0</v>
      </c>
      <c r="B209" s="48" t="s">
        <v>156</v>
      </c>
      <c r="C209" s="153" t="s">
        <v>148</v>
      </c>
      <c r="D209" s="154">
        <f>IF(D$165=EOMONTH($D35,-1),SUMIFS($D200:$NK200,$D$165:$NK$165,"&gt;="&amp;EOMONTH($D35,$S35),$D$165:$NK$165,"&lt;"&amp;EOMONTH($D35,60))*-$AF35+SUMIFS($D200:$NK200,$D$165:$NK$165,"&gt;="&amp;EOMONTH($D35,60),$D$165:$NK$165,"&lt;"&amp;EOMONTH($D35,300))*-$AG35,0)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E209" s="154">
        <f t="shared" ref="E209:BP209" si="207">IF(E$165=EOMONTH($D35,-1),SUMIFS($D200:$NK200,$D$165:$NK$165,"&gt;="&amp;EOMONTH($D35,$S35),$D$165:$NK$165,"&lt;"&amp;EOMONTH($D35,60))*-$AF35+SUMIFS($D200:$NK200,$D$165:$NK$165,"&gt;="&amp;EOMONTH($D35,60),$D$165:$NK$165,"&lt;"&amp;EOMONTH($D35,300))*-$AG35,0)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F209" s="154">
        <f t="shared" si="207"/>
        <v>0</v>
      </c>
      <c r="G209" s="154">
        <f t="shared" si="207"/>
        <v>0</v>
      </c>
      <c r="H209" s="154">
        <f t="shared" si="207"/>
        <v>0</v>
      </c>
      <c r="I209" s="154">
        <f t="shared" si="207"/>
        <v>0</v>
      </c>
      <c r="J209" s="154">
        <f t="shared" si="207"/>
        <v>0</v>
      </c>
      <c r="K209" s="154">
        <f t="shared" si="207"/>
        <v>0</v>
      </c>
      <c r="L209" s="154">
        <f t="shared" si="207"/>
        <v>0</v>
      </c>
      <c r="M209" s="154">
        <f t="shared" si="207"/>
        <v>0</v>
      </c>
      <c r="N209" s="154">
        <f t="shared" si="207"/>
        <v>0</v>
      </c>
      <c r="O209" s="154">
        <f t="shared" si="207"/>
        <v>0</v>
      </c>
      <c r="P209" s="154">
        <f t="shared" si="207"/>
        <v>0</v>
      </c>
      <c r="Q209" s="154">
        <f t="shared" si="207"/>
        <v>0</v>
      </c>
      <c r="R209" s="154">
        <f t="shared" si="207"/>
        <v>0</v>
      </c>
      <c r="S209" s="154">
        <f t="shared" si="207"/>
        <v>0</v>
      </c>
      <c r="T209" s="154">
        <f t="shared" si="207"/>
        <v>0</v>
      </c>
      <c r="U209" s="154">
        <f t="shared" si="207"/>
        <v>0</v>
      </c>
      <c r="V209" s="154">
        <f t="shared" si="207"/>
        <v>0</v>
      </c>
      <c r="W209" s="154">
        <f t="shared" si="207"/>
        <v>0</v>
      </c>
      <c r="X209" s="154">
        <f t="shared" si="207"/>
        <v>0</v>
      </c>
      <c r="Y209" s="154">
        <f t="shared" si="207"/>
        <v>0</v>
      </c>
      <c r="Z209" s="154">
        <f t="shared" si="207"/>
        <v>0</v>
      </c>
      <c r="AA209" s="154">
        <f t="shared" si="207"/>
        <v>0</v>
      </c>
      <c r="AB209" s="154">
        <f t="shared" si="207"/>
        <v>0</v>
      </c>
      <c r="AC209" s="154">
        <f t="shared" si="207"/>
        <v>0</v>
      </c>
      <c r="AD209" s="154">
        <f t="shared" si="207"/>
        <v>0</v>
      </c>
      <c r="AE209" s="154">
        <f t="shared" si="207"/>
        <v>0</v>
      </c>
      <c r="AF209" s="154">
        <f t="shared" si="207"/>
        <v>0</v>
      </c>
      <c r="AG209" s="154">
        <f t="shared" si="207"/>
        <v>0</v>
      </c>
      <c r="AH209" s="154">
        <f t="shared" si="207"/>
        <v>0</v>
      </c>
      <c r="AI209" s="154">
        <f t="shared" si="207"/>
        <v>0</v>
      </c>
      <c r="AJ209" s="154">
        <f t="shared" si="207"/>
        <v>0</v>
      </c>
      <c r="AK209" s="154">
        <f t="shared" si="207"/>
        <v>0</v>
      </c>
      <c r="AL209" s="154">
        <f t="shared" si="207"/>
        <v>0</v>
      </c>
      <c r="AM209" s="154">
        <f t="shared" si="207"/>
        <v>0</v>
      </c>
      <c r="AN209" s="154">
        <f t="shared" si="207"/>
        <v>0</v>
      </c>
      <c r="AO209" s="154">
        <f t="shared" si="207"/>
        <v>0</v>
      </c>
      <c r="AP209" s="154">
        <f t="shared" si="207"/>
        <v>0</v>
      </c>
      <c r="AQ209" s="154">
        <f t="shared" si="207"/>
        <v>0</v>
      </c>
      <c r="AR209" s="154">
        <f t="shared" si="207"/>
        <v>0</v>
      </c>
      <c r="AS209" s="154">
        <f t="shared" si="207"/>
        <v>0</v>
      </c>
      <c r="AT209" s="154">
        <f t="shared" si="207"/>
        <v>0</v>
      </c>
      <c r="AU209" s="154">
        <f t="shared" si="207"/>
        <v>0</v>
      </c>
      <c r="AV209" s="154">
        <f t="shared" si="207"/>
        <v>0</v>
      </c>
      <c r="AW209" s="154">
        <f t="shared" si="207"/>
        <v>0</v>
      </c>
      <c r="AX209" s="154">
        <f t="shared" si="207"/>
        <v>0</v>
      </c>
      <c r="AY209" s="154">
        <f t="shared" si="207"/>
        <v>0</v>
      </c>
      <c r="AZ209" s="154">
        <f t="shared" si="207"/>
        <v>0</v>
      </c>
      <c r="BA209" s="154">
        <f t="shared" si="207"/>
        <v>0</v>
      </c>
      <c r="BB209" s="154">
        <f t="shared" si="207"/>
        <v>0</v>
      </c>
      <c r="BC209" s="154">
        <f t="shared" si="207"/>
        <v>0</v>
      </c>
      <c r="BD209" s="154">
        <f t="shared" si="207"/>
        <v>0</v>
      </c>
      <c r="BE209" s="154">
        <f t="shared" si="207"/>
        <v>0</v>
      </c>
      <c r="BF209" s="154">
        <f t="shared" si="207"/>
        <v>0</v>
      </c>
      <c r="BG209" s="154">
        <f t="shared" si="207"/>
        <v>0</v>
      </c>
      <c r="BH209" s="154">
        <f t="shared" si="207"/>
        <v>0</v>
      </c>
      <c r="BI209" s="154">
        <f t="shared" si="207"/>
        <v>0</v>
      </c>
      <c r="BJ209" s="154">
        <f t="shared" si="207"/>
        <v>0</v>
      </c>
      <c r="BK209" s="154">
        <f t="shared" si="207"/>
        <v>0</v>
      </c>
      <c r="BL209" s="154">
        <f t="shared" si="207"/>
        <v>0</v>
      </c>
      <c r="BM209" s="154">
        <f t="shared" si="207"/>
        <v>0</v>
      </c>
      <c r="BN209" s="154">
        <f t="shared" si="207"/>
        <v>0</v>
      </c>
      <c r="BO209" s="154">
        <f t="shared" si="207"/>
        <v>0</v>
      </c>
      <c r="BP209" s="154">
        <f t="shared" si="207"/>
        <v>0</v>
      </c>
      <c r="BQ209" s="154">
        <f t="shared" ref="BQ209:EB209" si="208">IF(BQ$165=EOMONTH($D35,-1),SUMIFS($D200:$NK200,$D$165:$NK$165,"&gt;="&amp;EOMONTH($D35,$S35),$D$165:$NK$165,"&lt;"&amp;EOMONTH($D35,60))*-$AF35+SUMIFS($D200:$NK200,$D$165:$NK$165,"&gt;="&amp;EOMONTH($D35,60),$D$165:$NK$165,"&lt;"&amp;EOMONTH($D35,300))*-$AG35,0)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BR209" s="154">
        <f t="shared" si="208"/>
        <v>0</v>
      </c>
      <c r="BS209" s="154">
        <f t="shared" si="208"/>
        <v>0</v>
      </c>
      <c r="BT209" s="154">
        <f t="shared" si="208"/>
        <v>0</v>
      </c>
      <c r="BU209" s="154">
        <f t="shared" si="208"/>
        <v>0</v>
      </c>
      <c r="BV209" s="154">
        <f t="shared" si="208"/>
        <v>0</v>
      </c>
      <c r="BW209" s="154">
        <f t="shared" si="208"/>
        <v>0</v>
      </c>
      <c r="BX209" s="154">
        <f t="shared" si="208"/>
        <v>0</v>
      </c>
      <c r="BY209" s="154">
        <f t="shared" si="208"/>
        <v>0</v>
      </c>
      <c r="BZ209" s="154">
        <f t="shared" si="208"/>
        <v>0</v>
      </c>
      <c r="CA209" s="154">
        <f t="shared" si="208"/>
        <v>0</v>
      </c>
      <c r="CB209" s="154">
        <f t="shared" si="208"/>
        <v>0</v>
      </c>
      <c r="CC209" s="154">
        <f t="shared" si="208"/>
        <v>0</v>
      </c>
      <c r="CD209" s="154">
        <f t="shared" si="208"/>
        <v>0</v>
      </c>
      <c r="CE209" s="154">
        <f t="shared" si="208"/>
        <v>0</v>
      </c>
      <c r="CF209" s="154">
        <f t="shared" si="208"/>
        <v>0</v>
      </c>
      <c r="CG209" s="154">
        <f t="shared" si="208"/>
        <v>0</v>
      </c>
      <c r="CH209" s="154">
        <f t="shared" si="208"/>
        <v>0</v>
      </c>
      <c r="CI209" s="154">
        <f t="shared" si="208"/>
        <v>0</v>
      </c>
      <c r="CJ209" s="154">
        <f t="shared" si="208"/>
        <v>0</v>
      </c>
      <c r="CK209" s="154">
        <f t="shared" si="208"/>
        <v>0</v>
      </c>
      <c r="CL209" s="154">
        <f t="shared" si="208"/>
        <v>0</v>
      </c>
      <c r="CM209" s="154">
        <f t="shared" si="208"/>
        <v>0</v>
      </c>
      <c r="CN209" s="154">
        <f t="shared" si="208"/>
        <v>0</v>
      </c>
      <c r="CO209" s="154">
        <f t="shared" si="208"/>
        <v>0</v>
      </c>
      <c r="CP209" s="154">
        <f t="shared" si="208"/>
        <v>0</v>
      </c>
      <c r="CQ209" s="154">
        <f t="shared" si="208"/>
        <v>0</v>
      </c>
      <c r="CR209" s="154">
        <f t="shared" si="208"/>
        <v>0</v>
      </c>
      <c r="CS209" s="154">
        <f t="shared" si="208"/>
        <v>0</v>
      </c>
      <c r="CT209" s="154">
        <f t="shared" si="208"/>
        <v>0</v>
      </c>
      <c r="CU209" s="154">
        <f t="shared" si="208"/>
        <v>0</v>
      </c>
      <c r="CV209" s="154">
        <f t="shared" si="208"/>
        <v>0</v>
      </c>
      <c r="CW209" s="154">
        <f t="shared" si="208"/>
        <v>0</v>
      </c>
      <c r="CX209" s="154">
        <f t="shared" si="208"/>
        <v>0</v>
      </c>
      <c r="CY209" s="154">
        <f t="shared" si="208"/>
        <v>0</v>
      </c>
      <c r="CZ209" s="154">
        <f t="shared" si="208"/>
        <v>0</v>
      </c>
      <c r="DA209" s="154">
        <f t="shared" si="208"/>
        <v>0</v>
      </c>
      <c r="DB209" s="154">
        <f t="shared" si="208"/>
        <v>0</v>
      </c>
      <c r="DC209" s="154">
        <f t="shared" si="208"/>
        <v>0</v>
      </c>
      <c r="DD209" s="154">
        <f t="shared" si="208"/>
        <v>0</v>
      </c>
      <c r="DE209" s="154">
        <f t="shared" si="208"/>
        <v>0</v>
      </c>
      <c r="DF209" s="154">
        <f t="shared" si="208"/>
        <v>0</v>
      </c>
      <c r="DG209" s="154">
        <f t="shared" si="208"/>
        <v>0</v>
      </c>
      <c r="DH209" s="154">
        <f t="shared" si="208"/>
        <v>0</v>
      </c>
      <c r="DI209" s="154">
        <f t="shared" si="208"/>
        <v>0</v>
      </c>
      <c r="DJ209" s="154">
        <f t="shared" si="208"/>
        <v>0</v>
      </c>
      <c r="DK209" s="154">
        <f t="shared" si="208"/>
        <v>0</v>
      </c>
      <c r="DL209" s="154">
        <f t="shared" si="208"/>
        <v>0</v>
      </c>
      <c r="DM209" s="154">
        <f t="shared" si="208"/>
        <v>0</v>
      </c>
      <c r="DN209" s="154">
        <f t="shared" si="208"/>
        <v>0</v>
      </c>
      <c r="DO209" s="154">
        <f t="shared" si="208"/>
        <v>0</v>
      </c>
      <c r="DP209" s="154">
        <f t="shared" si="208"/>
        <v>0</v>
      </c>
      <c r="DQ209" s="154">
        <f t="shared" si="208"/>
        <v>0</v>
      </c>
      <c r="DR209" s="154">
        <f t="shared" si="208"/>
        <v>0</v>
      </c>
      <c r="DS209" s="154">
        <f t="shared" si="208"/>
        <v>0</v>
      </c>
      <c r="DT209" s="154">
        <f t="shared" si="208"/>
        <v>0</v>
      </c>
      <c r="DU209" s="154">
        <f t="shared" si="208"/>
        <v>0</v>
      </c>
      <c r="DV209" s="154">
        <f t="shared" si="208"/>
        <v>0</v>
      </c>
      <c r="DW209" s="154">
        <f t="shared" si="208"/>
        <v>0</v>
      </c>
      <c r="DX209" s="154">
        <f t="shared" si="208"/>
        <v>0</v>
      </c>
      <c r="DY209" s="154">
        <f t="shared" si="208"/>
        <v>0</v>
      </c>
      <c r="DZ209" s="154">
        <f t="shared" si="208"/>
        <v>0</v>
      </c>
      <c r="EA209" s="154">
        <f t="shared" si="208"/>
        <v>0</v>
      </c>
      <c r="EB209" s="154">
        <f t="shared" si="208"/>
        <v>0</v>
      </c>
      <c r="EC209" s="154">
        <f t="shared" ref="EC209:GN209" si="209">IF(EC$165=EOMONTH($D35,-1),SUMIFS($D200:$NK200,$D$165:$NK$165,"&gt;="&amp;EOMONTH($D35,$S35),$D$165:$NK$165,"&lt;"&amp;EOMONTH($D35,60))*-$AF35+SUMIFS($D200:$NK200,$D$165:$NK$165,"&gt;="&amp;EOMONTH($D35,60),$D$165:$NK$165,"&lt;"&amp;EOMONTH($D35,300))*-$AG35,0)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ED209" s="154">
        <f t="shared" si="209"/>
        <v>0</v>
      </c>
      <c r="EE209" s="154">
        <f t="shared" si="209"/>
        <v>0</v>
      </c>
      <c r="EF209" s="154">
        <f t="shared" si="209"/>
        <v>0</v>
      </c>
      <c r="EG209" s="154">
        <f t="shared" si="209"/>
        <v>0</v>
      </c>
      <c r="EH209" s="154">
        <f t="shared" si="209"/>
        <v>0</v>
      </c>
      <c r="EI209" s="154">
        <f t="shared" si="209"/>
        <v>0</v>
      </c>
      <c r="EJ209" s="154">
        <f t="shared" si="209"/>
        <v>0</v>
      </c>
      <c r="EK209" s="154">
        <f t="shared" si="209"/>
        <v>0</v>
      </c>
      <c r="EL209" s="154">
        <f t="shared" si="209"/>
        <v>0</v>
      </c>
      <c r="EM209" s="154">
        <f t="shared" si="209"/>
        <v>0</v>
      </c>
      <c r="EN209" s="154">
        <f t="shared" si="209"/>
        <v>0</v>
      </c>
      <c r="EO209" s="154">
        <f t="shared" si="209"/>
        <v>0</v>
      </c>
      <c r="EP209" s="154">
        <f t="shared" si="209"/>
        <v>0</v>
      </c>
      <c r="EQ209" s="154">
        <f t="shared" si="209"/>
        <v>0</v>
      </c>
      <c r="ER209" s="154">
        <f t="shared" si="209"/>
        <v>0</v>
      </c>
      <c r="ES209" s="154">
        <f t="shared" si="209"/>
        <v>0</v>
      </c>
      <c r="ET209" s="154">
        <f t="shared" si="209"/>
        <v>0</v>
      </c>
      <c r="EU209" s="154">
        <f t="shared" si="209"/>
        <v>0</v>
      </c>
      <c r="EV209" s="154">
        <f t="shared" si="209"/>
        <v>0</v>
      </c>
      <c r="EW209" s="154">
        <f t="shared" si="209"/>
        <v>0</v>
      </c>
      <c r="EX209" s="154">
        <f t="shared" si="209"/>
        <v>0</v>
      </c>
      <c r="EY209" s="154">
        <f t="shared" si="209"/>
        <v>0</v>
      </c>
      <c r="EZ209" s="154">
        <f t="shared" si="209"/>
        <v>0</v>
      </c>
      <c r="FA209" s="154">
        <f t="shared" si="209"/>
        <v>0</v>
      </c>
      <c r="FB209" s="154">
        <f t="shared" si="209"/>
        <v>0</v>
      </c>
      <c r="FC209" s="154">
        <f t="shared" si="209"/>
        <v>0</v>
      </c>
      <c r="FD209" s="154">
        <f t="shared" si="209"/>
        <v>0</v>
      </c>
      <c r="FE209" s="154">
        <f t="shared" si="209"/>
        <v>0</v>
      </c>
      <c r="FF209" s="154">
        <f t="shared" si="209"/>
        <v>0</v>
      </c>
      <c r="FG209" s="154">
        <f t="shared" si="209"/>
        <v>0</v>
      </c>
      <c r="FH209" s="154">
        <f t="shared" si="209"/>
        <v>0</v>
      </c>
      <c r="FI209" s="154">
        <f t="shared" si="209"/>
        <v>0</v>
      </c>
      <c r="FJ209" s="154">
        <f t="shared" si="209"/>
        <v>0</v>
      </c>
      <c r="FK209" s="154">
        <f t="shared" si="209"/>
        <v>0</v>
      </c>
      <c r="FL209" s="154">
        <f t="shared" si="209"/>
        <v>0</v>
      </c>
      <c r="FM209" s="154">
        <f t="shared" si="209"/>
        <v>0</v>
      </c>
      <c r="FN209" s="154">
        <f t="shared" si="209"/>
        <v>0</v>
      </c>
      <c r="FO209" s="154">
        <f t="shared" si="209"/>
        <v>0</v>
      </c>
      <c r="FP209" s="154">
        <f t="shared" si="209"/>
        <v>0</v>
      </c>
      <c r="FQ209" s="154">
        <f t="shared" si="209"/>
        <v>0</v>
      </c>
      <c r="FR209" s="154">
        <f t="shared" si="209"/>
        <v>0</v>
      </c>
      <c r="FS209" s="154">
        <f t="shared" si="209"/>
        <v>0</v>
      </c>
      <c r="FT209" s="154">
        <f t="shared" si="209"/>
        <v>0</v>
      </c>
      <c r="FU209" s="154">
        <f t="shared" si="209"/>
        <v>0</v>
      </c>
      <c r="FV209" s="154">
        <f t="shared" si="209"/>
        <v>0</v>
      </c>
      <c r="FW209" s="154">
        <f t="shared" si="209"/>
        <v>0</v>
      </c>
      <c r="FX209" s="154">
        <f t="shared" si="209"/>
        <v>0</v>
      </c>
      <c r="FY209" s="154">
        <f t="shared" si="209"/>
        <v>0</v>
      </c>
      <c r="FZ209" s="154">
        <f t="shared" si="209"/>
        <v>0</v>
      </c>
      <c r="GA209" s="154">
        <f t="shared" si="209"/>
        <v>0</v>
      </c>
      <c r="GB209" s="154">
        <f t="shared" si="209"/>
        <v>0</v>
      </c>
      <c r="GC209" s="154">
        <f t="shared" si="209"/>
        <v>0</v>
      </c>
      <c r="GD209" s="154">
        <f t="shared" si="209"/>
        <v>0</v>
      </c>
      <c r="GE209" s="154">
        <f t="shared" si="209"/>
        <v>0</v>
      </c>
      <c r="GF209" s="154">
        <f t="shared" si="209"/>
        <v>0</v>
      </c>
      <c r="GG209" s="154">
        <f t="shared" si="209"/>
        <v>0</v>
      </c>
      <c r="GH209" s="154">
        <f t="shared" si="209"/>
        <v>0</v>
      </c>
      <c r="GI209" s="154">
        <f t="shared" si="209"/>
        <v>0</v>
      </c>
      <c r="GJ209" s="154">
        <f t="shared" si="209"/>
        <v>0</v>
      </c>
      <c r="GK209" s="154">
        <f t="shared" si="209"/>
        <v>0</v>
      </c>
      <c r="GL209" s="154">
        <f t="shared" si="209"/>
        <v>0</v>
      </c>
      <c r="GM209" s="154">
        <f t="shared" si="209"/>
        <v>0</v>
      </c>
      <c r="GN209" s="154">
        <f t="shared" si="209"/>
        <v>0</v>
      </c>
      <c r="GO209" s="154">
        <f t="shared" ref="GO209:IZ209" si="210">IF(GO$165=EOMONTH($D35,-1),SUMIFS($D200:$NK200,$D$165:$NK$165,"&gt;="&amp;EOMONTH($D35,$S35),$D$165:$NK$165,"&lt;"&amp;EOMONTH($D35,60))*-$AF35+SUMIFS($D200:$NK200,$D$165:$NK$165,"&gt;="&amp;EOMONTH($D35,60),$D$165:$NK$165,"&lt;"&amp;EOMONTH($D35,300))*-$AG35,0)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GP209" s="154">
        <f t="shared" si="210"/>
        <v>0</v>
      </c>
      <c r="GQ209" s="154">
        <f t="shared" si="210"/>
        <v>0</v>
      </c>
      <c r="GR209" s="154">
        <f t="shared" si="210"/>
        <v>0</v>
      </c>
      <c r="GS209" s="154">
        <f t="shared" si="210"/>
        <v>0</v>
      </c>
      <c r="GT209" s="154">
        <f t="shared" si="210"/>
        <v>0</v>
      </c>
      <c r="GU209" s="154">
        <f t="shared" si="210"/>
        <v>0</v>
      </c>
      <c r="GV209" s="154">
        <f t="shared" si="210"/>
        <v>0</v>
      </c>
      <c r="GW209" s="154">
        <f t="shared" si="210"/>
        <v>0</v>
      </c>
      <c r="GX209" s="154">
        <f t="shared" si="210"/>
        <v>0</v>
      </c>
      <c r="GY209" s="154">
        <f t="shared" si="210"/>
        <v>0</v>
      </c>
      <c r="GZ209" s="154">
        <f t="shared" si="210"/>
        <v>0</v>
      </c>
      <c r="HA209" s="154">
        <f t="shared" si="210"/>
        <v>0</v>
      </c>
      <c r="HB209" s="154">
        <f t="shared" si="210"/>
        <v>0</v>
      </c>
      <c r="HC209" s="154">
        <f t="shared" si="210"/>
        <v>0</v>
      </c>
      <c r="HD209" s="154">
        <f t="shared" si="210"/>
        <v>0</v>
      </c>
      <c r="HE209" s="154">
        <f t="shared" si="210"/>
        <v>0</v>
      </c>
      <c r="HF209" s="154">
        <f t="shared" si="210"/>
        <v>0</v>
      </c>
      <c r="HG209" s="154">
        <f t="shared" si="210"/>
        <v>0</v>
      </c>
      <c r="HH209" s="154">
        <f t="shared" si="210"/>
        <v>0</v>
      </c>
      <c r="HI209" s="154">
        <f t="shared" si="210"/>
        <v>0</v>
      </c>
      <c r="HJ209" s="154">
        <f t="shared" si="210"/>
        <v>0</v>
      </c>
      <c r="HK209" s="154">
        <f t="shared" si="210"/>
        <v>0</v>
      </c>
      <c r="HL209" s="154">
        <f t="shared" si="210"/>
        <v>0</v>
      </c>
      <c r="HM209" s="154">
        <f t="shared" si="210"/>
        <v>0</v>
      </c>
      <c r="HN209" s="154">
        <f t="shared" si="210"/>
        <v>0</v>
      </c>
      <c r="HO209" s="154">
        <f t="shared" si="210"/>
        <v>0</v>
      </c>
      <c r="HP209" s="154">
        <f t="shared" si="210"/>
        <v>0</v>
      </c>
      <c r="HQ209" s="154">
        <f t="shared" si="210"/>
        <v>0</v>
      </c>
      <c r="HR209" s="154">
        <f t="shared" si="210"/>
        <v>0</v>
      </c>
      <c r="HS209" s="154">
        <f t="shared" si="210"/>
        <v>0</v>
      </c>
      <c r="HT209" s="154">
        <f t="shared" si="210"/>
        <v>0</v>
      </c>
      <c r="HU209" s="154">
        <f t="shared" si="210"/>
        <v>0</v>
      </c>
      <c r="HV209" s="154">
        <f t="shared" si="210"/>
        <v>0</v>
      </c>
      <c r="HW209" s="154">
        <f t="shared" si="210"/>
        <v>0</v>
      </c>
      <c r="HX209" s="154">
        <f t="shared" si="210"/>
        <v>0</v>
      </c>
      <c r="HY209" s="154">
        <f t="shared" si="210"/>
        <v>0</v>
      </c>
      <c r="HZ209" s="154">
        <f t="shared" si="210"/>
        <v>0</v>
      </c>
      <c r="IA209" s="154">
        <f t="shared" si="210"/>
        <v>0</v>
      </c>
      <c r="IB209" s="154">
        <f t="shared" si="210"/>
        <v>0</v>
      </c>
      <c r="IC209" s="154">
        <f t="shared" si="210"/>
        <v>0</v>
      </c>
      <c r="ID209" s="154">
        <f t="shared" si="210"/>
        <v>0</v>
      </c>
      <c r="IE209" s="154">
        <f t="shared" si="210"/>
        <v>0</v>
      </c>
      <c r="IF209" s="154">
        <f t="shared" si="210"/>
        <v>0</v>
      </c>
      <c r="IG209" s="154">
        <f t="shared" si="210"/>
        <v>0</v>
      </c>
      <c r="IH209" s="154">
        <f t="shared" si="210"/>
        <v>0</v>
      </c>
      <c r="II209" s="154">
        <f t="shared" si="210"/>
        <v>0</v>
      </c>
      <c r="IJ209" s="154">
        <f t="shared" si="210"/>
        <v>0</v>
      </c>
      <c r="IK209" s="154">
        <f t="shared" si="210"/>
        <v>0</v>
      </c>
      <c r="IL209" s="154">
        <f t="shared" si="210"/>
        <v>0</v>
      </c>
      <c r="IM209" s="154">
        <f t="shared" si="210"/>
        <v>0</v>
      </c>
      <c r="IN209" s="154">
        <f t="shared" si="210"/>
        <v>0</v>
      </c>
      <c r="IO209" s="154">
        <f t="shared" si="210"/>
        <v>0</v>
      </c>
      <c r="IP209" s="154">
        <f t="shared" si="210"/>
        <v>0</v>
      </c>
      <c r="IQ209" s="154">
        <f t="shared" si="210"/>
        <v>0</v>
      </c>
      <c r="IR209" s="154">
        <f t="shared" si="210"/>
        <v>0</v>
      </c>
      <c r="IS209" s="154">
        <f t="shared" si="210"/>
        <v>0</v>
      </c>
      <c r="IT209" s="154">
        <f t="shared" si="210"/>
        <v>0</v>
      </c>
      <c r="IU209" s="154">
        <f t="shared" si="210"/>
        <v>0</v>
      </c>
      <c r="IV209" s="154">
        <f t="shared" si="210"/>
        <v>0</v>
      </c>
      <c r="IW209" s="154">
        <f t="shared" si="210"/>
        <v>0</v>
      </c>
      <c r="IX209" s="154">
        <f t="shared" si="210"/>
        <v>0</v>
      </c>
      <c r="IY209" s="154">
        <f t="shared" si="210"/>
        <v>0</v>
      </c>
      <c r="IZ209" s="154">
        <f t="shared" si="210"/>
        <v>0</v>
      </c>
      <c r="JA209" s="154">
        <f t="shared" ref="JA209:LL209" si="211">IF(JA$165=EOMONTH($D35,-1),SUMIFS($D200:$NK200,$D$165:$NK$165,"&gt;="&amp;EOMONTH($D35,$S35),$D$165:$NK$165,"&lt;"&amp;EOMONTH($D35,60))*-$AF35+SUMIFS($D200:$NK200,$D$165:$NK$165,"&gt;="&amp;EOMONTH($D35,60),$D$165:$NK$165,"&lt;"&amp;EOMONTH($D35,300))*-$AG35,0)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JB209" s="154">
        <f t="shared" si="211"/>
        <v>0</v>
      </c>
      <c r="JC209" s="154">
        <f t="shared" si="211"/>
        <v>0</v>
      </c>
      <c r="JD209" s="154">
        <f t="shared" si="211"/>
        <v>0</v>
      </c>
      <c r="JE209" s="154">
        <f t="shared" si="211"/>
        <v>0</v>
      </c>
      <c r="JF209" s="154">
        <f t="shared" si="211"/>
        <v>0</v>
      </c>
      <c r="JG209" s="154">
        <f t="shared" si="211"/>
        <v>0</v>
      </c>
      <c r="JH209" s="154">
        <f t="shared" si="211"/>
        <v>0</v>
      </c>
      <c r="JI209" s="154">
        <f t="shared" si="211"/>
        <v>0</v>
      </c>
      <c r="JJ209" s="154">
        <f t="shared" si="211"/>
        <v>0</v>
      </c>
      <c r="JK209" s="154">
        <f t="shared" si="211"/>
        <v>0</v>
      </c>
      <c r="JL209" s="154">
        <f t="shared" si="211"/>
        <v>0</v>
      </c>
      <c r="JM209" s="154">
        <f t="shared" si="211"/>
        <v>0</v>
      </c>
      <c r="JN209" s="154">
        <f t="shared" si="211"/>
        <v>0</v>
      </c>
      <c r="JO209" s="154">
        <f t="shared" si="211"/>
        <v>0</v>
      </c>
      <c r="JP209" s="154">
        <f t="shared" si="211"/>
        <v>0</v>
      </c>
      <c r="JQ209" s="154">
        <f t="shared" si="211"/>
        <v>0</v>
      </c>
      <c r="JR209" s="154">
        <f t="shared" si="211"/>
        <v>0</v>
      </c>
      <c r="JS209" s="154">
        <f t="shared" si="211"/>
        <v>0</v>
      </c>
      <c r="JT209" s="154">
        <f t="shared" si="211"/>
        <v>0</v>
      </c>
      <c r="JU209" s="154">
        <f t="shared" si="211"/>
        <v>0</v>
      </c>
      <c r="JV209" s="154">
        <f t="shared" si="211"/>
        <v>0</v>
      </c>
      <c r="JW209" s="154">
        <f t="shared" si="211"/>
        <v>0</v>
      </c>
      <c r="JX209" s="154">
        <f t="shared" si="211"/>
        <v>0</v>
      </c>
      <c r="JY209" s="154">
        <f t="shared" si="211"/>
        <v>0</v>
      </c>
      <c r="JZ209" s="154">
        <f t="shared" si="211"/>
        <v>0</v>
      </c>
      <c r="KA209" s="154">
        <f t="shared" si="211"/>
        <v>0</v>
      </c>
      <c r="KB209" s="154">
        <f t="shared" si="211"/>
        <v>0</v>
      </c>
      <c r="KC209" s="154">
        <f t="shared" si="211"/>
        <v>0</v>
      </c>
      <c r="KD209" s="154">
        <f t="shared" si="211"/>
        <v>0</v>
      </c>
      <c r="KE209" s="154">
        <f t="shared" si="211"/>
        <v>0</v>
      </c>
      <c r="KF209" s="154">
        <f t="shared" si="211"/>
        <v>0</v>
      </c>
      <c r="KG209" s="154">
        <f t="shared" si="211"/>
        <v>0</v>
      </c>
      <c r="KH209" s="154">
        <f t="shared" si="211"/>
        <v>0</v>
      </c>
      <c r="KI209" s="154">
        <f t="shared" si="211"/>
        <v>0</v>
      </c>
      <c r="KJ209" s="154">
        <f t="shared" si="211"/>
        <v>0</v>
      </c>
      <c r="KK209" s="154">
        <f t="shared" si="211"/>
        <v>0</v>
      </c>
      <c r="KL209" s="154">
        <f t="shared" si="211"/>
        <v>0</v>
      </c>
      <c r="KM209" s="154">
        <f t="shared" si="211"/>
        <v>0</v>
      </c>
      <c r="KN209" s="154">
        <f t="shared" si="211"/>
        <v>0</v>
      </c>
      <c r="KO209" s="154">
        <f t="shared" si="211"/>
        <v>0</v>
      </c>
      <c r="KP209" s="154">
        <f t="shared" si="211"/>
        <v>0</v>
      </c>
      <c r="KQ209" s="154">
        <f t="shared" si="211"/>
        <v>0</v>
      </c>
      <c r="KR209" s="154">
        <f t="shared" si="211"/>
        <v>0</v>
      </c>
      <c r="KS209" s="154">
        <f t="shared" si="211"/>
        <v>0</v>
      </c>
      <c r="KT209" s="154">
        <f t="shared" si="211"/>
        <v>0</v>
      </c>
      <c r="KU209" s="154">
        <f t="shared" si="211"/>
        <v>0</v>
      </c>
      <c r="KV209" s="154">
        <f t="shared" si="211"/>
        <v>0</v>
      </c>
      <c r="KW209" s="154">
        <f t="shared" si="211"/>
        <v>0</v>
      </c>
      <c r="KX209" s="154">
        <f t="shared" si="211"/>
        <v>0</v>
      </c>
      <c r="KY209" s="154">
        <f t="shared" si="211"/>
        <v>0</v>
      </c>
      <c r="KZ209" s="154">
        <f t="shared" si="211"/>
        <v>0</v>
      </c>
      <c r="LA209" s="154">
        <f t="shared" si="211"/>
        <v>0</v>
      </c>
      <c r="LB209" s="154">
        <f t="shared" si="211"/>
        <v>0</v>
      </c>
      <c r="LC209" s="154">
        <f t="shared" si="211"/>
        <v>0</v>
      </c>
      <c r="LD209" s="154">
        <f t="shared" si="211"/>
        <v>0</v>
      </c>
      <c r="LE209" s="154">
        <f t="shared" si="211"/>
        <v>0</v>
      </c>
      <c r="LF209" s="154">
        <f t="shared" si="211"/>
        <v>0</v>
      </c>
      <c r="LG209" s="154">
        <f t="shared" si="211"/>
        <v>0</v>
      </c>
      <c r="LH209" s="154">
        <f t="shared" si="211"/>
        <v>0</v>
      </c>
      <c r="LI209" s="154">
        <f t="shared" si="211"/>
        <v>0</v>
      </c>
      <c r="LJ209" s="154">
        <f t="shared" si="211"/>
        <v>0</v>
      </c>
      <c r="LK209" s="154">
        <f t="shared" si="211"/>
        <v>0</v>
      </c>
      <c r="LL209" s="154">
        <f t="shared" si="211"/>
        <v>0</v>
      </c>
      <c r="LM209" s="154">
        <f t="shared" ref="LM209:NK209" si="212">IF(LM$165=EOMONTH($D35,-1),SUMIFS($D200:$NK200,$D$165:$NK$165,"&gt;="&amp;EOMONTH($D35,$S35),$D$165:$NK$165,"&lt;"&amp;EOMONTH($D35,60))*-$AF35+SUMIFS($D200:$NK200,$D$165:$NK$165,"&gt;="&amp;EOMONTH($D35,60),$D$165:$NK$165,"&lt;"&amp;EOMONTH($D35,300))*-$AG35,0)</f>
        <v>0</v>
      </c>
      <c r="LN209" s="154">
        <f t="shared" si="212"/>
        <v>0</v>
      </c>
      <c r="LO209" s="154">
        <f t="shared" si="212"/>
        <v>0</v>
      </c>
      <c r="LP209" s="154">
        <f t="shared" si="212"/>
        <v>0</v>
      </c>
      <c r="LQ209" s="154">
        <f t="shared" si="212"/>
        <v>0</v>
      </c>
      <c r="LR209" s="154">
        <f t="shared" si="212"/>
        <v>0</v>
      </c>
      <c r="LS209" s="154">
        <f t="shared" si="212"/>
        <v>0</v>
      </c>
      <c r="LT209" s="154">
        <f t="shared" si="212"/>
        <v>0</v>
      </c>
      <c r="LU209" s="154">
        <f t="shared" si="212"/>
        <v>0</v>
      </c>
      <c r="LV209" s="154">
        <f t="shared" si="212"/>
        <v>0</v>
      </c>
      <c r="LW209" s="154">
        <f t="shared" si="212"/>
        <v>0</v>
      </c>
      <c r="LX209" s="154">
        <f t="shared" si="212"/>
        <v>0</v>
      </c>
      <c r="LY209" s="154">
        <f t="shared" si="212"/>
        <v>0</v>
      </c>
      <c r="LZ209" s="154">
        <f t="shared" si="212"/>
        <v>0</v>
      </c>
      <c r="MA209" s="154">
        <f t="shared" si="212"/>
        <v>0</v>
      </c>
      <c r="MB209" s="154">
        <f t="shared" si="212"/>
        <v>0</v>
      </c>
      <c r="MC209" s="154">
        <f t="shared" si="212"/>
        <v>0</v>
      </c>
      <c r="MD209" s="154">
        <f t="shared" si="212"/>
        <v>0</v>
      </c>
      <c r="ME209" s="154">
        <f t="shared" si="212"/>
        <v>0</v>
      </c>
      <c r="MF209" s="154">
        <f t="shared" si="212"/>
        <v>0</v>
      </c>
      <c r="MG209" s="154">
        <f t="shared" si="212"/>
        <v>0</v>
      </c>
      <c r="MH209" s="154">
        <f t="shared" si="212"/>
        <v>0</v>
      </c>
      <c r="MI209" s="154">
        <f t="shared" si="212"/>
        <v>0</v>
      </c>
      <c r="MJ209" s="154">
        <f t="shared" si="212"/>
        <v>0</v>
      </c>
      <c r="MK209" s="154">
        <f t="shared" si="212"/>
        <v>0</v>
      </c>
      <c r="ML209" s="154">
        <f t="shared" si="212"/>
        <v>0</v>
      </c>
      <c r="MM209" s="154">
        <f t="shared" si="212"/>
        <v>0</v>
      </c>
      <c r="MN209" s="154">
        <f t="shared" si="212"/>
        <v>0</v>
      </c>
      <c r="MO209" s="154">
        <f t="shared" si="212"/>
        <v>0</v>
      </c>
      <c r="MP209" s="154">
        <f t="shared" si="212"/>
        <v>0</v>
      </c>
      <c r="MQ209" s="154">
        <f t="shared" si="212"/>
        <v>0</v>
      </c>
      <c r="MR209" s="154">
        <f t="shared" si="212"/>
        <v>0</v>
      </c>
      <c r="MS209" s="154">
        <f t="shared" si="212"/>
        <v>0</v>
      </c>
      <c r="MT209" s="154">
        <f t="shared" si="212"/>
        <v>0</v>
      </c>
      <c r="MU209" s="154">
        <f t="shared" si="212"/>
        <v>0</v>
      </c>
      <c r="MV209" s="154">
        <f t="shared" si="212"/>
        <v>0</v>
      </c>
      <c r="MW209" s="154">
        <f t="shared" si="212"/>
        <v>0</v>
      </c>
      <c r="MX209" s="154">
        <f t="shared" si="212"/>
        <v>0</v>
      </c>
      <c r="MY209" s="154">
        <f t="shared" si="212"/>
        <v>0</v>
      </c>
      <c r="MZ209" s="154">
        <f t="shared" si="212"/>
        <v>0</v>
      </c>
      <c r="NA209" s="154">
        <f t="shared" si="212"/>
        <v>0</v>
      </c>
      <c r="NB209" s="154">
        <f t="shared" si="212"/>
        <v>0</v>
      </c>
      <c r="NC209" s="154">
        <f t="shared" si="212"/>
        <v>0</v>
      </c>
      <c r="ND209" s="154">
        <f t="shared" si="212"/>
        <v>0</v>
      </c>
      <c r="NE209" s="154">
        <f t="shared" si="212"/>
        <v>0</v>
      </c>
      <c r="NF209" s="154">
        <f t="shared" si="212"/>
        <v>0</v>
      </c>
      <c r="NG209" s="154">
        <f t="shared" si="212"/>
        <v>0</v>
      </c>
      <c r="NH209" s="154">
        <f t="shared" si="212"/>
        <v>0</v>
      </c>
      <c r="NI209" s="154">
        <f t="shared" si="212"/>
        <v>0</v>
      </c>
      <c r="NJ209" s="154">
        <f t="shared" si="212"/>
        <v>0</v>
      </c>
      <c r="NK209" s="157">
        <f t="shared" si="212"/>
        <v>0</v>
      </c>
    </row>
    <row r="210" spans="1:375" x14ac:dyDescent="0.25">
      <c r="A210" s="156">
        <f t="shared" si="170"/>
        <v>-34033.268809239999</v>
      </c>
      <c r="B210" s="48" t="s">
        <v>157</v>
      </c>
      <c r="C210" s="153" t="s">
        <v>149</v>
      </c>
      <c r="D210" s="154">
        <f t="shared" ref="D210:BO210" si="213">IF(D$165=EOMONTH($E35,$R35*(1-$O35)),-FV($AE35,ROUNDDOWN(YEARFRAC($D$165,D$165,1),0),,-($AC35*(1-$O35)+$AD35*$O35)*$B35,0),0)</f>
        <v>0</v>
      </c>
      <c r="E210" s="154">
        <f t="shared" si="213"/>
        <v>0</v>
      </c>
      <c r="F210" s="154">
        <f t="shared" si="213"/>
        <v>0</v>
      </c>
      <c r="G210" s="154">
        <f t="shared" si="213"/>
        <v>0</v>
      </c>
      <c r="H210" s="154">
        <f t="shared" si="213"/>
        <v>0</v>
      </c>
      <c r="I210" s="154">
        <f t="shared" si="213"/>
        <v>0</v>
      </c>
      <c r="J210" s="154">
        <f t="shared" si="213"/>
        <v>0</v>
      </c>
      <c r="K210" s="154">
        <f t="shared" si="213"/>
        <v>0</v>
      </c>
      <c r="L210" s="154">
        <f t="shared" si="213"/>
        <v>0</v>
      </c>
      <c r="M210" s="154">
        <f t="shared" si="213"/>
        <v>0</v>
      </c>
      <c r="N210" s="154">
        <f t="shared" si="213"/>
        <v>0</v>
      </c>
      <c r="O210" s="154">
        <f t="shared" si="213"/>
        <v>0</v>
      </c>
      <c r="P210" s="154">
        <f t="shared" si="213"/>
        <v>0</v>
      </c>
      <c r="Q210" s="154">
        <f t="shared" si="213"/>
        <v>0</v>
      </c>
      <c r="R210" s="154">
        <f t="shared" si="213"/>
        <v>0</v>
      </c>
      <c r="S210" s="154">
        <f t="shared" si="213"/>
        <v>0</v>
      </c>
      <c r="T210" s="154">
        <f t="shared" si="213"/>
        <v>0</v>
      </c>
      <c r="U210" s="154">
        <f t="shared" si="213"/>
        <v>0</v>
      </c>
      <c r="V210" s="154">
        <f t="shared" si="213"/>
        <v>0</v>
      </c>
      <c r="W210" s="154">
        <f t="shared" si="213"/>
        <v>0</v>
      </c>
      <c r="X210" s="154">
        <f t="shared" si="213"/>
        <v>0</v>
      </c>
      <c r="Y210" s="154">
        <f t="shared" si="213"/>
        <v>0</v>
      </c>
      <c r="Z210" s="154">
        <f t="shared" si="213"/>
        <v>0</v>
      </c>
      <c r="AA210" s="154">
        <f t="shared" si="213"/>
        <v>0</v>
      </c>
      <c r="AB210" s="154">
        <f t="shared" si="213"/>
        <v>0</v>
      </c>
      <c r="AC210" s="154">
        <f t="shared" si="213"/>
        <v>0</v>
      </c>
      <c r="AD210" s="154">
        <f t="shared" si="213"/>
        <v>0</v>
      </c>
      <c r="AE210" s="154">
        <f t="shared" si="213"/>
        <v>0</v>
      </c>
      <c r="AF210" s="154">
        <f t="shared" si="213"/>
        <v>0</v>
      </c>
      <c r="AG210" s="154">
        <f t="shared" si="213"/>
        <v>0</v>
      </c>
      <c r="AH210" s="154">
        <f t="shared" si="213"/>
        <v>0</v>
      </c>
      <c r="AI210" s="154">
        <f t="shared" si="213"/>
        <v>0</v>
      </c>
      <c r="AJ210" s="154">
        <f t="shared" si="213"/>
        <v>0</v>
      </c>
      <c r="AK210" s="154">
        <f t="shared" si="213"/>
        <v>0</v>
      </c>
      <c r="AL210" s="154">
        <f t="shared" si="213"/>
        <v>0</v>
      </c>
      <c r="AM210" s="154">
        <f t="shared" si="213"/>
        <v>0</v>
      </c>
      <c r="AN210" s="154">
        <f t="shared" si="213"/>
        <v>0</v>
      </c>
      <c r="AO210" s="154">
        <f t="shared" si="213"/>
        <v>0</v>
      </c>
      <c r="AP210" s="154">
        <f t="shared" si="213"/>
        <v>0</v>
      </c>
      <c r="AQ210" s="154">
        <f t="shared" si="213"/>
        <v>0</v>
      </c>
      <c r="AR210" s="154">
        <f t="shared" si="213"/>
        <v>0</v>
      </c>
      <c r="AS210" s="154">
        <f t="shared" si="213"/>
        <v>0</v>
      </c>
      <c r="AT210" s="154">
        <f t="shared" si="213"/>
        <v>0</v>
      </c>
      <c r="AU210" s="154">
        <f t="shared" si="213"/>
        <v>0</v>
      </c>
      <c r="AV210" s="154">
        <f t="shared" si="213"/>
        <v>0</v>
      </c>
      <c r="AW210" s="154">
        <f t="shared" si="213"/>
        <v>0</v>
      </c>
      <c r="AX210" s="154">
        <f t="shared" si="213"/>
        <v>0</v>
      </c>
      <c r="AY210" s="154">
        <f t="shared" si="213"/>
        <v>0</v>
      </c>
      <c r="AZ210" s="154">
        <f t="shared" si="213"/>
        <v>0</v>
      </c>
      <c r="BA210" s="154">
        <f t="shared" si="213"/>
        <v>0</v>
      </c>
      <c r="BB210" s="154">
        <f t="shared" si="213"/>
        <v>0</v>
      </c>
      <c r="BC210" s="154">
        <f t="shared" si="213"/>
        <v>0</v>
      </c>
      <c r="BD210" s="154">
        <f t="shared" si="213"/>
        <v>0</v>
      </c>
      <c r="BE210" s="154">
        <f t="shared" si="213"/>
        <v>0</v>
      </c>
      <c r="BF210" s="154">
        <f t="shared" si="213"/>
        <v>0</v>
      </c>
      <c r="BG210" s="154">
        <f t="shared" si="213"/>
        <v>0</v>
      </c>
      <c r="BH210" s="154">
        <f t="shared" si="213"/>
        <v>0</v>
      </c>
      <c r="BI210" s="154">
        <f t="shared" si="213"/>
        <v>0</v>
      </c>
      <c r="BJ210" s="154">
        <f t="shared" si="213"/>
        <v>0</v>
      </c>
      <c r="BK210" s="154">
        <f t="shared" si="213"/>
        <v>0</v>
      </c>
      <c r="BL210" s="154">
        <f t="shared" si="213"/>
        <v>0</v>
      </c>
      <c r="BM210" s="154">
        <f t="shared" si="213"/>
        <v>0</v>
      </c>
      <c r="BN210" s="154">
        <f t="shared" si="213"/>
        <v>0</v>
      </c>
      <c r="BO210" s="154">
        <f t="shared" si="213"/>
        <v>0</v>
      </c>
      <c r="BP210" s="154">
        <f t="shared" ref="BP210:EA210" si="214">IF(BP$165=EOMONTH($E35,$R35*(1-$O35)),-FV($AE35,ROUNDDOWN(YEARFRAC($D$165,BP$165,1),0),,-($AC35*(1-$O35)+$AD35*$O35)*$B35,0),0)</f>
        <v>0</v>
      </c>
      <c r="BQ210" s="154">
        <f t="shared" si="214"/>
        <v>0</v>
      </c>
      <c r="BR210" s="154">
        <f t="shared" si="214"/>
        <v>0</v>
      </c>
      <c r="BS210" s="154">
        <f t="shared" si="214"/>
        <v>0</v>
      </c>
      <c r="BT210" s="154">
        <f t="shared" si="214"/>
        <v>0</v>
      </c>
      <c r="BU210" s="154">
        <f t="shared" si="214"/>
        <v>0</v>
      </c>
      <c r="BV210" s="154">
        <f t="shared" si="214"/>
        <v>0</v>
      </c>
      <c r="BW210" s="154">
        <f t="shared" si="214"/>
        <v>0</v>
      </c>
      <c r="BX210" s="154">
        <f t="shared" si="214"/>
        <v>0</v>
      </c>
      <c r="BY210" s="154">
        <f t="shared" si="214"/>
        <v>0</v>
      </c>
      <c r="BZ210" s="154">
        <f t="shared" si="214"/>
        <v>0</v>
      </c>
      <c r="CA210" s="154">
        <f t="shared" si="214"/>
        <v>0</v>
      </c>
      <c r="CB210" s="154">
        <f t="shared" si="214"/>
        <v>0</v>
      </c>
      <c r="CC210" s="154">
        <f t="shared" si="214"/>
        <v>0</v>
      </c>
      <c r="CD210" s="154">
        <f t="shared" si="214"/>
        <v>0</v>
      </c>
      <c r="CE210" s="154">
        <f t="shared" si="214"/>
        <v>0</v>
      </c>
      <c r="CF210" s="154">
        <f t="shared" si="214"/>
        <v>0</v>
      </c>
      <c r="CG210" s="154">
        <f t="shared" si="214"/>
        <v>0</v>
      </c>
      <c r="CH210" s="154">
        <f t="shared" si="214"/>
        <v>0</v>
      </c>
      <c r="CI210" s="154">
        <f t="shared" si="214"/>
        <v>0</v>
      </c>
      <c r="CJ210" s="154">
        <f t="shared" si="214"/>
        <v>0</v>
      </c>
      <c r="CK210" s="154">
        <f t="shared" si="214"/>
        <v>0</v>
      </c>
      <c r="CL210" s="154">
        <f t="shared" si="214"/>
        <v>0</v>
      </c>
      <c r="CM210" s="154">
        <f t="shared" si="214"/>
        <v>0</v>
      </c>
      <c r="CN210" s="154">
        <f t="shared" si="214"/>
        <v>0</v>
      </c>
      <c r="CO210" s="154">
        <f t="shared" si="214"/>
        <v>0</v>
      </c>
      <c r="CP210" s="154">
        <f t="shared" si="214"/>
        <v>0</v>
      </c>
      <c r="CQ210" s="154">
        <f t="shared" si="214"/>
        <v>0</v>
      </c>
      <c r="CR210" s="154">
        <f t="shared" si="214"/>
        <v>0</v>
      </c>
      <c r="CS210" s="154">
        <f t="shared" si="214"/>
        <v>0</v>
      </c>
      <c r="CT210" s="154">
        <f t="shared" si="214"/>
        <v>0</v>
      </c>
      <c r="CU210" s="154">
        <f t="shared" si="214"/>
        <v>0</v>
      </c>
      <c r="CV210" s="154">
        <f t="shared" si="214"/>
        <v>0</v>
      </c>
      <c r="CW210" s="154">
        <f t="shared" si="214"/>
        <v>0</v>
      </c>
      <c r="CX210" s="154">
        <f t="shared" si="214"/>
        <v>0</v>
      </c>
      <c r="CY210" s="154">
        <f t="shared" si="214"/>
        <v>0</v>
      </c>
      <c r="CZ210" s="154">
        <f t="shared" si="214"/>
        <v>0</v>
      </c>
      <c r="DA210" s="154">
        <f t="shared" si="214"/>
        <v>0</v>
      </c>
      <c r="DB210" s="154">
        <f t="shared" si="214"/>
        <v>0</v>
      </c>
      <c r="DC210" s="154">
        <f t="shared" si="214"/>
        <v>0</v>
      </c>
      <c r="DD210" s="154">
        <f t="shared" si="214"/>
        <v>0</v>
      </c>
      <c r="DE210" s="154">
        <f t="shared" si="214"/>
        <v>0</v>
      </c>
      <c r="DF210" s="154">
        <f t="shared" si="214"/>
        <v>0</v>
      </c>
      <c r="DG210" s="154">
        <f t="shared" si="214"/>
        <v>0</v>
      </c>
      <c r="DH210" s="154">
        <f t="shared" si="214"/>
        <v>0</v>
      </c>
      <c r="DI210" s="154">
        <f t="shared" si="214"/>
        <v>0</v>
      </c>
      <c r="DJ210" s="154">
        <f t="shared" si="214"/>
        <v>0</v>
      </c>
      <c r="DK210" s="154">
        <f t="shared" si="214"/>
        <v>0</v>
      </c>
      <c r="DL210" s="154">
        <f t="shared" si="214"/>
        <v>0</v>
      </c>
      <c r="DM210" s="154">
        <f t="shared" si="214"/>
        <v>0</v>
      </c>
      <c r="DN210" s="154">
        <f t="shared" si="214"/>
        <v>0</v>
      </c>
      <c r="DO210" s="154">
        <f t="shared" si="214"/>
        <v>0</v>
      </c>
      <c r="DP210" s="154">
        <f t="shared" si="214"/>
        <v>0</v>
      </c>
      <c r="DQ210" s="154">
        <f t="shared" si="214"/>
        <v>0</v>
      </c>
      <c r="DR210" s="154">
        <f t="shared" si="214"/>
        <v>0</v>
      </c>
      <c r="DS210" s="154">
        <f t="shared" si="214"/>
        <v>0</v>
      </c>
      <c r="DT210" s="154">
        <f t="shared" si="214"/>
        <v>0</v>
      </c>
      <c r="DU210" s="154">
        <f t="shared" si="214"/>
        <v>0</v>
      </c>
      <c r="DV210" s="154">
        <f t="shared" si="214"/>
        <v>0</v>
      </c>
      <c r="DW210" s="154">
        <f t="shared" si="214"/>
        <v>0</v>
      </c>
      <c r="DX210" s="154">
        <f t="shared" si="214"/>
        <v>0</v>
      </c>
      <c r="DY210" s="154">
        <f t="shared" si="214"/>
        <v>0</v>
      </c>
      <c r="DZ210" s="154">
        <f t="shared" si="214"/>
        <v>0</v>
      </c>
      <c r="EA210" s="154">
        <f t="shared" si="214"/>
        <v>0</v>
      </c>
      <c r="EB210" s="154">
        <f t="shared" ref="EB210:GM210" si="215">IF(EB$165=EOMONTH($E35,$R35*(1-$O35)),-FV($AE35,ROUNDDOWN(YEARFRAC($D$165,EB$165,1),0),,-($AC35*(1-$O35)+$AD35*$O35)*$B35,0),0)</f>
        <v>0</v>
      </c>
      <c r="EC210" s="154">
        <f t="shared" si="215"/>
        <v>0</v>
      </c>
      <c r="ED210" s="154">
        <f t="shared" si="215"/>
        <v>0</v>
      </c>
      <c r="EE210" s="154">
        <f t="shared" si="215"/>
        <v>0</v>
      </c>
      <c r="EF210" s="154">
        <f t="shared" si="215"/>
        <v>0</v>
      </c>
      <c r="EG210" s="154">
        <f t="shared" si="215"/>
        <v>0</v>
      </c>
      <c r="EH210" s="154">
        <f t="shared" si="215"/>
        <v>0</v>
      </c>
      <c r="EI210" s="154">
        <f t="shared" si="215"/>
        <v>0</v>
      </c>
      <c r="EJ210" s="154">
        <f t="shared" si="215"/>
        <v>0</v>
      </c>
      <c r="EK210" s="154">
        <f t="shared" si="215"/>
        <v>0</v>
      </c>
      <c r="EL210" s="154">
        <f t="shared" si="215"/>
        <v>0</v>
      </c>
      <c r="EM210" s="154">
        <f t="shared" si="215"/>
        <v>0</v>
      </c>
      <c r="EN210" s="154">
        <f t="shared" si="215"/>
        <v>0</v>
      </c>
      <c r="EO210" s="154">
        <f t="shared" si="215"/>
        <v>0</v>
      </c>
      <c r="EP210" s="154">
        <f t="shared" si="215"/>
        <v>0</v>
      </c>
      <c r="EQ210" s="154">
        <f t="shared" si="215"/>
        <v>0</v>
      </c>
      <c r="ER210" s="154">
        <f t="shared" si="215"/>
        <v>0</v>
      </c>
      <c r="ES210" s="154">
        <f t="shared" si="215"/>
        <v>0</v>
      </c>
      <c r="ET210" s="154">
        <f t="shared" si="215"/>
        <v>0</v>
      </c>
      <c r="EU210" s="154">
        <f t="shared" si="215"/>
        <v>0</v>
      </c>
      <c r="EV210" s="154">
        <f t="shared" si="215"/>
        <v>0</v>
      </c>
      <c r="EW210" s="154">
        <f t="shared" si="215"/>
        <v>0</v>
      </c>
      <c r="EX210" s="154">
        <f t="shared" si="215"/>
        <v>0</v>
      </c>
      <c r="EY210" s="154">
        <f t="shared" si="215"/>
        <v>0</v>
      </c>
      <c r="EZ210" s="154">
        <f t="shared" si="215"/>
        <v>0</v>
      </c>
      <c r="FA210" s="154">
        <f t="shared" si="215"/>
        <v>0</v>
      </c>
      <c r="FB210" s="154">
        <f t="shared" si="215"/>
        <v>0</v>
      </c>
      <c r="FC210" s="154">
        <f t="shared" si="215"/>
        <v>0</v>
      </c>
      <c r="FD210" s="154">
        <f t="shared" si="215"/>
        <v>0</v>
      </c>
      <c r="FE210" s="154">
        <f t="shared" si="215"/>
        <v>0</v>
      </c>
      <c r="FF210" s="154">
        <f t="shared" si="215"/>
        <v>0</v>
      </c>
      <c r="FG210" s="154">
        <f t="shared" si="215"/>
        <v>0</v>
      </c>
      <c r="FH210" s="154">
        <f t="shared" si="215"/>
        <v>0</v>
      </c>
      <c r="FI210" s="154">
        <f t="shared" si="215"/>
        <v>0</v>
      </c>
      <c r="FJ210" s="154">
        <f t="shared" si="215"/>
        <v>0</v>
      </c>
      <c r="FK210" s="154">
        <f t="shared" si="215"/>
        <v>0</v>
      </c>
      <c r="FL210" s="154">
        <f t="shared" si="215"/>
        <v>0</v>
      </c>
      <c r="FM210" s="154">
        <f t="shared" si="215"/>
        <v>0</v>
      </c>
      <c r="FN210" s="154">
        <f t="shared" si="215"/>
        <v>0</v>
      </c>
      <c r="FO210" s="154">
        <f t="shared" si="215"/>
        <v>0</v>
      </c>
      <c r="FP210" s="154">
        <f t="shared" si="215"/>
        <v>0</v>
      </c>
      <c r="FQ210" s="154">
        <f t="shared" si="215"/>
        <v>0</v>
      </c>
      <c r="FR210" s="154">
        <f t="shared" si="215"/>
        <v>0</v>
      </c>
      <c r="FS210" s="154">
        <f t="shared" si="215"/>
        <v>0</v>
      </c>
      <c r="FT210" s="154">
        <f t="shared" si="215"/>
        <v>0</v>
      </c>
      <c r="FU210" s="154">
        <f t="shared" si="215"/>
        <v>0</v>
      </c>
      <c r="FV210" s="154">
        <f t="shared" si="215"/>
        <v>0</v>
      </c>
      <c r="FW210" s="154">
        <f t="shared" si="215"/>
        <v>0</v>
      </c>
      <c r="FX210" s="154">
        <f t="shared" si="215"/>
        <v>0</v>
      </c>
      <c r="FY210" s="154">
        <f t="shared" si="215"/>
        <v>0</v>
      </c>
      <c r="FZ210" s="154">
        <f t="shared" si="215"/>
        <v>-34033.268809239999</v>
      </c>
      <c r="GA210" s="154">
        <f t="shared" si="215"/>
        <v>0</v>
      </c>
      <c r="GB210" s="154">
        <f t="shared" si="215"/>
        <v>0</v>
      </c>
      <c r="GC210" s="154">
        <f t="shared" si="215"/>
        <v>0</v>
      </c>
      <c r="GD210" s="154">
        <f t="shared" si="215"/>
        <v>0</v>
      </c>
      <c r="GE210" s="154">
        <f t="shared" si="215"/>
        <v>0</v>
      </c>
      <c r="GF210" s="154">
        <f t="shared" si="215"/>
        <v>0</v>
      </c>
      <c r="GG210" s="154">
        <f t="shared" si="215"/>
        <v>0</v>
      </c>
      <c r="GH210" s="154">
        <f t="shared" si="215"/>
        <v>0</v>
      </c>
      <c r="GI210" s="154">
        <f t="shared" si="215"/>
        <v>0</v>
      </c>
      <c r="GJ210" s="154">
        <f t="shared" si="215"/>
        <v>0</v>
      </c>
      <c r="GK210" s="154">
        <f t="shared" si="215"/>
        <v>0</v>
      </c>
      <c r="GL210" s="154">
        <f t="shared" si="215"/>
        <v>0</v>
      </c>
      <c r="GM210" s="154">
        <f t="shared" si="215"/>
        <v>0</v>
      </c>
      <c r="GN210" s="154">
        <f t="shared" ref="GN210:IY210" si="216">IF(GN$165=EOMONTH($E35,$R35*(1-$O35)),-FV($AE35,ROUNDDOWN(YEARFRAC($D$165,GN$165,1),0),,-($AC35*(1-$O35)+$AD35*$O35)*$B35,0),0)</f>
        <v>0</v>
      </c>
      <c r="GO210" s="154">
        <f t="shared" si="216"/>
        <v>0</v>
      </c>
      <c r="GP210" s="154">
        <f t="shared" si="216"/>
        <v>0</v>
      </c>
      <c r="GQ210" s="154">
        <f t="shared" si="216"/>
        <v>0</v>
      </c>
      <c r="GR210" s="154">
        <f t="shared" si="216"/>
        <v>0</v>
      </c>
      <c r="GS210" s="154">
        <f t="shared" si="216"/>
        <v>0</v>
      </c>
      <c r="GT210" s="154">
        <f t="shared" si="216"/>
        <v>0</v>
      </c>
      <c r="GU210" s="154">
        <f t="shared" si="216"/>
        <v>0</v>
      </c>
      <c r="GV210" s="154">
        <f t="shared" si="216"/>
        <v>0</v>
      </c>
      <c r="GW210" s="154">
        <f t="shared" si="216"/>
        <v>0</v>
      </c>
      <c r="GX210" s="154">
        <f t="shared" si="216"/>
        <v>0</v>
      </c>
      <c r="GY210" s="154">
        <f t="shared" si="216"/>
        <v>0</v>
      </c>
      <c r="GZ210" s="154">
        <f t="shared" si="216"/>
        <v>0</v>
      </c>
      <c r="HA210" s="154">
        <f t="shared" si="216"/>
        <v>0</v>
      </c>
      <c r="HB210" s="154">
        <f t="shared" si="216"/>
        <v>0</v>
      </c>
      <c r="HC210" s="154">
        <f t="shared" si="216"/>
        <v>0</v>
      </c>
      <c r="HD210" s="154">
        <f t="shared" si="216"/>
        <v>0</v>
      </c>
      <c r="HE210" s="154">
        <f t="shared" si="216"/>
        <v>0</v>
      </c>
      <c r="HF210" s="154">
        <f t="shared" si="216"/>
        <v>0</v>
      </c>
      <c r="HG210" s="154">
        <f t="shared" si="216"/>
        <v>0</v>
      </c>
      <c r="HH210" s="154">
        <f t="shared" si="216"/>
        <v>0</v>
      </c>
      <c r="HI210" s="154">
        <f t="shared" si="216"/>
        <v>0</v>
      </c>
      <c r="HJ210" s="154">
        <f t="shared" si="216"/>
        <v>0</v>
      </c>
      <c r="HK210" s="154">
        <f t="shared" si="216"/>
        <v>0</v>
      </c>
      <c r="HL210" s="154">
        <f t="shared" si="216"/>
        <v>0</v>
      </c>
      <c r="HM210" s="154">
        <f t="shared" si="216"/>
        <v>0</v>
      </c>
      <c r="HN210" s="154">
        <f t="shared" si="216"/>
        <v>0</v>
      </c>
      <c r="HO210" s="154">
        <f t="shared" si="216"/>
        <v>0</v>
      </c>
      <c r="HP210" s="154">
        <f t="shared" si="216"/>
        <v>0</v>
      </c>
      <c r="HQ210" s="154">
        <f t="shared" si="216"/>
        <v>0</v>
      </c>
      <c r="HR210" s="154">
        <f t="shared" si="216"/>
        <v>0</v>
      </c>
      <c r="HS210" s="154">
        <f t="shared" si="216"/>
        <v>0</v>
      </c>
      <c r="HT210" s="154">
        <f t="shared" si="216"/>
        <v>0</v>
      </c>
      <c r="HU210" s="154">
        <f t="shared" si="216"/>
        <v>0</v>
      </c>
      <c r="HV210" s="154">
        <f t="shared" si="216"/>
        <v>0</v>
      </c>
      <c r="HW210" s="154">
        <f t="shared" si="216"/>
        <v>0</v>
      </c>
      <c r="HX210" s="154">
        <f t="shared" si="216"/>
        <v>0</v>
      </c>
      <c r="HY210" s="154">
        <f t="shared" si="216"/>
        <v>0</v>
      </c>
      <c r="HZ210" s="154">
        <f t="shared" si="216"/>
        <v>0</v>
      </c>
      <c r="IA210" s="154">
        <f t="shared" si="216"/>
        <v>0</v>
      </c>
      <c r="IB210" s="154">
        <f t="shared" si="216"/>
        <v>0</v>
      </c>
      <c r="IC210" s="154">
        <f t="shared" si="216"/>
        <v>0</v>
      </c>
      <c r="ID210" s="154">
        <f t="shared" si="216"/>
        <v>0</v>
      </c>
      <c r="IE210" s="154">
        <f t="shared" si="216"/>
        <v>0</v>
      </c>
      <c r="IF210" s="154">
        <f t="shared" si="216"/>
        <v>0</v>
      </c>
      <c r="IG210" s="154">
        <f t="shared" si="216"/>
        <v>0</v>
      </c>
      <c r="IH210" s="154">
        <f t="shared" si="216"/>
        <v>0</v>
      </c>
      <c r="II210" s="154">
        <f t="shared" si="216"/>
        <v>0</v>
      </c>
      <c r="IJ210" s="154">
        <f t="shared" si="216"/>
        <v>0</v>
      </c>
      <c r="IK210" s="154">
        <f t="shared" si="216"/>
        <v>0</v>
      </c>
      <c r="IL210" s="154">
        <f t="shared" si="216"/>
        <v>0</v>
      </c>
      <c r="IM210" s="154">
        <f t="shared" si="216"/>
        <v>0</v>
      </c>
      <c r="IN210" s="154">
        <f t="shared" si="216"/>
        <v>0</v>
      </c>
      <c r="IO210" s="154">
        <f t="shared" si="216"/>
        <v>0</v>
      </c>
      <c r="IP210" s="154">
        <f t="shared" si="216"/>
        <v>0</v>
      </c>
      <c r="IQ210" s="154">
        <f t="shared" si="216"/>
        <v>0</v>
      </c>
      <c r="IR210" s="154">
        <f t="shared" si="216"/>
        <v>0</v>
      </c>
      <c r="IS210" s="154">
        <f t="shared" si="216"/>
        <v>0</v>
      </c>
      <c r="IT210" s="154">
        <f t="shared" si="216"/>
        <v>0</v>
      </c>
      <c r="IU210" s="154">
        <f t="shared" si="216"/>
        <v>0</v>
      </c>
      <c r="IV210" s="154">
        <f t="shared" si="216"/>
        <v>0</v>
      </c>
      <c r="IW210" s="154">
        <f t="shared" si="216"/>
        <v>0</v>
      </c>
      <c r="IX210" s="154">
        <f t="shared" si="216"/>
        <v>0</v>
      </c>
      <c r="IY210" s="154">
        <f t="shared" si="216"/>
        <v>0</v>
      </c>
      <c r="IZ210" s="154">
        <f t="shared" ref="IZ210:LK210" si="217">IF(IZ$165=EOMONTH($E35,$R35*(1-$O35)),-FV($AE35,ROUNDDOWN(YEARFRAC($D$165,IZ$165,1),0),,-($AC35*(1-$O35)+$AD35*$O35)*$B35,0),0)</f>
        <v>0</v>
      </c>
      <c r="JA210" s="154">
        <f t="shared" si="217"/>
        <v>0</v>
      </c>
      <c r="JB210" s="154">
        <f t="shared" si="217"/>
        <v>0</v>
      </c>
      <c r="JC210" s="154">
        <f t="shared" si="217"/>
        <v>0</v>
      </c>
      <c r="JD210" s="154">
        <f t="shared" si="217"/>
        <v>0</v>
      </c>
      <c r="JE210" s="154">
        <f t="shared" si="217"/>
        <v>0</v>
      </c>
      <c r="JF210" s="154">
        <f t="shared" si="217"/>
        <v>0</v>
      </c>
      <c r="JG210" s="154">
        <f t="shared" si="217"/>
        <v>0</v>
      </c>
      <c r="JH210" s="154">
        <f t="shared" si="217"/>
        <v>0</v>
      </c>
      <c r="JI210" s="154">
        <f t="shared" si="217"/>
        <v>0</v>
      </c>
      <c r="JJ210" s="154">
        <f t="shared" si="217"/>
        <v>0</v>
      </c>
      <c r="JK210" s="154">
        <f t="shared" si="217"/>
        <v>0</v>
      </c>
      <c r="JL210" s="154">
        <f t="shared" si="217"/>
        <v>0</v>
      </c>
      <c r="JM210" s="154">
        <f t="shared" si="217"/>
        <v>0</v>
      </c>
      <c r="JN210" s="154">
        <f t="shared" si="217"/>
        <v>0</v>
      </c>
      <c r="JO210" s="154">
        <f t="shared" si="217"/>
        <v>0</v>
      </c>
      <c r="JP210" s="154">
        <f t="shared" si="217"/>
        <v>0</v>
      </c>
      <c r="JQ210" s="154">
        <f t="shared" si="217"/>
        <v>0</v>
      </c>
      <c r="JR210" s="154">
        <f t="shared" si="217"/>
        <v>0</v>
      </c>
      <c r="JS210" s="154">
        <f t="shared" si="217"/>
        <v>0</v>
      </c>
      <c r="JT210" s="154">
        <f t="shared" si="217"/>
        <v>0</v>
      </c>
      <c r="JU210" s="154">
        <f t="shared" si="217"/>
        <v>0</v>
      </c>
      <c r="JV210" s="154">
        <f t="shared" si="217"/>
        <v>0</v>
      </c>
      <c r="JW210" s="154">
        <f t="shared" si="217"/>
        <v>0</v>
      </c>
      <c r="JX210" s="154">
        <f t="shared" si="217"/>
        <v>0</v>
      </c>
      <c r="JY210" s="154">
        <f t="shared" si="217"/>
        <v>0</v>
      </c>
      <c r="JZ210" s="154">
        <f t="shared" si="217"/>
        <v>0</v>
      </c>
      <c r="KA210" s="154">
        <f t="shared" si="217"/>
        <v>0</v>
      </c>
      <c r="KB210" s="154">
        <f t="shared" si="217"/>
        <v>0</v>
      </c>
      <c r="KC210" s="154">
        <f t="shared" si="217"/>
        <v>0</v>
      </c>
      <c r="KD210" s="154">
        <f t="shared" si="217"/>
        <v>0</v>
      </c>
      <c r="KE210" s="154">
        <f t="shared" si="217"/>
        <v>0</v>
      </c>
      <c r="KF210" s="154">
        <f t="shared" si="217"/>
        <v>0</v>
      </c>
      <c r="KG210" s="154">
        <f t="shared" si="217"/>
        <v>0</v>
      </c>
      <c r="KH210" s="154">
        <f t="shared" si="217"/>
        <v>0</v>
      </c>
      <c r="KI210" s="154">
        <f t="shared" si="217"/>
        <v>0</v>
      </c>
      <c r="KJ210" s="154">
        <f t="shared" si="217"/>
        <v>0</v>
      </c>
      <c r="KK210" s="154">
        <f t="shared" si="217"/>
        <v>0</v>
      </c>
      <c r="KL210" s="154">
        <f t="shared" si="217"/>
        <v>0</v>
      </c>
      <c r="KM210" s="154">
        <f t="shared" si="217"/>
        <v>0</v>
      </c>
      <c r="KN210" s="154">
        <f t="shared" si="217"/>
        <v>0</v>
      </c>
      <c r="KO210" s="154">
        <f t="shared" si="217"/>
        <v>0</v>
      </c>
      <c r="KP210" s="154">
        <f t="shared" si="217"/>
        <v>0</v>
      </c>
      <c r="KQ210" s="154">
        <f t="shared" si="217"/>
        <v>0</v>
      </c>
      <c r="KR210" s="154">
        <f t="shared" si="217"/>
        <v>0</v>
      </c>
      <c r="KS210" s="154">
        <f t="shared" si="217"/>
        <v>0</v>
      </c>
      <c r="KT210" s="154">
        <f t="shared" si="217"/>
        <v>0</v>
      </c>
      <c r="KU210" s="154">
        <f t="shared" si="217"/>
        <v>0</v>
      </c>
      <c r="KV210" s="154">
        <f t="shared" si="217"/>
        <v>0</v>
      </c>
      <c r="KW210" s="154">
        <f t="shared" si="217"/>
        <v>0</v>
      </c>
      <c r="KX210" s="154">
        <f t="shared" si="217"/>
        <v>0</v>
      </c>
      <c r="KY210" s="154">
        <f t="shared" si="217"/>
        <v>0</v>
      </c>
      <c r="KZ210" s="154">
        <f t="shared" si="217"/>
        <v>0</v>
      </c>
      <c r="LA210" s="154">
        <f t="shared" si="217"/>
        <v>0</v>
      </c>
      <c r="LB210" s="154">
        <f t="shared" si="217"/>
        <v>0</v>
      </c>
      <c r="LC210" s="154">
        <f t="shared" si="217"/>
        <v>0</v>
      </c>
      <c r="LD210" s="154">
        <f t="shared" si="217"/>
        <v>0</v>
      </c>
      <c r="LE210" s="154">
        <f t="shared" si="217"/>
        <v>0</v>
      </c>
      <c r="LF210" s="154">
        <f t="shared" si="217"/>
        <v>0</v>
      </c>
      <c r="LG210" s="154">
        <f t="shared" si="217"/>
        <v>0</v>
      </c>
      <c r="LH210" s="154">
        <f t="shared" si="217"/>
        <v>0</v>
      </c>
      <c r="LI210" s="154">
        <f t="shared" si="217"/>
        <v>0</v>
      </c>
      <c r="LJ210" s="154">
        <f t="shared" si="217"/>
        <v>0</v>
      </c>
      <c r="LK210" s="154">
        <f t="shared" si="217"/>
        <v>0</v>
      </c>
      <c r="LL210" s="154">
        <f t="shared" ref="LL210:NK210" si="218">IF(LL$165=EOMONTH($E35,$R35*(1-$O35)),-FV($AE35,ROUNDDOWN(YEARFRAC($D$165,LL$165,1),0),,-($AC35*(1-$O35)+$AD35*$O35)*$B35,0),0)</f>
        <v>0</v>
      </c>
      <c r="LM210" s="154">
        <f t="shared" si="218"/>
        <v>0</v>
      </c>
      <c r="LN210" s="154">
        <f t="shared" si="218"/>
        <v>0</v>
      </c>
      <c r="LO210" s="154">
        <f t="shared" si="218"/>
        <v>0</v>
      </c>
      <c r="LP210" s="154">
        <f t="shared" si="218"/>
        <v>0</v>
      </c>
      <c r="LQ210" s="154">
        <f t="shared" si="218"/>
        <v>0</v>
      </c>
      <c r="LR210" s="154">
        <f t="shared" si="218"/>
        <v>0</v>
      </c>
      <c r="LS210" s="154">
        <f t="shared" si="218"/>
        <v>0</v>
      </c>
      <c r="LT210" s="154">
        <f t="shared" si="218"/>
        <v>0</v>
      </c>
      <c r="LU210" s="154">
        <f t="shared" si="218"/>
        <v>0</v>
      </c>
      <c r="LV210" s="154">
        <f t="shared" si="218"/>
        <v>0</v>
      </c>
      <c r="LW210" s="154">
        <f t="shared" si="218"/>
        <v>0</v>
      </c>
      <c r="LX210" s="154">
        <f t="shared" si="218"/>
        <v>0</v>
      </c>
      <c r="LY210" s="154">
        <f t="shared" si="218"/>
        <v>0</v>
      </c>
      <c r="LZ210" s="154">
        <f t="shared" si="218"/>
        <v>0</v>
      </c>
      <c r="MA210" s="154">
        <f t="shared" si="218"/>
        <v>0</v>
      </c>
      <c r="MB210" s="154">
        <f t="shared" si="218"/>
        <v>0</v>
      </c>
      <c r="MC210" s="154">
        <f t="shared" si="218"/>
        <v>0</v>
      </c>
      <c r="MD210" s="154">
        <f t="shared" si="218"/>
        <v>0</v>
      </c>
      <c r="ME210" s="154">
        <f t="shared" si="218"/>
        <v>0</v>
      </c>
      <c r="MF210" s="154">
        <f t="shared" si="218"/>
        <v>0</v>
      </c>
      <c r="MG210" s="154">
        <f t="shared" si="218"/>
        <v>0</v>
      </c>
      <c r="MH210" s="154">
        <f t="shared" si="218"/>
        <v>0</v>
      </c>
      <c r="MI210" s="154">
        <f t="shared" si="218"/>
        <v>0</v>
      </c>
      <c r="MJ210" s="154">
        <f t="shared" si="218"/>
        <v>0</v>
      </c>
      <c r="MK210" s="154">
        <f t="shared" si="218"/>
        <v>0</v>
      </c>
      <c r="ML210" s="154">
        <f t="shared" si="218"/>
        <v>0</v>
      </c>
      <c r="MM210" s="154">
        <f t="shared" si="218"/>
        <v>0</v>
      </c>
      <c r="MN210" s="154">
        <f t="shared" si="218"/>
        <v>0</v>
      </c>
      <c r="MO210" s="154">
        <f t="shared" si="218"/>
        <v>0</v>
      </c>
      <c r="MP210" s="154">
        <f t="shared" si="218"/>
        <v>0</v>
      </c>
      <c r="MQ210" s="154">
        <f t="shared" si="218"/>
        <v>0</v>
      </c>
      <c r="MR210" s="154">
        <f t="shared" si="218"/>
        <v>0</v>
      </c>
      <c r="MS210" s="154">
        <f t="shared" si="218"/>
        <v>0</v>
      </c>
      <c r="MT210" s="154">
        <f t="shared" si="218"/>
        <v>0</v>
      </c>
      <c r="MU210" s="154">
        <f t="shared" si="218"/>
        <v>0</v>
      </c>
      <c r="MV210" s="154">
        <f t="shared" si="218"/>
        <v>0</v>
      </c>
      <c r="MW210" s="154">
        <f t="shared" si="218"/>
        <v>0</v>
      </c>
      <c r="MX210" s="154">
        <f t="shared" si="218"/>
        <v>0</v>
      </c>
      <c r="MY210" s="154">
        <f t="shared" si="218"/>
        <v>0</v>
      </c>
      <c r="MZ210" s="154">
        <f t="shared" si="218"/>
        <v>0</v>
      </c>
      <c r="NA210" s="154">
        <f t="shared" si="218"/>
        <v>0</v>
      </c>
      <c r="NB210" s="154">
        <f t="shared" si="218"/>
        <v>0</v>
      </c>
      <c r="NC210" s="154">
        <f t="shared" si="218"/>
        <v>0</v>
      </c>
      <c r="ND210" s="154">
        <f t="shared" si="218"/>
        <v>0</v>
      </c>
      <c r="NE210" s="154">
        <f t="shared" si="218"/>
        <v>0</v>
      </c>
      <c r="NF210" s="154">
        <f t="shared" si="218"/>
        <v>0</v>
      </c>
      <c r="NG210" s="154">
        <f t="shared" si="218"/>
        <v>0</v>
      </c>
      <c r="NH210" s="154">
        <f t="shared" si="218"/>
        <v>0</v>
      </c>
      <c r="NI210" s="154">
        <f t="shared" si="218"/>
        <v>0</v>
      </c>
      <c r="NJ210" s="154">
        <f t="shared" si="218"/>
        <v>0</v>
      </c>
      <c r="NK210" s="157">
        <f t="shared" si="218"/>
        <v>0</v>
      </c>
    </row>
    <row r="211" spans="1:375" x14ac:dyDescent="0.25">
      <c r="A211" s="156">
        <f t="shared" si="170"/>
        <v>-24184.610554761846</v>
      </c>
      <c r="B211" s="48" t="s">
        <v>156</v>
      </c>
      <c r="C211" s="153" t="s">
        <v>150</v>
      </c>
      <c r="D211" s="154">
        <f>IF(D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E211" s="154">
        <f t="shared" ref="E211:BP211" si="219">IF(E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F211" s="154">
        <f t="shared" si="219"/>
        <v>0</v>
      </c>
      <c r="G211" s="154">
        <f t="shared" si="219"/>
        <v>0</v>
      </c>
      <c r="H211" s="154">
        <f t="shared" si="219"/>
        <v>0</v>
      </c>
      <c r="I211" s="154">
        <f t="shared" si="219"/>
        <v>0</v>
      </c>
      <c r="J211" s="154">
        <f t="shared" si="219"/>
        <v>0</v>
      </c>
      <c r="K211" s="154">
        <f t="shared" si="219"/>
        <v>0</v>
      </c>
      <c r="L211" s="154">
        <f t="shared" si="219"/>
        <v>0</v>
      </c>
      <c r="M211" s="154">
        <f t="shared" si="219"/>
        <v>0</v>
      </c>
      <c r="N211" s="154">
        <f t="shared" si="219"/>
        <v>0</v>
      </c>
      <c r="O211" s="154">
        <f t="shared" si="219"/>
        <v>0</v>
      </c>
      <c r="P211" s="154">
        <f t="shared" si="219"/>
        <v>0</v>
      </c>
      <c r="Q211" s="154">
        <f t="shared" si="219"/>
        <v>0</v>
      </c>
      <c r="R211" s="154">
        <f t="shared" si="219"/>
        <v>0</v>
      </c>
      <c r="S211" s="154">
        <f t="shared" si="219"/>
        <v>0</v>
      </c>
      <c r="T211" s="154">
        <f t="shared" si="219"/>
        <v>0</v>
      </c>
      <c r="U211" s="154">
        <f t="shared" si="219"/>
        <v>0</v>
      </c>
      <c r="V211" s="154">
        <f t="shared" si="219"/>
        <v>0</v>
      </c>
      <c r="W211" s="154">
        <f t="shared" si="219"/>
        <v>0</v>
      </c>
      <c r="X211" s="154">
        <f t="shared" si="219"/>
        <v>0</v>
      </c>
      <c r="Y211" s="154">
        <f t="shared" si="219"/>
        <v>0</v>
      </c>
      <c r="Z211" s="154">
        <f t="shared" si="219"/>
        <v>0</v>
      </c>
      <c r="AA211" s="154">
        <f t="shared" si="219"/>
        <v>0</v>
      </c>
      <c r="AB211" s="154">
        <f t="shared" si="219"/>
        <v>0</v>
      </c>
      <c r="AC211" s="154">
        <f t="shared" si="219"/>
        <v>0</v>
      </c>
      <c r="AD211" s="154">
        <f t="shared" si="219"/>
        <v>0</v>
      </c>
      <c r="AE211" s="154">
        <f t="shared" si="219"/>
        <v>0</v>
      </c>
      <c r="AF211" s="154">
        <f t="shared" si="219"/>
        <v>0</v>
      </c>
      <c r="AG211" s="154">
        <f t="shared" si="219"/>
        <v>0</v>
      </c>
      <c r="AH211" s="154">
        <f t="shared" si="219"/>
        <v>0</v>
      </c>
      <c r="AI211" s="154">
        <f t="shared" si="219"/>
        <v>0</v>
      </c>
      <c r="AJ211" s="154">
        <f t="shared" si="219"/>
        <v>0</v>
      </c>
      <c r="AK211" s="154">
        <f t="shared" si="219"/>
        <v>0</v>
      </c>
      <c r="AL211" s="154">
        <f t="shared" si="219"/>
        <v>0</v>
      </c>
      <c r="AM211" s="154">
        <f t="shared" si="219"/>
        <v>0</v>
      </c>
      <c r="AN211" s="154">
        <f t="shared" si="219"/>
        <v>0</v>
      </c>
      <c r="AO211" s="154">
        <f t="shared" si="219"/>
        <v>0</v>
      </c>
      <c r="AP211" s="154">
        <f t="shared" si="219"/>
        <v>0</v>
      </c>
      <c r="AQ211" s="154">
        <f t="shared" si="219"/>
        <v>0</v>
      </c>
      <c r="AR211" s="154">
        <f t="shared" si="219"/>
        <v>0</v>
      </c>
      <c r="AS211" s="154">
        <f t="shared" si="219"/>
        <v>0</v>
      </c>
      <c r="AT211" s="154">
        <f t="shared" si="219"/>
        <v>0</v>
      </c>
      <c r="AU211" s="154">
        <f t="shared" si="219"/>
        <v>0</v>
      </c>
      <c r="AV211" s="154">
        <f t="shared" si="219"/>
        <v>0</v>
      </c>
      <c r="AW211" s="154">
        <f t="shared" si="219"/>
        <v>0</v>
      </c>
      <c r="AX211" s="154">
        <f t="shared" si="219"/>
        <v>0</v>
      </c>
      <c r="AY211" s="154">
        <f t="shared" si="219"/>
        <v>0</v>
      </c>
      <c r="AZ211" s="154">
        <f t="shared" si="219"/>
        <v>0</v>
      </c>
      <c r="BA211" s="154">
        <f t="shared" si="219"/>
        <v>0</v>
      </c>
      <c r="BB211" s="154">
        <f t="shared" si="219"/>
        <v>0</v>
      </c>
      <c r="BC211" s="154">
        <f t="shared" si="219"/>
        <v>0</v>
      </c>
      <c r="BD211" s="154">
        <f t="shared" si="219"/>
        <v>0</v>
      </c>
      <c r="BE211" s="154">
        <f t="shared" si="219"/>
        <v>0</v>
      </c>
      <c r="BF211" s="154">
        <f t="shared" si="219"/>
        <v>0</v>
      </c>
      <c r="BG211" s="154">
        <f t="shared" si="219"/>
        <v>0</v>
      </c>
      <c r="BH211" s="154">
        <f t="shared" si="219"/>
        <v>0</v>
      </c>
      <c r="BI211" s="154">
        <f t="shared" si="219"/>
        <v>0</v>
      </c>
      <c r="BJ211" s="154">
        <f t="shared" si="219"/>
        <v>0</v>
      </c>
      <c r="BK211" s="154">
        <f t="shared" si="219"/>
        <v>0</v>
      </c>
      <c r="BL211" s="154">
        <f t="shared" si="219"/>
        <v>0</v>
      </c>
      <c r="BM211" s="154">
        <f t="shared" si="219"/>
        <v>0</v>
      </c>
      <c r="BN211" s="154">
        <f t="shared" si="219"/>
        <v>0</v>
      </c>
      <c r="BO211" s="154">
        <f t="shared" si="219"/>
        <v>0</v>
      </c>
      <c r="BP211" s="154">
        <f t="shared" si="219"/>
        <v>0</v>
      </c>
      <c r="BQ211" s="154">
        <f t="shared" ref="BQ211:EB211" si="220">IF(BQ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BR211" s="154">
        <f t="shared" si="220"/>
        <v>0</v>
      </c>
      <c r="BS211" s="154">
        <f t="shared" si="220"/>
        <v>0</v>
      </c>
      <c r="BT211" s="154">
        <f t="shared" si="220"/>
        <v>0</v>
      </c>
      <c r="BU211" s="154">
        <f t="shared" si="220"/>
        <v>0</v>
      </c>
      <c r="BV211" s="154">
        <f t="shared" si="220"/>
        <v>0</v>
      </c>
      <c r="BW211" s="154">
        <f t="shared" si="220"/>
        <v>0</v>
      </c>
      <c r="BX211" s="154">
        <f t="shared" si="220"/>
        <v>0</v>
      </c>
      <c r="BY211" s="154">
        <f t="shared" si="220"/>
        <v>0</v>
      </c>
      <c r="BZ211" s="154">
        <f t="shared" si="220"/>
        <v>0</v>
      </c>
      <c r="CA211" s="154">
        <f t="shared" si="220"/>
        <v>0</v>
      </c>
      <c r="CB211" s="154">
        <f t="shared" si="220"/>
        <v>0</v>
      </c>
      <c r="CC211" s="154">
        <f t="shared" si="220"/>
        <v>0</v>
      </c>
      <c r="CD211" s="154">
        <f t="shared" si="220"/>
        <v>0</v>
      </c>
      <c r="CE211" s="154">
        <f t="shared" si="220"/>
        <v>0</v>
      </c>
      <c r="CF211" s="154">
        <f t="shared" si="220"/>
        <v>0</v>
      </c>
      <c r="CG211" s="154">
        <f t="shared" si="220"/>
        <v>0</v>
      </c>
      <c r="CH211" s="154">
        <f t="shared" si="220"/>
        <v>0</v>
      </c>
      <c r="CI211" s="154">
        <f t="shared" si="220"/>
        <v>0</v>
      </c>
      <c r="CJ211" s="154">
        <f t="shared" si="220"/>
        <v>0</v>
      </c>
      <c r="CK211" s="154">
        <f t="shared" si="220"/>
        <v>0</v>
      </c>
      <c r="CL211" s="154">
        <f t="shared" si="220"/>
        <v>0</v>
      </c>
      <c r="CM211" s="154">
        <f t="shared" si="220"/>
        <v>0</v>
      </c>
      <c r="CN211" s="154">
        <f t="shared" si="220"/>
        <v>0</v>
      </c>
      <c r="CO211" s="154">
        <f t="shared" si="220"/>
        <v>0</v>
      </c>
      <c r="CP211" s="154">
        <f t="shared" si="220"/>
        <v>0</v>
      </c>
      <c r="CQ211" s="154">
        <f t="shared" si="220"/>
        <v>0</v>
      </c>
      <c r="CR211" s="154">
        <f t="shared" si="220"/>
        <v>0</v>
      </c>
      <c r="CS211" s="154">
        <f t="shared" si="220"/>
        <v>0</v>
      </c>
      <c r="CT211" s="154">
        <f t="shared" si="220"/>
        <v>0</v>
      </c>
      <c r="CU211" s="154">
        <f t="shared" si="220"/>
        <v>0</v>
      </c>
      <c r="CV211" s="154">
        <f t="shared" si="220"/>
        <v>0</v>
      </c>
      <c r="CW211" s="154">
        <f t="shared" si="220"/>
        <v>0</v>
      </c>
      <c r="CX211" s="154">
        <f t="shared" si="220"/>
        <v>0</v>
      </c>
      <c r="CY211" s="154">
        <f t="shared" si="220"/>
        <v>0</v>
      </c>
      <c r="CZ211" s="154">
        <f t="shared" si="220"/>
        <v>0</v>
      </c>
      <c r="DA211" s="154">
        <f t="shared" si="220"/>
        <v>0</v>
      </c>
      <c r="DB211" s="154">
        <f t="shared" si="220"/>
        <v>0</v>
      </c>
      <c r="DC211" s="154">
        <f t="shared" si="220"/>
        <v>0</v>
      </c>
      <c r="DD211" s="154">
        <f t="shared" si="220"/>
        <v>0</v>
      </c>
      <c r="DE211" s="154">
        <f t="shared" si="220"/>
        <v>0</v>
      </c>
      <c r="DF211" s="154">
        <f t="shared" si="220"/>
        <v>0</v>
      </c>
      <c r="DG211" s="154">
        <f t="shared" si="220"/>
        <v>0</v>
      </c>
      <c r="DH211" s="154">
        <f t="shared" si="220"/>
        <v>0</v>
      </c>
      <c r="DI211" s="154">
        <f t="shared" si="220"/>
        <v>0</v>
      </c>
      <c r="DJ211" s="154">
        <f t="shared" si="220"/>
        <v>0</v>
      </c>
      <c r="DK211" s="154">
        <f t="shared" si="220"/>
        <v>0</v>
      </c>
      <c r="DL211" s="154">
        <f t="shared" si="220"/>
        <v>0</v>
      </c>
      <c r="DM211" s="154">
        <f t="shared" si="220"/>
        <v>0</v>
      </c>
      <c r="DN211" s="154">
        <f t="shared" si="220"/>
        <v>0</v>
      </c>
      <c r="DO211" s="154">
        <f t="shared" si="220"/>
        <v>0</v>
      </c>
      <c r="DP211" s="154">
        <f t="shared" si="220"/>
        <v>0</v>
      </c>
      <c r="DQ211" s="154">
        <f t="shared" si="220"/>
        <v>0</v>
      </c>
      <c r="DR211" s="154">
        <f t="shared" si="220"/>
        <v>0</v>
      </c>
      <c r="DS211" s="154">
        <f t="shared" si="220"/>
        <v>0</v>
      </c>
      <c r="DT211" s="154">
        <f t="shared" si="220"/>
        <v>0</v>
      </c>
      <c r="DU211" s="154">
        <f t="shared" si="220"/>
        <v>0</v>
      </c>
      <c r="DV211" s="154">
        <f t="shared" si="220"/>
        <v>0</v>
      </c>
      <c r="DW211" s="154">
        <f t="shared" si="220"/>
        <v>0</v>
      </c>
      <c r="DX211" s="154">
        <f t="shared" si="220"/>
        <v>0</v>
      </c>
      <c r="DY211" s="154">
        <f t="shared" si="220"/>
        <v>0</v>
      </c>
      <c r="DZ211" s="154">
        <f t="shared" si="220"/>
        <v>0</v>
      </c>
      <c r="EA211" s="154">
        <f t="shared" si="220"/>
        <v>0</v>
      </c>
      <c r="EB211" s="154">
        <f t="shared" si="220"/>
        <v>0</v>
      </c>
      <c r="EC211" s="154">
        <f t="shared" ref="EC211:GN211" si="221">IF(EC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ED211" s="154">
        <f t="shared" si="221"/>
        <v>0</v>
      </c>
      <c r="EE211" s="154">
        <f t="shared" si="221"/>
        <v>0</v>
      </c>
      <c r="EF211" s="154">
        <f t="shared" si="221"/>
        <v>0</v>
      </c>
      <c r="EG211" s="154">
        <f t="shared" si="221"/>
        <v>0</v>
      </c>
      <c r="EH211" s="154">
        <f t="shared" si="221"/>
        <v>0</v>
      </c>
      <c r="EI211" s="154">
        <f t="shared" si="221"/>
        <v>0</v>
      </c>
      <c r="EJ211" s="154">
        <f t="shared" si="221"/>
        <v>0</v>
      </c>
      <c r="EK211" s="154">
        <f t="shared" si="221"/>
        <v>0</v>
      </c>
      <c r="EL211" s="154">
        <f t="shared" si="221"/>
        <v>0</v>
      </c>
      <c r="EM211" s="154">
        <f t="shared" si="221"/>
        <v>0</v>
      </c>
      <c r="EN211" s="154">
        <f t="shared" si="221"/>
        <v>0</v>
      </c>
      <c r="EO211" s="154">
        <f t="shared" si="221"/>
        <v>0</v>
      </c>
      <c r="EP211" s="154">
        <f t="shared" si="221"/>
        <v>0</v>
      </c>
      <c r="EQ211" s="154">
        <f t="shared" si="221"/>
        <v>0</v>
      </c>
      <c r="ER211" s="154">
        <f t="shared" si="221"/>
        <v>0</v>
      </c>
      <c r="ES211" s="154">
        <f t="shared" si="221"/>
        <v>0</v>
      </c>
      <c r="ET211" s="154">
        <f t="shared" si="221"/>
        <v>0</v>
      </c>
      <c r="EU211" s="154">
        <f t="shared" si="221"/>
        <v>0</v>
      </c>
      <c r="EV211" s="154">
        <f t="shared" si="221"/>
        <v>0</v>
      </c>
      <c r="EW211" s="154">
        <f t="shared" si="221"/>
        <v>0</v>
      </c>
      <c r="EX211" s="154">
        <f t="shared" si="221"/>
        <v>0</v>
      </c>
      <c r="EY211" s="154">
        <f t="shared" si="221"/>
        <v>0</v>
      </c>
      <c r="EZ211" s="154">
        <f t="shared" si="221"/>
        <v>0</v>
      </c>
      <c r="FA211" s="154">
        <f t="shared" si="221"/>
        <v>0</v>
      </c>
      <c r="FB211" s="154">
        <f t="shared" si="221"/>
        <v>0</v>
      </c>
      <c r="FC211" s="154">
        <f t="shared" si="221"/>
        <v>0</v>
      </c>
      <c r="FD211" s="154">
        <f t="shared" si="221"/>
        <v>0</v>
      </c>
      <c r="FE211" s="154">
        <f t="shared" si="221"/>
        <v>0</v>
      </c>
      <c r="FF211" s="154">
        <f t="shared" si="221"/>
        <v>0</v>
      </c>
      <c r="FG211" s="154">
        <f t="shared" si="221"/>
        <v>0</v>
      </c>
      <c r="FH211" s="154">
        <f t="shared" si="221"/>
        <v>0</v>
      </c>
      <c r="FI211" s="154">
        <f t="shared" si="221"/>
        <v>0</v>
      </c>
      <c r="FJ211" s="154">
        <f t="shared" si="221"/>
        <v>0</v>
      </c>
      <c r="FK211" s="154">
        <f t="shared" si="221"/>
        <v>0</v>
      </c>
      <c r="FL211" s="154">
        <f t="shared" si="221"/>
        <v>0</v>
      </c>
      <c r="FM211" s="154">
        <f t="shared" si="221"/>
        <v>0</v>
      </c>
      <c r="FN211" s="154">
        <f t="shared" si="221"/>
        <v>0</v>
      </c>
      <c r="FO211" s="154">
        <f t="shared" si="221"/>
        <v>0</v>
      </c>
      <c r="FP211" s="154">
        <f t="shared" si="221"/>
        <v>0</v>
      </c>
      <c r="FQ211" s="154">
        <f t="shared" si="221"/>
        <v>0</v>
      </c>
      <c r="FR211" s="154">
        <f t="shared" si="221"/>
        <v>0</v>
      </c>
      <c r="FS211" s="154">
        <f t="shared" si="221"/>
        <v>0</v>
      </c>
      <c r="FT211" s="154">
        <f t="shared" si="221"/>
        <v>0</v>
      </c>
      <c r="FU211" s="154">
        <f t="shared" si="221"/>
        <v>0</v>
      </c>
      <c r="FV211" s="154">
        <f t="shared" si="221"/>
        <v>0</v>
      </c>
      <c r="FW211" s="154">
        <f t="shared" si="221"/>
        <v>0</v>
      </c>
      <c r="FX211" s="154">
        <f t="shared" si="221"/>
        <v>0</v>
      </c>
      <c r="FY211" s="154">
        <f t="shared" si="221"/>
        <v>0</v>
      </c>
      <c r="FZ211" s="154">
        <f t="shared" si="221"/>
        <v>-24184.610554761846</v>
      </c>
      <c r="GA211" s="154">
        <f t="shared" si="221"/>
        <v>0</v>
      </c>
      <c r="GB211" s="154">
        <f t="shared" si="221"/>
        <v>0</v>
      </c>
      <c r="GC211" s="154">
        <f t="shared" si="221"/>
        <v>0</v>
      </c>
      <c r="GD211" s="154">
        <f t="shared" si="221"/>
        <v>0</v>
      </c>
      <c r="GE211" s="154">
        <f t="shared" si="221"/>
        <v>0</v>
      </c>
      <c r="GF211" s="154">
        <f t="shared" si="221"/>
        <v>0</v>
      </c>
      <c r="GG211" s="154">
        <f t="shared" si="221"/>
        <v>0</v>
      </c>
      <c r="GH211" s="154">
        <f t="shared" si="221"/>
        <v>0</v>
      </c>
      <c r="GI211" s="154">
        <f t="shared" si="221"/>
        <v>0</v>
      </c>
      <c r="GJ211" s="154">
        <f t="shared" si="221"/>
        <v>0</v>
      </c>
      <c r="GK211" s="154">
        <f t="shared" si="221"/>
        <v>0</v>
      </c>
      <c r="GL211" s="154">
        <f t="shared" si="221"/>
        <v>0</v>
      </c>
      <c r="GM211" s="154">
        <f t="shared" si="221"/>
        <v>0</v>
      </c>
      <c r="GN211" s="154">
        <f t="shared" si="221"/>
        <v>0</v>
      </c>
      <c r="GO211" s="154">
        <f t="shared" ref="GO211:IZ211" si="222">IF(GO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GP211" s="154">
        <f t="shared" si="222"/>
        <v>0</v>
      </c>
      <c r="GQ211" s="154">
        <f t="shared" si="222"/>
        <v>0</v>
      </c>
      <c r="GR211" s="154">
        <f t="shared" si="222"/>
        <v>0</v>
      </c>
      <c r="GS211" s="154">
        <f t="shared" si="222"/>
        <v>0</v>
      </c>
      <c r="GT211" s="154">
        <f t="shared" si="222"/>
        <v>0</v>
      </c>
      <c r="GU211" s="154">
        <f t="shared" si="222"/>
        <v>0</v>
      </c>
      <c r="GV211" s="154">
        <f t="shared" si="222"/>
        <v>0</v>
      </c>
      <c r="GW211" s="154">
        <f t="shared" si="222"/>
        <v>0</v>
      </c>
      <c r="GX211" s="154">
        <f t="shared" si="222"/>
        <v>0</v>
      </c>
      <c r="GY211" s="154">
        <f t="shared" si="222"/>
        <v>0</v>
      </c>
      <c r="GZ211" s="154">
        <f t="shared" si="222"/>
        <v>0</v>
      </c>
      <c r="HA211" s="154">
        <f t="shared" si="222"/>
        <v>0</v>
      </c>
      <c r="HB211" s="154">
        <f t="shared" si="222"/>
        <v>0</v>
      </c>
      <c r="HC211" s="154">
        <f t="shared" si="222"/>
        <v>0</v>
      </c>
      <c r="HD211" s="154">
        <f t="shared" si="222"/>
        <v>0</v>
      </c>
      <c r="HE211" s="154">
        <f t="shared" si="222"/>
        <v>0</v>
      </c>
      <c r="HF211" s="154">
        <f t="shared" si="222"/>
        <v>0</v>
      </c>
      <c r="HG211" s="154">
        <f t="shared" si="222"/>
        <v>0</v>
      </c>
      <c r="HH211" s="154">
        <f t="shared" si="222"/>
        <v>0</v>
      </c>
      <c r="HI211" s="154">
        <f t="shared" si="222"/>
        <v>0</v>
      </c>
      <c r="HJ211" s="154">
        <f t="shared" si="222"/>
        <v>0</v>
      </c>
      <c r="HK211" s="154">
        <f t="shared" si="222"/>
        <v>0</v>
      </c>
      <c r="HL211" s="154">
        <f t="shared" si="222"/>
        <v>0</v>
      </c>
      <c r="HM211" s="154">
        <f t="shared" si="222"/>
        <v>0</v>
      </c>
      <c r="HN211" s="154">
        <f t="shared" si="222"/>
        <v>0</v>
      </c>
      <c r="HO211" s="154">
        <f t="shared" si="222"/>
        <v>0</v>
      </c>
      <c r="HP211" s="154">
        <f t="shared" si="222"/>
        <v>0</v>
      </c>
      <c r="HQ211" s="154">
        <f t="shared" si="222"/>
        <v>0</v>
      </c>
      <c r="HR211" s="154">
        <f t="shared" si="222"/>
        <v>0</v>
      </c>
      <c r="HS211" s="154">
        <f t="shared" si="222"/>
        <v>0</v>
      </c>
      <c r="HT211" s="154">
        <f t="shared" si="222"/>
        <v>0</v>
      </c>
      <c r="HU211" s="154">
        <f t="shared" si="222"/>
        <v>0</v>
      </c>
      <c r="HV211" s="154">
        <f t="shared" si="222"/>
        <v>0</v>
      </c>
      <c r="HW211" s="154">
        <f t="shared" si="222"/>
        <v>0</v>
      </c>
      <c r="HX211" s="154">
        <f t="shared" si="222"/>
        <v>0</v>
      </c>
      <c r="HY211" s="154">
        <f t="shared" si="222"/>
        <v>0</v>
      </c>
      <c r="HZ211" s="154">
        <f t="shared" si="222"/>
        <v>0</v>
      </c>
      <c r="IA211" s="154">
        <f t="shared" si="222"/>
        <v>0</v>
      </c>
      <c r="IB211" s="154">
        <f t="shared" si="222"/>
        <v>0</v>
      </c>
      <c r="IC211" s="154">
        <f t="shared" si="222"/>
        <v>0</v>
      </c>
      <c r="ID211" s="154">
        <f t="shared" si="222"/>
        <v>0</v>
      </c>
      <c r="IE211" s="154">
        <f t="shared" si="222"/>
        <v>0</v>
      </c>
      <c r="IF211" s="154">
        <f t="shared" si="222"/>
        <v>0</v>
      </c>
      <c r="IG211" s="154">
        <f t="shared" si="222"/>
        <v>0</v>
      </c>
      <c r="IH211" s="154">
        <f t="shared" si="222"/>
        <v>0</v>
      </c>
      <c r="II211" s="154">
        <f t="shared" si="222"/>
        <v>0</v>
      </c>
      <c r="IJ211" s="154">
        <f t="shared" si="222"/>
        <v>0</v>
      </c>
      <c r="IK211" s="154">
        <f t="shared" si="222"/>
        <v>0</v>
      </c>
      <c r="IL211" s="154">
        <f t="shared" si="222"/>
        <v>0</v>
      </c>
      <c r="IM211" s="154">
        <f t="shared" si="222"/>
        <v>0</v>
      </c>
      <c r="IN211" s="154">
        <f t="shared" si="222"/>
        <v>0</v>
      </c>
      <c r="IO211" s="154">
        <f t="shared" si="222"/>
        <v>0</v>
      </c>
      <c r="IP211" s="154">
        <f t="shared" si="222"/>
        <v>0</v>
      </c>
      <c r="IQ211" s="154">
        <f t="shared" si="222"/>
        <v>0</v>
      </c>
      <c r="IR211" s="154">
        <f t="shared" si="222"/>
        <v>0</v>
      </c>
      <c r="IS211" s="154">
        <f t="shared" si="222"/>
        <v>0</v>
      </c>
      <c r="IT211" s="154">
        <f t="shared" si="222"/>
        <v>0</v>
      </c>
      <c r="IU211" s="154">
        <f t="shared" si="222"/>
        <v>0</v>
      </c>
      <c r="IV211" s="154">
        <f t="shared" si="222"/>
        <v>0</v>
      </c>
      <c r="IW211" s="154">
        <f t="shared" si="222"/>
        <v>0</v>
      </c>
      <c r="IX211" s="154">
        <f t="shared" si="222"/>
        <v>0</v>
      </c>
      <c r="IY211" s="154">
        <f t="shared" si="222"/>
        <v>0</v>
      </c>
      <c r="IZ211" s="154">
        <f t="shared" si="222"/>
        <v>0</v>
      </c>
      <c r="JA211" s="154">
        <f t="shared" ref="JA211:LL211" si="223">IF(JA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JB211" s="154">
        <f t="shared" si="223"/>
        <v>0</v>
      </c>
      <c r="JC211" s="154">
        <f t="shared" si="223"/>
        <v>0</v>
      </c>
      <c r="JD211" s="154">
        <f t="shared" si="223"/>
        <v>0</v>
      </c>
      <c r="JE211" s="154">
        <f t="shared" si="223"/>
        <v>0</v>
      </c>
      <c r="JF211" s="154">
        <f t="shared" si="223"/>
        <v>0</v>
      </c>
      <c r="JG211" s="154">
        <f t="shared" si="223"/>
        <v>0</v>
      </c>
      <c r="JH211" s="154">
        <f t="shared" si="223"/>
        <v>0</v>
      </c>
      <c r="JI211" s="154">
        <f t="shared" si="223"/>
        <v>0</v>
      </c>
      <c r="JJ211" s="154">
        <f t="shared" si="223"/>
        <v>0</v>
      </c>
      <c r="JK211" s="154">
        <f t="shared" si="223"/>
        <v>0</v>
      </c>
      <c r="JL211" s="154">
        <f t="shared" si="223"/>
        <v>0</v>
      </c>
      <c r="JM211" s="154">
        <f t="shared" si="223"/>
        <v>0</v>
      </c>
      <c r="JN211" s="154">
        <f t="shared" si="223"/>
        <v>0</v>
      </c>
      <c r="JO211" s="154">
        <f t="shared" si="223"/>
        <v>0</v>
      </c>
      <c r="JP211" s="154">
        <f t="shared" si="223"/>
        <v>0</v>
      </c>
      <c r="JQ211" s="154">
        <f t="shared" si="223"/>
        <v>0</v>
      </c>
      <c r="JR211" s="154">
        <f t="shared" si="223"/>
        <v>0</v>
      </c>
      <c r="JS211" s="154">
        <f t="shared" si="223"/>
        <v>0</v>
      </c>
      <c r="JT211" s="154">
        <f t="shared" si="223"/>
        <v>0</v>
      </c>
      <c r="JU211" s="154">
        <f t="shared" si="223"/>
        <v>0</v>
      </c>
      <c r="JV211" s="154">
        <f t="shared" si="223"/>
        <v>0</v>
      </c>
      <c r="JW211" s="154">
        <f t="shared" si="223"/>
        <v>0</v>
      </c>
      <c r="JX211" s="154">
        <f t="shared" si="223"/>
        <v>0</v>
      </c>
      <c r="JY211" s="154">
        <f t="shared" si="223"/>
        <v>0</v>
      </c>
      <c r="JZ211" s="154">
        <f t="shared" si="223"/>
        <v>0</v>
      </c>
      <c r="KA211" s="154">
        <f t="shared" si="223"/>
        <v>0</v>
      </c>
      <c r="KB211" s="154">
        <f t="shared" si="223"/>
        <v>0</v>
      </c>
      <c r="KC211" s="154">
        <f t="shared" si="223"/>
        <v>0</v>
      </c>
      <c r="KD211" s="154">
        <f t="shared" si="223"/>
        <v>0</v>
      </c>
      <c r="KE211" s="154">
        <f t="shared" si="223"/>
        <v>0</v>
      </c>
      <c r="KF211" s="154">
        <f t="shared" si="223"/>
        <v>0</v>
      </c>
      <c r="KG211" s="154">
        <f t="shared" si="223"/>
        <v>0</v>
      </c>
      <c r="KH211" s="154">
        <f t="shared" si="223"/>
        <v>0</v>
      </c>
      <c r="KI211" s="154">
        <f t="shared" si="223"/>
        <v>0</v>
      </c>
      <c r="KJ211" s="154">
        <f t="shared" si="223"/>
        <v>0</v>
      </c>
      <c r="KK211" s="154">
        <f t="shared" si="223"/>
        <v>0</v>
      </c>
      <c r="KL211" s="154">
        <f t="shared" si="223"/>
        <v>0</v>
      </c>
      <c r="KM211" s="154">
        <f t="shared" si="223"/>
        <v>0</v>
      </c>
      <c r="KN211" s="154">
        <f t="shared" si="223"/>
        <v>0</v>
      </c>
      <c r="KO211" s="154">
        <f t="shared" si="223"/>
        <v>0</v>
      </c>
      <c r="KP211" s="154">
        <f t="shared" si="223"/>
        <v>0</v>
      </c>
      <c r="KQ211" s="154">
        <f t="shared" si="223"/>
        <v>0</v>
      </c>
      <c r="KR211" s="154">
        <f t="shared" si="223"/>
        <v>0</v>
      </c>
      <c r="KS211" s="154">
        <f t="shared" si="223"/>
        <v>0</v>
      </c>
      <c r="KT211" s="154">
        <f t="shared" si="223"/>
        <v>0</v>
      </c>
      <c r="KU211" s="154">
        <f t="shared" si="223"/>
        <v>0</v>
      </c>
      <c r="KV211" s="154">
        <f t="shared" si="223"/>
        <v>0</v>
      </c>
      <c r="KW211" s="154">
        <f t="shared" si="223"/>
        <v>0</v>
      </c>
      <c r="KX211" s="154">
        <f t="shared" si="223"/>
        <v>0</v>
      </c>
      <c r="KY211" s="154">
        <f t="shared" si="223"/>
        <v>0</v>
      </c>
      <c r="KZ211" s="154">
        <f t="shared" si="223"/>
        <v>0</v>
      </c>
      <c r="LA211" s="154">
        <f t="shared" si="223"/>
        <v>0</v>
      </c>
      <c r="LB211" s="154">
        <f t="shared" si="223"/>
        <v>0</v>
      </c>
      <c r="LC211" s="154">
        <f t="shared" si="223"/>
        <v>0</v>
      </c>
      <c r="LD211" s="154">
        <f t="shared" si="223"/>
        <v>0</v>
      </c>
      <c r="LE211" s="154">
        <f t="shared" si="223"/>
        <v>0</v>
      </c>
      <c r="LF211" s="154">
        <f t="shared" si="223"/>
        <v>0</v>
      </c>
      <c r="LG211" s="154">
        <f t="shared" si="223"/>
        <v>0</v>
      </c>
      <c r="LH211" s="154">
        <f t="shared" si="223"/>
        <v>0</v>
      </c>
      <c r="LI211" s="154">
        <f t="shared" si="223"/>
        <v>0</v>
      </c>
      <c r="LJ211" s="154">
        <f t="shared" si="223"/>
        <v>0</v>
      </c>
      <c r="LK211" s="154">
        <f t="shared" si="223"/>
        <v>0</v>
      </c>
      <c r="LL211" s="154">
        <f t="shared" si="223"/>
        <v>0</v>
      </c>
      <c r="LM211" s="154">
        <f t="shared" ref="LM211:NK211" si="224">IF(LM$165=EOMONTH($E35,$R35*(1-$O35)),SUMIFS($D204:$NK204,$D$165:$NK$165,"&gt;"&amp;EOMONTH($E35,$R35*(1-$O35)+$S35*(1-$O35)+$T35*$O35),$D$165:$NK$165,"&lt;="&amp;EOMONTH($E35,$R35*(1-$O35)+60))*-($AF35*(1-$O35)+$AH35*$O35)+SUMIFS($D204:$NK204,$D$165:$NK$165,"&gt;"&amp;EOMONTH($E35,$R35*(1-$O35)+60),$D$165:$NK$165,"&lt;="&amp;EOMONTH($E35,$R35*(1-$O35)+300))*-($AG35*(1-$O35)+$AI35*$O35),0)</f>
        <v>0</v>
      </c>
      <c r="LN211" s="154">
        <f t="shared" si="224"/>
        <v>0</v>
      </c>
      <c r="LO211" s="154">
        <f t="shared" si="224"/>
        <v>0</v>
      </c>
      <c r="LP211" s="154">
        <f t="shared" si="224"/>
        <v>0</v>
      </c>
      <c r="LQ211" s="154">
        <f t="shared" si="224"/>
        <v>0</v>
      </c>
      <c r="LR211" s="154">
        <f t="shared" si="224"/>
        <v>0</v>
      </c>
      <c r="LS211" s="154">
        <f t="shared" si="224"/>
        <v>0</v>
      </c>
      <c r="LT211" s="154">
        <f t="shared" si="224"/>
        <v>0</v>
      </c>
      <c r="LU211" s="154">
        <f t="shared" si="224"/>
        <v>0</v>
      </c>
      <c r="LV211" s="154">
        <f t="shared" si="224"/>
        <v>0</v>
      </c>
      <c r="LW211" s="154">
        <f t="shared" si="224"/>
        <v>0</v>
      </c>
      <c r="LX211" s="154">
        <f t="shared" si="224"/>
        <v>0</v>
      </c>
      <c r="LY211" s="154">
        <f t="shared" si="224"/>
        <v>0</v>
      </c>
      <c r="LZ211" s="154">
        <f t="shared" si="224"/>
        <v>0</v>
      </c>
      <c r="MA211" s="154">
        <f t="shared" si="224"/>
        <v>0</v>
      </c>
      <c r="MB211" s="154">
        <f t="shared" si="224"/>
        <v>0</v>
      </c>
      <c r="MC211" s="154">
        <f t="shared" si="224"/>
        <v>0</v>
      </c>
      <c r="MD211" s="154">
        <f t="shared" si="224"/>
        <v>0</v>
      </c>
      <c r="ME211" s="154">
        <f t="shared" si="224"/>
        <v>0</v>
      </c>
      <c r="MF211" s="154">
        <f t="shared" si="224"/>
        <v>0</v>
      </c>
      <c r="MG211" s="154">
        <f t="shared" si="224"/>
        <v>0</v>
      </c>
      <c r="MH211" s="154">
        <f t="shared" si="224"/>
        <v>0</v>
      </c>
      <c r="MI211" s="154">
        <f t="shared" si="224"/>
        <v>0</v>
      </c>
      <c r="MJ211" s="154">
        <f t="shared" si="224"/>
        <v>0</v>
      </c>
      <c r="MK211" s="154">
        <f t="shared" si="224"/>
        <v>0</v>
      </c>
      <c r="ML211" s="154">
        <f t="shared" si="224"/>
        <v>0</v>
      </c>
      <c r="MM211" s="154">
        <f t="shared" si="224"/>
        <v>0</v>
      </c>
      <c r="MN211" s="154">
        <f t="shared" si="224"/>
        <v>0</v>
      </c>
      <c r="MO211" s="154">
        <f t="shared" si="224"/>
        <v>0</v>
      </c>
      <c r="MP211" s="154">
        <f t="shared" si="224"/>
        <v>0</v>
      </c>
      <c r="MQ211" s="154">
        <f t="shared" si="224"/>
        <v>0</v>
      </c>
      <c r="MR211" s="154">
        <f t="shared" si="224"/>
        <v>0</v>
      </c>
      <c r="MS211" s="154">
        <f t="shared" si="224"/>
        <v>0</v>
      </c>
      <c r="MT211" s="154">
        <f t="shared" si="224"/>
        <v>0</v>
      </c>
      <c r="MU211" s="154">
        <f t="shared" si="224"/>
        <v>0</v>
      </c>
      <c r="MV211" s="154">
        <f t="shared" si="224"/>
        <v>0</v>
      </c>
      <c r="MW211" s="154">
        <f t="shared" si="224"/>
        <v>0</v>
      </c>
      <c r="MX211" s="154">
        <f t="shared" si="224"/>
        <v>0</v>
      </c>
      <c r="MY211" s="154">
        <f t="shared" si="224"/>
        <v>0</v>
      </c>
      <c r="MZ211" s="154">
        <f t="shared" si="224"/>
        <v>0</v>
      </c>
      <c r="NA211" s="154">
        <f t="shared" si="224"/>
        <v>0</v>
      </c>
      <c r="NB211" s="154">
        <f t="shared" si="224"/>
        <v>0</v>
      </c>
      <c r="NC211" s="154">
        <f t="shared" si="224"/>
        <v>0</v>
      </c>
      <c r="ND211" s="154">
        <f t="shared" si="224"/>
        <v>0</v>
      </c>
      <c r="NE211" s="154">
        <f t="shared" si="224"/>
        <v>0</v>
      </c>
      <c r="NF211" s="154">
        <f t="shared" si="224"/>
        <v>0</v>
      </c>
      <c r="NG211" s="154">
        <f t="shared" si="224"/>
        <v>0</v>
      </c>
      <c r="NH211" s="154">
        <f t="shared" si="224"/>
        <v>0</v>
      </c>
      <c r="NI211" s="154">
        <f t="shared" si="224"/>
        <v>0</v>
      </c>
      <c r="NJ211" s="154">
        <f t="shared" si="224"/>
        <v>0</v>
      </c>
      <c r="NK211" s="157">
        <f t="shared" si="224"/>
        <v>0</v>
      </c>
    </row>
    <row r="212" spans="1:375" x14ac:dyDescent="0.25">
      <c r="A212" s="158">
        <f t="shared" ca="1" si="170"/>
        <v>1759374.273561416</v>
      </c>
      <c r="B212" s="162"/>
      <c r="C212" s="159" t="s">
        <v>151</v>
      </c>
      <c r="D212" s="160">
        <f ca="1">SUM(D207:D211)</f>
        <v>499.97270379056499</v>
      </c>
      <c r="E212" s="160">
        <f t="shared" ref="E212:BP212" ca="1" si="225">SUM(E207:E211)</f>
        <v>500.17447115671985</v>
      </c>
      <c r="F212" s="160">
        <f t="shared" ca="1" si="225"/>
        <v>459.34542242980933</v>
      </c>
      <c r="G212" s="160">
        <f t="shared" ca="1" si="225"/>
        <v>459.54604164193006</v>
      </c>
      <c r="H212" s="160">
        <f t="shared" ca="1" si="225"/>
        <v>4416.5129804692106</v>
      </c>
      <c r="I212" s="160">
        <f t="shared" ca="1" si="225"/>
        <v>4422.5054854586597</v>
      </c>
      <c r="J212" s="160">
        <f t="shared" ca="1" si="225"/>
        <v>4459.834569117198</v>
      </c>
      <c r="K212" s="160">
        <f t="shared" ca="1" si="225"/>
        <v>4460.0393406292469</v>
      </c>
      <c r="L212" s="160">
        <f t="shared" ca="1" si="225"/>
        <v>4460.2446171630854</v>
      </c>
      <c r="M212" s="160">
        <f t="shared" ca="1" si="225"/>
        <v>4460.4503999642347</v>
      </c>
      <c r="N212" s="160">
        <f t="shared" ca="1" si="225"/>
        <v>4460.6566902812856</v>
      </c>
      <c r="O212" s="160">
        <f t="shared" ca="1" si="225"/>
        <v>4579.5926862571023</v>
      </c>
      <c r="P212" s="160">
        <f t="shared" ca="1" si="225"/>
        <v>4587.9069854213258</v>
      </c>
      <c r="Q212" s="160">
        <f t="shared" ca="1" si="225"/>
        <v>4589.2285502862396</v>
      </c>
      <c r="R212" s="160">
        <f t="shared" ca="1" si="225"/>
        <v>4589.4368832145192</v>
      </c>
      <c r="S212" s="160">
        <f t="shared" ca="1" si="225"/>
        <v>4589.6457299480007</v>
      </c>
      <c r="T212" s="160">
        <f t="shared" ca="1" si="225"/>
        <v>4589.8550917538696</v>
      </c>
      <c r="U212" s="160">
        <f t="shared" ca="1" si="225"/>
        <v>4590.0649699024307</v>
      </c>
      <c r="V212" s="160">
        <f t="shared" ca="1" si="225"/>
        <v>4590.2753656671257</v>
      </c>
      <c r="W212" s="160">
        <f t="shared" ca="1" si="225"/>
        <v>4590.486280324536</v>
      </c>
      <c r="X212" s="160">
        <f t="shared" ca="1" si="225"/>
        <v>4590.6977151543897</v>
      </c>
      <c r="Y212" s="160">
        <f t="shared" ca="1" si="225"/>
        <v>4590.9096714395728</v>
      </c>
      <c r="Z212" s="160">
        <f t="shared" ca="1" si="225"/>
        <v>4591.1221504661353</v>
      </c>
      <c r="AA212" s="160">
        <f t="shared" ca="1" si="225"/>
        <v>4713.6262263212266</v>
      </c>
      <c r="AB212" s="160">
        <f t="shared" ca="1" si="225"/>
        <v>4953.779973549551</v>
      </c>
      <c r="AC212" s="160">
        <f t="shared" ca="1" si="225"/>
        <v>4955.1411853604131</v>
      </c>
      <c r="AD212" s="160">
        <f t="shared" ca="1" si="225"/>
        <v>4955.3557682765395</v>
      </c>
      <c r="AE212" s="160">
        <f t="shared" ca="1" si="225"/>
        <v>4955.5708804120268</v>
      </c>
      <c r="AF212" s="160">
        <f t="shared" ca="1" si="225"/>
        <v>4955.7865230720708</v>
      </c>
      <c r="AG212" s="160">
        <f t="shared" ca="1" si="225"/>
        <v>4956.002697565089</v>
      </c>
      <c r="AH212" s="160">
        <f t="shared" ca="1" si="225"/>
        <v>4956.2194052027244</v>
      </c>
      <c r="AI212" s="160">
        <f t="shared" ca="1" si="225"/>
        <v>4956.4366472998572</v>
      </c>
      <c r="AJ212" s="160">
        <f t="shared" ca="1" si="225"/>
        <v>4956.6544251746063</v>
      </c>
      <c r="AK212" s="160">
        <f t="shared" ca="1" si="225"/>
        <v>4956.8727401483457</v>
      </c>
      <c r="AL212" s="160">
        <f t="shared" ca="1" si="225"/>
        <v>4957.0915935457051</v>
      </c>
      <c r="AM212" s="160">
        <f t="shared" ca="1" si="225"/>
        <v>5082.9939306257265</v>
      </c>
      <c r="AN212" s="160">
        <f t="shared" ca="1" si="225"/>
        <v>5096.310188825576</v>
      </c>
      <c r="AO212" s="160">
        <f t="shared" ca="1" si="225"/>
        <v>5097.9890980414866</v>
      </c>
      <c r="AP212" s="160">
        <f t="shared" ca="1" si="225"/>
        <v>5098.2101184450976</v>
      </c>
      <c r="AQ212" s="160">
        <f t="shared" ca="1" si="225"/>
        <v>5098.4316839446492</v>
      </c>
      <c r="AR212" s="160">
        <f t="shared" ca="1" si="225"/>
        <v>5098.6537958844947</v>
      </c>
      <c r="AS212" s="160">
        <f t="shared" ca="1" si="225"/>
        <v>5098.8764556123033</v>
      </c>
      <c r="AT212" s="160">
        <f t="shared" ca="1" si="225"/>
        <v>5099.0996644790685</v>
      </c>
      <c r="AU212" s="160">
        <f t="shared" ca="1" si="225"/>
        <v>5099.3234238391142</v>
      </c>
      <c r="AV212" s="160">
        <f t="shared" ca="1" si="225"/>
        <v>5099.5477350501069</v>
      </c>
      <c r="AW212" s="160">
        <f t="shared" ca="1" si="225"/>
        <v>5099.7725994730581</v>
      </c>
      <c r="AX212" s="160">
        <f t="shared" ca="1" si="225"/>
        <v>5099.9980184723381</v>
      </c>
      <c r="AY212" s="160">
        <f t="shared" ca="1" si="225"/>
        <v>5229.6774256647595</v>
      </c>
      <c r="AZ212" s="160">
        <f t="shared" ca="1" si="225"/>
        <v>5243.2770451530105</v>
      </c>
      <c r="BA212" s="160">
        <f t="shared" ca="1" si="225"/>
        <v>5245.0063216453982</v>
      </c>
      <c r="BB212" s="160">
        <f t="shared" ca="1" si="225"/>
        <v>5245.2339726611181</v>
      </c>
      <c r="BC212" s="160">
        <f t="shared" ca="1" si="225"/>
        <v>5245.4621851256561</v>
      </c>
      <c r="BD212" s="160">
        <f t="shared" ca="1" si="225"/>
        <v>5245.6909604236962</v>
      </c>
      <c r="BE212" s="160">
        <f t="shared" ca="1" si="225"/>
        <v>5245.9202999433401</v>
      </c>
      <c r="BF212" s="160">
        <f t="shared" ca="1" si="225"/>
        <v>5246.1502050761073</v>
      </c>
      <c r="BG212" s="160">
        <f t="shared" ca="1" si="225"/>
        <v>5246.3806772169555</v>
      </c>
      <c r="BH212" s="160">
        <f t="shared" ca="1" si="225"/>
        <v>5246.6117177642773</v>
      </c>
      <c r="BI212" s="160">
        <f t="shared" ca="1" si="225"/>
        <v>5246.8433281199168</v>
      </c>
      <c r="BJ212" s="160">
        <f t="shared" ca="1" si="225"/>
        <v>5247.0755096891753</v>
      </c>
      <c r="BK212" s="160">
        <f t="shared" ca="1" si="225"/>
        <v>5380.6452990973703</v>
      </c>
      <c r="BL212" s="160">
        <f t="shared" ca="1" si="225"/>
        <v>5394.5344581835225</v>
      </c>
      <c r="BM212" s="160">
        <f t="shared" ca="1" si="225"/>
        <v>5396.3156129706822</v>
      </c>
      <c r="BN212" s="160">
        <f t="shared" ca="1" si="225"/>
        <v>5396.5500935168729</v>
      </c>
      <c r="BO212" s="160">
        <f t="shared" ca="1" si="225"/>
        <v>5396.7851523553463</v>
      </c>
      <c r="BP212" s="160">
        <f t="shared" ca="1" si="225"/>
        <v>5397.0207909123292</v>
      </c>
      <c r="BQ212" s="160">
        <f t="shared" ref="BQ212:EB212" ca="1" si="226">SUM(BQ207:BQ211)</f>
        <v>5397.2570106175608</v>
      </c>
      <c r="BR212" s="160">
        <f t="shared" ca="1" si="226"/>
        <v>5397.4938129043121</v>
      </c>
      <c r="BS212" s="160">
        <f t="shared" ca="1" si="226"/>
        <v>5397.7311992093855</v>
      </c>
      <c r="BT212" s="160">
        <f t="shared" ca="1" si="226"/>
        <v>5397.9691709731269</v>
      </c>
      <c r="BU212" s="160">
        <f t="shared" ca="1" si="226"/>
        <v>5398.2077296394355</v>
      </c>
      <c r="BV212" s="160">
        <f t="shared" ca="1" si="226"/>
        <v>5398.446876655772</v>
      </c>
      <c r="BW212" s="160">
        <f t="shared" ca="1" si="226"/>
        <v>5536.0237597462119</v>
      </c>
      <c r="BX212" s="160">
        <f t="shared" ca="1" si="226"/>
        <v>5550.2087756384672</v>
      </c>
      <c r="BY212" s="160">
        <f t="shared" ca="1" si="226"/>
        <v>5552.0433650692412</v>
      </c>
      <c r="BZ212" s="160">
        <f t="shared" ca="1" si="226"/>
        <v>5552.2848800318179</v>
      </c>
      <c r="CA212" s="160">
        <f t="shared" ca="1" si="226"/>
        <v>5552.5269906354461</v>
      </c>
      <c r="CB212" s="160">
        <f t="shared" ca="1" si="226"/>
        <v>5552.7696983491378</v>
      </c>
      <c r="CC212" s="160">
        <f t="shared" ca="1" si="226"/>
        <v>5553.013004645527</v>
      </c>
      <c r="CD212" s="160">
        <f t="shared" ca="1" si="226"/>
        <v>5553.2569110008808</v>
      </c>
      <c r="CE212" s="160">
        <f t="shared" ca="1" si="226"/>
        <v>5553.5014188951063</v>
      </c>
      <c r="CF212" s="160">
        <f t="shared" ca="1" si="226"/>
        <v>5553.7465298117595</v>
      </c>
      <c r="CG212" s="160">
        <f t="shared" ca="1" si="226"/>
        <v>5553.9922452380579</v>
      </c>
      <c r="CH212" s="160">
        <f t="shared" ca="1" si="226"/>
        <v>5554.2385666648843</v>
      </c>
      <c r="CI212" s="160">
        <f t="shared" ca="1" si="226"/>
        <v>5695.9427562480378</v>
      </c>
      <c r="CJ212" s="160">
        <f t="shared" ca="1" si="226"/>
        <v>5710.4300882912485</v>
      </c>
      <c r="CK212" s="160">
        <f t="shared" ca="1" si="226"/>
        <v>5712.3197154049458</v>
      </c>
      <c r="CL212" s="160">
        <f t="shared" ca="1" si="226"/>
        <v>5712.5684758163998</v>
      </c>
      <c r="CM212" s="160">
        <f t="shared" ca="1" si="226"/>
        <v>5712.8178497381377</v>
      </c>
      <c r="CN212" s="160">
        <f t="shared" ca="1" si="226"/>
        <v>5713.0678386832396</v>
      </c>
      <c r="CO212" s="160">
        <f t="shared" ca="1" si="226"/>
        <v>5713.3184441685207</v>
      </c>
      <c r="CP212" s="160">
        <f t="shared" ca="1" si="226"/>
        <v>5713.5696677145352</v>
      </c>
      <c r="CQ212" s="160">
        <f t="shared" ca="1" si="226"/>
        <v>5713.8215108455861</v>
      </c>
      <c r="CR212" s="160">
        <f t="shared" ca="1" si="226"/>
        <v>5714.0739750897392</v>
      </c>
      <c r="CS212" s="160">
        <f t="shared" ca="1" si="226"/>
        <v>5714.3270619788273</v>
      </c>
      <c r="CT212" s="160">
        <f t="shared" ca="1" si="226"/>
        <v>5714.5807730484585</v>
      </c>
      <c r="CU212" s="160">
        <f t="shared" ca="1" si="226"/>
        <v>5860.536088319107</v>
      </c>
      <c r="CV212" s="160">
        <f t="shared" ca="1" si="226"/>
        <v>5875.3323413112867</v>
      </c>
      <c r="CW212" s="160">
        <f t="shared" ca="1" si="226"/>
        <v>5877.2786572383948</v>
      </c>
      <c r="CX212" s="160">
        <f t="shared" ca="1" si="226"/>
        <v>5877.5348804621926</v>
      </c>
      <c r="CY212" s="160">
        <f t="shared" ca="1" si="226"/>
        <v>5877.7917356015823</v>
      </c>
      <c r="CZ212" s="160">
        <f t="shared" ca="1" si="226"/>
        <v>5878.0492242150376</v>
      </c>
      <c r="DA212" s="160">
        <f t="shared" ca="1" si="226"/>
        <v>5878.3073478648766</v>
      </c>
      <c r="DB212" s="160">
        <f t="shared" ca="1" si="226"/>
        <v>5878.5661081172711</v>
      </c>
      <c r="DC212" s="160">
        <f t="shared" ca="1" si="226"/>
        <v>5878.8255065422545</v>
      </c>
      <c r="DD212" s="160">
        <f t="shared" ca="1" si="226"/>
        <v>5879.0855447137328</v>
      </c>
      <c r="DE212" s="160">
        <f t="shared" ca="1" si="226"/>
        <v>5879.346224209492</v>
      </c>
      <c r="DF212" s="160">
        <f t="shared" ca="1" si="226"/>
        <v>5879.6075466112125</v>
      </c>
      <c r="DG212" s="160">
        <f t="shared" ca="1" si="226"/>
        <v>6029.9415213399798</v>
      </c>
      <c r="DH212" s="160">
        <f t="shared" ca="1" si="226"/>
        <v>6045.0534489293514</v>
      </c>
      <c r="DI212" s="160">
        <f t="shared" ca="1" si="226"/>
        <v>6047.0581543342732</v>
      </c>
      <c r="DJ212" s="160">
        <f t="shared" ca="1" si="226"/>
        <v>6047.322064254784</v>
      </c>
      <c r="DK212" s="160">
        <f t="shared" ca="1" si="226"/>
        <v>6047.586625048355</v>
      </c>
      <c r="DL212" s="160">
        <f t="shared" ca="1" si="226"/>
        <v>6047.8518383202145</v>
      </c>
      <c r="DM212" s="160">
        <f t="shared" ca="1" si="226"/>
        <v>6048.1177056795486</v>
      </c>
      <c r="DN212" s="160">
        <f t="shared" ca="1" si="226"/>
        <v>6048.3842287395155</v>
      </c>
      <c r="DO212" s="160">
        <f t="shared" ca="1" si="226"/>
        <v>6048.6514091172485</v>
      </c>
      <c r="DP212" s="160">
        <f t="shared" ca="1" si="226"/>
        <v>6048.9192484338701</v>
      </c>
      <c r="DQ212" s="160">
        <f t="shared" ca="1" si="226"/>
        <v>6049.1877483145036</v>
      </c>
      <c r="DR212" s="160">
        <f t="shared" ca="1" si="226"/>
        <v>6049.456910388275</v>
      </c>
      <c r="DS212" s="160">
        <f t="shared" ca="1" si="226"/>
        <v>6204.3009043589054</v>
      </c>
      <c r="DT212" s="160">
        <f t="shared" ca="1" si="226"/>
        <v>6277.2234594099664</v>
      </c>
      <c r="DU212" s="160">
        <f t="shared" ca="1" si="226"/>
        <v>6279.2883059770365</v>
      </c>
      <c r="DV212" s="160">
        <f t="shared" ca="1" si="226"/>
        <v>6279.560133195163</v>
      </c>
      <c r="DW212" s="160">
        <f t="shared" ca="1" si="226"/>
        <v>6279.8326308125406</v>
      </c>
      <c r="DX212" s="160">
        <f t="shared" ca="1" si="226"/>
        <v>6280.1058004825554</v>
      </c>
      <c r="DY212" s="160">
        <f t="shared" ca="1" si="226"/>
        <v>6219.6688551904717</v>
      </c>
      <c r="DZ212" s="160">
        <f t="shared" ca="1" si="226"/>
        <v>6219.9404703927612</v>
      </c>
      <c r="EA212" s="160">
        <f t="shared" ca="1" si="226"/>
        <v>6220.2127554714134</v>
      </c>
      <c r="EB212" s="160">
        <f t="shared" ca="1" si="226"/>
        <v>6220.4857120785246</v>
      </c>
      <c r="EC212" s="160">
        <f t="shared" ref="EC212:GN212" ca="1" si="227">SUM(EC207:EC211)</f>
        <v>6220.7593418702645</v>
      </c>
      <c r="ED212" s="160">
        <f t="shared" ca="1" si="227"/>
        <v>6221.0336465068895</v>
      </c>
      <c r="EE212" s="160">
        <f t="shared" ca="1" si="227"/>
        <v>6380.4884899065128</v>
      </c>
      <c r="EF212" s="160">
        <f t="shared" si="227"/>
        <v>5516.9005189794061</v>
      </c>
      <c r="EG212" s="160">
        <f t="shared" si="227"/>
        <v>5517.1700369388673</v>
      </c>
      <c r="EH212" s="160">
        <f t="shared" si="227"/>
        <v>5517.4402196023239</v>
      </c>
      <c r="EI212" s="160">
        <f t="shared" si="227"/>
        <v>5517.7110686091173</v>
      </c>
      <c r="EJ212" s="160">
        <f t="shared" si="227"/>
        <v>5517.9825856026282</v>
      </c>
      <c r="EK212" s="160">
        <f t="shared" si="227"/>
        <v>5518.2547722302934</v>
      </c>
      <c r="EL212" s="160">
        <f t="shared" si="227"/>
        <v>5518.5276301436106</v>
      </c>
      <c r="EM212" s="160">
        <f t="shared" si="227"/>
        <v>5518.8011609981513</v>
      </c>
      <c r="EN212" s="160">
        <f t="shared" si="227"/>
        <v>5519.0753664535705</v>
      </c>
      <c r="EO212" s="160">
        <f t="shared" si="227"/>
        <v>5519.3502481736159</v>
      </c>
      <c r="EP212" s="160">
        <f t="shared" si="227"/>
        <v>5519.625807826139</v>
      </c>
      <c r="EQ212" s="160">
        <f t="shared" si="227"/>
        <v>5680.8192345548196</v>
      </c>
      <c r="ER212" s="160">
        <f t="shared" si="227"/>
        <v>5682.407534548789</v>
      </c>
      <c r="ES212" s="160">
        <f t="shared" si="227"/>
        <v>5682.6851380470325</v>
      </c>
      <c r="ET212" s="160">
        <f t="shared" si="227"/>
        <v>5682.9634261903939</v>
      </c>
      <c r="EU212" s="160">
        <f t="shared" si="227"/>
        <v>5683.24240066739</v>
      </c>
      <c r="EV212" s="160">
        <f t="shared" si="227"/>
        <v>5683.522063170707</v>
      </c>
      <c r="EW212" s="160">
        <f t="shared" si="227"/>
        <v>5683.8024153972019</v>
      </c>
      <c r="EX212" s="160">
        <f t="shared" si="227"/>
        <v>5684.083459047919</v>
      </c>
      <c r="EY212" s="160">
        <f t="shared" si="227"/>
        <v>5684.3651958280961</v>
      </c>
      <c r="EZ212" s="160">
        <f t="shared" si="227"/>
        <v>5684.6476274471779</v>
      </c>
      <c r="FA212" s="160">
        <f t="shared" si="227"/>
        <v>5684.9307556188242</v>
      </c>
      <c r="FB212" s="160">
        <f t="shared" si="227"/>
        <v>5685.214582060923</v>
      </c>
      <c r="FC212" s="160">
        <f t="shared" si="227"/>
        <v>5851.2438115914638</v>
      </c>
      <c r="FD212" s="160">
        <f t="shared" si="227"/>
        <v>5852.8797605852524</v>
      </c>
      <c r="FE212" s="160">
        <f t="shared" si="227"/>
        <v>5853.1656921884442</v>
      </c>
      <c r="FF212" s="160">
        <f t="shared" si="227"/>
        <v>5853.4523289761055</v>
      </c>
      <c r="FG212" s="160">
        <f t="shared" si="227"/>
        <v>5853.7396726874122</v>
      </c>
      <c r="FH212" s="160">
        <f t="shared" si="227"/>
        <v>5854.0277250658282</v>
      </c>
      <c r="FI212" s="160">
        <f t="shared" si="227"/>
        <v>5854.3164878591178</v>
      </c>
      <c r="FJ212" s="160">
        <f t="shared" si="227"/>
        <v>5854.6059628193561</v>
      </c>
      <c r="FK212" s="160">
        <f t="shared" si="227"/>
        <v>5854.8961517029384</v>
      </c>
      <c r="FL212" s="160">
        <f t="shared" si="227"/>
        <v>5855.1870562705935</v>
      </c>
      <c r="FM212" s="160">
        <f t="shared" si="227"/>
        <v>5855.4786782873889</v>
      </c>
      <c r="FN212" s="160">
        <f t="shared" si="227"/>
        <v>5855.7710195227501</v>
      </c>
      <c r="FO212" s="160">
        <f t="shared" si="227"/>
        <v>6026.7811259392092</v>
      </c>
      <c r="FP212" s="160">
        <f t="shared" si="227"/>
        <v>6028.466153402811</v>
      </c>
      <c r="FQ212" s="160">
        <f t="shared" si="227"/>
        <v>6028.7606629540987</v>
      </c>
      <c r="FR212" s="160">
        <f t="shared" si="227"/>
        <v>6029.0558988453904</v>
      </c>
      <c r="FS212" s="160">
        <f t="shared" si="227"/>
        <v>6029.3518628680358</v>
      </c>
      <c r="FT212" s="160">
        <f t="shared" si="227"/>
        <v>6029.6485568178041</v>
      </c>
      <c r="FU212" s="160">
        <f t="shared" si="227"/>
        <v>6029.9459824948926</v>
      </c>
      <c r="FV212" s="160">
        <f t="shared" si="227"/>
        <v>6030.2441417039381</v>
      </c>
      <c r="FW212" s="160">
        <f t="shared" si="227"/>
        <v>6030.5430362540283</v>
      </c>
      <c r="FX212" s="160">
        <f t="shared" si="227"/>
        <v>6030.8426679587119</v>
      </c>
      <c r="FY212" s="160">
        <f t="shared" si="227"/>
        <v>6031.1430386360125</v>
      </c>
      <c r="FZ212" s="160">
        <f t="shared" si="227"/>
        <v>-52186.435213893405</v>
      </c>
      <c r="GA212" s="160">
        <f t="shared" si="227"/>
        <v>6031.7460042029734</v>
      </c>
      <c r="GB212" s="160">
        <f t="shared" si="227"/>
        <v>6033.4815824904836</v>
      </c>
      <c r="GC212" s="160">
        <f t="shared" si="227"/>
        <v>6209.6234828427168</v>
      </c>
      <c r="GD212" s="160">
        <f t="shared" si="227"/>
        <v>6209.9275758107469</v>
      </c>
      <c r="GE212" s="160">
        <f t="shared" si="227"/>
        <v>6210.2324187540726</v>
      </c>
      <c r="GF212" s="160">
        <f t="shared" si="227"/>
        <v>6210.538013522334</v>
      </c>
      <c r="GG212" s="160">
        <f t="shared" si="227"/>
        <v>6210.8443619697355</v>
      </c>
      <c r="GH212" s="160">
        <f t="shared" si="227"/>
        <v>6211.1514659550521</v>
      </c>
      <c r="GI212" s="160">
        <f t="shared" si="227"/>
        <v>6211.4593273416449</v>
      </c>
      <c r="GJ212" s="160">
        <f t="shared" si="227"/>
        <v>6211.7679479974695</v>
      </c>
      <c r="GK212" s="160">
        <f t="shared" si="227"/>
        <v>6212.0773297950882</v>
      </c>
      <c r="GL212" s="160">
        <f t="shared" si="227"/>
        <v>6212.3874746116826</v>
      </c>
      <c r="GM212" s="160">
        <f t="shared" si="227"/>
        <v>6212.6983843290636</v>
      </c>
      <c r="GN212" s="160">
        <f t="shared" si="227"/>
        <v>6214.4860299651991</v>
      </c>
      <c r="GO212" s="160">
        <f t="shared" ref="GO212:IZ212" si="228">SUM(GO207:GO211)</f>
        <v>6395.9121873279973</v>
      </c>
      <c r="GP212" s="160">
        <f t="shared" si="228"/>
        <v>6396.2254030850681</v>
      </c>
      <c r="GQ212" s="160">
        <f t="shared" si="228"/>
        <v>6396.5393913166936</v>
      </c>
      <c r="GR212" s="160">
        <f t="shared" si="228"/>
        <v>6396.8541539280031</v>
      </c>
      <c r="GS212" s="160">
        <f t="shared" si="228"/>
        <v>6397.1696928288256</v>
      </c>
      <c r="GT212" s="160">
        <f t="shared" si="228"/>
        <v>6397.486009933702</v>
      </c>
      <c r="GU212" s="160">
        <f t="shared" si="228"/>
        <v>6397.8031071618925</v>
      </c>
      <c r="GV212" s="160">
        <f t="shared" si="228"/>
        <v>6398.1209864373923</v>
      </c>
      <c r="GW212" s="160">
        <f t="shared" si="228"/>
        <v>6398.4396496889394</v>
      </c>
      <c r="GX212" s="160">
        <f t="shared" si="228"/>
        <v>6398.7590988500324</v>
      </c>
      <c r="GY212" s="160">
        <f t="shared" si="228"/>
        <v>6399.0793358589344</v>
      </c>
      <c r="GZ212" s="160">
        <f t="shared" si="228"/>
        <v>6400.9206108641538</v>
      </c>
      <c r="HA212" s="160">
        <f t="shared" si="228"/>
        <v>6587.7895529478374</v>
      </c>
      <c r="HB212" s="160">
        <f t="shared" si="228"/>
        <v>6588.1121651776211</v>
      </c>
      <c r="HC212" s="160">
        <f t="shared" si="228"/>
        <v>6588.4355730561947</v>
      </c>
      <c r="HD212" s="160">
        <f t="shared" si="228"/>
        <v>6588.7597785458429</v>
      </c>
      <c r="HE212" s="160">
        <f t="shared" si="228"/>
        <v>6589.0847836136909</v>
      </c>
      <c r="HF212" s="160">
        <f t="shared" si="228"/>
        <v>6589.4105902317133</v>
      </c>
      <c r="HG212" s="160">
        <f t="shared" si="228"/>
        <v>6589.7372003767496</v>
      </c>
      <c r="HH212" s="160">
        <f t="shared" si="228"/>
        <v>6590.0646160305141</v>
      </c>
      <c r="HI212" s="160">
        <f t="shared" si="228"/>
        <v>6590.392839179608</v>
      </c>
      <c r="HJ212" s="160">
        <f t="shared" si="228"/>
        <v>6590.7218718155336</v>
      </c>
      <c r="HK212" s="160">
        <f t="shared" si="228"/>
        <v>6591.0517159347028</v>
      </c>
      <c r="HL212" s="160">
        <f t="shared" si="228"/>
        <v>6592.9482291900786</v>
      </c>
      <c r="HM212" s="160">
        <f t="shared" si="228"/>
        <v>6785.4232395362724</v>
      </c>
      <c r="HN212" s="160">
        <f t="shared" si="228"/>
        <v>6785.7555301329494</v>
      </c>
      <c r="HO212" s="160">
        <f t="shared" si="228"/>
        <v>6786.08864024788</v>
      </c>
      <c r="HP212" s="160">
        <f t="shared" si="228"/>
        <v>6786.4225719022179</v>
      </c>
      <c r="HQ212" s="160">
        <f t="shared" si="228"/>
        <v>6786.7573271221017</v>
      </c>
      <c r="HR212" s="160">
        <f t="shared" si="228"/>
        <v>6787.0929079386651</v>
      </c>
      <c r="HS212" s="160">
        <f t="shared" si="228"/>
        <v>6787.429316388052</v>
      </c>
      <c r="HT212" s="160">
        <f t="shared" si="228"/>
        <v>6787.7665545114296</v>
      </c>
      <c r="HU212" s="160">
        <f t="shared" si="228"/>
        <v>6788.1046243549963</v>
      </c>
      <c r="HV212" s="160">
        <f t="shared" si="228"/>
        <v>6788.4435279699992</v>
      </c>
      <c r="HW212" s="160">
        <f t="shared" si="228"/>
        <v>6788.783267412744</v>
      </c>
      <c r="HX212" s="160">
        <f t="shared" si="228"/>
        <v>6790.7366760657806</v>
      </c>
      <c r="HY212" s="160">
        <f t="shared" si="228"/>
        <v>6988.9859367223607</v>
      </c>
      <c r="HZ212" s="160">
        <f t="shared" si="228"/>
        <v>6989.3281960369377</v>
      </c>
      <c r="IA212" s="160">
        <f t="shared" si="228"/>
        <v>6989.6712994553163</v>
      </c>
      <c r="IB212" s="160">
        <f t="shared" si="228"/>
        <v>6990.0152490592845</v>
      </c>
      <c r="IC212" s="160">
        <f t="shared" si="228"/>
        <v>6990.3600469357643</v>
      </c>
      <c r="ID212" s="160">
        <f t="shared" si="228"/>
        <v>6990.7056951768245</v>
      </c>
      <c r="IE212" s="160">
        <f t="shared" si="228"/>
        <v>6991.0521958796935</v>
      </c>
      <c r="IF212" s="160">
        <f t="shared" si="228"/>
        <v>6991.399551146772</v>
      </c>
      <c r="IG212" s="160">
        <f t="shared" si="228"/>
        <v>6991.7477630856456</v>
      </c>
      <c r="IH212" s="160">
        <f t="shared" si="228"/>
        <v>6992.0968338090988</v>
      </c>
      <c r="II212" s="160">
        <f t="shared" si="228"/>
        <v>6992.4467654351256</v>
      </c>
      <c r="IJ212" s="160">
        <f t="shared" si="228"/>
        <v>6994.4587763477539</v>
      </c>
      <c r="IK212" s="160">
        <f t="shared" si="228"/>
        <v>7198.6555148240313</v>
      </c>
      <c r="IL212" s="160">
        <f t="shared" si="228"/>
        <v>7199.0080419180458</v>
      </c>
      <c r="IM212" s="160">
        <f t="shared" si="228"/>
        <v>7199.3614384389766</v>
      </c>
      <c r="IN212" s="160">
        <f t="shared" si="228"/>
        <v>7199.7157065310639</v>
      </c>
      <c r="IO212" s="160">
        <f t="shared" si="228"/>
        <v>7200.0708483438375</v>
      </c>
      <c r="IP212" s="160">
        <f t="shared" si="228"/>
        <v>7200.4268660321295</v>
      </c>
      <c r="IQ212" s="160">
        <f t="shared" si="228"/>
        <v>7200.7837617560845</v>
      </c>
      <c r="IR212" s="160">
        <f t="shared" si="228"/>
        <v>7201.1415376811756</v>
      </c>
      <c r="IS212" s="160">
        <f t="shared" si="228"/>
        <v>7201.5001959782157</v>
      </c>
      <c r="IT212" s="160">
        <f t="shared" si="228"/>
        <v>7201.859738823372</v>
      </c>
      <c r="IU212" s="160">
        <f t="shared" si="228"/>
        <v>7202.2201683981802</v>
      </c>
      <c r="IV212" s="160">
        <f t="shared" si="228"/>
        <v>7204.292539638187</v>
      </c>
      <c r="IW212" s="160">
        <f t="shared" si="228"/>
        <v>7414.6151802687518</v>
      </c>
      <c r="IX212" s="160">
        <f t="shared" si="228"/>
        <v>7414.9782831755865</v>
      </c>
      <c r="IY212" s="160">
        <f t="shared" si="228"/>
        <v>7415.3422815921449</v>
      </c>
      <c r="IZ212" s="160">
        <f t="shared" si="228"/>
        <v>7415.7071777269948</v>
      </c>
      <c r="JA212" s="160">
        <f t="shared" ref="JA212:LL212" si="229">SUM(JA207:JA211)</f>
        <v>7416.0729737941519</v>
      </c>
      <c r="JB212" s="160">
        <f t="shared" si="229"/>
        <v>7416.4396720130926</v>
      </c>
      <c r="JC212" s="160">
        <f t="shared" si="229"/>
        <v>7416.8072746087664</v>
      </c>
      <c r="JD212" s="160">
        <f t="shared" si="229"/>
        <v>7417.17578381161</v>
      </c>
      <c r="JE212" s="160">
        <f t="shared" si="229"/>
        <v>7417.5452018575616</v>
      </c>
      <c r="JF212" s="160">
        <f t="shared" si="229"/>
        <v>7417.9155309880725</v>
      </c>
      <c r="JG212" s="160">
        <f t="shared" si="229"/>
        <v>7418.2867734501251</v>
      </c>
      <c r="JH212" s="160">
        <f t="shared" si="229"/>
        <v>7420.4213158273324</v>
      </c>
      <c r="JI212" s="160">
        <f t="shared" si="229"/>
        <v>7637.0536356768152</v>
      </c>
      <c r="JJ212" s="160">
        <f t="shared" si="229"/>
        <v>7637.4276316708547</v>
      </c>
      <c r="JK212" s="160">
        <f t="shared" si="229"/>
        <v>7637.8025500399099</v>
      </c>
      <c r="JL212" s="160">
        <f t="shared" si="229"/>
        <v>7638.1783930588053</v>
      </c>
      <c r="JM212" s="160">
        <f t="shared" si="229"/>
        <v>7638.5551630079772</v>
      </c>
      <c r="JN212" s="160">
        <f t="shared" si="229"/>
        <v>7638.9328621734858</v>
      </c>
      <c r="JO212" s="160">
        <f t="shared" si="229"/>
        <v>7639.3114928470295</v>
      </c>
      <c r="JP212" s="160">
        <f t="shared" si="229"/>
        <v>7639.6910573259584</v>
      </c>
      <c r="JQ212" s="160">
        <f t="shared" si="229"/>
        <v>7640.0715579132884</v>
      </c>
      <c r="JR212" s="160">
        <f t="shared" si="229"/>
        <v>7640.4529969177156</v>
      </c>
      <c r="JS212" s="160">
        <f t="shared" si="229"/>
        <v>7640.8353766536284</v>
      </c>
      <c r="JT212" s="160">
        <f t="shared" si="229"/>
        <v>7643.0339553021522</v>
      </c>
      <c r="JU212" s="160">
        <f t="shared" si="229"/>
        <v>7866.1652447471197</v>
      </c>
      <c r="JV212" s="160">
        <f t="shared" si="229"/>
        <v>7866.5504606209806</v>
      </c>
      <c r="JW212" s="160">
        <f t="shared" si="229"/>
        <v>7866.9366265411072</v>
      </c>
      <c r="JX212" s="160">
        <f t="shared" si="229"/>
        <v>7867.3237448505697</v>
      </c>
      <c r="JY212" s="160">
        <f t="shared" si="229"/>
        <v>7867.7118178982173</v>
      </c>
      <c r="JZ212" s="160">
        <f t="shared" si="229"/>
        <v>7868.1008480386918</v>
      </c>
      <c r="KA212" s="160">
        <f t="shared" si="229"/>
        <v>7868.4908376324411</v>
      </c>
      <c r="KB212" s="160">
        <f t="shared" si="229"/>
        <v>7868.8817890457385</v>
      </c>
      <c r="KC212" s="160">
        <f t="shared" si="229"/>
        <v>7869.2737046506882</v>
      </c>
      <c r="KD212" s="160">
        <f t="shared" si="229"/>
        <v>7869.6665868252476</v>
      </c>
      <c r="KE212" s="160">
        <f t="shared" si="229"/>
        <v>7870.0604379532388</v>
      </c>
      <c r="KF212" s="160">
        <f t="shared" si="229"/>
        <v>7872.3249739612174</v>
      </c>
      <c r="KG212" s="160">
        <f t="shared" si="229"/>
        <v>8102.1502020895323</v>
      </c>
      <c r="KH212" s="160">
        <f t="shared" si="229"/>
        <v>8102.5469744396096</v>
      </c>
      <c r="KI212" s="160">
        <f t="shared" si="229"/>
        <v>8102.9447253373401</v>
      </c>
      <c r="KJ212" s="160">
        <f t="shared" si="229"/>
        <v>8103.3434571960861</v>
      </c>
      <c r="KK212" s="160">
        <f t="shared" si="229"/>
        <v>8103.7431724351627</v>
      </c>
      <c r="KL212" s="160">
        <f t="shared" si="229"/>
        <v>8104.1438734798512</v>
      </c>
      <c r="KM212" s="160">
        <f t="shared" si="229"/>
        <v>8104.5455627614137</v>
      </c>
      <c r="KN212" s="160">
        <f t="shared" si="229"/>
        <v>8104.9482427171097</v>
      </c>
      <c r="KO212" s="160">
        <f t="shared" si="229"/>
        <v>8105.3519157902074</v>
      </c>
      <c r="KP212" s="160">
        <f t="shared" si="229"/>
        <v>8105.7565844300043</v>
      </c>
      <c r="KQ212" s="160">
        <f t="shared" si="229"/>
        <v>0</v>
      </c>
      <c r="KR212" s="160">
        <f t="shared" si="229"/>
        <v>0</v>
      </c>
      <c r="KS212" s="160">
        <f t="shared" si="229"/>
        <v>0</v>
      </c>
      <c r="KT212" s="160">
        <f t="shared" si="229"/>
        <v>0</v>
      </c>
      <c r="KU212" s="160">
        <f t="shared" si="229"/>
        <v>0</v>
      </c>
      <c r="KV212" s="160">
        <f t="shared" si="229"/>
        <v>0</v>
      </c>
      <c r="KW212" s="160">
        <f t="shared" si="229"/>
        <v>0</v>
      </c>
      <c r="KX212" s="160">
        <f t="shared" si="229"/>
        <v>0</v>
      </c>
      <c r="KY212" s="160">
        <f t="shared" si="229"/>
        <v>0</v>
      </c>
      <c r="KZ212" s="160">
        <f t="shared" si="229"/>
        <v>0</v>
      </c>
      <c r="LA212" s="160">
        <f t="shared" si="229"/>
        <v>0</v>
      </c>
      <c r="LB212" s="160">
        <f t="shared" si="229"/>
        <v>0</v>
      </c>
      <c r="LC212" s="160">
        <f t="shared" si="229"/>
        <v>0</v>
      </c>
      <c r="LD212" s="160">
        <f t="shared" si="229"/>
        <v>0</v>
      </c>
      <c r="LE212" s="160">
        <f t="shared" si="229"/>
        <v>0</v>
      </c>
      <c r="LF212" s="160">
        <f t="shared" si="229"/>
        <v>0</v>
      </c>
      <c r="LG212" s="160">
        <f t="shared" si="229"/>
        <v>0</v>
      </c>
      <c r="LH212" s="160">
        <f t="shared" si="229"/>
        <v>0</v>
      </c>
      <c r="LI212" s="160">
        <f t="shared" si="229"/>
        <v>0</v>
      </c>
      <c r="LJ212" s="160">
        <f t="shared" si="229"/>
        <v>0</v>
      </c>
      <c r="LK212" s="160">
        <f t="shared" si="229"/>
        <v>0</v>
      </c>
      <c r="LL212" s="160">
        <f t="shared" si="229"/>
        <v>0</v>
      </c>
      <c r="LM212" s="160">
        <f t="shared" ref="LM212:NK212" si="230">SUM(LM207:LM211)</f>
        <v>0</v>
      </c>
      <c r="LN212" s="160">
        <f t="shared" si="230"/>
        <v>0</v>
      </c>
      <c r="LO212" s="160">
        <f t="shared" si="230"/>
        <v>0</v>
      </c>
      <c r="LP212" s="160">
        <f t="shared" si="230"/>
        <v>0</v>
      </c>
      <c r="LQ212" s="160">
        <f t="shared" si="230"/>
        <v>0</v>
      </c>
      <c r="LR212" s="160">
        <f t="shared" si="230"/>
        <v>0</v>
      </c>
      <c r="LS212" s="160">
        <f t="shared" si="230"/>
        <v>0</v>
      </c>
      <c r="LT212" s="160">
        <f t="shared" si="230"/>
        <v>0</v>
      </c>
      <c r="LU212" s="160">
        <f t="shared" si="230"/>
        <v>0</v>
      </c>
      <c r="LV212" s="160">
        <f t="shared" si="230"/>
        <v>0</v>
      </c>
      <c r="LW212" s="160">
        <f t="shared" si="230"/>
        <v>0</v>
      </c>
      <c r="LX212" s="160">
        <f t="shared" si="230"/>
        <v>0</v>
      </c>
      <c r="LY212" s="160">
        <f t="shared" si="230"/>
        <v>0</v>
      </c>
      <c r="LZ212" s="160">
        <f t="shared" si="230"/>
        <v>0</v>
      </c>
      <c r="MA212" s="160">
        <f t="shared" si="230"/>
        <v>0</v>
      </c>
      <c r="MB212" s="160">
        <f t="shared" si="230"/>
        <v>0</v>
      </c>
      <c r="MC212" s="160">
        <f t="shared" si="230"/>
        <v>0</v>
      </c>
      <c r="MD212" s="160">
        <f t="shared" si="230"/>
        <v>0</v>
      </c>
      <c r="ME212" s="160">
        <f t="shared" si="230"/>
        <v>0</v>
      </c>
      <c r="MF212" s="160">
        <f t="shared" si="230"/>
        <v>0</v>
      </c>
      <c r="MG212" s="160">
        <f t="shared" si="230"/>
        <v>0</v>
      </c>
      <c r="MH212" s="160">
        <f t="shared" si="230"/>
        <v>0</v>
      </c>
      <c r="MI212" s="160">
        <f t="shared" si="230"/>
        <v>0</v>
      </c>
      <c r="MJ212" s="160">
        <f t="shared" si="230"/>
        <v>0</v>
      </c>
      <c r="MK212" s="160">
        <f t="shared" si="230"/>
        <v>0</v>
      </c>
      <c r="ML212" s="160">
        <f t="shared" si="230"/>
        <v>0</v>
      </c>
      <c r="MM212" s="160">
        <f t="shared" si="230"/>
        <v>0</v>
      </c>
      <c r="MN212" s="160">
        <f t="shared" si="230"/>
        <v>0</v>
      </c>
      <c r="MO212" s="160">
        <f t="shared" si="230"/>
        <v>0</v>
      </c>
      <c r="MP212" s="160">
        <f t="shared" si="230"/>
        <v>0</v>
      </c>
      <c r="MQ212" s="160">
        <f t="shared" si="230"/>
        <v>0</v>
      </c>
      <c r="MR212" s="160">
        <f t="shared" si="230"/>
        <v>0</v>
      </c>
      <c r="MS212" s="160">
        <f t="shared" si="230"/>
        <v>0</v>
      </c>
      <c r="MT212" s="160">
        <f t="shared" si="230"/>
        <v>0</v>
      </c>
      <c r="MU212" s="160">
        <f t="shared" si="230"/>
        <v>0</v>
      </c>
      <c r="MV212" s="160">
        <f t="shared" si="230"/>
        <v>0</v>
      </c>
      <c r="MW212" s="160">
        <f t="shared" si="230"/>
        <v>0</v>
      </c>
      <c r="MX212" s="160">
        <f t="shared" si="230"/>
        <v>0</v>
      </c>
      <c r="MY212" s="160">
        <f t="shared" si="230"/>
        <v>0</v>
      </c>
      <c r="MZ212" s="160">
        <f t="shared" si="230"/>
        <v>0</v>
      </c>
      <c r="NA212" s="160">
        <f t="shared" si="230"/>
        <v>0</v>
      </c>
      <c r="NB212" s="160">
        <f t="shared" si="230"/>
        <v>0</v>
      </c>
      <c r="NC212" s="160">
        <f t="shared" si="230"/>
        <v>0</v>
      </c>
      <c r="ND212" s="160">
        <f t="shared" si="230"/>
        <v>0</v>
      </c>
      <c r="NE212" s="160">
        <f t="shared" si="230"/>
        <v>0</v>
      </c>
      <c r="NF212" s="160">
        <f t="shared" si="230"/>
        <v>0</v>
      </c>
      <c r="NG212" s="160">
        <f t="shared" si="230"/>
        <v>0</v>
      </c>
      <c r="NH212" s="160">
        <f t="shared" si="230"/>
        <v>0</v>
      </c>
      <c r="NI212" s="160">
        <f t="shared" si="230"/>
        <v>0</v>
      </c>
      <c r="NJ212" s="160">
        <f t="shared" si="230"/>
        <v>0</v>
      </c>
      <c r="NK212" s="161">
        <f t="shared" si="230"/>
        <v>0</v>
      </c>
    </row>
    <row r="213" spans="1:375" x14ac:dyDescent="0.25">
      <c r="C213" s="153"/>
      <c r="D213" s="154"/>
      <c r="E213" s="154"/>
      <c r="F213" s="154"/>
      <c r="G213" s="154"/>
      <c r="H213" s="154"/>
      <c r="I213" s="154"/>
      <c r="J213" s="154"/>
      <c r="K213" s="154"/>
      <c r="L213" s="154"/>
      <c r="M213" s="154"/>
      <c r="N213" s="154"/>
      <c r="O213" s="154"/>
      <c r="P213" s="154"/>
      <c r="Q213" s="154"/>
      <c r="R213" s="154"/>
      <c r="S213" s="154"/>
      <c r="T213" s="154"/>
      <c r="U213" s="154"/>
      <c r="V213" s="154"/>
      <c r="W213" s="154"/>
      <c r="X213" s="154"/>
      <c r="Y213" s="154"/>
      <c r="Z213" s="154"/>
      <c r="AA213" s="154"/>
      <c r="AB213" s="154"/>
      <c r="AC213" s="154"/>
      <c r="AD213" s="154"/>
      <c r="AE213" s="154"/>
      <c r="AF213" s="154"/>
      <c r="AG213" s="154"/>
      <c r="AH213" s="154"/>
      <c r="AI213" s="154"/>
      <c r="AJ213" s="154"/>
      <c r="AK213" s="154"/>
      <c r="AL213" s="154"/>
      <c r="AM213" s="154"/>
      <c r="AN213" s="154"/>
      <c r="AO213" s="154"/>
      <c r="AP213" s="154"/>
      <c r="AQ213" s="154"/>
      <c r="AR213" s="154"/>
      <c r="AS213" s="154"/>
      <c r="AT213" s="154"/>
      <c r="AU213" s="154"/>
      <c r="AV213" s="154"/>
      <c r="AW213" s="154"/>
      <c r="AX213" s="154"/>
      <c r="AY213" s="154"/>
      <c r="AZ213" s="154"/>
      <c r="BA213" s="154"/>
      <c r="BB213" s="154"/>
      <c r="BC213" s="154"/>
      <c r="BD213" s="154"/>
      <c r="BE213" s="154"/>
      <c r="BF213" s="154"/>
      <c r="BG213" s="154"/>
      <c r="BH213" s="154"/>
      <c r="BI213" s="154"/>
      <c r="BJ213" s="154"/>
      <c r="BK213" s="154"/>
      <c r="BL213" s="154"/>
      <c r="BM213" s="154"/>
      <c r="BN213" s="154"/>
      <c r="BO213" s="154"/>
      <c r="BP213" s="154"/>
      <c r="BQ213" s="154"/>
      <c r="BR213" s="154"/>
      <c r="BS213" s="154"/>
      <c r="BT213" s="154"/>
      <c r="BU213" s="154"/>
      <c r="BV213" s="154"/>
      <c r="BW213" s="154"/>
      <c r="BX213" s="154"/>
      <c r="BY213" s="154"/>
      <c r="BZ213" s="154"/>
      <c r="CA213" s="154"/>
      <c r="CB213" s="154"/>
      <c r="CC213" s="154"/>
      <c r="CD213" s="154"/>
      <c r="CE213" s="154"/>
      <c r="CF213" s="154"/>
      <c r="CG213" s="154"/>
      <c r="CH213" s="154"/>
      <c r="CI213" s="154"/>
      <c r="CJ213" s="154"/>
      <c r="CK213" s="154"/>
      <c r="CL213" s="154"/>
      <c r="CM213" s="154"/>
      <c r="CN213" s="154"/>
      <c r="CO213" s="154"/>
      <c r="CP213" s="154"/>
      <c r="CQ213" s="154"/>
      <c r="CR213" s="154"/>
      <c r="CS213" s="154"/>
      <c r="CT213" s="154"/>
      <c r="CU213" s="154"/>
      <c r="CV213" s="154"/>
      <c r="CW213" s="154"/>
      <c r="CX213" s="154"/>
      <c r="CY213" s="154"/>
      <c r="CZ213" s="154"/>
      <c r="DA213" s="154"/>
      <c r="DB213" s="154"/>
      <c r="DC213" s="154"/>
      <c r="DD213" s="154"/>
      <c r="DE213" s="154"/>
      <c r="DF213" s="154"/>
      <c r="DG213" s="154"/>
      <c r="DH213" s="154"/>
      <c r="DI213" s="154"/>
      <c r="DJ213" s="154"/>
      <c r="DK213" s="154"/>
      <c r="DL213" s="154"/>
      <c r="DM213" s="154"/>
      <c r="DN213" s="154"/>
      <c r="DO213" s="154"/>
      <c r="DP213" s="154"/>
      <c r="DQ213" s="154"/>
      <c r="DR213" s="154"/>
      <c r="DS213" s="154"/>
      <c r="DT213" s="154"/>
      <c r="DU213" s="154"/>
      <c r="DV213" s="154"/>
      <c r="DW213" s="154"/>
      <c r="DX213" s="154"/>
      <c r="DY213" s="154"/>
      <c r="DZ213" s="154"/>
      <c r="EA213" s="154"/>
      <c r="EB213" s="154"/>
      <c r="EC213" s="154"/>
      <c r="ED213" s="154"/>
      <c r="EE213" s="154"/>
      <c r="EF213" s="154"/>
      <c r="EG213" s="154"/>
      <c r="EH213" s="154"/>
      <c r="EI213" s="154"/>
      <c r="EJ213" s="154"/>
      <c r="EK213" s="154"/>
      <c r="EL213" s="154"/>
      <c r="EM213" s="154"/>
      <c r="EN213" s="154"/>
      <c r="EO213" s="154"/>
      <c r="EP213" s="154"/>
      <c r="EQ213" s="154"/>
      <c r="ER213" s="154"/>
      <c r="ES213" s="154"/>
      <c r="ET213" s="154"/>
      <c r="EU213" s="154"/>
      <c r="EV213" s="154"/>
      <c r="EW213" s="154"/>
      <c r="EX213" s="154"/>
      <c r="EY213" s="154"/>
      <c r="EZ213" s="154"/>
      <c r="FA213" s="154"/>
      <c r="FB213" s="154"/>
      <c r="FC213" s="154"/>
      <c r="FD213" s="154"/>
      <c r="FE213" s="154"/>
      <c r="FF213" s="154"/>
      <c r="FG213" s="154"/>
      <c r="FH213" s="154"/>
      <c r="FI213" s="154"/>
      <c r="FJ213" s="154"/>
      <c r="FK213" s="154"/>
      <c r="FL213" s="154"/>
      <c r="FM213" s="154"/>
      <c r="FN213" s="154"/>
      <c r="FO213" s="154"/>
      <c r="FP213" s="154"/>
      <c r="FQ213" s="154"/>
      <c r="FR213" s="154"/>
      <c r="FS213" s="154"/>
      <c r="FT213" s="154"/>
      <c r="FU213" s="154"/>
      <c r="FV213" s="154"/>
      <c r="FW213" s="154"/>
      <c r="FX213" s="154"/>
      <c r="FY213" s="154"/>
      <c r="FZ213" s="154"/>
      <c r="GA213" s="154"/>
      <c r="GB213" s="154"/>
      <c r="GC213" s="154"/>
      <c r="GD213" s="154"/>
      <c r="GE213" s="154"/>
      <c r="GF213" s="154"/>
      <c r="GG213" s="154"/>
      <c r="GH213" s="154"/>
      <c r="GI213" s="154"/>
      <c r="GJ213" s="154"/>
      <c r="GK213" s="154"/>
      <c r="GL213" s="154"/>
      <c r="GM213" s="154"/>
      <c r="GN213" s="154"/>
      <c r="GO213" s="154"/>
      <c r="GP213" s="154"/>
      <c r="GQ213" s="154"/>
      <c r="GR213" s="154"/>
      <c r="GS213" s="154"/>
      <c r="GT213" s="154"/>
      <c r="GU213" s="154"/>
      <c r="GV213" s="154"/>
      <c r="GW213" s="154"/>
      <c r="GX213" s="154"/>
      <c r="GY213" s="154"/>
      <c r="GZ213" s="154"/>
      <c r="HA213" s="154"/>
      <c r="HB213" s="154"/>
      <c r="HC213" s="154"/>
      <c r="HD213" s="154"/>
      <c r="HE213" s="154"/>
      <c r="HF213" s="154"/>
      <c r="HG213" s="154"/>
      <c r="HH213" s="154"/>
      <c r="HI213" s="154"/>
      <c r="HJ213" s="154"/>
      <c r="HK213" s="154"/>
      <c r="HL213" s="154"/>
      <c r="HM213" s="154"/>
      <c r="HN213" s="154"/>
      <c r="HO213" s="154"/>
      <c r="HP213" s="154"/>
      <c r="HQ213" s="154"/>
      <c r="HR213" s="154"/>
      <c r="HS213" s="154"/>
      <c r="HT213" s="154"/>
      <c r="HU213" s="154"/>
      <c r="HV213" s="154"/>
      <c r="HW213" s="154"/>
      <c r="HX213" s="154"/>
      <c r="HY213" s="154"/>
      <c r="HZ213" s="154"/>
      <c r="IA213" s="154"/>
      <c r="IB213" s="154"/>
      <c r="IC213" s="154"/>
      <c r="ID213" s="154"/>
      <c r="IE213" s="154"/>
      <c r="IF213" s="154"/>
      <c r="IG213" s="154"/>
      <c r="IH213" s="154"/>
      <c r="II213" s="154"/>
      <c r="IJ213" s="154"/>
      <c r="IK213" s="154"/>
      <c r="IL213" s="154"/>
      <c r="IM213" s="154"/>
      <c r="IN213" s="154"/>
      <c r="IO213" s="154"/>
      <c r="IP213" s="154"/>
      <c r="IQ213" s="154"/>
      <c r="IR213" s="154"/>
      <c r="IS213" s="154"/>
      <c r="IT213" s="154"/>
      <c r="IU213" s="154"/>
      <c r="IV213" s="154"/>
      <c r="IW213" s="154"/>
      <c r="IX213" s="154"/>
      <c r="IY213" s="154"/>
      <c r="IZ213" s="154"/>
      <c r="JA213" s="154"/>
      <c r="JB213" s="154"/>
      <c r="JC213" s="154"/>
      <c r="JD213" s="154"/>
      <c r="JE213" s="154"/>
      <c r="JF213" s="154"/>
      <c r="JG213" s="154"/>
      <c r="JH213" s="154"/>
      <c r="JI213" s="154"/>
      <c r="JJ213" s="154"/>
      <c r="JK213" s="154"/>
      <c r="JL213" s="154"/>
      <c r="JM213" s="154"/>
      <c r="JN213" s="154"/>
      <c r="JO213" s="154"/>
      <c r="JP213" s="154"/>
      <c r="JQ213" s="154"/>
      <c r="JR213" s="154"/>
      <c r="JS213" s="154"/>
      <c r="JT213" s="154"/>
      <c r="JU213" s="154"/>
      <c r="JV213" s="154"/>
      <c r="JW213" s="154"/>
      <c r="JX213" s="154"/>
      <c r="JY213" s="154"/>
      <c r="JZ213" s="154"/>
      <c r="KA213" s="154"/>
      <c r="KB213" s="154"/>
      <c r="KC213" s="154"/>
      <c r="KD213" s="154"/>
      <c r="KE213" s="154"/>
      <c r="KF213" s="154"/>
      <c r="KG213" s="154"/>
      <c r="KH213" s="154"/>
      <c r="KI213" s="154"/>
      <c r="KJ213" s="154"/>
      <c r="KK213" s="154"/>
      <c r="KL213" s="154"/>
      <c r="KM213" s="154"/>
      <c r="KN213" s="154"/>
      <c r="KO213" s="154"/>
      <c r="KP213" s="154"/>
      <c r="KQ213" s="154"/>
      <c r="KR213" s="154"/>
      <c r="KS213" s="154"/>
      <c r="KT213" s="154"/>
      <c r="KU213" s="154"/>
      <c r="KV213" s="154"/>
      <c r="KW213" s="154"/>
      <c r="KX213" s="154"/>
      <c r="KY213" s="154"/>
      <c r="KZ213" s="154"/>
      <c r="LA213" s="154"/>
      <c r="LB213" s="154"/>
      <c r="LC213" s="154"/>
      <c r="LD213" s="154"/>
      <c r="LE213" s="154"/>
      <c r="LF213" s="154"/>
      <c r="LG213" s="154"/>
      <c r="LH213" s="154"/>
      <c r="LI213" s="154"/>
      <c r="LJ213" s="154"/>
      <c r="LK213" s="154"/>
      <c r="LL213" s="154"/>
      <c r="LM213" s="154"/>
      <c r="LN213" s="154"/>
      <c r="LO213" s="154"/>
      <c r="LP213" s="154"/>
      <c r="LQ213" s="154"/>
      <c r="LR213" s="154"/>
      <c r="LS213" s="154"/>
      <c r="LT213" s="154"/>
      <c r="LU213" s="154"/>
      <c r="LV213" s="154"/>
      <c r="LW213" s="154"/>
      <c r="LX213" s="154"/>
      <c r="LY213" s="154"/>
      <c r="LZ213" s="154"/>
      <c r="MA213" s="154"/>
      <c r="MB213" s="154"/>
      <c r="MC213" s="154"/>
      <c r="MD213" s="154"/>
      <c r="ME213" s="154"/>
      <c r="MF213" s="154"/>
      <c r="MG213" s="154"/>
      <c r="MH213" s="154"/>
      <c r="MI213" s="154"/>
      <c r="MJ213" s="154"/>
      <c r="MK213" s="154"/>
      <c r="ML213" s="154"/>
      <c r="MM213" s="154"/>
      <c r="MN213" s="154"/>
      <c r="MO213" s="154"/>
      <c r="MP213" s="154"/>
      <c r="MQ213" s="154"/>
      <c r="MR213" s="154"/>
      <c r="MS213" s="154"/>
      <c r="MT213" s="154"/>
      <c r="MU213" s="154"/>
      <c r="MV213" s="154"/>
      <c r="MW213" s="154"/>
      <c r="MX213" s="154"/>
      <c r="MY213" s="154"/>
      <c r="MZ213" s="154"/>
      <c r="NA213" s="154"/>
      <c r="NB213" s="154"/>
      <c r="NC213" s="154"/>
      <c r="ND213" s="154"/>
      <c r="NE213" s="154"/>
      <c r="NF213" s="154"/>
      <c r="NG213" s="154"/>
      <c r="NH213" s="154"/>
      <c r="NI213" s="154"/>
      <c r="NJ213" s="154"/>
      <c r="NK213" s="154"/>
    </row>
    <row r="214" spans="1:375" x14ac:dyDescent="0.25">
      <c r="A214" s="19"/>
      <c r="B214" s="20"/>
      <c r="C214" s="146" t="s">
        <v>136</v>
      </c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  <c r="HZ214" s="20"/>
      <c r="IA214" s="20"/>
      <c r="IB214" s="20"/>
      <c r="IC214" s="20"/>
      <c r="ID214" s="20"/>
      <c r="IE214" s="20"/>
      <c r="IF214" s="20"/>
      <c r="IG214" s="20"/>
      <c r="IH214" s="20"/>
      <c r="II214" s="20"/>
      <c r="IJ214" s="20"/>
      <c r="IK214" s="20"/>
      <c r="IL214" s="20"/>
      <c r="IM214" s="20"/>
      <c r="IN214" s="20"/>
      <c r="IO214" s="20"/>
      <c r="IP214" s="20"/>
      <c r="IQ214" s="20"/>
      <c r="IR214" s="20"/>
      <c r="IS214" s="20"/>
      <c r="IT214" s="20"/>
      <c r="IU214" s="20"/>
      <c r="IV214" s="20"/>
      <c r="IW214" s="20"/>
      <c r="IX214" s="20"/>
      <c r="IY214" s="20"/>
      <c r="IZ214" s="20"/>
      <c r="JA214" s="20"/>
      <c r="JB214" s="20"/>
      <c r="JC214" s="20"/>
      <c r="JD214" s="20"/>
      <c r="JE214" s="20"/>
      <c r="JF214" s="20"/>
      <c r="JG214" s="20"/>
      <c r="JH214" s="20"/>
      <c r="JI214" s="20"/>
      <c r="JJ214" s="20"/>
      <c r="JK214" s="20"/>
      <c r="JL214" s="20"/>
      <c r="JM214" s="20"/>
      <c r="JN214" s="20"/>
      <c r="JO214" s="20"/>
      <c r="JP214" s="20"/>
      <c r="JQ214" s="20"/>
      <c r="JR214" s="20"/>
      <c r="JS214" s="20"/>
      <c r="JT214" s="20"/>
      <c r="JU214" s="20"/>
      <c r="JV214" s="20"/>
      <c r="JW214" s="20"/>
      <c r="JX214" s="20"/>
      <c r="JY214" s="20"/>
      <c r="JZ214" s="20"/>
      <c r="KA214" s="20"/>
      <c r="KB214" s="20"/>
      <c r="KC214" s="20"/>
      <c r="KD214" s="20"/>
      <c r="KE214" s="20"/>
      <c r="KF214" s="20"/>
      <c r="KG214" s="20"/>
      <c r="KH214" s="20"/>
      <c r="KI214" s="20"/>
      <c r="KJ214" s="20"/>
      <c r="KK214" s="20"/>
      <c r="KL214" s="20"/>
      <c r="KM214" s="20"/>
      <c r="KN214" s="20"/>
      <c r="KO214" s="20"/>
      <c r="KP214" s="20"/>
      <c r="KQ214" s="20"/>
      <c r="KR214" s="20"/>
      <c r="KS214" s="20"/>
      <c r="KT214" s="20"/>
      <c r="KU214" s="20"/>
      <c r="KV214" s="20"/>
      <c r="KW214" s="20"/>
      <c r="KX214" s="20"/>
      <c r="KY214" s="20"/>
      <c r="KZ214" s="20"/>
      <c r="LA214" s="20"/>
      <c r="LB214" s="20"/>
      <c r="LC214" s="20"/>
      <c r="LD214" s="20"/>
      <c r="LE214" s="20"/>
      <c r="LF214" s="20"/>
      <c r="LG214" s="20"/>
      <c r="LH214" s="20"/>
      <c r="LI214" s="20"/>
      <c r="LJ214" s="20"/>
      <c r="LK214" s="20"/>
      <c r="LL214" s="20"/>
      <c r="LM214" s="20"/>
      <c r="LN214" s="20"/>
      <c r="LO214" s="20"/>
      <c r="LP214" s="20"/>
      <c r="LQ214" s="20"/>
      <c r="LR214" s="20"/>
      <c r="LS214" s="20"/>
      <c r="LT214" s="20"/>
      <c r="LU214" s="20"/>
      <c r="LV214" s="20"/>
      <c r="LW214" s="20"/>
      <c r="LX214" s="20"/>
      <c r="LY214" s="20"/>
      <c r="LZ214" s="20"/>
      <c r="MA214" s="20"/>
      <c r="MB214" s="20"/>
      <c r="MC214" s="20"/>
      <c r="MD214" s="20"/>
      <c r="ME214" s="20"/>
      <c r="MF214" s="20"/>
      <c r="MG214" s="20"/>
      <c r="MH214" s="20"/>
      <c r="MI214" s="20"/>
      <c r="MJ214" s="20"/>
      <c r="MK214" s="20"/>
      <c r="ML214" s="20"/>
      <c r="MM214" s="20"/>
      <c r="MN214" s="20"/>
      <c r="MO214" s="20"/>
      <c r="MP214" s="20"/>
      <c r="MQ214" s="20"/>
      <c r="MR214" s="20"/>
      <c r="MS214" s="20"/>
      <c r="MT214" s="20"/>
      <c r="MU214" s="20"/>
      <c r="MV214" s="20"/>
      <c r="MW214" s="20"/>
      <c r="MX214" s="20"/>
      <c r="MY214" s="20"/>
      <c r="MZ214" s="20"/>
      <c r="NA214" s="20"/>
      <c r="NB214" s="20"/>
      <c r="NC214" s="20"/>
      <c r="ND214" s="20"/>
      <c r="NE214" s="20"/>
      <c r="NF214" s="20"/>
      <c r="NG214" s="20"/>
      <c r="NH214" s="20"/>
      <c r="NI214" s="20"/>
      <c r="NJ214" s="20"/>
      <c r="NK214" s="147"/>
    </row>
    <row r="215" spans="1:375" x14ac:dyDescent="0.25">
      <c r="A215" s="62"/>
      <c r="B215" s="148" t="s">
        <v>152</v>
      </c>
      <c r="C215" s="149" t="str">
        <f>A51&amp;" / "&amp;C51</f>
        <v>400 / Luna Grill</v>
      </c>
      <c r="D215" s="150"/>
      <c r="E215" s="150"/>
      <c r="F215" s="150"/>
      <c r="G215" s="150"/>
      <c r="H215" s="150"/>
      <c r="I215" s="150"/>
      <c r="J215" s="150"/>
      <c r="K215" s="150"/>
      <c r="L215" s="150"/>
      <c r="M215" s="150"/>
      <c r="N215" s="150"/>
      <c r="O215" s="150"/>
      <c r="P215" s="150"/>
      <c r="Q215" s="150"/>
      <c r="R215" s="150"/>
      <c r="S215" s="150"/>
      <c r="T215" s="150"/>
      <c r="U215" s="150"/>
      <c r="V215" s="150"/>
      <c r="W215" s="150"/>
      <c r="X215" s="150"/>
      <c r="Y215" s="150"/>
      <c r="Z215" s="150"/>
      <c r="AA215" s="150"/>
      <c r="AB215" s="150"/>
      <c r="AC215" s="150"/>
      <c r="AD215" s="150"/>
      <c r="AE215" s="150"/>
      <c r="AF215" s="150"/>
      <c r="AG215" s="150"/>
      <c r="AH215" s="150"/>
      <c r="AI215" s="150"/>
      <c r="AJ215" s="150"/>
      <c r="AK215" s="150"/>
      <c r="AL215" s="150"/>
      <c r="AM215" s="150"/>
      <c r="AN215" s="150"/>
      <c r="AO215" s="150"/>
      <c r="AP215" s="150"/>
      <c r="AQ215" s="150"/>
      <c r="AR215" s="150"/>
      <c r="AS215" s="150"/>
      <c r="AT215" s="150"/>
      <c r="AU215" s="150"/>
      <c r="AV215" s="150"/>
      <c r="AW215" s="150"/>
      <c r="AX215" s="150"/>
      <c r="AY215" s="150"/>
      <c r="AZ215" s="150"/>
      <c r="BA215" s="150"/>
      <c r="BB215" s="150"/>
      <c r="BC215" s="150"/>
      <c r="BD215" s="150"/>
      <c r="BE215" s="150"/>
      <c r="BF215" s="150"/>
      <c r="BG215" s="150"/>
      <c r="BH215" s="150"/>
      <c r="BI215" s="150"/>
      <c r="BJ215" s="150"/>
      <c r="BK215" s="150"/>
      <c r="BL215" s="150"/>
      <c r="BM215" s="150"/>
      <c r="BN215" s="150"/>
      <c r="BO215" s="150"/>
      <c r="BP215" s="150"/>
      <c r="BQ215" s="150"/>
      <c r="BR215" s="150"/>
      <c r="BS215" s="150"/>
      <c r="BT215" s="150"/>
      <c r="BU215" s="150"/>
      <c r="BV215" s="150"/>
      <c r="BW215" s="150"/>
      <c r="BX215" s="150"/>
      <c r="BY215" s="150"/>
      <c r="BZ215" s="150"/>
      <c r="CA215" s="150"/>
      <c r="CB215" s="150"/>
      <c r="CC215" s="150"/>
      <c r="CD215" s="150"/>
      <c r="CE215" s="150"/>
      <c r="CF215" s="150"/>
      <c r="CG215" s="150"/>
      <c r="CH215" s="150"/>
      <c r="CI215" s="150"/>
      <c r="CJ215" s="150"/>
      <c r="CK215" s="150"/>
      <c r="CL215" s="150"/>
      <c r="CM215" s="150"/>
      <c r="CN215" s="150"/>
      <c r="CO215" s="150"/>
      <c r="CP215" s="150"/>
      <c r="CQ215" s="150"/>
      <c r="CR215" s="150"/>
      <c r="CS215" s="150"/>
      <c r="CT215" s="150"/>
      <c r="CU215" s="150"/>
      <c r="CV215" s="150"/>
      <c r="CW215" s="150"/>
      <c r="CX215" s="150"/>
      <c r="CY215" s="150"/>
      <c r="CZ215" s="150"/>
      <c r="DA215" s="150"/>
      <c r="DB215" s="150"/>
      <c r="DC215" s="150"/>
      <c r="DD215" s="150"/>
      <c r="DE215" s="150"/>
      <c r="DF215" s="150"/>
      <c r="DG215" s="150"/>
      <c r="DH215" s="150"/>
      <c r="DI215" s="150"/>
      <c r="DJ215" s="150"/>
      <c r="DK215" s="150"/>
      <c r="DL215" s="150"/>
      <c r="DM215" s="150"/>
      <c r="DN215" s="150"/>
      <c r="DO215" s="150"/>
      <c r="DP215" s="150"/>
      <c r="DQ215" s="150"/>
      <c r="DR215" s="150"/>
      <c r="DS215" s="150"/>
      <c r="DT215" s="150"/>
      <c r="DU215" s="150"/>
      <c r="DV215" s="150"/>
      <c r="DW215" s="150"/>
      <c r="DX215" s="150"/>
      <c r="DY215" s="150"/>
      <c r="DZ215" s="150"/>
      <c r="EA215" s="150"/>
      <c r="EB215" s="150"/>
      <c r="EC215" s="150"/>
      <c r="ED215" s="150"/>
      <c r="EE215" s="150"/>
      <c r="EF215" s="150"/>
      <c r="EG215" s="150"/>
      <c r="EH215" s="150"/>
      <c r="EI215" s="150"/>
      <c r="EJ215" s="150"/>
      <c r="EK215" s="150"/>
      <c r="EL215" s="150"/>
      <c r="EM215" s="150"/>
      <c r="EN215" s="150"/>
      <c r="EO215" s="150"/>
      <c r="EP215" s="150"/>
      <c r="EQ215" s="150"/>
      <c r="ER215" s="150"/>
      <c r="ES215" s="150"/>
      <c r="ET215" s="150"/>
      <c r="EU215" s="150"/>
      <c r="EV215" s="150"/>
      <c r="EW215" s="150"/>
      <c r="EX215" s="150"/>
      <c r="EY215" s="150"/>
      <c r="EZ215" s="150"/>
      <c r="FA215" s="150"/>
      <c r="FB215" s="150"/>
      <c r="FC215" s="150"/>
      <c r="FD215" s="150"/>
      <c r="FE215" s="150"/>
      <c r="FF215" s="150"/>
      <c r="FG215" s="150"/>
      <c r="FH215" s="150"/>
      <c r="FI215" s="150"/>
      <c r="FJ215" s="150"/>
      <c r="FK215" s="150"/>
      <c r="FL215" s="150"/>
      <c r="FM215" s="150"/>
      <c r="FN215" s="150"/>
      <c r="FO215" s="150"/>
      <c r="FP215" s="150"/>
      <c r="FQ215" s="150"/>
      <c r="FR215" s="150"/>
      <c r="FS215" s="150"/>
      <c r="FT215" s="150"/>
      <c r="FU215" s="150"/>
      <c r="FV215" s="150"/>
      <c r="FW215" s="150"/>
      <c r="FX215" s="150"/>
      <c r="FY215" s="150"/>
      <c r="FZ215" s="150"/>
      <c r="GA215" s="150"/>
      <c r="GB215" s="150"/>
      <c r="GC215" s="150"/>
      <c r="GD215" s="150"/>
      <c r="GE215" s="150"/>
      <c r="GF215" s="150"/>
      <c r="GG215" s="150"/>
      <c r="GH215" s="150"/>
      <c r="GI215" s="150"/>
      <c r="GJ215" s="150"/>
      <c r="GK215" s="150"/>
      <c r="GL215" s="150"/>
      <c r="GM215" s="150"/>
      <c r="GN215" s="150"/>
      <c r="GO215" s="150"/>
      <c r="GP215" s="150"/>
      <c r="GQ215" s="150"/>
      <c r="GR215" s="150"/>
      <c r="GS215" s="150"/>
      <c r="GT215" s="150"/>
      <c r="GU215" s="150"/>
      <c r="GV215" s="150"/>
      <c r="GW215" s="150"/>
      <c r="GX215" s="150"/>
      <c r="GY215" s="150"/>
      <c r="GZ215" s="150"/>
      <c r="HA215" s="150"/>
      <c r="HB215" s="150"/>
      <c r="HC215" s="150"/>
      <c r="HD215" s="150"/>
      <c r="HE215" s="150"/>
      <c r="HF215" s="150"/>
      <c r="HG215" s="150"/>
      <c r="HH215" s="150"/>
      <c r="HI215" s="150"/>
      <c r="HJ215" s="150"/>
      <c r="HK215" s="150"/>
      <c r="HL215" s="150"/>
      <c r="HM215" s="150"/>
      <c r="HN215" s="150"/>
      <c r="HO215" s="150"/>
      <c r="HP215" s="150"/>
      <c r="HQ215" s="150"/>
      <c r="HR215" s="150"/>
      <c r="HS215" s="150"/>
      <c r="HT215" s="150"/>
      <c r="HU215" s="150"/>
      <c r="HV215" s="150"/>
      <c r="HW215" s="150"/>
      <c r="HX215" s="150"/>
      <c r="HY215" s="150"/>
      <c r="HZ215" s="150"/>
      <c r="IA215" s="150"/>
      <c r="IB215" s="150"/>
      <c r="IC215" s="150"/>
      <c r="ID215" s="150"/>
      <c r="IE215" s="150"/>
      <c r="IF215" s="150"/>
      <c r="IG215" s="150"/>
      <c r="IH215" s="150"/>
      <c r="II215" s="150"/>
      <c r="IJ215" s="150"/>
      <c r="IK215" s="150"/>
      <c r="IL215" s="150"/>
      <c r="IM215" s="150"/>
      <c r="IN215" s="150"/>
      <c r="IO215" s="150"/>
      <c r="IP215" s="150"/>
      <c r="IQ215" s="150"/>
      <c r="IR215" s="150"/>
      <c r="IS215" s="150"/>
      <c r="IT215" s="150"/>
      <c r="IU215" s="150"/>
      <c r="IV215" s="150"/>
      <c r="IW215" s="150"/>
      <c r="IX215" s="150"/>
      <c r="IY215" s="150"/>
      <c r="IZ215" s="150"/>
      <c r="JA215" s="150"/>
      <c r="JB215" s="150"/>
      <c r="JC215" s="150"/>
      <c r="JD215" s="150"/>
      <c r="JE215" s="150"/>
      <c r="JF215" s="150"/>
      <c r="JG215" s="150"/>
      <c r="JH215" s="150"/>
      <c r="JI215" s="150"/>
      <c r="JJ215" s="150"/>
      <c r="JK215" s="150"/>
      <c r="JL215" s="150"/>
      <c r="JM215" s="150"/>
      <c r="JN215" s="150"/>
      <c r="JO215" s="150"/>
      <c r="JP215" s="150"/>
      <c r="JQ215" s="150"/>
      <c r="JR215" s="150"/>
      <c r="JS215" s="150"/>
      <c r="JT215" s="150"/>
      <c r="JU215" s="150"/>
      <c r="JV215" s="150"/>
      <c r="JW215" s="150"/>
      <c r="JX215" s="150"/>
      <c r="JY215" s="150"/>
      <c r="JZ215" s="150"/>
      <c r="KA215" s="150"/>
      <c r="KB215" s="150"/>
      <c r="KC215" s="150"/>
      <c r="KD215" s="150"/>
      <c r="KE215" s="150"/>
      <c r="KF215" s="150"/>
      <c r="KG215" s="150"/>
      <c r="KH215" s="150"/>
      <c r="KI215" s="150"/>
      <c r="KJ215" s="150"/>
      <c r="KK215" s="150"/>
      <c r="KL215" s="150"/>
      <c r="KM215" s="150"/>
      <c r="KN215" s="150"/>
      <c r="KO215" s="150"/>
      <c r="KP215" s="150"/>
      <c r="KQ215" s="150"/>
      <c r="KR215" s="150"/>
      <c r="KS215" s="150"/>
      <c r="KT215" s="150"/>
      <c r="KU215" s="150"/>
      <c r="KV215" s="150"/>
      <c r="KW215" s="150"/>
      <c r="KX215" s="150"/>
      <c r="KY215" s="150"/>
      <c r="KZ215" s="150"/>
      <c r="LA215" s="150"/>
      <c r="LB215" s="150"/>
      <c r="LC215" s="150"/>
      <c r="LD215" s="150"/>
      <c r="LE215" s="150"/>
      <c r="LF215" s="150"/>
      <c r="LG215" s="150"/>
      <c r="LH215" s="150"/>
      <c r="LI215" s="150"/>
      <c r="LJ215" s="150"/>
      <c r="LK215" s="150"/>
      <c r="LL215" s="150"/>
      <c r="LM215" s="150"/>
      <c r="LN215" s="150"/>
      <c r="LO215" s="150"/>
      <c r="LP215" s="150"/>
      <c r="LQ215" s="150"/>
      <c r="LR215" s="150"/>
      <c r="LS215" s="150"/>
      <c r="LT215" s="150"/>
      <c r="LU215" s="150"/>
      <c r="LV215" s="150"/>
      <c r="LW215" s="150"/>
      <c r="LX215" s="150"/>
      <c r="LY215" s="150"/>
      <c r="LZ215" s="150"/>
      <c r="MA215" s="150"/>
      <c r="MB215" s="150"/>
      <c r="MC215" s="150"/>
      <c r="MD215" s="150"/>
      <c r="ME215" s="150"/>
      <c r="MF215" s="150"/>
      <c r="MG215" s="150"/>
      <c r="MH215" s="150"/>
      <c r="MI215" s="150"/>
      <c r="MJ215" s="150"/>
      <c r="MK215" s="150"/>
      <c r="ML215" s="150"/>
      <c r="MM215" s="150"/>
      <c r="MN215" s="150"/>
      <c r="MO215" s="150"/>
      <c r="MP215" s="150"/>
      <c r="MQ215" s="150"/>
      <c r="MR215" s="150"/>
      <c r="MS215" s="150"/>
      <c r="MT215" s="150"/>
      <c r="MU215" s="150"/>
      <c r="MV215" s="150"/>
      <c r="MW215" s="150"/>
      <c r="MX215" s="150"/>
      <c r="MY215" s="150"/>
      <c r="MZ215" s="150"/>
      <c r="NA215" s="150"/>
      <c r="NB215" s="150"/>
      <c r="NC215" s="150"/>
      <c r="ND215" s="150"/>
      <c r="NE215" s="150"/>
      <c r="NF215" s="150"/>
      <c r="NG215" s="150"/>
      <c r="NH215" s="150"/>
      <c r="NI215" s="150"/>
      <c r="NJ215" s="150"/>
      <c r="NK215" s="151"/>
    </row>
    <row r="216" spans="1:375" x14ac:dyDescent="0.25">
      <c r="A216" s="152">
        <f>SUM(D216:NK216)</f>
        <v>1721948.9914623676</v>
      </c>
      <c r="B216" s="48" t="s">
        <v>153</v>
      </c>
      <c r="C216" s="153" t="s">
        <v>137</v>
      </c>
      <c r="D216" s="154">
        <f t="array" ref="D216">IFERROR(INDEX($N51:$N65,MATCH(1,IF($L51:$L65&lt;=D$165,IF($M51:$M65&gt;=D$165,1)),0))*$B51/12,0)</f>
        <v>7750</v>
      </c>
      <c r="E216" s="154">
        <f t="array" ref="E216">IFERROR(INDEX($N51:$N65,MATCH(1,IF($L51:$L65&lt;=E$165,IF($M51:$M65&gt;=E$165,1)),0))*$B51/12,0)</f>
        <v>7750</v>
      </c>
      <c r="F216" s="154">
        <f t="array" ref="F216">IFERROR(INDEX($N51:$N65,MATCH(1,IF($L51:$L65&lt;=F$165,IF($M51:$M65&gt;=F$165,1)),0))*$B51/12,0)</f>
        <v>7750</v>
      </c>
      <c r="G216" s="154">
        <f t="array" ref="G216">IFERROR(INDEX($N51:$N65,MATCH(1,IF($L51:$L65&lt;=G$165,IF($M51:$M65&gt;=G$165,1)),0))*$B51/12,0)</f>
        <v>7750</v>
      </c>
      <c r="H216" s="154">
        <f t="array" ref="H216">IFERROR(INDEX($N51:$N65,MATCH(1,IF($L51:$L65&lt;=H$165,IF($M51:$M65&gt;=H$165,1)),0))*$B51/12,0)</f>
        <v>7750</v>
      </c>
      <c r="I216" s="154">
        <f t="array" ref="I216">IFERROR(INDEX($N51:$N65,MATCH(1,IF($L51:$L65&lt;=I$165,IF($M51:$M65&gt;=I$165,1)),0))*$B51/12,0)</f>
        <v>7750</v>
      </c>
      <c r="J216" s="154">
        <f t="array" ref="J216">IFERROR(INDEX($N51:$N65,MATCH(1,IF($L51:$L65&lt;=J$165,IF($M51:$M65&gt;=J$165,1)),0))*$B51/12,0)</f>
        <v>7750</v>
      </c>
      <c r="K216" s="154">
        <f t="array" ref="K216">IFERROR(INDEX($N51:$N65,MATCH(1,IF($L51:$L65&lt;=K$165,IF($M51:$M65&gt;=K$165,1)),0))*$B51/12,0)</f>
        <v>7750</v>
      </c>
      <c r="L216" s="154">
        <f t="array" ref="L216">IFERROR(INDEX($N51:$N65,MATCH(1,IF($L51:$L65&lt;=L$165,IF($M51:$M65&gt;=L$165,1)),0))*$B51/12,0)</f>
        <v>7750</v>
      </c>
      <c r="M216" s="154">
        <f t="array" ref="M216">IFERROR(INDEX($N51:$N65,MATCH(1,IF($L51:$L65&lt;=M$165,IF($M51:$M65&gt;=M$165,1)),0))*$B51/12,0)</f>
        <v>7750</v>
      </c>
      <c r="N216" s="154">
        <f t="array" ref="N216">IFERROR(INDEX($N51:$N65,MATCH(1,IF($L51:$L65&lt;=N$165,IF($M51:$M65&gt;=N$165,1)),0))*$B51/12,0)</f>
        <v>7750</v>
      </c>
      <c r="O216" s="154">
        <f t="array" ref="O216">IFERROR(INDEX($N51:$N65,MATCH(1,IF($L51:$L65&lt;=O$165,IF($M51:$M65&gt;=O$165,1)),0))*$B51/12,0)</f>
        <v>7982.5</v>
      </c>
      <c r="P216" s="154">
        <f t="array" ref="P216">IFERROR(INDEX($N51:$N65,MATCH(1,IF($L51:$L65&lt;=P$165,IF($M51:$M65&gt;=P$165,1)),0))*$B51/12,0)</f>
        <v>7982.5</v>
      </c>
      <c r="Q216" s="154">
        <f t="array" ref="Q216">IFERROR(INDEX($N51:$N65,MATCH(1,IF($L51:$L65&lt;=Q$165,IF($M51:$M65&gt;=Q$165,1)),0))*$B51/12,0)</f>
        <v>7982.5</v>
      </c>
      <c r="R216" s="154">
        <f t="array" ref="R216">IFERROR(INDEX($N51:$N65,MATCH(1,IF($L51:$L65&lt;=R$165,IF($M51:$M65&gt;=R$165,1)),0))*$B51/12,0)</f>
        <v>7982.5</v>
      </c>
      <c r="S216" s="154">
        <f t="array" ref="S216">IFERROR(INDEX($N51:$N65,MATCH(1,IF($L51:$L65&lt;=S$165,IF($M51:$M65&gt;=S$165,1)),0))*$B51/12,0)</f>
        <v>7982.5</v>
      </c>
      <c r="T216" s="154">
        <f t="array" ref="T216">IFERROR(INDEX($N51:$N65,MATCH(1,IF($L51:$L65&lt;=T$165,IF($M51:$M65&gt;=T$165,1)),0))*$B51/12,0)</f>
        <v>7982.5</v>
      </c>
      <c r="U216" s="154">
        <f t="array" ref="U216">IFERROR(INDEX($N51:$N65,MATCH(1,IF($L51:$L65&lt;=U$165,IF($M51:$M65&gt;=U$165,1)),0))*$B51/12,0)</f>
        <v>7982.5</v>
      </c>
      <c r="V216" s="154">
        <f t="array" ref="V216">IFERROR(INDEX($N51:$N65,MATCH(1,IF($L51:$L65&lt;=V$165,IF($M51:$M65&gt;=V$165,1)),0))*$B51/12,0)</f>
        <v>7982.5</v>
      </c>
      <c r="W216" s="154">
        <f t="array" ref="W216">IFERROR(INDEX($N51:$N65,MATCH(1,IF($L51:$L65&lt;=W$165,IF($M51:$M65&gt;=W$165,1)),0))*$B51/12,0)</f>
        <v>7982.5</v>
      </c>
      <c r="X216" s="154">
        <f t="array" ref="X216">IFERROR(INDEX($N51:$N65,MATCH(1,IF($L51:$L65&lt;=X$165,IF($M51:$M65&gt;=X$165,1)),0))*$B51/12,0)</f>
        <v>7982.5</v>
      </c>
      <c r="Y216" s="154">
        <f t="array" ref="Y216">IFERROR(INDEX($N51:$N65,MATCH(1,IF($L51:$L65&lt;=Y$165,IF($M51:$M65&gt;=Y$165,1)),0))*$B51/12,0)</f>
        <v>7982.5</v>
      </c>
      <c r="Z216" s="154">
        <f t="array" ref="Z216">IFERROR(INDEX($N51:$N65,MATCH(1,IF($L51:$L65&lt;=Z$165,IF($M51:$M65&gt;=Z$165,1)),0))*$B51/12,0)</f>
        <v>7982.5</v>
      </c>
      <c r="AA216" s="154">
        <f t="array" ref="AA216">IFERROR(INDEX($N51:$N65,MATCH(1,IF($L51:$L65&lt;=AA$165,IF($M51:$M65&gt;=AA$165,1)),0))*$B51/12,0)</f>
        <v>8221.9750000000004</v>
      </c>
      <c r="AB216" s="154">
        <f t="array" ref="AB216">IFERROR(INDEX($N51:$N65,MATCH(1,IF($L51:$L65&lt;=AB$165,IF($M51:$M65&gt;=AB$165,1)),0))*$B51/12,0)</f>
        <v>8221.9750000000004</v>
      </c>
      <c r="AC216" s="154">
        <f t="array" ref="AC216">IFERROR(INDEX($N51:$N65,MATCH(1,IF($L51:$L65&lt;=AC$165,IF($M51:$M65&gt;=AC$165,1)),0))*$B51/12,0)</f>
        <v>8221.9750000000004</v>
      </c>
      <c r="AD216" s="154">
        <f t="array" ref="AD216">IFERROR(INDEX($N51:$N65,MATCH(1,IF($L51:$L65&lt;=AD$165,IF($M51:$M65&gt;=AD$165,1)),0))*$B51/12,0)</f>
        <v>8221.9750000000004</v>
      </c>
      <c r="AE216" s="154">
        <f t="array" ref="AE216">IFERROR(INDEX($N51:$N65,MATCH(1,IF($L51:$L65&lt;=AE$165,IF($M51:$M65&gt;=AE$165,1)),0))*$B51/12,0)</f>
        <v>8221.9750000000004</v>
      </c>
      <c r="AF216" s="154">
        <f t="array" ref="AF216">IFERROR(INDEX($N51:$N65,MATCH(1,IF($L51:$L65&lt;=AF$165,IF($M51:$M65&gt;=AF$165,1)),0))*$B51/12,0)</f>
        <v>8221.9750000000004</v>
      </c>
      <c r="AG216" s="154">
        <f t="array" ref="AG216">IFERROR(INDEX($N51:$N65,MATCH(1,IF($L51:$L65&lt;=AG$165,IF($M51:$M65&gt;=AG$165,1)),0))*$B51/12,0)</f>
        <v>8221.9750000000004</v>
      </c>
      <c r="AH216" s="154">
        <f t="array" ref="AH216">IFERROR(INDEX($N51:$N65,MATCH(1,IF($L51:$L65&lt;=AH$165,IF($M51:$M65&gt;=AH$165,1)),0))*$B51/12,0)</f>
        <v>8221.9750000000004</v>
      </c>
      <c r="AI216" s="154">
        <f t="array" ref="AI216">IFERROR(INDEX($N51:$N65,MATCH(1,IF($L51:$L65&lt;=AI$165,IF($M51:$M65&gt;=AI$165,1)),0))*$B51/12,0)</f>
        <v>8221.9750000000004</v>
      </c>
      <c r="AJ216" s="154">
        <f t="array" ref="AJ216">IFERROR(INDEX($N51:$N65,MATCH(1,IF($L51:$L65&lt;=AJ$165,IF($M51:$M65&gt;=AJ$165,1)),0))*$B51/12,0)</f>
        <v>8221.9750000000004</v>
      </c>
      <c r="AK216" s="154">
        <f t="array" ref="AK216">IFERROR(INDEX($N51:$N65,MATCH(1,IF($L51:$L65&lt;=AK$165,IF($M51:$M65&gt;=AK$165,1)),0))*$B51/12,0)</f>
        <v>8221.9750000000004</v>
      </c>
      <c r="AL216" s="154">
        <f t="array" ref="AL216">IFERROR(INDEX($N51:$N65,MATCH(1,IF($L51:$L65&lt;=AL$165,IF($M51:$M65&gt;=AL$165,1)),0))*$B51/12,0)</f>
        <v>8221.9750000000004</v>
      </c>
      <c r="AM216" s="154">
        <f t="array" ref="AM216">IFERROR(INDEX($N51:$N65,MATCH(1,IF($L51:$L65&lt;=AM$165,IF($M51:$M65&gt;=AM$165,1)),0))*$B51/12,0)</f>
        <v>8468.634250000001</v>
      </c>
      <c r="AN216" s="154">
        <f t="array" ref="AN216">IFERROR(INDEX($N51:$N65,MATCH(1,IF($L51:$L65&lt;=AN$165,IF($M51:$M65&gt;=AN$165,1)),0))*$B51/12,0)</f>
        <v>8468.634250000001</v>
      </c>
      <c r="AO216" s="154">
        <f t="array" ref="AO216">IFERROR(INDEX($N51:$N65,MATCH(1,IF($L51:$L65&lt;=AO$165,IF($M51:$M65&gt;=AO$165,1)),0))*$B51/12,0)</f>
        <v>8468.634250000001</v>
      </c>
      <c r="AP216" s="154">
        <f t="array" ref="AP216">IFERROR(INDEX($N51:$N65,MATCH(1,IF($L51:$L65&lt;=AP$165,IF($M51:$M65&gt;=AP$165,1)),0))*$B51/12,0)</f>
        <v>8468.634250000001</v>
      </c>
      <c r="AQ216" s="154">
        <f t="array" ref="AQ216">IFERROR(INDEX($N51:$N65,MATCH(1,IF($L51:$L65&lt;=AQ$165,IF($M51:$M65&gt;=AQ$165,1)),0))*$B51/12,0)</f>
        <v>8468.634250000001</v>
      </c>
      <c r="AR216" s="154">
        <f t="array" ref="AR216">IFERROR(INDEX($N51:$N65,MATCH(1,IF($L51:$L65&lt;=AR$165,IF($M51:$M65&gt;=AR$165,1)),0))*$B51/12,0)</f>
        <v>8468.634250000001</v>
      </c>
      <c r="AS216" s="154">
        <f t="array" ref="AS216">IFERROR(INDEX($N51:$N65,MATCH(1,IF($L51:$L65&lt;=AS$165,IF($M51:$M65&gt;=AS$165,1)),0))*$B51/12,0)</f>
        <v>8468.634250000001</v>
      </c>
      <c r="AT216" s="154">
        <f t="array" ref="AT216">IFERROR(INDEX($N51:$N65,MATCH(1,IF($L51:$L65&lt;=AT$165,IF($M51:$M65&gt;=AT$165,1)),0))*$B51/12,0)</f>
        <v>8468.634250000001</v>
      </c>
      <c r="AU216" s="154">
        <f t="array" ref="AU216">IFERROR(INDEX($N51:$N65,MATCH(1,IF($L51:$L65&lt;=AU$165,IF($M51:$M65&gt;=AU$165,1)),0))*$B51/12,0)</f>
        <v>8468.634250000001</v>
      </c>
      <c r="AV216" s="154">
        <f t="array" ref="AV216">IFERROR(INDEX($N51:$N65,MATCH(1,IF($L51:$L65&lt;=AV$165,IF($M51:$M65&gt;=AV$165,1)),0))*$B51/12,0)</f>
        <v>8468.634250000001</v>
      </c>
      <c r="AW216" s="154">
        <f t="array" ref="AW216">IFERROR(INDEX($N51:$N65,MATCH(1,IF($L51:$L65&lt;=AW$165,IF($M51:$M65&gt;=AW$165,1)),0))*$B51/12,0)</f>
        <v>8468.634250000001</v>
      </c>
      <c r="AX216" s="154">
        <f t="array" ref="AX216">IFERROR(INDEX($N51:$N65,MATCH(1,IF($L51:$L65&lt;=AX$165,IF($M51:$M65&gt;=AX$165,1)),0))*$B51/12,0)</f>
        <v>8468.634250000001</v>
      </c>
      <c r="AY216" s="154">
        <f t="array" ref="AY216">IFERROR(INDEX($N51:$N65,MATCH(1,IF($L51:$L65&lt;=AY$165,IF($M51:$M65&gt;=AY$165,1)),0))*$B51/12,0)</f>
        <v>8722.6932775000005</v>
      </c>
      <c r="AZ216" s="154">
        <f t="array" ref="AZ216">IFERROR(INDEX($N51:$N65,MATCH(1,IF($L51:$L65&lt;=AZ$165,IF($M51:$M65&gt;=AZ$165,1)),0))*$B51/12,0)</f>
        <v>8722.6932775000005</v>
      </c>
      <c r="BA216" s="154">
        <f t="array" ref="BA216">IFERROR(INDEX($N51:$N65,MATCH(1,IF($L51:$L65&lt;=BA$165,IF($M51:$M65&gt;=BA$165,1)),0))*$B51/12,0)</f>
        <v>8722.6932775000005</v>
      </c>
      <c r="BB216" s="154">
        <f t="array" ref="BB216">IFERROR(INDEX($N51:$N65,MATCH(1,IF($L51:$L65&lt;=BB$165,IF($M51:$M65&gt;=BB$165,1)),0))*$B51/12,0)</f>
        <v>8722.6932775000005</v>
      </c>
      <c r="BC216" s="154">
        <f t="array" ref="BC216">IFERROR(INDEX($N51:$N65,MATCH(1,IF($L51:$L65&lt;=BC$165,IF($M51:$M65&gt;=BC$165,1)),0))*$B51/12,0)</f>
        <v>8722.6932775000005</v>
      </c>
      <c r="BD216" s="154">
        <f t="array" ref="BD216">IFERROR(INDEX($N51:$N65,MATCH(1,IF($L51:$L65&lt;=BD$165,IF($M51:$M65&gt;=BD$165,1)),0))*$B51/12,0)</f>
        <v>8722.6932775000005</v>
      </c>
      <c r="BE216" s="154">
        <f t="array" ref="BE216">IFERROR(INDEX($N51:$N65,MATCH(1,IF($L51:$L65&lt;=BE$165,IF($M51:$M65&gt;=BE$165,1)),0))*$B51/12,0)</f>
        <v>8722.6932775000005</v>
      </c>
      <c r="BF216" s="154">
        <f t="array" ref="BF216">IFERROR(INDEX($N51:$N65,MATCH(1,IF($L51:$L65&lt;=BF$165,IF($M51:$M65&gt;=BF$165,1)),0))*$B51/12,0)</f>
        <v>8722.6932775000005</v>
      </c>
      <c r="BG216" s="154">
        <f t="array" ref="BG216">IFERROR(INDEX($N51:$N65,MATCH(1,IF($L51:$L65&lt;=BG$165,IF($M51:$M65&gt;=BG$165,1)),0))*$B51/12,0)</f>
        <v>8722.6932775000005</v>
      </c>
      <c r="BH216" s="154">
        <f t="array" ref="BH216">IFERROR(INDEX($N51:$N65,MATCH(1,IF($L51:$L65&lt;=BH$165,IF($M51:$M65&gt;=BH$165,1)),0))*$B51/12,0)</f>
        <v>8722.6932775000005</v>
      </c>
      <c r="BI216" s="154">
        <f t="array" ref="BI216">IFERROR(INDEX($N51:$N65,MATCH(1,IF($L51:$L65&lt;=BI$165,IF($M51:$M65&gt;=BI$165,1)),0))*$B51/12,0)</f>
        <v>8722.6932775000005</v>
      </c>
      <c r="BJ216" s="154">
        <f t="array" ref="BJ216">IFERROR(INDEX($N51:$N65,MATCH(1,IF($L51:$L65&lt;=BJ$165,IF($M51:$M65&gt;=BJ$165,1)),0))*$B51/12,0)</f>
        <v>8722.6932775000005</v>
      </c>
      <c r="BK216" s="154">
        <f t="array" ref="BK216">IFERROR(INDEX($N51:$N65,MATCH(1,IF($L51:$L65&lt;=BK$165,IF($M51:$M65&gt;=BK$165,1)),0))*$B51/12,0)</f>
        <v>8984.3740758250024</v>
      </c>
      <c r="BL216" s="154">
        <f t="array" ref="BL216">IFERROR(INDEX($N51:$N65,MATCH(1,IF($L51:$L65&lt;=BL$165,IF($M51:$M65&gt;=BL$165,1)),0))*$B51/12,0)</f>
        <v>8984.3740758250024</v>
      </c>
      <c r="BM216" s="154">
        <f t="array" ref="BM216">IFERROR(INDEX($N51:$N65,MATCH(1,IF($L51:$L65&lt;=BM$165,IF($M51:$M65&gt;=BM$165,1)),0))*$B51/12,0)</f>
        <v>8984.3740758250024</v>
      </c>
      <c r="BN216" s="154">
        <f t="array" ref="BN216">IFERROR(INDEX($N51:$N65,MATCH(1,IF($L51:$L65&lt;=BN$165,IF($M51:$M65&gt;=BN$165,1)),0))*$B51/12,0)</f>
        <v>8984.3740758250024</v>
      </c>
      <c r="BO216" s="154">
        <f t="array" ref="BO216">IFERROR(INDEX($N51:$N65,MATCH(1,IF($L51:$L65&lt;=BO$165,IF($M51:$M65&gt;=BO$165,1)),0))*$B51/12,0)</f>
        <v>8984.3740758250024</v>
      </c>
      <c r="BP216" s="154">
        <f t="array" ref="BP216">IFERROR(INDEX($N51:$N65,MATCH(1,IF($L51:$L65&lt;=BP$165,IF($M51:$M65&gt;=BP$165,1)),0))*$B51/12,0)</f>
        <v>8984.3740758250024</v>
      </c>
      <c r="BQ216" s="154">
        <f t="array" ref="BQ216">IFERROR(INDEX($N51:$N65,MATCH(1,IF($L51:$L65&lt;=BQ$165,IF($M51:$M65&gt;=BQ$165,1)),0))*$B51/12,0)</f>
        <v>8984.3740758250024</v>
      </c>
      <c r="BR216" s="154">
        <f t="array" ref="BR216">IFERROR(INDEX($N51:$N65,MATCH(1,IF($L51:$L65&lt;=BR$165,IF($M51:$M65&gt;=BR$165,1)),0))*$B51/12,0)</f>
        <v>8984.3740758250024</v>
      </c>
      <c r="BS216" s="154">
        <f t="array" ref="BS216">IFERROR(INDEX($N51:$N65,MATCH(1,IF($L51:$L65&lt;=BS$165,IF($M51:$M65&gt;=BS$165,1)),0))*$B51/12,0)</f>
        <v>8984.3740758250024</v>
      </c>
      <c r="BT216" s="154">
        <f t="array" ref="BT216">IFERROR(INDEX($N51:$N65,MATCH(1,IF($L51:$L65&lt;=BT$165,IF($M51:$M65&gt;=BT$165,1)),0))*$B51/12,0)</f>
        <v>8984.3740758250024</v>
      </c>
      <c r="BU216" s="154">
        <f t="array" ref="BU216">IFERROR(INDEX($N51:$N65,MATCH(1,IF($L51:$L65&lt;=BU$165,IF($M51:$M65&gt;=BU$165,1)),0))*$B51/12,0)</f>
        <v>8984.3740758250024</v>
      </c>
      <c r="BV216" s="154">
        <f t="array" ref="BV216">IFERROR(INDEX($N51:$N65,MATCH(1,IF($L51:$L65&lt;=BV$165,IF($M51:$M65&gt;=BV$165,1)),0))*$B51/12,0)</f>
        <v>8984.3740758250024</v>
      </c>
      <c r="BW216" s="154">
        <f t="array" ref="BW216">IFERROR(INDEX($N51:$N65,MATCH(1,IF($L51:$L65&lt;=BW$165,IF($M51:$M65&gt;=BW$165,1)),0))*$B51/12,0)</f>
        <v>9253.9052980997531</v>
      </c>
      <c r="BX216" s="154">
        <f t="array" ref="BX216">IFERROR(INDEX($N51:$N65,MATCH(1,IF($L51:$L65&lt;=BX$165,IF($M51:$M65&gt;=BX$165,1)),0))*$B51/12,0)</f>
        <v>9253.9052980997531</v>
      </c>
      <c r="BY216" s="154">
        <f t="array" ref="BY216">IFERROR(INDEX($N51:$N65,MATCH(1,IF($L51:$L65&lt;=BY$165,IF($M51:$M65&gt;=BY$165,1)),0))*$B51/12,0)</f>
        <v>9253.9052980997531</v>
      </c>
      <c r="BZ216" s="154">
        <f t="array" ref="BZ216">IFERROR(INDEX($N51:$N65,MATCH(1,IF($L51:$L65&lt;=BZ$165,IF($M51:$M65&gt;=BZ$165,1)),0))*$B51/12,0)</f>
        <v>9253.9052980997531</v>
      </c>
      <c r="CA216" s="154">
        <f t="array" ref="CA216">IFERROR(INDEX($N51:$N65,MATCH(1,IF($L51:$L65&lt;=CA$165,IF($M51:$M65&gt;=CA$165,1)),0))*$B51/12,0)</f>
        <v>9253.9052980997531</v>
      </c>
      <c r="CB216" s="154">
        <f t="array" ref="CB216">IFERROR(INDEX($N51:$N65,MATCH(1,IF($L51:$L65&lt;=CB$165,IF($M51:$M65&gt;=CB$165,1)),0))*$B51/12,0)</f>
        <v>9253.9052980997531</v>
      </c>
      <c r="CC216" s="154">
        <f t="array" ref="CC216">IFERROR(INDEX($N51:$N65,MATCH(1,IF($L51:$L65&lt;=CC$165,IF($M51:$M65&gt;=CC$165,1)),0))*$B51/12,0)</f>
        <v>9253.9052980997531</v>
      </c>
      <c r="CD216" s="154">
        <f t="array" ref="CD216">IFERROR(INDEX($N51:$N65,MATCH(1,IF($L51:$L65&lt;=CD$165,IF($M51:$M65&gt;=CD$165,1)),0))*$B51/12,0)</f>
        <v>9253.9052980997531</v>
      </c>
      <c r="CE216" s="154">
        <f t="array" ref="CE216">IFERROR(INDEX($N51:$N65,MATCH(1,IF($L51:$L65&lt;=CE$165,IF($M51:$M65&gt;=CE$165,1)),0))*$B51/12,0)</f>
        <v>9253.9052980997531</v>
      </c>
      <c r="CF216" s="154">
        <f t="array" ref="CF216">IFERROR(INDEX($N51:$N65,MATCH(1,IF($L51:$L65&lt;=CF$165,IF($M51:$M65&gt;=CF$165,1)),0))*$B51/12,0)</f>
        <v>9253.9052980997531</v>
      </c>
      <c r="CG216" s="154">
        <f t="array" ref="CG216">IFERROR(INDEX($N51:$N65,MATCH(1,IF($L51:$L65&lt;=CG$165,IF($M51:$M65&gt;=CG$165,1)),0))*$B51/12,0)</f>
        <v>9253.9052980997531</v>
      </c>
      <c r="CH216" s="154">
        <f t="array" ref="CH216">IFERROR(INDEX($N51:$N65,MATCH(1,IF($L51:$L65&lt;=CH$165,IF($M51:$M65&gt;=CH$165,1)),0))*$B51/12,0)</f>
        <v>9253.9052980997531</v>
      </c>
      <c r="CI216" s="154">
        <f t="array" ref="CI216">IFERROR(INDEX($N51:$N65,MATCH(1,IF($L51:$L65&lt;=CI$165,IF($M51:$M65&gt;=CI$165,1)),0))*$B51/12,0)</f>
        <v>9531.5224570427454</v>
      </c>
      <c r="CJ216" s="154">
        <f t="array" ref="CJ216">IFERROR(INDEX($N51:$N65,MATCH(1,IF($L51:$L65&lt;=CJ$165,IF($M51:$M65&gt;=CJ$165,1)),0))*$B51/12,0)</f>
        <v>9531.5224570427454</v>
      </c>
      <c r="CK216" s="154">
        <f t="array" ref="CK216">IFERROR(INDEX($N51:$N65,MATCH(1,IF($L51:$L65&lt;=CK$165,IF($M51:$M65&gt;=CK$165,1)),0))*$B51/12,0)</f>
        <v>9531.5224570427454</v>
      </c>
      <c r="CL216" s="154">
        <f t="array" ref="CL216">IFERROR(INDEX($N51:$N65,MATCH(1,IF($L51:$L65&lt;=CL$165,IF($M51:$M65&gt;=CL$165,1)),0))*$B51/12,0)</f>
        <v>9531.5224570427454</v>
      </c>
      <c r="CM216" s="154">
        <f t="array" ref="CM216">IFERROR(INDEX($N51:$N65,MATCH(1,IF($L51:$L65&lt;=CM$165,IF($M51:$M65&gt;=CM$165,1)),0))*$B51/12,0)</f>
        <v>9531.5224570427454</v>
      </c>
      <c r="CN216" s="154">
        <f t="array" ref="CN216">IFERROR(INDEX($N51:$N65,MATCH(1,IF($L51:$L65&lt;=CN$165,IF($M51:$M65&gt;=CN$165,1)),0))*$B51/12,0)</f>
        <v>9531.5224570427454</v>
      </c>
      <c r="CO216" s="154">
        <f t="array" ref="CO216">IFERROR(INDEX($N51:$N65,MATCH(1,IF($L51:$L65&lt;=CO$165,IF($M51:$M65&gt;=CO$165,1)),0))*$B51/12,0)</f>
        <v>9531.5224570427454</v>
      </c>
      <c r="CP216" s="154">
        <f t="array" ref="CP216">IFERROR(INDEX($N51:$N65,MATCH(1,IF($L51:$L65&lt;=CP$165,IF($M51:$M65&gt;=CP$165,1)),0))*$B51/12,0)</f>
        <v>9531.5224570427454</v>
      </c>
      <c r="CQ216" s="154">
        <f t="array" ref="CQ216">IFERROR(INDEX($N51:$N65,MATCH(1,IF($L51:$L65&lt;=CQ$165,IF($M51:$M65&gt;=CQ$165,1)),0))*$B51/12,0)</f>
        <v>9531.5224570427454</v>
      </c>
      <c r="CR216" s="154">
        <f t="array" ref="CR216">IFERROR(INDEX($N51:$N65,MATCH(1,IF($L51:$L65&lt;=CR$165,IF($M51:$M65&gt;=CR$165,1)),0))*$B51/12,0)</f>
        <v>9531.5224570427454</v>
      </c>
      <c r="CS216" s="154">
        <f t="array" ref="CS216">IFERROR(INDEX($N51:$N65,MATCH(1,IF($L51:$L65&lt;=CS$165,IF($M51:$M65&gt;=CS$165,1)),0))*$B51/12,0)</f>
        <v>9531.5224570427454</v>
      </c>
      <c r="CT216" s="154">
        <f t="array" ref="CT216">IFERROR(INDEX($N51:$N65,MATCH(1,IF($L51:$L65&lt;=CT$165,IF($M51:$M65&gt;=CT$165,1)),0))*$B51/12,0)</f>
        <v>9531.5224570427454</v>
      </c>
      <c r="CU216" s="154">
        <f t="array" ref="CU216">IFERROR(INDEX($N51:$N65,MATCH(1,IF($L51:$L65&lt;=CU$165,IF($M51:$M65&gt;=CU$165,1)),0))*$B51/12,0)</f>
        <v>9817.4681307540286</v>
      </c>
      <c r="CV216" s="154">
        <f t="array" ref="CV216">IFERROR(INDEX($N51:$N65,MATCH(1,IF($L51:$L65&lt;=CV$165,IF($M51:$M65&gt;=CV$165,1)),0))*$B51/12,0)</f>
        <v>9817.4681307540286</v>
      </c>
      <c r="CW216" s="154">
        <f t="array" ref="CW216">IFERROR(INDEX($N51:$N65,MATCH(1,IF($L51:$L65&lt;=CW$165,IF($M51:$M65&gt;=CW$165,1)),0))*$B51/12,0)</f>
        <v>9817.4681307540286</v>
      </c>
      <c r="CX216" s="154">
        <f t="array" ref="CX216">IFERROR(INDEX($N51:$N65,MATCH(1,IF($L51:$L65&lt;=CX$165,IF($M51:$M65&gt;=CX$165,1)),0))*$B51/12,0)</f>
        <v>9817.4681307540286</v>
      </c>
      <c r="CY216" s="154">
        <f t="array" ref="CY216">IFERROR(INDEX($N51:$N65,MATCH(1,IF($L51:$L65&lt;=CY$165,IF($M51:$M65&gt;=CY$165,1)),0))*$B51/12,0)</f>
        <v>9817.4681307540286</v>
      </c>
      <c r="CZ216" s="154">
        <f t="array" ref="CZ216">IFERROR(INDEX($N51:$N65,MATCH(1,IF($L51:$L65&lt;=CZ$165,IF($M51:$M65&gt;=CZ$165,1)),0))*$B51/12,0)</f>
        <v>9817.4681307540286</v>
      </c>
      <c r="DA216" s="154">
        <f t="array" ref="DA216">IFERROR(INDEX($N51:$N65,MATCH(1,IF($L51:$L65&lt;=DA$165,IF($M51:$M65&gt;=DA$165,1)),0))*$B51/12,0)</f>
        <v>9817.4681307540286</v>
      </c>
      <c r="DB216" s="154">
        <f t="array" ref="DB216">IFERROR(INDEX($N51:$N65,MATCH(1,IF($L51:$L65&lt;=DB$165,IF($M51:$M65&gt;=DB$165,1)),0))*$B51/12,0)</f>
        <v>9817.4681307540286</v>
      </c>
      <c r="DC216" s="154">
        <f t="array" ref="DC216">IFERROR(INDEX($N51:$N65,MATCH(1,IF($L51:$L65&lt;=DC$165,IF($M51:$M65&gt;=DC$165,1)),0))*$B51/12,0)</f>
        <v>9817.4681307540286</v>
      </c>
      <c r="DD216" s="154">
        <f t="array" ref="DD216">IFERROR(INDEX($N51:$N65,MATCH(1,IF($L51:$L65&lt;=DD$165,IF($M51:$M65&gt;=DD$165,1)),0))*$B51/12,0)</f>
        <v>9817.4681307540286</v>
      </c>
      <c r="DE216" s="154">
        <f t="array" ref="DE216">IFERROR(INDEX($N51:$N65,MATCH(1,IF($L51:$L65&lt;=DE$165,IF($M51:$M65&gt;=DE$165,1)),0))*$B51/12,0)</f>
        <v>9817.4681307540286</v>
      </c>
      <c r="DF216" s="154">
        <f t="array" ref="DF216">IFERROR(INDEX($N51:$N65,MATCH(1,IF($L51:$L65&lt;=DF$165,IF($M51:$M65&gt;=DF$165,1)),0))*$B51/12,0)</f>
        <v>9817.4681307540286</v>
      </c>
      <c r="DG216" s="154">
        <f t="array" ref="DG216">IFERROR(INDEX($N51:$N65,MATCH(1,IF($L51:$L65&lt;=DG$165,IF($M51:$M65&gt;=DG$165,1)),0))*$B51/12,0)</f>
        <v>10111.992174676649</v>
      </c>
      <c r="DH216" s="154">
        <f t="array" ref="DH216">IFERROR(INDEX($N51:$N65,MATCH(1,IF($L51:$L65&lt;=DH$165,IF($M51:$M65&gt;=DH$165,1)),0))*$B51/12,0)</f>
        <v>10111.992174676649</v>
      </c>
      <c r="DI216" s="154">
        <f t="array" ref="DI216">IFERROR(INDEX($N51:$N65,MATCH(1,IF($L51:$L65&lt;=DI$165,IF($M51:$M65&gt;=DI$165,1)),0))*$B51/12,0)</f>
        <v>10111.992174676649</v>
      </c>
      <c r="DJ216" s="154">
        <f t="array" ref="DJ216">IFERROR(INDEX($N51:$N65,MATCH(1,IF($L51:$L65&lt;=DJ$165,IF($M51:$M65&gt;=DJ$165,1)),0))*$B51/12,0)</f>
        <v>10111.992174676649</v>
      </c>
      <c r="DK216" s="154">
        <f t="array" ref="DK216">IFERROR(INDEX($N51:$N65,MATCH(1,IF($L51:$L65&lt;=DK$165,IF($M51:$M65&gt;=DK$165,1)),0))*$B51/12,0)</f>
        <v>10111.992174676649</v>
      </c>
      <c r="DL216" s="154">
        <f t="array" ref="DL216">IFERROR(INDEX($N51:$N65,MATCH(1,IF($L51:$L65&lt;=DL$165,IF($M51:$M65&gt;=DL$165,1)),0))*$B51/12,0)</f>
        <v>10111.992174676649</v>
      </c>
      <c r="DM216" s="154">
        <f t="array" ref="DM216">IFERROR(INDEX($N51:$N65,MATCH(1,IF($L51:$L65&lt;=DM$165,IF($M51:$M65&gt;=DM$165,1)),0))*$B51/12,0)</f>
        <v>10111.992174676649</v>
      </c>
      <c r="DN216" s="154">
        <f t="array" ref="DN216">IFERROR(INDEX($N51:$N65,MATCH(1,IF($L51:$L65&lt;=DN$165,IF($M51:$M65&gt;=DN$165,1)),0))*$B51/12,0)</f>
        <v>10111.992174676649</v>
      </c>
      <c r="DO216" s="154">
        <f t="array" ref="DO216">IFERROR(INDEX($N51:$N65,MATCH(1,IF($L51:$L65&lt;=DO$165,IF($M51:$M65&gt;=DO$165,1)),0))*$B51/12,0)</f>
        <v>10111.992174676649</v>
      </c>
      <c r="DP216" s="154">
        <f t="array" ref="DP216">IFERROR(INDEX($N51:$N65,MATCH(1,IF($L51:$L65&lt;=DP$165,IF($M51:$M65&gt;=DP$165,1)),0))*$B51/12,0)</f>
        <v>10111.992174676649</v>
      </c>
      <c r="DQ216" s="154">
        <f t="array" ref="DQ216">IFERROR(INDEX($N51:$N65,MATCH(1,IF($L51:$L65&lt;=DQ$165,IF($M51:$M65&gt;=DQ$165,1)),0))*$B51/12,0)</f>
        <v>10111.992174676649</v>
      </c>
      <c r="DR216" s="154">
        <f t="array" ref="DR216">IFERROR(INDEX($N51:$N65,MATCH(1,IF($L51:$L65&lt;=DR$165,IF($M51:$M65&gt;=DR$165,1)),0))*$B51/12,0)</f>
        <v>10111.992174676649</v>
      </c>
      <c r="DS216" s="154">
        <f t="array" ref="DS216">IFERROR(INDEX($N51:$N65,MATCH(1,IF($L51:$L65&lt;=DS$165,IF($M51:$M65&gt;=DS$165,1)),0))*$B51/12,0)</f>
        <v>10415.351939916949</v>
      </c>
      <c r="DT216" s="154">
        <f t="array" ref="DT216">IFERROR(INDEX($N51:$N65,MATCH(1,IF($L51:$L65&lt;=DT$165,IF($M51:$M65&gt;=DT$165,1)),0))*$B51/12,0)</f>
        <v>10415.351939916949</v>
      </c>
      <c r="DU216" s="154">
        <f t="array" ref="DU216">IFERROR(INDEX($N51:$N65,MATCH(1,IF($L51:$L65&lt;=DU$165,IF($M51:$M65&gt;=DU$165,1)),0))*$B51/12,0)</f>
        <v>10415.351939916949</v>
      </c>
      <c r="DV216" s="154">
        <f t="array" ref="DV216">IFERROR(INDEX($N51:$N65,MATCH(1,IF($L51:$L65&lt;=DV$165,IF($M51:$M65&gt;=DV$165,1)),0))*$B51/12,0)</f>
        <v>10415.351939916949</v>
      </c>
      <c r="DW216" s="154">
        <f t="array" ref="DW216">IFERROR(INDEX($N51:$N65,MATCH(1,IF($L51:$L65&lt;=DW$165,IF($M51:$M65&gt;=DW$165,1)),0))*$B51/12,0)</f>
        <v>10415.351939916949</v>
      </c>
      <c r="DX216" s="154">
        <f t="array" ref="DX216">IFERROR(INDEX($N51:$N65,MATCH(1,IF($L51:$L65&lt;=DX$165,IF($M51:$M65&gt;=DX$165,1)),0))*$B51/12,0)</f>
        <v>10415.351939916949</v>
      </c>
      <c r="DY216" s="154">
        <f t="array" ref="DY216">IFERROR(INDEX($N51:$N65,MATCH(1,IF($L51:$L65&lt;=DY$165,IF($M51:$M65&gt;=DY$165,1)),0))*$B51/12,0)</f>
        <v>10415.351939916949</v>
      </c>
      <c r="DZ216" s="154">
        <f t="array" ref="DZ216">IFERROR(INDEX($N51:$N65,MATCH(1,IF($L51:$L65&lt;=DZ$165,IF($M51:$M65&gt;=DZ$165,1)),0))*$B51/12,0)</f>
        <v>10415.351939916949</v>
      </c>
      <c r="EA216" s="154">
        <f t="array" ref="EA216">IFERROR(INDEX($N51:$N65,MATCH(1,IF($L51:$L65&lt;=EA$165,IF($M51:$M65&gt;=EA$165,1)),0))*$B51/12,0)</f>
        <v>10415.351939916949</v>
      </c>
      <c r="EB216" s="154">
        <f t="array" ref="EB216">IFERROR(INDEX($N51:$N65,MATCH(1,IF($L51:$L65&lt;=EB$165,IF($M51:$M65&gt;=EB$165,1)),0))*$B51/12,0)</f>
        <v>10415.351939916949</v>
      </c>
      <c r="EC216" s="154">
        <f t="array" ref="EC216">IFERROR(INDEX($N51:$N65,MATCH(1,IF($L51:$L65&lt;=EC$165,IF($M51:$M65&gt;=EC$165,1)),0))*$B51/12,0)</f>
        <v>10415.351939916949</v>
      </c>
      <c r="ED216" s="154">
        <f t="array" ref="ED216">IFERROR(INDEX($N51:$N65,MATCH(1,IF($L51:$L65&lt;=ED$165,IF($M51:$M65&gt;=ED$165,1)),0))*$B51/12,0)</f>
        <v>10415.351939916949</v>
      </c>
      <c r="EE216" s="154">
        <f t="array" ref="EE216">IFERROR(INDEX($N51:$N65,MATCH(1,IF($L51:$L65&lt;=EE$165,IF($M51:$M65&gt;=EE$165,1)),0))*$B51/12,0)</f>
        <v>10727.812498114459</v>
      </c>
      <c r="EF216" s="154">
        <f t="array" ref="EF216">IFERROR(INDEX($N51:$N65,MATCH(1,IF($L51:$L65&lt;=EF$165,IF($M51:$M65&gt;=EF$165,1)),0))*$B51/12,0)</f>
        <v>10727.812498114459</v>
      </c>
      <c r="EG216" s="154">
        <f t="array" ref="EG216">IFERROR(INDEX($N51:$N65,MATCH(1,IF($L51:$L65&lt;=EG$165,IF($M51:$M65&gt;=EG$165,1)),0))*$B51/12,0)</f>
        <v>10727.812498114459</v>
      </c>
      <c r="EH216" s="154">
        <f t="array" ref="EH216">IFERROR(INDEX($N51:$N65,MATCH(1,IF($L51:$L65&lt;=EH$165,IF($M51:$M65&gt;=EH$165,1)),0))*$B51/12,0)</f>
        <v>10727.812498114459</v>
      </c>
      <c r="EI216" s="154">
        <f t="array" ref="EI216">IFERROR(INDEX($N51:$N65,MATCH(1,IF($L51:$L65&lt;=EI$165,IF($M51:$M65&gt;=EI$165,1)),0))*$B51/12,0)</f>
        <v>10727.812498114459</v>
      </c>
      <c r="EJ216" s="154">
        <f t="array" ref="EJ216">IFERROR(INDEX($N51:$N65,MATCH(1,IF($L51:$L65&lt;=EJ$165,IF($M51:$M65&gt;=EJ$165,1)),0))*$B51/12,0)</f>
        <v>10727.812498114459</v>
      </c>
      <c r="EK216" s="154">
        <f t="array" ref="EK216">IFERROR(INDEX($N51:$N65,MATCH(1,IF($L51:$L65&lt;=EK$165,IF($M51:$M65&gt;=EK$165,1)),0))*$B51/12,0)</f>
        <v>10727.812498114459</v>
      </c>
      <c r="EL216" s="154">
        <f t="array" ref="EL216">IFERROR(INDEX($N51:$N65,MATCH(1,IF($L51:$L65&lt;=EL$165,IF($M51:$M65&gt;=EL$165,1)),0))*$B51/12,0)</f>
        <v>10727.812498114459</v>
      </c>
      <c r="EM216" s="154">
        <f t="array" ref="EM216">IFERROR(INDEX($N51:$N65,MATCH(1,IF($L51:$L65&lt;=EM$165,IF($M51:$M65&gt;=EM$165,1)),0))*$B51/12,0)</f>
        <v>10727.812498114459</v>
      </c>
      <c r="EN216" s="154">
        <f t="array" ref="EN216">IFERROR(INDEX($N51:$N65,MATCH(1,IF($L51:$L65&lt;=EN$165,IF($M51:$M65&gt;=EN$165,1)),0))*$B51/12,0)</f>
        <v>10727.812498114459</v>
      </c>
      <c r="EO216" s="154">
        <f t="array" ref="EO216">IFERROR(INDEX($N51:$N65,MATCH(1,IF($L51:$L65&lt;=EO$165,IF($M51:$M65&gt;=EO$165,1)),0))*$B51/12,0)</f>
        <v>10727.812498114459</v>
      </c>
      <c r="EP216" s="154">
        <f t="array" ref="EP216">IFERROR(INDEX($N51:$N65,MATCH(1,IF($L51:$L65&lt;=EP$165,IF($M51:$M65&gt;=EP$165,1)),0))*$B51/12,0)</f>
        <v>10727.812498114459</v>
      </c>
      <c r="EQ216" s="154">
        <f t="array" ref="EQ216">IFERROR(INDEX($N51:$N65,MATCH(1,IF($L51:$L65&lt;=EQ$165,IF($M51:$M65&gt;=EQ$165,1)),0))*$B51/12,0)</f>
        <v>11049.646873057893</v>
      </c>
      <c r="ER216" s="154">
        <f t="array" ref="ER216">IFERROR(INDEX($N51:$N65,MATCH(1,IF($L51:$L65&lt;=ER$165,IF($M51:$M65&gt;=ER$165,1)),0))*$B51/12,0)</f>
        <v>11049.646873057893</v>
      </c>
      <c r="ES216" s="154">
        <f t="array" ref="ES216">IFERROR(INDEX($N51:$N65,MATCH(1,IF($L51:$L65&lt;=ES$165,IF($M51:$M65&gt;=ES$165,1)),0))*$B51/12,0)</f>
        <v>11049.646873057893</v>
      </c>
      <c r="ET216" s="154">
        <f t="array" ref="ET216">IFERROR(INDEX($N51:$N65,MATCH(1,IF($L51:$L65&lt;=ET$165,IF($M51:$M65&gt;=ET$165,1)),0))*$B51/12,0)</f>
        <v>11049.646873057893</v>
      </c>
      <c r="EU216" s="154">
        <f t="array" ref="EU216">IFERROR(INDEX($N51:$N65,MATCH(1,IF($L51:$L65&lt;=EU$165,IF($M51:$M65&gt;=EU$165,1)),0))*$B51/12,0)</f>
        <v>11049.646873057893</v>
      </c>
      <c r="EV216" s="154">
        <f t="array" ref="EV216">IFERROR(INDEX($N51:$N65,MATCH(1,IF($L51:$L65&lt;=EV$165,IF($M51:$M65&gt;=EV$165,1)),0))*$B51/12,0)</f>
        <v>11049.646873057893</v>
      </c>
      <c r="EW216" s="154">
        <f t="array" ref="EW216">IFERROR(INDEX($N51:$N65,MATCH(1,IF($L51:$L65&lt;=EW$165,IF($M51:$M65&gt;=EW$165,1)),0))*$B51/12,0)</f>
        <v>11049.646873057893</v>
      </c>
      <c r="EX216" s="154">
        <f t="array" ref="EX216">IFERROR(INDEX($N51:$N65,MATCH(1,IF($L51:$L65&lt;=EX$165,IF($M51:$M65&gt;=EX$165,1)),0))*$B51/12,0)</f>
        <v>11049.646873057893</v>
      </c>
      <c r="EY216" s="154">
        <f t="array" ref="EY216">IFERROR(INDEX($N51:$N65,MATCH(1,IF($L51:$L65&lt;=EY$165,IF($M51:$M65&gt;=EY$165,1)),0))*$B51/12,0)</f>
        <v>11049.646873057893</v>
      </c>
      <c r="EZ216" s="154">
        <f t="array" ref="EZ216">IFERROR(INDEX($N51:$N65,MATCH(1,IF($L51:$L65&lt;=EZ$165,IF($M51:$M65&gt;=EZ$165,1)),0))*$B51/12,0)</f>
        <v>11049.646873057893</v>
      </c>
      <c r="FA216" s="154">
        <f t="array" ref="FA216">IFERROR(INDEX($N51:$N65,MATCH(1,IF($L51:$L65&lt;=FA$165,IF($M51:$M65&gt;=FA$165,1)),0))*$B51/12,0)</f>
        <v>11049.646873057893</v>
      </c>
      <c r="FB216" s="154">
        <f t="array" ref="FB216">IFERROR(INDEX($N51:$N65,MATCH(1,IF($L51:$L65&lt;=FB$165,IF($M51:$M65&gt;=FB$165,1)),0))*$B51/12,0)</f>
        <v>11049.646873057893</v>
      </c>
      <c r="FC216" s="154">
        <f t="array" ref="FC216">IFERROR(INDEX($N51:$N65,MATCH(1,IF($L51:$L65&lt;=FC$165,IF($M51:$M65&gt;=FC$165,1)),0))*$B51/12,0)</f>
        <v>11381.136279249629</v>
      </c>
      <c r="FD216" s="154">
        <f t="array" ref="FD216">IFERROR(INDEX($N51:$N65,MATCH(1,IF($L51:$L65&lt;=FD$165,IF($M51:$M65&gt;=FD$165,1)),0))*$B51/12,0)</f>
        <v>11381.136279249629</v>
      </c>
      <c r="FE216" s="154">
        <f t="array" ref="FE216">IFERROR(INDEX($N51:$N65,MATCH(1,IF($L51:$L65&lt;=FE$165,IF($M51:$M65&gt;=FE$165,1)),0))*$B51/12,0)</f>
        <v>11381.136279249629</v>
      </c>
      <c r="FF216" s="154">
        <f t="array" ref="FF216">IFERROR(INDEX($N51:$N65,MATCH(1,IF($L51:$L65&lt;=FF$165,IF($M51:$M65&gt;=FF$165,1)),0))*$B51/12,0)</f>
        <v>11381.136279249629</v>
      </c>
      <c r="FG216" s="154">
        <f t="array" ref="FG216">IFERROR(INDEX($N51:$N65,MATCH(1,IF($L51:$L65&lt;=FG$165,IF($M51:$M65&gt;=FG$165,1)),0))*$B51/12,0)</f>
        <v>11381.136279249629</v>
      </c>
      <c r="FH216" s="154">
        <f t="array" ref="FH216">IFERROR(INDEX($N51:$N65,MATCH(1,IF($L51:$L65&lt;=FH$165,IF($M51:$M65&gt;=FH$165,1)),0))*$B51/12,0)</f>
        <v>11381.136279249629</v>
      </c>
      <c r="FI216" s="154">
        <f t="array" ref="FI216">IFERROR(INDEX($N51:$N65,MATCH(1,IF($L51:$L65&lt;=FI$165,IF($M51:$M65&gt;=FI$165,1)),0))*$B51/12,0)</f>
        <v>11381.136279249629</v>
      </c>
      <c r="FJ216" s="154">
        <f t="array" ref="FJ216">IFERROR(INDEX($N51:$N65,MATCH(1,IF($L51:$L65&lt;=FJ$165,IF($M51:$M65&gt;=FJ$165,1)),0))*$B51/12,0)</f>
        <v>11381.136279249629</v>
      </c>
      <c r="FK216" s="154">
        <f t="array" ref="FK216">IFERROR(INDEX($N51:$N65,MATCH(1,IF($L51:$L65&lt;=FK$165,IF($M51:$M65&gt;=FK$165,1)),0))*$B51/12,0)</f>
        <v>11381.136279249629</v>
      </c>
      <c r="FL216" s="154">
        <f t="array" ref="FL216">IFERROR(INDEX($N51:$N65,MATCH(1,IF($L51:$L65&lt;=FL$165,IF($M51:$M65&gt;=FL$165,1)),0))*$B51/12,0)</f>
        <v>11381.136279249629</v>
      </c>
      <c r="FM216" s="154">
        <f t="array" ref="FM216">IFERROR(INDEX($N51:$N65,MATCH(1,IF($L51:$L65&lt;=FM$165,IF($M51:$M65&gt;=FM$165,1)),0))*$B51/12,0)</f>
        <v>11381.136279249629</v>
      </c>
      <c r="FN216" s="154">
        <f t="array" ref="FN216">IFERROR(INDEX($N51:$N65,MATCH(1,IF($L51:$L65&lt;=FN$165,IF($M51:$M65&gt;=FN$165,1)),0))*$B51/12,0)</f>
        <v>11381.136279249629</v>
      </c>
      <c r="FO216" s="154">
        <f t="array" ref="FO216">IFERROR(INDEX($N51:$N65,MATCH(1,IF($L51:$L65&lt;=FO$165,IF($M51:$M65&gt;=FO$165,1)),0))*$B51/12,0)</f>
        <v>11722.570367627121</v>
      </c>
      <c r="FP216" s="154">
        <f t="array" ref="FP216">IFERROR(INDEX($N51:$N65,MATCH(1,IF($L51:$L65&lt;=FP$165,IF($M51:$M65&gt;=FP$165,1)),0))*$B51/12,0)</f>
        <v>11722.570367627121</v>
      </c>
      <c r="FQ216" s="154">
        <f t="array" ref="FQ216">IFERROR(INDEX($N51:$N65,MATCH(1,IF($L51:$L65&lt;=FQ$165,IF($M51:$M65&gt;=FQ$165,1)),0))*$B51/12,0)</f>
        <v>11722.570367627121</v>
      </c>
      <c r="FR216" s="154">
        <f t="array" ref="FR216">IFERROR(INDEX($N51:$N65,MATCH(1,IF($L51:$L65&lt;=FR$165,IF($M51:$M65&gt;=FR$165,1)),0))*$B51/12,0)</f>
        <v>11722.570367627121</v>
      </c>
      <c r="FS216" s="154">
        <f t="array" ref="FS216">IFERROR(INDEX($N51:$N65,MATCH(1,IF($L51:$L65&lt;=FS$165,IF($M51:$M65&gt;=FS$165,1)),0))*$B51/12,0)</f>
        <v>11722.570367627121</v>
      </c>
      <c r="FT216" s="154">
        <f t="array" ref="FT216">IFERROR(INDEX($N51:$N65,MATCH(1,IF($L51:$L65&lt;=FT$165,IF($M51:$M65&gt;=FT$165,1)),0))*$B51/12,0)</f>
        <v>11722.570367627121</v>
      </c>
      <c r="FU216" s="154">
        <f t="array" ref="FU216">IFERROR(INDEX($N51:$N65,MATCH(1,IF($L51:$L65&lt;=FU$165,IF($M51:$M65&gt;=FU$165,1)),0))*$B51/12,0)</f>
        <v>11722.570367627121</v>
      </c>
      <c r="FV216" s="154">
        <f t="array" ref="FV216">IFERROR(INDEX($N51:$N65,MATCH(1,IF($L51:$L65&lt;=FV$165,IF($M51:$M65&gt;=FV$165,1)),0))*$B51/12,0)</f>
        <v>11722.570367627121</v>
      </c>
      <c r="FW216" s="154">
        <f t="array" ref="FW216">IFERROR(INDEX($N51:$N65,MATCH(1,IF($L51:$L65&lt;=FW$165,IF($M51:$M65&gt;=FW$165,1)),0))*$B51/12,0)</f>
        <v>11722.570367627121</v>
      </c>
      <c r="FX216" s="154">
        <f t="array" ref="FX216">IFERROR(INDEX($N51:$N65,MATCH(1,IF($L51:$L65&lt;=FX$165,IF($M51:$M65&gt;=FX$165,1)),0))*$B51/12,0)</f>
        <v>11722.570367627121</v>
      </c>
      <c r="FY216" s="154">
        <f t="array" ref="FY216">IFERROR(INDEX($N51:$N65,MATCH(1,IF($L51:$L65&lt;=FY$165,IF($M51:$M65&gt;=FY$165,1)),0))*$B51/12,0)</f>
        <v>11722.570367627121</v>
      </c>
      <c r="FZ216" s="154">
        <f t="array" ref="FZ216">IFERROR(INDEX($N51:$N65,MATCH(1,IF($L51:$L65&lt;=FZ$165,IF($M51:$M65&gt;=FZ$165,1)),0))*$B51/12,0)</f>
        <v>11722.570367627121</v>
      </c>
      <c r="GA216" s="154">
        <f t="array" ref="GA216">IFERROR(INDEX($N51:$N65,MATCH(1,IF($L51:$L65&lt;=GA$165,IF($M51:$M65&gt;=GA$165,1)),0))*$B51/12,0)</f>
        <v>0</v>
      </c>
      <c r="GB216" s="154">
        <f t="array" ref="GB216">IFERROR(INDEX($N51:$N65,MATCH(1,IF($L51:$L65&lt;=GB$165,IF($M51:$M65&gt;=GB$165,1)),0))*$B51/12,0)</f>
        <v>0</v>
      </c>
      <c r="GC216" s="154">
        <f t="array" ref="GC216">IFERROR(INDEX($N51:$N65,MATCH(1,IF($L51:$L65&lt;=GC$165,IF($M51:$M65&gt;=GC$165,1)),0))*$B51/12,0)</f>
        <v>0</v>
      </c>
      <c r="GD216" s="154">
        <f t="array" ref="GD216">IFERROR(INDEX($N51:$N65,MATCH(1,IF($L51:$L65&lt;=GD$165,IF($M51:$M65&gt;=GD$165,1)),0))*$B51/12,0)</f>
        <v>0</v>
      </c>
      <c r="GE216" s="154">
        <f t="array" ref="GE216">IFERROR(INDEX($N51:$N65,MATCH(1,IF($L51:$L65&lt;=GE$165,IF($M51:$M65&gt;=GE$165,1)),0))*$B51/12,0)</f>
        <v>0</v>
      </c>
      <c r="GF216" s="154">
        <f t="array" ref="GF216">IFERROR(INDEX($N51:$N65,MATCH(1,IF($L51:$L65&lt;=GF$165,IF($M51:$M65&gt;=GF$165,1)),0))*$B51/12,0)</f>
        <v>0</v>
      </c>
      <c r="GG216" s="154">
        <f t="array" ref="GG216">IFERROR(INDEX($N51:$N65,MATCH(1,IF($L51:$L65&lt;=GG$165,IF($M51:$M65&gt;=GG$165,1)),0))*$B51/12,0)</f>
        <v>0</v>
      </c>
      <c r="GH216" s="154">
        <f t="array" ref="GH216">IFERROR(INDEX($N51:$N65,MATCH(1,IF($L51:$L65&lt;=GH$165,IF($M51:$M65&gt;=GH$165,1)),0))*$B51/12,0)</f>
        <v>0</v>
      </c>
      <c r="GI216" s="154">
        <f t="array" ref="GI216">IFERROR(INDEX($N51:$N65,MATCH(1,IF($L51:$L65&lt;=GI$165,IF($M51:$M65&gt;=GI$165,1)),0))*$B51/12,0)</f>
        <v>0</v>
      </c>
      <c r="GJ216" s="154">
        <f t="array" ref="GJ216">IFERROR(INDEX($N51:$N65,MATCH(1,IF($L51:$L65&lt;=GJ$165,IF($M51:$M65&gt;=GJ$165,1)),0))*$B51/12,0)</f>
        <v>0</v>
      </c>
      <c r="GK216" s="154">
        <f t="array" ref="GK216">IFERROR(INDEX($N51:$N65,MATCH(1,IF($L51:$L65&lt;=GK$165,IF($M51:$M65&gt;=GK$165,1)),0))*$B51/12,0)</f>
        <v>0</v>
      </c>
      <c r="GL216" s="154">
        <f t="array" ref="GL216">IFERROR(INDEX($N51:$N65,MATCH(1,IF($L51:$L65&lt;=GL$165,IF($M51:$M65&gt;=GL$165,1)),0))*$B51/12,0)</f>
        <v>0</v>
      </c>
      <c r="GM216" s="154">
        <f t="array" ref="GM216">IFERROR(INDEX($N51:$N65,MATCH(1,IF($L51:$L65&lt;=GM$165,IF($M51:$M65&gt;=GM$165,1)),0))*$B51/12,0)</f>
        <v>0</v>
      </c>
      <c r="GN216" s="154">
        <f t="array" ref="GN216">IFERROR(INDEX($N51:$N65,MATCH(1,IF($L51:$L65&lt;=GN$165,IF($M51:$M65&gt;=GN$165,1)),0))*$B51/12,0)</f>
        <v>0</v>
      </c>
      <c r="GO216" s="154">
        <f t="array" ref="GO216">IFERROR(INDEX($N51:$N65,MATCH(1,IF($L51:$L65&lt;=GO$165,IF($M51:$M65&gt;=GO$165,1)),0))*$B51/12,0)</f>
        <v>0</v>
      </c>
      <c r="GP216" s="154">
        <f t="array" ref="GP216">IFERROR(INDEX($N51:$N65,MATCH(1,IF($L51:$L65&lt;=GP$165,IF($M51:$M65&gt;=GP$165,1)),0))*$B51/12,0)</f>
        <v>0</v>
      </c>
      <c r="GQ216" s="154">
        <f t="array" ref="GQ216">IFERROR(INDEX($N51:$N65,MATCH(1,IF($L51:$L65&lt;=GQ$165,IF($M51:$M65&gt;=GQ$165,1)),0))*$B51/12,0)</f>
        <v>0</v>
      </c>
      <c r="GR216" s="154">
        <f t="array" ref="GR216">IFERROR(INDEX($N51:$N65,MATCH(1,IF($L51:$L65&lt;=GR$165,IF($M51:$M65&gt;=GR$165,1)),0))*$B51/12,0)</f>
        <v>0</v>
      </c>
      <c r="GS216" s="154">
        <f t="array" ref="GS216">IFERROR(INDEX($N51:$N65,MATCH(1,IF($L51:$L65&lt;=GS$165,IF($M51:$M65&gt;=GS$165,1)),0))*$B51/12,0)</f>
        <v>0</v>
      </c>
      <c r="GT216" s="154">
        <f t="array" ref="GT216">IFERROR(INDEX($N51:$N65,MATCH(1,IF($L51:$L65&lt;=GT$165,IF($M51:$M65&gt;=GT$165,1)),0))*$B51/12,0)</f>
        <v>0</v>
      </c>
      <c r="GU216" s="154">
        <f t="array" ref="GU216">IFERROR(INDEX($N51:$N65,MATCH(1,IF($L51:$L65&lt;=GU$165,IF($M51:$M65&gt;=GU$165,1)),0))*$B51/12,0)</f>
        <v>0</v>
      </c>
      <c r="GV216" s="154">
        <f t="array" ref="GV216">IFERROR(INDEX($N51:$N65,MATCH(1,IF($L51:$L65&lt;=GV$165,IF($M51:$M65&gt;=GV$165,1)),0))*$B51/12,0)</f>
        <v>0</v>
      </c>
      <c r="GW216" s="154">
        <f t="array" ref="GW216">IFERROR(INDEX($N51:$N65,MATCH(1,IF($L51:$L65&lt;=GW$165,IF($M51:$M65&gt;=GW$165,1)),0))*$B51/12,0)</f>
        <v>0</v>
      </c>
      <c r="GX216" s="154">
        <f t="array" ref="GX216">IFERROR(INDEX($N51:$N65,MATCH(1,IF($L51:$L65&lt;=GX$165,IF($M51:$M65&gt;=GX$165,1)),0))*$B51/12,0)</f>
        <v>0</v>
      </c>
      <c r="GY216" s="154">
        <f t="array" ref="GY216">IFERROR(INDEX($N51:$N65,MATCH(1,IF($L51:$L65&lt;=GY$165,IF($M51:$M65&gt;=GY$165,1)),0))*$B51/12,0)</f>
        <v>0</v>
      </c>
      <c r="GZ216" s="154">
        <f t="array" ref="GZ216">IFERROR(INDEX($N51:$N65,MATCH(1,IF($L51:$L65&lt;=GZ$165,IF($M51:$M65&gt;=GZ$165,1)),0))*$B51/12,0)</f>
        <v>0</v>
      </c>
      <c r="HA216" s="154">
        <f t="array" ref="HA216">IFERROR(INDEX($N51:$N65,MATCH(1,IF($L51:$L65&lt;=HA$165,IF($M51:$M65&gt;=HA$165,1)),0))*$B51/12,0)</f>
        <v>0</v>
      </c>
      <c r="HB216" s="154">
        <f t="array" ref="HB216">IFERROR(INDEX($N51:$N65,MATCH(1,IF($L51:$L65&lt;=HB$165,IF($M51:$M65&gt;=HB$165,1)),0))*$B51/12,0)</f>
        <v>0</v>
      </c>
      <c r="HC216" s="154">
        <f t="array" ref="HC216">IFERROR(INDEX($N51:$N65,MATCH(1,IF($L51:$L65&lt;=HC$165,IF($M51:$M65&gt;=HC$165,1)),0))*$B51/12,0)</f>
        <v>0</v>
      </c>
      <c r="HD216" s="154">
        <f t="array" ref="HD216">IFERROR(INDEX($N51:$N65,MATCH(1,IF($L51:$L65&lt;=HD$165,IF($M51:$M65&gt;=HD$165,1)),0))*$B51/12,0)</f>
        <v>0</v>
      </c>
      <c r="HE216" s="154">
        <f t="array" ref="HE216">IFERROR(INDEX($N51:$N65,MATCH(1,IF($L51:$L65&lt;=HE$165,IF($M51:$M65&gt;=HE$165,1)),0))*$B51/12,0)</f>
        <v>0</v>
      </c>
      <c r="HF216" s="154">
        <f t="array" ref="HF216">IFERROR(INDEX($N51:$N65,MATCH(1,IF($L51:$L65&lt;=HF$165,IF($M51:$M65&gt;=HF$165,1)),0))*$B51/12,0)</f>
        <v>0</v>
      </c>
      <c r="HG216" s="154">
        <f t="array" ref="HG216">IFERROR(INDEX($N51:$N65,MATCH(1,IF($L51:$L65&lt;=HG$165,IF($M51:$M65&gt;=HG$165,1)),0))*$B51/12,0)</f>
        <v>0</v>
      </c>
      <c r="HH216" s="154">
        <f t="array" ref="HH216">IFERROR(INDEX($N51:$N65,MATCH(1,IF($L51:$L65&lt;=HH$165,IF($M51:$M65&gt;=HH$165,1)),0))*$B51/12,0)</f>
        <v>0</v>
      </c>
      <c r="HI216" s="154">
        <f t="array" ref="HI216">IFERROR(INDEX($N51:$N65,MATCH(1,IF($L51:$L65&lt;=HI$165,IF($M51:$M65&gt;=HI$165,1)),0))*$B51/12,0)</f>
        <v>0</v>
      </c>
      <c r="HJ216" s="154">
        <f t="array" ref="HJ216">IFERROR(INDEX($N51:$N65,MATCH(1,IF($L51:$L65&lt;=HJ$165,IF($M51:$M65&gt;=HJ$165,1)),0))*$B51/12,0)</f>
        <v>0</v>
      </c>
      <c r="HK216" s="154">
        <f t="array" ref="HK216">IFERROR(INDEX($N51:$N65,MATCH(1,IF($L51:$L65&lt;=HK$165,IF($M51:$M65&gt;=HK$165,1)),0))*$B51/12,0)</f>
        <v>0</v>
      </c>
      <c r="HL216" s="154">
        <f t="array" ref="HL216">IFERROR(INDEX($N51:$N65,MATCH(1,IF($L51:$L65&lt;=HL$165,IF($M51:$M65&gt;=HL$165,1)),0))*$B51/12,0)</f>
        <v>0</v>
      </c>
      <c r="HM216" s="154">
        <f t="array" ref="HM216">IFERROR(INDEX($N51:$N65,MATCH(1,IF($L51:$L65&lt;=HM$165,IF($M51:$M65&gt;=HM$165,1)),0))*$B51/12,0)</f>
        <v>0</v>
      </c>
      <c r="HN216" s="154">
        <f t="array" ref="HN216">IFERROR(INDEX($N51:$N65,MATCH(1,IF($L51:$L65&lt;=HN$165,IF($M51:$M65&gt;=HN$165,1)),0))*$B51/12,0)</f>
        <v>0</v>
      </c>
      <c r="HO216" s="154">
        <f t="array" ref="HO216">IFERROR(INDEX($N51:$N65,MATCH(1,IF($L51:$L65&lt;=HO$165,IF($M51:$M65&gt;=HO$165,1)),0))*$B51/12,0)</f>
        <v>0</v>
      </c>
      <c r="HP216" s="154">
        <f t="array" ref="HP216">IFERROR(INDEX($N51:$N65,MATCH(1,IF($L51:$L65&lt;=HP$165,IF($M51:$M65&gt;=HP$165,1)),0))*$B51/12,0)</f>
        <v>0</v>
      </c>
      <c r="HQ216" s="154">
        <f t="array" ref="HQ216">IFERROR(INDEX($N51:$N65,MATCH(1,IF($L51:$L65&lt;=HQ$165,IF($M51:$M65&gt;=HQ$165,1)),0))*$B51/12,0)</f>
        <v>0</v>
      </c>
      <c r="HR216" s="154">
        <f t="array" ref="HR216">IFERROR(INDEX($N51:$N65,MATCH(1,IF($L51:$L65&lt;=HR$165,IF($M51:$M65&gt;=HR$165,1)),0))*$B51/12,0)</f>
        <v>0</v>
      </c>
      <c r="HS216" s="154">
        <f t="array" ref="HS216">IFERROR(INDEX($N51:$N65,MATCH(1,IF($L51:$L65&lt;=HS$165,IF($M51:$M65&gt;=HS$165,1)),0))*$B51/12,0)</f>
        <v>0</v>
      </c>
      <c r="HT216" s="154">
        <f t="array" ref="HT216">IFERROR(INDEX($N51:$N65,MATCH(1,IF($L51:$L65&lt;=HT$165,IF($M51:$M65&gt;=HT$165,1)),0))*$B51/12,0)</f>
        <v>0</v>
      </c>
      <c r="HU216" s="154">
        <f t="array" ref="HU216">IFERROR(INDEX($N51:$N65,MATCH(1,IF($L51:$L65&lt;=HU$165,IF($M51:$M65&gt;=HU$165,1)),0))*$B51/12,0)</f>
        <v>0</v>
      </c>
      <c r="HV216" s="154">
        <f t="array" ref="HV216">IFERROR(INDEX($N51:$N65,MATCH(1,IF($L51:$L65&lt;=HV$165,IF($M51:$M65&gt;=HV$165,1)),0))*$B51/12,0)</f>
        <v>0</v>
      </c>
      <c r="HW216" s="154">
        <f t="array" ref="HW216">IFERROR(INDEX($N51:$N65,MATCH(1,IF($L51:$L65&lt;=HW$165,IF($M51:$M65&gt;=HW$165,1)),0))*$B51/12,0)</f>
        <v>0</v>
      </c>
      <c r="HX216" s="154">
        <f t="array" ref="HX216">IFERROR(INDEX($N51:$N65,MATCH(1,IF($L51:$L65&lt;=HX$165,IF($M51:$M65&gt;=HX$165,1)),0))*$B51/12,0)</f>
        <v>0</v>
      </c>
      <c r="HY216" s="154">
        <f t="array" ref="HY216">IFERROR(INDEX($N51:$N65,MATCH(1,IF($L51:$L65&lt;=HY$165,IF($M51:$M65&gt;=HY$165,1)),0))*$B51/12,0)</f>
        <v>0</v>
      </c>
      <c r="HZ216" s="154">
        <f t="array" ref="HZ216">IFERROR(INDEX($N51:$N65,MATCH(1,IF($L51:$L65&lt;=HZ$165,IF($M51:$M65&gt;=HZ$165,1)),0))*$B51/12,0)</f>
        <v>0</v>
      </c>
      <c r="IA216" s="154">
        <f t="array" ref="IA216">IFERROR(INDEX($N51:$N65,MATCH(1,IF($L51:$L65&lt;=IA$165,IF($M51:$M65&gt;=IA$165,1)),0))*$B51/12,0)</f>
        <v>0</v>
      </c>
      <c r="IB216" s="154">
        <f t="array" ref="IB216">IFERROR(INDEX($N51:$N65,MATCH(1,IF($L51:$L65&lt;=IB$165,IF($M51:$M65&gt;=IB$165,1)),0))*$B51/12,0)</f>
        <v>0</v>
      </c>
      <c r="IC216" s="154">
        <f t="array" ref="IC216">IFERROR(INDEX($N51:$N65,MATCH(1,IF($L51:$L65&lt;=IC$165,IF($M51:$M65&gt;=IC$165,1)),0))*$B51/12,0)</f>
        <v>0</v>
      </c>
      <c r="ID216" s="154">
        <f t="array" ref="ID216">IFERROR(INDEX($N51:$N65,MATCH(1,IF($L51:$L65&lt;=ID$165,IF($M51:$M65&gt;=ID$165,1)),0))*$B51/12,0)</f>
        <v>0</v>
      </c>
      <c r="IE216" s="154">
        <f t="array" ref="IE216">IFERROR(INDEX($N51:$N65,MATCH(1,IF($L51:$L65&lt;=IE$165,IF($M51:$M65&gt;=IE$165,1)),0))*$B51/12,0)</f>
        <v>0</v>
      </c>
      <c r="IF216" s="154">
        <f t="array" ref="IF216">IFERROR(INDEX($N51:$N65,MATCH(1,IF($L51:$L65&lt;=IF$165,IF($M51:$M65&gt;=IF$165,1)),0))*$B51/12,0)</f>
        <v>0</v>
      </c>
      <c r="IG216" s="154">
        <f t="array" ref="IG216">IFERROR(INDEX($N51:$N65,MATCH(1,IF($L51:$L65&lt;=IG$165,IF($M51:$M65&gt;=IG$165,1)),0))*$B51/12,0)</f>
        <v>0</v>
      </c>
      <c r="IH216" s="154">
        <f t="array" ref="IH216">IFERROR(INDEX($N51:$N65,MATCH(1,IF($L51:$L65&lt;=IH$165,IF($M51:$M65&gt;=IH$165,1)),0))*$B51/12,0)</f>
        <v>0</v>
      </c>
      <c r="II216" s="154">
        <f t="array" ref="II216">IFERROR(INDEX($N51:$N65,MATCH(1,IF($L51:$L65&lt;=II$165,IF($M51:$M65&gt;=II$165,1)),0))*$B51/12,0)</f>
        <v>0</v>
      </c>
      <c r="IJ216" s="154">
        <f t="array" ref="IJ216">IFERROR(INDEX($N51:$N65,MATCH(1,IF($L51:$L65&lt;=IJ$165,IF($M51:$M65&gt;=IJ$165,1)),0))*$B51/12,0)</f>
        <v>0</v>
      </c>
      <c r="IK216" s="154">
        <f t="array" ref="IK216">IFERROR(INDEX($N51:$N65,MATCH(1,IF($L51:$L65&lt;=IK$165,IF($M51:$M65&gt;=IK$165,1)),0))*$B51/12,0)</f>
        <v>0</v>
      </c>
      <c r="IL216" s="154">
        <f t="array" ref="IL216">IFERROR(INDEX($N51:$N65,MATCH(1,IF($L51:$L65&lt;=IL$165,IF($M51:$M65&gt;=IL$165,1)),0))*$B51/12,0)</f>
        <v>0</v>
      </c>
      <c r="IM216" s="154">
        <f t="array" ref="IM216">IFERROR(INDEX($N51:$N65,MATCH(1,IF($L51:$L65&lt;=IM$165,IF($M51:$M65&gt;=IM$165,1)),0))*$B51/12,0)</f>
        <v>0</v>
      </c>
      <c r="IN216" s="154">
        <f t="array" ref="IN216">IFERROR(INDEX($N51:$N65,MATCH(1,IF($L51:$L65&lt;=IN$165,IF($M51:$M65&gt;=IN$165,1)),0))*$B51/12,0)</f>
        <v>0</v>
      </c>
      <c r="IO216" s="154">
        <f t="array" ref="IO216">IFERROR(INDEX($N51:$N65,MATCH(1,IF($L51:$L65&lt;=IO$165,IF($M51:$M65&gt;=IO$165,1)),0))*$B51/12,0)</f>
        <v>0</v>
      </c>
      <c r="IP216" s="154">
        <f t="array" ref="IP216">IFERROR(INDEX($N51:$N65,MATCH(1,IF($L51:$L65&lt;=IP$165,IF($M51:$M65&gt;=IP$165,1)),0))*$B51/12,0)</f>
        <v>0</v>
      </c>
      <c r="IQ216" s="154">
        <f t="array" ref="IQ216">IFERROR(INDEX($N51:$N65,MATCH(1,IF($L51:$L65&lt;=IQ$165,IF($M51:$M65&gt;=IQ$165,1)),0))*$B51/12,0)</f>
        <v>0</v>
      </c>
      <c r="IR216" s="154">
        <f t="array" ref="IR216">IFERROR(INDEX($N51:$N65,MATCH(1,IF($L51:$L65&lt;=IR$165,IF($M51:$M65&gt;=IR$165,1)),0))*$B51/12,0)</f>
        <v>0</v>
      </c>
      <c r="IS216" s="154">
        <f t="array" ref="IS216">IFERROR(INDEX($N51:$N65,MATCH(1,IF($L51:$L65&lt;=IS$165,IF($M51:$M65&gt;=IS$165,1)),0))*$B51/12,0)</f>
        <v>0</v>
      </c>
      <c r="IT216" s="154">
        <f t="array" ref="IT216">IFERROR(INDEX($N51:$N65,MATCH(1,IF($L51:$L65&lt;=IT$165,IF($M51:$M65&gt;=IT$165,1)),0))*$B51/12,0)</f>
        <v>0</v>
      </c>
      <c r="IU216" s="154">
        <f t="array" ref="IU216">IFERROR(INDEX($N51:$N65,MATCH(1,IF($L51:$L65&lt;=IU$165,IF($M51:$M65&gt;=IU$165,1)),0))*$B51/12,0)</f>
        <v>0</v>
      </c>
      <c r="IV216" s="154">
        <f t="array" ref="IV216">IFERROR(INDEX($N51:$N65,MATCH(1,IF($L51:$L65&lt;=IV$165,IF($M51:$M65&gt;=IV$165,1)),0))*$B51/12,0)</f>
        <v>0</v>
      </c>
      <c r="IW216" s="154">
        <f t="array" ref="IW216">IFERROR(INDEX($N51:$N65,MATCH(1,IF($L51:$L65&lt;=IW$165,IF($M51:$M65&gt;=IW$165,1)),0))*$B51/12,0)</f>
        <v>0</v>
      </c>
      <c r="IX216" s="154">
        <f t="array" ref="IX216">IFERROR(INDEX($N51:$N65,MATCH(1,IF($L51:$L65&lt;=IX$165,IF($M51:$M65&gt;=IX$165,1)),0))*$B51/12,0)</f>
        <v>0</v>
      </c>
      <c r="IY216" s="154">
        <f t="array" ref="IY216">IFERROR(INDEX($N51:$N65,MATCH(1,IF($L51:$L65&lt;=IY$165,IF($M51:$M65&gt;=IY$165,1)),0))*$B51/12,0)</f>
        <v>0</v>
      </c>
      <c r="IZ216" s="154">
        <f t="array" ref="IZ216">IFERROR(INDEX($N51:$N65,MATCH(1,IF($L51:$L65&lt;=IZ$165,IF($M51:$M65&gt;=IZ$165,1)),0))*$B51/12,0)</f>
        <v>0</v>
      </c>
      <c r="JA216" s="154">
        <f t="array" ref="JA216">IFERROR(INDEX($N51:$N65,MATCH(1,IF($L51:$L65&lt;=JA$165,IF($M51:$M65&gt;=JA$165,1)),0))*$B51/12,0)</f>
        <v>0</v>
      </c>
      <c r="JB216" s="154">
        <f t="array" ref="JB216">IFERROR(INDEX($N51:$N65,MATCH(1,IF($L51:$L65&lt;=JB$165,IF($M51:$M65&gt;=JB$165,1)),0))*$B51/12,0)</f>
        <v>0</v>
      </c>
      <c r="JC216" s="154">
        <f t="array" ref="JC216">IFERROR(INDEX($N51:$N65,MATCH(1,IF($L51:$L65&lt;=JC$165,IF($M51:$M65&gt;=JC$165,1)),0))*$B51/12,0)</f>
        <v>0</v>
      </c>
      <c r="JD216" s="154">
        <f t="array" ref="JD216">IFERROR(INDEX($N51:$N65,MATCH(1,IF($L51:$L65&lt;=JD$165,IF($M51:$M65&gt;=JD$165,1)),0))*$B51/12,0)</f>
        <v>0</v>
      </c>
      <c r="JE216" s="154">
        <f t="array" ref="JE216">IFERROR(INDEX($N51:$N65,MATCH(1,IF($L51:$L65&lt;=JE$165,IF($M51:$M65&gt;=JE$165,1)),0))*$B51/12,0)</f>
        <v>0</v>
      </c>
      <c r="JF216" s="154">
        <f t="array" ref="JF216">IFERROR(INDEX($N51:$N65,MATCH(1,IF($L51:$L65&lt;=JF$165,IF($M51:$M65&gt;=JF$165,1)),0))*$B51/12,0)</f>
        <v>0</v>
      </c>
      <c r="JG216" s="154">
        <f t="array" ref="JG216">IFERROR(INDEX($N51:$N65,MATCH(1,IF($L51:$L65&lt;=JG$165,IF($M51:$M65&gt;=JG$165,1)),0))*$B51/12,0)</f>
        <v>0</v>
      </c>
      <c r="JH216" s="154">
        <f t="array" ref="JH216">IFERROR(INDEX($N51:$N65,MATCH(1,IF($L51:$L65&lt;=JH$165,IF($M51:$M65&gt;=JH$165,1)),0))*$B51/12,0)</f>
        <v>0</v>
      </c>
      <c r="JI216" s="154">
        <f t="array" ref="JI216">IFERROR(INDEX($N51:$N65,MATCH(1,IF($L51:$L65&lt;=JI$165,IF($M51:$M65&gt;=JI$165,1)),0))*$B51/12,0)</f>
        <v>0</v>
      </c>
      <c r="JJ216" s="154">
        <f t="array" ref="JJ216">IFERROR(INDEX($N51:$N65,MATCH(1,IF($L51:$L65&lt;=JJ$165,IF($M51:$M65&gt;=JJ$165,1)),0))*$B51/12,0)</f>
        <v>0</v>
      </c>
      <c r="JK216" s="154">
        <f t="array" ref="JK216">IFERROR(INDEX($N51:$N65,MATCH(1,IF($L51:$L65&lt;=JK$165,IF($M51:$M65&gt;=JK$165,1)),0))*$B51/12,0)</f>
        <v>0</v>
      </c>
      <c r="JL216" s="154">
        <f t="array" ref="JL216">IFERROR(INDEX($N51:$N65,MATCH(1,IF($L51:$L65&lt;=JL$165,IF($M51:$M65&gt;=JL$165,1)),0))*$B51/12,0)</f>
        <v>0</v>
      </c>
      <c r="JM216" s="154">
        <f t="array" ref="JM216">IFERROR(INDEX($N51:$N65,MATCH(1,IF($L51:$L65&lt;=JM$165,IF($M51:$M65&gt;=JM$165,1)),0))*$B51/12,0)</f>
        <v>0</v>
      </c>
      <c r="JN216" s="154">
        <f t="array" ref="JN216">IFERROR(INDEX($N51:$N65,MATCH(1,IF($L51:$L65&lt;=JN$165,IF($M51:$M65&gt;=JN$165,1)),0))*$B51/12,0)</f>
        <v>0</v>
      </c>
      <c r="JO216" s="154">
        <f t="array" ref="JO216">IFERROR(INDEX($N51:$N65,MATCH(1,IF($L51:$L65&lt;=JO$165,IF($M51:$M65&gt;=JO$165,1)),0))*$B51/12,0)</f>
        <v>0</v>
      </c>
      <c r="JP216" s="154">
        <f t="array" ref="JP216">IFERROR(INDEX($N51:$N65,MATCH(1,IF($L51:$L65&lt;=JP$165,IF($M51:$M65&gt;=JP$165,1)),0))*$B51/12,0)</f>
        <v>0</v>
      </c>
      <c r="JQ216" s="154">
        <f t="array" ref="JQ216">IFERROR(INDEX($N51:$N65,MATCH(1,IF($L51:$L65&lt;=JQ$165,IF($M51:$M65&gt;=JQ$165,1)),0))*$B51/12,0)</f>
        <v>0</v>
      </c>
      <c r="JR216" s="154">
        <f t="array" ref="JR216">IFERROR(INDEX($N51:$N65,MATCH(1,IF($L51:$L65&lt;=JR$165,IF($M51:$M65&gt;=JR$165,1)),0))*$B51/12,0)</f>
        <v>0</v>
      </c>
      <c r="JS216" s="154">
        <f t="array" ref="JS216">IFERROR(INDEX($N51:$N65,MATCH(1,IF($L51:$L65&lt;=JS$165,IF($M51:$M65&gt;=JS$165,1)),0))*$B51/12,0)</f>
        <v>0</v>
      </c>
      <c r="JT216" s="154">
        <f t="array" ref="JT216">IFERROR(INDEX($N51:$N65,MATCH(1,IF($L51:$L65&lt;=JT$165,IF($M51:$M65&gt;=JT$165,1)),0))*$B51/12,0)</f>
        <v>0</v>
      </c>
      <c r="JU216" s="154">
        <f t="array" ref="JU216">IFERROR(INDEX($N51:$N65,MATCH(1,IF($L51:$L65&lt;=JU$165,IF($M51:$M65&gt;=JU$165,1)),0))*$B51/12,0)</f>
        <v>0</v>
      </c>
      <c r="JV216" s="154">
        <f t="array" ref="JV216">IFERROR(INDEX($N51:$N65,MATCH(1,IF($L51:$L65&lt;=JV$165,IF($M51:$M65&gt;=JV$165,1)),0))*$B51/12,0)</f>
        <v>0</v>
      </c>
      <c r="JW216" s="154">
        <f t="array" ref="JW216">IFERROR(INDEX($N51:$N65,MATCH(1,IF($L51:$L65&lt;=JW$165,IF($M51:$M65&gt;=JW$165,1)),0))*$B51/12,0)</f>
        <v>0</v>
      </c>
      <c r="JX216" s="154">
        <f t="array" ref="JX216">IFERROR(INDEX($N51:$N65,MATCH(1,IF($L51:$L65&lt;=JX$165,IF($M51:$M65&gt;=JX$165,1)),0))*$B51/12,0)</f>
        <v>0</v>
      </c>
      <c r="JY216" s="154">
        <f t="array" ref="JY216">IFERROR(INDEX($N51:$N65,MATCH(1,IF($L51:$L65&lt;=JY$165,IF($M51:$M65&gt;=JY$165,1)),0))*$B51/12,0)</f>
        <v>0</v>
      </c>
      <c r="JZ216" s="154">
        <f t="array" ref="JZ216">IFERROR(INDEX($N51:$N65,MATCH(1,IF($L51:$L65&lt;=JZ$165,IF($M51:$M65&gt;=JZ$165,1)),0))*$B51/12,0)</f>
        <v>0</v>
      </c>
      <c r="KA216" s="154">
        <f t="array" ref="KA216">IFERROR(INDEX($N51:$N65,MATCH(1,IF($L51:$L65&lt;=KA$165,IF($M51:$M65&gt;=KA$165,1)),0))*$B51/12,0)</f>
        <v>0</v>
      </c>
      <c r="KB216" s="154">
        <f t="array" ref="KB216">IFERROR(INDEX($N51:$N65,MATCH(1,IF($L51:$L65&lt;=KB$165,IF($M51:$M65&gt;=KB$165,1)),0))*$B51/12,0)</f>
        <v>0</v>
      </c>
      <c r="KC216" s="154">
        <f t="array" ref="KC216">IFERROR(INDEX($N51:$N65,MATCH(1,IF($L51:$L65&lt;=KC$165,IF($M51:$M65&gt;=KC$165,1)),0))*$B51/12,0)</f>
        <v>0</v>
      </c>
      <c r="KD216" s="154">
        <f t="array" ref="KD216">IFERROR(INDEX($N51:$N65,MATCH(1,IF($L51:$L65&lt;=KD$165,IF($M51:$M65&gt;=KD$165,1)),0))*$B51/12,0)</f>
        <v>0</v>
      </c>
      <c r="KE216" s="154">
        <f t="array" ref="KE216">IFERROR(INDEX($N51:$N65,MATCH(1,IF($L51:$L65&lt;=KE$165,IF($M51:$M65&gt;=KE$165,1)),0))*$B51/12,0)</f>
        <v>0</v>
      </c>
      <c r="KF216" s="154">
        <f t="array" ref="KF216">IFERROR(INDEX($N51:$N65,MATCH(1,IF($L51:$L65&lt;=KF$165,IF($M51:$M65&gt;=KF$165,1)),0))*$B51/12,0)</f>
        <v>0</v>
      </c>
      <c r="KG216" s="154">
        <f t="array" ref="KG216">IFERROR(INDEX($N51:$N65,MATCH(1,IF($L51:$L65&lt;=KG$165,IF($M51:$M65&gt;=KG$165,1)),0))*$B51/12,0)</f>
        <v>0</v>
      </c>
      <c r="KH216" s="154">
        <f t="array" ref="KH216">IFERROR(INDEX($N51:$N65,MATCH(1,IF($L51:$L65&lt;=KH$165,IF($M51:$M65&gt;=KH$165,1)),0))*$B51/12,0)</f>
        <v>0</v>
      </c>
      <c r="KI216" s="154">
        <f t="array" ref="KI216">IFERROR(INDEX($N51:$N65,MATCH(1,IF($L51:$L65&lt;=KI$165,IF($M51:$M65&gt;=KI$165,1)),0))*$B51/12,0)</f>
        <v>0</v>
      </c>
      <c r="KJ216" s="154">
        <f t="array" ref="KJ216">IFERROR(INDEX($N51:$N65,MATCH(1,IF($L51:$L65&lt;=KJ$165,IF($M51:$M65&gt;=KJ$165,1)),0))*$B51/12,0)</f>
        <v>0</v>
      </c>
      <c r="KK216" s="154">
        <f t="array" ref="KK216">IFERROR(INDEX($N51:$N65,MATCH(1,IF($L51:$L65&lt;=KK$165,IF($M51:$M65&gt;=KK$165,1)),0))*$B51/12,0)</f>
        <v>0</v>
      </c>
      <c r="KL216" s="154">
        <f t="array" ref="KL216">IFERROR(INDEX($N51:$N65,MATCH(1,IF($L51:$L65&lt;=KL$165,IF($M51:$M65&gt;=KL$165,1)),0))*$B51/12,0)</f>
        <v>0</v>
      </c>
      <c r="KM216" s="154">
        <f t="array" ref="KM216">IFERROR(INDEX($N51:$N65,MATCH(1,IF($L51:$L65&lt;=KM$165,IF($M51:$M65&gt;=KM$165,1)),0))*$B51/12,0)</f>
        <v>0</v>
      </c>
      <c r="KN216" s="154">
        <f t="array" ref="KN216">IFERROR(INDEX($N51:$N65,MATCH(1,IF($L51:$L65&lt;=KN$165,IF($M51:$M65&gt;=KN$165,1)),0))*$B51/12,0)</f>
        <v>0</v>
      </c>
      <c r="KO216" s="154">
        <f t="array" ref="KO216">IFERROR(INDEX($N51:$N65,MATCH(1,IF($L51:$L65&lt;=KO$165,IF($M51:$M65&gt;=KO$165,1)),0))*$B51/12,0)</f>
        <v>0</v>
      </c>
      <c r="KP216" s="154">
        <f t="array" ref="KP216">IFERROR(INDEX($N51:$N65,MATCH(1,IF($L51:$L65&lt;=KP$165,IF($M51:$M65&gt;=KP$165,1)),0))*$B51/12,0)</f>
        <v>0</v>
      </c>
      <c r="KQ216" s="154">
        <f t="array" ref="KQ216">IFERROR(INDEX($N51:$N65,MATCH(1,IF($L51:$L65&lt;=KQ$165,IF($M51:$M65&gt;=KQ$165,1)),0))*$B51/12,0)</f>
        <v>0</v>
      </c>
      <c r="KR216" s="154">
        <f t="array" ref="KR216">IFERROR(INDEX($N51:$N65,MATCH(1,IF($L51:$L65&lt;=KR$165,IF($M51:$M65&gt;=KR$165,1)),0))*$B51/12,0)</f>
        <v>0</v>
      </c>
      <c r="KS216" s="154">
        <f t="array" ref="KS216">IFERROR(INDEX($N51:$N65,MATCH(1,IF($L51:$L65&lt;=KS$165,IF($M51:$M65&gt;=KS$165,1)),0))*$B51/12,0)</f>
        <v>0</v>
      </c>
      <c r="KT216" s="154">
        <f t="array" ref="KT216">IFERROR(INDEX($N51:$N65,MATCH(1,IF($L51:$L65&lt;=KT$165,IF($M51:$M65&gt;=KT$165,1)),0))*$B51/12,0)</f>
        <v>0</v>
      </c>
      <c r="KU216" s="154">
        <f t="array" ref="KU216">IFERROR(INDEX($N51:$N65,MATCH(1,IF($L51:$L65&lt;=KU$165,IF($M51:$M65&gt;=KU$165,1)),0))*$B51/12,0)</f>
        <v>0</v>
      </c>
      <c r="KV216" s="154">
        <f t="array" ref="KV216">IFERROR(INDEX($N51:$N65,MATCH(1,IF($L51:$L65&lt;=KV$165,IF($M51:$M65&gt;=KV$165,1)),0))*$B51/12,0)</f>
        <v>0</v>
      </c>
      <c r="KW216" s="154">
        <f t="array" ref="KW216">IFERROR(INDEX($N51:$N65,MATCH(1,IF($L51:$L65&lt;=KW$165,IF($M51:$M65&gt;=KW$165,1)),0))*$B51/12,0)</f>
        <v>0</v>
      </c>
      <c r="KX216" s="154">
        <f t="array" ref="KX216">IFERROR(INDEX($N51:$N65,MATCH(1,IF($L51:$L65&lt;=KX$165,IF($M51:$M65&gt;=KX$165,1)),0))*$B51/12,0)</f>
        <v>0</v>
      </c>
      <c r="KY216" s="154">
        <f t="array" ref="KY216">IFERROR(INDEX($N51:$N65,MATCH(1,IF($L51:$L65&lt;=KY$165,IF($M51:$M65&gt;=KY$165,1)),0))*$B51/12,0)</f>
        <v>0</v>
      </c>
      <c r="KZ216" s="154">
        <f t="array" ref="KZ216">IFERROR(INDEX($N51:$N65,MATCH(1,IF($L51:$L65&lt;=KZ$165,IF($M51:$M65&gt;=KZ$165,1)),0))*$B51/12,0)</f>
        <v>0</v>
      </c>
      <c r="LA216" s="154">
        <f t="array" ref="LA216">IFERROR(INDEX($N51:$N65,MATCH(1,IF($L51:$L65&lt;=LA$165,IF($M51:$M65&gt;=LA$165,1)),0))*$B51/12,0)</f>
        <v>0</v>
      </c>
      <c r="LB216" s="154">
        <f t="array" ref="LB216">IFERROR(INDEX($N51:$N65,MATCH(1,IF($L51:$L65&lt;=LB$165,IF($M51:$M65&gt;=LB$165,1)),0))*$B51/12,0)</f>
        <v>0</v>
      </c>
      <c r="LC216" s="154">
        <f t="array" ref="LC216">IFERROR(INDEX($N51:$N65,MATCH(1,IF($L51:$L65&lt;=LC$165,IF($M51:$M65&gt;=LC$165,1)),0))*$B51/12,0)</f>
        <v>0</v>
      </c>
      <c r="LD216" s="154">
        <f t="array" ref="LD216">IFERROR(INDEX($N51:$N65,MATCH(1,IF($L51:$L65&lt;=LD$165,IF($M51:$M65&gt;=LD$165,1)),0))*$B51/12,0)</f>
        <v>0</v>
      </c>
      <c r="LE216" s="154">
        <f t="array" ref="LE216">IFERROR(INDEX($N51:$N65,MATCH(1,IF($L51:$L65&lt;=LE$165,IF($M51:$M65&gt;=LE$165,1)),0))*$B51/12,0)</f>
        <v>0</v>
      </c>
      <c r="LF216" s="154">
        <f t="array" ref="LF216">IFERROR(INDEX($N51:$N65,MATCH(1,IF($L51:$L65&lt;=LF$165,IF($M51:$M65&gt;=LF$165,1)),0))*$B51/12,0)</f>
        <v>0</v>
      </c>
      <c r="LG216" s="154">
        <f t="array" ref="LG216">IFERROR(INDEX($N51:$N65,MATCH(1,IF($L51:$L65&lt;=LG$165,IF($M51:$M65&gt;=LG$165,1)),0))*$B51/12,0)</f>
        <v>0</v>
      </c>
      <c r="LH216" s="154">
        <f t="array" ref="LH216">IFERROR(INDEX($N51:$N65,MATCH(1,IF($L51:$L65&lt;=LH$165,IF($M51:$M65&gt;=LH$165,1)),0))*$B51/12,0)</f>
        <v>0</v>
      </c>
      <c r="LI216" s="154">
        <f t="array" ref="LI216">IFERROR(INDEX($N51:$N65,MATCH(1,IF($L51:$L65&lt;=LI$165,IF($M51:$M65&gt;=LI$165,1)),0))*$B51/12,0)</f>
        <v>0</v>
      </c>
      <c r="LJ216" s="154">
        <f t="array" ref="LJ216">IFERROR(INDEX($N51:$N65,MATCH(1,IF($L51:$L65&lt;=LJ$165,IF($M51:$M65&gt;=LJ$165,1)),0))*$B51/12,0)</f>
        <v>0</v>
      </c>
      <c r="LK216" s="154">
        <f t="array" ref="LK216">IFERROR(INDEX($N51:$N65,MATCH(1,IF($L51:$L65&lt;=LK$165,IF($M51:$M65&gt;=LK$165,1)),0))*$B51/12,0)</f>
        <v>0</v>
      </c>
      <c r="LL216" s="154">
        <f t="array" ref="LL216">IFERROR(INDEX($N51:$N65,MATCH(1,IF($L51:$L65&lt;=LL$165,IF($M51:$M65&gt;=LL$165,1)),0))*$B51/12,0)</f>
        <v>0</v>
      </c>
      <c r="LM216" s="154">
        <f t="array" ref="LM216">IFERROR(INDEX($N51:$N65,MATCH(1,IF($L51:$L65&lt;=LM$165,IF($M51:$M65&gt;=LM$165,1)),0))*$B51/12,0)</f>
        <v>0</v>
      </c>
      <c r="LN216" s="154">
        <f t="array" ref="LN216">IFERROR(INDEX($N51:$N65,MATCH(1,IF($L51:$L65&lt;=LN$165,IF($M51:$M65&gt;=LN$165,1)),0))*$B51/12,0)</f>
        <v>0</v>
      </c>
      <c r="LO216" s="154">
        <f t="array" ref="LO216">IFERROR(INDEX($N51:$N65,MATCH(1,IF($L51:$L65&lt;=LO$165,IF($M51:$M65&gt;=LO$165,1)),0))*$B51/12,0)</f>
        <v>0</v>
      </c>
      <c r="LP216" s="154">
        <f t="array" ref="LP216">IFERROR(INDEX($N51:$N65,MATCH(1,IF($L51:$L65&lt;=LP$165,IF($M51:$M65&gt;=LP$165,1)),0))*$B51/12,0)</f>
        <v>0</v>
      </c>
      <c r="LQ216" s="154">
        <f t="array" ref="LQ216">IFERROR(INDEX($N51:$N65,MATCH(1,IF($L51:$L65&lt;=LQ$165,IF($M51:$M65&gt;=LQ$165,1)),0))*$B51/12,0)</f>
        <v>0</v>
      </c>
      <c r="LR216" s="154">
        <f t="array" ref="LR216">IFERROR(INDEX($N51:$N65,MATCH(1,IF($L51:$L65&lt;=LR$165,IF($M51:$M65&gt;=LR$165,1)),0))*$B51/12,0)</f>
        <v>0</v>
      </c>
      <c r="LS216" s="154">
        <f t="array" ref="LS216">IFERROR(INDEX($N51:$N65,MATCH(1,IF($L51:$L65&lt;=LS$165,IF($M51:$M65&gt;=LS$165,1)),0))*$B51/12,0)</f>
        <v>0</v>
      </c>
      <c r="LT216" s="154">
        <f t="array" ref="LT216">IFERROR(INDEX($N51:$N65,MATCH(1,IF($L51:$L65&lt;=LT$165,IF($M51:$M65&gt;=LT$165,1)),0))*$B51/12,0)</f>
        <v>0</v>
      </c>
      <c r="LU216" s="154">
        <f t="array" ref="LU216">IFERROR(INDEX($N51:$N65,MATCH(1,IF($L51:$L65&lt;=LU$165,IF($M51:$M65&gt;=LU$165,1)),0))*$B51/12,0)</f>
        <v>0</v>
      </c>
      <c r="LV216" s="154">
        <f t="array" ref="LV216">IFERROR(INDEX($N51:$N65,MATCH(1,IF($L51:$L65&lt;=LV$165,IF($M51:$M65&gt;=LV$165,1)),0))*$B51/12,0)</f>
        <v>0</v>
      </c>
      <c r="LW216" s="154">
        <f t="array" ref="LW216">IFERROR(INDEX($N51:$N65,MATCH(1,IF($L51:$L65&lt;=LW$165,IF($M51:$M65&gt;=LW$165,1)),0))*$B51/12,0)</f>
        <v>0</v>
      </c>
      <c r="LX216" s="154">
        <f t="array" ref="LX216">IFERROR(INDEX($N51:$N65,MATCH(1,IF($L51:$L65&lt;=LX$165,IF($M51:$M65&gt;=LX$165,1)),0))*$B51/12,0)</f>
        <v>0</v>
      </c>
      <c r="LY216" s="154">
        <f t="array" ref="LY216">IFERROR(INDEX($N51:$N65,MATCH(1,IF($L51:$L65&lt;=LY$165,IF($M51:$M65&gt;=LY$165,1)),0))*$B51/12,0)</f>
        <v>0</v>
      </c>
      <c r="LZ216" s="154">
        <f t="array" ref="LZ216">IFERROR(INDEX($N51:$N65,MATCH(1,IF($L51:$L65&lt;=LZ$165,IF($M51:$M65&gt;=LZ$165,1)),0))*$B51/12,0)</f>
        <v>0</v>
      </c>
      <c r="MA216" s="154">
        <f t="array" ref="MA216">IFERROR(INDEX($N51:$N65,MATCH(1,IF($L51:$L65&lt;=MA$165,IF($M51:$M65&gt;=MA$165,1)),0))*$B51/12,0)</f>
        <v>0</v>
      </c>
      <c r="MB216" s="154">
        <f t="array" ref="MB216">IFERROR(INDEX($N51:$N65,MATCH(1,IF($L51:$L65&lt;=MB$165,IF($M51:$M65&gt;=MB$165,1)),0))*$B51/12,0)</f>
        <v>0</v>
      </c>
      <c r="MC216" s="154">
        <f t="array" ref="MC216">IFERROR(INDEX($N51:$N65,MATCH(1,IF($L51:$L65&lt;=MC$165,IF($M51:$M65&gt;=MC$165,1)),0))*$B51/12,0)</f>
        <v>0</v>
      </c>
      <c r="MD216" s="154">
        <f t="array" ref="MD216">IFERROR(INDEX($N51:$N65,MATCH(1,IF($L51:$L65&lt;=MD$165,IF($M51:$M65&gt;=MD$165,1)),0))*$B51/12,0)</f>
        <v>0</v>
      </c>
      <c r="ME216" s="154">
        <f t="array" ref="ME216">IFERROR(INDEX($N51:$N65,MATCH(1,IF($L51:$L65&lt;=ME$165,IF($M51:$M65&gt;=ME$165,1)),0))*$B51/12,0)</f>
        <v>0</v>
      </c>
      <c r="MF216" s="154">
        <f t="array" ref="MF216">IFERROR(INDEX($N51:$N65,MATCH(1,IF($L51:$L65&lt;=MF$165,IF($M51:$M65&gt;=MF$165,1)),0))*$B51/12,0)</f>
        <v>0</v>
      </c>
      <c r="MG216" s="154">
        <f t="array" ref="MG216">IFERROR(INDEX($N51:$N65,MATCH(1,IF($L51:$L65&lt;=MG$165,IF($M51:$M65&gt;=MG$165,1)),0))*$B51/12,0)</f>
        <v>0</v>
      </c>
      <c r="MH216" s="154">
        <f t="array" ref="MH216">IFERROR(INDEX($N51:$N65,MATCH(1,IF($L51:$L65&lt;=MH$165,IF($M51:$M65&gt;=MH$165,1)),0))*$B51/12,0)</f>
        <v>0</v>
      </c>
      <c r="MI216" s="154">
        <f t="array" ref="MI216">IFERROR(INDEX($N51:$N65,MATCH(1,IF($L51:$L65&lt;=MI$165,IF($M51:$M65&gt;=MI$165,1)),0))*$B51/12,0)</f>
        <v>0</v>
      </c>
      <c r="MJ216" s="154">
        <f t="array" ref="MJ216">IFERROR(INDEX($N51:$N65,MATCH(1,IF($L51:$L65&lt;=MJ$165,IF($M51:$M65&gt;=MJ$165,1)),0))*$B51/12,0)</f>
        <v>0</v>
      </c>
      <c r="MK216" s="154">
        <f t="array" ref="MK216">IFERROR(INDEX($N51:$N65,MATCH(1,IF($L51:$L65&lt;=MK$165,IF($M51:$M65&gt;=MK$165,1)),0))*$B51/12,0)</f>
        <v>0</v>
      </c>
      <c r="ML216" s="154">
        <f t="array" ref="ML216">IFERROR(INDEX($N51:$N65,MATCH(1,IF($L51:$L65&lt;=ML$165,IF($M51:$M65&gt;=ML$165,1)),0))*$B51/12,0)</f>
        <v>0</v>
      </c>
      <c r="MM216" s="154">
        <f t="array" ref="MM216">IFERROR(INDEX($N51:$N65,MATCH(1,IF($L51:$L65&lt;=MM$165,IF($M51:$M65&gt;=MM$165,1)),0))*$B51/12,0)</f>
        <v>0</v>
      </c>
      <c r="MN216" s="154">
        <f t="array" ref="MN216">IFERROR(INDEX($N51:$N65,MATCH(1,IF($L51:$L65&lt;=MN$165,IF($M51:$M65&gt;=MN$165,1)),0))*$B51/12,0)</f>
        <v>0</v>
      </c>
      <c r="MO216" s="154">
        <f t="array" ref="MO216">IFERROR(INDEX($N51:$N65,MATCH(1,IF($L51:$L65&lt;=MO$165,IF($M51:$M65&gt;=MO$165,1)),0))*$B51/12,0)</f>
        <v>0</v>
      </c>
      <c r="MP216" s="154">
        <f t="array" ref="MP216">IFERROR(INDEX($N51:$N65,MATCH(1,IF($L51:$L65&lt;=MP$165,IF($M51:$M65&gt;=MP$165,1)),0))*$B51/12,0)</f>
        <v>0</v>
      </c>
      <c r="MQ216" s="154">
        <f t="array" ref="MQ216">IFERROR(INDEX($N51:$N65,MATCH(1,IF($L51:$L65&lt;=MQ$165,IF($M51:$M65&gt;=MQ$165,1)),0))*$B51/12,0)</f>
        <v>0</v>
      </c>
      <c r="MR216" s="154">
        <f t="array" ref="MR216">IFERROR(INDEX($N51:$N65,MATCH(1,IF($L51:$L65&lt;=MR$165,IF($M51:$M65&gt;=MR$165,1)),0))*$B51/12,0)</f>
        <v>0</v>
      </c>
      <c r="MS216" s="154">
        <f t="array" ref="MS216">IFERROR(INDEX($N51:$N65,MATCH(1,IF($L51:$L65&lt;=MS$165,IF($M51:$M65&gt;=MS$165,1)),0))*$B51/12,0)</f>
        <v>0</v>
      </c>
      <c r="MT216" s="154">
        <f t="array" ref="MT216">IFERROR(INDEX($N51:$N65,MATCH(1,IF($L51:$L65&lt;=MT$165,IF($M51:$M65&gt;=MT$165,1)),0))*$B51/12,0)</f>
        <v>0</v>
      </c>
      <c r="MU216" s="154">
        <f t="array" ref="MU216">IFERROR(INDEX($N51:$N65,MATCH(1,IF($L51:$L65&lt;=MU$165,IF($M51:$M65&gt;=MU$165,1)),0))*$B51/12,0)</f>
        <v>0</v>
      </c>
      <c r="MV216" s="154">
        <f t="array" ref="MV216">IFERROR(INDEX($N51:$N65,MATCH(1,IF($L51:$L65&lt;=MV$165,IF($M51:$M65&gt;=MV$165,1)),0))*$B51/12,0)</f>
        <v>0</v>
      </c>
      <c r="MW216" s="154">
        <f t="array" ref="MW216">IFERROR(INDEX($N51:$N65,MATCH(1,IF($L51:$L65&lt;=MW$165,IF($M51:$M65&gt;=MW$165,1)),0))*$B51/12,0)</f>
        <v>0</v>
      </c>
      <c r="MX216" s="154">
        <f t="array" ref="MX216">IFERROR(INDEX($N51:$N65,MATCH(1,IF($L51:$L65&lt;=MX$165,IF($M51:$M65&gt;=MX$165,1)),0))*$B51/12,0)</f>
        <v>0</v>
      </c>
      <c r="MY216" s="154">
        <f t="array" ref="MY216">IFERROR(INDEX($N51:$N65,MATCH(1,IF($L51:$L65&lt;=MY$165,IF($M51:$M65&gt;=MY$165,1)),0))*$B51/12,0)</f>
        <v>0</v>
      </c>
      <c r="MZ216" s="154">
        <f t="array" ref="MZ216">IFERROR(INDEX($N51:$N65,MATCH(1,IF($L51:$L65&lt;=MZ$165,IF($M51:$M65&gt;=MZ$165,1)),0))*$B51/12,0)</f>
        <v>0</v>
      </c>
      <c r="NA216" s="154">
        <f t="array" ref="NA216">IFERROR(INDEX($N51:$N65,MATCH(1,IF($L51:$L65&lt;=NA$165,IF($M51:$M65&gt;=NA$165,1)),0))*$B51/12,0)</f>
        <v>0</v>
      </c>
      <c r="NB216" s="154">
        <f t="array" ref="NB216">IFERROR(INDEX($N51:$N65,MATCH(1,IF($L51:$L65&lt;=NB$165,IF($M51:$M65&gt;=NB$165,1)),0))*$B51/12,0)</f>
        <v>0</v>
      </c>
      <c r="NC216" s="154">
        <f t="array" ref="NC216">IFERROR(INDEX($N51:$N65,MATCH(1,IF($L51:$L65&lt;=NC$165,IF($M51:$M65&gt;=NC$165,1)),0))*$B51/12,0)</f>
        <v>0</v>
      </c>
      <c r="ND216" s="154">
        <f t="array" ref="ND216">IFERROR(INDEX($N51:$N65,MATCH(1,IF($L51:$L65&lt;=ND$165,IF($M51:$M65&gt;=ND$165,1)),0))*$B51/12,0)</f>
        <v>0</v>
      </c>
      <c r="NE216" s="154">
        <f t="array" ref="NE216">IFERROR(INDEX($N51:$N65,MATCH(1,IF($L51:$L65&lt;=NE$165,IF($M51:$M65&gt;=NE$165,1)),0))*$B51/12,0)</f>
        <v>0</v>
      </c>
      <c r="NF216" s="154">
        <f t="array" ref="NF216">IFERROR(INDEX($N51:$N65,MATCH(1,IF($L51:$L65&lt;=NF$165,IF($M51:$M65&gt;=NF$165,1)),0))*$B51/12,0)</f>
        <v>0</v>
      </c>
      <c r="NG216" s="154">
        <f t="array" ref="NG216">IFERROR(INDEX($N51:$N65,MATCH(1,IF($L51:$L65&lt;=NG$165,IF($M51:$M65&gt;=NG$165,1)),0))*$B51/12,0)</f>
        <v>0</v>
      </c>
      <c r="NH216" s="154">
        <f t="array" ref="NH216">IFERROR(INDEX($N51:$N65,MATCH(1,IF($L51:$L65&lt;=NH$165,IF($M51:$M65&gt;=NH$165,1)),0))*$B51/12,0)</f>
        <v>0</v>
      </c>
      <c r="NI216" s="154">
        <f t="array" ref="NI216">IFERROR(INDEX($N51:$N65,MATCH(1,IF($L51:$L65&lt;=NI$165,IF($M51:$M65&gt;=NI$165,1)),0))*$B51/12,0)</f>
        <v>0</v>
      </c>
      <c r="NJ216" s="154">
        <f t="array" ref="NJ216">IFERROR(INDEX($N51:$N65,MATCH(1,IF($L51:$L65&lt;=NJ$165,IF($M51:$M65&gt;=NJ$165,1)),0))*$B51/12,0)</f>
        <v>0</v>
      </c>
      <c r="NK216" s="155">
        <f t="array" ref="NK216">IFERROR(INDEX($N51:$N65,MATCH(1,IF($L51:$L65&lt;=NK$165,IF($M51:$M65&gt;=NK$165,1)),0))*$B51/12,0)</f>
        <v>0</v>
      </c>
    </row>
    <row r="217" spans="1:375" x14ac:dyDescent="0.25">
      <c r="A217" s="156">
        <f t="shared" ref="A217:A228" ca="1" si="231">SUM(D217:NK217)</f>
        <v>243563.38499016536</v>
      </c>
      <c r="B217" s="48" t="s">
        <v>103</v>
      </c>
      <c r="C217" s="153" t="s">
        <v>138</v>
      </c>
      <c r="D217" s="154">
        <f ca="1">IF(AND(D$165&lt;=$E51,D$165&gt;=EOMONTH($D51,0)),IF($G51="NNN",SUM(Expenses!B$20:B$24)*$F51,IF($G51="FSG",0,IF($G51="MG",SUMPRODUCT(Expenses!B$20:B$24,$I51:$I55)*$F51,MAX((Expenses!B$20-$K51/12)*$J51*$F51,0)+MAX((Expenses!B$21-$K52/12)*$J52*$F51,0)+MAX((Expenses!B$22-$K53/12)*$J53*$F51,0)+MAX((Expenses!B$23-$K54/12)*$J54*$F51,0)+MAX((Expenses!B$24-$K55/12)*$J55*$F51,0)))),0)</f>
        <v>999.94540758112907</v>
      </c>
      <c r="E217" s="154">
        <f ca="1">IF(AND(E$165&lt;=$E51,E$165&gt;=EOMONTH($D51,0)),IF($G51="NNN",SUM(Expenses!C$20:C$24)*$F51,IF($G51="FSG",0,IF($G51="MG",SUMPRODUCT(Expenses!C$20:C$24,$I51:$I55)*$F51,MAX((Expenses!C$20-$K51/12)*$J51*$F51,0)+MAX((Expenses!C$21-$K52/12)*$J52*$F51,0)+MAX((Expenses!C$22-$K53/12)*$J53*$F51,0)+MAX((Expenses!C$23-$K54/12)*$J54*$F51,0)+MAX((Expenses!C$24-$K55/12)*$J55*$F51,0)))),0)</f>
        <v>1000.3489423134394</v>
      </c>
      <c r="F217" s="154">
        <f ca="1">IF(AND(F$165&lt;=$E51,F$165&gt;=EOMONTH($D51,0)),IF($G51="NNN",SUM(Expenses!D$20:D$24)*$F51,IF($G51="FSG",0,IF($G51="MG",SUMPRODUCT(Expenses!D$20:D$24,$I51:$I55)*$F51,MAX((Expenses!D$20-$K51/12)*$J51*$F51,0)+MAX((Expenses!D$21-$K52/12)*$J52*$F51,0)+MAX((Expenses!D$22-$K53/12)*$J53*$F51,0)+MAX((Expenses!D$23-$K54/12)*$J54*$F51,0)+MAX((Expenses!D$24-$K55/12)*$J55*$F51,0)))),0)</f>
        <v>918.69084485961866</v>
      </c>
      <c r="G217" s="154">
        <f ca="1">IF(AND(G$165&lt;=$E51,G$165&gt;=EOMONTH($D51,0)),IF($G51="NNN",SUM(Expenses!E$20:E$24)*$F51,IF($G51="FSG",0,IF($G51="MG",SUMPRODUCT(Expenses!E$20:E$24,$I51:$I55)*$F51,MAX((Expenses!E$20-$K51/12)*$J51*$F51,0)+MAX((Expenses!E$21-$K52/12)*$J52*$F51,0)+MAX((Expenses!E$22-$K53/12)*$J53*$F51,0)+MAX((Expenses!E$23-$K54/12)*$J54*$F51,0)+MAX((Expenses!E$24-$K55/12)*$J55*$F51,0)))),0)</f>
        <v>919.09208328385944</v>
      </c>
      <c r="H217" s="154">
        <f ca="1">IF(AND(H$165&lt;=$E51,H$165&gt;=EOMONTH($D51,0)),IF($G51="NNN",SUM(Expenses!F$20:F$24)*$F51,IF($G51="FSG",0,IF($G51="MG",SUMPRODUCT(Expenses!F$20:F$24,$I51:$I55)*$F51,MAX((Expenses!F$20-$K51/12)*$J51*$F51,0)+MAX((Expenses!F$21-$K52/12)*$J52*$F51,0)+MAX((Expenses!F$22-$K53/12)*$J53*$F51,0)+MAX((Expenses!F$23-$K54/12)*$J54*$F51,0)+MAX((Expenses!F$24-$K55/12)*$J55*$F51,0)))),0)</f>
        <v>1083.0259609384213</v>
      </c>
      <c r="I217" s="154">
        <f ca="1">IF(AND(I$165&lt;=$E51,I$165&gt;=EOMONTH($D51,0)),IF($G51="NNN",SUM(Expenses!G$20:G$24)*$F51,IF($G51="FSG",0,IF($G51="MG",SUMPRODUCT(Expenses!G$20:G$24,$I51:$I55)*$F51,MAX((Expenses!G$20-$K51/12)*$J51*$F51,0)+MAX((Expenses!G$21-$K52/12)*$J52*$F51,0)+MAX((Expenses!G$22-$K53/12)*$J53*$F51,0)+MAX((Expenses!G$23-$K54/12)*$J54*$F51,0)+MAX((Expenses!G$24-$K55/12)*$J55*$F51,0)))),0)</f>
        <v>1095.0109709173196</v>
      </c>
      <c r="J217" s="154">
        <f ca="1">IF(AND(J$165&lt;=$E51,J$165&gt;=EOMONTH($D51,0)),IF($G51="NNN",SUM(Expenses!H$20:H$24)*$F51,IF($G51="FSG",0,IF($G51="MG",SUMPRODUCT(Expenses!H$20:H$24,$I51:$I55)*$F51,MAX((Expenses!H$20-$K51/12)*$J51*$F51,0)+MAX((Expenses!H$21-$K52/12)*$J52*$F51,0)+MAX((Expenses!H$22-$K53/12)*$J53*$F51,0)+MAX((Expenses!H$23-$K54/12)*$J54*$F51,0)+MAX((Expenses!H$24-$K55/12)*$J55*$F51,0)))),0)</f>
        <v>1169.669138234397</v>
      </c>
      <c r="K217" s="154">
        <f ca="1">IF(AND(K$165&lt;=$E51,K$165&gt;=EOMONTH($D51,0)),IF($G51="NNN",SUM(Expenses!I$20:I$24)*$F51,IF($G51="FSG",0,IF($G51="MG",SUMPRODUCT(Expenses!I$20:I$24,$I51:$I55)*$F51,MAX((Expenses!I$20-$K51/12)*$J51*$F51,0)+MAX((Expenses!I$21-$K52/12)*$J52*$F51,0)+MAX((Expenses!I$22-$K53/12)*$J53*$F51,0)+MAX((Expenses!I$23-$K54/12)*$J54*$F51,0)+MAX((Expenses!I$24-$K55/12)*$J55*$F51,0)))),0)</f>
        <v>1170.0786812584934</v>
      </c>
      <c r="L217" s="154">
        <f ca="1">IF(AND(L$165&lt;=$E51,L$165&gt;=EOMONTH($D51,0)),IF($G51="NNN",SUM(Expenses!J$20:J$24)*$F51,IF($G51="FSG",0,IF($G51="MG",SUMPRODUCT(Expenses!J$20:J$24,$I51:$I55)*$F51,MAX((Expenses!J$20-$K51/12)*$J51*$F51,0)+MAX((Expenses!J$21-$K52/12)*$J52*$F51,0)+MAX((Expenses!J$22-$K53/12)*$J53*$F51,0)+MAX((Expenses!J$23-$K54/12)*$J54*$F51,0)+MAX((Expenses!J$24-$K55/12)*$J55*$F51,0)))),0)</f>
        <v>1170.4892343261711</v>
      </c>
      <c r="M217" s="154">
        <f ca="1">IF(AND(M$165&lt;=$E51,M$165&gt;=EOMONTH($D51,0)),IF($G51="NNN",SUM(Expenses!K$20:K$24)*$F51,IF($G51="FSG",0,IF($G51="MG",SUMPRODUCT(Expenses!K$20:K$24,$I51:$I55)*$F51,MAX((Expenses!K$20-$K51/12)*$J51*$F51,0)+MAX((Expenses!K$21-$K52/12)*$J52*$F51,0)+MAX((Expenses!K$22-$K53/12)*$J53*$F51,0)+MAX((Expenses!K$23-$K54/12)*$J54*$F51,0)+MAX((Expenses!K$24-$K55/12)*$J55*$F51,0)))),0)</f>
        <v>1170.9007999284693</v>
      </c>
      <c r="N217" s="154">
        <f ca="1">IF(AND(N$165&lt;=$E51,N$165&gt;=EOMONTH($D51,0)),IF($G51="NNN",SUM(Expenses!L$20:L$24)*$F51,IF($G51="FSG",0,IF($G51="MG",SUMPRODUCT(Expenses!L$20:L$24,$I51:$I55)*$F51,MAX((Expenses!L$20-$K51/12)*$J51*$F51,0)+MAX((Expenses!L$21-$K52/12)*$J52*$F51,0)+MAX((Expenses!L$22-$K53/12)*$J53*$F51,0)+MAX((Expenses!L$23-$K54/12)*$J54*$F51,0)+MAX((Expenses!L$24-$K55/12)*$J55*$F51,0)))),0)</f>
        <v>1171.3133805625719</v>
      </c>
      <c r="O217" s="154">
        <f ca="1">IF(AND(O$165&lt;=$E51,O$165&gt;=EOMONTH($D51,0)),IF($G51="NNN",SUM(Expenses!M$20:M$24)*$F51,IF($G51="FSG",0,IF($G51="MG",SUMPRODUCT(Expenses!M$20:M$24,$I51:$I55)*$F51,MAX((Expenses!M$20-$K51/12)*$J51*$F51,0)+MAX((Expenses!M$21-$K52/12)*$J52*$F51,0)+MAX((Expenses!M$22-$K53/12)*$J53*$F51,0)+MAX((Expenses!M$23-$K54/12)*$J54*$F51,0)+MAX((Expenses!M$24-$K55/12)*$J55*$F51,0)))),0)</f>
        <v>1176.6853725142043</v>
      </c>
      <c r="P217" s="154">
        <f ca="1">IF(AND(P$165&lt;=$E51,P$165&gt;=EOMONTH($D51,0)),IF($G51="NNN",SUM(Expenses!N$20:N$24)*$F51,IF($G51="FSG",0,IF($G51="MG",SUMPRODUCT(Expenses!N$20:N$24,$I51:$I55)*$F51,MAX((Expenses!N$20-$K51/12)*$J51*$F51,0)+MAX((Expenses!N$21-$K52/12)*$J52*$F51,0)+MAX((Expenses!N$22-$K53/12)*$J53*$F51,0)+MAX((Expenses!N$23-$K54/12)*$J54*$F51,0)+MAX((Expenses!N$24-$K55/12)*$J55*$F51,0)))),0)</f>
        <v>1193.3139708426509</v>
      </c>
      <c r="Q217" s="154">
        <f ca="1">IF(AND(Q$165&lt;=$E51,Q$165&gt;=EOMONTH($D51,0)),IF($G51="NNN",SUM(Expenses!O$20:O$24)*$F51,IF($G51="FSG",0,IF($G51="MG",SUMPRODUCT(Expenses!O$20:O$24,$I51:$I55)*$F51,MAX((Expenses!O$20-$K51/12)*$J51*$F51,0)+MAX((Expenses!O$21-$K52/12)*$J52*$F51,0)+MAX((Expenses!O$22-$K53/12)*$J53*$F51,0)+MAX((Expenses!O$23-$K54/12)*$J54*$F51,0)+MAX((Expenses!O$24-$K55/12)*$J55*$F51,0)))),0)</f>
        <v>1195.9571005724802</v>
      </c>
      <c r="R217" s="154">
        <f ca="1">IF(AND(R$165&lt;=$E51,R$165&gt;=EOMONTH($D51,0)),IF($G51="NNN",SUM(Expenses!P$20:P$24)*$F51,IF($G51="FSG",0,IF($G51="MG",SUMPRODUCT(Expenses!P$20:P$24,$I51:$I55)*$F51,MAX((Expenses!P$20-$K51/12)*$J51*$F51,0)+MAX((Expenses!P$21-$K52/12)*$J52*$F51,0)+MAX((Expenses!P$22-$K53/12)*$J53*$F51,0)+MAX((Expenses!P$23-$K54/12)*$J54*$F51,0)+MAX((Expenses!P$24-$K55/12)*$J55*$F51,0)))),0)</f>
        <v>1196.3737664290375</v>
      </c>
      <c r="S217" s="154">
        <f ca="1">IF(AND(S$165&lt;=$E51,S$165&gt;=EOMONTH($D51,0)),IF($G51="NNN",SUM(Expenses!Q$20:Q$24)*$F51,IF($G51="FSG",0,IF($G51="MG",SUMPRODUCT(Expenses!Q$20:Q$24,$I51:$I55)*$F51,MAX((Expenses!Q$20-$K51/12)*$J51*$F51,0)+MAX((Expenses!Q$21-$K52/12)*$J52*$F51,0)+MAX((Expenses!Q$22-$K53/12)*$J53*$F51,0)+MAX((Expenses!Q$23-$K54/12)*$J54*$F51,0)+MAX((Expenses!Q$24-$K55/12)*$J55*$F51,0)))),0)</f>
        <v>1196.7914598960022</v>
      </c>
      <c r="T217" s="154">
        <f ca="1">IF(AND(T$165&lt;=$E51,T$165&gt;=EOMONTH($D51,0)),IF($G51="NNN",SUM(Expenses!R$20:R$24)*$F51,IF($G51="FSG",0,IF($G51="MG",SUMPRODUCT(Expenses!R$20:R$24,$I51:$I55)*$F51,MAX((Expenses!R$20-$K51/12)*$J51*$F51,0)+MAX((Expenses!R$21-$K52/12)*$J52*$F51,0)+MAX((Expenses!R$22-$K53/12)*$J53*$F51,0)+MAX((Expenses!R$23-$K54/12)*$J54*$F51,0)+MAX((Expenses!R$24-$K55/12)*$J55*$F51,0)))),0)</f>
        <v>1197.2101835077385</v>
      </c>
      <c r="U217" s="154">
        <f ca="1">IF(AND(U$165&lt;=$E51,U$165&gt;=EOMONTH($D51,0)),IF($G51="NNN",SUM(Expenses!S$20:S$24)*$F51,IF($G51="FSG",0,IF($G51="MG",SUMPRODUCT(Expenses!S$20:S$24,$I51:$I55)*$F51,MAX((Expenses!S$20-$K51/12)*$J51*$F51,0)+MAX((Expenses!S$21-$K52/12)*$J52*$F51,0)+MAX((Expenses!S$22-$K53/12)*$J53*$F51,0)+MAX((Expenses!S$23-$K54/12)*$J54*$F51,0)+MAX((Expenses!S$24-$K55/12)*$J55*$F51,0)))),0)</f>
        <v>1197.6299398048614</v>
      </c>
      <c r="V217" s="154">
        <f ca="1">IF(AND(V$165&lt;=$E51,V$165&gt;=EOMONTH($D51,0)),IF($G51="NNN",SUM(Expenses!T$20:T$24)*$F51,IF($G51="FSG",0,IF($G51="MG",SUMPRODUCT(Expenses!T$20:T$24,$I51:$I55)*$F51,MAX((Expenses!T$20-$K51/12)*$J51*$F51,0)+MAX((Expenses!T$21-$K52/12)*$J52*$F51,0)+MAX((Expenses!T$22-$K53/12)*$J53*$F51,0)+MAX((Expenses!T$23-$K54/12)*$J54*$F51,0)+MAX((Expenses!T$24-$K55/12)*$J55*$F51,0)))),0)</f>
        <v>1198.0507313342516</v>
      </c>
      <c r="W217" s="154">
        <f ca="1">IF(AND(W$165&lt;=$E51,W$165&gt;=EOMONTH($D51,0)),IF($G51="NNN",SUM(Expenses!U$20:U$24)*$F51,IF($G51="FSG",0,IF($G51="MG",SUMPRODUCT(Expenses!U$20:U$24,$I51:$I55)*$F51,MAX((Expenses!U$20-$K51/12)*$J51*$F51,0)+MAX((Expenses!U$21-$K52/12)*$J52*$F51,0)+MAX((Expenses!U$22-$K53/12)*$J53*$F51,0)+MAX((Expenses!U$23-$K54/12)*$J54*$F51,0)+MAX((Expenses!U$24-$K55/12)*$J55*$F51,0)))),0)</f>
        <v>1198.4725606490713</v>
      </c>
      <c r="X217" s="154">
        <f ca="1">IF(AND(X$165&lt;=$E51,X$165&gt;=EOMONTH($D51,0)),IF($G51="NNN",SUM(Expenses!V$20:V$24)*$F51,IF($G51="FSG",0,IF($G51="MG",SUMPRODUCT(Expenses!V$20:V$24,$I51:$I55)*$F51,MAX((Expenses!V$20-$K51/12)*$J51*$F51,0)+MAX((Expenses!V$21-$K52/12)*$J52*$F51,0)+MAX((Expenses!V$22-$K53/12)*$J53*$F51,0)+MAX((Expenses!V$23-$K54/12)*$J54*$F51,0)+MAX((Expenses!V$24-$K55/12)*$J55*$F51,0)))),0)</f>
        <v>1198.8954303087789</v>
      </c>
      <c r="Y217" s="154">
        <f ca="1">IF(AND(Y$165&lt;=$E51,Y$165&gt;=EOMONTH($D51,0)),IF($G51="NNN",SUM(Expenses!W$20:W$24)*$F51,IF($G51="FSG",0,IF($G51="MG",SUMPRODUCT(Expenses!W$20:W$24,$I51:$I55)*$F51,MAX((Expenses!W$20-$K51/12)*$J51*$F51,0)+MAX((Expenses!W$21-$K52/12)*$J52*$F51,0)+MAX((Expenses!W$22-$K53/12)*$J53*$F51,0)+MAX((Expenses!W$23-$K54/12)*$J54*$F51,0)+MAX((Expenses!W$24-$K55/12)*$J55*$F51,0)))),0)</f>
        <v>1199.319342879146</v>
      </c>
      <c r="Z217" s="154">
        <f ca="1">IF(AND(Z$165&lt;=$E51,Z$165&gt;=EOMONTH($D51,0)),IF($G51="NNN",SUM(Expenses!X$20:X$24)*$F51,IF($G51="FSG",0,IF($G51="MG",SUMPRODUCT(Expenses!X$20:X$24,$I51:$I55)*$F51,MAX((Expenses!X$20-$K51/12)*$J51*$F51,0)+MAX((Expenses!X$21-$K52/12)*$J52*$F51,0)+MAX((Expenses!X$22-$K53/12)*$J53*$F51,0)+MAX((Expenses!X$23-$K54/12)*$J54*$F51,0)+MAX((Expenses!X$24-$K55/12)*$J55*$F51,0)))),0)</f>
        <v>1199.7443009322715</v>
      </c>
      <c r="AA217" s="154">
        <f ca="1">IF(AND(AA$165&lt;=$E51,AA$165&gt;=EOMONTH($D51,0)),IF($G51="NNN",SUM(Expenses!Y$20:Y$24)*$F51,IF($G51="FSG",0,IF($G51="MG",SUMPRODUCT(Expenses!Y$20:Y$24,$I51:$I55)*$F51,MAX((Expenses!Y$20-$K51/12)*$J51*$F51,0)+MAX((Expenses!Y$21-$K52/12)*$J52*$F51,0)+MAX((Expenses!Y$22-$K53/12)*$J53*$F51,0)+MAX((Expenses!Y$23-$K54/12)*$J54*$F51,0)+MAX((Expenses!Y$24-$K55/12)*$J55*$F51,0)))),0)</f>
        <v>1205.2774526424528</v>
      </c>
      <c r="AB217" s="154">
        <f ca="1">IF(AND(AB$165&lt;=$E51,AB$165&gt;=EOMONTH($D51,0)),IF($G51="NNN",SUM(Expenses!Z$20:Z$24)*$F51,IF($G51="FSG",0,IF($G51="MG",SUMPRODUCT(Expenses!Z$20:Z$24,$I51:$I55)*$F51,MAX((Expenses!Z$20-$K51/12)*$J51*$F51,0)+MAX((Expenses!Z$21-$K52/12)*$J52*$F51,0)+MAX((Expenses!Z$22-$K53/12)*$J53*$F51,0)+MAX((Expenses!Z$23-$K54/12)*$J54*$F51,0)+MAX((Expenses!Z$24-$K55/12)*$J55*$F51,0)))),0)</f>
        <v>1685.5849470991011</v>
      </c>
      <c r="AC217" s="154">
        <f ca="1">IF(AND(AC$165&lt;=$E51,AC$165&gt;=EOMONTH($D51,0)),IF($G51="NNN",SUM(Expenses!AA$20:AA$24)*$F51,IF($G51="FSG",0,IF($G51="MG",SUMPRODUCT(Expenses!AA$20:AA$24,$I51:$I55)*$F51,MAX((Expenses!AA$20-$K51/12)*$J51*$F51,0)+MAX((Expenses!AA$21-$K52/12)*$J52*$F51,0)+MAX((Expenses!AA$22-$K53/12)*$J53*$F51,0)+MAX((Expenses!AA$23-$K54/12)*$J54*$F51,0)+MAX((Expenses!AA$24-$K55/12)*$J55*$F51,0)))),0)</f>
        <v>1688.307370720825</v>
      </c>
      <c r="AD217" s="154">
        <f ca="1">IF(AND(AD$165&lt;=$E51,AD$165&gt;=EOMONTH($D51,0)),IF($G51="NNN",SUM(Expenses!AB$20:AB$24)*$F51,IF($G51="FSG",0,IF($G51="MG",SUMPRODUCT(Expenses!AB$20:AB$24,$I51:$I55)*$F51,MAX((Expenses!AB$20-$K51/12)*$J51*$F51,0)+MAX((Expenses!AB$21-$K52/12)*$J52*$F51,0)+MAX((Expenses!AB$22-$K53/12)*$J53*$F51,0)+MAX((Expenses!AB$23-$K54/12)*$J54*$F51,0)+MAX((Expenses!AB$24-$K55/12)*$J55*$F51,0)))),0)</f>
        <v>1688.7365365530793</v>
      </c>
      <c r="AE217" s="154">
        <f ca="1">IF(AND(AE$165&lt;=$E51,AE$165&gt;=EOMONTH($D51,0)),IF($G51="NNN",SUM(Expenses!AC$20:AC$24)*$F51,IF($G51="FSG",0,IF($G51="MG",SUMPRODUCT(Expenses!AC$20:AC$24,$I51:$I55)*$F51,MAX((Expenses!AC$20-$K51/12)*$J51*$F51,0)+MAX((Expenses!AC$21-$K52/12)*$J52*$F51,0)+MAX((Expenses!AC$22-$K53/12)*$J53*$F51,0)+MAX((Expenses!AC$23-$K54/12)*$J54*$F51,0)+MAX((Expenses!AC$24-$K55/12)*$J55*$F51,0)))),0)</f>
        <v>1689.1667608240525</v>
      </c>
      <c r="AF217" s="154">
        <f ca="1">IF(AND(AF$165&lt;=$E51,AF$165&gt;=EOMONTH($D51,0)),IF($G51="NNN",SUM(Expenses!AD$20:AD$24)*$F51,IF($G51="FSG",0,IF($G51="MG",SUMPRODUCT(Expenses!AD$20:AD$24,$I51:$I55)*$F51,MAX((Expenses!AD$20-$K51/12)*$J51*$F51,0)+MAX((Expenses!AD$21-$K52/12)*$J52*$F51,0)+MAX((Expenses!AD$22-$K53/12)*$J53*$F51,0)+MAX((Expenses!AD$23-$K54/12)*$J54*$F51,0)+MAX((Expenses!AD$24-$K55/12)*$J55*$F51,0)))),0)</f>
        <v>1689.5980461441411</v>
      </c>
      <c r="AG217" s="154">
        <f ca="1">IF(AND(AG$165&lt;=$E51,AG$165&gt;=EOMONTH($D51,0)),IF($G51="NNN",SUM(Expenses!AE$20:AE$24)*$F51,IF($G51="FSG",0,IF($G51="MG",SUMPRODUCT(Expenses!AE$20:AE$24,$I51:$I55)*$F51,MAX((Expenses!AE$20-$K51/12)*$J51*$F51,0)+MAX((Expenses!AE$21-$K52/12)*$J52*$F51,0)+MAX((Expenses!AE$22-$K53/12)*$J53*$F51,0)+MAX((Expenses!AE$23-$K54/12)*$J54*$F51,0)+MAX((Expenses!AE$24-$K55/12)*$J55*$F51,0)))),0)</f>
        <v>1690.0303951301776</v>
      </c>
      <c r="AH217" s="154">
        <f ca="1">IF(AND(AH$165&lt;=$E51,AH$165&gt;=EOMONTH($D51,0)),IF($G51="NNN",SUM(Expenses!AF$20:AF$24)*$F51,IF($G51="FSG",0,IF($G51="MG",SUMPRODUCT(Expenses!AF$20:AF$24,$I51:$I55)*$F51,MAX((Expenses!AF$20-$K51/12)*$J51*$F51,0)+MAX((Expenses!AF$21-$K52/12)*$J52*$F51,0)+MAX((Expenses!AF$22-$K53/12)*$J53*$F51,0)+MAX((Expenses!AF$23-$K54/12)*$J54*$F51,0)+MAX((Expenses!AF$24-$K55/12)*$J55*$F51,0)))),0)</f>
        <v>1690.4638104054493</v>
      </c>
      <c r="AI217" s="154">
        <f ca="1">IF(AND(AI$165&lt;=$E51,AI$165&gt;=EOMONTH($D51,0)),IF($G51="NNN",SUM(Expenses!AG$20:AG$24)*$F51,IF($G51="FSG",0,IF($G51="MG",SUMPRODUCT(Expenses!AG$20:AG$24,$I51:$I55)*$F51,MAX((Expenses!AG$20-$K51/12)*$J51*$F51,0)+MAX((Expenses!AG$21-$K52/12)*$J52*$F51,0)+MAX((Expenses!AG$22-$K53/12)*$J53*$F51,0)+MAX((Expenses!AG$23-$K54/12)*$J54*$F51,0)+MAX((Expenses!AG$24-$K55/12)*$J55*$F51,0)))),0)</f>
        <v>1690.8982945997136</v>
      </c>
      <c r="AJ217" s="154">
        <f ca="1">IF(AND(AJ$165&lt;=$E51,AJ$165&gt;=EOMONTH($D51,0)),IF($G51="NNN",SUM(Expenses!AH$20:AH$24)*$F51,IF($G51="FSG",0,IF($G51="MG",SUMPRODUCT(Expenses!AH$20:AH$24,$I51:$I55)*$F51,MAX((Expenses!AH$20-$K51/12)*$J51*$F51,0)+MAX((Expenses!AH$21-$K52/12)*$J52*$F51,0)+MAX((Expenses!AH$22-$K53/12)*$J53*$F51,0)+MAX((Expenses!AH$23-$K54/12)*$J54*$F51,0)+MAX((Expenses!AH$24-$K55/12)*$J55*$F51,0)))),0)</f>
        <v>1691.3338503492125</v>
      </c>
      <c r="AK217" s="154">
        <f ca="1">IF(AND(AK$165&lt;=$E51,AK$165&gt;=EOMONTH($D51,0)),IF($G51="NNN",SUM(Expenses!AI$20:AI$24)*$F51,IF($G51="FSG",0,IF($G51="MG",SUMPRODUCT(Expenses!AI$20:AI$24,$I51:$I55)*$F51,MAX((Expenses!AI$20-$K51/12)*$J51*$F51,0)+MAX((Expenses!AI$21-$K52/12)*$J52*$F51,0)+MAX((Expenses!AI$22-$K53/12)*$J53*$F51,0)+MAX((Expenses!AI$23-$K54/12)*$J54*$F51,0)+MAX((Expenses!AI$24-$K55/12)*$J55*$F51,0)))),0)</f>
        <v>1691.7704802966907</v>
      </c>
      <c r="AL217" s="154">
        <f ca="1">IF(AND(AL$165&lt;=$E51,AL$165&gt;=EOMONTH($D51,0)),IF($G51="NNN",SUM(Expenses!AJ$20:AJ$24)*$F51,IF($G51="FSG",0,IF($G51="MG",SUMPRODUCT(Expenses!AJ$20:AJ$24,$I51:$I55)*$F51,MAX((Expenses!AJ$20-$K51/12)*$J51*$F51,0)+MAX((Expenses!AJ$21-$K52/12)*$J52*$F51,0)+MAX((Expenses!AJ$22-$K53/12)*$J53*$F51,0)+MAX((Expenses!AJ$23-$K54/12)*$J54*$F51,0)+MAX((Expenses!AJ$24-$K55/12)*$J55*$F51,0)))),0)</f>
        <v>1692.2081870914101</v>
      </c>
      <c r="AM217" s="154">
        <f ca="1">IF(AND(AM$165&lt;=$E51,AM$165&gt;=EOMONTH($D51,0)),IF($G51="NNN",SUM(Expenses!AK$20:AK$24)*$F51,IF($G51="FSG",0,IF($G51="MG",SUMPRODUCT(Expenses!AK$20:AK$24,$I51:$I55)*$F51,MAX((Expenses!AK$20-$K51/12)*$J51*$F51,0)+MAX((Expenses!AK$21-$K52/12)*$J52*$F51,0)+MAX((Expenses!AK$22-$K53/12)*$J53*$F51,0)+MAX((Expenses!AK$23-$K54/12)*$J54*$F51,0)+MAX((Expenses!AK$24-$K55/12)*$J55*$F51,0)))),0)</f>
        <v>1697.3536112514516</v>
      </c>
      <c r="AN217" s="154">
        <f ca="1">IF(AND(AN$165&lt;=$E51,AN$165&gt;=EOMONTH($D51,0)),IF($G51="NNN",SUM(Expenses!AL$20:AL$24)*$F51,IF($G51="FSG",0,IF($G51="MG",SUMPRODUCT(Expenses!AL$20:AL$24,$I51:$I55)*$F51,MAX((Expenses!AL$20-$K51/12)*$J51*$F51,0)+MAX((Expenses!AL$21-$K52/12)*$J52*$F51,0)+MAX((Expenses!AL$22-$K53/12)*$J53*$F51,0)+MAX((Expenses!AL$23-$K54/12)*$J54*$F51,0)+MAX((Expenses!AL$24-$K55/12)*$J55*$F51,0)))),0)</f>
        <v>1723.9861276511517</v>
      </c>
      <c r="AO217" s="154">
        <f ca="1">IF(AND(AO$165&lt;=$E51,AO$165&gt;=EOMONTH($D51,0)),IF($G51="NNN",SUM(Expenses!AM$20:AM$24)*$F51,IF($G51="FSG",0,IF($G51="MG",SUMPRODUCT(Expenses!AM$20:AM$24,$I51:$I55)*$F51,MAX((Expenses!AM$20-$K51/12)*$J51*$F51,0)+MAX((Expenses!AM$21-$K52/12)*$J52*$F51,0)+MAX((Expenses!AM$22-$K53/12)*$J53*$F51,0)+MAX((Expenses!AM$23-$K54/12)*$J54*$F51,0)+MAX((Expenses!AM$24-$K55/12)*$J55*$F51,0)))),0)</f>
        <v>1727.3439460829729</v>
      </c>
      <c r="AP217" s="154">
        <f ca="1">IF(AND(AP$165&lt;=$E51,AP$165&gt;=EOMONTH($D51,0)),IF($G51="NNN",SUM(Expenses!AN$20:AN$24)*$F51,IF($G51="FSG",0,IF($G51="MG",SUMPRODUCT(Expenses!AN$20:AN$24,$I51:$I55)*$F51,MAX((Expenses!AN$20-$K51/12)*$J51*$F51,0)+MAX((Expenses!AN$21-$K52/12)*$J52*$F51,0)+MAX((Expenses!AN$22-$K53/12)*$J53*$F51,0)+MAX((Expenses!AN$23-$K54/12)*$J54*$F51,0)+MAX((Expenses!AN$24-$K55/12)*$J55*$F51,0)))),0)</f>
        <v>1727.7859868901946</v>
      </c>
      <c r="AQ217" s="154">
        <f ca="1">IF(AND(AQ$165&lt;=$E51,AQ$165&gt;=EOMONTH($D51,0)),IF($G51="NNN",SUM(Expenses!AO$20:AO$24)*$F51,IF($G51="FSG",0,IF($G51="MG",SUMPRODUCT(Expenses!AO$20:AO$24,$I51:$I55)*$F51,MAX((Expenses!AO$20-$K51/12)*$J51*$F51,0)+MAX((Expenses!AO$21-$K52/12)*$J52*$F51,0)+MAX((Expenses!AO$22-$K53/12)*$J53*$F51,0)+MAX((Expenses!AO$23-$K54/12)*$J54*$F51,0)+MAX((Expenses!AO$24-$K55/12)*$J55*$F51,0)))),0)</f>
        <v>1728.2291178892974</v>
      </c>
      <c r="AR217" s="154">
        <f ca="1">IF(AND(AR$165&lt;=$E51,AR$165&gt;=EOMONTH($D51,0)),IF($G51="NNN",SUM(Expenses!AP$20:AP$24)*$F51,IF($G51="FSG",0,IF($G51="MG",SUMPRODUCT(Expenses!AP$20:AP$24,$I51:$I55)*$F51,MAX((Expenses!AP$20-$K51/12)*$J51*$F51,0)+MAX((Expenses!AP$21-$K52/12)*$J52*$F51,0)+MAX((Expenses!AP$22-$K53/12)*$J53*$F51,0)+MAX((Expenses!AP$23-$K54/12)*$J54*$F51,0)+MAX((Expenses!AP$24-$K55/12)*$J55*$F51,0)))),0)</f>
        <v>1728.6733417689884</v>
      </c>
      <c r="AS217" s="154">
        <f ca="1">IF(AND(AS$165&lt;=$E51,AS$165&gt;=EOMONTH($D51,0)),IF($G51="NNN",SUM(Expenses!AQ$20:AQ$24)*$F51,IF($G51="FSG",0,IF($G51="MG",SUMPRODUCT(Expenses!AQ$20:AQ$24,$I51:$I55)*$F51,MAX((Expenses!AQ$20-$K51/12)*$J51*$F51,0)+MAX((Expenses!AQ$21-$K52/12)*$J52*$F51,0)+MAX((Expenses!AQ$22-$K53/12)*$J53*$F51,0)+MAX((Expenses!AQ$23-$K54/12)*$J54*$F51,0)+MAX((Expenses!AQ$24-$K55/12)*$J55*$F51,0)))),0)</f>
        <v>1729.1186612246061</v>
      </c>
      <c r="AT217" s="154">
        <f ca="1">IF(AND(AT$165&lt;=$E51,AT$165&gt;=EOMONTH($D51,0)),IF($G51="NNN",SUM(Expenses!AR$20:AR$24)*$F51,IF($G51="FSG",0,IF($G51="MG",SUMPRODUCT(Expenses!AR$20:AR$24,$I51:$I55)*$F51,MAX((Expenses!AR$20-$K51/12)*$J51*$F51,0)+MAX((Expenses!AR$21-$K52/12)*$J52*$F51,0)+MAX((Expenses!AR$22-$K53/12)*$J53*$F51,0)+MAX((Expenses!AR$23-$K54/12)*$J54*$F51,0)+MAX((Expenses!AR$24-$K55/12)*$J55*$F51,0)))),0)</f>
        <v>1729.5650789581362</v>
      </c>
      <c r="AU217" s="154">
        <f ca="1">IF(AND(AU$165&lt;=$E51,AU$165&gt;=EOMONTH($D51,0)),IF($G51="NNN",SUM(Expenses!AS$20:AS$24)*$F51,IF($G51="FSG",0,IF($G51="MG",SUMPRODUCT(Expenses!AS$20:AS$24,$I51:$I55)*$F51,MAX((Expenses!AS$20-$K51/12)*$J51*$F51,0)+MAX((Expenses!AS$21-$K52/12)*$J52*$F51,0)+MAX((Expenses!AS$22-$K53/12)*$J53*$F51,0)+MAX((Expenses!AS$23-$K54/12)*$J54*$F51,0)+MAX((Expenses!AS$24-$K55/12)*$J55*$F51,0)))),0)</f>
        <v>1730.0125976782283</v>
      </c>
      <c r="AV217" s="154">
        <f ca="1">IF(AND(AV$165&lt;=$E51,AV$165&gt;=EOMONTH($D51,0)),IF($G51="NNN",SUM(Expenses!AT$20:AT$24)*$F51,IF($G51="FSG",0,IF($G51="MG",SUMPRODUCT(Expenses!AT$20:AT$24,$I51:$I55)*$F51,MAX((Expenses!AT$20-$K51/12)*$J51*$F51,0)+MAX((Expenses!AT$21-$K52/12)*$J52*$F51,0)+MAX((Expenses!AT$22-$K53/12)*$J53*$F51,0)+MAX((Expenses!AT$23-$K54/12)*$J54*$F51,0)+MAX((Expenses!AT$24-$K55/12)*$J55*$F51,0)))),0)</f>
        <v>1730.4612201002121</v>
      </c>
      <c r="AW217" s="154">
        <f ca="1">IF(AND(AW$165&lt;=$E51,AW$165&gt;=EOMONTH($D51,0)),IF($G51="NNN",SUM(Expenses!AU$20:AU$24)*$F51,IF($G51="FSG",0,IF($G51="MG",SUMPRODUCT(Expenses!AU$20:AU$24,$I51:$I55)*$F51,MAX((Expenses!AU$20-$K51/12)*$J51*$F51,0)+MAX((Expenses!AU$21-$K52/12)*$J52*$F51,0)+MAX((Expenses!AU$22-$K53/12)*$J53*$F51,0)+MAX((Expenses!AU$23-$K54/12)*$J54*$F51,0)+MAX((Expenses!AU$24-$K55/12)*$J55*$F51,0)))),0)</f>
        <v>1730.9109489461148</v>
      </c>
      <c r="AX217" s="154">
        <f ca="1">IF(AND(AX$165&lt;=$E51,AX$165&gt;=EOMONTH($D51,0)),IF($G51="NNN",SUM(Expenses!AV$20:AV$24)*$F51,IF($G51="FSG",0,IF($G51="MG",SUMPRODUCT(Expenses!AV$20:AV$24,$I51:$I55)*$F51,MAX((Expenses!AV$20-$K51/12)*$J51*$F51,0)+MAX((Expenses!AV$21-$K52/12)*$J52*$F51,0)+MAX((Expenses!AV$22-$K53/12)*$J53*$F51,0)+MAX((Expenses!AV$23-$K54/12)*$J54*$F51,0)+MAX((Expenses!AV$24-$K55/12)*$J55*$F51,0)))),0)</f>
        <v>1731.3617869446757</v>
      </c>
      <c r="AY217" s="154">
        <f ca="1">IF(AND(AY$165&lt;=$E51,AY$165&gt;=EOMONTH($D51,0)),IF($G51="NNN",SUM(Expenses!AW$20:AW$24)*$F51,IF($G51="FSG",0,IF($G51="MG",SUMPRODUCT(Expenses!AW$20:AW$24,$I51:$I55)*$F51,MAX((Expenses!AW$20-$K51/12)*$J51*$F51,0)+MAX((Expenses!AW$21-$K52/12)*$J52*$F51,0)+MAX((Expenses!AW$22-$K53/12)*$J53*$F51,0)+MAX((Expenses!AW$23-$K54/12)*$J54*$F51,0)+MAX((Expenses!AW$24-$K55/12)*$J55*$F51,0)))),0)</f>
        <v>1736.6615738295186</v>
      </c>
      <c r="AZ217" s="154">
        <f ca="1">IF(AND(AZ$165&lt;=$E51,AZ$165&gt;=EOMONTH($D51,0)),IF($G51="NNN",SUM(Expenses!AX$20:AX$24)*$F51,IF($G51="FSG",0,IF($G51="MG",SUMPRODUCT(Expenses!AX$20:AX$24,$I51:$I55)*$F51,MAX((Expenses!AX$20-$K51/12)*$J51*$F51,0)+MAX((Expenses!AX$21-$K52/12)*$J52*$F51,0)+MAX((Expenses!AX$22-$K53/12)*$J53*$F51,0)+MAX((Expenses!AX$23-$K54/12)*$J54*$F51,0)+MAX((Expenses!AX$24-$K55/12)*$J55*$F51,0)))),0)</f>
        <v>1763.8608128060209</v>
      </c>
      <c r="BA217" s="154">
        <f ca="1">IF(AND(BA$165&lt;=$E51,BA$165&gt;=EOMONTH($D51,0)),IF($G51="NNN",SUM(Expenses!AY$20:AY$24)*$F51,IF($G51="FSG",0,IF($G51="MG",SUMPRODUCT(Expenses!AY$20:AY$24,$I51:$I55)*$F51,MAX((Expenses!AY$20-$K51/12)*$J51*$F51,0)+MAX((Expenses!AY$21-$K52/12)*$J52*$F51,0)+MAX((Expenses!AY$22-$K53/12)*$J53*$F51,0)+MAX((Expenses!AY$23-$K54/12)*$J54*$F51,0)+MAX((Expenses!AY$24-$K55/12)*$J55*$F51,0)))),0)</f>
        <v>1767.3193657907966</v>
      </c>
      <c r="BB217" s="154">
        <f ca="1">IF(AND(BB$165&lt;=$E51,BB$165&gt;=EOMONTH($D51,0)),IF($G51="NNN",SUM(Expenses!AZ$20:AZ$24)*$F51,IF($G51="FSG",0,IF($G51="MG",SUMPRODUCT(Expenses!AZ$20:AZ$24,$I51:$I55)*$F51,MAX((Expenses!AZ$20-$K51/12)*$J51*$F51,0)+MAX((Expenses!AZ$21-$K52/12)*$J52*$F51,0)+MAX((Expenses!AZ$22-$K53/12)*$J53*$F51,0)+MAX((Expenses!AZ$23-$K54/12)*$J54*$F51,0)+MAX((Expenses!AZ$24-$K55/12)*$J55*$F51,0)))),0)</f>
        <v>1767.7746678222352</v>
      </c>
      <c r="BC217" s="154">
        <f ca="1">IF(AND(BC$165&lt;=$E51,BC$165&gt;=EOMONTH($D51,0)),IF($G51="NNN",SUM(Expenses!BA$20:BA$24)*$F51,IF($G51="FSG",0,IF($G51="MG",SUMPRODUCT(Expenses!BA$20:BA$24,$I51:$I55)*$F51,MAX((Expenses!BA$20-$K51/12)*$J51*$F51,0)+MAX((Expenses!BA$21-$K52/12)*$J52*$F51,0)+MAX((Expenses!BA$22-$K53/12)*$J53*$F51,0)+MAX((Expenses!BA$23-$K54/12)*$J54*$F51,0)+MAX((Expenses!BA$24-$K55/12)*$J55*$F51,0)))),0)</f>
        <v>1768.2310927513113</v>
      </c>
      <c r="BD217" s="154">
        <f ca="1">IF(AND(BD$165&lt;=$E51,BD$165&gt;=EOMONTH($D51,0)),IF($G51="NNN",SUM(Expenses!BB$20:BB$24)*$F51,IF($G51="FSG",0,IF($G51="MG",SUMPRODUCT(Expenses!BB$20:BB$24,$I51:$I55)*$F51,MAX((Expenses!BB$20-$K51/12)*$J51*$F51,0)+MAX((Expenses!BB$21-$K52/12)*$J52*$F51,0)+MAX((Expenses!BB$22-$K53/12)*$J53*$F51,0)+MAX((Expenses!BB$23-$K54/12)*$J54*$F51,0)+MAX((Expenses!BB$24-$K55/12)*$J55*$F51,0)))),0)</f>
        <v>1768.6886433473926</v>
      </c>
      <c r="BE217" s="154">
        <f ca="1">IF(AND(BE$165&lt;=$E51,BE$165&gt;=EOMONTH($D51,0)),IF($G51="NNN",SUM(Expenses!BC$20:BC$24)*$F51,IF($G51="FSG",0,IF($G51="MG",SUMPRODUCT(Expenses!BC$20:BC$24,$I51:$I55)*$F51,MAX((Expenses!BC$20-$K51/12)*$J51*$F51,0)+MAX((Expenses!BC$21-$K52/12)*$J52*$F51,0)+MAX((Expenses!BC$22-$K53/12)*$J53*$F51,0)+MAX((Expenses!BC$23-$K54/12)*$J54*$F51,0)+MAX((Expenses!BC$24-$K55/12)*$J55*$F51,0)))),0)</f>
        <v>1769.147322386679</v>
      </c>
      <c r="BF217" s="154">
        <f ca="1">IF(AND(BF$165&lt;=$E51,BF$165&gt;=EOMONTH($D51,0)),IF($G51="NNN",SUM(Expenses!BD$20:BD$24)*$F51,IF($G51="FSG",0,IF($G51="MG",SUMPRODUCT(Expenses!BD$20:BD$24,$I51:$I55)*$F51,MAX((Expenses!BD$20-$K51/12)*$J51*$F51,0)+MAX((Expenses!BD$21-$K52/12)*$J52*$F51,0)+MAX((Expenses!BD$22-$K53/12)*$J53*$F51,0)+MAX((Expenses!BD$23-$K54/12)*$J54*$F51,0)+MAX((Expenses!BD$24-$K55/12)*$J55*$F51,0)))),0)</f>
        <v>1769.6071326522149</v>
      </c>
      <c r="BG217" s="154">
        <f ca="1">IF(AND(BG$165&lt;=$E51,BG$165&gt;=EOMONTH($D51,0)),IF($G51="NNN",SUM(Expenses!BE$20:BE$24)*$F51,IF($G51="FSG",0,IF($G51="MG",SUMPRODUCT(Expenses!BE$20:BE$24,$I51:$I55)*$F51,MAX((Expenses!BE$20-$K51/12)*$J51*$F51,0)+MAX((Expenses!BE$21-$K52/12)*$J52*$F51,0)+MAX((Expenses!BE$22-$K53/12)*$J53*$F51,0)+MAX((Expenses!BE$23-$K54/12)*$J54*$F51,0)+MAX((Expenses!BE$24-$K55/12)*$J55*$F51,0)))),0)</f>
        <v>1770.0680769339099</v>
      </c>
      <c r="BH217" s="154">
        <f ca="1">IF(AND(BH$165&lt;=$E51,BH$165&gt;=EOMONTH($D51,0)),IF($G51="NNN",SUM(Expenses!BF$20:BF$24)*$F51,IF($G51="FSG",0,IF($G51="MG",SUMPRODUCT(Expenses!BF$20:BF$24,$I51:$I55)*$F51,MAX((Expenses!BF$20-$K51/12)*$J51*$F51,0)+MAX((Expenses!BF$21-$K52/12)*$J52*$F51,0)+MAX((Expenses!BF$22-$K53/12)*$J53*$F51,0)+MAX((Expenses!BF$23-$K54/12)*$J54*$F51,0)+MAX((Expenses!BF$24-$K55/12)*$J55*$F51,0)))),0)</f>
        <v>1770.5301580285534</v>
      </c>
      <c r="BI217" s="154">
        <f ca="1">IF(AND(BI$165&lt;=$E51,BI$165&gt;=EOMONTH($D51,0)),IF($G51="NNN",SUM(Expenses!BG$20:BG$24)*$F51,IF($G51="FSG",0,IF($G51="MG",SUMPRODUCT(Expenses!BG$20:BG$24,$I51:$I55)*$F51,MAX((Expenses!BG$20-$K51/12)*$J51*$F51,0)+MAX((Expenses!BG$21-$K52/12)*$J52*$F51,0)+MAX((Expenses!BG$22-$K53/12)*$J53*$F51,0)+MAX((Expenses!BG$23-$K54/12)*$J54*$F51,0)+MAX((Expenses!BG$24-$K55/12)*$J55*$F51,0)))),0)</f>
        <v>1770.9933787398329</v>
      </c>
      <c r="BJ217" s="154">
        <f ca="1">IF(AND(BJ$165&lt;=$E51,BJ$165&gt;=EOMONTH($D51,0)),IF($G51="NNN",SUM(Expenses!BH$20:BH$24)*$F51,IF($G51="FSG",0,IF($G51="MG",SUMPRODUCT(Expenses!BH$20:BH$24,$I51:$I55)*$F51,MAX((Expenses!BH$20-$K51/12)*$J51*$F51,0)+MAX((Expenses!BH$21-$K52/12)*$J52*$F51,0)+MAX((Expenses!BH$22-$K53/12)*$J53*$F51,0)+MAX((Expenses!BH$23-$K54/12)*$J54*$F51,0)+MAX((Expenses!BH$24-$K55/12)*$J55*$F51,0)))),0)</f>
        <v>1771.4577418783506</v>
      </c>
      <c r="BK217" s="154">
        <f ca="1">IF(AND(BK$165&lt;=$E51,BK$165&gt;=EOMONTH($D51,0)),IF($G51="NNN",SUM(Expenses!BI$20:BI$24)*$F51,IF($G51="FSG",0,IF($G51="MG",SUMPRODUCT(Expenses!BI$20:BI$24,$I51:$I55)*$F51,MAX((Expenses!BI$20-$K51/12)*$J51*$F51,0)+MAX((Expenses!BI$21-$K52/12)*$J52*$F51,0)+MAX((Expenses!BI$22-$K53/12)*$J53*$F51,0)+MAX((Expenses!BI$23-$K54/12)*$J54*$F51,0)+MAX((Expenses!BI$24-$K55/12)*$J55*$F51,0)))),0)</f>
        <v>1776.9165223697385</v>
      </c>
      <c r="BL217" s="154">
        <f ca="1">IF(AND(BL$165&lt;=$E51,BL$165&gt;=EOMONTH($D51,0)),IF($G51="NNN",SUM(Expenses!BJ$20:BJ$24)*$F51,IF($G51="FSG",0,IF($G51="MG",SUMPRODUCT(Expenses!BJ$20:BJ$24,$I51:$I55)*$F51,MAX((Expenses!BJ$20-$K51/12)*$J51*$F51,0)+MAX((Expenses!BJ$21-$K52/12)*$J52*$F51,0)+MAX((Expenses!BJ$22-$K53/12)*$J53*$F51,0)+MAX((Expenses!BJ$23-$K54/12)*$J54*$F51,0)+MAX((Expenses!BJ$24-$K55/12)*$J55*$F51,0)))),0)</f>
        <v>1804.6948405420421</v>
      </c>
      <c r="BM217" s="154">
        <f ca="1">IF(AND(BM$165&lt;=$E51,BM$165&gt;=EOMONTH($D51,0)),IF($G51="NNN",SUM(Expenses!BK$20:BK$24)*$F51,IF($G51="FSG",0,IF($G51="MG",SUMPRODUCT(Expenses!BK$20:BK$24,$I51:$I55)*$F51,MAX((Expenses!BK$20-$K51/12)*$J51*$F51,0)+MAX((Expenses!BK$21-$K52/12)*$J52*$F51,0)+MAX((Expenses!BK$22-$K53/12)*$J53*$F51,0)+MAX((Expenses!BK$23-$K54/12)*$J54*$F51,0)+MAX((Expenses!BK$24-$K55/12)*$J55*$F51,0)))),0)</f>
        <v>1808.2571501163611</v>
      </c>
      <c r="BN217" s="154">
        <f ca="1">IF(AND(BN$165&lt;=$E51,BN$165&gt;=EOMONTH($D51,0)),IF($G51="NNN",SUM(Expenses!BL$20:BL$24)*$F51,IF($G51="FSG",0,IF($G51="MG",SUMPRODUCT(Expenses!BL$20:BL$24,$I51:$I55)*$F51,MAX((Expenses!BL$20-$K51/12)*$J51*$F51,0)+MAX((Expenses!BL$21-$K52/12)*$J52*$F51,0)+MAX((Expenses!BL$22-$K53/12)*$J53*$F51,0)+MAX((Expenses!BL$23-$K54/12)*$J54*$F51,0)+MAX((Expenses!BL$24-$K55/12)*$J55*$F51,0)))),0)</f>
        <v>1808.7261112087429</v>
      </c>
      <c r="BO217" s="154">
        <f ca="1">IF(AND(BO$165&lt;=$E51,BO$165&gt;=EOMONTH($D51,0)),IF($G51="NNN",SUM(Expenses!BM$20:BM$24)*$F51,IF($G51="FSG",0,IF($G51="MG",SUMPRODUCT(Expenses!BM$20:BM$24,$I51:$I55)*$F51,MAX((Expenses!BM$20-$K51/12)*$J51*$F51,0)+MAX((Expenses!BM$21-$K52/12)*$J52*$F51,0)+MAX((Expenses!BM$22-$K53/12)*$J53*$F51,0)+MAX((Expenses!BM$23-$K54/12)*$J54*$F51,0)+MAX((Expenses!BM$24-$K55/12)*$J55*$F51,0)))),0)</f>
        <v>1809.1962288856907</v>
      </c>
      <c r="BP217" s="154">
        <f ca="1">IF(AND(BP$165&lt;=$E51,BP$165&gt;=EOMONTH($D51,0)),IF($G51="NNN",SUM(Expenses!BN$20:BN$24)*$F51,IF($G51="FSG",0,IF($G51="MG",SUMPRODUCT(Expenses!BN$20:BN$24,$I51:$I55)*$F51,MAX((Expenses!BN$20-$K51/12)*$J51*$F51,0)+MAX((Expenses!BN$21-$K52/12)*$J52*$F51,0)+MAX((Expenses!BN$22-$K53/12)*$J53*$F51,0)+MAX((Expenses!BN$23-$K54/12)*$J54*$F51,0)+MAX((Expenses!BN$24-$K55/12)*$J55*$F51,0)))),0)</f>
        <v>1809.6675059996553</v>
      </c>
      <c r="BQ217" s="154">
        <f ca="1">IF(AND(BQ$165&lt;=$E51,BQ$165&gt;=EOMONTH($D51,0)),IF($G51="NNN",SUM(Expenses!BO$20:BO$24)*$F51,IF($G51="FSG",0,IF($G51="MG",SUMPRODUCT(Expenses!BO$20:BO$24,$I51:$I55)*$F51,MAX((Expenses!BO$20-$K51/12)*$J51*$F51,0)+MAX((Expenses!BO$21-$K52/12)*$J52*$F51,0)+MAX((Expenses!BO$22-$K53/12)*$J53*$F51,0)+MAX((Expenses!BO$23-$K54/12)*$J54*$F51,0)+MAX((Expenses!BO$24-$K55/12)*$J55*$F51,0)))),0)</f>
        <v>1810.1399454101199</v>
      </c>
      <c r="BR217" s="154">
        <f ca="1">IF(AND(BR$165&lt;=$E51,BR$165&gt;=EOMONTH($D51,0)),IF($G51="NNN",SUM(Expenses!BP$20:BP$24)*$F51,IF($G51="FSG",0,IF($G51="MG",SUMPRODUCT(Expenses!BP$20:BP$24,$I51:$I55)*$F51,MAX((Expenses!BP$20-$K51/12)*$J51*$F51,0)+MAX((Expenses!BP$21-$K52/12)*$J52*$F51,0)+MAX((Expenses!BP$22-$K53/12)*$J53*$F51,0)+MAX((Expenses!BP$23-$K54/12)*$J54*$F51,0)+MAX((Expenses!BP$24-$K55/12)*$J55*$F51,0)))),0)</f>
        <v>1810.6135499836219</v>
      </c>
      <c r="BS217" s="154">
        <f ca="1">IF(AND(BS$165&lt;=$E51,BS$165&gt;=EOMONTH($D51,0)),IF($G51="NNN",SUM(Expenses!BQ$20:BQ$24)*$F51,IF($G51="FSG",0,IF($G51="MG",SUMPRODUCT(Expenses!BQ$20:BQ$24,$I51:$I55)*$F51,MAX((Expenses!BQ$20-$K51/12)*$J51*$F51,0)+MAX((Expenses!BQ$21-$K52/12)*$J52*$F51,0)+MAX((Expenses!BQ$22-$K53/12)*$J53*$F51,0)+MAX((Expenses!BQ$23-$K54/12)*$J54*$F51,0)+MAX((Expenses!BQ$24-$K55/12)*$J55*$F51,0)))),0)</f>
        <v>1811.0883225937678</v>
      </c>
      <c r="BT217" s="154">
        <f ca="1">IF(AND(BT$165&lt;=$E51,BT$165&gt;=EOMONTH($D51,0)),IF($G51="NNN",SUM(Expenses!BR$20:BR$24)*$F51,IF($G51="FSG",0,IF($G51="MG",SUMPRODUCT(Expenses!BR$20:BR$24,$I51:$I55)*$F51,MAX((Expenses!BR$20-$K51/12)*$J51*$F51,0)+MAX((Expenses!BR$21-$K52/12)*$J52*$F51,0)+MAX((Expenses!BR$22-$K53/12)*$J53*$F51,0)+MAX((Expenses!BR$23-$K54/12)*$J54*$F51,0)+MAX((Expenses!BR$24-$K55/12)*$J55*$F51,0)))),0)</f>
        <v>1811.5642661212505</v>
      </c>
      <c r="BU217" s="154">
        <f ca="1">IF(AND(BU$165&lt;=$E51,BU$165&gt;=EOMONTH($D51,0)),IF($G51="NNN",SUM(Expenses!BS$20:BS$24)*$F51,IF($G51="FSG",0,IF($G51="MG",SUMPRODUCT(Expenses!BS$20:BS$24,$I51:$I55)*$F51,MAX((Expenses!BS$20-$K51/12)*$J51*$F51,0)+MAX((Expenses!BS$21-$K52/12)*$J52*$F51,0)+MAX((Expenses!BS$22-$K53/12)*$J53*$F51,0)+MAX((Expenses!BS$23-$K54/12)*$J54*$F51,0)+MAX((Expenses!BS$24-$K55/12)*$J55*$F51,0)))),0)</f>
        <v>1812.0413834538685</v>
      </c>
      <c r="BV217" s="154">
        <f ca="1">IF(AND(BV$165&lt;=$E51,BV$165&gt;=EOMONTH($D51,0)),IF($G51="NNN",SUM(Expenses!BT$20:BT$24)*$F51,IF($G51="FSG",0,IF($G51="MG",SUMPRODUCT(Expenses!BT$20:BT$24,$I51:$I55)*$F51,MAX((Expenses!BT$20-$K51/12)*$J51*$F51,0)+MAX((Expenses!BT$21-$K52/12)*$J52*$F51,0)+MAX((Expenses!BT$22-$K53/12)*$J53*$F51,0)+MAX((Expenses!BT$23-$K54/12)*$J54*$F51,0)+MAX((Expenses!BT$24-$K55/12)*$J55*$F51,0)))),0)</f>
        <v>1812.5196774865419</v>
      </c>
      <c r="BW217" s="154">
        <f ca="1">IF(AND(BW$165&lt;=$E51,BW$165&gt;=EOMONTH($D51,0)),IF($G51="NNN",SUM(Expenses!BU$20:BU$24)*$F51,IF($G51="FSG",0,IF($G51="MG",SUMPRODUCT(Expenses!BU$20:BU$24,$I51:$I55)*$F51,MAX((Expenses!BU$20-$K51/12)*$J51*$F51,0)+MAX((Expenses!BU$21-$K52/12)*$J52*$F51,0)+MAX((Expenses!BU$22-$K53/12)*$J53*$F51,0)+MAX((Expenses!BU$23-$K54/12)*$J54*$F51,0)+MAX((Expenses!BU$24-$K55/12)*$J55*$F51,0)))),0)</f>
        <v>1818.1422213926714</v>
      </c>
      <c r="BX217" s="154">
        <f ca="1">IF(AND(BX$165&lt;=$E51,BX$165&gt;=EOMONTH($D51,0)),IF($G51="NNN",SUM(Expenses!BV$20:BV$24)*$F51,IF($G51="FSG",0,IF($G51="MG",SUMPRODUCT(Expenses!BV$20:BV$24,$I51:$I55)*$F51,MAX((Expenses!BV$20-$K51/12)*$J51*$F51,0)+MAX((Expenses!BV$21-$K52/12)*$J52*$F51,0)+MAX((Expenses!BV$22-$K53/12)*$J53*$F51,0)+MAX((Expenses!BV$23-$K54/12)*$J54*$F51,0)+MAX((Expenses!BV$24-$K55/12)*$J55*$F51,0)))),0)</f>
        <v>1846.5122531771813</v>
      </c>
      <c r="BY217" s="154">
        <f ca="1">IF(AND(BY$165&lt;=$E51,BY$165&gt;=EOMONTH($D51,0)),IF($G51="NNN",SUM(Expenses!BW$20:BW$24)*$F51,IF($G51="FSG",0,IF($G51="MG",SUMPRODUCT(Expenses!BW$20:BW$24,$I51:$I55)*$F51,MAX((Expenses!BW$20-$K51/12)*$J51*$F51,0)+MAX((Expenses!BW$21-$K52/12)*$J52*$F51,0)+MAX((Expenses!BW$22-$K53/12)*$J53*$F51,0)+MAX((Expenses!BW$23-$K54/12)*$J54*$F51,0)+MAX((Expenses!BW$24-$K55/12)*$J55*$F51,0)))),0)</f>
        <v>1850.18143203873</v>
      </c>
      <c r="BZ217" s="154">
        <f ca="1">IF(AND(BZ$165&lt;=$E51,BZ$165&gt;=EOMONTH($D51,0)),IF($G51="NNN",SUM(Expenses!BX$20:BX$24)*$F51,IF($G51="FSG",0,IF($G51="MG",SUMPRODUCT(Expenses!BX$20:BX$24,$I51:$I55)*$F51,MAX((Expenses!BX$20-$K51/12)*$J51*$F51,0)+MAX((Expenses!BX$21-$K52/12)*$J52*$F51,0)+MAX((Expenses!BX$22-$K53/12)*$J53*$F51,0)+MAX((Expenses!BX$23-$K54/12)*$J54*$F51,0)+MAX((Expenses!BX$24-$K55/12)*$J55*$F51,0)))),0)</f>
        <v>1850.6644619638832</v>
      </c>
      <c r="CA217" s="154">
        <f ca="1">IF(AND(CA$165&lt;=$E51,CA$165&gt;=EOMONTH($D51,0)),IF($G51="NNN",SUM(Expenses!BY$20:BY$24)*$F51,IF($G51="FSG",0,IF($G51="MG",SUMPRODUCT(Expenses!BY$20:BY$24,$I51:$I55)*$F51,MAX((Expenses!BY$20-$K51/12)*$J51*$F51,0)+MAX((Expenses!BY$21-$K52/12)*$J52*$F51,0)+MAX((Expenses!BY$22-$K53/12)*$J53*$F51,0)+MAX((Expenses!BY$23-$K54/12)*$J54*$F51,0)+MAX((Expenses!BY$24-$K55/12)*$J55*$F51,0)))),0)</f>
        <v>1851.1486831711397</v>
      </c>
      <c r="CB217" s="154">
        <f ca="1">IF(AND(CB$165&lt;=$E51,CB$165&gt;=EOMONTH($D51,0)),IF($G51="NNN",SUM(Expenses!BZ$20:BZ$24)*$F51,IF($G51="FSG",0,IF($G51="MG",SUMPRODUCT(Expenses!BZ$20:BZ$24,$I51:$I55)*$F51,MAX((Expenses!BZ$20-$K51/12)*$J51*$F51,0)+MAX((Expenses!BZ$21-$K52/12)*$J52*$F51,0)+MAX((Expenses!BZ$22-$K53/12)*$J53*$F51,0)+MAX((Expenses!BZ$23-$K54/12)*$J54*$F51,0)+MAX((Expenses!BZ$24-$K55/12)*$J55*$F51,0)))),0)</f>
        <v>1851.634098598523</v>
      </c>
      <c r="CC217" s="154">
        <f ca="1">IF(AND(CC$165&lt;=$E51,CC$165&gt;=EOMONTH($D51,0)),IF($G51="NNN",SUM(Expenses!CA$20:CA$24)*$F51,IF($G51="FSG",0,IF($G51="MG",SUMPRODUCT(Expenses!CA$20:CA$24,$I51:$I55)*$F51,MAX((Expenses!CA$20-$K51/12)*$J51*$F51,0)+MAX((Expenses!CA$21-$K52/12)*$J52*$F51,0)+MAX((Expenses!CA$22-$K53/12)*$J53*$F51,0)+MAX((Expenses!CA$23-$K54/12)*$J54*$F51,0)+MAX((Expenses!CA$24-$K55/12)*$J55*$F51,0)))),0)</f>
        <v>1852.1207111913016</v>
      </c>
      <c r="CD217" s="154">
        <f ca="1">IF(AND(CD$165&lt;=$E51,CD$165&gt;=EOMONTH($D51,0)),IF($G51="NNN",SUM(Expenses!CB$20:CB$24)*$F51,IF($G51="FSG",0,IF($G51="MG",SUMPRODUCT(Expenses!CB$20:CB$24,$I51:$I55)*$F51,MAX((Expenses!CB$20-$K51/12)*$J51*$F51,0)+MAX((Expenses!CB$21-$K52/12)*$J52*$F51,0)+MAX((Expenses!CB$22-$K53/12)*$J53*$F51,0)+MAX((Expenses!CB$23-$K54/12)*$J54*$F51,0)+MAX((Expenses!CB$24-$K55/12)*$J55*$F51,0)))),0)</f>
        <v>1852.6085239020085</v>
      </c>
      <c r="CE217" s="154">
        <f ca="1">IF(AND(CE$165&lt;=$E51,CE$165&gt;=EOMONTH($D51,0)),IF($G51="NNN",SUM(Expenses!CC$20:CC$24)*$F51,IF($G51="FSG",0,IF($G51="MG",SUMPRODUCT(Expenses!CC$20:CC$24,$I51:$I55)*$F51,MAX((Expenses!CC$20-$K51/12)*$J51*$F51,0)+MAX((Expenses!CC$21-$K52/12)*$J52*$F51,0)+MAX((Expenses!CC$22-$K53/12)*$J53*$F51,0)+MAX((Expenses!CC$23-$K54/12)*$J54*$F51,0)+MAX((Expenses!CC$24-$K55/12)*$J55*$F51,0)))),0)</f>
        <v>1853.0975396904587</v>
      </c>
      <c r="CF217" s="154">
        <f ca="1">IF(AND(CF$165&lt;=$E51,CF$165&gt;=EOMONTH($D51,0)),IF($G51="NNN",SUM(Expenses!CD$20:CD$24)*$F51,IF($G51="FSG",0,IF($G51="MG",SUMPRODUCT(Expenses!CD$20:CD$24,$I51:$I55)*$F51,MAX((Expenses!CD$20-$K51/12)*$J51*$F51,0)+MAX((Expenses!CD$21-$K52/12)*$J52*$F51,0)+MAX((Expenses!CD$22-$K53/12)*$J53*$F51,0)+MAX((Expenses!CD$23-$K54/12)*$J54*$F51,0)+MAX((Expenses!CD$24-$K55/12)*$J55*$F51,0)))),0)</f>
        <v>1853.5877615237657</v>
      </c>
      <c r="CG217" s="154">
        <f ca="1">IF(AND(CG$165&lt;=$E51,CG$165&gt;=EOMONTH($D51,0)),IF($G51="NNN",SUM(Expenses!CE$20:CE$24)*$F51,IF($G51="FSG",0,IF($G51="MG",SUMPRODUCT(Expenses!CE$20:CE$24,$I51:$I55)*$F51,MAX((Expenses!CE$20-$K51/12)*$J51*$F51,0)+MAX((Expenses!CE$21-$K52/12)*$J52*$F51,0)+MAX((Expenses!CE$22-$K53/12)*$J53*$F51,0)+MAX((Expenses!CE$23-$K54/12)*$J54*$F51,0)+MAX((Expenses!CE$24-$K55/12)*$J55*$F51,0)))),0)</f>
        <v>1854.0791923763622</v>
      </c>
      <c r="CH217" s="154">
        <f ca="1">IF(AND(CH$165&lt;=$E51,CH$165&gt;=EOMONTH($D51,0)),IF($G51="NNN",SUM(Expenses!CF$20:CF$24)*$F51,IF($G51="FSG",0,IF($G51="MG",SUMPRODUCT(Expenses!CF$20:CF$24,$I51:$I55)*$F51,MAX((Expenses!CF$20-$K51/12)*$J51*$F51,0)+MAX((Expenses!CF$21-$K52/12)*$J52*$F51,0)+MAX((Expenses!CF$22-$K53/12)*$J53*$F51,0)+MAX((Expenses!CF$23-$K54/12)*$J54*$F51,0)+MAX((Expenses!CF$24-$K55/12)*$J55*$F51,0)))),0)</f>
        <v>1854.5718352300157</v>
      </c>
      <c r="CI217" s="154">
        <f ca="1">IF(AND(CI$165&lt;=$E51,CI$165&gt;=EOMONTH($D51,0)),IF($G51="NNN",SUM(Expenses!CG$20:CG$24)*$F51,IF($G51="FSG",0,IF($G51="MG",SUMPRODUCT(Expenses!CG$20:CG$24,$I51:$I55)*$F51,MAX((Expenses!CG$20-$K51/12)*$J51*$F51,0)+MAX((Expenses!CG$21-$K52/12)*$J52*$F51,0)+MAX((Expenses!CG$22-$K53/12)*$J53*$F51,0)+MAX((Expenses!CG$23-$K54/12)*$J54*$F51,0)+MAX((Expenses!CG$24-$K55/12)*$J55*$F51,0)))),0)</f>
        <v>1860.3630554533297</v>
      </c>
      <c r="CJ217" s="154">
        <f ca="1">IF(AND(CJ$165&lt;=$E51,CJ$165&gt;=EOMONTH($D51,0)),IF($G51="NNN",SUM(Expenses!CH$20:CH$24)*$F51,IF($G51="FSG",0,IF($G51="MG",SUMPRODUCT(Expenses!CH$20:CH$24,$I51:$I55)*$F51,MAX((Expenses!CH$20-$K51/12)*$J51*$F51,0)+MAX((Expenses!CH$21-$K52/12)*$J52*$F51,0)+MAX((Expenses!CH$22-$K53/12)*$J53*$F51,0)+MAX((Expenses!CH$23-$K54/12)*$J54*$F51,0)+MAX((Expenses!CH$24-$K55/12)*$J55*$F51,0)))),0)</f>
        <v>1889.3377195397518</v>
      </c>
      <c r="CK217" s="154">
        <f ca="1">IF(AND(CK$165&lt;=$E51,CK$165&gt;=EOMONTH($D51,0)),IF($G51="NNN",SUM(Expenses!CI$20:CI$24)*$F51,IF($G51="FSG",0,IF($G51="MG",SUMPRODUCT(Expenses!CI$20:CI$24,$I51:$I55)*$F51,MAX((Expenses!CI$20-$K51/12)*$J51*$F51,0)+MAX((Expenses!CI$21-$K52/12)*$J52*$F51,0)+MAX((Expenses!CI$22-$K53/12)*$J53*$F51,0)+MAX((Expenses!CI$23-$K54/12)*$J54*$F51,0)+MAX((Expenses!CI$24-$K55/12)*$J55*$F51,0)))),0)</f>
        <v>1893.1169737671469</v>
      </c>
      <c r="CL217" s="154">
        <f ca="1">IF(AND(CL$165&lt;=$E51,CL$165&gt;=EOMONTH($D51,0)),IF($G51="NNN",SUM(Expenses!CJ$20:CJ$24)*$F51,IF($G51="FSG",0,IF($G51="MG",SUMPRODUCT(Expenses!CJ$20:CJ$24,$I51:$I55)*$F51,MAX((Expenses!CJ$20-$K51/12)*$J51*$F51,0)+MAX((Expenses!CJ$21-$K52/12)*$J52*$F51,0)+MAX((Expenses!CJ$22-$K53/12)*$J53*$F51,0)+MAX((Expenses!CJ$23-$K54/12)*$J54*$F51,0)+MAX((Expenses!CJ$24-$K55/12)*$J55*$F51,0)))),0)</f>
        <v>1893.6144945900546</v>
      </c>
      <c r="CM217" s="154">
        <f ca="1">IF(AND(CM$165&lt;=$E51,CM$165&gt;=EOMONTH($D51,0)),IF($G51="NNN",SUM(Expenses!CK$20:CK$24)*$F51,IF($G51="FSG",0,IF($G51="MG",SUMPRODUCT(Expenses!CK$20:CK$24,$I51:$I55)*$F51,MAX((Expenses!CK$20-$K51/12)*$J51*$F51,0)+MAX((Expenses!CK$21-$K52/12)*$J52*$F51,0)+MAX((Expenses!CK$22-$K53/12)*$J53*$F51,0)+MAX((Expenses!CK$23-$K54/12)*$J54*$F51,0)+MAX((Expenses!CK$24-$K55/12)*$J55*$F51,0)))),0)</f>
        <v>1894.1132424335292</v>
      </c>
      <c r="CN217" s="154">
        <f ca="1">IF(AND(CN$165&lt;=$E51,CN$165&gt;=EOMONTH($D51,0)),IF($G51="NNN",SUM(Expenses!CL$20:CL$24)*$F51,IF($G51="FSG",0,IF($G51="MG",SUMPRODUCT(Expenses!CL$20:CL$24,$I51:$I55)*$F51,MAX((Expenses!CL$20-$K51/12)*$J51*$F51,0)+MAX((Expenses!CL$21-$K52/12)*$J52*$F51,0)+MAX((Expenses!CL$22-$K53/12)*$J53*$F51,0)+MAX((Expenses!CL$23-$K54/12)*$J54*$F51,0)+MAX((Expenses!CL$24-$K55/12)*$J55*$F51,0)))),0)</f>
        <v>1894.6132203237339</v>
      </c>
      <c r="CO217" s="154">
        <f ca="1">IF(AND(CO$165&lt;=$E51,CO$165&gt;=EOMONTH($D51,0)),IF($G51="NNN",SUM(Expenses!CM$20:CM$24)*$F51,IF($G51="FSG",0,IF($G51="MG",SUMPRODUCT(Expenses!CM$20:CM$24,$I51:$I55)*$F51,MAX((Expenses!CM$20-$K51/12)*$J51*$F51,0)+MAX((Expenses!CM$21-$K52/12)*$J52*$F51,0)+MAX((Expenses!CM$22-$K53/12)*$J53*$F51,0)+MAX((Expenses!CM$23-$K54/12)*$J54*$F51,0)+MAX((Expenses!CM$24-$K55/12)*$J55*$F51,0)))),0)</f>
        <v>1895.1144312942956</v>
      </c>
      <c r="CP217" s="154">
        <f ca="1">IF(AND(CP$165&lt;=$E51,CP$165&gt;=EOMONTH($D51,0)),IF($G51="NNN",SUM(Expenses!CN$20:CN$24)*$F51,IF($G51="FSG",0,IF($G51="MG",SUMPRODUCT(Expenses!CN$20:CN$24,$I51:$I55)*$F51,MAX((Expenses!CN$20-$K51/12)*$J51*$F51,0)+MAX((Expenses!CN$21-$K52/12)*$J52*$F51,0)+MAX((Expenses!CN$22-$K53/12)*$J53*$F51,0)+MAX((Expenses!CN$23-$K54/12)*$J54*$F51,0)+MAX((Expenses!CN$24-$K55/12)*$J55*$F51,0)))),0)</f>
        <v>1895.6168783863241</v>
      </c>
      <c r="CQ217" s="154">
        <f ca="1">IF(AND(CQ$165&lt;=$E51,CQ$165&gt;=EOMONTH($D51,0)),IF($G51="NNN",SUM(Expenses!CO$20:CO$24)*$F51,IF($G51="FSG",0,IF($G51="MG",SUMPRODUCT(Expenses!CO$20:CO$24,$I51:$I55)*$F51,MAX((Expenses!CO$20-$K51/12)*$J51*$F51,0)+MAX((Expenses!CO$21-$K52/12)*$J52*$F51,0)+MAX((Expenses!CO$22-$K53/12)*$J53*$F51,0)+MAX((Expenses!CO$23-$K54/12)*$J54*$F51,0)+MAX((Expenses!CO$24-$K55/12)*$J55*$F51,0)))),0)</f>
        <v>1896.1205646484275</v>
      </c>
      <c r="CR217" s="154">
        <f ca="1">IF(AND(CR$165&lt;=$E51,CR$165&gt;=EOMONTH($D51,0)),IF($G51="NNN",SUM(Expenses!CP$20:CP$24)*$F51,IF($G51="FSG",0,IF($G51="MG",SUMPRODUCT(Expenses!CP$20:CP$24,$I51:$I55)*$F51,MAX((Expenses!CP$20-$K51/12)*$J51*$F51,0)+MAX((Expenses!CP$21-$K52/12)*$J52*$F51,0)+MAX((Expenses!CP$22-$K53/12)*$J53*$F51,0)+MAX((Expenses!CP$23-$K54/12)*$J54*$F51,0)+MAX((Expenses!CP$24-$K55/12)*$J55*$F51,0)))),0)</f>
        <v>1896.6254931367339</v>
      </c>
      <c r="CS217" s="154">
        <f ca="1">IF(AND(CS$165&lt;=$E51,CS$165&gt;=EOMONTH($D51,0)),IF($G51="NNN",SUM(Expenses!CQ$20:CQ$24)*$F51,IF($G51="FSG",0,IF($G51="MG",SUMPRODUCT(Expenses!CQ$20:CQ$24,$I51:$I55)*$F51,MAX((Expenses!CQ$20-$K51/12)*$J51*$F51,0)+MAX((Expenses!CQ$21-$K52/12)*$J52*$F51,0)+MAX((Expenses!CQ$22-$K53/12)*$J53*$F51,0)+MAX((Expenses!CQ$23-$K54/12)*$J54*$F51,0)+MAX((Expenses!CQ$24-$K55/12)*$J55*$F51,0)))),0)</f>
        <v>1897.1316669149087</v>
      </c>
      <c r="CT217" s="154">
        <f ca="1">IF(AND(CT$165&lt;=$E51,CT$165&gt;=EOMONTH($D51,0)),IF($G51="NNN",SUM(Expenses!CR$20:CR$24)*$F51,IF($G51="FSG",0,IF($G51="MG",SUMPRODUCT(Expenses!CR$20:CR$24,$I51:$I55)*$F51,MAX((Expenses!CR$20-$K51/12)*$J51*$F51,0)+MAX((Expenses!CR$21-$K52/12)*$J52*$F51,0)+MAX((Expenses!CR$22-$K53/12)*$J53*$F51,0)+MAX((Expenses!CR$23-$K54/12)*$J54*$F51,0)+MAX((Expenses!CR$24-$K55/12)*$J55*$F51,0)))),0)</f>
        <v>1897.6390890541716</v>
      </c>
      <c r="CU217" s="154">
        <f ca="1">IF(AND(CU$165&lt;=$E51,CU$165&gt;=EOMONTH($D51,0)),IF($G51="NNN",SUM(Expenses!CS$20:CS$24)*$F51,IF($G51="FSG",0,IF($G51="MG",SUMPRODUCT(Expenses!CS$20:CS$24,$I51:$I55)*$F51,MAX((Expenses!CS$20-$K51/12)*$J51*$F51,0)+MAX((Expenses!CS$21-$K52/12)*$J52*$F51,0)+MAX((Expenses!CS$22-$K53/12)*$J53*$F51,0)+MAX((Expenses!CS$23-$K54/12)*$J54*$F51,0)+MAX((Expenses!CS$24-$K55/12)*$J55*$F51,0)))),0)</f>
        <v>1903.6040458841846</v>
      </c>
      <c r="CV217" s="154">
        <f ca="1">IF(AND(CV$165&lt;=$E51,CV$165&gt;=EOMONTH($D51,0)),IF($G51="NNN",SUM(Expenses!CT$20:CT$24)*$F51,IF($G51="FSG",0,IF($G51="MG",SUMPRODUCT(Expenses!CT$20:CT$24,$I51:$I55)*$F51,MAX((Expenses!CT$20-$K51/12)*$J51*$F51,0)+MAX((Expenses!CT$21-$K52/12)*$J52*$F51,0)+MAX((Expenses!CT$22-$K53/12)*$J53*$F51,0)+MAX((Expenses!CT$23-$K54/12)*$J54*$F51,0)+MAX((Expenses!CT$24-$K55/12)*$J55*$F51,0)))),0)</f>
        <v>1933.1965518685449</v>
      </c>
      <c r="CW217" s="154">
        <f ca="1">IF(AND(CW$165&lt;=$E51,CW$165&gt;=EOMONTH($D51,0)),IF($G51="NNN",SUM(Expenses!CU$20:CU$24)*$F51,IF($G51="FSG",0,IF($G51="MG",SUMPRODUCT(Expenses!CU$20:CU$24,$I51:$I55)*$F51,MAX((Expenses!CU$20-$K51/12)*$J51*$F51,0)+MAX((Expenses!CU$21-$K52/12)*$J52*$F51,0)+MAX((Expenses!CU$22-$K53/12)*$J53*$F51,0)+MAX((Expenses!CU$23-$K54/12)*$J54*$F51,0)+MAX((Expenses!CU$24-$K55/12)*$J55*$F51,0)))),0)</f>
        <v>1937.0891837227616</v>
      </c>
      <c r="CX217" s="154">
        <f ca="1">IF(AND(CX$165&lt;=$E51,CX$165&gt;=EOMONTH($D51,0)),IF($G51="NNN",SUM(Expenses!CV$20:CV$24)*$F51,IF($G51="FSG",0,IF($G51="MG",SUMPRODUCT(Expenses!CV$20:CV$24,$I51:$I55)*$F51,MAX((Expenses!CV$20-$K51/12)*$J51*$F51,0)+MAX((Expenses!CV$21-$K52/12)*$J52*$F51,0)+MAX((Expenses!CV$22-$K53/12)*$J53*$F51,0)+MAX((Expenses!CV$23-$K54/12)*$J54*$F51,0)+MAX((Expenses!CV$24-$K55/12)*$J55*$F51,0)))),0)</f>
        <v>1937.6016301703567</v>
      </c>
      <c r="CY217" s="154">
        <f ca="1">IF(AND(CY$165&lt;=$E51,CY$165&gt;=EOMONTH($D51,0)),IF($G51="NNN",SUM(Expenses!CW$20:CW$24)*$F51,IF($G51="FSG",0,IF($G51="MG",SUMPRODUCT(Expenses!CW$20:CW$24,$I51:$I55)*$F51,MAX((Expenses!CW$20-$K51/12)*$J51*$F51,0)+MAX((Expenses!CW$21-$K52/12)*$J52*$F51,0)+MAX((Expenses!CW$22-$K53/12)*$J53*$F51,0)+MAX((Expenses!CW$23-$K54/12)*$J54*$F51,0)+MAX((Expenses!CW$24-$K55/12)*$J55*$F51,0)))),0)</f>
        <v>1938.1153404491354</v>
      </c>
      <c r="CZ217" s="154">
        <f ca="1">IF(AND(CZ$165&lt;=$E51,CZ$165&gt;=EOMONTH($D51,0)),IF($G51="NNN",SUM(Expenses!CX$20:CX$24)*$F51,IF($G51="FSG",0,IF($G51="MG",SUMPRODUCT(Expenses!CX$20:CX$24,$I51:$I55)*$F51,MAX((Expenses!CX$20-$K51/12)*$J51*$F51,0)+MAX((Expenses!CX$21-$K52/12)*$J52*$F51,0)+MAX((Expenses!CX$22-$K53/12)*$J53*$F51,0)+MAX((Expenses!CX$23-$K54/12)*$J54*$F51,0)+MAX((Expenses!CX$24-$K55/12)*$J55*$F51,0)))),0)</f>
        <v>1938.6303176760459</v>
      </c>
      <c r="DA217" s="154">
        <f ca="1">IF(AND(DA$165&lt;=$E51,DA$165&gt;=EOMONTH($D51,0)),IF($G51="NNN",SUM(Expenses!CY$20:CY$24)*$F51,IF($G51="FSG",0,IF($G51="MG",SUMPRODUCT(Expenses!CY$20:CY$24,$I51:$I55)*$F51,MAX((Expenses!CY$20-$K51/12)*$J51*$F51,0)+MAX((Expenses!CY$21-$K52/12)*$J52*$F51,0)+MAX((Expenses!CY$22-$K53/12)*$J53*$F51,0)+MAX((Expenses!CY$23-$K54/12)*$J54*$F51,0)+MAX((Expenses!CY$24-$K55/12)*$J55*$F51,0)))),0)</f>
        <v>1939.1465649757249</v>
      </c>
      <c r="DB217" s="154">
        <f ca="1">IF(AND(DB$165&lt;=$E51,DB$165&gt;=EOMONTH($D51,0)),IF($G51="NNN",SUM(Expenses!CZ$20:CZ$24)*$F51,IF($G51="FSG",0,IF($G51="MG",SUMPRODUCT(Expenses!CZ$20:CZ$24,$I51:$I55)*$F51,MAX((Expenses!CZ$20-$K51/12)*$J51*$F51,0)+MAX((Expenses!CZ$21-$K52/12)*$J52*$F51,0)+MAX((Expenses!CZ$22-$K53/12)*$J53*$F51,0)+MAX((Expenses!CZ$23-$K54/12)*$J54*$F51,0)+MAX((Expenses!CZ$24-$K55/12)*$J55*$F51,0)))),0)</f>
        <v>1939.6640854805141</v>
      </c>
      <c r="DC217" s="154">
        <f ca="1">IF(AND(DC$165&lt;=$E51,DC$165&gt;=EOMONTH($D51,0)),IF($G51="NNN",SUM(Expenses!DA$20:DA$24)*$F51,IF($G51="FSG",0,IF($G51="MG",SUMPRODUCT(Expenses!DA$20:DA$24,$I51:$I55)*$F51,MAX((Expenses!DA$20-$K51/12)*$J51*$F51,0)+MAX((Expenses!DA$21-$K52/12)*$J52*$F51,0)+MAX((Expenses!DA$22-$K53/12)*$J53*$F51,0)+MAX((Expenses!DA$23-$K54/12)*$J54*$F51,0)+MAX((Expenses!DA$24-$K55/12)*$J55*$F51,0)))),0)</f>
        <v>1940.1828823304811</v>
      </c>
      <c r="DD217" s="154">
        <f ca="1">IF(AND(DD$165&lt;=$E51,DD$165&gt;=EOMONTH($D51,0)),IF($G51="NNN",SUM(Expenses!DB$20:DB$24)*$F51,IF($G51="FSG",0,IF($G51="MG",SUMPRODUCT(Expenses!DB$20:DB$24,$I51:$I55)*$F51,MAX((Expenses!DB$20-$K51/12)*$J51*$F51,0)+MAX((Expenses!DB$21-$K52/12)*$J52*$F51,0)+MAX((Expenses!DB$22-$K53/12)*$J53*$F51,0)+MAX((Expenses!DB$23-$K54/12)*$J54*$F51,0)+MAX((Expenses!DB$24-$K55/12)*$J55*$F51,0)))),0)</f>
        <v>1940.7029586734366</v>
      </c>
      <c r="DE217" s="154">
        <f ca="1">IF(AND(DE$165&lt;=$E51,DE$165&gt;=EOMONTH($D51,0)),IF($G51="NNN",SUM(Expenses!DC$20:DC$24)*$F51,IF($G51="FSG",0,IF($G51="MG",SUMPRODUCT(Expenses!DC$20:DC$24,$I51:$I55)*$F51,MAX((Expenses!DC$20-$K51/12)*$J51*$F51,0)+MAX((Expenses!DC$21-$K52/12)*$J52*$F51,0)+MAX((Expenses!DC$22-$K53/12)*$J53*$F51,0)+MAX((Expenses!DC$23-$K54/12)*$J54*$F51,0)+MAX((Expenses!DC$24-$K55/12)*$J55*$F51,0)))),0)</f>
        <v>1941.2243176649561</v>
      </c>
      <c r="DF217" s="154">
        <f ca="1">IF(AND(DF$165&lt;=$E51,DF$165&gt;=EOMONTH($D51,0)),IF($G51="NNN",SUM(Expenses!DD$20:DD$24)*$F51,IF($G51="FSG",0,IF($G51="MG",SUMPRODUCT(Expenses!DD$20:DD$24,$I51:$I55)*$F51,MAX((Expenses!DD$20-$K51/12)*$J51*$F51,0)+MAX((Expenses!DD$21-$K52/12)*$J52*$F51,0)+MAX((Expenses!DD$22-$K53/12)*$J53*$F51,0)+MAX((Expenses!DD$23-$K54/12)*$J54*$F51,0)+MAX((Expenses!DD$24-$K55/12)*$J55*$F51,0)))),0)</f>
        <v>1941.746962468397</v>
      </c>
      <c r="DG217" s="154">
        <f ca="1">IF(AND(DG$165&lt;=$E51,DG$165&gt;=EOMONTH($D51,0)),IF($G51="NNN",SUM(Expenses!DE$20:DE$24)*$F51,IF($G51="FSG",0,IF($G51="MG",SUMPRODUCT(Expenses!DE$20:DE$24,$I51:$I55)*$F51,MAX((Expenses!DE$20-$K51/12)*$J51*$F51,0)+MAX((Expenses!DE$21-$K52/12)*$J52*$F51,0)+MAX((Expenses!DE$22-$K53/12)*$J53*$F51,0)+MAX((Expenses!DE$23-$K54/12)*$J54*$F51,0)+MAX((Expenses!DE$24-$K55/12)*$J55*$F51,0)))),0)</f>
        <v>1947.8908680033105</v>
      </c>
      <c r="DH217" s="154">
        <f ca="1">IF(AND(DH$165&lt;=$E51,DH$165&gt;=EOMONTH($D51,0)),IF($G51="NNN",SUM(Expenses!DF$20:DF$24)*$F51,IF($G51="FSG",0,IF($G51="MG",SUMPRODUCT(Expenses!DF$20:DF$24,$I51:$I55)*$F51,MAX((Expenses!DF$20-$K51/12)*$J51*$F51,0)+MAX((Expenses!DF$21-$K52/12)*$J52*$F51,0)+MAX((Expenses!DF$22-$K53/12)*$J53*$F51,0)+MAX((Expenses!DF$23-$K54/12)*$J54*$F51,0)+MAX((Expenses!DF$24-$K55/12)*$J55*$F51,0)))),0)</f>
        <v>1978.1147231820539</v>
      </c>
      <c r="DI217" s="154">
        <f ca="1">IF(AND(DI$165&lt;=$E51,DI$165&gt;=EOMONTH($D51,0)),IF($G51="NNN",SUM(Expenses!DG$20:DG$24)*$F51,IF($G51="FSG",0,IF($G51="MG",SUMPRODUCT(Expenses!DG$20:DG$24,$I51:$I55)*$F51,MAX((Expenses!DG$20-$K51/12)*$J51*$F51,0)+MAX((Expenses!DG$21-$K52/12)*$J52*$F51,0)+MAX((Expenses!DG$22-$K53/12)*$J53*$F51,0)+MAX((Expenses!DG$23-$K54/12)*$J54*$F51,0)+MAX((Expenses!DG$24-$K55/12)*$J55*$F51,0)))),0)</f>
        <v>1982.1241339918975</v>
      </c>
      <c r="DJ217" s="154">
        <f ca="1">IF(AND(DJ$165&lt;=$E51,DJ$165&gt;=EOMONTH($D51,0)),IF($G51="NNN",SUM(Expenses!DH$20:DH$24)*$F51,IF($G51="FSG",0,IF($G51="MG",SUMPRODUCT(Expenses!DH$20:DH$24,$I51:$I55)*$F51,MAX((Expenses!DH$20-$K51/12)*$J51*$F51,0)+MAX((Expenses!DH$21-$K52/12)*$J52*$F51,0)+MAX((Expenses!DH$22-$K53/12)*$J53*$F51,0)+MAX((Expenses!DH$23-$K54/12)*$J54*$F51,0)+MAX((Expenses!DH$24-$K55/12)*$J55*$F51,0)))),0)</f>
        <v>1982.6519538329203</v>
      </c>
      <c r="DK217" s="154">
        <f ca="1">IF(AND(DK$165&lt;=$E51,DK$165&gt;=EOMONTH($D51,0)),IF($G51="NNN",SUM(Expenses!DI$20:DI$24)*$F51,IF($G51="FSG",0,IF($G51="MG",SUMPRODUCT(Expenses!DI$20:DI$24,$I51:$I55)*$F51,MAX((Expenses!DI$20-$K51/12)*$J51*$F51,0)+MAX((Expenses!DI$21-$K52/12)*$J52*$F51,0)+MAX((Expenses!DI$22-$K53/12)*$J53*$F51,0)+MAX((Expenses!DI$23-$K54/12)*$J54*$F51,0)+MAX((Expenses!DI$24-$K55/12)*$J55*$F51,0)))),0)</f>
        <v>1983.1810754200619</v>
      </c>
      <c r="DL217" s="154">
        <f ca="1">IF(AND(DL$165&lt;=$E51,DL$165&gt;=EOMONTH($D51,0)),IF($G51="NNN",SUM(Expenses!DJ$20:DJ$24)*$F51,IF($G51="FSG",0,IF($G51="MG",SUMPRODUCT(Expenses!DJ$20:DJ$24,$I51:$I55)*$F51,MAX((Expenses!DJ$20-$K51/12)*$J51*$F51,0)+MAX((Expenses!DJ$21-$K52/12)*$J52*$F51,0)+MAX((Expenses!DJ$22-$K53/12)*$J53*$F51,0)+MAX((Expenses!DJ$23-$K54/12)*$J54*$F51,0)+MAX((Expenses!DJ$24-$K55/12)*$J55*$F51,0)))),0)</f>
        <v>1983.7115019637799</v>
      </c>
      <c r="DM217" s="154">
        <f ca="1">IF(AND(DM$165&lt;=$E51,DM$165&gt;=EOMONTH($D51,0)),IF($G51="NNN",SUM(Expenses!DK$20:DK$24)*$F51,IF($G51="FSG",0,IF($G51="MG",SUMPRODUCT(Expenses!DK$20:DK$24,$I51:$I55)*$F51,MAX((Expenses!DK$20-$K51/12)*$J51*$F51,0)+MAX((Expenses!DK$21-$K52/12)*$J52*$F51,0)+MAX((Expenses!DK$22-$K53/12)*$J53*$F51,0)+MAX((Expenses!DK$23-$K54/12)*$J54*$F51,0)+MAX((Expenses!DK$24-$K55/12)*$J55*$F51,0)))),0)</f>
        <v>1984.2432366824494</v>
      </c>
      <c r="DN217" s="154">
        <f ca="1">IF(AND(DN$165&lt;=$E51,DN$165&gt;=EOMONTH($D51,0)),IF($G51="NNN",SUM(Expenses!DL$20:DL$24)*$F51,IF($G51="FSG",0,IF($G51="MG",SUMPRODUCT(Expenses!DL$20:DL$24,$I51:$I55)*$F51,MAX((Expenses!DL$20-$K51/12)*$J51*$F51,0)+MAX((Expenses!DL$21-$K52/12)*$J52*$F51,0)+MAX((Expenses!DL$22-$K53/12)*$J53*$F51,0)+MAX((Expenses!DL$23-$K54/12)*$J54*$F51,0)+MAX((Expenses!DL$24-$K55/12)*$J55*$F51,0)))),0)</f>
        <v>1984.7762828023824</v>
      </c>
      <c r="DO217" s="154">
        <f ca="1">IF(AND(DO$165&lt;=$E51,DO$165&gt;=EOMONTH($D51,0)),IF($G51="NNN",SUM(Expenses!DM$20:DM$24)*$F51,IF($G51="FSG",0,IF($G51="MG",SUMPRODUCT(Expenses!DM$20:DM$24,$I51:$I55)*$F51,MAX((Expenses!DM$20-$K51/12)*$J51*$F51,0)+MAX((Expenses!DM$21-$K52/12)*$J52*$F51,0)+MAX((Expenses!DM$22-$K53/12)*$J53*$F51,0)+MAX((Expenses!DM$23-$K54/12)*$J54*$F51,0)+MAX((Expenses!DM$24-$K55/12)*$J55*$F51,0)))),0)</f>
        <v>1985.3106435578479</v>
      </c>
      <c r="DP217" s="154">
        <f ca="1">IF(AND(DP$165&lt;=$E51,DP$165&gt;=EOMONTH($D51,0)),IF($G51="NNN",SUM(Expenses!DN$20:DN$24)*$F51,IF($G51="FSG",0,IF($G51="MG",SUMPRODUCT(Expenses!DN$20:DN$24,$I51:$I55)*$F51,MAX((Expenses!DN$20-$K51/12)*$J51*$F51,0)+MAX((Expenses!DN$21-$K52/12)*$J52*$F51,0)+MAX((Expenses!DN$22-$K53/12)*$J53*$F51,0)+MAX((Expenses!DN$23-$K54/12)*$J54*$F51,0)+MAX((Expenses!DN$24-$K55/12)*$J55*$F51,0)))),0)</f>
        <v>1985.8463221910922</v>
      </c>
      <c r="DQ217" s="154">
        <f ca="1">IF(AND(DQ$165&lt;=$E51,DQ$165&gt;=EOMONTH($D51,0)),IF($G51="NNN",SUM(Expenses!DO$20:DO$24)*$F51,IF($G51="FSG",0,IF($G51="MG",SUMPRODUCT(Expenses!DO$20:DO$24,$I51:$I55)*$F51,MAX((Expenses!DO$20-$K51/12)*$J51*$F51,0)+MAX((Expenses!DO$21-$K52/12)*$J52*$F51,0)+MAX((Expenses!DO$22-$K53/12)*$J53*$F51,0)+MAX((Expenses!DO$23-$K54/12)*$J54*$F51,0)+MAX((Expenses!DO$24-$K55/12)*$J55*$F51,0)))),0)</f>
        <v>1986.3833219523576</v>
      </c>
      <c r="DR217" s="154">
        <f ca="1">IF(AND(DR$165&lt;=$E51,DR$165&gt;=EOMONTH($D51,0)),IF($G51="NNN",SUM(Expenses!DP$20:DP$24)*$F51,IF($G51="FSG",0,IF($G51="MG",SUMPRODUCT(Expenses!DP$20:DP$24,$I51:$I55)*$F51,MAX((Expenses!DP$20-$K51/12)*$J51*$F51,0)+MAX((Expenses!DP$21-$K52/12)*$J52*$F51,0)+MAX((Expenses!DP$22-$K53/12)*$J53*$F51,0)+MAX((Expenses!DP$23-$K54/12)*$J54*$F51,0)+MAX((Expenses!DP$24-$K55/12)*$J55*$F51,0)))),0)</f>
        <v>1986.9216460999016</v>
      </c>
      <c r="DS217" s="154">
        <f ca="1">IF(AND(DS$165&lt;=$E51,DS$165&gt;=EOMONTH($D51,0)),IF($G51="NNN",SUM(Expenses!DQ$20:DQ$24)*$F51,IF($G51="FSG",0,IF($G51="MG",SUMPRODUCT(Expenses!DQ$20:DQ$24,$I51:$I55)*$F51,MAX((Expenses!DQ$20-$K51/12)*$J51*$F51,0)+MAX((Expenses!DQ$21-$K52/12)*$J52*$F51,0)+MAX((Expenses!DQ$22-$K53/12)*$J53*$F51,0)+MAX((Expenses!DQ$23-$K54/12)*$J54*$F51,0)+MAX((Expenses!DQ$24-$K55/12)*$J55*$F51,0)))),0)</f>
        <v>1993.2498688008625</v>
      </c>
      <c r="DT217" s="154">
        <f ca="1">IF(AND(DT$165&lt;=$E51,DT$165&gt;=EOMONTH($D51,0)),IF($G51="NNN",SUM(Expenses!DR$20:DR$24)*$F51,IF($G51="FSG",0,IF($G51="MG",SUMPRODUCT(Expenses!DR$20:DR$24,$I51:$I55)*$F51,MAX((Expenses!DR$20-$K51/12)*$J51*$F51,0)+MAX((Expenses!DR$21-$K52/12)*$J52*$F51,0)+MAX((Expenses!DR$22-$K53/12)*$J53*$F51,0)+MAX((Expenses!DR$23-$K54/12)*$J54*$F51,0)+MAX((Expenses!DR$24-$K55/12)*$J55*$F51,0)))),0)</f>
        <v>2139.0949789029842</v>
      </c>
      <c r="DU217" s="154">
        <f ca="1">IF(AND(DU$165&lt;=$E51,DU$165&gt;=EOMONTH($D51,0)),IF($G51="NNN",SUM(Expenses!DS$20:DS$24)*$F51,IF($G51="FSG",0,IF($G51="MG",SUMPRODUCT(Expenses!DS$20:DS$24,$I51:$I55)*$F51,MAX((Expenses!DS$20-$K51/12)*$J51*$F51,0)+MAX((Expenses!DS$21-$K52/12)*$J52*$F51,0)+MAX((Expenses!DS$22-$K53/12)*$J53*$F51,0)+MAX((Expenses!DS$23-$K54/12)*$J54*$F51,0)+MAX((Expenses!DS$24-$K55/12)*$J55*$F51,0)))),0)</f>
        <v>2143.2246720371236</v>
      </c>
      <c r="DV217" s="154">
        <f ca="1">IF(AND(DV$165&lt;=$E51,DV$165&gt;=EOMONTH($D51,0)),IF($G51="NNN",SUM(Expenses!DT$20:DT$24)*$F51,IF($G51="FSG",0,IF($G51="MG",SUMPRODUCT(Expenses!DT$20:DT$24,$I51:$I55)*$F51,MAX((Expenses!DT$20-$K51/12)*$J51*$F51,0)+MAX((Expenses!DT$21-$K52/12)*$J52*$F51,0)+MAX((Expenses!DT$22-$K53/12)*$J53*$F51,0)+MAX((Expenses!DT$23-$K54/12)*$J54*$F51,0)+MAX((Expenses!DT$24-$K55/12)*$J55*$F51,0)))),0)</f>
        <v>2143.7683264733769</v>
      </c>
      <c r="DW217" s="154">
        <f ca="1">IF(AND(DW$165&lt;=$E51,DW$165&gt;=EOMONTH($D51,0)),IF($G51="NNN",SUM(Expenses!DU$20:DU$24)*$F51,IF($G51="FSG",0,IF($G51="MG",SUMPRODUCT(Expenses!DU$20:DU$24,$I51:$I55)*$F51,MAX((Expenses!DU$20-$K51/12)*$J51*$F51,0)+MAX((Expenses!DU$21-$K52/12)*$J52*$F51,0)+MAX((Expenses!DU$22-$K53/12)*$J53*$F51,0)+MAX((Expenses!DU$23-$K54/12)*$J54*$F51,0)+MAX((Expenses!DU$24-$K55/12)*$J55*$F51,0)))),0)</f>
        <v>2144.3133217081322</v>
      </c>
      <c r="DX217" s="154">
        <f ca="1">IF(AND(DX$165&lt;=$E51,DX$165&gt;=EOMONTH($D51,0)),IF($G51="NNN",SUM(Expenses!DV$20:DV$24)*$F51,IF($G51="FSG",0,IF($G51="MG",SUMPRODUCT(Expenses!DV$20:DV$24,$I51:$I55)*$F51,MAX((Expenses!DV$20-$K51/12)*$J51*$F51,0)+MAX((Expenses!DV$21-$K52/12)*$J52*$F51,0)+MAX((Expenses!DV$22-$K53/12)*$J53*$F51,0)+MAX((Expenses!DV$23-$K54/12)*$J54*$F51,0)+MAX((Expenses!DV$24-$K55/12)*$J55*$F51,0)))),0)</f>
        <v>2144.8596610481623</v>
      </c>
      <c r="DY217" s="154">
        <f ca="1">IF(AND(DY$165&lt;=$E51,DY$165&gt;=EOMONTH($D51,0)),IF($G51="NNN",SUM(Expenses!DW$20:DW$24)*$F51,IF($G51="FSG",0,IF($G51="MG",SUMPRODUCT(Expenses!DW$20:DW$24,$I51:$I55)*$F51,MAX((Expenses!DW$20-$K51/12)*$J51*$F51,0)+MAX((Expenses!DW$21-$K52/12)*$J52*$F51,0)+MAX((Expenses!DW$22-$K53/12)*$J53*$F51,0)+MAX((Expenses!DW$23-$K54/12)*$J54*$F51,0)+MAX((Expenses!DW$24-$K55/12)*$J55*$F51,0)))),0)</f>
        <v>2023.9857704639951</v>
      </c>
      <c r="DZ217" s="154">
        <f ca="1">IF(AND(DZ$165&lt;=$E51,DZ$165&gt;=EOMONTH($D51,0)),IF($G51="NNN",SUM(Expenses!DX$20:DX$24)*$F51,IF($G51="FSG",0,IF($G51="MG",SUMPRODUCT(Expenses!DX$20:DX$24,$I51:$I55)*$F51,MAX((Expenses!DX$20-$K51/12)*$J51*$F51,0)+MAX((Expenses!DX$21-$K52/12)*$J52*$F51,0)+MAX((Expenses!DX$22-$K53/12)*$J53*$F51,0)+MAX((Expenses!DX$23-$K54/12)*$J54*$F51,0)+MAX((Expenses!DX$24-$K55/12)*$J55*$F51,0)))),0)</f>
        <v>2024.5290008685731</v>
      </c>
      <c r="EA217" s="154">
        <f ca="1">IF(AND(EA$165&lt;=$E51,EA$165&gt;=EOMONTH($D51,0)),IF($G51="NNN",SUM(Expenses!DY$20:DY$24)*$F51,IF($G51="FSG",0,IF($G51="MG",SUMPRODUCT(Expenses!DY$20:DY$24,$I51:$I55)*$F51,MAX((Expenses!DY$20-$K51/12)*$J51*$F51,0)+MAX((Expenses!DY$21-$K52/12)*$J52*$F51,0)+MAX((Expenses!DY$22-$K53/12)*$J53*$F51,0)+MAX((Expenses!DY$23-$K54/12)*$J54*$F51,0)+MAX((Expenses!DY$24-$K55/12)*$J55*$F51,0)))),0)</f>
        <v>2025.0735710258775</v>
      </c>
      <c r="EB217" s="154">
        <f ca="1">IF(AND(EB$165&lt;=$E51,EB$165&gt;=EOMONTH($D51,0)),IF($G51="NNN",SUM(Expenses!DZ$20:DZ$24)*$F51,IF($G51="FSG",0,IF($G51="MG",SUMPRODUCT(Expenses!DZ$20:DZ$24,$I51:$I55)*$F51,MAX((Expenses!DZ$20-$K51/12)*$J51*$F51,0)+MAX((Expenses!DZ$21-$K52/12)*$J52*$F51,0)+MAX((Expenses!DZ$22-$K53/12)*$J53*$F51,0)+MAX((Expenses!DZ$23-$K54/12)*$J54*$F51,0)+MAX((Expenses!DZ$24-$K55/12)*$J55*$F51,0)))),0)</f>
        <v>2025.6194842400996</v>
      </c>
      <c r="EC217" s="154">
        <f ca="1">IF(AND(EC$165&lt;=$E51,EC$165&gt;=EOMONTH($D51,0)),IF($G51="NNN",SUM(Expenses!EA$20:EA$24)*$F51,IF($G51="FSG",0,IF($G51="MG",SUMPRODUCT(Expenses!EA$20:EA$24,$I51:$I55)*$F51,MAX((Expenses!EA$20-$K51/12)*$J51*$F51,0)+MAX((Expenses!EA$21-$K52/12)*$J52*$F51,0)+MAX((Expenses!EA$22-$K53/12)*$J53*$F51,0)+MAX((Expenses!EA$23-$K54/12)*$J54*$F51,0)+MAX((Expenses!EA$24-$K55/12)*$J55*$F51,0)))),0)</f>
        <v>2026.1667438235806</v>
      </c>
      <c r="ED217" s="154">
        <f ca="1">IF(AND(ED$165&lt;=$E51,ED$165&gt;=EOMONTH($D51,0)),IF($G51="NNN",SUM(Expenses!EB$20:EB$24)*$F51,IF($G51="FSG",0,IF($G51="MG",SUMPRODUCT(Expenses!EB$20:EB$24,$I51:$I55)*$F51,MAX((Expenses!EB$20-$K51/12)*$J51*$F51,0)+MAX((Expenses!EB$21-$K52/12)*$J52*$F51,0)+MAX((Expenses!EB$22-$K53/12)*$J53*$F51,0)+MAX((Expenses!EB$23-$K54/12)*$J54*$F51,0)+MAX((Expenses!EB$24-$K55/12)*$J55*$F51,0)))),0)</f>
        <v>2026.7153530968296</v>
      </c>
      <c r="EE217" s="154">
        <f ca="1">IF(AND(EE$165&lt;=$E51,EE$165&gt;=EOMONTH($D51,0)),IF($G51="NNN",SUM(Expenses!EC$20:EC$24)*$F51,IF($G51="FSG",0,IF($G51="MG",SUMPRODUCT(Expenses!EC$20:EC$24,$I51:$I55)*$F51,MAX((Expenses!EC$20-$K51/12)*$J51*$F51,0)+MAX((Expenses!EC$21-$K52/12)*$J52*$F51,0)+MAX((Expenses!EC$22-$K53/12)*$J53*$F51,0)+MAX((Expenses!EC$23-$K54/12)*$J54*$F51,0)+MAX((Expenses!EC$24-$K55/12)*$J55*$F51,0)))),0)</f>
        <v>2033.1644816985661</v>
      </c>
      <c r="EF217" s="154">
        <f>IF(AND(EF$165&lt;=$E51,EF$165&gt;=EOMONTH($D51,0)),IF($G51="NNN",SUM(Expenses!ED$20:ED$24)*$F51,IF($G51="FSG",0,IF($G51="MG",SUMPRODUCT(Expenses!ED$20:ED$24,$I51:$I55)*$F51,MAX((Expenses!ED$20-$K51/12)*$J51*$F51,0)+MAX((Expenses!ED$21-$K52/12)*$J52*$F51,0)+MAX((Expenses!ED$22-$K53/12)*$J53*$F51,0)+MAX((Expenses!ED$23-$K54/12)*$J54*$F51,0)+MAX((Expenses!ED$24-$K55/12)*$J55*$F51,0)))),0)</f>
        <v>305.98853984435368</v>
      </c>
      <c r="EG217" s="154">
        <f>IF(AND(EG$165&lt;=$E51,EG$165&gt;=EOMONTH($D51,0)),IF($G51="NNN",SUM(Expenses!EE$20:EE$24)*$F51,IF($G51="FSG",0,IF($G51="MG",SUMPRODUCT(Expenses!EE$20:EE$24,$I51:$I55)*$F51,MAX((Expenses!EE$20-$K51/12)*$J51*$F51,0)+MAX((Expenses!EE$21-$K52/12)*$J52*$F51,0)+MAX((Expenses!EE$22-$K53/12)*$J53*$F51,0)+MAX((Expenses!EE$23-$K54/12)*$J54*$F51,0)+MAX((Expenses!EE$24-$K55/12)*$J55*$F51,0)))),0)</f>
        <v>306.52757576327468</v>
      </c>
      <c r="EH217" s="154">
        <f>IF(AND(EH$165&lt;=$E51,EH$165&gt;=EOMONTH($D51,0)),IF($G51="NNN",SUM(Expenses!EF$20:EF$24)*$F51,IF($G51="FSG",0,IF($G51="MG",SUMPRODUCT(Expenses!EF$20:EF$24,$I51:$I55)*$F51,MAX((Expenses!EF$20-$K51/12)*$J51*$F51,0)+MAX((Expenses!EF$21-$K52/12)*$J52*$F51,0)+MAX((Expenses!EF$22-$K53/12)*$J53*$F51,0)+MAX((Expenses!EF$23-$K54/12)*$J54*$F51,0)+MAX((Expenses!EF$24-$K55/12)*$J55*$F51,0)))),0)</f>
        <v>307.06794109018881</v>
      </c>
      <c r="EI217" s="154">
        <f>IF(AND(EI$165&lt;=$E51,EI$165&gt;=EOMONTH($D51,0)),IF($G51="NNN",SUM(Expenses!EG$20:EG$24)*$F51,IF($G51="FSG",0,IF($G51="MG",SUMPRODUCT(Expenses!EG$20:EG$24,$I51:$I55)*$F51,MAX((Expenses!EG$20-$K51/12)*$J51*$F51,0)+MAX((Expenses!EG$21-$K52/12)*$J52*$F51,0)+MAX((Expenses!EG$22-$K53/12)*$J53*$F51,0)+MAX((Expenses!EG$23-$K54/12)*$J54*$F51,0)+MAX((Expenses!EG$24-$K55/12)*$J55*$F51,0)))),0)</f>
        <v>307.60963910377461</v>
      </c>
      <c r="EJ217" s="154">
        <f>IF(AND(EJ$165&lt;=$E51,EJ$165&gt;=EOMONTH($D51,0)),IF($G51="NNN",SUM(Expenses!EH$20:EH$24)*$F51,IF($G51="FSG",0,IF($G51="MG",SUMPRODUCT(Expenses!EH$20:EH$24,$I51:$I55)*$F51,MAX((Expenses!EH$20-$K51/12)*$J51*$F51,0)+MAX((Expenses!EH$21-$K52/12)*$J52*$F51,0)+MAX((Expenses!EH$22-$K53/12)*$J53*$F51,0)+MAX((Expenses!EH$23-$K54/12)*$J54*$F51,0)+MAX((Expenses!EH$24-$K55/12)*$J55*$F51,0)))),0)</f>
        <v>308.15267309079712</v>
      </c>
      <c r="EK217" s="154">
        <f>IF(AND(EK$165&lt;=$E51,EK$165&gt;=EOMONTH($D51,0)),IF($G51="NNN",SUM(Expenses!EI$20:EI$24)*$F51,IF($G51="FSG",0,IF($G51="MG",SUMPRODUCT(Expenses!EI$20:EI$24,$I51:$I55)*$F51,MAX((Expenses!EI$20-$K51/12)*$J51*$F51,0)+MAX((Expenses!EI$21-$K52/12)*$J52*$F51,0)+MAX((Expenses!EI$22-$K53/12)*$J53*$F51,0)+MAX((Expenses!EI$23-$K54/12)*$J54*$F51,0)+MAX((Expenses!EI$24-$K55/12)*$J55*$F51,0)))),0)</f>
        <v>308.69704634612708</v>
      </c>
      <c r="EL217" s="154">
        <f>IF(AND(EL$165&lt;=$E51,EL$165&gt;=EOMONTH($D51,0)),IF($G51="NNN",SUM(Expenses!EJ$20:EJ$24)*$F51,IF($G51="FSG",0,IF($G51="MG",SUMPRODUCT(Expenses!EJ$20:EJ$24,$I51:$I55)*$F51,MAX((Expenses!EJ$20-$K51/12)*$J51*$F51,0)+MAX((Expenses!EJ$21-$K52/12)*$J52*$F51,0)+MAX((Expenses!EJ$22-$K53/12)*$J53*$F51,0)+MAX((Expenses!EJ$23-$K54/12)*$J54*$F51,0)+MAX((Expenses!EJ$24-$K55/12)*$J55*$F51,0)))),0)</f>
        <v>309.24276217276156</v>
      </c>
      <c r="EM217" s="154">
        <f>IF(AND(EM$165&lt;=$E51,EM$165&gt;=EOMONTH($D51,0)),IF($G51="NNN",SUM(Expenses!EK$20:EK$24)*$F51,IF($G51="FSG",0,IF($G51="MG",SUMPRODUCT(Expenses!EK$20:EK$24,$I51:$I55)*$F51,MAX((Expenses!EK$20-$K51/12)*$J51*$F51,0)+MAX((Expenses!EK$21-$K52/12)*$J52*$F51,0)+MAX((Expenses!EK$22-$K53/12)*$J53*$F51,0)+MAX((Expenses!EK$23-$K54/12)*$J54*$F51,0)+MAX((Expenses!EK$24-$K55/12)*$J55*$F51,0)))),0)</f>
        <v>309.78982388184352</v>
      </c>
      <c r="EN217" s="154">
        <f>IF(AND(EN$165&lt;=$E51,EN$165&gt;=EOMONTH($D51,0)),IF($G51="NNN",SUM(Expenses!EL$20:EL$24)*$F51,IF($G51="FSG",0,IF($G51="MG",SUMPRODUCT(Expenses!EL$20:EL$24,$I51:$I55)*$F51,MAX((Expenses!EL$20-$K51/12)*$J51*$F51,0)+MAX((Expenses!EL$21-$K52/12)*$J52*$F51,0)+MAX((Expenses!EL$22-$K53/12)*$J53*$F51,0)+MAX((Expenses!EL$23-$K54/12)*$J54*$F51,0)+MAX((Expenses!EL$24-$K55/12)*$J55*$F51,0)))),0)</f>
        <v>310.33823479268216</v>
      </c>
      <c r="EO217" s="154">
        <f>IF(AND(EO$165&lt;=$E51,EO$165&gt;=EOMONTH($D51,0)),IF($G51="NNN",SUM(Expenses!EM$20:EM$24)*$F51,IF($G51="FSG",0,IF($G51="MG",SUMPRODUCT(Expenses!EM$20:EM$24,$I51:$I55)*$F51,MAX((Expenses!EM$20-$K51/12)*$J51*$F51,0)+MAX((Expenses!EM$21-$K52/12)*$J52*$F51,0)+MAX((Expenses!EM$22-$K53/12)*$J53*$F51,0)+MAX((Expenses!EM$23-$K54/12)*$J54*$F51,0)+MAX((Expenses!EM$24-$K55/12)*$J55*$F51,0)))),0)</f>
        <v>310.88799823277304</v>
      </c>
      <c r="EP217" s="154">
        <f>IF(AND(EP$165&lt;=$E51,EP$165&gt;=EOMONTH($D51,0)),IF($G51="NNN",SUM(Expenses!EN$20:EN$24)*$F51,IF($G51="FSG",0,IF($G51="MG",SUMPRODUCT(Expenses!EN$20:EN$24,$I51:$I55)*$F51,MAX((Expenses!EN$20-$K51/12)*$J51*$F51,0)+MAX((Expenses!EN$21-$K52/12)*$J52*$F51,0)+MAX((Expenses!EN$22-$K53/12)*$J53*$F51,0)+MAX((Expenses!EN$23-$K54/12)*$J54*$F51,0)+MAX((Expenses!EN$24-$K55/12)*$J55*$F51,0)))),0)</f>
        <v>311.43911753781811</v>
      </c>
      <c r="EQ217" s="154">
        <f>IF(AND(EQ$165&lt;=$E51,EQ$165&gt;=EOMONTH($D51,0)),IF($G51="NNN",SUM(Expenses!EO$20:EO$24)*$F51,IF($G51="FSG",0,IF($G51="MG",SUMPRODUCT(Expenses!EO$20:EO$24,$I51:$I55)*$F51,MAX((Expenses!EO$20-$K51/12)*$J51*$F51,0)+MAX((Expenses!EO$21-$K52/12)*$J52*$F51,0)+MAX((Expenses!EO$22-$K53/12)*$J53*$F51,0)+MAX((Expenses!EO$23-$K54/12)*$J54*$F51,0)+MAX((Expenses!EO$24-$K55/12)*$J55*$F51,0)))),0)</f>
        <v>311.99159605174611</v>
      </c>
      <c r="ER217" s="154">
        <f>IF(AND(ER$165&lt;=$E51,ER$165&gt;=EOMONTH($D51,0)),IF($G51="NNN",SUM(Expenses!EP$20:EP$24)*$F51,IF($G51="FSG",0,IF($G51="MG",SUMPRODUCT(Expenses!EP$20:EP$24,$I51:$I55)*$F51,MAX((Expenses!EP$20-$K51/12)*$J51*$F51,0)+MAX((Expenses!EP$21-$K52/12)*$J52*$F51,0)+MAX((Expenses!EP$22-$K53/12)*$J53*$F51,0)+MAX((Expenses!EP$23-$K54/12)*$J54*$F51,0)+MAX((Expenses!EP$24-$K55/12)*$J55*$F51,0)))),0)</f>
        <v>315.16819603968452</v>
      </c>
      <c r="ES217" s="154">
        <f>IF(AND(ES$165&lt;=$E51,ES$165&gt;=EOMONTH($D51,0)),IF($G51="NNN",SUM(Expenses!EQ$20:EQ$24)*$F51,IF($G51="FSG",0,IF($G51="MG",SUMPRODUCT(Expenses!EQ$20:EQ$24,$I51:$I55)*$F51,MAX((Expenses!EQ$20-$K51/12)*$J51*$F51,0)+MAX((Expenses!EQ$21-$K52/12)*$J52*$F51,0)+MAX((Expenses!EQ$22-$K53/12)*$J53*$F51,0)+MAX((Expenses!EQ$23-$K54/12)*$J54*$F51,0)+MAX((Expenses!EQ$24-$K55/12)*$J55*$F51,0)))),0)</f>
        <v>315.72340303617324</v>
      </c>
      <c r="ET217" s="154">
        <f>IF(AND(ET$165&lt;=$E51,ET$165&gt;=EOMONTH($D51,0)),IF($G51="NNN",SUM(Expenses!ER$20:ER$24)*$F51,IF($G51="FSG",0,IF($G51="MG",SUMPRODUCT(Expenses!ER$20:ER$24,$I51:$I55)*$F51,MAX((Expenses!ER$20-$K51/12)*$J51*$F51,0)+MAX((Expenses!ER$21-$K52/12)*$J52*$F51,0)+MAX((Expenses!ER$22-$K53/12)*$J53*$F51,0)+MAX((Expenses!ER$23-$K54/12)*$J54*$F51,0)+MAX((Expenses!ER$24-$K55/12)*$J55*$F51,0)))),0)</f>
        <v>316.27997932289469</v>
      </c>
      <c r="EU217" s="154">
        <f>IF(AND(EU$165&lt;=$E51,EU$165&gt;=EOMONTH($D51,0)),IF($G51="NNN",SUM(Expenses!ES$20:ES$24)*$F51,IF($G51="FSG",0,IF($G51="MG",SUMPRODUCT(Expenses!ES$20:ES$24,$I51:$I55)*$F51,MAX((Expenses!ES$20-$K51/12)*$J51*$F51,0)+MAX((Expenses!ES$21-$K52/12)*$J52*$F51,0)+MAX((Expenses!ES$22-$K53/12)*$J53*$F51,0)+MAX((Expenses!ES$23-$K54/12)*$J54*$F51,0)+MAX((Expenses!ES$24-$K55/12)*$J55*$F51,0)))),0)</f>
        <v>316.83792827688808</v>
      </c>
      <c r="EV217" s="154">
        <f>IF(AND(EV$165&lt;=$E51,EV$165&gt;=EOMONTH($D51,0)),IF($G51="NNN",SUM(Expenses!ET$20:ET$24)*$F51,IF($G51="FSG",0,IF($G51="MG",SUMPRODUCT(Expenses!ET$20:ET$24,$I51:$I55)*$F51,MAX((Expenses!ET$20-$K51/12)*$J51*$F51,0)+MAX((Expenses!ET$21-$K52/12)*$J52*$F51,0)+MAX((Expenses!ET$22-$K53/12)*$J53*$F51,0)+MAX((Expenses!ET$23-$K54/12)*$J54*$F51,0)+MAX((Expenses!ET$24-$K55/12)*$J55*$F51,0)))),0)</f>
        <v>317.39725328352125</v>
      </c>
      <c r="EW217" s="154">
        <f>IF(AND(EW$165&lt;=$E51,EW$165&gt;=EOMONTH($D51,0)),IF($G51="NNN",SUM(Expenses!EU$20:EU$24)*$F51,IF($G51="FSG",0,IF($G51="MG",SUMPRODUCT(Expenses!EU$20:EU$24,$I51:$I55)*$F51,MAX((Expenses!EU$20-$K51/12)*$J51*$F51,0)+MAX((Expenses!EU$21-$K52/12)*$J52*$F51,0)+MAX((Expenses!EU$22-$K53/12)*$J53*$F51,0)+MAX((Expenses!EU$23-$K54/12)*$J54*$F51,0)+MAX((Expenses!EU$24-$K55/12)*$J55*$F51,0)))),0)</f>
        <v>317.95795773651116</v>
      </c>
      <c r="EX217" s="154">
        <f>IF(AND(EX$165&lt;=$E51,EX$165&gt;=EOMONTH($D51,0)),IF($G51="NNN",SUM(Expenses!EV$20:EV$24)*$F51,IF($G51="FSG",0,IF($G51="MG",SUMPRODUCT(Expenses!EV$20:EV$24,$I51:$I55)*$F51,MAX((Expenses!EV$20-$K51/12)*$J51*$F51,0)+MAX((Expenses!EV$21-$K52/12)*$J52*$F51,0)+MAX((Expenses!EV$22-$K53/12)*$J53*$F51,0)+MAX((Expenses!EV$23-$K54/12)*$J54*$F51,0)+MAX((Expenses!EV$24-$K55/12)*$J55*$F51,0)))),0)</f>
        <v>318.52004503794461</v>
      </c>
      <c r="EY217" s="154">
        <f>IF(AND(EY$165&lt;=$E51,EY$165&gt;=EOMONTH($D51,0)),IF($G51="NNN",SUM(Expenses!EW$20:EW$24)*$F51,IF($G51="FSG",0,IF($G51="MG",SUMPRODUCT(Expenses!EW$20:EW$24,$I51:$I55)*$F51,MAX((Expenses!EW$20-$K51/12)*$J51*$F51,0)+MAX((Expenses!EW$21-$K52/12)*$J52*$F51,0)+MAX((Expenses!EW$22-$K53/12)*$J53*$F51,0)+MAX((Expenses!EW$23-$K54/12)*$J54*$F51,0)+MAX((Expenses!EW$24-$K55/12)*$J55*$F51,0)))),0)</f>
        <v>319.08351859829901</v>
      </c>
      <c r="EZ217" s="154">
        <f>IF(AND(EZ$165&lt;=$E51,EZ$165&gt;=EOMONTH($D51,0)),IF($G51="NNN",SUM(Expenses!EX$20:EX$24)*$F51,IF($G51="FSG",0,IF($G51="MG",SUMPRODUCT(Expenses!EX$20:EX$24,$I51:$I55)*$F51,MAX((Expenses!EX$20-$K51/12)*$J51*$F51,0)+MAX((Expenses!EX$21-$K52/12)*$J52*$F51,0)+MAX((Expenses!EX$22-$K53/12)*$J53*$F51,0)+MAX((Expenses!EX$23-$K54/12)*$J54*$F51,0)+MAX((Expenses!EX$24-$K55/12)*$J55*$F51,0)))),0)</f>
        <v>319.64838183646287</v>
      </c>
      <c r="FA217" s="154">
        <f>IF(AND(FA$165&lt;=$E51,FA$165&gt;=EOMONTH($D51,0)),IF($G51="NNN",SUM(Expenses!EY$20:EY$24)*$F51,IF($G51="FSG",0,IF($G51="MG",SUMPRODUCT(Expenses!EY$20:EY$24,$I51:$I55)*$F51,MAX((Expenses!EY$20-$K51/12)*$J51*$F51,0)+MAX((Expenses!EY$21-$K52/12)*$J52*$F51,0)+MAX((Expenses!EY$22-$K53/12)*$J53*$F51,0)+MAX((Expenses!EY$23-$K54/12)*$J54*$F51,0)+MAX((Expenses!EY$24-$K55/12)*$J55*$F51,0)))),0)</f>
        <v>320.21463817975649</v>
      </c>
      <c r="FB217" s="154">
        <f>IF(AND(FB$165&lt;=$E51,FB$165&gt;=EOMONTH($D51,0)),IF($G51="NNN",SUM(Expenses!EZ$20:EZ$24)*$F51,IF($G51="FSG",0,IF($G51="MG",SUMPRODUCT(Expenses!EZ$20:EZ$24,$I51:$I55)*$F51,MAX((Expenses!EZ$20-$K51/12)*$J51*$F51,0)+MAX((Expenses!EZ$21-$K52/12)*$J52*$F51,0)+MAX((Expenses!EZ$22-$K53/12)*$J53*$F51,0)+MAX((Expenses!EZ$23-$K54/12)*$J54*$F51,0)+MAX((Expenses!EZ$24-$K55/12)*$J55*$F51,0)))),0)</f>
        <v>320.78229106395293</v>
      </c>
      <c r="FC217" s="154">
        <f>IF(AND(FC$165&lt;=$E51,FC$165&gt;=EOMONTH($D51,0)),IF($G51="NNN",SUM(Expenses!FA$20:FA$24)*$F51,IF($G51="FSG",0,IF($G51="MG",SUMPRODUCT(Expenses!FA$20:FA$24,$I51:$I55)*$F51,MAX((Expenses!FA$20-$K51/12)*$J51*$F51,0)+MAX((Expenses!FA$21-$K52/12)*$J52*$F51,0)+MAX((Expenses!FA$22-$K53/12)*$J53*$F51,0)+MAX((Expenses!FA$23-$K54/12)*$J54*$F51,0)+MAX((Expenses!FA$24-$K55/12)*$J55*$F51,0)))),0)</f>
        <v>321.35134393329878</v>
      </c>
      <c r="FD217" s="154">
        <f>IF(AND(FD$165&lt;=$E51,FD$165&gt;=EOMONTH($D51,0)),IF($G51="NNN",SUM(Expenses!FB$20:FB$24)*$F51,IF($G51="FSG",0,IF($G51="MG",SUMPRODUCT(Expenses!FB$20:FB$24,$I51:$I55)*$F51,MAX((Expenses!FB$20-$K51/12)*$J51*$F51,0)+MAX((Expenses!FB$21-$K52/12)*$J52*$F51,0)+MAX((Expenses!FB$22-$K53/12)*$J53*$F51,0)+MAX((Expenses!FB$23-$K54/12)*$J54*$F51,0)+MAX((Expenses!FB$24-$K55/12)*$J55*$F51,0)))),0)</f>
        <v>324.62324192087527</v>
      </c>
      <c r="FE217" s="154">
        <f>IF(AND(FE$165&lt;=$E51,FE$165&gt;=EOMONTH($D51,0)),IF($G51="NNN",SUM(Expenses!FC$20:FC$24)*$F51,IF($G51="FSG",0,IF($G51="MG",SUMPRODUCT(Expenses!FC$20:FC$24,$I51:$I55)*$F51,MAX((Expenses!FC$20-$K51/12)*$J51*$F51,0)+MAX((Expenses!FC$21-$K52/12)*$J52*$F51,0)+MAX((Expenses!FC$22-$K53/12)*$J53*$F51,0)+MAX((Expenses!FC$23-$K54/12)*$J54*$F51,0)+MAX((Expenses!FC$24-$K55/12)*$J55*$F51,0)))),0)</f>
        <v>325.19510512725861</v>
      </c>
      <c r="FF217" s="154">
        <f>IF(AND(FF$165&lt;=$E51,FF$165&gt;=EOMONTH($D51,0)),IF($G51="NNN",SUM(Expenses!FD$20:FD$24)*$F51,IF($G51="FSG",0,IF($G51="MG",SUMPRODUCT(Expenses!FD$20:FD$24,$I51:$I55)*$F51,MAX((Expenses!FD$20-$K51/12)*$J51*$F51,0)+MAX((Expenses!FD$21-$K52/12)*$J52*$F51,0)+MAX((Expenses!FD$22-$K53/12)*$J53*$F51,0)+MAX((Expenses!FD$23-$K54/12)*$J54*$F51,0)+MAX((Expenses!FD$24-$K55/12)*$J55*$F51,0)))),0)</f>
        <v>325.76837870258174</v>
      </c>
      <c r="FG217" s="154">
        <f>IF(AND(FG$165&lt;=$E51,FG$165&gt;=EOMONTH($D51,0)),IF($G51="NNN",SUM(Expenses!FE$20:FE$24)*$F51,IF($G51="FSG",0,IF($G51="MG",SUMPRODUCT(Expenses!FE$20:FE$24,$I51:$I55)*$F51,MAX((Expenses!FE$20-$K51/12)*$J51*$F51,0)+MAX((Expenses!FE$21-$K52/12)*$J52*$F51,0)+MAX((Expenses!FE$22-$K53/12)*$J53*$F51,0)+MAX((Expenses!FE$23-$K54/12)*$J54*$F51,0)+MAX((Expenses!FE$24-$K55/12)*$J55*$F51,0)))),0)</f>
        <v>326.34306612519498</v>
      </c>
      <c r="FH217" s="154">
        <f>IF(AND(FH$165&lt;=$E51,FH$165&gt;=EOMONTH($D51,0)),IF($G51="NNN",SUM(Expenses!FF$20:FF$24)*$F51,IF($G51="FSG",0,IF($G51="MG",SUMPRODUCT(Expenses!FF$20:FF$24,$I51:$I55)*$F51,MAX((Expenses!FF$20-$K51/12)*$J51*$F51,0)+MAX((Expenses!FF$21-$K52/12)*$J52*$F51,0)+MAX((Expenses!FF$22-$K53/12)*$J53*$F51,0)+MAX((Expenses!FF$23-$K54/12)*$J54*$F51,0)+MAX((Expenses!FF$24-$K55/12)*$J55*$F51,0)))),0)</f>
        <v>326.91917088202712</v>
      </c>
      <c r="FI217" s="154">
        <f>IF(AND(FI$165&lt;=$E51,FI$165&gt;=EOMONTH($D51,0)),IF($G51="NNN",SUM(Expenses!FG$20:FG$24)*$F51,IF($G51="FSG",0,IF($G51="MG",SUMPRODUCT(Expenses!FG$20:FG$24,$I51:$I55)*$F51,MAX((Expenses!FG$20-$K51/12)*$J51*$F51,0)+MAX((Expenses!FG$21-$K52/12)*$J52*$F51,0)+MAX((Expenses!FG$22-$K53/12)*$J53*$F51,0)+MAX((Expenses!FG$23-$K54/12)*$J54*$F51,0)+MAX((Expenses!FG$24-$K55/12)*$J55*$F51,0)))),0)</f>
        <v>327.49669646860673</v>
      </c>
      <c r="FJ217" s="154">
        <f>IF(AND(FJ$165&lt;=$E51,FJ$165&gt;=EOMONTH($D51,0)),IF($G51="NNN",SUM(Expenses!FH$20:FH$24)*$F51,IF($G51="FSG",0,IF($G51="MG",SUMPRODUCT(Expenses!FH$20:FH$24,$I51:$I55)*$F51,MAX((Expenses!FH$20-$K51/12)*$J51*$F51,0)+MAX((Expenses!FH$21-$K52/12)*$J52*$F51,0)+MAX((Expenses!FH$22-$K53/12)*$J53*$F51,0)+MAX((Expenses!FH$23-$K54/12)*$J54*$F51,0)+MAX((Expenses!FH$24-$K55/12)*$J55*$F51,0)))),0)</f>
        <v>328.0756463890832</v>
      </c>
      <c r="FK217" s="154">
        <f>IF(AND(FK$165&lt;=$E51,FK$165&gt;=EOMONTH($D51,0)),IF($G51="NNN",SUM(Expenses!FI$20:FI$24)*$F51,IF($G51="FSG",0,IF($G51="MG",SUMPRODUCT(Expenses!FI$20:FI$24,$I51:$I55)*$F51,MAX((Expenses!FI$20-$K51/12)*$J51*$F51,0)+MAX((Expenses!FI$21-$K52/12)*$J52*$F51,0)+MAX((Expenses!FI$22-$K53/12)*$J53*$F51,0)+MAX((Expenses!FI$23-$K54/12)*$J54*$F51,0)+MAX((Expenses!FI$24-$K55/12)*$J55*$F51,0)))),0)</f>
        <v>328.65602415624824</v>
      </c>
      <c r="FL217" s="154">
        <f>IF(AND(FL$165&lt;=$E51,FL$165&gt;=EOMONTH($D51,0)),IF($G51="NNN",SUM(Expenses!FJ$20:FJ$24)*$F51,IF($G51="FSG",0,IF($G51="MG",SUMPRODUCT(Expenses!FJ$20:FJ$24,$I51:$I55)*$F51,MAX((Expenses!FJ$20-$K51/12)*$J51*$F51,0)+MAX((Expenses!FJ$21-$K52/12)*$J52*$F51,0)+MAX((Expenses!FJ$22-$K53/12)*$J53*$F51,0)+MAX((Expenses!FJ$23-$K54/12)*$J54*$F51,0)+MAX((Expenses!FJ$24-$K55/12)*$J55*$F51,0)))),0)</f>
        <v>329.23783329155697</v>
      </c>
      <c r="FM217" s="154">
        <f>IF(AND(FM$165&lt;=$E51,FM$165&gt;=EOMONTH($D51,0)),IF($G51="NNN",SUM(Expenses!FK$20:FK$24)*$F51,IF($G51="FSG",0,IF($G51="MG",SUMPRODUCT(Expenses!FK$20:FK$24,$I51:$I55)*$F51,MAX((Expenses!FK$20-$K51/12)*$J51*$F51,0)+MAX((Expenses!FK$21-$K52/12)*$J52*$F51,0)+MAX((Expenses!FK$22-$K53/12)*$J53*$F51,0)+MAX((Expenses!FK$23-$K54/12)*$J54*$F51,0)+MAX((Expenses!FK$24-$K55/12)*$J55*$F51,0)))),0)</f>
        <v>329.82107732514936</v>
      </c>
      <c r="FN217" s="154">
        <f>IF(AND(FN$165&lt;=$E51,FN$165&gt;=EOMONTH($D51,0)),IF($G51="NNN",SUM(Expenses!FL$20:FL$24)*$F51,IF($G51="FSG",0,IF($G51="MG",SUMPRODUCT(Expenses!FL$20:FL$24,$I51:$I55)*$F51,MAX((Expenses!FL$20-$K51/12)*$J51*$F51,0)+MAX((Expenses!FL$21-$K52/12)*$J52*$F51,0)+MAX((Expenses!FL$22-$K53/12)*$J53*$F51,0)+MAX((Expenses!FL$23-$K54/12)*$J54*$F51,0)+MAX((Expenses!FL$24-$K55/12)*$J55*$F51,0)))),0)</f>
        <v>330.40575979587169</v>
      </c>
      <c r="FO217" s="154">
        <f>IF(AND(FO$165&lt;=$E51,FO$165&gt;=EOMONTH($D51,0)),IF($G51="NNN",SUM(Expenses!FM$20:FM$24)*$F51,IF($G51="FSG",0,IF($G51="MG",SUMPRODUCT(Expenses!FM$20:FM$24,$I51:$I55)*$F51,MAX((Expenses!FM$20-$K51/12)*$J51*$F51,0)+MAX((Expenses!FM$21-$K52/12)*$J52*$F51,0)+MAX((Expenses!FM$22-$K53/12)*$J53*$F51,0)+MAX((Expenses!FM$23-$K54/12)*$J54*$F51,0)+MAX((Expenses!FM$24-$K55/12)*$J55*$F51,0)))),0)</f>
        <v>330.9918842512979</v>
      </c>
      <c r="FP217" s="154">
        <f>IF(AND(FP$165&lt;=$E51,FP$165&gt;=EOMONTH($D51,0)),IF($G51="NNN",SUM(Expenses!FN$20:FN$24)*$F51,IF($G51="FSG",0,IF($G51="MG",SUMPRODUCT(Expenses!FN$20:FN$24,$I51:$I55)*$F51,MAX((Expenses!FN$20-$K51/12)*$J51*$F51,0)+MAX((Expenses!FN$21-$K52/12)*$J52*$F51,0)+MAX((Expenses!FN$22-$K53/12)*$J53*$F51,0)+MAX((Expenses!FN$23-$K54/12)*$J54*$F51,0)+MAX((Expenses!FN$24-$K55/12)*$J55*$F51,0)))),0)</f>
        <v>334.36193917850176</v>
      </c>
      <c r="FQ217" s="154">
        <f>IF(AND(FQ$165&lt;=$E51,FQ$165&gt;=EOMONTH($D51,0)),IF($G51="NNN",SUM(Expenses!FO$20:FO$24)*$F51,IF($G51="FSG",0,IF($G51="MG",SUMPRODUCT(Expenses!FO$20:FO$24,$I51:$I55)*$F51,MAX((Expenses!FO$20-$K51/12)*$J51*$F51,0)+MAX((Expenses!FO$21-$K52/12)*$J52*$F51,0)+MAX((Expenses!FO$22-$K53/12)*$J53*$F51,0)+MAX((Expenses!FO$23-$K54/12)*$J54*$F51,0)+MAX((Expenses!FO$24-$K55/12)*$J55*$F51,0)))),0)</f>
        <v>334.95095828107662</v>
      </c>
      <c r="FR217" s="154">
        <f>IF(AND(FR$165&lt;=$E51,FR$165&gt;=EOMONTH($D51,0)),IF($G51="NNN",SUM(Expenses!FP$20:FP$24)*$F51,IF($G51="FSG",0,IF($G51="MG",SUMPRODUCT(Expenses!FP$20:FP$24,$I51:$I55)*$F51,MAX((Expenses!FP$20-$K51/12)*$J51*$F51,0)+MAX((Expenses!FP$21-$K52/12)*$J52*$F51,0)+MAX((Expenses!FP$22-$K53/12)*$J53*$F51,0)+MAX((Expenses!FP$23-$K54/12)*$J54*$F51,0)+MAX((Expenses!FP$24-$K55/12)*$J55*$F51,0)))),0)</f>
        <v>335.54143006365939</v>
      </c>
      <c r="FS217" s="154">
        <f>IF(AND(FS$165&lt;=$E51,FS$165&gt;=EOMONTH($D51,0)),IF($G51="NNN",SUM(Expenses!FQ$20:FQ$24)*$F51,IF($G51="FSG",0,IF($G51="MG",SUMPRODUCT(Expenses!FQ$20:FQ$24,$I51:$I55)*$F51,MAX((Expenses!FQ$20-$K51/12)*$J51*$F51,0)+MAX((Expenses!FQ$21-$K52/12)*$J52*$F51,0)+MAX((Expenses!FQ$22-$K53/12)*$J53*$F51,0)+MAX((Expenses!FQ$23-$K54/12)*$J54*$F51,0)+MAX((Expenses!FQ$24-$K55/12)*$J55*$F51,0)))),0)</f>
        <v>336.13335810895109</v>
      </c>
      <c r="FT217" s="154">
        <f>IF(AND(FT$165&lt;=$E51,FT$165&gt;=EOMONTH($D51,0)),IF($G51="NNN",SUM(Expenses!FR$20:FR$24)*$F51,IF($G51="FSG",0,IF($G51="MG",SUMPRODUCT(Expenses!FR$20:FR$24,$I51:$I55)*$F51,MAX((Expenses!FR$20-$K51/12)*$J51*$F51,0)+MAX((Expenses!FR$21-$K52/12)*$J52*$F51,0)+MAX((Expenses!FR$22-$K53/12)*$J53*$F51,0)+MAX((Expenses!FR$23-$K54/12)*$J54*$F51,0)+MAX((Expenses!FR$24-$K55/12)*$J55*$F51,0)))),0)</f>
        <v>336.72674600848813</v>
      </c>
      <c r="FU217" s="154">
        <f>IF(AND(FU$165&lt;=$E51,FU$165&gt;=EOMONTH($D51,0)),IF($G51="NNN",SUM(Expenses!FS$20:FS$24)*$F51,IF($G51="FSG",0,IF($G51="MG",SUMPRODUCT(Expenses!FS$20:FS$24,$I51:$I55)*$F51,MAX((Expenses!FS$20-$K51/12)*$J51*$F51,0)+MAX((Expenses!FS$21-$K52/12)*$J52*$F51,0)+MAX((Expenses!FS$22-$K53/12)*$J53*$F51,0)+MAX((Expenses!FS$23-$K54/12)*$J54*$F51,0)+MAX((Expenses!FS$24-$K55/12)*$J55*$F51,0)))),0)</f>
        <v>337.32159736266516</v>
      </c>
      <c r="FV217" s="154">
        <f>IF(AND(FV$165&lt;=$E51,FV$165&gt;=EOMONTH($D51,0)),IF($G51="NNN",SUM(Expenses!FT$20:FT$24)*$F51,IF($G51="FSG",0,IF($G51="MG",SUMPRODUCT(Expenses!FT$20:FT$24,$I51:$I55)*$F51,MAX((Expenses!FT$20-$K51/12)*$J51*$F51,0)+MAX((Expenses!FT$21-$K52/12)*$J52*$F51,0)+MAX((Expenses!FT$22-$K53/12)*$J53*$F51,0)+MAX((Expenses!FT$23-$K54/12)*$J54*$F51,0)+MAX((Expenses!FT$24-$K55/12)*$J55*$F51,0)))),0)</f>
        <v>337.91791578075595</v>
      </c>
      <c r="FW217" s="154">
        <f>IF(AND(FW$165&lt;=$E51,FW$165&gt;=EOMONTH($D51,0)),IF($G51="NNN",SUM(Expenses!FU$20:FU$24)*$F51,IF($G51="FSG",0,IF($G51="MG",SUMPRODUCT(Expenses!FU$20:FU$24,$I51:$I55)*$F51,MAX((Expenses!FU$20-$K51/12)*$J51*$F51,0)+MAX((Expenses!FU$21-$K52/12)*$J52*$F51,0)+MAX((Expenses!FU$22-$K53/12)*$J53*$F51,0)+MAX((Expenses!FU$23-$K54/12)*$J54*$F51,0)+MAX((Expenses!FU$24-$K55/12)*$J55*$F51,0)))),0)</f>
        <v>338.51570488093591</v>
      </c>
      <c r="FX217" s="154">
        <f>IF(AND(FX$165&lt;=$E51,FX$165&gt;=EOMONTH($D51,0)),IF($G51="NNN",SUM(Expenses!FV$20:FV$24)*$F51,IF($G51="FSG",0,IF($G51="MG",SUMPRODUCT(Expenses!FV$20:FV$24,$I51:$I55)*$F51,MAX((Expenses!FV$20-$K51/12)*$J51*$F51,0)+MAX((Expenses!FV$21-$K52/12)*$J52*$F51,0)+MAX((Expenses!FV$22-$K53/12)*$J53*$F51,0)+MAX((Expenses!FV$23-$K54/12)*$J54*$F51,0)+MAX((Expenses!FV$24-$K55/12)*$J55*$F51,0)))),0)</f>
        <v>339.11496829030392</v>
      </c>
      <c r="FY217" s="154">
        <f>IF(AND(FY$165&lt;=$E51,FY$165&gt;=EOMONTH($D51,0)),IF($G51="NNN",SUM(Expenses!FW$20:FW$24)*$F51,IF($G51="FSG",0,IF($G51="MG",SUMPRODUCT(Expenses!FW$20:FW$24,$I51:$I55)*$F51,MAX((Expenses!FW$20-$K51/12)*$J51*$F51,0)+MAX((Expenses!FW$21-$K52/12)*$J52*$F51,0)+MAX((Expenses!FW$22-$K53/12)*$J53*$F51,0)+MAX((Expenses!FW$23-$K54/12)*$J54*$F51,0)+MAX((Expenses!FW$24-$K55/12)*$J55*$F51,0)))),0)</f>
        <v>339.71570964490405</v>
      </c>
      <c r="FZ217" s="154">
        <f>IF(AND(FZ$165&lt;=$E51,FZ$165&gt;=EOMONTH($D51,0)),IF($G51="NNN",SUM(Expenses!FX$20:FX$24)*$F51,IF($G51="FSG",0,IF($G51="MG",SUMPRODUCT(Expenses!FX$20:FX$24,$I51:$I55)*$F51,MAX((Expenses!FX$20-$K51/12)*$J51*$F51,0)+MAX((Expenses!FX$21-$K52/12)*$J52*$F51,0)+MAX((Expenses!FX$22-$K53/12)*$J53*$F51,0)+MAX((Expenses!FX$23-$K54/12)*$J54*$F51,0)+MAX((Expenses!FX$24-$K55/12)*$J55*$F51,0)))),0)</f>
        <v>340.31793258974812</v>
      </c>
      <c r="GA217" s="154">
        <f>IF(AND(GA$165&lt;=$E51,GA$165&gt;=EOMONTH($D51,0)),IF($G51="NNN",SUM(Expenses!FY$20:FY$24)*$F51,IF($G51="FSG",0,IF($G51="MG",SUMPRODUCT(Expenses!FY$20:FY$24,$I51:$I55)*$F51,MAX((Expenses!FY$20-$K51/12)*$J51*$F51,0)+MAX((Expenses!FY$21-$K52/12)*$J52*$F51,0)+MAX((Expenses!FY$22-$K53/12)*$J53*$F51,0)+MAX((Expenses!FY$23-$K54/12)*$J54*$F51,0)+MAX((Expenses!FY$24-$K55/12)*$J55*$F51,0)))),0)</f>
        <v>0</v>
      </c>
      <c r="GB217" s="154">
        <f>IF(AND(GB$165&lt;=$E51,GB$165&gt;=EOMONTH($D51,0)),IF($G51="NNN",SUM(Expenses!FZ$20:FZ$24)*$F51,IF($G51="FSG",0,IF($G51="MG",SUMPRODUCT(Expenses!FZ$20:FZ$24,$I51:$I55)*$F51,MAX((Expenses!FZ$20-$K51/12)*$J51*$F51,0)+MAX((Expenses!FZ$21-$K52/12)*$J52*$F51,0)+MAX((Expenses!FZ$22-$K53/12)*$J53*$F51,0)+MAX((Expenses!FZ$23-$K54/12)*$J54*$F51,0)+MAX((Expenses!FZ$24-$K55/12)*$J55*$F51,0)))),0)</f>
        <v>0</v>
      </c>
      <c r="GC217" s="154">
        <f>IF(AND(GC$165&lt;=$E51,GC$165&gt;=EOMONTH($D51,0)),IF($G51="NNN",SUM(Expenses!GA$20:GA$24)*$F51,IF($G51="FSG",0,IF($G51="MG",SUMPRODUCT(Expenses!GA$20:GA$24,$I51:$I55)*$F51,MAX((Expenses!GA$20-$K51/12)*$J51*$F51,0)+MAX((Expenses!GA$21-$K52/12)*$J52*$F51,0)+MAX((Expenses!GA$22-$K53/12)*$J53*$F51,0)+MAX((Expenses!GA$23-$K54/12)*$J54*$F51,0)+MAX((Expenses!GA$24-$K55/12)*$J55*$F51,0)))),0)</f>
        <v>0</v>
      </c>
      <c r="GD217" s="154">
        <f>IF(AND(GD$165&lt;=$E51,GD$165&gt;=EOMONTH($D51,0)),IF($G51="NNN",SUM(Expenses!GB$20:GB$24)*$F51,IF($G51="FSG",0,IF($G51="MG",SUMPRODUCT(Expenses!GB$20:GB$24,$I51:$I55)*$F51,MAX((Expenses!GB$20-$K51/12)*$J51*$F51,0)+MAX((Expenses!GB$21-$K52/12)*$J52*$F51,0)+MAX((Expenses!GB$22-$K53/12)*$J53*$F51,0)+MAX((Expenses!GB$23-$K54/12)*$J54*$F51,0)+MAX((Expenses!GB$24-$K55/12)*$J55*$F51,0)))),0)</f>
        <v>0</v>
      </c>
      <c r="GE217" s="154">
        <f>IF(AND(GE$165&lt;=$E51,GE$165&gt;=EOMONTH($D51,0)),IF($G51="NNN",SUM(Expenses!GC$20:GC$24)*$F51,IF($G51="FSG",0,IF($G51="MG",SUMPRODUCT(Expenses!GC$20:GC$24,$I51:$I55)*$F51,MAX((Expenses!GC$20-$K51/12)*$J51*$F51,0)+MAX((Expenses!GC$21-$K52/12)*$J52*$F51,0)+MAX((Expenses!GC$22-$K53/12)*$J53*$F51,0)+MAX((Expenses!GC$23-$K54/12)*$J54*$F51,0)+MAX((Expenses!GC$24-$K55/12)*$J55*$F51,0)))),0)</f>
        <v>0</v>
      </c>
      <c r="GF217" s="154">
        <f>IF(AND(GF$165&lt;=$E51,GF$165&gt;=EOMONTH($D51,0)),IF($G51="NNN",SUM(Expenses!GD$20:GD$24)*$F51,IF($G51="FSG",0,IF($G51="MG",SUMPRODUCT(Expenses!GD$20:GD$24,$I51:$I55)*$F51,MAX((Expenses!GD$20-$K51/12)*$J51*$F51,0)+MAX((Expenses!GD$21-$K52/12)*$J52*$F51,0)+MAX((Expenses!GD$22-$K53/12)*$J53*$F51,0)+MAX((Expenses!GD$23-$K54/12)*$J54*$F51,0)+MAX((Expenses!GD$24-$K55/12)*$J55*$F51,0)))),0)</f>
        <v>0</v>
      </c>
      <c r="GG217" s="154">
        <f>IF(AND(GG$165&lt;=$E51,GG$165&gt;=EOMONTH($D51,0)),IF($G51="NNN",SUM(Expenses!GE$20:GE$24)*$F51,IF($G51="FSG",0,IF($G51="MG",SUMPRODUCT(Expenses!GE$20:GE$24,$I51:$I55)*$F51,MAX((Expenses!GE$20-$K51/12)*$J51*$F51,0)+MAX((Expenses!GE$21-$K52/12)*$J52*$F51,0)+MAX((Expenses!GE$22-$K53/12)*$J53*$F51,0)+MAX((Expenses!GE$23-$K54/12)*$J54*$F51,0)+MAX((Expenses!GE$24-$K55/12)*$J55*$F51,0)))),0)</f>
        <v>0</v>
      </c>
      <c r="GH217" s="154">
        <f>IF(AND(GH$165&lt;=$E51,GH$165&gt;=EOMONTH($D51,0)),IF($G51="NNN",SUM(Expenses!GF$20:GF$24)*$F51,IF($G51="FSG",0,IF($G51="MG",SUMPRODUCT(Expenses!GF$20:GF$24,$I51:$I55)*$F51,MAX((Expenses!GF$20-$K51/12)*$J51*$F51,0)+MAX((Expenses!GF$21-$K52/12)*$J52*$F51,0)+MAX((Expenses!GF$22-$K53/12)*$J53*$F51,0)+MAX((Expenses!GF$23-$K54/12)*$J54*$F51,0)+MAX((Expenses!GF$24-$K55/12)*$J55*$F51,0)))),0)</f>
        <v>0</v>
      </c>
      <c r="GI217" s="154">
        <f>IF(AND(GI$165&lt;=$E51,GI$165&gt;=EOMONTH($D51,0)),IF($G51="NNN",SUM(Expenses!GG$20:GG$24)*$F51,IF($G51="FSG",0,IF($G51="MG",SUMPRODUCT(Expenses!GG$20:GG$24,$I51:$I55)*$F51,MAX((Expenses!GG$20-$K51/12)*$J51*$F51,0)+MAX((Expenses!GG$21-$K52/12)*$J52*$F51,0)+MAX((Expenses!GG$22-$K53/12)*$J53*$F51,0)+MAX((Expenses!GG$23-$K54/12)*$J54*$F51,0)+MAX((Expenses!GG$24-$K55/12)*$J55*$F51,0)))),0)</f>
        <v>0</v>
      </c>
      <c r="GJ217" s="154">
        <f>IF(AND(GJ$165&lt;=$E51,GJ$165&gt;=EOMONTH($D51,0)),IF($G51="NNN",SUM(Expenses!GH$20:GH$24)*$F51,IF($G51="FSG",0,IF($G51="MG",SUMPRODUCT(Expenses!GH$20:GH$24,$I51:$I55)*$F51,MAX((Expenses!GH$20-$K51/12)*$J51*$F51,0)+MAX((Expenses!GH$21-$K52/12)*$J52*$F51,0)+MAX((Expenses!GH$22-$K53/12)*$J53*$F51,0)+MAX((Expenses!GH$23-$K54/12)*$J54*$F51,0)+MAX((Expenses!GH$24-$K55/12)*$J55*$F51,0)))),0)</f>
        <v>0</v>
      </c>
      <c r="GK217" s="154">
        <f>IF(AND(GK$165&lt;=$E51,GK$165&gt;=EOMONTH($D51,0)),IF($G51="NNN",SUM(Expenses!GI$20:GI$24)*$F51,IF($G51="FSG",0,IF($G51="MG",SUMPRODUCT(Expenses!GI$20:GI$24,$I51:$I55)*$F51,MAX((Expenses!GI$20-$K51/12)*$J51*$F51,0)+MAX((Expenses!GI$21-$K52/12)*$J52*$F51,0)+MAX((Expenses!GI$22-$K53/12)*$J53*$F51,0)+MAX((Expenses!GI$23-$K54/12)*$J54*$F51,0)+MAX((Expenses!GI$24-$K55/12)*$J55*$F51,0)))),0)</f>
        <v>0</v>
      </c>
      <c r="GL217" s="154">
        <f>IF(AND(GL$165&lt;=$E51,GL$165&gt;=EOMONTH($D51,0)),IF($G51="NNN",SUM(Expenses!GJ$20:GJ$24)*$F51,IF($G51="FSG",0,IF($G51="MG",SUMPRODUCT(Expenses!GJ$20:GJ$24,$I51:$I55)*$F51,MAX((Expenses!GJ$20-$K51/12)*$J51*$F51,0)+MAX((Expenses!GJ$21-$K52/12)*$J52*$F51,0)+MAX((Expenses!GJ$22-$K53/12)*$J53*$F51,0)+MAX((Expenses!GJ$23-$K54/12)*$J54*$F51,0)+MAX((Expenses!GJ$24-$K55/12)*$J55*$F51,0)))),0)</f>
        <v>0</v>
      </c>
      <c r="GM217" s="154">
        <f>IF(AND(GM$165&lt;=$E51,GM$165&gt;=EOMONTH($D51,0)),IF($G51="NNN",SUM(Expenses!GK$20:GK$24)*$F51,IF($G51="FSG",0,IF($G51="MG",SUMPRODUCT(Expenses!GK$20:GK$24,$I51:$I55)*$F51,MAX((Expenses!GK$20-$K51/12)*$J51*$F51,0)+MAX((Expenses!GK$21-$K52/12)*$J52*$F51,0)+MAX((Expenses!GK$22-$K53/12)*$J53*$F51,0)+MAX((Expenses!GK$23-$K54/12)*$J54*$F51,0)+MAX((Expenses!GK$24-$K55/12)*$J55*$F51,0)))),0)</f>
        <v>0</v>
      </c>
      <c r="GN217" s="154">
        <f>IF(AND(GN$165&lt;=$E51,GN$165&gt;=EOMONTH($D51,0)),IF($G51="NNN",SUM(Expenses!GL$20:GL$24)*$F51,IF($G51="FSG",0,IF($G51="MG",SUMPRODUCT(Expenses!GL$20:GL$24,$I51:$I55)*$F51,MAX((Expenses!GL$20-$K51/12)*$J51*$F51,0)+MAX((Expenses!GL$21-$K52/12)*$J52*$F51,0)+MAX((Expenses!GL$22-$K53/12)*$J53*$F51,0)+MAX((Expenses!GL$23-$K54/12)*$J54*$F51,0)+MAX((Expenses!GL$24-$K55/12)*$J55*$F51,0)))),0)</f>
        <v>0</v>
      </c>
      <c r="GO217" s="154">
        <f>IF(AND(GO$165&lt;=$E51,GO$165&gt;=EOMONTH($D51,0)),IF($G51="NNN",SUM(Expenses!GM$20:GM$24)*$F51,IF($G51="FSG",0,IF($G51="MG",SUMPRODUCT(Expenses!GM$20:GM$24,$I51:$I55)*$F51,MAX((Expenses!GM$20-$K51/12)*$J51*$F51,0)+MAX((Expenses!GM$21-$K52/12)*$J52*$F51,0)+MAX((Expenses!GM$22-$K53/12)*$J53*$F51,0)+MAX((Expenses!GM$23-$K54/12)*$J54*$F51,0)+MAX((Expenses!GM$24-$K55/12)*$J55*$F51,0)))),0)</f>
        <v>0</v>
      </c>
      <c r="GP217" s="154">
        <f>IF(AND(GP$165&lt;=$E51,GP$165&gt;=EOMONTH($D51,0)),IF($G51="NNN",SUM(Expenses!GN$20:GN$24)*$F51,IF($G51="FSG",0,IF($G51="MG",SUMPRODUCT(Expenses!GN$20:GN$24,$I51:$I55)*$F51,MAX((Expenses!GN$20-$K51/12)*$J51*$F51,0)+MAX((Expenses!GN$21-$K52/12)*$J52*$F51,0)+MAX((Expenses!GN$22-$K53/12)*$J53*$F51,0)+MAX((Expenses!GN$23-$K54/12)*$J54*$F51,0)+MAX((Expenses!GN$24-$K55/12)*$J55*$F51,0)))),0)</f>
        <v>0</v>
      </c>
      <c r="GQ217" s="154">
        <f>IF(AND(GQ$165&lt;=$E51,GQ$165&gt;=EOMONTH($D51,0)),IF($G51="NNN",SUM(Expenses!GO$20:GO$24)*$F51,IF($G51="FSG",0,IF($G51="MG",SUMPRODUCT(Expenses!GO$20:GO$24,$I51:$I55)*$F51,MAX((Expenses!GO$20-$K51/12)*$J51*$F51,0)+MAX((Expenses!GO$21-$K52/12)*$J52*$F51,0)+MAX((Expenses!GO$22-$K53/12)*$J53*$F51,0)+MAX((Expenses!GO$23-$K54/12)*$J54*$F51,0)+MAX((Expenses!GO$24-$K55/12)*$J55*$F51,0)))),0)</f>
        <v>0</v>
      </c>
      <c r="GR217" s="154">
        <f>IF(AND(GR$165&lt;=$E51,GR$165&gt;=EOMONTH($D51,0)),IF($G51="NNN",SUM(Expenses!GP$20:GP$24)*$F51,IF($G51="FSG",0,IF($G51="MG",SUMPRODUCT(Expenses!GP$20:GP$24,$I51:$I55)*$F51,MAX((Expenses!GP$20-$K51/12)*$J51*$F51,0)+MAX((Expenses!GP$21-$K52/12)*$J52*$F51,0)+MAX((Expenses!GP$22-$K53/12)*$J53*$F51,0)+MAX((Expenses!GP$23-$K54/12)*$J54*$F51,0)+MAX((Expenses!GP$24-$K55/12)*$J55*$F51,0)))),0)</f>
        <v>0</v>
      </c>
      <c r="GS217" s="154">
        <f>IF(AND(GS$165&lt;=$E51,GS$165&gt;=EOMONTH($D51,0)),IF($G51="NNN",SUM(Expenses!GQ$20:GQ$24)*$F51,IF($G51="FSG",0,IF($G51="MG",SUMPRODUCT(Expenses!GQ$20:GQ$24,$I51:$I55)*$F51,MAX((Expenses!GQ$20-$K51/12)*$J51*$F51,0)+MAX((Expenses!GQ$21-$K52/12)*$J52*$F51,0)+MAX((Expenses!GQ$22-$K53/12)*$J53*$F51,0)+MAX((Expenses!GQ$23-$K54/12)*$J54*$F51,0)+MAX((Expenses!GQ$24-$K55/12)*$J55*$F51,0)))),0)</f>
        <v>0</v>
      </c>
      <c r="GT217" s="154">
        <f>IF(AND(GT$165&lt;=$E51,GT$165&gt;=EOMONTH($D51,0)),IF($G51="NNN",SUM(Expenses!GR$20:GR$24)*$F51,IF($G51="FSG",0,IF($G51="MG",SUMPRODUCT(Expenses!GR$20:GR$24,$I51:$I55)*$F51,MAX((Expenses!GR$20-$K51/12)*$J51*$F51,0)+MAX((Expenses!GR$21-$K52/12)*$J52*$F51,0)+MAX((Expenses!GR$22-$K53/12)*$J53*$F51,0)+MAX((Expenses!GR$23-$K54/12)*$J54*$F51,0)+MAX((Expenses!GR$24-$K55/12)*$J55*$F51,0)))),0)</f>
        <v>0</v>
      </c>
      <c r="GU217" s="154">
        <f>IF(AND(GU$165&lt;=$E51,GU$165&gt;=EOMONTH($D51,0)),IF($G51="NNN",SUM(Expenses!GS$20:GS$24)*$F51,IF($G51="FSG",0,IF($G51="MG",SUMPRODUCT(Expenses!GS$20:GS$24,$I51:$I55)*$F51,MAX((Expenses!GS$20-$K51/12)*$J51*$F51,0)+MAX((Expenses!GS$21-$K52/12)*$J52*$F51,0)+MAX((Expenses!GS$22-$K53/12)*$J53*$F51,0)+MAX((Expenses!GS$23-$K54/12)*$J54*$F51,0)+MAX((Expenses!GS$24-$K55/12)*$J55*$F51,0)))),0)</f>
        <v>0</v>
      </c>
      <c r="GV217" s="154">
        <f>IF(AND(GV$165&lt;=$E51,GV$165&gt;=EOMONTH($D51,0)),IF($G51="NNN",SUM(Expenses!GT$20:GT$24)*$F51,IF($G51="FSG",0,IF($G51="MG",SUMPRODUCT(Expenses!GT$20:GT$24,$I51:$I55)*$F51,MAX((Expenses!GT$20-$K51/12)*$J51*$F51,0)+MAX((Expenses!GT$21-$K52/12)*$J52*$F51,0)+MAX((Expenses!GT$22-$K53/12)*$J53*$F51,0)+MAX((Expenses!GT$23-$K54/12)*$J54*$F51,0)+MAX((Expenses!GT$24-$K55/12)*$J55*$F51,0)))),0)</f>
        <v>0</v>
      </c>
      <c r="GW217" s="154">
        <f>IF(AND(GW$165&lt;=$E51,GW$165&gt;=EOMONTH($D51,0)),IF($G51="NNN",SUM(Expenses!GU$20:GU$24)*$F51,IF($G51="FSG",0,IF($G51="MG",SUMPRODUCT(Expenses!GU$20:GU$24,$I51:$I55)*$F51,MAX((Expenses!GU$20-$K51/12)*$J51*$F51,0)+MAX((Expenses!GU$21-$K52/12)*$J52*$F51,0)+MAX((Expenses!GU$22-$K53/12)*$J53*$F51,0)+MAX((Expenses!GU$23-$K54/12)*$J54*$F51,0)+MAX((Expenses!GU$24-$K55/12)*$J55*$F51,0)))),0)</f>
        <v>0</v>
      </c>
      <c r="GX217" s="154">
        <f>IF(AND(GX$165&lt;=$E51,GX$165&gt;=EOMONTH($D51,0)),IF($G51="NNN",SUM(Expenses!GV$20:GV$24)*$F51,IF($G51="FSG",0,IF($G51="MG",SUMPRODUCT(Expenses!GV$20:GV$24,$I51:$I55)*$F51,MAX((Expenses!GV$20-$K51/12)*$J51*$F51,0)+MAX((Expenses!GV$21-$K52/12)*$J52*$F51,0)+MAX((Expenses!GV$22-$K53/12)*$J53*$F51,0)+MAX((Expenses!GV$23-$K54/12)*$J54*$F51,0)+MAX((Expenses!GV$24-$K55/12)*$J55*$F51,0)))),0)</f>
        <v>0</v>
      </c>
      <c r="GY217" s="154">
        <f>IF(AND(GY$165&lt;=$E51,GY$165&gt;=EOMONTH($D51,0)),IF($G51="NNN",SUM(Expenses!GW$20:GW$24)*$F51,IF($G51="FSG",0,IF($G51="MG",SUMPRODUCT(Expenses!GW$20:GW$24,$I51:$I55)*$F51,MAX((Expenses!GW$20-$K51/12)*$J51*$F51,0)+MAX((Expenses!GW$21-$K52/12)*$J52*$F51,0)+MAX((Expenses!GW$22-$K53/12)*$J53*$F51,0)+MAX((Expenses!GW$23-$K54/12)*$J54*$F51,0)+MAX((Expenses!GW$24-$K55/12)*$J55*$F51,0)))),0)</f>
        <v>0</v>
      </c>
      <c r="GZ217" s="154">
        <f>IF(AND(GZ$165&lt;=$E51,GZ$165&gt;=EOMONTH($D51,0)),IF($G51="NNN",SUM(Expenses!GX$20:GX$24)*$F51,IF($G51="FSG",0,IF($G51="MG",SUMPRODUCT(Expenses!GX$20:GX$24,$I51:$I55)*$F51,MAX((Expenses!GX$20-$K51/12)*$J51*$F51,0)+MAX((Expenses!GX$21-$K52/12)*$J52*$F51,0)+MAX((Expenses!GX$22-$K53/12)*$J53*$F51,0)+MAX((Expenses!GX$23-$K54/12)*$J54*$F51,0)+MAX((Expenses!GX$24-$K55/12)*$J55*$F51,0)))),0)</f>
        <v>0</v>
      </c>
      <c r="HA217" s="154">
        <f>IF(AND(HA$165&lt;=$E51,HA$165&gt;=EOMONTH($D51,0)),IF($G51="NNN",SUM(Expenses!GY$20:GY$24)*$F51,IF($G51="FSG",0,IF($G51="MG",SUMPRODUCT(Expenses!GY$20:GY$24,$I51:$I55)*$F51,MAX((Expenses!GY$20-$K51/12)*$J51*$F51,0)+MAX((Expenses!GY$21-$K52/12)*$J52*$F51,0)+MAX((Expenses!GY$22-$K53/12)*$J53*$F51,0)+MAX((Expenses!GY$23-$K54/12)*$J54*$F51,0)+MAX((Expenses!GY$24-$K55/12)*$J55*$F51,0)))),0)</f>
        <v>0</v>
      </c>
      <c r="HB217" s="154">
        <f>IF(AND(HB$165&lt;=$E51,HB$165&gt;=EOMONTH($D51,0)),IF($G51="NNN",SUM(Expenses!GZ$20:GZ$24)*$F51,IF($G51="FSG",0,IF($G51="MG",SUMPRODUCT(Expenses!GZ$20:GZ$24,$I51:$I55)*$F51,MAX((Expenses!GZ$20-$K51/12)*$J51*$F51,0)+MAX((Expenses!GZ$21-$K52/12)*$J52*$F51,0)+MAX((Expenses!GZ$22-$K53/12)*$J53*$F51,0)+MAX((Expenses!GZ$23-$K54/12)*$J54*$F51,0)+MAX((Expenses!GZ$24-$K55/12)*$J55*$F51,0)))),0)</f>
        <v>0</v>
      </c>
      <c r="HC217" s="154">
        <f>IF(AND(HC$165&lt;=$E51,HC$165&gt;=EOMONTH($D51,0)),IF($G51="NNN",SUM(Expenses!HA$20:HA$24)*$F51,IF($G51="FSG",0,IF($G51="MG",SUMPRODUCT(Expenses!HA$20:HA$24,$I51:$I55)*$F51,MAX((Expenses!HA$20-$K51/12)*$J51*$F51,0)+MAX((Expenses!HA$21-$K52/12)*$J52*$F51,0)+MAX((Expenses!HA$22-$K53/12)*$J53*$F51,0)+MAX((Expenses!HA$23-$K54/12)*$J54*$F51,0)+MAX((Expenses!HA$24-$K55/12)*$J55*$F51,0)))),0)</f>
        <v>0</v>
      </c>
      <c r="HD217" s="154">
        <f>IF(AND(HD$165&lt;=$E51,HD$165&gt;=EOMONTH($D51,0)),IF($G51="NNN",SUM(Expenses!HB$20:HB$24)*$F51,IF($G51="FSG",0,IF($G51="MG",SUMPRODUCT(Expenses!HB$20:HB$24,$I51:$I55)*$F51,MAX((Expenses!HB$20-$K51/12)*$J51*$F51,0)+MAX((Expenses!HB$21-$K52/12)*$J52*$F51,0)+MAX((Expenses!HB$22-$K53/12)*$J53*$F51,0)+MAX((Expenses!HB$23-$K54/12)*$J54*$F51,0)+MAX((Expenses!HB$24-$K55/12)*$J55*$F51,0)))),0)</f>
        <v>0</v>
      </c>
      <c r="HE217" s="154">
        <f>IF(AND(HE$165&lt;=$E51,HE$165&gt;=EOMONTH($D51,0)),IF($G51="NNN",SUM(Expenses!HC$20:HC$24)*$F51,IF($G51="FSG",0,IF($G51="MG",SUMPRODUCT(Expenses!HC$20:HC$24,$I51:$I55)*$F51,MAX((Expenses!HC$20-$K51/12)*$J51*$F51,0)+MAX((Expenses!HC$21-$K52/12)*$J52*$F51,0)+MAX((Expenses!HC$22-$K53/12)*$J53*$F51,0)+MAX((Expenses!HC$23-$K54/12)*$J54*$F51,0)+MAX((Expenses!HC$24-$K55/12)*$J55*$F51,0)))),0)</f>
        <v>0</v>
      </c>
      <c r="HF217" s="154">
        <f>IF(AND(HF$165&lt;=$E51,HF$165&gt;=EOMONTH($D51,0)),IF($G51="NNN",SUM(Expenses!HD$20:HD$24)*$F51,IF($G51="FSG",0,IF($G51="MG",SUMPRODUCT(Expenses!HD$20:HD$24,$I51:$I55)*$F51,MAX((Expenses!HD$20-$K51/12)*$J51*$F51,0)+MAX((Expenses!HD$21-$K52/12)*$J52*$F51,0)+MAX((Expenses!HD$22-$K53/12)*$J53*$F51,0)+MAX((Expenses!HD$23-$K54/12)*$J54*$F51,0)+MAX((Expenses!HD$24-$K55/12)*$J55*$F51,0)))),0)</f>
        <v>0</v>
      </c>
      <c r="HG217" s="154">
        <f>IF(AND(HG$165&lt;=$E51,HG$165&gt;=EOMONTH($D51,0)),IF($G51="NNN",SUM(Expenses!HE$20:HE$24)*$F51,IF($G51="FSG",0,IF($G51="MG",SUMPRODUCT(Expenses!HE$20:HE$24,$I51:$I55)*$F51,MAX((Expenses!HE$20-$K51/12)*$J51*$F51,0)+MAX((Expenses!HE$21-$K52/12)*$J52*$F51,0)+MAX((Expenses!HE$22-$K53/12)*$J53*$F51,0)+MAX((Expenses!HE$23-$K54/12)*$J54*$F51,0)+MAX((Expenses!HE$24-$K55/12)*$J55*$F51,0)))),0)</f>
        <v>0</v>
      </c>
      <c r="HH217" s="154">
        <f>IF(AND(HH$165&lt;=$E51,HH$165&gt;=EOMONTH($D51,0)),IF($G51="NNN",SUM(Expenses!HF$20:HF$24)*$F51,IF($G51="FSG",0,IF($G51="MG",SUMPRODUCT(Expenses!HF$20:HF$24,$I51:$I55)*$F51,MAX((Expenses!HF$20-$K51/12)*$J51*$F51,0)+MAX((Expenses!HF$21-$K52/12)*$J52*$F51,0)+MAX((Expenses!HF$22-$K53/12)*$J53*$F51,0)+MAX((Expenses!HF$23-$K54/12)*$J54*$F51,0)+MAX((Expenses!HF$24-$K55/12)*$J55*$F51,0)))),0)</f>
        <v>0</v>
      </c>
      <c r="HI217" s="154">
        <f>IF(AND(HI$165&lt;=$E51,HI$165&gt;=EOMONTH($D51,0)),IF($G51="NNN",SUM(Expenses!HG$20:HG$24)*$F51,IF($G51="FSG",0,IF($G51="MG",SUMPRODUCT(Expenses!HG$20:HG$24,$I51:$I55)*$F51,MAX((Expenses!HG$20-$K51/12)*$J51*$F51,0)+MAX((Expenses!HG$21-$K52/12)*$J52*$F51,0)+MAX((Expenses!HG$22-$K53/12)*$J53*$F51,0)+MAX((Expenses!HG$23-$K54/12)*$J54*$F51,0)+MAX((Expenses!HG$24-$K55/12)*$J55*$F51,0)))),0)</f>
        <v>0</v>
      </c>
      <c r="HJ217" s="154">
        <f>IF(AND(HJ$165&lt;=$E51,HJ$165&gt;=EOMONTH($D51,0)),IF($G51="NNN",SUM(Expenses!HH$20:HH$24)*$F51,IF($G51="FSG",0,IF($G51="MG",SUMPRODUCT(Expenses!HH$20:HH$24,$I51:$I55)*$F51,MAX((Expenses!HH$20-$K51/12)*$J51*$F51,0)+MAX((Expenses!HH$21-$K52/12)*$J52*$F51,0)+MAX((Expenses!HH$22-$K53/12)*$J53*$F51,0)+MAX((Expenses!HH$23-$K54/12)*$J54*$F51,0)+MAX((Expenses!HH$24-$K55/12)*$J55*$F51,0)))),0)</f>
        <v>0</v>
      </c>
      <c r="HK217" s="154">
        <f>IF(AND(HK$165&lt;=$E51,HK$165&gt;=EOMONTH($D51,0)),IF($G51="NNN",SUM(Expenses!HI$20:HI$24)*$F51,IF($G51="FSG",0,IF($G51="MG",SUMPRODUCT(Expenses!HI$20:HI$24,$I51:$I55)*$F51,MAX((Expenses!HI$20-$K51/12)*$J51*$F51,0)+MAX((Expenses!HI$21-$K52/12)*$J52*$F51,0)+MAX((Expenses!HI$22-$K53/12)*$J53*$F51,0)+MAX((Expenses!HI$23-$K54/12)*$J54*$F51,0)+MAX((Expenses!HI$24-$K55/12)*$J55*$F51,0)))),0)</f>
        <v>0</v>
      </c>
      <c r="HL217" s="154">
        <f>IF(AND(HL$165&lt;=$E51,HL$165&gt;=EOMONTH($D51,0)),IF($G51="NNN",SUM(Expenses!HJ$20:HJ$24)*$F51,IF($G51="FSG",0,IF($G51="MG",SUMPRODUCT(Expenses!HJ$20:HJ$24,$I51:$I55)*$F51,MAX((Expenses!HJ$20-$K51/12)*$J51*$F51,0)+MAX((Expenses!HJ$21-$K52/12)*$J52*$F51,0)+MAX((Expenses!HJ$22-$K53/12)*$J53*$F51,0)+MAX((Expenses!HJ$23-$K54/12)*$J54*$F51,0)+MAX((Expenses!HJ$24-$K55/12)*$J55*$F51,0)))),0)</f>
        <v>0</v>
      </c>
      <c r="HM217" s="154">
        <f>IF(AND(HM$165&lt;=$E51,HM$165&gt;=EOMONTH($D51,0)),IF($G51="NNN",SUM(Expenses!HK$20:HK$24)*$F51,IF($G51="FSG",0,IF($G51="MG",SUMPRODUCT(Expenses!HK$20:HK$24,$I51:$I55)*$F51,MAX((Expenses!HK$20-$K51/12)*$J51*$F51,0)+MAX((Expenses!HK$21-$K52/12)*$J52*$F51,0)+MAX((Expenses!HK$22-$K53/12)*$J53*$F51,0)+MAX((Expenses!HK$23-$K54/12)*$J54*$F51,0)+MAX((Expenses!HK$24-$K55/12)*$J55*$F51,0)))),0)</f>
        <v>0</v>
      </c>
      <c r="HN217" s="154">
        <f>IF(AND(HN$165&lt;=$E51,HN$165&gt;=EOMONTH($D51,0)),IF($G51="NNN",SUM(Expenses!HL$20:HL$24)*$F51,IF($G51="FSG",0,IF($G51="MG",SUMPRODUCT(Expenses!HL$20:HL$24,$I51:$I55)*$F51,MAX((Expenses!HL$20-$K51/12)*$J51*$F51,0)+MAX((Expenses!HL$21-$K52/12)*$J52*$F51,0)+MAX((Expenses!HL$22-$K53/12)*$J53*$F51,0)+MAX((Expenses!HL$23-$K54/12)*$J54*$F51,0)+MAX((Expenses!HL$24-$K55/12)*$J55*$F51,0)))),0)</f>
        <v>0</v>
      </c>
      <c r="HO217" s="154">
        <f>IF(AND(HO$165&lt;=$E51,HO$165&gt;=EOMONTH($D51,0)),IF($G51="NNN",SUM(Expenses!HM$20:HM$24)*$F51,IF($G51="FSG",0,IF($G51="MG",SUMPRODUCT(Expenses!HM$20:HM$24,$I51:$I55)*$F51,MAX((Expenses!HM$20-$K51/12)*$J51*$F51,0)+MAX((Expenses!HM$21-$K52/12)*$J52*$F51,0)+MAX((Expenses!HM$22-$K53/12)*$J53*$F51,0)+MAX((Expenses!HM$23-$K54/12)*$J54*$F51,0)+MAX((Expenses!HM$24-$K55/12)*$J55*$F51,0)))),0)</f>
        <v>0</v>
      </c>
      <c r="HP217" s="154">
        <f>IF(AND(HP$165&lt;=$E51,HP$165&gt;=EOMONTH($D51,0)),IF($G51="NNN",SUM(Expenses!HN$20:HN$24)*$F51,IF($G51="FSG",0,IF($G51="MG",SUMPRODUCT(Expenses!HN$20:HN$24,$I51:$I55)*$F51,MAX((Expenses!HN$20-$K51/12)*$J51*$F51,0)+MAX((Expenses!HN$21-$K52/12)*$J52*$F51,0)+MAX((Expenses!HN$22-$K53/12)*$J53*$F51,0)+MAX((Expenses!HN$23-$K54/12)*$J54*$F51,0)+MAX((Expenses!HN$24-$K55/12)*$J55*$F51,0)))),0)</f>
        <v>0</v>
      </c>
      <c r="HQ217" s="154">
        <f>IF(AND(HQ$165&lt;=$E51,HQ$165&gt;=EOMONTH($D51,0)),IF($G51="NNN",SUM(Expenses!HO$20:HO$24)*$F51,IF($G51="FSG",0,IF($G51="MG",SUMPRODUCT(Expenses!HO$20:HO$24,$I51:$I55)*$F51,MAX((Expenses!HO$20-$K51/12)*$J51*$F51,0)+MAX((Expenses!HO$21-$K52/12)*$J52*$F51,0)+MAX((Expenses!HO$22-$K53/12)*$J53*$F51,0)+MAX((Expenses!HO$23-$K54/12)*$J54*$F51,0)+MAX((Expenses!HO$24-$K55/12)*$J55*$F51,0)))),0)</f>
        <v>0</v>
      </c>
      <c r="HR217" s="154">
        <f>IF(AND(HR$165&lt;=$E51,HR$165&gt;=EOMONTH($D51,0)),IF($G51="NNN",SUM(Expenses!HP$20:HP$24)*$F51,IF($G51="FSG",0,IF($G51="MG",SUMPRODUCT(Expenses!HP$20:HP$24,$I51:$I55)*$F51,MAX((Expenses!HP$20-$K51/12)*$J51*$F51,0)+MAX((Expenses!HP$21-$K52/12)*$J52*$F51,0)+MAX((Expenses!HP$22-$K53/12)*$J53*$F51,0)+MAX((Expenses!HP$23-$K54/12)*$J54*$F51,0)+MAX((Expenses!HP$24-$K55/12)*$J55*$F51,0)))),0)</f>
        <v>0</v>
      </c>
      <c r="HS217" s="154">
        <f>IF(AND(HS$165&lt;=$E51,HS$165&gt;=EOMONTH($D51,0)),IF($G51="NNN",SUM(Expenses!HQ$20:HQ$24)*$F51,IF($G51="FSG",0,IF($G51="MG",SUMPRODUCT(Expenses!HQ$20:HQ$24,$I51:$I55)*$F51,MAX((Expenses!HQ$20-$K51/12)*$J51*$F51,0)+MAX((Expenses!HQ$21-$K52/12)*$J52*$F51,0)+MAX((Expenses!HQ$22-$K53/12)*$J53*$F51,0)+MAX((Expenses!HQ$23-$K54/12)*$J54*$F51,0)+MAX((Expenses!HQ$24-$K55/12)*$J55*$F51,0)))),0)</f>
        <v>0</v>
      </c>
      <c r="HT217" s="154">
        <f>IF(AND(HT$165&lt;=$E51,HT$165&gt;=EOMONTH($D51,0)),IF($G51="NNN",SUM(Expenses!HR$20:HR$24)*$F51,IF($G51="FSG",0,IF($G51="MG",SUMPRODUCT(Expenses!HR$20:HR$24,$I51:$I55)*$F51,MAX((Expenses!HR$20-$K51/12)*$J51*$F51,0)+MAX((Expenses!HR$21-$K52/12)*$J52*$F51,0)+MAX((Expenses!HR$22-$K53/12)*$J53*$F51,0)+MAX((Expenses!HR$23-$K54/12)*$J54*$F51,0)+MAX((Expenses!HR$24-$K55/12)*$J55*$F51,0)))),0)</f>
        <v>0</v>
      </c>
      <c r="HU217" s="154">
        <f>IF(AND(HU$165&lt;=$E51,HU$165&gt;=EOMONTH($D51,0)),IF($G51="NNN",SUM(Expenses!HS$20:HS$24)*$F51,IF($G51="FSG",0,IF($G51="MG",SUMPRODUCT(Expenses!HS$20:HS$24,$I51:$I55)*$F51,MAX((Expenses!HS$20-$K51/12)*$J51*$F51,0)+MAX((Expenses!HS$21-$K52/12)*$J52*$F51,0)+MAX((Expenses!HS$22-$K53/12)*$J53*$F51,0)+MAX((Expenses!HS$23-$K54/12)*$J54*$F51,0)+MAX((Expenses!HS$24-$K55/12)*$J55*$F51,0)))),0)</f>
        <v>0</v>
      </c>
      <c r="HV217" s="154">
        <f>IF(AND(HV$165&lt;=$E51,HV$165&gt;=EOMONTH($D51,0)),IF($G51="NNN",SUM(Expenses!HT$20:HT$24)*$F51,IF($G51="FSG",0,IF($G51="MG",SUMPRODUCT(Expenses!HT$20:HT$24,$I51:$I55)*$F51,MAX((Expenses!HT$20-$K51/12)*$J51*$F51,0)+MAX((Expenses!HT$21-$K52/12)*$J52*$F51,0)+MAX((Expenses!HT$22-$K53/12)*$J53*$F51,0)+MAX((Expenses!HT$23-$K54/12)*$J54*$F51,0)+MAX((Expenses!HT$24-$K55/12)*$J55*$F51,0)))),0)</f>
        <v>0</v>
      </c>
      <c r="HW217" s="154">
        <f>IF(AND(HW$165&lt;=$E51,HW$165&gt;=EOMONTH($D51,0)),IF($G51="NNN",SUM(Expenses!HU$20:HU$24)*$F51,IF($G51="FSG",0,IF($G51="MG",SUMPRODUCT(Expenses!HU$20:HU$24,$I51:$I55)*$F51,MAX((Expenses!HU$20-$K51/12)*$J51*$F51,0)+MAX((Expenses!HU$21-$K52/12)*$J52*$F51,0)+MAX((Expenses!HU$22-$K53/12)*$J53*$F51,0)+MAX((Expenses!HU$23-$K54/12)*$J54*$F51,0)+MAX((Expenses!HU$24-$K55/12)*$J55*$F51,0)))),0)</f>
        <v>0</v>
      </c>
      <c r="HX217" s="154">
        <f>IF(AND(HX$165&lt;=$E51,HX$165&gt;=EOMONTH($D51,0)),IF($G51="NNN",SUM(Expenses!HV$20:HV$24)*$F51,IF($G51="FSG",0,IF($G51="MG",SUMPRODUCT(Expenses!HV$20:HV$24,$I51:$I55)*$F51,MAX((Expenses!HV$20-$K51/12)*$J51*$F51,0)+MAX((Expenses!HV$21-$K52/12)*$J52*$F51,0)+MAX((Expenses!HV$22-$K53/12)*$J53*$F51,0)+MAX((Expenses!HV$23-$K54/12)*$J54*$F51,0)+MAX((Expenses!HV$24-$K55/12)*$J55*$F51,0)))),0)</f>
        <v>0</v>
      </c>
      <c r="HY217" s="154">
        <f>IF(AND(HY$165&lt;=$E51,HY$165&gt;=EOMONTH($D51,0)),IF($G51="NNN",SUM(Expenses!HW$20:HW$24)*$F51,IF($G51="FSG",0,IF($G51="MG",SUMPRODUCT(Expenses!HW$20:HW$24,$I51:$I55)*$F51,MAX((Expenses!HW$20-$K51/12)*$J51*$F51,0)+MAX((Expenses!HW$21-$K52/12)*$J52*$F51,0)+MAX((Expenses!HW$22-$K53/12)*$J53*$F51,0)+MAX((Expenses!HW$23-$K54/12)*$J54*$F51,0)+MAX((Expenses!HW$24-$K55/12)*$J55*$F51,0)))),0)</f>
        <v>0</v>
      </c>
      <c r="HZ217" s="154">
        <f>IF(AND(HZ$165&lt;=$E51,HZ$165&gt;=EOMONTH($D51,0)),IF($G51="NNN",SUM(Expenses!HX$20:HX$24)*$F51,IF($G51="FSG",0,IF($G51="MG",SUMPRODUCT(Expenses!HX$20:HX$24,$I51:$I55)*$F51,MAX((Expenses!HX$20-$K51/12)*$J51*$F51,0)+MAX((Expenses!HX$21-$K52/12)*$J52*$F51,0)+MAX((Expenses!HX$22-$K53/12)*$J53*$F51,0)+MAX((Expenses!HX$23-$K54/12)*$J54*$F51,0)+MAX((Expenses!HX$24-$K55/12)*$J55*$F51,0)))),0)</f>
        <v>0</v>
      </c>
      <c r="IA217" s="154">
        <f>IF(AND(IA$165&lt;=$E51,IA$165&gt;=EOMONTH($D51,0)),IF($G51="NNN",SUM(Expenses!HY$20:HY$24)*$F51,IF($G51="FSG",0,IF($G51="MG",SUMPRODUCT(Expenses!HY$20:HY$24,$I51:$I55)*$F51,MAX((Expenses!HY$20-$K51/12)*$J51*$F51,0)+MAX((Expenses!HY$21-$K52/12)*$J52*$F51,0)+MAX((Expenses!HY$22-$K53/12)*$J53*$F51,0)+MAX((Expenses!HY$23-$K54/12)*$J54*$F51,0)+MAX((Expenses!HY$24-$K55/12)*$J55*$F51,0)))),0)</f>
        <v>0</v>
      </c>
      <c r="IB217" s="154">
        <f>IF(AND(IB$165&lt;=$E51,IB$165&gt;=EOMONTH($D51,0)),IF($G51="NNN",SUM(Expenses!HZ$20:HZ$24)*$F51,IF($G51="FSG",0,IF($G51="MG",SUMPRODUCT(Expenses!HZ$20:HZ$24,$I51:$I55)*$F51,MAX((Expenses!HZ$20-$K51/12)*$J51*$F51,0)+MAX((Expenses!HZ$21-$K52/12)*$J52*$F51,0)+MAX((Expenses!HZ$22-$K53/12)*$J53*$F51,0)+MAX((Expenses!HZ$23-$K54/12)*$J54*$F51,0)+MAX((Expenses!HZ$24-$K55/12)*$J55*$F51,0)))),0)</f>
        <v>0</v>
      </c>
      <c r="IC217" s="154">
        <f>IF(AND(IC$165&lt;=$E51,IC$165&gt;=EOMONTH($D51,0)),IF($G51="NNN",SUM(Expenses!IA$20:IA$24)*$F51,IF($G51="FSG",0,IF($G51="MG",SUMPRODUCT(Expenses!IA$20:IA$24,$I51:$I55)*$F51,MAX((Expenses!IA$20-$K51/12)*$J51*$F51,0)+MAX((Expenses!IA$21-$K52/12)*$J52*$F51,0)+MAX((Expenses!IA$22-$K53/12)*$J53*$F51,0)+MAX((Expenses!IA$23-$K54/12)*$J54*$F51,0)+MAX((Expenses!IA$24-$K55/12)*$J55*$F51,0)))),0)</f>
        <v>0</v>
      </c>
      <c r="ID217" s="154">
        <f>IF(AND(ID$165&lt;=$E51,ID$165&gt;=EOMONTH($D51,0)),IF($G51="NNN",SUM(Expenses!IB$20:IB$24)*$F51,IF($G51="FSG",0,IF($G51="MG",SUMPRODUCT(Expenses!IB$20:IB$24,$I51:$I55)*$F51,MAX((Expenses!IB$20-$K51/12)*$J51*$F51,0)+MAX((Expenses!IB$21-$K52/12)*$J52*$F51,0)+MAX((Expenses!IB$22-$K53/12)*$J53*$F51,0)+MAX((Expenses!IB$23-$K54/12)*$J54*$F51,0)+MAX((Expenses!IB$24-$K55/12)*$J55*$F51,0)))),0)</f>
        <v>0</v>
      </c>
      <c r="IE217" s="154">
        <f>IF(AND(IE$165&lt;=$E51,IE$165&gt;=EOMONTH($D51,0)),IF($G51="NNN",SUM(Expenses!IC$20:IC$24)*$F51,IF($G51="FSG",0,IF($G51="MG",SUMPRODUCT(Expenses!IC$20:IC$24,$I51:$I55)*$F51,MAX((Expenses!IC$20-$K51/12)*$J51*$F51,0)+MAX((Expenses!IC$21-$K52/12)*$J52*$F51,0)+MAX((Expenses!IC$22-$K53/12)*$J53*$F51,0)+MAX((Expenses!IC$23-$K54/12)*$J54*$F51,0)+MAX((Expenses!IC$24-$K55/12)*$J55*$F51,0)))),0)</f>
        <v>0</v>
      </c>
      <c r="IF217" s="154">
        <f>IF(AND(IF$165&lt;=$E51,IF$165&gt;=EOMONTH($D51,0)),IF($G51="NNN",SUM(Expenses!ID$20:ID$24)*$F51,IF($G51="FSG",0,IF($G51="MG",SUMPRODUCT(Expenses!ID$20:ID$24,$I51:$I55)*$F51,MAX((Expenses!ID$20-$K51/12)*$J51*$F51,0)+MAX((Expenses!ID$21-$K52/12)*$J52*$F51,0)+MAX((Expenses!ID$22-$K53/12)*$J53*$F51,0)+MAX((Expenses!ID$23-$K54/12)*$J54*$F51,0)+MAX((Expenses!ID$24-$K55/12)*$J55*$F51,0)))),0)</f>
        <v>0</v>
      </c>
      <c r="IG217" s="154">
        <f>IF(AND(IG$165&lt;=$E51,IG$165&gt;=EOMONTH($D51,0)),IF($G51="NNN",SUM(Expenses!IE$20:IE$24)*$F51,IF($G51="FSG",0,IF($G51="MG",SUMPRODUCT(Expenses!IE$20:IE$24,$I51:$I55)*$F51,MAX((Expenses!IE$20-$K51/12)*$J51*$F51,0)+MAX((Expenses!IE$21-$K52/12)*$J52*$F51,0)+MAX((Expenses!IE$22-$K53/12)*$J53*$F51,0)+MAX((Expenses!IE$23-$K54/12)*$J54*$F51,0)+MAX((Expenses!IE$24-$K55/12)*$J55*$F51,0)))),0)</f>
        <v>0</v>
      </c>
      <c r="IH217" s="154">
        <f>IF(AND(IH$165&lt;=$E51,IH$165&gt;=EOMONTH($D51,0)),IF($G51="NNN",SUM(Expenses!IF$20:IF$24)*$F51,IF($G51="FSG",0,IF($G51="MG",SUMPRODUCT(Expenses!IF$20:IF$24,$I51:$I55)*$F51,MAX((Expenses!IF$20-$K51/12)*$J51*$F51,0)+MAX((Expenses!IF$21-$K52/12)*$J52*$F51,0)+MAX((Expenses!IF$22-$K53/12)*$J53*$F51,0)+MAX((Expenses!IF$23-$K54/12)*$J54*$F51,0)+MAX((Expenses!IF$24-$K55/12)*$J55*$F51,0)))),0)</f>
        <v>0</v>
      </c>
      <c r="II217" s="154">
        <f>IF(AND(II$165&lt;=$E51,II$165&gt;=EOMONTH($D51,0)),IF($G51="NNN",SUM(Expenses!IG$20:IG$24)*$F51,IF($G51="FSG",0,IF($G51="MG",SUMPRODUCT(Expenses!IG$20:IG$24,$I51:$I55)*$F51,MAX((Expenses!IG$20-$K51/12)*$J51*$F51,0)+MAX((Expenses!IG$21-$K52/12)*$J52*$F51,0)+MAX((Expenses!IG$22-$K53/12)*$J53*$F51,0)+MAX((Expenses!IG$23-$K54/12)*$J54*$F51,0)+MAX((Expenses!IG$24-$K55/12)*$J55*$F51,0)))),0)</f>
        <v>0</v>
      </c>
      <c r="IJ217" s="154">
        <f>IF(AND(IJ$165&lt;=$E51,IJ$165&gt;=EOMONTH($D51,0)),IF($G51="NNN",SUM(Expenses!IH$20:IH$24)*$F51,IF($G51="FSG",0,IF($G51="MG",SUMPRODUCT(Expenses!IH$20:IH$24,$I51:$I55)*$F51,MAX((Expenses!IH$20-$K51/12)*$J51*$F51,0)+MAX((Expenses!IH$21-$K52/12)*$J52*$F51,0)+MAX((Expenses!IH$22-$K53/12)*$J53*$F51,0)+MAX((Expenses!IH$23-$K54/12)*$J54*$F51,0)+MAX((Expenses!IH$24-$K55/12)*$J55*$F51,0)))),0)</f>
        <v>0</v>
      </c>
      <c r="IK217" s="154">
        <f>IF(AND(IK$165&lt;=$E51,IK$165&gt;=EOMONTH($D51,0)),IF($G51="NNN",SUM(Expenses!II$20:II$24)*$F51,IF($G51="FSG",0,IF($G51="MG",SUMPRODUCT(Expenses!II$20:II$24,$I51:$I55)*$F51,MAX((Expenses!II$20-$K51/12)*$J51*$F51,0)+MAX((Expenses!II$21-$K52/12)*$J52*$F51,0)+MAX((Expenses!II$22-$K53/12)*$J53*$F51,0)+MAX((Expenses!II$23-$K54/12)*$J54*$F51,0)+MAX((Expenses!II$24-$K55/12)*$J55*$F51,0)))),0)</f>
        <v>0</v>
      </c>
      <c r="IL217" s="154">
        <f>IF(AND(IL$165&lt;=$E51,IL$165&gt;=EOMONTH($D51,0)),IF($G51="NNN",SUM(Expenses!IJ$20:IJ$24)*$F51,IF($G51="FSG",0,IF($G51="MG",SUMPRODUCT(Expenses!IJ$20:IJ$24,$I51:$I55)*$F51,MAX((Expenses!IJ$20-$K51/12)*$J51*$F51,0)+MAX((Expenses!IJ$21-$K52/12)*$J52*$F51,0)+MAX((Expenses!IJ$22-$K53/12)*$J53*$F51,0)+MAX((Expenses!IJ$23-$K54/12)*$J54*$F51,0)+MAX((Expenses!IJ$24-$K55/12)*$J55*$F51,0)))),0)</f>
        <v>0</v>
      </c>
      <c r="IM217" s="154">
        <f>IF(AND(IM$165&lt;=$E51,IM$165&gt;=EOMONTH($D51,0)),IF($G51="NNN",SUM(Expenses!IK$20:IK$24)*$F51,IF($G51="FSG",0,IF($G51="MG",SUMPRODUCT(Expenses!IK$20:IK$24,$I51:$I55)*$F51,MAX((Expenses!IK$20-$K51/12)*$J51*$F51,0)+MAX((Expenses!IK$21-$K52/12)*$J52*$F51,0)+MAX((Expenses!IK$22-$K53/12)*$J53*$F51,0)+MAX((Expenses!IK$23-$K54/12)*$J54*$F51,0)+MAX((Expenses!IK$24-$K55/12)*$J55*$F51,0)))),0)</f>
        <v>0</v>
      </c>
      <c r="IN217" s="154">
        <f>IF(AND(IN$165&lt;=$E51,IN$165&gt;=EOMONTH($D51,0)),IF($G51="NNN",SUM(Expenses!IL$20:IL$24)*$F51,IF($G51="FSG",0,IF($G51="MG",SUMPRODUCT(Expenses!IL$20:IL$24,$I51:$I55)*$F51,MAX((Expenses!IL$20-$K51/12)*$J51*$F51,0)+MAX((Expenses!IL$21-$K52/12)*$J52*$F51,0)+MAX((Expenses!IL$22-$K53/12)*$J53*$F51,0)+MAX((Expenses!IL$23-$K54/12)*$J54*$F51,0)+MAX((Expenses!IL$24-$K55/12)*$J55*$F51,0)))),0)</f>
        <v>0</v>
      </c>
      <c r="IO217" s="154">
        <f>IF(AND(IO$165&lt;=$E51,IO$165&gt;=EOMONTH($D51,0)),IF($G51="NNN",SUM(Expenses!IM$20:IM$24)*$F51,IF($G51="FSG",0,IF($G51="MG",SUMPRODUCT(Expenses!IM$20:IM$24,$I51:$I55)*$F51,MAX((Expenses!IM$20-$K51/12)*$J51*$F51,0)+MAX((Expenses!IM$21-$K52/12)*$J52*$F51,0)+MAX((Expenses!IM$22-$K53/12)*$J53*$F51,0)+MAX((Expenses!IM$23-$K54/12)*$J54*$F51,0)+MAX((Expenses!IM$24-$K55/12)*$J55*$F51,0)))),0)</f>
        <v>0</v>
      </c>
      <c r="IP217" s="154">
        <f>IF(AND(IP$165&lt;=$E51,IP$165&gt;=EOMONTH($D51,0)),IF($G51="NNN",SUM(Expenses!IN$20:IN$24)*$F51,IF($G51="FSG",0,IF($G51="MG",SUMPRODUCT(Expenses!IN$20:IN$24,$I51:$I55)*$F51,MAX((Expenses!IN$20-$K51/12)*$J51*$F51,0)+MAX((Expenses!IN$21-$K52/12)*$J52*$F51,0)+MAX((Expenses!IN$22-$K53/12)*$J53*$F51,0)+MAX((Expenses!IN$23-$K54/12)*$J54*$F51,0)+MAX((Expenses!IN$24-$K55/12)*$J55*$F51,0)))),0)</f>
        <v>0</v>
      </c>
      <c r="IQ217" s="154">
        <f>IF(AND(IQ$165&lt;=$E51,IQ$165&gt;=EOMONTH($D51,0)),IF($G51="NNN",SUM(Expenses!IO$20:IO$24)*$F51,IF($G51="FSG",0,IF($G51="MG",SUMPRODUCT(Expenses!IO$20:IO$24,$I51:$I55)*$F51,MAX((Expenses!IO$20-$K51/12)*$J51*$F51,0)+MAX((Expenses!IO$21-$K52/12)*$J52*$F51,0)+MAX((Expenses!IO$22-$K53/12)*$J53*$F51,0)+MAX((Expenses!IO$23-$K54/12)*$J54*$F51,0)+MAX((Expenses!IO$24-$K55/12)*$J55*$F51,0)))),0)</f>
        <v>0</v>
      </c>
      <c r="IR217" s="154">
        <f>IF(AND(IR$165&lt;=$E51,IR$165&gt;=EOMONTH($D51,0)),IF($G51="NNN",SUM(Expenses!IP$20:IP$24)*$F51,IF($G51="FSG",0,IF($G51="MG",SUMPRODUCT(Expenses!IP$20:IP$24,$I51:$I55)*$F51,MAX((Expenses!IP$20-$K51/12)*$J51*$F51,0)+MAX((Expenses!IP$21-$K52/12)*$J52*$F51,0)+MAX((Expenses!IP$22-$K53/12)*$J53*$F51,0)+MAX((Expenses!IP$23-$K54/12)*$J54*$F51,0)+MAX((Expenses!IP$24-$K55/12)*$J55*$F51,0)))),0)</f>
        <v>0</v>
      </c>
      <c r="IS217" s="154">
        <f>IF(AND(IS$165&lt;=$E51,IS$165&gt;=EOMONTH($D51,0)),IF($G51="NNN",SUM(Expenses!IQ$20:IQ$24)*$F51,IF($G51="FSG",0,IF($G51="MG",SUMPRODUCT(Expenses!IQ$20:IQ$24,$I51:$I55)*$F51,MAX((Expenses!IQ$20-$K51/12)*$J51*$F51,0)+MAX((Expenses!IQ$21-$K52/12)*$J52*$F51,0)+MAX((Expenses!IQ$22-$K53/12)*$J53*$F51,0)+MAX((Expenses!IQ$23-$K54/12)*$J54*$F51,0)+MAX((Expenses!IQ$24-$K55/12)*$J55*$F51,0)))),0)</f>
        <v>0</v>
      </c>
      <c r="IT217" s="154">
        <f>IF(AND(IT$165&lt;=$E51,IT$165&gt;=EOMONTH($D51,0)),IF($G51="NNN",SUM(Expenses!IR$20:IR$24)*$F51,IF($G51="FSG",0,IF($G51="MG",SUMPRODUCT(Expenses!IR$20:IR$24,$I51:$I55)*$F51,MAX((Expenses!IR$20-$K51/12)*$J51*$F51,0)+MAX((Expenses!IR$21-$K52/12)*$J52*$F51,0)+MAX((Expenses!IR$22-$K53/12)*$J53*$F51,0)+MAX((Expenses!IR$23-$K54/12)*$J54*$F51,0)+MAX((Expenses!IR$24-$K55/12)*$J55*$F51,0)))),0)</f>
        <v>0</v>
      </c>
      <c r="IU217" s="154">
        <f>IF(AND(IU$165&lt;=$E51,IU$165&gt;=EOMONTH($D51,0)),IF($G51="NNN",SUM(Expenses!IS$20:IS$24)*$F51,IF($G51="FSG",0,IF($G51="MG",SUMPRODUCT(Expenses!IS$20:IS$24,$I51:$I55)*$F51,MAX((Expenses!IS$20-$K51/12)*$J51*$F51,0)+MAX((Expenses!IS$21-$K52/12)*$J52*$F51,0)+MAX((Expenses!IS$22-$K53/12)*$J53*$F51,0)+MAX((Expenses!IS$23-$K54/12)*$J54*$F51,0)+MAX((Expenses!IS$24-$K55/12)*$J55*$F51,0)))),0)</f>
        <v>0</v>
      </c>
      <c r="IV217" s="154">
        <f>IF(AND(IV$165&lt;=$E51,IV$165&gt;=EOMONTH($D51,0)),IF($G51="NNN",SUM(Expenses!IT$20:IT$24)*$F51,IF($G51="FSG",0,IF($G51="MG",SUMPRODUCT(Expenses!IT$20:IT$24,$I51:$I55)*$F51,MAX((Expenses!IT$20-$K51/12)*$J51*$F51,0)+MAX((Expenses!IT$21-$K52/12)*$J52*$F51,0)+MAX((Expenses!IT$22-$K53/12)*$J53*$F51,0)+MAX((Expenses!IT$23-$K54/12)*$J54*$F51,0)+MAX((Expenses!IT$24-$K55/12)*$J55*$F51,0)))),0)</f>
        <v>0</v>
      </c>
      <c r="IW217" s="154">
        <f>IF(AND(IW$165&lt;=$E51,IW$165&gt;=EOMONTH($D51,0)),IF($G51="NNN",SUM(Expenses!IU$20:IU$24)*$F51,IF($G51="FSG",0,IF($G51="MG",SUMPRODUCT(Expenses!IU$20:IU$24,$I51:$I55)*$F51,MAX((Expenses!IU$20-$K51/12)*$J51*$F51,0)+MAX((Expenses!IU$21-$K52/12)*$J52*$F51,0)+MAX((Expenses!IU$22-$K53/12)*$J53*$F51,0)+MAX((Expenses!IU$23-$K54/12)*$J54*$F51,0)+MAX((Expenses!IU$24-$K55/12)*$J55*$F51,0)))),0)</f>
        <v>0</v>
      </c>
      <c r="IX217" s="154">
        <f>IF(AND(IX$165&lt;=$E51,IX$165&gt;=EOMONTH($D51,0)),IF($G51="NNN",SUM(Expenses!IV$20:IV$24)*$F51,IF($G51="FSG",0,IF($G51="MG",SUMPRODUCT(Expenses!IV$20:IV$24,$I51:$I55)*$F51,MAX((Expenses!IV$20-$K51/12)*$J51*$F51,0)+MAX((Expenses!IV$21-$K52/12)*$J52*$F51,0)+MAX((Expenses!IV$22-$K53/12)*$J53*$F51,0)+MAX((Expenses!IV$23-$K54/12)*$J54*$F51,0)+MAX((Expenses!IV$24-$K55/12)*$J55*$F51,0)))),0)</f>
        <v>0</v>
      </c>
      <c r="IY217" s="154">
        <f>IF(AND(IY$165&lt;=$E51,IY$165&gt;=EOMONTH($D51,0)),IF($G51="NNN",SUM(Expenses!IW$20:IW$24)*$F51,IF($G51="FSG",0,IF($G51="MG",SUMPRODUCT(Expenses!IW$20:IW$24,$I51:$I55)*$F51,MAX((Expenses!IW$20-$K51/12)*$J51*$F51,0)+MAX((Expenses!IW$21-$K52/12)*$J52*$F51,0)+MAX((Expenses!IW$22-$K53/12)*$J53*$F51,0)+MAX((Expenses!IW$23-$K54/12)*$J54*$F51,0)+MAX((Expenses!IW$24-$K55/12)*$J55*$F51,0)))),0)</f>
        <v>0</v>
      </c>
      <c r="IZ217" s="154">
        <f>IF(AND(IZ$165&lt;=$E51,IZ$165&gt;=EOMONTH($D51,0)),IF($G51="NNN",SUM(Expenses!IX$20:IX$24)*$F51,IF($G51="FSG",0,IF($G51="MG",SUMPRODUCT(Expenses!IX$20:IX$24,$I51:$I55)*$F51,MAX((Expenses!IX$20-$K51/12)*$J51*$F51,0)+MAX((Expenses!IX$21-$K52/12)*$J52*$F51,0)+MAX((Expenses!IX$22-$K53/12)*$J53*$F51,0)+MAX((Expenses!IX$23-$K54/12)*$J54*$F51,0)+MAX((Expenses!IX$24-$K55/12)*$J55*$F51,0)))),0)</f>
        <v>0</v>
      </c>
      <c r="JA217" s="154">
        <f>IF(AND(JA$165&lt;=$E51,JA$165&gt;=EOMONTH($D51,0)),IF($G51="NNN",SUM(Expenses!IY$20:IY$24)*$F51,IF($G51="FSG",0,IF($G51="MG",SUMPRODUCT(Expenses!IY$20:IY$24,$I51:$I55)*$F51,MAX((Expenses!IY$20-$K51/12)*$J51*$F51,0)+MAX((Expenses!IY$21-$K52/12)*$J52*$F51,0)+MAX((Expenses!IY$22-$K53/12)*$J53*$F51,0)+MAX((Expenses!IY$23-$K54/12)*$J54*$F51,0)+MAX((Expenses!IY$24-$K55/12)*$J55*$F51,0)))),0)</f>
        <v>0</v>
      </c>
      <c r="JB217" s="154">
        <f>IF(AND(JB$165&lt;=$E51,JB$165&gt;=EOMONTH($D51,0)),IF($G51="NNN",SUM(Expenses!IZ$20:IZ$24)*$F51,IF($G51="FSG",0,IF($G51="MG",SUMPRODUCT(Expenses!IZ$20:IZ$24,$I51:$I55)*$F51,MAX((Expenses!IZ$20-$K51/12)*$J51*$F51,0)+MAX((Expenses!IZ$21-$K52/12)*$J52*$F51,0)+MAX((Expenses!IZ$22-$K53/12)*$J53*$F51,0)+MAX((Expenses!IZ$23-$K54/12)*$J54*$F51,0)+MAX((Expenses!IZ$24-$K55/12)*$J55*$F51,0)))),0)</f>
        <v>0</v>
      </c>
      <c r="JC217" s="154">
        <f>IF(AND(JC$165&lt;=$E51,JC$165&gt;=EOMONTH($D51,0)),IF($G51="NNN",SUM(Expenses!JA$20:JA$24)*$F51,IF($G51="FSG",0,IF($G51="MG",SUMPRODUCT(Expenses!JA$20:JA$24,$I51:$I55)*$F51,MAX((Expenses!JA$20-$K51/12)*$J51*$F51,0)+MAX((Expenses!JA$21-$K52/12)*$J52*$F51,0)+MAX((Expenses!JA$22-$K53/12)*$J53*$F51,0)+MAX((Expenses!JA$23-$K54/12)*$J54*$F51,0)+MAX((Expenses!JA$24-$K55/12)*$J55*$F51,0)))),0)</f>
        <v>0</v>
      </c>
      <c r="JD217" s="154">
        <f>IF(AND(JD$165&lt;=$E51,JD$165&gt;=EOMONTH($D51,0)),IF($G51="NNN",SUM(Expenses!JB$20:JB$24)*$F51,IF($G51="FSG",0,IF($G51="MG",SUMPRODUCT(Expenses!JB$20:JB$24,$I51:$I55)*$F51,MAX((Expenses!JB$20-$K51/12)*$J51*$F51,0)+MAX((Expenses!JB$21-$K52/12)*$J52*$F51,0)+MAX((Expenses!JB$22-$K53/12)*$J53*$F51,0)+MAX((Expenses!JB$23-$K54/12)*$J54*$F51,0)+MAX((Expenses!JB$24-$K55/12)*$J55*$F51,0)))),0)</f>
        <v>0</v>
      </c>
      <c r="JE217" s="154">
        <f>IF(AND(JE$165&lt;=$E51,JE$165&gt;=EOMONTH($D51,0)),IF($G51="NNN",SUM(Expenses!JC$20:JC$24)*$F51,IF($G51="FSG",0,IF($G51="MG",SUMPRODUCT(Expenses!JC$20:JC$24,$I51:$I55)*$F51,MAX((Expenses!JC$20-$K51/12)*$J51*$F51,0)+MAX((Expenses!JC$21-$K52/12)*$J52*$F51,0)+MAX((Expenses!JC$22-$K53/12)*$J53*$F51,0)+MAX((Expenses!JC$23-$K54/12)*$J54*$F51,0)+MAX((Expenses!JC$24-$K55/12)*$J55*$F51,0)))),0)</f>
        <v>0</v>
      </c>
      <c r="JF217" s="154">
        <f>IF(AND(JF$165&lt;=$E51,JF$165&gt;=EOMONTH($D51,0)),IF($G51="NNN",SUM(Expenses!JD$20:JD$24)*$F51,IF($G51="FSG",0,IF($G51="MG",SUMPRODUCT(Expenses!JD$20:JD$24,$I51:$I55)*$F51,MAX((Expenses!JD$20-$K51/12)*$J51*$F51,0)+MAX((Expenses!JD$21-$K52/12)*$J52*$F51,0)+MAX((Expenses!JD$22-$K53/12)*$J53*$F51,0)+MAX((Expenses!JD$23-$K54/12)*$J54*$F51,0)+MAX((Expenses!JD$24-$K55/12)*$J55*$F51,0)))),0)</f>
        <v>0</v>
      </c>
      <c r="JG217" s="154">
        <f>IF(AND(JG$165&lt;=$E51,JG$165&gt;=EOMONTH($D51,0)),IF($G51="NNN",SUM(Expenses!JE$20:JE$24)*$F51,IF($G51="FSG",0,IF($G51="MG",SUMPRODUCT(Expenses!JE$20:JE$24,$I51:$I55)*$F51,MAX((Expenses!JE$20-$K51/12)*$J51*$F51,0)+MAX((Expenses!JE$21-$K52/12)*$J52*$F51,0)+MAX((Expenses!JE$22-$K53/12)*$J53*$F51,0)+MAX((Expenses!JE$23-$K54/12)*$J54*$F51,0)+MAX((Expenses!JE$24-$K55/12)*$J55*$F51,0)))),0)</f>
        <v>0</v>
      </c>
      <c r="JH217" s="154">
        <f>IF(AND(JH$165&lt;=$E51,JH$165&gt;=EOMONTH($D51,0)),IF($G51="NNN",SUM(Expenses!JF$20:JF$24)*$F51,IF($G51="FSG",0,IF($G51="MG",SUMPRODUCT(Expenses!JF$20:JF$24,$I51:$I55)*$F51,MAX((Expenses!JF$20-$K51/12)*$J51*$F51,0)+MAX((Expenses!JF$21-$K52/12)*$J52*$F51,0)+MAX((Expenses!JF$22-$K53/12)*$J53*$F51,0)+MAX((Expenses!JF$23-$K54/12)*$J54*$F51,0)+MAX((Expenses!JF$24-$K55/12)*$J55*$F51,0)))),0)</f>
        <v>0</v>
      </c>
      <c r="JI217" s="154">
        <f>IF(AND(JI$165&lt;=$E51,JI$165&gt;=EOMONTH($D51,0)),IF($G51="NNN",SUM(Expenses!JG$20:JG$24)*$F51,IF($G51="FSG",0,IF($G51="MG",SUMPRODUCT(Expenses!JG$20:JG$24,$I51:$I55)*$F51,MAX((Expenses!JG$20-$K51/12)*$J51*$F51,0)+MAX((Expenses!JG$21-$K52/12)*$J52*$F51,0)+MAX((Expenses!JG$22-$K53/12)*$J53*$F51,0)+MAX((Expenses!JG$23-$K54/12)*$J54*$F51,0)+MAX((Expenses!JG$24-$K55/12)*$J55*$F51,0)))),0)</f>
        <v>0</v>
      </c>
      <c r="JJ217" s="154">
        <f>IF(AND(JJ$165&lt;=$E51,JJ$165&gt;=EOMONTH($D51,0)),IF($G51="NNN",SUM(Expenses!JH$20:JH$24)*$F51,IF($G51="FSG",0,IF($G51="MG",SUMPRODUCT(Expenses!JH$20:JH$24,$I51:$I55)*$F51,MAX((Expenses!JH$20-$K51/12)*$J51*$F51,0)+MAX((Expenses!JH$21-$K52/12)*$J52*$F51,0)+MAX((Expenses!JH$22-$K53/12)*$J53*$F51,0)+MAX((Expenses!JH$23-$K54/12)*$J54*$F51,0)+MAX((Expenses!JH$24-$K55/12)*$J55*$F51,0)))),0)</f>
        <v>0</v>
      </c>
      <c r="JK217" s="154">
        <f>IF(AND(JK$165&lt;=$E51,JK$165&gt;=EOMONTH($D51,0)),IF($G51="NNN",SUM(Expenses!JI$20:JI$24)*$F51,IF($G51="FSG",0,IF($G51="MG",SUMPRODUCT(Expenses!JI$20:JI$24,$I51:$I55)*$F51,MAX((Expenses!JI$20-$K51/12)*$J51*$F51,0)+MAX((Expenses!JI$21-$K52/12)*$J52*$F51,0)+MAX((Expenses!JI$22-$K53/12)*$J53*$F51,0)+MAX((Expenses!JI$23-$K54/12)*$J54*$F51,0)+MAX((Expenses!JI$24-$K55/12)*$J55*$F51,0)))),0)</f>
        <v>0</v>
      </c>
      <c r="JL217" s="154">
        <f>IF(AND(JL$165&lt;=$E51,JL$165&gt;=EOMONTH($D51,0)),IF($G51="NNN",SUM(Expenses!JJ$20:JJ$24)*$F51,IF($G51="FSG",0,IF($G51="MG",SUMPRODUCT(Expenses!JJ$20:JJ$24,$I51:$I55)*$F51,MAX((Expenses!JJ$20-$K51/12)*$J51*$F51,0)+MAX((Expenses!JJ$21-$K52/12)*$J52*$F51,0)+MAX((Expenses!JJ$22-$K53/12)*$J53*$F51,0)+MAX((Expenses!JJ$23-$K54/12)*$J54*$F51,0)+MAX((Expenses!JJ$24-$K55/12)*$J55*$F51,0)))),0)</f>
        <v>0</v>
      </c>
      <c r="JM217" s="154">
        <f>IF(AND(JM$165&lt;=$E51,JM$165&gt;=EOMONTH($D51,0)),IF($G51="NNN",SUM(Expenses!JK$20:JK$24)*$F51,IF($G51="FSG",0,IF($G51="MG",SUMPRODUCT(Expenses!JK$20:JK$24,$I51:$I55)*$F51,MAX((Expenses!JK$20-$K51/12)*$J51*$F51,0)+MAX((Expenses!JK$21-$K52/12)*$J52*$F51,0)+MAX((Expenses!JK$22-$K53/12)*$J53*$F51,0)+MAX((Expenses!JK$23-$K54/12)*$J54*$F51,0)+MAX((Expenses!JK$24-$K55/12)*$J55*$F51,0)))),0)</f>
        <v>0</v>
      </c>
      <c r="JN217" s="154">
        <f>IF(AND(JN$165&lt;=$E51,JN$165&gt;=EOMONTH($D51,0)),IF($G51="NNN",SUM(Expenses!JL$20:JL$24)*$F51,IF($G51="FSG",0,IF($G51="MG",SUMPRODUCT(Expenses!JL$20:JL$24,$I51:$I55)*$F51,MAX((Expenses!JL$20-$K51/12)*$J51*$F51,0)+MAX((Expenses!JL$21-$K52/12)*$J52*$F51,0)+MAX((Expenses!JL$22-$K53/12)*$J53*$F51,0)+MAX((Expenses!JL$23-$K54/12)*$J54*$F51,0)+MAX((Expenses!JL$24-$K55/12)*$J55*$F51,0)))),0)</f>
        <v>0</v>
      </c>
      <c r="JO217" s="154">
        <f>IF(AND(JO$165&lt;=$E51,JO$165&gt;=EOMONTH($D51,0)),IF($G51="NNN",SUM(Expenses!JM$20:JM$24)*$F51,IF($G51="FSG",0,IF($G51="MG",SUMPRODUCT(Expenses!JM$20:JM$24,$I51:$I55)*$F51,MAX((Expenses!JM$20-$K51/12)*$J51*$F51,0)+MAX((Expenses!JM$21-$K52/12)*$J52*$F51,0)+MAX((Expenses!JM$22-$K53/12)*$J53*$F51,0)+MAX((Expenses!JM$23-$K54/12)*$J54*$F51,0)+MAX((Expenses!JM$24-$K55/12)*$J55*$F51,0)))),0)</f>
        <v>0</v>
      </c>
      <c r="JP217" s="154">
        <f>IF(AND(JP$165&lt;=$E51,JP$165&gt;=EOMONTH($D51,0)),IF($G51="NNN",SUM(Expenses!JN$20:JN$24)*$F51,IF($G51="FSG",0,IF($G51="MG",SUMPRODUCT(Expenses!JN$20:JN$24,$I51:$I55)*$F51,MAX((Expenses!JN$20-$K51/12)*$J51*$F51,0)+MAX((Expenses!JN$21-$K52/12)*$J52*$F51,0)+MAX((Expenses!JN$22-$K53/12)*$J53*$F51,0)+MAX((Expenses!JN$23-$K54/12)*$J54*$F51,0)+MAX((Expenses!JN$24-$K55/12)*$J55*$F51,0)))),0)</f>
        <v>0</v>
      </c>
      <c r="JQ217" s="154">
        <f>IF(AND(JQ$165&lt;=$E51,JQ$165&gt;=EOMONTH($D51,0)),IF($G51="NNN",SUM(Expenses!JO$20:JO$24)*$F51,IF($G51="FSG",0,IF($G51="MG",SUMPRODUCT(Expenses!JO$20:JO$24,$I51:$I55)*$F51,MAX((Expenses!JO$20-$K51/12)*$J51*$F51,0)+MAX((Expenses!JO$21-$K52/12)*$J52*$F51,0)+MAX((Expenses!JO$22-$K53/12)*$J53*$F51,0)+MAX((Expenses!JO$23-$K54/12)*$J54*$F51,0)+MAX((Expenses!JO$24-$K55/12)*$J55*$F51,0)))),0)</f>
        <v>0</v>
      </c>
      <c r="JR217" s="154">
        <f>IF(AND(JR$165&lt;=$E51,JR$165&gt;=EOMONTH($D51,0)),IF($G51="NNN",SUM(Expenses!JP$20:JP$24)*$F51,IF($G51="FSG",0,IF($G51="MG",SUMPRODUCT(Expenses!JP$20:JP$24,$I51:$I55)*$F51,MAX((Expenses!JP$20-$K51/12)*$J51*$F51,0)+MAX((Expenses!JP$21-$K52/12)*$J52*$F51,0)+MAX((Expenses!JP$22-$K53/12)*$J53*$F51,0)+MAX((Expenses!JP$23-$K54/12)*$J54*$F51,0)+MAX((Expenses!JP$24-$K55/12)*$J55*$F51,0)))),0)</f>
        <v>0</v>
      </c>
      <c r="JS217" s="154">
        <f>IF(AND(JS$165&lt;=$E51,JS$165&gt;=EOMONTH($D51,0)),IF($G51="NNN",SUM(Expenses!JQ$20:JQ$24)*$F51,IF($G51="FSG",0,IF($G51="MG",SUMPRODUCT(Expenses!JQ$20:JQ$24,$I51:$I55)*$F51,MAX((Expenses!JQ$20-$K51/12)*$J51*$F51,0)+MAX((Expenses!JQ$21-$K52/12)*$J52*$F51,0)+MAX((Expenses!JQ$22-$K53/12)*$J53*$F51,0)+MAX((Expenses!JQ$23-$K54/12)*$J54*$F51,0)+MAX((Expenses!JQ$24-$K55/12)*$J55*$F51,0)))),0)</f>
        <v>0</v>
      </c>
      <c r="JT217" s="154">
        <f>IF(AND(JT$165&lt;=$E51,JT$165&gt;=EOMONTH($D51,0)),IF($G51="NNN",SUM(Expenses!JR$20:JR$24)*$F51,IF($G51="FSG",0,IF($G51="MG",SUMPRODUCT(Expenses!JR$20:JR$24,$I51:$I55)*$F51,MAX((Expenses!JR$20-$K51/12)*$J51*$F51,0)+MAX((Expenses!JR$21-$K52/12)*$J52*$F51,0)+MAX((Expenses!JR$22-$K53/12)*$J53*$F51,0)+MAX((Expenses!JR$23-$K54/12)*$J54*$F51,0)+MAX((Expenses!JR$24-$K55/12)*$J55*$F51,0)))),0)</f>
        <v>0</v>
      </c>
      <c r="JU217" s="154">
        <f>IF(AND(JU$165&lt;=$E51,JU$165&gt;=EOMONTH($D51,0)),IF($G51="NNN",SUM(Expenses!JS$20:JS$24)*$F51,IF($G51="FSG",0,IF($G51="MG",SUMPRODUCT(Expenses!JS$20:JS$24,$I51:$I55)*$F51,MAX((Expenses!JS$20-$K51/12)*$J51*$F51,0)+MAX((Expenses!JS$21-$K52/12)*$J52*$F51,0)+MAX((Expenses!JS$22-$K53/12)*$J53*$F51,0)+MAX((Expenses!JS$23-$K54/12)*$J54*$F51,0)+MAX((Expenses!JS$24-$K55/12)*$J55*$F51,0)))),0)</f>
        <v>0</v>
      </c>
      <c r="JV217" s="154">
        <f>IF(AND(JV$165&lt;=$E51,JV$165&gt;=EOMONTH($D51,0)),IF($G51="NNN",SUM(Expenses!JT$20:JT$24)*$F51,IF($G51="FSG",0,IF($G51="MG",SUMPRODUCT(Expenses!JT$20:JT$24,$I51:$I55)*$F51,MAX((Expenses!JT$20-$K51/12)*$J51*$F51,0)+MAX((Expenses!JT$21-$K52/12)*$J52*$F51,0)+MAX((Expenses!JT$22-$K53/12)*$J53*$F51,0)+MAX((Expenses!JT$23-$K54/12)*$J54*$F51,0)+MAX((Expenses!JT$24-$K55/12)*$J55*$F51,0)))),0)</f>
        <v>0</v>
      </c>
      <c r="JW217" s="154">
        <f>IF(AND(JW$165&lt;=$E51,JW$165&gt;=EOMONTH($D51,0)),IF($G51="NNN",SUM(Expenses!JU$20:JU$24)*$F51,IF($G51="FSG",0,IF($G51="MG",SUMPRODUCT(Expenses!JU$20:JU$24,$I51:$I55)*$F51,MAX((Expenses!JU$20-$K51/12)*$J51*$F51,0)+MAX((Expenses!JU$21-$K52/12)*$J52*$F51,0)+MAX((Expenses!JU$22-$K53/12)*$J53*$F51,0)+MAX((Expenses!JU$23-$K54/12)*$J54*$F51,0)+MAX((Expenses!JU$24-$K55/12)*$J55*$F51,0)))),0)</f>
        <v>0</v>
      </c>
      <c r="JX217" s="154">
        <f>IF(AND(JX$165&lt;=$E51,JX$165&gt;=EOMONTH($D51,0)),IF($G51="NNN",SUM(Expenses!JV$20:JV$24)*$F51,IF($G51="FSG",0,IF($G51="MG",SUMPRODUCT(Expenses!JV$20:JV$24,$I51:$I55)*$F51,MAX((Expenses!JV$20-$K51/12)*$J51*$F51,0)+MAX((Expenses!JV$21-$K52/12)*$J52*$F51,0)+MAX((Expenses!JV$22-$K53/12)*$J53*$F51,0)+MAX((Expenses!JV$23-$K54/12)*$J54*$F51,0)+MAX((Expenses!JV$24-$K55/12)*$J55*$F51,0)))),0)</f>
        <v>0</v>
      </c>
      <c r="JY217" s="154">
        <f>IF(AND(JY$165&lt;=$E51,JY$165&gt;=EOMONTH($D51,0)),IF($G51="NNN",SUM(Expenses!JW$20:JW$24)*$F51,IF($G51="FSG",0,IF($G51="MG",SUMPRODUCT(Expenses!JW$20:JW$24,$I51:$I55)*$F51,MAX((Expenses!JW$20-$K51/12)*$J51*$F51,0)+MAX((Expenses!JW$21-$K52/12)*$J52*$F51,0)+MAX((Expenses!JW$22-$K53/12)*$J53*$F51,0)+MAX((Expenses!JW$23-$K54/12)*$J54*$F51,0)+MAX((Expenses!JW$24-$K55/12)*$J55*$F51,0)))),0)</f>
        <v>0</v>
      </c>
      <c r="JZ217" s="154">
        <f>IF(AND(JZ$165&lt;=$E51,JZ$165&gt;=EOMONTH($D51,0)),IF($G51="NNN",SUM(Expenses!JX$20:JX$24)*$F51,IF($G51="FSG",0,IF($G51="MG",SUMPRODUCT(Expenses!JX$20:JX$24,$I51:$I55)*$F51,MAX((Expenses!JX$20-$K51/12)*$J51*$F51,0)+MAX((Expenses!JX$21-$K52/12)*$J52*$F51,0)+MAX((Expenses!JX$22-$K53/12)*$J53*$F51,0)+MAX((Expenses!JX$23-$K54/12)*$J54*$F51,0)+MAX((Expenses!JX$24-$K55/12)*$J55*$F51,0)))),0)</f>
        <v>0</v>
      </c>
      <c r="KA217" s="154">
        <f>IF(AND(KA$165&lt;=$E51,KA$165&gt;=EOMONTH($D51,0)),IF($G51="NNN",SUM(Expenses!JY$20:JY$24)*$F51,IF($G51="FSG",0,IF($G51="MG",SUMPRODUCT(Expenses!JY$20:JY$24,$I51:$I55)*$F51,MAX((Expenses!JY$20-$K51/12)*$J51*$F51,0)+MAX((Expenses!JY$21-$K52/12)*$J52*$F51,0)+MAX((Expenses!JY$22-$K53/12)*$J53*$F51,0)+MAX((Expenses!JY$23-$K54/12)*$J54*$F51,0)+MAX((Expenses!JY$24-$K55/12)*$J55*$F51,0)))),0)</f>
        <v>0</v>
      </c>
      <c r="KB217" s="154">
        <f>IF(AND(KB$165&lt;=$E51,KB$165&gt;=EOMONTH($D51,0)),IF($G51="NNN",SUM(Expenses!JZ$20:JZ$24)*$F51,IF($G51="FSG",0,IF($G51="MG",SUMPRODUCT(Expenses!JZ$20:JZ$24,$I51:$I55)*$F51,MAX((Expenses!JZ$20-$K51/12)*$J51*$F51,0)+MAX((Expenses!JZ$21-$K52/12)*$J52*$F51,0)+MAX((Expenses!JZ$22-$K53/12)*$J53*$F51,0)+MAX((Expenses!JZ$23-$K54/12)*$J54*$F51,0)+MAX((Expenses!JZ$24-$K55/12)*$J55*$F51,0)))),0)</f>
        <v>0</v>
      </c>
      <c r="KC217" s="154">
        <f>IF(AND(KC$165&lt;=$E51,KC$165&gt;=EOMONTH($D51,0)),IF($G51="NNN",SUM(Expenses!KA$20:KA$24)*$F51,IF($G51="FSG",0,IF($G51="MG",SUMPRODUCT(Expenses!KA$20:KA$24,$I51:$I55)*$F51,MAX((Expenses!KA$20-$K51/12)*$J51*$F51,0)+MAX((Expenses!KA$21-$K52/12)*$J52*$F51,0)+MAX((Expenses!KA$22-$K53/12)*$J53*$F51,0)+MAX((Expenses!KA$23-$K54/12)*$J54*$F51,0)+MAX((Expenses!KA$24-$K55/12)*$J55*$F51,0)))),0)</f>
        <v>0</v>
      </c>
      <c r="KD217" s="154">
        <f>IF(AND(KD$165&lt;=$E51,KD$165&gt;=EOMONTH($D51,0)),IF($G51="NNN",SUM(Expenses!KB$20:KB$24)*$F51,IF($G51="FSG",0,IF($G51="MG",SUMPRODUCT(Expenses!KB$20:KB$24,$I51:$I55)*$F51,MAX((Expenses!KB$20-$K51/12)*$J51*$F51,0)+MAX((Expenses!KB$21-$K52/12)*$J52*$F51,0)+MAX((Expenses!KB$22-$K53/12)*$J53*$F51,0)+MAX((Expenses!KB$23-$K54/12)*$J54*$F51,0)+MAX((Expenses!KB$24-$K55/12)*$J55*$F51,0)))),0)</f>
        <v>0</v>
      </c>
      <c r="KE217" s="154">
        <f>IF(AND(KE$165&lt;=$E51,KE$165&gt;=EOMONTH($D51,0)),IF($G51="NNN",SUM(Expenses!KC$20:KC$24)*$F51,IF($G51="FSG",0,IF($G51="MG",SUMPRODUCT(Expenses!KC$20:KC$24,$I51:$I55)*$F51,MAX((Expenses!KC$20-$K51/12)*$J51*$F51,0)+MAX((Expenses!KC$21-$K52/12)*$J52*$F51,0)+MAX((Expenses!KC$22-$K53/12)*$J53*$F51,0)+MAX((Expenses!KC$23-$K54/12)*$J54*$F51,0)+MAX((Expenses!KC$24-$K55/12)*$J55*$F51,0)))),0)</f>
        <v>0</v>
      </c>
      <c r="KF217" s="154">
        <f>IF(AND(KF$165&lt;=$E51,KF$165&gt;=EOMONTH($D51,0)),IF($G51="NNN",SUM(Expenses!KD$20:KD$24)*$F51,IF($G51="FSG",0,IF($G51="MG",SUMPRODUCT(Expenses!KD$20:KD$24,$I51:$I55)*$F51,MAX((Expenses!KD$20-$K51/12)*$J51*$F51,0)+MAX((Expenses!KD$21-$K52/12)*$J52*$F51,0)+MAX((Expenses!KD$22-$K53/12)*$J53*$F51,0)+MAX((Expenses!KD$23-$K54/12)*$J54*$F51,0)+MAX((Expenses!KD$24-$K55/12)*$J55*$F51,0)))),0)</f>
        <v>0</v>
      </c>
      <c r="KG217" s="154">
        <f>IF(AND(KG$165&lt;=$E51,KG$165&gt;=EOMONTH($D51,0)),IF($G51="NNN",SUM(Expenses!KE$20:KE$24)*$F51,IF($G51="FSG",0,IF($G51="MG",SUMPRODUCT(Expenses!KE$20:KE$24,$I51:$I55)*$F51,MAX((Expenses!KE$20-$K51/12)*$J51*$F51,0)+MAX((Expenses!KE$21-$K52/12)*$J52*$F51,0)+MAX((Expenses!KE$22-$K53/12)*$J53*$F51,0)+MAX((Expenses!KE$23-$K54/12)*$J54*$F51,0)+MAX((Expenses!KE$24-$K55/12)*$J55*$F51,0)))),0)</f>
        <v>0</v>
      </c>
      <c r="KH217" s="154">
        <f>IF(AND(KH$165&lt;=$E51,KH$165&gt;=EOMONTH($D51,0)),IF($G51="NNN",SUM(Expenses!KF$20:KF$24)*$F51,IF($G51="FSG",0,IF($G51="MG",SUMPRODUCT(Expenses!KF$20:KF$24,$I51:$I55)*$F51,MAX((Expenses!KF$20-$K51/12)*$J51*$F51,0)+MAX((Expenses!KF$21-$K52/12)*$J52*$F51,0)+MAX((Expenses!KF$22-$K53/12)*$J53*$F51,0)+MAX((Expenses!KF$23-$K54/12)*$J54*$F51,0)+MAX((Expenses!KF$24-$K55/12)*$J55*$F51,0)))),0)</f>
        <v>0</v>
      </c>
      <c r="KI217" s="154">
        <f>IF(AND(KI$165&lt;=$E51,KI$165&gt;=EOMONTH($D51,0)),IF($G51="NNN",SUM(Expenses!KG$20:KG$24)*$F51,IF($G51="FSG",0,IF($G51="MG",SUMPRODUCT(Expenses!KG$20:KG$24,$I51:$I55)*$F51,MAX((Expenses!KG$20-$K51/12)*$J51*$F51,0)+MAX((Expenses!KG$21-$K52/12)*$J52*$F51,0)+MAX((Expenses!KG$22-$K53/12)*$J53*$F51,0)+MAX((Expenses!KG$23-$K54/12)*$J54*$F51,0)+MAX((Expenses!KG$24-$K55/12)*$J55*$F51,0)))),0)</f>
        <v>0</v>
      </c>
      <c r="KJ217" s="154">
        <f>IF(AND(KJ$165&lt;=$E51,KJ$165&gt;=EOMONTH($D51,0)),IF($G51="NNN",SUM(Expenses!KH$20:KH$24)*$F51,IF($G51="FSG",0,IF($G51="MG",SUMPRODUCT(Expenses!KH$20:KH$24,$I51:$I55)*$F51,MAX((Expenses!KH$20-$K51/12)*$J51*$F51,0)+MAX((Expenses!KH$21-$K52/12)*$J52*$F51,0)+MAX((Expenses!KH$22-$K53/12)*$J53*$F51,0)+MAX((Expenses!KH$23-$K54/12)*$J54*$F51,0)+MAX((Expenses!KH$24-$K55/12)*$J55*$F51,0)))),0)</f>
        <v>0</v>
      </c>
      <c r="KK217" s="154">
        <f>IF(AND(KK$165&lt;=$E51,KK$165&gt;=EOMONTH($D51,0)),IF($G51="NNN",SUM(Expenses!KI$20:KI$24)*$F51,IF($G51="FSG",0,IF($G51="MG",SUMPRODUCT(Expenses!KI$20:KI$24,$I51:$I55)*$F51,MAX((Expenses!KI$20-$K51/12)*$J51*$F51,0)+MAX((Expenses!KI$21-$K52/12)*$J52*$F51,0)+MAX((Expenses!KI$22-$K53/12)*$J53*$F51,0)+MAX((Expenses!KI$23-$K54/12)*$J54*$F51,0)+MAX((Expenses!KI$24-$K55/12)*$J55*$F51,0)))),0)</f>
        <v>0</v>
      </c>
      <c r="KL217" s="154">
        <f>IF(AND(KL$165&lt;=$E51,KL$165&gt;=EOMONTH($D51,0)),IF($G51="NNN",SUM(Expenses!KJ$20:KJ$24)*$F51,IF($G51="FSG",0,IF($G51="MG",SUMPRODUCT(Expenses!KJ$20:KJ$24,$I51:$I55)*$F51,MAX((Expenses!KJ$20-$K51/12)*$J51*$F51,0)+MAX((Expenses!KJ$21-$K52/12)*$J52*$F51,0)+MAX((Expenses!KJ$22-$K53/12)*$J53*$F51,0)+MAX((Expenses!KJ$23-$K54/12)*$J54*$F51,0)+MAX((Expenses!KJ$24-$K55/12)*$J55*$F51,0)))),0)</f>
        <v>0</v>
      </c>
      <c r="KM217" s="154">
        <f>IF(AND(KM$165&lt;=$E51,KM$165&gt;=EOMONTH($D51,0)),IF($G51="NNN",SUM(Expenses!KK$20:KK$24)*$F51,IF($G51="FSG",0,IF($G51="MG",SUMPRODUCT(Expenses!KK$20:KK$24,$I51:$I55)*$F51,MAX((Expenses!KK$20-$K51/12)*$J51*$F51,0)+MAX((Expenses!KK$21-$K52/12)*$J52*$F51,0)+MAX((Expenses!KK$22-$K53/12)*$J53*$F51,0)+MAX((Expenses!KK$23-$K54/12)*$J54*$F51,0)+MAX((Expenses!KK$24-$K55/12)*$J55*$F51,0)))),0)</f>
        <v>0</v>
      </c>
      <c r="KN217" s="154">
        <f>IF(AND(KN$165&lt;=$E51,KN$165&gt;=EOMONTH($D51,0)),IF($G51="NNN",SUM(Expenses!KL$20:KL$24)*$F51,IF($G51="FSG",0,IF($G51="MG",SUMPRODUCT(Expenses!KL$20:KL$24,$I51:$I55)*$F51,MAX((Expenses!KL$20-$K51/12)*$J51*$F51,0)+MAX((Expenses!KL$21-$K52/12)*$J52*$F51,0)+MAX((Expenses!KL$22-$K53/12)*$J53*$F51,0)+MAX((Expenses!KL$23-$K54/12)*$J54*$F51,0)+MAX((Expenses!KL$24-$K55/12)*$J55*$F51,0)))),0)</f>
        <v>0</v>
      </c>
      <c r="KO217" s="154">
        <f>IF(AND(KO$165&lt;=$E51,KO$165&gt;=EOMONTH($D51,0)),IF($G51="NNN",SUM(Expenses!KM$20:KM$24)*$F51,IF($G51="FSG",0,IF($G51="MG",SUMPRODUCT(Expenses!KM$20:KM$24,$I51:$I55)*$F51,MAX((Expenses!KM$20-$K51/12)*$J51*$F51,0)+MAX((Expenses!KM$21-$K52/12)*$J52*$F51,0)+MAX((Expenses!KM$22-$K53/12)*$J53*$F51,0)+MAX((Expenses!KM$23-$K54/12)*$J54*$F51,0)+MAX((Expenses!KM$24-$K55/12)*$J55*$F51,0)))),0)</f>
        <v>0</v>
      </c>
      <c r="KP217" s="154">
        <f>IF(AND(KP$165&lt;=$E51,KP$165&gt;=EOMONTH($D51,0)),IF($G51="NNN",SUM(Expenses!KN$20:KN$24)*$F51,IF($G51="FSG",0,IF($G51="MG",SUMPRODUCT(Expenses!KN$20:KN$24,$I51:$I55)*$F51,MAX((Expenses!KN$20-$K51/12)*$J51*$F51,0)+MAX((Expenses!KN$21-$K52/12)*$J52*$F51,0)+MAX((Expenses!KN$22-$K53/12)*$J53*$F51,0)+MAX((Expenses!KN$23-$K54/12)*$J54*$F51,0)+MAX((Expenses!KN$24-$K55/12)*$J55*$F51,0)))),0)</f>
        <v>0</v>
      </c>
      <c r="KQ217" s="154">
        <f>IF(AND(KQ$165&lt;=$E51,KQ$165&gt;=EOMONTH($D51,0)),IF($G51="NNN",SUM(Expenses!KO$20:KO$24)*$F51,IF($G51="FSG",0,IF($G51="MG",SUMPRODUCT(Expenses!KO$20:KO$24,$I51:$I55)*$F51,MAX((Expenses!KO$20-$K51/12)*$J51*$F51,0)+MAX((Expenses!KO$21-$K52/12)*$J52*$F51,0)+MAX((Expenses!KO$22-$K53/12)*$J53*$F51,0)+MAX((Expenses!KO$23-$K54/12)*$J54*$F51,0)+MAX((Expenses!KO$24-$K55/12)*$J55*$F51,0)))),0)</f>
        <v>0</v>
      </c>
      <c r="KR217" s="154">
        <f>IF(AND(KR$165&lt;=$E51,KR$165&gt;=EOMONTH($D51,0)),IF($G51="NNN",SUM(Expenses!KP$20:KP$24)*$F51,IF($G51="FSG",0,IF($G51="MG",SUMPRODUCT(Expenses!KP$20:KP$24,$I51:$I55)*$F51,MAX((Expenses!KP$20-$K51/12)*$J51*$F51,0)+MAX((Expenses!KP$21-$K52/12)*$J52*$F51,0)+MAX((Expenses!KP$22-$K53/12)*$J53*$F51,0)+MAX((Expenses!KP$23-$K54/12)*$J54*$F51,0)+MAX((Expenses!KP$24-$K55/12)*$J55*$F51,0)))),0)</f>
        <v>0</v>
      </c>
      <c r="KS217" s="154">
        <f>IF(AND(KS$165&lt;=$E51,KS$165&gt;=EOMONTH($D51,0)),IF($G51="NNN",SUM(Expenses!KQ$20:KQ$24)*$F51,IF($G51="FSG",0,IF($G51="MG",SUMPRODUCT(Expenses!KQ$20:KQ$24,$I51:$I55)*$F51,MAX((Expenses!KQ$20-$K51/12)*$J51*$F51,0)+MAX((Expenses!KQ$21-$K52/12)*$J52*$F51,0)+MAX((Expenses!KQ$22-$K53/12)*$J53*$F51,0)+MAX((Expenses!KQ$23-$K54/12)*$J54*$F51,0)+MAX((Expenses!KQ$24-$K55/12)*$J55*$F51,0)))),0)</f>
        <v>0</v>
      </c>
      <c r="KT217" s="154">
        <f>IF(AND(KT$165&lt;=$E51,KT$165&gt;=EOMONTH($D51,0)),IF($G51="NNN",SUM(Expenses!KR$20:KR$24)*$F51,IF($G51="FSG",0,IF($G51="MG",SUMPRODUCT(Expenses!KR$20:KR$24,$I51:$I55)*$F51,MAX((Expenses!KR$20-$K51/12)*$J51*$F51,0)+MAX((Expenses!KR$21-$K52/12)*$J52*$F51,0)+MAX((Expenses!KR$22-$K53/12)*$J53*$F51,0)+MAX((Expenses!KR$23-$K54/12)*$J54*$F51,0)+MAX((Expenses!KR$24-$K55/12)*$J55*$F51,0)))),0)</f>
        <v>0</v>
      </c>
      <c r="KU217" s="154">
        <f>IF(AND(KU$165&lt;=$E51,KU$165&gt;=EOMONTH($D51,0)),IF($G51="NNN",SUM(Expenses!KS$20:KS$24)*$F51,IF($G51="FSG",0,IF($G51="MG",SUMPRODUCT(Expenses!KS$20:KS$24,$I51:$I55)*$F51,MAX((Expenses!KS$20-$K51/12)*$J51*$F51,0)+MAX((Expenses!KS$21-$K52/12)*$J52*$F51,0)+MAX((Expenses!KS$22-$K53/12)*$J53*$F51,0)+MAX((Expenses!KS$23-$K54/12)*$J54*$F51,0)+MAX((Expenses!KS$24-$K55/12)*$J55*$F51,0)))),0)</f>
        <v>0</v>
      </c>
      <c r="KV217" s="154">
        <f>IF(AND(KV$165&lt;=$E51,KV$165&gt;=EOMONTH($D51,0)),IF($G51="NNN",SUM(Expenses!KT$20:KT$24)*$F51,IF($G51="FSG",0,IF($G51="MG",SUMPRODUCT(Expenses!KT$20:KT$24,$I51:$I55)*$F51,MAX((Expenses!KT$20-$K51/12)*$J51*$F51,0)+MAX((Expenses!KT$21-$K52/12)*$J52*$F51,0)+MAX((Expenses!KT$22-$K53/12)*$J53*$F51,0)+MAX((Expenses!KT$23-$K54/12)*$J54*$F51,0)+MAX((Expenses!KT$24-$K55/12)*$J55*$F51,0)))),0)</f>
        <v>0</v>
      </c>
      <c r="KW217" s="154">
        <f>IF(AND(KW$165&lt;=$E51,KW$165&gt;=EOMONTH($D51,0)),IF($G51="NNN",SUM(Expenses!KU$20:KU$24)*$F51,IF($G51="FSG",0,IF($G51="MG",SUMPRODUCT(Expenses!KU$20:KU$24,$I51:$I55)*$F51,MAX((Expenses!KU$20-$K51/12)*$J51*$F51,0)+MAX((Expenses!KU$21-$K52/12)*$J52*$F51,0)+MAX((Expenses!KU$22-$K53/12)*$J53*$F51,0)+MAX((Expenses!KU$23-$K54/12)*$J54*$F51,0)+MAX((Expenses!KU$24-$K55/12)*$J55*$F51,0)))),0)</f>
        <v>0</v>
      </c>
      <c r="KX217" s="154">
        <f>IF(AND(KX$165&lt;=$E51,KX$165&gt;=EOMONTH($D51,0)),IF($G51="NNN",SUM(Expenses!KV$20:KV$24)*$F51,IF($G51="FSG",0,IF($G51="MG",SUMPRODUCT(Expenses!KV$20:KV$24,$I51:$I55)*$F51,MAX((Expenses!KV$20-$K51/12)*$J51*$F51,0)+MAX((Expenses!KV$21-$K52/12)*$J52*$F51,0)+MAX((Expenses!KV$22-$K53/12)*$J53*$F51,0)+MAX((Expenses!KV$23-$K54/12)*$J54*$F51,0)+MAX((Expenses!KV$24-$K55/12)*$J55*$F51,0)))),0)</f>
        <v>0</v>
      </c>
      <c r="KY217" s="154">
        <f>IF(AND(KY$165&lt;=$E51,KY$165&gt;=EOMONTH($D51,0)),IF($G51="NNN",SUM(Expenses!KW$20:KW$24)*$F51,IF($G51="FSG",0,IF($G51="MG",SUMPRODUCT(Expenses!KW$20:KW$24,$I51:$I55)*$F51,MAX((Expenses!KW$20-$K51/12)*$J51*$F51,0)+MAX((Expenses!KW$21-$K52/12)*$J52*$F51,0)+MAX((Expenses!KW$22-$K53/12)*$J53*$F51,0)+MAX((Expenses!KW$23-$K54/12)*$J54*$F51,0)+MAX((Expenses!KW$24-$K55/12)*$J55*$F51,0)))),0)</f>
        <v>0</v>
      </c>
      <c r="KZ217" s="154">
        <f>IF(AND(KZ$165&lt;=$E51,KZ$165&gt;=EOMONTH($D51,0)),IF($G51="NNN",SUM(Expenses!KX$20:KX$24)*$F51,IF($G51="FSG",0,IF($G51="MG",SUMPRODUCT(Expenses!KX$20:KX$24,$I51:$I55)*$F51,MAX((Expenses!KX$20-$K51/12)*$J51*$F51,0)+MAX((Expenses!KX$21-$K52/12)*$J52*$F51,0)+MAX((Expenses!KX$22-$K53/12)*$J53*$F51,0)+MAX((Expenses!KX$23-$K54/12)*$J54*$F51,0)+MAX((Expenses!KX$24-$K55/12)*$J55*$F51,0)))),0)</f>
        <v>0</v>
      </c>
      <c r="LA217" s="154">
        <f>IF(AND(LA$165&lt;=$E51,LA$165&gt;=EOMONTH($D51,0)),IF($G51="NNN",SUM(Expenses!KY$20:KY$24)*$F51,IF($G51="FSG",0,IF($G51="MG",SUMPRODUCT(Expenses!KY$20:KY$24,$I51:$I55)*$F51,MAX((Expenses!KY$20-$K51/12)*$J51*$F51,0)+MAX((Expenses!KY$21-$K52/12)*$J52*$F51,0)+MAX((Expenses!KY$22-$K53/12)*$J53*$F51,0)+MAX((Expenses!KY$23-$K54/12)*$J54*$F51,0)+MAX((Expenses!KY$24-$K55/12)*$J55*$F51,0)))),0)</f>
        <v>0</v>
      </c>
      <c r="LB217" s="154">
        <f>IF(AND(LB$165&lt;=$E51,LB$165&gt;=EOMONTH($D51,0)),IF($G51="NNN",SUM(Expenses!KZ$20:KZ$24)*$F51,IF($G51="FSG",0,IF($G51="MG",SUMPRODUCT(Expenses!KZ$20:KZ$24,$I51:$I55)*$F51,MAX((Expenses!KZ$20-$K51/12)*$J51*$F51,0)+MAX((Expenses!KZ$21-$K52/12)*$J52*$F51,0)+MAX((Expenses!KZ$22-$K53/12)*$J53*$F51,0)+MAX((Expenses!KZ$23-$K54/12)*$J54*$F51,0)+MAX((Expenses!KZ$24-$K55/12)*$J55*$F51,0)))),0)</f>
        <v>0</v>
      </c>
      <c r="LC217" s="154">
        <f>IF(AND(LC$165&lt;=$E51,LC$165&gt;=EOMONTH($D51,0)),IF($G51="NNN",SUM(Expenses!LA$20:LA$24)*$F51,IF($G51="FSG",0,IF($G51="MG",SUMPRODUCT(Expenses!LA$20:LA$24,$I51:$I55)*$F51,MAX((Expenses!LA$20-$K51/12)*$J51*$F51,0)+MAX((Expenses!LA$21-$K52/12)*$J52*$F51,0)+MAX((Expenses!LA$22-$K53/12)*$J53*$F51,0)+MAX((Expenses!LA$23-$K54/12)*$J54*$F51,0)+MAX((Expenses!LA$24-$K55/12)*$J55*$F51,0)))),0)</f>
        <v>0</v>
      </c>
      <c r="LD217" s="154">
        <f>IF(AND(LD$165&lt;=$E51,LD$165&gt;=EOMONTH($D51,0)),IF($G51="NNN",SUM(Expenses!LB$20:LB$24)*$F51,IF($G51="FSG",0,IF($G51="MG",SUMPRODUCT(Expenses!LB$20:LB$24,$I51:$I55)*$F51,MAX((Expenses!LB$20-$K51/12)*$J51*$F51,0)+MAX((Expenses!LB$21-$K52/12)*$J52*$F51,0)+MAX((Expenses!LB$22-$K53/12)*$J53*$F51,0)+MAX((Expenses!LB$23-$K54/12)*$J54*$F51,0)+MAX((Expenses!LB$24-$K55/12)*$J55*$F51,0)))),0)</f>
        <v>0</v>
      </c>
      <c r="LE217" s="154">
        <f>IF(AND(LE$165&lt;=$E51,LE$165&gt;=EOMONTH($D51,0)),IF($G51="NNN",SUM(Expenses!LC$20:LC$24)*$F51,IF($G51="FSG",0,IF($G51="MG",SUMPRODUCT(Expenses!LC$20:LC$24,$I51:$I55)*$F51,MAX((Expenses!LC$20-$K51/12)*$J51*$F51,0)+MAX((Expenses!LC$21-$K52/12)*$J52*$F51,0)+MAX((Expenses!LC$22-$K53/12)*$J53*$F51,0)+MAX((Expenses!LC$23-$K54/12)*$J54*$F51,0)+MAX((Expenses!LC$24-$K55/12)*$J55*$F51,0)))),0)</f>
        <v>0</v>
      </c>
      <c r="LF217" s="154">
        <f>IF(AND(LF$165&lt;=$E51,LF$165&gt;=EOMONTH($D51,0)),IF($G51="NNN",SUM(Expenses!LD$20:LD$24)*$F51,IF($G51="FSG",0,IF($G51="MG",SUMPRODUCT(Expenses!LD$20:LD$24,$I51:$I55)*$F51,MAX((Expenses!LD$20-$K51/12)*$J51*$F51,0)+MAX((Expenses!LD$21-$K52/12)*$J52*$F51,0)+MAX((Expenses!LD$22-$K53/12)*$J53*$F51,0)+MAX((Expenses!LD$23-$K54/12)*$J54*$F51,0)+MAX((Expenses!LD$24-$K55/12)*$J55*$F51,0)))),0)</f>
        <v>0</v>
      </c>
      <c r="LG217" s="154">
        <f>IF(AND(LG$165&lt;=$E51,LG$165&gt;=EOMONTH($D51,0)),IF($G51="NNN",SUM(Expenses!LE$20:LE$24)*$F51,IF($G51="FSG",0,IF($G51="MG",SUMPRODUCT(Expenses!LE$20:LE$24,$I51:$I55)*$F51,MAX((Expenses!LE$20-$K51/12)*$J51*$F51,0)+MAX((Expenses!LE$21-$K52/12)*$J52*$F51,0)+MAX((Expenses!LE$22-$K53/12)*$J53*$F51,0)+MAX((Expenses!LE$23-$K54/12)*$J54*$F51,0)+MAX((Expenses!LE$24-$K55/12)*$J55*$F51,0)))),0)</f>
        <v>0</v>
      </c>
      <c r="LH217" s="154">
        <f>IF(AND(LH$165&lt;=$E51,LH$165&gt;=EOMONTH($D51,0)),IF($G51="NNN",SUM(Expenses!LF$20:LF$24)*$F51,IF($G51="FSG",0,IF($G51="MG",SUMPRODUCT(Expenses!LF$20:LF$24,$I51:$I55)*$F51,MAX((Expenses!LF$20-$K51/12)*$J51*$F51,0)+MAX((Expenses!LF$21-$K52/12)*$J52*$F51,0)+MAX((Expenses!LF$22-$K53/12)*$J53*$F51,0)+MAX((Expenses!LF$23-$K54/12)*$J54*$F51,0)+MAX((Expenses!LF$24-$K55/12)*$J55*$F51,0)))),0)</f>
        <v>0</v>
      </c>
      <c r="LI217" s="154">
        <f>IF(AND(LI$165&lt;=$E51,LI$165&gt;=EOMONTH($D51,0)),IF($G51="NNN",SUM(Expenses!LG$20:LG$24)*$F51,IF($G51="FSG",0,IF($G51="MG",SUMPRODUCT(Expenses!LG$20:LG$24,$I51:$I55)*$F51,MAX((Expenses!LG$20-$K51/12)*$J51*$F51,0)+MAX((Expenses!LG$21-$K52/12)*$J52*$F51,0)+MAX((Expenses!LG$22-$K53/12)*$J53*$F51,0)+MAX((Expenses!LG$23-$K54/12)*$J54*$F51,0)+MAX((Expenses!LG$24-$K55/12)*$J55*$F51,0)))),0)</f>
        <v>0</v>
      </c>
      <c r="LJ217" s="154">
        <f>IF(AND(LJ$165&lt;=$E51,LJ$165&gt;=EOMONTH($D51,0)),IF($G51="NNN",SUM(Expenses!LH$20:LH$24)*$F51,IF($G51="FSG",0,IF($G51="MG",SUMPRODUCT(Expenses!LH$20:LH$24,$I51:$I55)*$F51,MAX((Expenses!LH$20-$K51/12)*$J51*$F51,0)+MAX((Expenses!LH$21-$K52/12)*$J52*$F51,0)+MAX((Expenses!LH$22-$K53/12)*$J53*$F51,0)+MAX((Expenses!LH$23-$K54/12)*$J54*$F51,0)+MAX((Expenses!LH$24-$K55/12)*$J55*$F51,0)))),0)</f>
        <v>0</v>
      </c>
      <c r="LK217" s="154">
        <f>IF(AND(LK$165&lt;=$E51,LK$165&gt;=EOMONTH($D51,0)),IF($G51="NNN",SUM(Expenses!LI$20:LI$24)*$F51,IF($G51="FSG",0,IF($G51="MG",SUMPRODUCT(Expenses!LI$20:LI$24,$I51:$I55)*$F51,MAX((Expenses!LI$20-$K51/12)*$J51*$F51,0)+MAX((Expenses!LI$21-$K52/12)*$J52*$F51,0)+MAX((Expenses!LI$22-$K53/12)*$J53*$F51,0)+MAX((Expenses!LI$23-$K54/12)*$J54*$F51,0)+MAX((Expenses!LI$24-$K55/12)*$J55*$F51,0)))),0)</f>
        <v>0</v>
      </c>
      <c r="LL217" s="154">
        <f>IF(AND(LL$165&lt;=$E51,LL$165&gt;=EOMONTH($D51,0)),IF($G51="NNN",SUM(Expenses!LJ$20:LJ$24)*$F51,IF($G51="FSG",0,IF($G51="MG",SUMPRODUCT(Expenses!LJ$20:LJ$24,$I51:$I55)*$F51,MAX((Expenses!LJ$20-$K51/12)*$J51*$F51,0)+MAX((Expenses!LJ$21-$K52/12)*$J52*$F51,0)+MAX((Expenses!LJ$22-$K53/12)*$J53*$F51,0)+MAX((Expenses!LJ$23-$K54/12)*$J54*$F51,0)+MAX((Expenses!LJ$24-$K55/12)*$J55*$F51,0)))),0)</f>
        <v>0</v>
      </c>
      <c r="LM217" s="154">
        <f>IF(AND(LM$165&lt;=$E51,LM$165&gt;=EOMONTH($D51,0)),IF($G51="NNN",SUM(Expenses!LK$20:LK$24)*$F51,IF($G51="FSG",0,IF($G51="MG",SUMPRODUCT(Expenses!LK$20:LK$24,$I51:$I55)*$F51,MAX((Expenses!LK$20-$K51/12)*$J51*$F51,0)+MAX((Expenses!LK$21-$K52/12)*$J52*$F51,0)+MAX((Expenses!LK$22-$K53/12)*$J53*$F51,0)+MAX((Expenses!LK$23-$K54/12)*$J54*$F51,0)+MAX((Expenses!LK$24-$K55/12)*$J55*$F51,0)))),0)</f>
        <v>0</v>
      </c>
      <c r="LN217" s="154">
        <f>IF(AND(LN$165&lt;=$E51,LN$165&gt;=EOMONTH($D51,0)),IF($G51="NNN",SUM(Expenses!LL$20:LL$24)*$F51,IF($G51="FSG",0,IF($G51="MG",SUMPRODUCT(Expenses!LL$20:LL$24,$I51:$I55)*$F51,MAX((Expenses!LL$20-$K51/12)*$J51*$F51,0)+MAX((Expenses!LL$21-$K52/12)*$J52*$F51,0)+MAX((Expenses!LL$22-$K53/12)*$J53*$F51,0)+MAX((Expenses!LL$23-$K54/12)*$J54*$F51,0)+MAX((Expenses!LL$24-$K55/12)*$J55*$F51,0)))),0)</f>
        <v>0</v>
      </c>
      <c r="LO217" s="154">
        <f>IF(AND(LO$165&lt;=$E51,LO$165&gt;=EOMONTH($D51,0)),IF($G51="NNN",SUM(Expenses!LM$20:LM$24)*$F51,IF($G51="FSG",0,IF($G51="MG",SUMPRODUCT(Expenses!LM$20:LM$24,$I51:$I55)*$F51,MAX((Expenses!LM$20-$K51/12)*$J51*$F51,0)+MAX((Expenses!LM$21-$K52/12)*$J52*$F51,0)+MAX((Expenses!LM$22-$K53/12)*$J53*$F51,0)+MAX((Expenses!LM$23-$K54/12)*$J54*$F51,0)+MAX((Expenses!LM$24-$K55/12)*$J55*$F51,0)))),0)</f>
        <v>0</v>
      </c>
      <c r="LP217" s="154">
        <f>IF(AND(LP$165&lt;=$E51,LP$165&gt;=EOMONTH($D51,0)),IF($G51="NNN",SUM(Expenses!LN$20:LN$24)*$F51,IF($G51="FSG",0,IF($G51="MG",SUMPRODUCT(Expenses!LN$20:LN$24,$I51:$I55)*$F51,MAX((Expenses!LN$20-$K51/12)*$J51*$F51,0)+MAX((Expenses!LN$21-$K52/12)*$J52*$F51,0)+MAX((Expenses!LN$22-$K53/12)*$J53*$F51,0)+MAX((Expenses!LN$23-$K54/12)*$J54*$F51,0)+MAX((Expenses!LN$24-$K55/12)*$J55*$F51,0)))),0)</f>
        <v>0</v>
      </c>
      <c r="LQ217" s="154">
        <f>IF(AND(LQ$165&lt;=$E51,LQ$165&gt;=EOMONTH($D51,0)),IF($G51="NNN",SUM(Expenses!LO$20:LO$24)*$F51,IF($G51="FSG",0,IF($G51="MG",SUMPRODUCT(Expenses!LO$20:LO$24,$I51:$I55)*$F51,MAX((Expenses!LO$20-$K51/12)*$J51*$F51,0)+MAX((Expenses!LO$21-$K52/12)*$J52*$F51,0)+MAX((Expenses!LO$22-$K53/12)*$J53*$F51,0)+MAX((Expenses!LO$23-$K54/12)*$J54*$F51,0)+MAX((Expenses!LO$24-$K55/12)*$J55*$F51,0)))),0)</f>
        <v>0</v>
      </c>
      <c r="LR217" s="154">
        <f>IF(AND(LR$165&lt;=$E51,LR$165&gt;=EOMONTH($D51,0)),IF($G51="NNN",SUM(Expenses!LP$20:LP$24)*$F51,IF($G51="FSG",0,IF($G51="MG",SUMPRODUCT(Expenses!LP$20:LP$24,$I51:$I55)*$F51,MAX((Expenses!LP$20-$K51/12)*$J51*$F51,0)+MAX((Expenses!LP$21-$K52/12)*$J52*$F51,0)+MAX((Expenses!LP$22-$K53/12)*$J53*$F51,0)+MAX((Expenses!LP$23-$K54/12)*$J54*$F51,0)+MAX((Expenses!LP$24-$K55/12)*$J55*$F51,0)))),0)</f>
        <v>0</v>
      </c>
      <c r="LS217" s="154">
        <f>IF(AND(LS$165&lt;=$E51,LS$165&gt;=EOMONTH($D51,0)),IF($G51="NNN",SUM(Expenses!LQ$20:LQ$24)*$F51,IF($G51="FSG",0,IF($G51="MG",SUMPRODUCT(Expenses!LQ$20:LQ$24,$I51:$I55)*$F51,MAX((Expenses!LQ$20-$K51/12)*$J51*$F51,0)+MAX((Expenses!LQ$21-$K52/12)*$J52*$F51,0)+MAX((Expenses!LQ$22-$K53/12)*$J53*$F51,0)+MAX((Expenses!LQ$23-$K54/12)*$J54*$F51,0)+MAX((Expenses!LQ$24-$K55/12)*$J55*$F51,0)))),0)</f>
        <v>0</v>
      </c>
      <c r="LT217" s="154">
        <f>IF(AND(LT$165&lt;=$E51,LT$165&gt;=EOMONTH($D51,0)),IF($G51="NNN",SUM(Expenses!LR$20:LR$24)*$F51,IF($G51="FSG",0,IF($G51="MG",SUMPRODUCT(Expenses!LR$20:LR$24,$I51:$I55)*$F51,MAX((Expenses!LR$20-$K51/12)*$J51*$F51,0)+MAX((Expenses!LR$21-$K52/12)*$J52*$F51,0)+MAX((Expenses!LR$22-$K53/12)*$J53*$F51,0)+MAX((Expenses!LR$23-$K54/12)*$J54*$F51,0)+MAX((Expenses!LR$24-$K55/12)*$J55*$F51,0)))),0)</f>
        <v>0</v>
      </c>
      <c r="LU217" s="154">
        <f>IF(AND(LU$165&lt;=$E51,LU$165&gt;=EOMONTH($D51,0)),IF($G51="NNN",SUM(Expenses!LS$20:LS$24)*$F51,IF($G51="FSG",0,IF($G51="MG",SUMPRODUCT(Expenses!LS$20:LS$24,$I51:$I55)*$F51,MAX((Expenses!LS$20-$K51/12)*$J51*$F51,0)+MAX((Expenses!LS$21-$K52/12)*$J52*$F51,0)+MAX((Expenses!LS$22-$K53/12)*$J53*$F51,0)+MAX((Expenses!LS$23-$K54/12)*$J54*$F51,0)+MAX((Expenses!LS$24-$K55/12)*$J55*$F51,0)))),0)</f>
        <v>0</v>
      </c>
      <c r="LV217" s="154">
        <f>IF(AND(LV$165&lt;=$E51,LV$165&gt;=EOMONTH($D51,0)),IF($G51="NNN",SUM(Expenses!LT$20:LT$24)*$F51,IF($G51="FSG",0,IF($G51="MG",SUMPRODUCT(Expenses!LT$20:LT$24,$I51:$I55)*$F51,MAX((Expenses!LT$20-$K51/12)*$J51*$F51,0)+MAX((Expenses!LT$21-$K52/12)*$J52*$F51,0)+MAX((Expenses!LT$22-$K53/12)*$J53*$F51,0)+MAX((Expenses!LT$23-$K54/12)*$J54*$F51,0)+MAX((Expenses!LT$24-$K55/12)*$J55*$F51,0)))),0)</f>
        <v>0</v>
      </c>
      <c r="LW217" s="154">
        <f>IF(AND(LW$165&lt;=$E51,LW$165&gt;=EOMONTH($D51,0)),IF($G51="NNN",SUM(Expenses!LU$20:LU$24)*$F51,IF($G51="FSG",0,IF($G51="MG",SUMPRODUCT(Expenses!LU$20:LU$24,$I51:$I55)*$F51,MAX((Expenses!LU$20-$K51/12)*$J51*$F51,0)+MAX((Expenses!LU$21-$K52/12)*$J52*$F51,0)+MAX((Expenses!LU$22-$K53/12)*$J53*$F51,0)+MAX((Expenses!LU$23-$K54/12)*$J54*$F51,0)+MAX((Expenses!LU$24-$K55/12)*$J55*$F51,0)))),0)</f>
        <v>0</v>
      </c>
      <c r="LX217" s="154">
        <f>IF(AND(LX$165&lt;=$E51,LX$165&gt;=EOMONTH($D51,0)),IF($G51="NNN",SUM(Expenses!LV$20:LV$24)*$F51,IF($G51="FSG",0,IF($G51="MG",SUMPRODUCT(Expenses!LV$20:LV$24,$I51:$I55)*$F51,MAX((Expenses!LV$20-$K51/12)*$J51*$F51,0)+MAX((Expenses!LV$21-$K52/12)*$J52*$F51,0)+MAX((Expenses!LV$22-$K53/12)*$J53*$F51,0)+MAX((Expenses!LV$23-$K54/12)*$J54*$F51,0)+MAX((Expenses!LV$24-$K55/12)*$J55*$F51,0)))),0)</f>
        <v>0</v>
      </c>
      <c r="LY217" s="154">
        <f>IF(AND(LY$165&lt;=$E51,LY$165&gt;=EOMONTH($D51,0)),IF($G51="NNN",SUM(Expenses!LW$20:LW$24)*$F51,IF($G51="FSG",0,IF($G51="MG",SUMPRODUCT(Expenses!LW$20:LW$24,$I51:$I55)*$F51,MAX((Expenses!LW$20-$K51/12)*$J51*$F51,0)+MAX((Expenses!LW$21-$K52/12)*$J52*$F51,0)+MAX((Expenses!LW$22-$K53/12)*$J53*$F51,0)+MAX((Expenses!LW$23-$K54/12)*$J54*$F51,0)+MAX((Expenses!LW$24-$K55/12)*$J55*$F51,0)))),0)</f>
        <v>0</v>
      </c>
      <c r="LZ217" s="154">
        <f>IF(AND(LZ$165&lt;=$E51,LZ$165&gt;=EOMONTH($D51,0)),IF($G51="NNN",SUM(Expenses!LX$20:LX$24)*$F51,IF($G51="FSG",0,IF($G51="MG",SUMPRODUCT(Expenses!LX$20:LX$24,$I51:$I55)*$F51,MAX((Expenses!LX$20-$K51/12)*$J51*$F51,0)+MAX((Expenses!LX$21-$K52/12)*$J52*$F51,0)+MAX((Expenses!LX$22-$K53/12)*$J53*$F51,0)+MAX((Expenses!LX$23-$K54/12)*$J54*$F51,0)+MAX((Expenses!LX$24-$K55/12)*$J55*$F51,0)))),0)</f>
        <v>0</v>
      </c>
      <c r="MA217" s="154">
        <f>IF(AND(MA$165&lt;=$E51,MA$165&gt;=EOMONTH($D51,0)),IF($G51="NNN",SUM(Expenses!LY$20:LY$24)*$F51,IF($G51="FSG",0,IF($G51="MG",SUMPRODUCT(Expenses!LY$20:LY$24,$I51:$I55)*$F51,MAX((Expenses!LY$20-$K51/12)*$J51*$F51,0)+MAX((Expenses!LY$21-$K52/12)*$J52*$F51,0)+MAX((Expenses!LY$22-$K53/12)*$J53*$F51,0)+MAX((Expenses!LY$23-$K54/12)*$J54*$F51,0)+MAX((Expenses!LY$24-$K55/12)*$J55*$F51,0)))),0)</f>
        <v>0</v>
      </c>
      <c r="MB217" s="154">
        <f>IF(AND(MB$165&lt;=$E51,MB$165&gt;=EOMONTH($D51,0)),IF($G51="NNN",SUM(Expenses!LZ$20:LZ$24)*$F51,IF($G51="FSG",0,IF($G51="MG",SUMPRODUCT(Expenses!LZ$20:LZ$24,$I51:$I55)*$F51,MAX((Expenses!LZ$20-$K51/12)*$J51*$F51,0)+MAX((Expenses!LZ$21-$K52/12)*$J52*$F51,0)+MAX((Expenses!LZ$22-$K53/12)*$J53*$F51,0)+MAX((Expenses!LZ$23-$K54/12)*$J54*$F51,0)+MAX((Expenses!LZ$24-$K55/12)*$J55*$F51,0)))),0)</f>
        <v>0</v>
      </c>
      <c r="MC217" s="154">
        <f>IF(AND(MC$165&lt;=$E51,MC$165&gt;=EOMONTH($D51,0)),IF($G51="NNN",SUM(Expenses!MA$20:MA$24)*$F51,IF($G51="FSG",0,IF($G51="MG",SUMPRODUCT(Expenses!MA$20:MA$24,$I51:$I55)*$F51,MAX((Expenses!MA$20-$K51/12)*$J51*$F51,0)+MAX((Expenses!MA$21-$K52/12)*$J52*$F51,0)+MAX((Expenses!MA$22-$K53/12)*$J53*$F51,0)+MAX((Expenses!MA$23-$K54/12)*$J54*$F51,0)+MAX((Expenses!MA$24-$K55/12)*$J55*$F51,0)))),0)</f>
        <v>0</v>
      </c>
      <c r="MD217" s="154">
        <f>IF(AND(MD$165&lt;=$E51,MD$165&gt;=EOMONTH($D51,0)),IF($G51="NNN",SUM(Expenses!MB$20:MB$24)*$F51,IF($G51="FSG",0,IF($G51="MG",SUMPRODUCT(Expenses!MB$20:MB$24,$I51:$I55)*$F51,MAX((Expenses!MB$20-$K51/12)*$J51*$F51,0)+MAX((Expenses!MB$21-$K52/12)*$J52*$F51,0)+MAX((Expenses!MB$22-$K53/12)*$J53*$F51,0)+MAX((Expenses!MB$23-$K54/12)*$J54*$F51,0)+MAX((Expenses!MB$24-$K55/12)*$J55*$F51,0)))),0)</f>
        <v>0</v>
      </c>
      <c r="ME217" s="154">
        <f>IF(AND(ME$165&lt;=$E51,ME$165&gt;=EOMONTH($D51,0)),IF($G51="NNN",SUM(Expenses!MC$20:MC$24)*$F51,IF($G51="FSG",0,IF($G51="MG",SUMPRODUCT(Expenses!MC$20:MC$24,$I51:$I55)*$F51,MAX((Expenses!MC$20-$K51/12)*$J51*$F51,0)+MAX((Expenses!MC$21-$K52/12)*$J52*$F51,0)+MAX((Expenses!MC$22-$K53/12)*$J53*$F51,0)+MAX((Expenses!MC$23-$K54/12)*$J54*$F51,0)+MAX((Expenses!MC$24-$K55/12)*$J55*$F51,0)))),0)</f>
        <v>0</v>
      </c>
      <c r="MF217" s="154">
        <f>IF(AND(MF$165&lt;=$E51,MF$165&gt;=EOMONTH($D51,0)),IF($G51="NNN",SUM(Expenses!MD$20:MD$24)*$F51,IF($G51="FSG",0,IF($G51="MG",SUMPRODUCT(Expenses!MD$20:MD$24,$I51:$I55)*$F51,MAX((Expenses!MD$20-$K51/12)*$J51*$F51,0)+MAX((Expenses!MD$21-$K52/12)*$J52*$F51,0)+MAX((Expenses!MD$22-$K53/12)*$J53*$F51,0)+MAX((Expenses!MD$23-$K54/12)*$J54*$F51,0)+MAX((Expenses!MD$24-$K55/12)*$J55*$F51,0)))),0)</f>
        <v>0</v>
      </c>
      <c r="MG217" s="154">
        <f>IF(AND(MG$165&lt;=$E51,MG$165&gt;=EOMONTH($D51,0)),IF($G51="NNN",SUM(Expenses!ME$20:ME$24)*$F51,IF($G51="FSG",0,IF($G51="MG",SUMPRODUCT(Expenses!ME$20:ME$24,$I51:$I55)*$F51,MAX((Expenses!ME$20-$K51/12)*$J51*$F51,0)+MAX((Expenses!ME$21-$K52/12)*$J52*$F51,0)+MAX((Expenses!ME$22-$K53/12)*$J53*$F51,0)+MAX((Expenses!ME$23-$K54/12)*$J54*$F51,0)+MAX((Expenses!ME$24-$K55/12)*$J55*$F51,0)))),0)</f>
        <v>0</v>
      </c>
      <c r="MH217" s="154">
        <f>IF(AND(MH$165&lt;=$E51,MH$165&gt;=EOMONTH($D51,0)),IF($G51="NNN",SUM(Expenses!MF$20:MF$24)*$F51,IF($G51="FSG",0,IF($G51="MG",SUMPRODUCT(Expenses!MF$20:MF$24,$I51:$I55)*$F51,MAX((Expenses!MF$20-$K51/12)*$J51*$F51,0)+MAX((Expenses!MF$21-$K52/12)*$J52*$F51,0)+MAX((Expenses!MF$22-$K53/12)*$J53*$F51,0)+MAX((Expenses!MF$23-$K54/12)*$J54*$F51,0)+MAX((Expenses!MF$24-$K55/12)*$J55*$F51,0)))),0)</f>
        <v>0</v>
      </c>
      <c r="MI217" s="154">
        <f>IF(AND(MI$165&lt;=$E51,MI$165&gt;=EOMONTH($D51,0)),IF($G51="NNN",SUM(Expenses!MG$20:MG$24)*$F51,IF($G51="FSG",0,IF($G51="MG",SUMPRODUCT(Expenses!MG$20:MG$24,$I51:$I55)*$F51,MAX((Expenses!MG$20-$K51/12)*$J51*$F51,0)+MAX((Expenses!MG$21-$K52/12)*$J52*$F51,0)+MAX((Expenses!MG$22-$K53/12)*$J53*$F51,0)+MAX((Expenses!MG$23-$K54/12)*$J54*$F51,0)+MAX((Expenses!MG$24-$K55/12)*$J55*$F51,0)))),0)</f>
        <v>0</v>
      </c>
      <c r="MJ217" s="154">
        <f>IF(AND(MJ$165&lt;=$E51,MJ$165&gt;=EOMONTH($D51,0)),IF($G51="NNN",SUM(Expenses!MH$20:MH$24)*$F51,IF($G51="FSG",0,IF($G51="MG",SUMPRODUCT(Expenses!MH$20:MH$24,$I51:$I55)*$F51,MAX((Expenses!MH$20-$K51/12)*$J51*$F51,0)+MAX((Expenses!MH$21-$K52/12)*$J52*$F51,0)+MAX((Expenses!MH$22-$K53/12)*$J53*$F51,0)+MAX((Expenses!MH$23-$K54/12)*$J54*$F51,0)+MAX((Expenses!MH$24-$K55/12)*$J55*$F51,0)))),0)</f>
        <v>0</v>
      </c>
      <c r="MK217" s="154">
        <f>IF(AND(MK$165&lt;=$E51,MK$165&gt;=EOMONTH($D51,0)),IF($G51="NNN",SUM(Expenses!MI$20:MI$24)*$F51,IF($G51="FSG",0,IF($G51="MG",SUMPRODUCT(Expenses!MI$20:MI$24,$I51:$I55)*$F51,MAX((Expenses!MI$20-$K51/12)*$J51*$F51,0)+MAX((Expenses!MI$21-$K52/12)*$J52*$F51,0)+MAX((Expenses!MI$22-$K53/12)*$J53*$F51,0)+MAX((Expenses!MI$23-$K54/12)*$J54*$F51,0)+MAX((Expenses!MI$24-$K55/12)*$J55*$F51,0)))),0)</f>
        <v>0</v>
      </c>
      <c r="ML217" s="154">
        <f>IF(AND(ML$165&lt;=$E51,ML$165&gt;=EOMONTH($D51,0)),IF($G51="NNN",SUM(Expenses!MJ$20:MJ$24)*$F51,IF($G51="FSG",0,IF($G51="MG",SUMPRODUCT(Expenses!MJ$20:MJ$24,$I51:$I55)*$F51,MAX((Expenses!MJ$20-$K51/12)*$J51*$F51,0)+MAX((Expenses!MJ$21-$K52/12)*$J52*$F51,0)+MAX((Expenses!MJ$22-$K53/12)*$J53*$F51,0)+MAX((Expenses!MJ$23-$K54/12)*$J54*$F51,0)+MAX((Expenses!MJ$24-$K55/12)*$J55*$F51,0)))),0)</f>
        <v>0</v>
      </c>
      <c r="MM217" s="154">
        <f>IF(AND(MM$165&lt;=$E51,MM$165&gt;=EOMONTH($D51,0)),IF($G51="NNN",SUM(Expenses!MK$20:MK$24)*$F51,IF($G51="FSG",0,IF($G51="MG",SUMPRODUCT(Expenses!MK$20:MK$24,$I51:$I55)*$F51,MAX((Expenses!MK$20-$K51/12)*$J51*$F51,0)+MAX((Expenses!MK$21-$K52/12)*$J52*$F51,0)+MAX((Expenses!MK$22-$K53/12)*$J53*$F51,0)+MAX((Expenses!MK$23-$K54/12)*$J54*$F51,0)+MAX((Expenses!MK$24-$K55/12)*$J55*$F51,0)))),0)</f>
        <v>0</v>
      </c>
      <c r="MN217" s="154">
        <f>IF(AND(MN$165&lt;=$E51,MN$165&gt;=EOMONTH($D51,0)),IF($G51="NNN",SUM(Expenses!ML$20:ML$24)*$F51,IF($G51="FSG",0,IF($G51="MG",SUMPRODUCT(Expenses!ML$20:ML$24,$I51:$I55)*$F51,MAX((Expenses!ML$20-$K51/12)*$J51*$F51,0)+MAX((Expenses!ML$21-$K52/12)*$J52*$F51,0)+MAX((Expenses!ML$22-$K53/12)*$J53*$F51,0)+MAX((Expenses!ML$23-$K54/12)*$J54*$F51,0)+MAX((Expenses!ML$24-$K55/12)*$J55*$F51,0)))),0)</f>
        <v>0</v>
      </c>
      <c r="MO217" s="154">
        <f>IF(AND(MO$165&lt;=$E51,MO$165&gt;=EOMONTH($D51,0)),IF($G51="NNN",SUM(Expenses!MM$20:MM$24)*$F51,IF($G51="FSG",0,IF($G51="MG",SUMPRODUCT(Expenses!MM$20:MM$24,$I51:$I55)*$F51,MAX((Expenses!MM$20-$K51/12)*$J51*$F51,0)+MAX((Expenses!MM$21-$K52/12)*$J52*$F51,0)+MAX((Expenses!MM$22-$K53/12)*$J53*$F51,0)+MAX((Expenses!MM$23-$K54/12)*$J54*$F51,0)+MAX((Expenses!MM$24-$K55/12)*$J55*$F51,0)))),0)</f>
        <v>0</v>
      </c>
      <c r="MP217" s="154">
        <f>IF(AND(MP$165&lt;=$E51,MP$165&gt;=EOMONTH($D51,0)),IF($G51="NNN",SUM(Expenses!MN$20:MN$24)*$F51,IF($G51="FSG",0,IF($G51="MG",SUMPRODUCT(Expenses!MN$20:MN$24,$I51:$I55)*$F51,MAX((Expenses!MN$20-$K51/12)*$J51*$F51,0)+MAX((Expenses!MN$21-$K52/12)*$J52*$F51,0)+MAX((Expenses!MN$22-$K53/12)*$J53*$F51,0)+MAX((Expenses!MN$23-$K54/12)*$J54*$F51,0)+MAX((Expenses!MN$24-$K55/12)*$J55*$F51,0)))),0)</f>
        <v>0</v>
      </c>
      <c r="MQ217" s="154">
        <f>IF(AND(MQ$165&lt;=$E51,MQ$165&gt;=EOMONTH($D51,0)),IF($G51="NNN",SUM(Expenses!MO$20:MO$24)*$F51,IF($G51="FSG",0,IF($G51="MG",SUMPRODUCT(Expenses!MO$20:MO$24,$I51:$I55)*$F51,MAX((Expenses!MO$20-$K51/12)*$J51*$F51,0)+MAX((Expenses!MO$21-$K52/12)*$J52*$F51,0)+MAX((Expenses!MO$22-$K53/12)*$J53*$F51,0)+MAX((Expenses!MO$23-$K54/12)*$J54*$F51,0)+MAX((Expenses!MO$24-$K55/12)*$J55*$F51,0)))),0)</f>
        <v>0</v>
      </c>
      <c r="MR217" s="154">
        <f>IF(AND(MR$165&lt;=$E51,MR$165&gt;=EOMONTH($D51,0)),IF($G51="NNN",SUM(Expenses!MP$20:MP$24)*$F51,IF($G51="FSG",0,IF($G51="MG",SUMPRODUCT(Expenses!MP$20:MP$24,$I51:$I55)*$F51,MAX((Expenses!MP$20-$K51/12)*$J51*$F51,0)+MAX((Expenses!MP$21-$K52/12)*$J52*$F51,0)+MAX((Expenses!MP$22-$K53/12)*$J53*$F51,0)+MAX((Expenses!MP$23-$K54/12)*$J54*$F51,0)+MAX((Expenses!MP$24-$K55/12)*$J55*$F51,0)))),0)</f>
        <v>0</v>
      </c>
      <c r="MS217" s="154">
        <f>IF(AND(MS$165&lt;=$E51,MS$165&gt;=EOMONTH($D51,0)),IF($G51="NNN",SUM(Expenses!MQ$20:MQ$24)*$F51,IF($G51="FSG",0,IF($G51="MG",SUMPRODUCT(Expenses!MQ$20:MQ$24,$I51:$I55)*$F51,MAX((Expenses!MQ$20-$K51/12)*$J51*$F51,0)+MAX((Expenses!MQ$21-$K52/12)*$J52*$F51,0)+MAX((Expenses!MQ$22-$K53/12)*$J53*$F51,0)+MAX((Expenses!MQ$23-$K54/12)*$J54*$F51,0)+MAX((Expenses!MQ$24-$K55/12)*$J55*$F51,0)))),0)</f>
        <v>0</v>
      </c>
      <c r="MT217" s="154">
        <f>IF(AND(MT$165&lt;=$E51,MT$165&gt;=EOMONTH($D51,0)),IF($G51="NNN",SUM(Expenses!MR$20:MR$24)*$F51,IF($G51="FSG",0,IF($G51="MG",SUMPRODUCT(Expenses!MR$20:MR$24,$I51:$I55)*$F51,MAX((Expenses!MR$20-$K51/12)*$J51*$F51,0)+MAX((Expenses!MR$21-$K52/12)*$J52*$F51,0)+MAX((Expenses!MR$22-$K53/12)*$J53*$F51,0)+MAX((Expenses!MR$23-$K54/12)*$J54*$F51,0)+MAX((Expenses!MR$24-$K55/12)*$J55*$F51,0)))),0)</f>
        <v>0</v>
      </c>
      <c r="MU217" s="154">
        <f>IF(AND(MU$165&lt;=$E51,MU$165&gt;=EOMONTH($D51,0)),IF($G51="NNN",SUM(Expenses!MS$20:MS$24)*$F51,IF($G51="FSG",0,IF($G51="MG",SUMPRODUCT(Expenses!MS$20:MS$24,$I51:$I55)*$F51,MAX((Expenses!MS$20-$K51/12)*$J51*$F51,0)+MAX((Expenses!MS$21-$K52/12)*$J52*$F51,0)+MAX((Expenses!MS$22-$K53/12)*$J53*$F51,0)+MAX((Expenses!MS$23-$K54/12)*$J54*$F51,0)+MAX((Expenses!MS$24-$K55/12)*$J55*$F51,0)))),0)</f>
        <v>0</v>
      </c>
      <c r="MV217" s="154">
        <f>IF(AND(MV$165&lt;=$E51,MV$165&gt;=EOMONTH($D51,0)),IF($G51="NNN",SUM(Expenses!MT$20:MT$24)*$F51,IF($G51="FSG",0,IF($G51="MG",SUMPRODUCT(Expenses!MT$20:MT$24,$I51:$I55)*$F51,MAX((Expenses!MT$20-$K51/12)*$J51*$F51,0)+MAX((Expenses!MT$21-$K52/12)*$J52*$F51,0)+MAX((Expenses!MT$22-$K53/12)*$J53*$F51,0)+MAX((Expenses!MT$23-$K54/12)*$J54*$F51,0)+MAX((Expenses!MT$24-$K55/12)*$J55*$F51,0)))),0)</f>
        <v>0</v>
      </c>
      <c r="MW217" s="154">
        <f>IF(AND(MW$165&lt;=$E51,MW$165&gt;=EOMONTH($D51,0)),IF($G51="NNN",SUM(Expenses!MU$20:MU$24)*$F51,IF($G51="FSG",0,IF($G51="MG",SUMPRODUCT(Expenses!MU$20:MU$24,$I51:$I55)*$F51,MAX((Expenses!MU$20-$K51/12)*$J51*$F51,0)+MAX((Expenses!MU$21-$K52/12)*$J52*$F51,0)+MAX((Expenses!MU$22-$K53/12)*$J53*$F51,0)+MAX((Expenses!MU$23-$K54/12)*$J54*$F51,0)+MAX((Expenses!MU$24-$K55/12)*$J55*$F51,0)))),0)</f>
        <v>0</v>
      </c>
      <c r="MX217" s="154">
        <f>IF(AND(MX$165&lt;=$E51,MX$165&gt;=EOMONTH($D51,0)),IF($G51="NNN",SUM(Expenses!MV$20:MV$24)*$F51,IF($G51="FSG",0,IF($G51="MG",SUMPRODUCT(Expenses!MV$20:MV$24,$I51:$I55)*$F51,MAX((Expenses!MV$20-$K51/12)*$J51*$F51,0)+MAX((Expenses!MV$21-$K52/12)*$J52*$F51,0)+MAX((Expenses!MV$22-$K53/12)*$J53*$F51,0)+MAX((Expenses!MV$23-$K54/12)*$J54*$F51,0)+MAX((Expenses!MV$24-$K55/12)*$J55*$F51,0)))),0)</f>
        <v>0</v>
      </c>
      <c r="MY217" s="154">
        <f>IF(AND(MY$165&lt;=$E51,MY$165&gt;=EOMONTH($D51,0)),IF($G51="NNN",SUM(Expenses!MW$20:MW$24)*$F51,IF($G51="FSG",0,IF($G51="MG",SUMPRODUCT(Expenses!MW$20:MW$24,$I51:$I55)*$F51,MAX((Expenses!MW$20-$K51/12)*$J51*$F51,0)+MAX((Expenses!MW$21-$K52/12)*$J52*$F51,0)+MAX((Expenses!MW$22-$K53/12)*$J53*$F51,0)+MAX((Expenses!MW$23-$K54/12)*$J54*$F51,0)+MAX((Expenses!MW$24-$K55/12)*$J55*$F51,0)))),0)</f>
        <v>0</v>
      </c>
      <c r="MZ217" s="154">
        <f>IF(AND(MZ$165&lt;=$E51,MZ$165&gt;=EOMONTH($D51,0)),IF($G51="NNN",SUM(Expenses!MX$20:MX$24)*$F51,IF($G51="FSG",0,IF($G51="MG",SUMPRODUCT(Expenses!MX$20:MX$24,$I51:$I55)*$F51,MAX((Expenses!MX$20-$K51/12)*$J51*$F51,0)+MAX((Expenses!MX$21-$K52/12)*$J52*$F51,0)+MAX((Expenses!MX$22-$K53/12)*$J53*$F51,0)+MAX((Expenses!MX$23-$K54/12)*$J54*$F51,0)+MAX((Expenses!MX$24-$K55/12)*$J55*$F51,0)))),0)</f>
        <v>0</v>
      </c>
      <c r="NA217" s="154">
        <f>IF(AND(NA$165&lt;=$E51,NA$165&gt;=EOMONTH($D51,0)),IF($G51="NNN",SUM(Expenses!MY$20:MY$24)*$F51,IF($G51="FSG",0,IF($G51="MG",SUMPRODUCT(Expenses!MY$20:MY$24,$I51:$I55)*$F51,MAX((Expenses!MY$20-$K51/12)*$J51*$F51,0)+MAX((Expenses!MY$21-$K52/12)*$J52*$F51,0)+MAX((Expenses!MY$22-$K53/12)*$J53*$F51,0)+MAX((Expenses!MY$23-$K54/12)*$J54*$F51,0)+MAX((Expenses!MY$24-$K55/12)*$J55*$F51,0)))),0)</f>
        <v>0</v>
      </c>
      <c r="NB217" s="154">
        <f>IF(AND(NB$165&lt;=$E51,NB$165&gt;=EOMONTH($D51,0)),IF($G51="NNN",SUM(Expenses!MZ$20:MZ$24)*$F51,IF($G51="FSG",0,IF($G51="MG",SUMPRODUCT(Expenses!MZ$20:MZ$24,$I51:$I55)*$F51,MAX((Expenses!MZ$20-$K51/12)*$J51*$F51,0)+MAX((Expenses!MZ$21-$K52/12)*$J52*$F51,0)+MAX((Expenses!MZ$22-$K53/12)*$J53*$F51,0)+MAX((Expenses!MZ$23-$K54/12)*$J54*$F51,0)+MAX((Expenses!MZ$24-$K55/12)*$J55*$F51,0)))),0)</f>
        <v>0</v>
      </c>
      <c r="NC217" s="154">
        <f>IF(AND(NC$165&lt;=$E51,NC$165&gt;=EOMONTH($D51,0)),IF($G51="NNN",SUM(Expenses!NA$20:NA$24)*$F51,IF($G51="FSG",0,IF($G51="MG",SUMPRODUCT(Expenses!NA$20:NA$24,$I51:$I55)*$F51,MAX((Expenses!NA$20-$K51/12)*$J51*$F51,0)+MAX((Expenses!NA$21-$K52/12)*$J52*$F51,0)+MAX((Expenses!NA$22-$K53/12)*$J53*$F51,0)+MAX((Expenses!NA$23-$K54/12)*$J54*$F51,0)+MAX((Expenses!NA$24-$K55/12)*$J55*$F51,0)))),0)</f>
        <v>0</v>
      </c>
      <c r="ND217" s="154">
        <f>IF(AND(ND$165&lt;=$E51,ND$165&gt;=EOMONTH($D51,0)),IF($G51="NNN",SUM(Expenses!NB$20:NB$24)*$F51,IF($G51="FSG",0,IF($G51="MG",SUMPRODUCT(Expenses!NB$20:NB$24,$I51:$I55)*$F51,MAX((Expenses!NB$20-$K51/12)*$J51*$F51,0)+MAX((Expenses!NB$21-$K52/12)*$J52*$F51,0)+MAX((Expenses!NB$22-$K53/12)*$J53*$F51,0)+MAX((Expenses!NB$23-$K54/12)*$J54*$F51,0)+MAX((Expenses!NB$24-$K55/12)*$J55*$F51,0)))),0)</f>
        <v>0</v>
      </c>
      <c r="NE217" s="154">
        <f>IF(AND(NE$165&lt;=$E51,NE$165&gt;=EOMONTH($D51,0)),IF($G51="NNN",SUM(Expenses!NC$20:NC$24)*$F51,IF($G51="FSG",0,IF($G51="MG",SUMPRODUCT(Expenses!NC$20:NC$24,$I51:$I55)*$F51,MAX((Expenses!NC$20-$K51/12)*$J51*$F51,0)+MAX((Expenses!NC$21-$K52/12)*$J52*$F51,0)+MAX((Expenses!NC$22-$K53/12)*$J53*$F51,0)+MAX((Expenses!NC$23-$K54/12)*$J54*$F51,0)+MAX((Expenses!NC$24-$K55/12)*$J55*$F51,0)))),0)</f>
        <v>0</v>
      </c>
      <c r="NF217" s="154">
        <f>IF(AND(NF$165&lt;=$E51,NF$165&gt;=EOMONTH($D51,0)),IF($G51="NNN",SUM(Expenses!ND$20:ND$24)*$F51,IF($G51="FSG",0,IF($G51="MG",SUMPRODUCT(Expenses!ND$20:ND$24,$I51:$I55)*$F51,MAX((Expenses!ND$20-$K51/12)*$J51*$F51,0)+MAX((Expenses!ND$21-$K52/12)*$J52*$F51,0)+MAX((Expenses!ND$22-$K53/12)*$J53*$F51,0)+MAX((Expenses!ND$23-$K54/12)*$J54*$F51,0)+MAX((Expenses!ND$24-$K55/12)*$J55*$F51,0)))),0)</f>
        <v>0</v>
      </c>
      <c r="NG217" s="154">
        <f>IF(AND(NG$165&lt;=$E51,NG$165&gt;=EOMONTH($D51,0)),IF($G51="NNN",SUM(Expenses!NE$20:NE$24)*$F51,IF($G51="FSG",0,IF($G51="MG",SUMPRODUCT(Expenses!NE$20:NE$24,$I51:$I55)*$F51,MAX((Expenses!NE$20-$K51/12)*$J51*$F51,0)+MAX((Expenses!NE$21-$K52/12)*$J52*$F51,0)+MAX((Expenses!NE$22-$K53/12)*$J53*$F51,0)+MAX((Expenses!NE$23-$K54/12)*$J54*$F51,0)+MAX((Expenses!NE$24-$K55/12)*$J55*$F51,0)))),0)</f>
        <v>0</v>
      </c>
      <c r="NH217" s="154">
        <f>IF(AND(NH$165&lt;=$E51,NH$165&gt;=EOMONTH($D51,0)),IF($G51="NNN",SUM(Expenses!NF$20:NF$24)*$F51,IF($G51="FSG",0,IF($G51="MG",SUMPRODUCT(Expenses!NF$20:NF$24,$I51:$I55)*$F51,MAX((Expenses!NF$20-$K51/12)*$J51*$F51,0)+MAX((Expenses!NF$21-$K52/12)*$J52*$F51,0)+MAX((Expenses!NF$22-$K53/12)*$J53*$F51,0)+MAX((Expenses!NF$23-$K54/12)*$J54*$F51,0)+MAX((Expenses!NF$24-$K55/12)*$J55*$F51,0)))),0)</f>
        <v>0</v>
      </c>
      <c r="NI217" s="154">
        <f>IF(AND(NI$165&lt;=$E51,NI$165&gt;=EOMONTH($D51,0)),IF($G51="NNN",SUM(Expenses!NG$20:NG$24)*$F51,IF($G51="FSG",0,IF($G51="MG",SUMPRODUCT(Expenses!NG$20:NG$24,$I51:$I55)*$F51,MAX((Expenses!NG$20-$K51/12)*$J51*$F51,0)+MAX((Expenses!NG$21-$K52/12)*$J52*$F51,0)+MAX((Expenses!NG$22-$K53/12)*$J53*$F51,0)+MAX((Expenses!NG$23-$K54/12)*$J54*$F51,0)+MAX((Expenses!NG$24-$K55/12)*$J55*$F51,0)))),0)</f>
        <v>0</v>
      </c>
      <c r="NJ217" s="154">
        <f>IF(AND(NJ$165&lt;=$E51,NJ$165&gt;=EOMONTH($D51,0)),IF($G51="NNN",SUM(Expenses!NH$20:NH$24)*$F51,IF($G51="FSG",0,IF($G51="MG",SUMPRODUCT(Expenses!NH$20:NH$24,$I51:$I55)*$F51,MAX((Expenses!NH$20-$K51/12)*$J51*$F51,0)+MAX((Expenses!NH$21-$K52/12)*$J52*$F51,0)+MAX((Expenses!NH$22-$K53/12)*$J53*$F51,0)+MAX((Expenses!NH$23-$K54/12)*$J54*$F51,0)+MAX((Expenses!NH$24-$K55/12)*$J55*$F51,0)))),0)</f>
        <v>0</v>
      </c>
      <c r="NK217" s="157">
        <f>IF(AND(NK$165&lt;=$E51,NK$165&gt;=EOMONTH($D51,0)),IF($G51="NNN",SUM(Expenses!NI$20:NI$24)*$F51,IF($G51="FSG",0,IF($G51="MG",SUMPRODUCT(Expenses!NI$20:NI$24,$I51:$I55)*$F51,MAX((Expenses!NI$20-$K51/12)*$J51*$F51,0)+MAX((Expenses!NI$21-$K52/12)*$J52*$F51,0)+MAX((Expenses!NI$22-$K53/12)*$J53*$F51,0)+MAX((Expenses!NI$23-$K54/12)*$J54*$F51,0)+MAX((Expenses!NI$24-$K55/12)*$J55*$F51,0)))),0)</f>
        <v>0</v>
      </c>
    </row>
    <row r="218" spans="1:375" x14ac:dyDescent="0.25">
      <c r="A218" s="156">
        <f t="shared" si="231"/>
        <v>0</v>
      </c>
      <c r="B218" s="48" t="s">
        <v>154</v>
      </c>
      <c r="C218" s="153" t="s">
        <v>140</v>
      </c>
      <c r="D218" s="154">
        <f>IF(OR($AL51=0,D$165&gt;$E51,D$165&lt;EOMONTH($D51,0)),0,IF(((($AJ51*((1+$AN51)^(D$163-1))/12))-(D216/$AM51))*$AM51&lt;0,0,((($AJ51*((1+$AN51)^(D$163-1))/12))-(D216/$AM51))*$AM51))</f>
        <v>0</v>
      </c>
      <c r="E218" s="154">
        <f t="shared" ref="E218:BP218" si="232">IF(OR($AL51=0,E$165&gt;$E51,E$165&lt;EOMONTH($D51,0)),0,IF(((($AJ51*((1+$AN51)^(E$163-1))/12))-(E216/$AM51))*$AM51&lt;0,0,((($AJ51*((1+$AN51)^(E$163-1))/12))-(E216/$AM51))*$AM51))</f>
        <v>0</v>
      </c>
      <c r="F218" s="154">
        <f t="shared" si="232"/>
        <v>0</v>
      </c>
      <c r="G218" s="154">
        <f t="shared" si="232"/>
        <v>0</v>
      </c>
      <c r="H218" s="154">
        <f t="shared" si="232"/>
        <v>0</v>
      </c>
      <c r="I218" s="154">
        <f t="shared" si="232"/>
        <v>0</v>
      </c>
      <c r="J218" s="154">
        <f t="shared" si="232"/>
        <v>0</v>
      </c>
      <c r="K218" s="154">
        <f t="shared" si="232"/>
        <v>0</v>
      </c>
      <c r="L218" s="154">
        <f t="shared" si="232"/>
        <v>0</v>
      </c>
      <c r="M218" s="154">
        <f t="shared" si="232"/>
        <v>0</v>
      </c>
      <c r="N218" s="154">
        <f t="shared" si="232"/>
        <v>0</v>
      </c>
      <c r="O218" s="154">
        <f t="shared" si="232"/>
        <v>0</v>
      </c>
      <c r="P218" s="154">
        <f t="shared" si="232"/>
        <v>0</v>
      </c>
      <c r="Q218" s="154">
        <f t="shared" si="232"/>
        <v>0</v>
      </c>
      <c r="R218" s="154">
        <f t="shared" si="232"/>
        <v>0</v>
      </c>
      <c r="S218" s="154">
        <f t="shared" si="232"/>
        <v>0</v>
      </c>
      <c r="T218" s="154">
        <f t="shared" si="232"/>
        <v>0</v>
      </c>
      <c r="U218" s="154">
        <f t="shared" si="232"/>
        <v>0</v>
      </c>
      <c r="V218" s="154">
        <f t="shared" si="232"/>
        <v>0</v>
      </c>
      <c r="W218" s="154">
        <f t="shared" si="232"/>
        <v>0</v>
      </c>
      <c r="X218" s="154">
        <f t="shared" si="232"/>
        <v>0</v>
      </c>
      <c r="Y218" s="154">
        <f t="shared" si="232"/>
        <v>0</v>
      </c>
      <c r="Z218" s="154">
        <f t="shared" si="232"/>
        <v>0</v>
      </c>
      <c r="AA218" s="154">
        <f t="shared" si="232"/>
        <v>0</v>
      </c>
      <c r="AB218" s="154">
        <f t="shared" si="232"/>
        <v>0</v>
      </c>
      <c r="AC218" s="154">
        <f t="shared" si="232"/>
        <v>0</v>
      </c>
      <c r="AD218" s="154">
        <f t="shared" si="232"/>
        <v>0</v>
      </c>
      <c r="AE218" s="154">
        <f t="shared" si="232"/>
        <v>0</v>
      </c>
      <c r="AF218" s="154">
        <f t="shared" si="232"/>
        <v>0</v>
      </c>
      <c r="AG218" s="154">
        <f t="shared" si="232"/>
        <v>0</v>
      </c>
      <c r="AH218" s="154">
        <f t="shared" si="232"/>
        <v>0</v>
      </c>
      <c r="AI218" s="154">
        <f t="shared" si="232"/>
        <v>0</v>
      </c>
      <c r="AJ218" s="154">
        <f t="shared" si="232"/>
        <v>0</v>
      </c>
      <c r="AK218" s="154">
        <f t="shared" si="232"/>
        <v>0</v>
      </c>
      <c r="AL218" s="154">
        <f t="shared" si="232"/>
        <v>0</v>
      </c>
      <c r="AM218" s="154">
        <f t="shared" si="232"/>
        <v>0</v>
      </c>
      <c r="AN218" s="154">
        <f t="shared" si="232"/>
        <v>0</v>
      </c>
      <c r="AO218" s="154">
        <f t="shared" si="232"/>
        <v>0</v>
      </c>
      <c r="AP218" s="154">
        <f t="shared" si="232"/>
        <v>0</v>
      </c>
      <c r="AQ218" s="154">
        <f t="shared" si="232"/>
        <v>0</v>
      </c>
      <c r="AR218" s="154">
        <f t="shared" si="232"/>
        <v>0</v>
      </c>
      <c r="AS218" s="154">
        <f t="shared" si="232"/>
        <v>0</v>
      </c>
      <c r="AT218" s="154">
        <f t="shared" si="232"/>
        <v>0</v>
      </c>
      <c r="AU218" s="154">
        <f t="shared" si="232"/>
        <v>0</v>
      </c>
      <c r="AV218" s="154">
        <f t="shared" si="232"/>
        <v>0</v>
      </c>
      <c r="AW218" s="154">
        <f t="shared" si="232"/>
        <v>0</v>
      </c>
      <c r="AX218" s="154">
        <f t="shared" si="232"/>
        <v>0</v>
      </c>
      <c r="AY218" s="154">
        <f t="shared" si="232"/>
        <v>0</v>
      </c>
      <c r="AZ218" s="154">
        <f t="shared" si="232"/>
        <v>0</v>
      </c>
      <c r="BA218" s="154">
        <f t="shared" si="232"/>
        <v>0</v>
      </c>
      <c r="BB218" s="154">
        <f t="shared" si="232"/>
        <v>0</v>
      </c>
      <c r="BC218" s="154">
        <f t="shared" si="232"/>
        <v>0</v>
      </c>
      <c r="BD218" s="154">
        <f t="shared" si="232"/>
        <v>0</v>
      </c>
      <c r="BE218" s="154">
        <f t="shared" si="232"/>
        <v>0</v>
      </c>
      <c r="BF218" s="154">
        <f t="shared" si="232"/>
        <v>0</v>
      </c>
      <c r="BG218" s="154">
        <f t="shared" si="232"/>
        <v>0</v>
      </c>
      <c r="BH218" s="154">
        <f t="shared" si="232"/>
        <v>0</v>
      </c>
      <c r="BI218" s="154">
        <f t="shared" si="232"/>
        <v>0</v>
      </c>
      <c r="BJ218" s="154">
        <f t="shared" si="232"/>
        <v>0</v>
      </c>
      <c r="BK218" s="154">
        <f t="shared" si="232"/>
        <v>0</v>
      </c>
      <c r="BL218" s="154">
        <f t="shared" si="232"/>
        <v>0</v>
      </c>
      <c r="BM218" s="154">
        <f t="shared" si="232"/>
        <v>0</v>
      </c>
      <c r="BN218" s="154">
        <f t="shared" si="232"/>
        <v>0</v>
      </c>
      <c r="BO218" s="154">
        <f t="shared" si="232"/>
        <v>0</v>
      </c>
      <c r="BP218" s="154">
        <f t="shared" si="232"/>
        <v>0</v>
      </c>
      <c r="BQ218" s="154">
        <f t="shared" ref="BQ218:EB218" si="233">IF(OR($AL51=0,BQ$165&gt;$E51,BQ$165&lt;EOMONTH($D51,0)),0,IF(((($AJ51*((1+$AN51)^(BQ$163-1))/12))-(BQ216/$AM51))*$AM51&lt;0,0,((($AJ51*((1+$AN51)^(BQ$163-1))/12))-(BQ216/$AM51))*$AM51))</f>
        <v>0</v>
      </c>
      <c r="BR218" s="154">
        <f t="shared" si="233"/>
        <v>0</v>
      </c>
      <c r="BS218" s="154">
        <f t="shared" si="233"/>
        <v>0</v>
      </c>
      <c r="BT218" s="154">
        <f t="shared" si="233"/>
        <v>0</v>
      </c>
      <c r="BU218" s="154">
        <f t="shared" si="233"/>
        <v>0</v>
      </c>
      <c r="BV218" s="154">
        <f t="shared" si="233"/>
        <v>0</v>
      </c>
      <c r="BW218" s="154">
        <f t="shared" si="233"/>
        <v>0</v>
      </c>
      <c r="BX218" s="154">
        <f t="shared" si="233"/>
        <v>0</v>
      </c>
      <c r="BY218" s="154">
        <f t="shared" si="233"/>
        <v>0</v>
      </c>
      <c r="BZ218" s="154">
        <f t="shared" si="233"/>
        <v>0</v>
      </c>
      <c r="CA218" s="154">
        <f t="shared" si="233"/>
        <v>0</v>
      </c>
      <c r="CB218" s="154">
        <f t="shared" si="233"/>
        <v>0</v>
      </c>
      <c r="CC218" s="154">
        <f t="shared" si="233"/>
        <v>0</v>
      </c>
      <c r="CD218" s="154">
        <f t="shared" si="233"/>
        <v>0</v>
      </c>
      <c r="CE218" s="154">
        <f t="shared" si="233"/>
        <v>0</v>
      </c>
      <c r="CF218" s="154">
        <f t="shared" si="233"/>
        <v>0</v>
      </c>
      <c r="CG218" s="154">
        <f t="shared" si="233"/>
        <v>0</v>
      </c>
      <c r="CH218" s="154">
        <f t="shared" si="233"/>
        <v>0</v>
      </c>
      <c r="CI218" s="154">
        <f t="shared" si="233"/>
        <v>0</v>
      </c>
      <c r="CJ218" s="154">
        <f t="shared" si="233"/>
        <v>0</v>
      </c>
      <c r="CK218" s="154">
        <f t="shared" si="233"/>
        <v>0</v>
      </c>
      <c r="CL218" s="154">
        <f t="shared" si="233"/>
        <v>0</v>
      </c>
      <c r="CM218" s="154">
        <f t="shared" si="233"/>
        <v>0</v>
      </c>
      <c r="CN218" s="154">
        <f t="shared" si="233"/>
        <v>0</v>
      </c>
      <c r="CO218" s="154">
        <f t="shared" si="233"/>
        <v>0</v>
      </c>
      <c r="CP218" s="154">
        <f t="shared" si="233"/>
        <v>0</v>
      </c>
      <c r="CQ218" s="154">
        <f t="shared" si="233"/>
        <v>0</v>
      </c>
      <c r="CR218" s="154">
        <f t="shared" si="233"/>
        <v>0</v>
      </c>
      <c r="CS218" s="154">
        <f t="shared" si="233"/>
        <v>0</v>
      </c>
      <c r="CT218" s="154">
        <f t="shared" si="233"/>
        <v>0</v>
      </c>
      <c r="CU218" s="154">
        <f t="shared" si="233"/>
        <v>0</v>
      </c>
      <c r="CV218" s="154">
        <f t="shared" si="233"/>
        <v>0</v>
      </c>
      <c r="CW218" s="154">
        <f t="shared" si="233"/>
        <v>0</v>
      </c>
      <c r="CX218" s="154">
        <f t="shared" si="233"/>
        <v>0</v>
      </c>
      <c r="CY218" s="154">
        <f t="shared" si="233"/>
        <v>0</v>
      </c>
      <c r="CZ218" s="154">
        <f t="shared" si="233"/>
        <v>0</v>
      </c>
      <c r="DA218" s="154">
        <f t="shared" si="233"/>
        <v>0</v>
      </c>
      <c r="DB218" s="154">
        <f t="shared" si="233"/>
        <v>0</v>
      </c>
      <c r="DC218" s="154">
        <f t="shared" si="233"/>
        <v>0</v>
      </c>
      <c r="DD218" s="154">
        <f t="shared" si="233"/>
        <v>0</v>
      </c>
      <c r="DE218" s="154">
        <f t="shared" si="233"/>
        <v>0</v>
      </c>
      <c r="DF218" s="154">
        <f t="shared" si="233"/>
        <v>0</v>
      </c>
      <c r="DG218" s="154">
        <f t="shared" si="233"/>
        <v>0</v>
      </c>
      <c r="DH218" s="154">
        <f t="shared" si="233"/>
        <v>0</v>
      </c>
      <c r="DI218" s="154">
        <f t="shared" si="233"/>
        <v>0</v>
      </c>
      <c r="DJ218" s="154">
        <f t="shared" si="233"/>
        <v>0</v>
      </c>
      <c r="DK218" s="154">
        <f t="shared" si="233"/>
        <v>0</v>
      </c>
      <c r="DL218" s="154">
        <f t="shared" si="233"/>
        <v>0</v>
      </c>
      <c r="DM218" s="154">
        <f t="shared" si="233"/>
        <v>0</v>
      </c>
      <c r="DN218" s="154">
        <f t="shared" si="233"/>
        <v>0</v>
      </c>
      <c r="DO218" s="154">
        <f t="shared" si="233"/>
        <v>0</v>
      </c>
      <c r="DP218" s="154">
        <f t="shared" si="233"/>
        <v>0</v>
      </c>
      <c r="DQ218" s="154">
        <f t="shared" si="233"/>
        <v>0</v>
      </c>
      <c r="DR218" s="154">
        <f t="shared" si="233"/>
        <v>0</v>
      </c>
      <c r="DS218" s="154">
        <f t="shared" si="233"/>
        <v>0</v>
      </c>
      <c r="DT218" s="154">
        <f t="shared" si="233"/>
        <v>0</v>
      </c>
      <c r="DU218" s="154">
        <f t="shared" si="233"/>
        <v>0</v>
      </c>
      <c r="DV218" s="154">
        <f t="shared" si="233"/>
        <v>0</v>
      </c>
      <c r="DW218" s="154">
        <f t="shared" si="233"/>
        <v>0</v>
      </c>
      <c r="DX218" s="154">
        <f t="shared" si="233"/>
        <v>0</v>
      </c>
      <c r="DY218" s="154">
        <f t="shared" si="233"/>
        <v>0</v>
      </c>
      <c r="DZ218" s="154">
        <f t="shared" si="233"/>
        <v>0</v>
      </c>
      <c r="EA218" s="154">
        <f t="shared" si="233"/>
        <v>0</v>
      </c>
      <c r="EB218" s="154">
        <f t="shared" si="233"/>
        <v>0</v>
      </c>
      <c r="EC218" s="154">
        <f t="shared" ref="EC218:GN218" si="234">IF(OR($AL51=0,EC$165&gt;$E51,EC$165&lt;EOMONTH($D51,0)),0,IF(((($AJ51*((1+$AN51)^(EC$163-1))/12))-(EC216/$AM51))*$AM51&lt;0,0,((($AJ51*((1+$AN51)^(EC$163-1))/12))-(EC216/$AM51))*$AM51))</f>
        <v>0</v>
      </c>
      <c r="ED218" s="154">
        <f t="shared" si="234"/>
        <v>0</v>
      </c>
      <c r="EE218" s="154">
        <f t="shared" si="234"/>
        <v>0</v>
      </c>
      <c r="EF218" s="154">
        <f t="shared" si="234"/>
        <v>0</v>
      </c>
      <c r="EG218" s="154">
        <f t="shared" si="234"/>
        <v>0</v>
      </c>
      <c r="EH218" s="154">
        <f t="shared" si="234"/>
        <v>0</v>
      </c>
      <c r="EI218" s="154">
        <f t="shared" si="234"/>
        <v>0</v>
      </c>
      <c r="EJ218" s="154">
        <f t="shared" si="234"/>
        <v>0</v>
      </c>
      <c r="EK218" s="154">
        <f t="shared" si="234"/>
        <v>0</v>
      </c>
      <c r="EL218" s="154">
        <f t="shared" si="234"/>
        <v>0</v>
      </c>
      <c r="EM218" s="154">
        <f t="shared" si="234"/>
        <v>0</v>
      </c>
      <c r="EN218" s="154">
        <f t="shared" si="234"/>
        <v>0</v>
      </c>
      <c r="EO218" s="154">
        <f t="shared" si="234"/>
        <v>0</v>
      </c>
      <c r="EP218" s="154">
        <f t="shared" si="234"/>
        <v>0</v>
      </c>
      <c r="EQ218" s="154">
        <f t="shared" si="234"/>
        <v>0</v>
      </c>
      <c r="ER218" s="154">
        <f t="shared" si="234"/>
        <v>0</v>
      </c>
      <c r="ES218" s="154">
        <f t="shared" si="234"/>
        <v>0</v>
      </c>
      <c r="ET218" s="154">
        <f t="shared" si="234"/>
        <v>0</v>
      </c>
      <c r="EU218" s="154">
        <f t="shared" si="234"/>
        <v>0</v>
      </c>
      <c r="EV218" s="154">
        <f t="shared" si="234"/>
        <v>0</v>
      </c>
      <c r="EW218" s="154">
        <f t="shared" si="234"/>
        <v>0</v>
      </c>
      <c r="EX218" s="154">
        <f t="shared" si="234"/>
        <v>0</v>
      </c>
      <c r="EY218" s="154">
        <f t="shared" si="234"/>
        <v>0</v>
      </c>
      <c r="EZ218" s="154">
        <f t="shared" si="234"/>
        <v>0</v>
      </c>
      <c r="FA218" s="154">
        <f t="shared" si="234"/>
        <v>0</v>
      </c>
      <c r="FB218" s="154">
        <f t="shared" si="234"/>
        <v>0</v>
      </c>
      <c r="FC218" s="154">
        <f t="shared" si="234"/>
        <v>0</v>
      </c>
      <c r="FD218" s="154">
        <f t="shared" si="234"/>
        <v>0</v>
      </c>
      <c r="FE218" s="154">
        <f t="shared" si="234"/>
        <v>0</v>
      </c>
      <c r="FF218" s="154">
        <f t="shared" si="234"/>
        <v>0</v>
      </c>
      <c r="FG218" s="154">
        <f t="shared" si="234"/>
        <v>0</v>
      </c>
      <c r="FH218" s="154">
        <f t="shared" si="234"/>
        <v>0</v>
      </c>
      <c r="FI218" s="154">
        <f t="shared" si="234"/>
        <v>0</v>
      </c>
      <c r="FJ218" s="154">
        <f t="shared" si="234"/>
        <v>0</v>
      </c>
      <c r="FK218" s="154">
        <f t="shared" si="234"/>
        <v>0</v>
      </c>
      <c r="FL218" s="154">
        <f t="shared" si="234"/>
        <v>0</v>
      </c>
      <c r="FM218" s="154">
        <f t="shared" si="234"/>
        <v>0</v>
      </c>
      <c r="FN218" s="154">
        <f t="shared" si="234"/>
        <v>0</v>
      </c>
      <c r="FO218" s="154">
        <f t="shared" si="234"/>
        <v>0</v>
      </c>
      <c r="FP218" s="154">
        <f t="shared" si="234"/>
        <v>0</v>
      </c>
      <c r="FQ218" s="154">
        <f t="shared" si="234"/>
        <v>0</v>
      </c>
      <c r="FR218" s="154">
        <f t="shared" si="234"/>
        <v>0</v>
      </c>
      <c r="FS218" s="154">
        <f t="shared" si="234"/>
        <v>0</v>
      </c>
      <c r="FT218" s="154">
        <f t="shared" si="234"/>
        <v>0</v>
      </c>
      <c r="FU218" s="154">
        <f t="shared" si="234"/>
        <v>0</v>
      </c>
      <c r="FV218" s="154">
        <f t="shared" si="234"/>
        <v>0</v>
      </c>
      <c r="FW218" s="154">
        <f t="shared" si="234"/>
        <v>0</v>
      </c>
      <c r="FX218" s="154">
        <f t="shared" si="234"/>
        <v>0</v>
      </c>
      <c r="FY218" s="154">
        <f t="shared" si="234"/>
        <v>0</v>
      </c>
      <c r="FZ218" s="154">
        <f t="shared" si="234"/>
        <v>0</v>
      </c>
      <c r="GA218" s="154">
        <f t="shared" si="234"/>
        <v>0</v>
      </c>
      <c r="GB218" s="154">
        <f t="shared" si="234"/>
        <v>0</v>
      </c>
      <c r="GC218" s="154">
        <f t="shared" si="234"/>
        <v>0</v>
      </c>
      <c r="GD218" s="154">
        <f t="shared" si="234"/>
        <v>0</v>
      </c>
      <c r="GE218" s="154">
        <f t="shared" si="234"/>
        <v>0</v>
      </c>
      <c r="GF218" s="154">
        <f t="shared" si="234"/>
        <v>0</v>
      </c>
      <c r="GG218" s="154">
        <f t="shared" si="234"/>
        <v>0</v>
      </c>
      <c r="GH218" s="154">
        <f t="shared" si="234"/>
        <v>0</v>
      </c>
      <c r="GI218" s="154">
        <f t="shared" si="234"/>
        <v>0</v>
      </c>
      <c r="GJ218" s="154">
        <f t="shared" si="234"/>
        <v>0</v>
      </c>
      <c r="GK218" s="154">
        <f t="shared" si="234"/>
        <v>0</v>
      </c>
      <c r="GL218" s="154">
        <f t="shared" si="234"/>
        <v>0</v>
      </c>
      <c r="GM218" s="154">
        <f t="shared" si="234"/>
        <v>0</v>
      </c>
      <c r="GN218" s="154">
        <f t="shared" si="234"/>
        <v>0</v>
      </c>
      <c r="GO218" s="154">
        <f t="shared" ref="GO218:IZ218" si="235">IF(OR($AL51=0,GO$165&gt;$E51,GO$165&lt;EOMONTH($D51,0)),0,IF(((($AJ51*((1+$AN51)^(GO$163-1))/12))-(GO216/$AM51))*$AM51&lt;0,0,((($AJ51*((1+$AN51)^(GO$163-1))/12))-(GO216/$AM51))*$AM51))</f>
        <v>0</v>
      </c>
      <c r="GP218" s="154">
        <f t="shared" si="235"/>
        <v>0</v>
      </c>
      <c r="GQ218" s="154">
        <f t="shared" si="235"/>
        <v>0</v>
      </c>
      <c r="GR218" s="154">
        <f t="shared" si="235"/>
        <v>0</v>
      </c>
      <c r="GS218" s="154">
        <f t="shared" si="235"/>
        <v>0</v>
      </c>
      <c r="GT218" s="154">
        <f t="shared" si="235"/>
        <v>0</v>
      </c>
      <c r="GU218" s="154">
        <f t="shared" si="235"/>
        <v>0</v>
      </c>
      <c r="GV218" s="154">
        <f t="shared" si="235"/>
        <v>0</v>
      </c>
      <c r="GW218" s="154">
        <f t="shared" si="235"/>
        <v>0</v>
      </c>
      <c r="GX218" s="154">
        <f t="shared" si="235"/>
        <v>0</v>
      </c>
      <c r="GY218" s="154">
        <f t="shared" si="235"/>
        <v>0</v>
      </c>
      <c r="GZ218" s="154">
        <f t="shared" si="235"/>
        <v>0</v>
      </c>
      <c r="HA218" s="154">
        <f t="shared" si="235"/>
        <v>0</v>
      </c>
      <c r="HB218" s="154">
        <f t="shared" si="235"/>
        <v>0</v>
      </c>
      <c r="HC218" s="154">
        <f t="shared" si="235"/>
        <v>0</v>
      </c>
      <c r="HD218" s="154">
        <f t="shared" si="235"/>
        <v>0</v>
      </c>
      <c r="HE218" s="154">
        <f t="shared" si="235"/>
        <v>0</v>
      </c>
      <c r="HF218" s="154">
        <f t="shared" si="235"/>
        <v>0</v>
      </c>
      <c r="HG218" s="154">
        <f t="shared" si="235"/>
        <v>0</v>
      </c>
      <c r="HH218" s="154">
        <f t="shared" si="235"/>
        <v>0</v>
      </c>
      <c r="HI218" s="154">
        <f t="shared" si="235"/>
        <v>0</v>
      </c>
      <c r="HJ218" s="154">
        <f t="shared" si="235"/>
        <v>0</v>
      </c>
      <c r="HK218" s="154">
        <f t="shared" si="235"/>
        <v>0</v>
      </c>
      <c r="HL218" s="154">
        <f t="shared" si="235"/>
        <v>0</v>
      </c>
      <c r="HM218" s="154">
        <f t="shared" si="235"/>
        <v>0</v>
      </c>
      <c r="HN218" s="154">
        <f t="shared" si="235"/>
        <v>0</v>
      </c>
      <c r="HO218" s="154">
        <f t="shared" si="235"/>
        <v>0</v>
      </c>
      <c r="HP218" s="154">
        <f t="shared" si="235"/>
        <v>0</v>
      </c>
      <c r="HQ218" s="154">
        <f t="shared" si="235"/>
        <v>0</v>
      </c>
      <c r="HR218" s="154">
        <f t="shared" si="235"/>
        <v>0</v>
      </c>
      <c r="HS218" s="154">
        <f t="shared" si="235"/>
        <v>0</v>
      </c>
      <c r="HT218" s="154">
        <f t="shared" si="235"/>
        <v>0</v>
      </c>
      <c r="HU218" s="154">
        <f t="shared" si="235"/>
        <v>0</v>
      </c>
      <c r="HV218" s="154">
        <f t="shared" si="235"/>
        <v>0</v>
      </c>
      <c r="HW218" s="154">
        <f t="shared" si="235"/>
        <v>0</v>
      </c>
      <c r="HX218" s="154">
        <f t="shared" si="235"/>
        <v>0</v>
      </c>
      <c r="HY218" s="154">
        <f t="shared" si="235"/>
        <v>0</v>
      </c>
      <c r="HZ218" s="154">
        <f t="shared" si="235"/>
        <v>0</v>
      </c>
      <c r="IA218" s="154">
        <f t="shared" si="235"/>
        <v>0</v>
      </c>
      <c r="IB218" s="154">
        <f t="shared" si="235"/>
        <v>0</v>
      </c>
      <c r="IC218" s="154">
        <f t="shared" si="235"/>
        <v>0</v>
      </c>
      <c r="ID218" s="154">
        <f t="shared" si="235"/>
        <v>0</v>
      </c>
      <c r="IE218" s="154">
        <f t="shared" si="235"/>
        <v>0</v>
      </c>
      <c r="IF218" s="154">
        <f t="shared" si="235"/>
        <v>0</v>
      </c>
      <c r="IG218" s="154">
        <f t="shared" si="235"/>
        <v>0</v>
      </c>
      <c r="IH218" s="154">
        <f t="shared" si="235"/>
        <v>0</v>
      </c>
      <c r="II218" s="154">
        <f t="shared" si="235"/>
        <v>0</v>
      </c>
      <c r="IJ218" s="154">
        <f t="shared" si="235"/>
        <v>0</v>
      </c>
      <c r="IK218" s="154">
        <f t="shared" si="235"/>
        <v>0</v>
      </c>
      <c r="IL218" s="154">
        <f t="shared" si="235"/>
        <v>0</v>
      </c>
      <c r="IM218" s="154">
        <f t="shared" si="235"/>
        <v>0</v>
      </c>
      <c r="IN218" s="154">
        <f t="shared" si="235"/>
        <v>0</v>
      </c>
      <c r="IO218" s="154">
        <f t="shared" si="235"/>
        <v>0</v>
      </c>
      <c r="IP218" s="154">
        <f t="shared" si="235"/>
        <v>0</v>
      </c>
      <c r="IQ218" s="154">
        <f t="shared" si="235"/>
        <v>0</v>
      </c>
      <c r="IR218" s="154">
        <f t="shared" si="235"/>
        <v>0</v>
      </c>
      <c r="IS218" s="154">
        <f t="shared" si="235"/>
        <v>0</v>
      </c>
      <c r="IT218" s="154">
        <f t="shared" si="235"/>
        <v>0</v>
      </c>
      <c r="IU218" s="154">
        <f t="shared" si="235"/>
        <v>0</v>
      </c>
      <c r="IV218" s="154">
        <f t="shared" si="235"/>
        <v>0</v>
      </c>
      <c r="IW218" s="154">
        <f t="shared" si="235"/>
        <v>0</v>
      </c>
      <c r="IX218" s="154">
        <f t="shared" si="235"/>
        <v>0</v>
      </c>
      <c r="IY218" s="154">
        <f t="shared" si="235"/>
        <v>0</v>
      </c>
      <c r="IZ218" s="154">
        <f t="shared" si="235"/>
        <v>0</v>
      </c>
      <c r="JA218" s="154">
        <f t="shared" ref="JA218:LL218" si="236">IF(OR($AL51=0,JA$165&gt;$E51,JA$165&lt;EOMONTH($D51,0)),0,IF(((($AJ51*((1+$AN51)^(JA$163-1))/12))-(JA216/$AM51))*$AM51&lt;0,0,((($AJ51*((1+$AN51)^(JA$163-1))/12))-(JA216/$AM51))*$AM51))</f>
        <v>0</v>
      </c>
      <c r="JB218" s="154">
        <f t="shared" si="236"/>
        <v>0</v>
      </c>
      <c r="JC218" s="154">
        <f t="shared" si="236"/>
        <v>0</v>
      </c>
      <c r="JD218" s="154">
        <f t="shared" si="236"/>
        <v>0</v>
      </c>
      <c r="JE218" s="154">
        <f t="shared" si="236"/>
        <v>0</v>
      </c>
      <c r="JF218" s="154">
        <f t="shared" si="236"/>
        <v>0</v>
      </c>
      <c r="JG218" s="154">
        <f t="shared" si="236"/>
        <v>0</v>
      </c>
      <c r="JH218" s="154">
        <f t="shared" si="236"/>
        <v>0</v>
      </c>
      <c r="JI218" s="154">
        <f t="shared" si="236"/>
        <v>0</v>
      </c>
      <c r="JJ218" s="154">
        <f t="shared" si="236"/>
        <v>0</v>
      </c>
      <c r="JK218" s="154">
        <f t="shared" si="236"/>
        <v>0</v>
      </c>
      <c r="JL218" s="154">
        <f t="shared" si="236"/>
        <v>0</v>
      </c>
      <c r="JM218" s="154">
        <f t="shared" si="236"/>
        <v>0</v>
      </c>
      <c r="JN218" s="154">
        <f t="shared" si="236"/>
        <v>0</v>
      </c>
      <c r="JO218" s="154">
        <f t="shared" si="236"/>
        <v>0</v>
      </c>
      <c r="JP218" s="154">
        <f t="shared" si="236"/>
        <v>0</v>
      </c>
      <c r="JQ218" s="154">
        <f t="shared" si="236"/>
        <v>0</v>
      </c>
      <c r="JR218" s="154">
        <f t="shared" si="236"/>
        <v>0</v>
      </c>
      <c r="JS218" s="154">
        <f t="shared" si="236"/>
        <v>0</v>
      </c>
      <c r="JT218" s="154">
        <f t="shared" si="236"/>
        <v>0</v>
      </c>
      <c r="JU218" s="154">
        <f t="shared" si="236"/>
        <v>0</v>
      </c>
      <c r="JV218" s="154">
        <f t="shared" si="236"/>
        <v>0</v>
      </c>
      <c r="JW218" s="154">
        <f t="shared" si="236"/>
        <v>0</v>
      </c>
      <c r="JX218" s="154">
        <f t="shared" si="236"/>
        <v>0</v>
      </c>
      <c r="JY218" s="154">
        <f t="shared" si="236"/>
        <v>0</v>
      </c>
      <c r="JZ218" s="154">
        <f t="shared" si="236"/>
        <v>0</v>
      </c>
      <c r="KA218" s="154">
        <f t="shared" si="236"/>
        <v>0</v>
      </c>
      <c r="KB218" s="154">
        <f t="shared" si="236"/>
        <v>0</v>
      </c>
      <c r="KC218" s="154">
        <f t="shared" si="236"/>
        <v>0</v>
      </c>
      <c r="KD218" s="154">
        <f t="shared" si="236"/>
        <v>0</v>
      </c>
      <c r="KE218" s="154">
        <f t="shared" si="236"/>
        <v>0</v>
      </c>
      <c r="KF218" s="154">
        <f t="shared" si="236"/>
        <v>0</v>
      </c>
      <c r="KG218" s="154">
        <f t="shared" si="236"/>
        <v>0</v>
      </c>
      <c r="KH218" s="154">
        <f t="shared" si="236"/>
        <v>0</v>
      </c>
      <c r="KI218" s="154">
        <f t="shared" si="236"/>
        <v>0</v>
      </c>
      <c r="KJ218" s="154">
        <f t="shared" si="236"/>
        <v>0</v>
      </c>
      <c r="KK218" s="154">
        <f t="shared" si="236"/>
        <v>0</v>
      </c>
      <c r="KL218" s="154">
        <f t="shared" si="236"/>
        <v>0</v>
      </c>
      <c r="KM218" s="154">
        <f t="shared" si="236"/>
        <v>0</v>
      </c>
      <c r="KN218" s="154">
        <f t="shared" si="236"/>
        <v>0</v>
      </c>
      <c r="KO218" s="154">
        <f t="shared" si="236"/>
        <v>0</v>
      </c>
      <c r="KP218" s="154">
        <f t="shared" si="236"/>
        <v>0</v>
      </c>
      <c r="KQ218" s="154">
        <f t="shared" si="236"/>
        <v>0</v>
      </c>
      <c r="KR218" s="154">
        <f t="shared" si="236"/>
        <v>0</v>
      </c>
      <c r="KS218" s="154">
        <f t="shared" si="236"/>
        <v>0</v>
      </c>
      <c r="KT218" s="154">
        <f t="shared" si="236"/>
        <v>0</v>
      </c>
      <c r="KU218" s="154">
        <f t="shared" si="236"/>
        <v>0</v>
      </c>
      <c r="KV218" s="154">
        <f t="shared" si="236"/>
        <v>0</v>
      </c>
      <c r="KW218" s="154">
        <f t="shared" si="236"/>
        <v>0</v>
      </c>
      <c r="KX218" s="154">
        <f t="shared" si="236"/>
        <v>0</v>
      </c>
      <c r="KY218" s="154">
        <f t="shared" si="236"/>
        <v>0</v>
      </c>
      <c r="KZ218" s="154">
        <f t="shared" si="236"/>
        <v>0</v>
      </c>
      <c r="LA218" s="154">
        <f t="shared" si="236"/>
        <v>0</v>
      </c>
      <c r="LB218" s="154">
        <f t="shared" si="236"/>
        <v>0</v>
      </c>
      <c r="LC218" s="154">
        <f t="shared" si="236"/>
        <v>0</v>
      </c>
      <c r="LD218" s="154">
        <f t="shared" si="236"/>
        <v>0</v>
      </c>
      <c r="LE218" s="154">
        <f t="shared" si="236"/>
        <v>0</v>
      </c>
      <c r="LF218" s="154">
        <f t="shared" si="236"/>
        <v>0</v>
      </c>
      <c r="LG218" s="154">
        <f t="shared" si="236"/>
        <v>0</v>
      </c>
      <c r="LH218" s="154">
        <f t="shared" si="236"/>
        <v>0</v>
      </c>
      <c r="LI218" s="154">
        <f t="shared" si="236"/>
        <v>0</v>
      </c>
      <c r="LJ218" s="154">
        <f t="shared" si="236"/>
        <v>0</v>
      </c>
      <c r="LK218" s="154">
        <f t="shared" si="236"/>
        <v>0</v>
      </c>
      <c r="LL218" s="154">
        <f t="shared" si="236"/>
        <v>0</v>
      </c>
      <c r="LM218" s="154">
        <f t="shared" ref="LM218:NK218" si="237">IF(OR($AL51=0,LM$165&gt;$E51,LM$165&lt;EOMONTH($D51,0)),0,IF(((($AJ51*((1+$AN51)^(LM$163-1))/12))-(LM216/$AM51))*$AM51&lt;0,0,((($AJ51*((1+$AN51)^(LM$163-1))/12))-(LM216/$AM51))*$AM51))</f>
        <v>0</v>
      </c>
      <c r="LN218" s="154">
        <f t="shared" si="237"/>
        <v>0</v>
      </c>
      <c r="LO218" s="154">
        <f t="shared" si="237"/>
        <v>0</v>
      </c>
      <c r="LP218" s="154">
        <f t="shared" si="237"/>
        <v>0</v>
      </c>
      <c r="LQ218" s="154">
        <f t="shared" si="237"/>
        <v>0</v>
      </c>
      <c r="LR218" s="154">
        <f t="shared" si="237"/>
        <v>0</v>
      </c>
      <c r="LS218" s="154">
        <f t="shared" si="237"/>
        <v>0</v>
      </c>
      <c r="LT218" s="154">
        <f t="shared" si="237"/>
        <v>0</v>
      </c>
      <c r="LU218" s="154">
        <f t="shared" si="237"/>
        <v>0</v>
      </c>
      <c r="LV218" s="154">
        <f t="shared" si="237"/>
        <v>0</v>
      </c>
      <c r="LW218" s="154">
        <f t="shared" si="237"/>
        <v>0</v>
      </c>
      <c r="LX218" s="154">
        <f t="shared" si="237"/>
        <v>0</v>
      </c>
      <c r="LY218" s="154">
        <f t="shared" si="237"/>
        <v>0</v>
      </c>
      <c r="LZ218" s="154">
        <f t="shared" si="237"/>
        <v>0</v>
      </c>
      <c r="MA218" s="154">
        <f t="shared" si="237"/>
        <v>0</v>
      </c>
      <c r="MB218" s="154">
        <f t="shared" si="237"/>
        <v>0</v>
      </c>
      <c r="MC218" s="154">
        <f t="shared" si="237"/>
        <v>0</v>
      </c>
      <c r="MD218" s="154">
        <f t="shared" si="237"/>
        <v>0</v>
      </c>
      <c r="ME218" s="154">
        <f t="shared" si="237"/>
        <v>0</v>
      </c>
      <c r="MF218" s="154">
        <f t="shared" si="237"/>
        <v>0</v>
      </c>
      <c r="MG218" s="154">
        <f t="shared" si="237"/>
        <v>0</v>
      </c>
      <c r="MH218" s="154">
        <f t="shared" si="237"/>
        <v>0</v>
      </c>
      <c r="MI218" s="154">
        <f t="shared" si="237"/>
        <v>0</v>
      </c>
      <c r="MJ218" s="154">
        <f t="shared" si="237"/>
        <v>0</v>
      </c>
      <c r="MK218" s="154">
        <f t="shared" si="237"/>
        <v>0</v>
      </c>
      <c r="ML218" s="154">
        <f t="shared" si="237"/>
        <v>0</v>
      </c>
      <c r="MM218" s="154">
        <f t="shared" si="237"/>
        <v>0</v>
      </c>
      <c r="MN218" s="154">
        <f t="shared" si="237"/>
        <v>0</v>
      </c>
      <c r="MO218" s="154">
        <f t="shared" si="237"/>
        <v>0</v>
      </c>
      <c r="MP218" s="154">
        <f t="shared" si="237"/>
        <v>0</v>
      </c>
      <c r="MQ218" s="154">
        <f t="shared" si="237"/>
        <v>0</v>
      </c>
      <c r="MR218" s="154">
        <f t="shared" si="237"/>
        <v>0</v>
      </c>
      <c r="MS218" s="154">
        <f t="shared" si="237"/>
        <v>0</v>
      </c>
      <c r="MT218" s="154">
        <f t="shared" si="237"/>
        <v>0</v>
      </c>
      <c r="MU218" s="154">
        <f t="shared" si="237"/>
        <v>0</v>
      </c>
      <c r="MV218" s="154">
        <f t="shared" si="237"/>
        <v>0</v>
      </c>
      <c r="MW218" s="154">
        <f t="shared" si="237"/>
        <v>0</v>
      </c>
      <c r="MX218" s="154">
        <f t="shared" si="237"/>
        <v>0</v>
      </c>
      <c r="MY218" s="154">
        <f t="shared" si="237"/>
        <v>0</v>
      </c>
      <c r="MZ218" s="154">
        <f t="shared" si="237"/>
        <v>0</v>
      </c>
      <c r="NA218" s="154">
        <f t="shared" si="237"/>
        <v>0</v>
      </c>
      <c r="NB218" s="154">
        <f t="shared" si="237"/>
        <v>0</v>
      </c>
      <c r="NC218" s="154">
        <f t="shared" si="237"/>
        <v>0</v>
      </c>
      <c r="ND218" s="154">
        <f t="shared" si="237"/>
        <v>0</v>
      </c>
      <c r="NE218" s="154">
        <f t="shared" si="237"/>
        <v>0</v>
      </c>
      <c r="NF218" s="154">
        <f t="shared" si="237"/>
        <v>0</v>
      </c>
      <c r="NG218" s="154">
        <f t="shared" si="237"/>
        <v>0</v>
      </c>
      <c r="NH218" s="154">
        <f t="shared" si="237"/>
        <v>0</v>
      </c>
      <c r="NI218" s="154">
        <f t="shared" si="237"/>
        <v>0</v>
      </c>
      <c r="NJ218" s="154">
        <f t="shared" si="237"/>
        <v>0</v>
      </c>
      <c r="NK218" s="157">
        <f t="shared" si="237"/>
        <v>0</v>
      </c>
    </row>
    <row r="219" spans="1:375" x14ac:dyDescent="0.25">
      <c r="A219" s="156">
        <f t="shared" si="231"/>
        <v>-31000</v>
      </c>
      <c r="B219" s="48" t="s">
        <v>155</v>
      </c>
      <c r="C219" s="153" t="s">
        <v>141</v>
      </c>
      <c r="D219" s="154">
        <f t="shared" ref="D219:BO219" si="238">IF(AND(D$165&gt;=EOMONTH($D51,0),D$165&lt;EOMONTH($D51,$S51)),-D216,0)</f>
        <v>-7750</v>
      </c>
      <c r="E219" s="154">
        <f t="shared" si="238"/>
        <v>-7750</v>
      </c>
      <c r="F219" s="154">
        <f t="shared" si="238"/>
        <v>-7750</v>
      </c>
      <c r="G219" s="154">
        <f t="shared" si="238"/>
        <v>-7750</v>
      </c>
      <c r="H219" s="154">
        <f t="shared" si="238"/>
        <v>0</v>
      </c>
      <c r="I219" s="154">
        <f t="shared" si="238"/>
        <v>0</v>
      </c>
      <c r="J219" s="154">
        <f t="shared" si="238"/>
        <v>0</v>
      </c>
      <c r="K219" s="154">
        <f t="shared" si="238"/>
        <v>0</v>
      </c>
      <c r="L219" s="154">
        <f t="shared" si="238"/>
        <v>0</v>
      </c>
      <c r="M219" s="154">
        <f t="shared" si="238"/>
        <v>0</v>
      </c>
      <c r="N219" s="154">
        <f t="shared" si="238"/>
        <v>0</v>
      </c>
      <c r="O219" s="154">
        <f t="shared" si="238"/>
        <v>0</v>
      </c>
      <c r="P219" s="154">
        <f t="shared" si="238"/>
        <v>0</v>
      </c>
      <c r="Q219" s="154">
        <f t="shared" si="238"/>
        <v>0</v>
      </c>
      <c r="R219" s="154">
        <f t="shared" si="238"/>
        <v>0</v>
      </c>
      <c r="S219" s="154">
        <f t="shared" si="238"/>
        <v>0</v>
      </c>
      <c r="T219" s="154">
        <f t="shared" si="238"/>
        <v>0</v>
      </c>
      <c r="U219" s="154">
        <f t="shared" si="238"/>
        <v>0</v>
      </c>
      <c r="V219" s="154">
        <f t="shared" si="238"/>
        <v>0</v>
      </c>
      <c r="W219" s="154">
        <f t="shared" si="238"/>
        <v>0</v>
      </c>
      <c r="X219" s="154">
        <f t="shared" si="238"/>
        <v>0</v>
      </c>
      <c r="Y219" s="154">
        <f t="shared" si="238"/>
        <v>0</v>
      </c>
      <c r="Z219" s="154">
        <f t="shared" si="238"/>
        <v>0</v>
      </c>
      <c r="AA219" s="154">
        <f t="shared" si="238"/>
        <v>0</v>
      </c>
      <c r="AB219" s="154">
        <f t="shared" si="238"/>
        <v>0</v>
      </c>
      <c r="AC219" s="154">
        <f t="shared" si="238"/>
        <v>0</v>
      </c>
      <c r="AD219" s="154">
        <f t="shared" si="238"/>
        <v>0</v>
      </c>
      <c r="AE219" s="154">
        <f t="shared" si="238"/>
        <v>0</v>
      </c>
      <c r="AF219" s="154">
        <f t="shared" si="238"/>
        <v>0</v>
      </c>
      <c r="AG219" s="154">
        <f t="shared" si="238"/>
        <v>0</v>
      </c>
      <c r="AH219" s="154">
        <f t="shared" si="238"/>
        <v>0</v>
      </c>
      <c r="AI219" s="154">
        <f t="shared" si="238"/>
        <v>0</v>
      </c>
      <c r="AJ219" s="154">
        <f t="shared" si="238"/>
        <v>0</v>
      </c>
      <c r="AK219" s="154">
        <f t="shared" si="238"/>
        <v>0</v>
      </c>
      <c r="AL219" s="154">
        <f t="shared" si="238"/>
        <v>0</v>
      </c>
      <c r="AM219" s="154">
        <f t="shared" si="238"/>
        <v>0</v>
      </c>
      <c r="AN219" s="154">
        <f t="shared" si="238"/>
        <v>0</v>
      </c>
      <c r="AO219" s="154">
        <f t="shared" si="238"/>
        <v>0</v>
      </c>
      <c r="AP219" s="154">
        <f t="shared" si="238"/>
        <v>0</v>
      </c>
      <c r="AQ219" s="154">
        <f t="shared" si="238"/>
        <v>0</v>
      </c>
      <c r="AR219" s="154">
        <f t="shared" si="238"/>
        <v>0</v>
      </c>
      <c r="AS219" s="154">
        <f t="shared" si="238"/>
        <v>0</v>
      </c>
      <c r="AT219" s="154">
        <f t="shared" si="238"/>
        <v>0</v>
      </c>
      <c r="AU219" s="154">
        <f t="shared" si="238"/>
        <v>0</v>
      </c>
      <c r="AV219" s="154">
        <f t="shared" si="238"/>
        <v>0</v>
      </c>
      <c r="AW219" s="154">
        <f t="shared" si="238"/>
        <v>0</v>
      </c>
      <c r="AX219" s="154">
        <f t="shared" si="238"/>
        <v>0</v>
      </c>
      <c r="AY219" s="154">
        <f t="shared" si="238"/>
        <v>0</v>
      </c>
      <c r="AZ219" s="154">
        <f t="shared" si="238"/>
        <v>0</v>
      </c>
      <c r="BA219" s="154">
        <f t="shared" si="238"/>
        <v>0</v>
      </c>
      <c r="BB219" s="154">
        <f t="shared" si="238"/>
        <v>0</v>
      </c>
      <c r="BC219" s="154">
        <f t="shared" si="238"/>
        <v>0</v>
      </c>
      <c r="BD219" s="154">
        <f t="shared" si="238"/>
        <v>0</v>
      </c>
      <c r="BE219" s="154">
        <f t="shared" si="238"/>
        <v>0</v>
      </c>
      <c r="BF219" s="154">
        <f t="shared" si="238"/>
        <v>0</v>
      </c>
      <c r="BG219" s="154">
        <f t="shared" si="238"/>
        <v>0</v>
      </c>
      <c r="BH219" s="154">
        <f t="shared" si="238"/>
        <v>0</v>
      </c>
      <c r="BI219" s="154">
        <f t="shared" si="238"/>
        <v>0</v>
      </c>
      <c r="BJ219" s="154">
        <f t="shared" si="238"/>
        <v>0</v>
      </c>
      <c r="BK219" s="154">
        <f t="shared" si="238"/>
        <v>0</v>
      </c>
      <c r="BL219" s="154">
        <f t="shared" si="238"/>
        <v>0</v>
      </c>
      <c r="BM219" s="154">
        <f t="shared" si="238"/>
        <v>0</v>
      </c>
      <c r="BN219" s="154">
        <f t="shared" si="238"/>
        <v>0</v>
      </c>
      <c r="BO219" s="154">
        <f t="shared" si="238"/>
        <v>0</v>
      </c>
      <c r="BP219" s="154">
        <f t="shared" ref="BP219:EA219" si="239">IF(AND(BP$165&gt;=EOMONTH($D51,0),BP$165&lt;EOMONTH($D51,$S51)),-BP216,0)</f>
        <v>0</v>
      </c>
      <c r="BQ219" s="154">
        <f t="shared" si="239"/>
        <v>0</v>
      </c>
      <c r="BR219" s="154">
        <f t="shared" si="239"/>
        <v>0</v>
      </c>
      <c r="BS219" s="154">
        <f t="shared" si="239"/>
        <v>0</v>
      </c>
      <c r="BT219" s="154">
        <f t="shared" si="239"/>
        <v>0</v>
      </c>
      <c r="BU219" s="154">
        <f t="shared" si="239"/>
        <v>0</v>
      </c>
      <c r="BV219" s="154">
        <f t="shared" si="239"/>
        <v>0</v>
      </c>
      <c r="BW219" s="154">
        <f t="shared" si="239"/>
        <v>0</v>
      </c>
      <c r="BX219" s="154">
        <f t="shared" si="239"/>
        <v>0</v>
      </c>
      <c r="BY219" s="154">
        <f t="shared" si="239"/>
        <v>0</v>
      </c>
      <c r="BZ219" s="154">
        <f t="shared" si="239"/>
        <v>0</v>
      </c>
      <c r="CA219" s="154">
        <f t="shared" si="239"/>
        <v>0</v>
      </c>
      <c r="CB219" s="154">
        <f t="shared" si="239"/>
        <v>0</v>
      </c>
      <c r="CC219" s="154">
        <f t="shared" si="239"/>
        <v>0</v>
      </c>
      <c r="CD219" s="154">
        <f t="shared" si="239"/>
        <v>0</v>
      </c>
      <c r="CE219" s="154">
        <f t="shared" si="239"/>
        <v>0</v>
      </c>
      <c r="CF219" s="154">
        <f t="shared" si="239"/>
        <v>0</v>
      </c>
      <c r="CG219" s="154">
        <f t="shared" si="239"/>
        <v>0</v>
      </c>
      <c r="CH219" s="154">
        <f t="shared" si="239"/>
        <v>0</v>
      </c>
      <c r="CI219" s="154">
        <f t="shared" si="239"/>
        <v>0</v>
      </c>
      <c r="CJ219" s="154">
        <f t="shared" si="239"/>
        <v>0</v>
      </c>
      <c r="CK219" s="154">
        <f t="shared" si="239"/>
        <v>0</v>
      </c>
      <c r="CL219" s="154">
        <f t="shared" si="239"/>
        <v>0</v>
      </c>
      <c r="CM219" s="154">
        <f t="shared" si="239"/>
        <v>0</v>
      </c>
      <c r="CN219" s="154">
        <f t="shared" si="239"/>
        <v>0</v>
      </c>
      <c r="CO219" s="154">
        <f t="shared" si="239"/>
        <v>0</v>
      </c>
      <c r="CP219" s="154">
        <f t="shared" si="239"/>
        <v>0</v>
      </c>
      <c r="CQ219" s="154">
        <f t="shared" si="239"/>
        <v>0</v>
      </c>
      <c r="CR219" s="154">
        <f t="shared" si="239"/>
        <v>0</v>
      </c>
      <c r="CS219" s="154">
        <f t="shared" si="239"/>
        <v>0</v>
      </c>
      <c r="CT219" s="154">
        <f t="shared" si="239"/>
        <v>0</v>
      </c>
      <c r="CU219" s="154">
        <f t="shared" si="239"/>
        <v>0</v>
      </c>
      <c r="CV219" s="154">
        <f t="shared" si="239"/>
        <v>0</v>
      </c>
      <c r="CW219" s="154">
        <f t="shared" si="239"/>
        <v>0</v>
      </c>
      <c r="CX219" s="154">
        <f t="shared" si="239"/>
        <v>0</v>
      </c>
      <c r="CY219" s="154">
        <f t="shared" si="239"/>
        <v>0</v>
      </c>
      <c r="CZ219" s="154">
        <f t="shared" si="239"/>
        <v>0</v>
      </c>
      <c r="DA219" s="154">
        <f t="shared" si="239"/>
        <v>0</v>
      </c>
      <c r="DB219" s="154">
        <f t="shared" si="239"/>
        <v>0</v>
      </c>
      <c r="DC219" s="154">
        <f t="shared" si="239"/>
        <v>0</v>
      </c>
      <c r="DD219" s="154">
        <f t="shared" si="239"/>
        <v>0</v>
      </c>
      <c r="DE219" s="154">
        <f t="shared" si="239"/>
        <v>0</v>
      </c>
      <c r="DF219" s="154">
        <f t="shared" si="239"/>
        <v>0</v>
      </c>
      <c r="DG219" s="154">
        <f t="shared" si="239"/>
        <v>0</v>
      </c>
      <c r="DH219" s="154">
        <f t="shared" si="239"/>
        <v>0</v>
      </c>
      <c r="DI219" s="154">
        <f t="shared" si="239"/>
        <v>0</v>
      </c>
      <c r="DJ219" s="154">
        <f t="shared" si="239"/>
        <v>0</v>
      </c>
      <c r="DK219" s="154">
        <f t="shared" si="239"/>
        <v>0</v>
      </c>
      <c r="DL219" s="154">
        <f t="shared" si="239"/>
        <v>0</v>
      </c>
      <c r="DM219" s="154">
        <f t="shared" si="239"/>
        <v>0</v>
      </c>
      <c r="DN219" s="154">
        <f t="shared" si="239"/>
        <v>0</v>
      </c>
      <c r="DO219" s="154">
        <f t="shared" si="239"/>
        <v>0</v>
      </c>
      <c r="DP219" s="154">
        <f t="shared" si="239"/>
        <v>0</v>
      </c>
      <c r="DQ219" s="154">
        <f t="shared" si="239"/>
        <v>0</v>
      </c>
      <c r="DR219" s="154">
        <f t="shared" si="239"/>
        <v>0</v>
      </c>
      <c r="DS219" s="154">
        <f t="shared" si="239"/>
        <v>0</v>
      </c>
      <c r="DT219" s="154">
        <f t="shared" si="239"/>
        <v>0</v>
      </c>
      <c r="DU219" s="154">
        <f t="shared" si="239"/>
        <v>0</v>
      </c>
      <c r="DV219" s="154">
        <f t="shared" si="239"/>
        <v>0</v>
      </c>
      <c r="DW219" s="154">
        <f t="shared" si="239"/>
        <v>0</v>
      </c>
      <c r="DX219" s="154">
        <f t="shared" si="239"/>
        <v>0</v>
      </c>
      <c r="DY219" s="154">
        <f t="shared" si="239"/>
        <v>0</v>
      </c>
      <c r="DZ219" s="154">
        <f t="shared" si="239"/>
        <v>0</v>
      </c>
      <c r="EA219" s="154">
        <f t="shared" si="239"/>
        <v>0</v>
      </c>
      <c r="EB219" s="154">
        <f t="shared" ref="EB219:GM219" si="240">IF(AND(EB$165&gt;=EOMONTH($D51,0),EB$165&lt;EOMONTH($D51,$S51)),-EB216,0)</f>
        <v>0</v>
      </c>
      <c r="EC219" s="154">
        <f t="shared" si="240"/>
        <v>0</v>
      </c>
      <c r="ED219" s="154">
        <f t="shared" si="240"/>
        <v>0</v>
      </c>
      <c r="EE219" s="154">
        <f t="shared" si="240"/>
        <v>0</v>
      </c>
      <c r="EF219" s="154">
        <f t="shared" si="240"/>
        <v>0</v>
      </c>
      <c r="EG219" s="154">
        <f t="shared" si="240"/>
        <v>0</v>
      </c>
      <c r="EH219" s="154">
        <f t="shared" si="240"/>
        <v>0</v>
      </c>
      <c r="EI219" s="154">
        <f t="shared" si="240"/>
        <v>0</v>
      </c>
      <c r="EJ219" s="154">
        <f t="shared" si="240"/>
        <v>0</v>
      </c>
      <c r="EK219" s="154">
        <f t="shared" si="240"/>
        <v>0</v>
      </c>
      <c r="EL219" s="154">
        <f t="shared" si="240"/>
        <v>0</v>
      </c>
      <c r="EM219" s="154">
        <f t="shared" si="240"/>
        <v>0</v>
      </c>
      <c r="EN219" s="154">
        <f t="shared" si="240"/>
        <v>0</v>
      </c>
      <c r="EO219" s="154">
        <f t="shared" si="240"/>
        <v>0</v>
      </c>
      <c r="EP219" s="154">
        <f t="shared" si="240"/>
        <v>0</v>
      </c>
      <c r="EQ219" s="154">
        <f t="shared" si="240"/>
        <v>0</v>
      </c>
      <c r="ER219" s="154">
        <f t="shared" si="240"/>
        <v>0</v>
      </c>
      <c r="ES219" s="154">
        <f t="shared" si="240"/>
        <v>0</v>
      </c>
      <c r="ET219" s="154">
        <f t="shared" si="240"/>
        <v>0</v>
      </c>
      <c r="EU219" s="154">
        <f t="shared" si="240"/>
        <v>0</v>
      </c>
      <c r="EV219" s="154">
        <f t="shared" si="240"/>
        <v>0</v>
      </c>
      <c r="EW219" s="154">
        <f t="shared" si="240"/>
        <v>0</v>
      </c>
      <c r="EX219" s="154">
        <f t="shared" si="240"/>
        <v>0</v>
      </c>
      <c r="EY219" s="154">
        <f t="shared" si="240"/>
        <v>0</v>
      </c>
      <c r="EZ219" s="154">
        <f t="shared" si="240"/>
        <v>0</v>
      </c>
      <c r="FA219" s="154">
        <f t="shared" si="240"/>
        <v>0</v>
      </c>
      <c r="FB219" s="154">
        <f t="shared" si="240"/>
        <v>0</v>
      </c>
      <c r="FC219" s="154">
        <f t="shared" si="240"/>
        <v>0</v>
      </c>
      <c r="FD219" s="154">
        <f t="shared" si="240"/>
        <v>0</v>
      </c>
      <c r="FE219" s="154">
        <f t="shared" si="240"/>
        <v>0</v>
      </c>
      <c r="FF219" s="154">
        <f t="shared" si="240"/>
        <v>0</v>
      </c>
      <c r="FG219" s="154">
        <f t="shared" si="240"/>
        <v>0</v>
      </c>
      <c r="FH219" s="154">
        <f t="shared" si="240"/>
        <v>0</v>
      </c>
      <c r="FI219" s="154">
        <f t="shared" si="240"/>
        <v>0</v>
      </c>
      <c r="FJ219" s="154">
        <f t="shared" si="240"/>
        <v>0</v>
      </c>
      <c r="FK219" s="154">
        <f t="shared" si="240"/>
        <v>0</v>
      </c>
      <c r="FL219" s="154">
        <f t="shared" si="240"/>
        <v>0</v>
      </c>
      <c r="FM219" s="154">
        <f t="shared" si="240"/>
        <v>0</v>
      </c>
      <c r="FN219" s="154">
        <f t="shared" si="240"/>
        <v>0</v>
      </c>
      <c r="FO219" s="154">
        <f t="shared" si="240"/>
        <v>0</v>
      </c>
      <c r="FP219" s="154">
        <f t="shared" si="240"/>
        <v>0</v>
      </c>
      <c r="FQ219" s="154">
        <f t="shared" si="240"/>
        <v>0</v>
      </c>
      <c r="FR219" s="154">
        <f t="shared" si="240"/>
        <v>0</v>
      </c>
      <c r="FS219" s="154">
        <f t="shared" si="240"/>
        <v>0</v>
      </c>
      <c r="FT219" s="154">
        <f t="shared" si="240"/>
        <v>0</v>
      </c>
      <c r="FU219" s="154">
        <f t="shared" si="240"/>
        <v>0</v>
      </c>
      <c r="FV219" s="154">
        <f t="shared" si="240"/>
        <v>0</v>
      </c>
      <c r="FW219" s="154">
        <f t="shared" si="240"/>
        <v>0</v>
      </c>
      <c r="FX219" s="154">
        <f t="shared" si="240"/>
        <v>0</v>
      </c>
      <c r="FY219" s="154">
        <f t="shared" si="240"/>
        <v>0</v>
      </c>
      <c r="FZ219" s="154">
        <f t="shared" si="240"/>
        <v>0</v>
      </c>
      <c r="GA219" s="154">
        <f t="shared" si="240"/>
        <v>0</v>
      </c>
      <c r="GB219" s="154">
        <f t="shared" si="240"/>
        <v>0</v>
      </c>
      <c r="GC219" s="154">
        <f t="shared" si="240"/>
        <v>0</v>
      </c>
      <c r="GD219" s="154">
        <f t="shared" si="240"/>
        <v>0</v>
      </c>
      <c r="GE219" s="154">
        <f t="shared" si="240"/>
        <v>0</v>
      </c>
      <c r="GF219" s="154">
        <f t="shared" si="240"/>
        <v>0</v>
      </c>
      <c r="GG219" s="154">
        <f t="shared" si="240"/>
        <v>0</v>
      </c>
      <c r="GH219" s="154">
        <f t="shared" si="240"/>
        <v>0</v>
      </c>
      <c r="GI219" s="154">
        <f t="shared" si="240"/>
        <v>0</v>
      </c>
      <c r="GJ219" s="154">
        <f t="shared" si="240"/>
        <v>0</v>
      </c>
      <c r="GK219" s="154">
        <f t="shared" si="240"/>
        <v>0</v>
      </c>
      <c r="GL219" s="154">
        <f t="shared" si="240"/>
        <v>0</v>
      </c>
      <c r="GM219" s="154">
        <f t="shared" si="240"/>
        <v>0</v>
      </c>
      <c r="GN219" s="154">
        <f t="shared" ref="GN219:IY219" si="241">IF(AND(GN$165&gt;=EOMONTH($D51,0),GN$165&lt;EOMONTH($D51,$S51)),-GN216,0)</f>
        <v>0</v>
      </c>
      <c r="GO219" s="154">
        <f t="shared" si="241"/>
        <v>0</v>
      </c>
      <c r="GP219" s="154">
        <f t="shared" si="241"/>
        <v>0</v>
      </c>
      <c r="GQ219" s="154">
        <f t="shared" si="241"/>
        <v>0</v>
      </c>
      <c r="GR219" s="154">
        <f t="shared" si="241"/>
        <v>0</v>
      </c>
      <c r="GS219" s="154">
        <f t="shared" si="241"/>
        <v>0</v>
      </c>
      <c r="GT219" s="154">
        <f t="shared" si="241"/>
        <v>0</v>
      </c>
      <c r="GU219" s="154">
        <f t="shared" si="241"/>
        <v>0</v>
      </c>
      <c r="GV219" s="154">
        <f t="shared" si="241"/>
        <v>0</v>
      </c>
      <c r="GW219" s="154">
        <f t="shared" si="241"/>
        <v>0</v>
      </c>
      <c r="GX219" s="154">
        <f t="shared" si="241"/>
        <v>0</v>
      </c>
      <c r="GY219" s="154">
        <f t="shared" si="241"/>
        <v>0</v>
      </c>
      <c r="GZ219" s="154">
        <f t="shared" si="241"/>
        <v>0</v>
      </c>
      <c r="HA219" s="154">
        <f t="shared" si="241"/>
        <v>0</v>
      </c>
      <c r="HB219" s="154">
        <f t="shared" si="241"/>
        <v>0</v>
      </c>
      <c r="HC219" s="154">
        <f t="shared" si="241"/>
        <v>0</v>
      </c>
      <c r="HD219" s="154">
        <f t="shared" si="241"/>
        <v>0</v>
      </c>
      <c r="HE219" s="154">
        <f t="shared" si="241"/>
        <v>0</v>
      </c>
      <c r="HF219" s="154">
        <f t="shared" si="241"/>
        <v>0</v>
      </c>
      <c r="HG219" s="154">
        <f t="shared" si="241"/>
        <v>0</v>
      </c>
      <c r="HH219" s="154">
        <f t="shared" si="241"/>
        <v>0</v>
      </c>
      <c r="HI219" s="154">
        <f t="shared" si="241"/>
        <v>0</v>
      </c>
      <c r="HJ219" s="154">
        <f t="shared" si="241"/>
        <v>0</v>
      </c>
      <c r="HK219" s="154">
        <f t="shared" si="241"/>
        <v>0</v>
      </c>
      <c r="HL219" s="154">
        <f t="shared" si="241"/>
        <v>0</v>
      </c>
      <c r="HM219" s="154">
        <f t="shared" si="241"/>
        <v>0</v>
      </c>
      <c r="HN219" s="154">
        <f t="shared" si="241"/>
        <v>0</v>
      </c>
      <c r="HO219" s="154">
        <f t="shared" si="241"/>
        <v>0</v>
      </c>
      <c r="HP219" s="154">
        <f t="shared" si="241"/>
        <v>0</v>
      </c>
      <c r="HQ219" s="154">
        <f t="shared" si="241"/>
        <v>0</v>
      </c>
      <c r="HR219" s="154">
        <f t="shared" si="241"/>
        <v>0</v>
      </c>
      <c r="HS219" s="154">
        <f t="shared" si="241"/>
        <v>0</v>
      </c>
      <c r="HT219" s="154">
        <f t="shared" si="241"/>
        <v>0</v>
      </c>
      <c r="HU219" s="154">
        <f t="shared" si="241"/>
        <v>0</v>
      </c>
      <c r="HV219" s="154">
        <f t="shared" si="241"/>
        <v>0</v>
      </c>
      <c r="HW219" s="154">
        <f t="shared" si="241"/>
        <v>0</v>
      </c>
      <c r="HX219" s="154">
        <f t="shared" si="241"/>
        <v>0</v>
      </c>
      <c r="HY219" s="154">
        <f t="shared" si="241"/>
        <v>0</v>
      </c>
      <c r="HZ219" s="154">
        <f t="shared" si="241"/>
        <v>0</v>
      </c>
      <c r="IA219" s="154">
        <f t="shared" si="241"/>
        <v>0</v>
      </c>
      <c r="IB219" s="154">
        <f t="shared" si="241"/>
        <v>0</v>
      </c>
      <c r="IC219" s="154">
        <f t="shared" si="241"/>
        <v>0</v>
      </c>
      <c r="ID219" s="154">
        <f t="shared" si="241"/>
        <v>0</v>
      </c>
      <c r="IE219" s="154">
        <f t="shared" si="241"/>
        <v>0</v>
      </c>
      <c r="IF219" s="154">
        <f t="shared" si="241"/>
        <v>0</v>
      </c>
      <c r="IG219" s="154">
        <f t="shared" si="241"/>
        <v>0</v>
      </c>
      <c r="IH219" s="154">
        <f t="shared" si="241"/>
        <v>0</v>
      </c>
      <c r="II219" s="154">
        <f t="shared" si="241"/>
        <v>0</v>
      </c>
      <c r="IJ219" s="154">
        <f t="shared" si="241"/>
        <v>0</v>
      </c>
      <c r="IK219" s="154">
        <f t="shared" si="241"/>
        <v>0</v>
      </c>
      <c r="IL219" s="154">
        <f t="shared" si="241"/>
        <v>0</v>
      </c>
      <c r="IM219" s="154">
        <f t="shared" si="241"/>
        <v>0</v>
      </c>
      <c r="IN219" s="154">
        <f t="shared" si="241"/>
        <v>0</v>
      </c>
      <c r="IO219" s="154">
        <f t="shared" si="241"/>
        <v>0</v>
      </c>
      <c r="IP219" s="154">
        <f t="shared" si="241"/>
        <v>0</v>
      </c>
      <c r="IQ219" s="154">
        <f t="shared" si="241"/>
        <v>0</v>
      </c>
      <c r="IR219" s="154">
        <f t="shared" si="241"/>
        <v>0</v>
      </c>
      <c r="IS219" s="154">
        <f t="shared" si="241"/>
        <v>0</v>
      </c>
      <c r="IT219" s="154">
        <f t="shared" si="241"/>
        <v>0</v>
      </c>
      <c r="IU219" s="154">
        <f t="shared" si="241"/>
        <v>0</v>
      </c>
      <c r="IV219" s="154">
        <f t="shared" si="241"/>
        <v>0</v>
      </c>
      <c r="IW219" s="154">
        <f t="shared" si="241"/>
        <v>0</v>
      </c>
      <c r="IX219" s="154">
        <f t="shared" si="241"/>
        <v>0</v>
      </c>
      <c r="IY219" s="154">
        <f t="shared" si="241"/>
        <v>0</v>
      </c>
      <c r="IZ219" s="154">
        <f t="shared" ref="IZ219:LK219" si="242">IF(AND(IZ$165&gt;=EOMONTH($D51,0),IZ$165&lt;EOMONTH($D51,$S51)),-IZ216,0)</f>
        <v>0</v>
      </c>
      <c r="JA219" s="154">
        <f t="shared" si="242"/>
        <v>0</v>
      </c>
      <c r="JB219" s="154">
        <f t="shared" si="242"/>
        <v>0</v>
      </c>
      <c r="JC219" s="154">
        <f t="shared" si="242"/>
        <v>0</v>
      </c>
      <c r="JD219" s="154">
        <f t="shared" si="242"/>
        <v>0</v>
      </c>
      <c r="JE219" s="154">
        <f t="shared" si="242"/>
        <v>0</v>
      </c>
      <c r="JF219" s="154">
        <f t="shared" si="242"/>
        <v>0</v>
      </c>
      <c r="JG219" s="154">
        <f t="shared" si="242"/>
        <v>0</v>
      </c>
      <c r="JH219" s="154">
        <f t="shared" si="242"/>
        <v>0</v>
      </c>
      <c r="JI219" s="154">
        <f t="shared" si="242"/>
        <v>0</v>
      </c>
      <c r="JJ219" s="154">
        <f t="shared" si="242"/>
        <v>0</v>
      </c>
      <c r="JK219" s="154">
        <f t="shared" si="242"/>
        <v>0</v>
      </c>
      <c r="JL219" s="154">
        <f t="shared" si="242"/>
        <v>0</v>
      </c>
      <c r="JM219" s="154">
        <f t="shared" si="242"/>
        <v>0</v>
      </c>
      <c r="JN219" s="154">
        <f t="shared" si="242"/>
        <v>0</v>
      </c>
      <c r="JO219" s="154">
        <f t="shared" si="242"/>
        <v>0</v>
      </c>
      <c r="JP219" s="154">
        <f t="shared" si="242"/>
        <v>0</v>
      </c>
      <c r="JQ219" s="154">
        <f t="shared" si="242"/>
        <v>0</v>
      </c>
      <c r="JR219" s="154">
        <f t="shared" si="242"/>
        <v>0</v>
      </c>
      <c r="JS219" s="154">
        <f t="shared" si="242"/>
        <v>0</v>
      </c>
      <c r="JT219" s="154">
        <f t="shared" si="242"/>
        <v>0</v>
      </c>
      <c r="JU219" s="154">
        <f t="shared" si="242"/>
        <v>0</v>
      </c>
      <c r="JV219" s="154">
        <f t="shared" si="242"/>
        <v>0</v>
      </c>
      <c r="JW219" s="154">
        <f t="shared" si="242"/>
        <v>0</v>
      </c>
      <c r="JX219" s="154">
        <f t="shared" si="242"/>
        <v>0</v>
      </c>
      <c r="JY219" s="154">
        <f t="shared" si="242"/>
        <v>0</v>
      </c>
      <c r="JZ219" s="154">
        <f t="shared" si="242"/>
        <v>0</v>
      </c>
      <c r="KA219" s="154">
        <f t="shared" si="242"/>
        <v>0</v>
      </c>
      <c r="KB219" s="154">
        <f t="shared" si="242"/>
        <v>0</v>
      </c>
      <c r="KC219" s="154">
        <f t="shared" si="242"/>
        <v>0</v>
      </c>
      <c r="KD219" s="154">
        <f t="shared" si="242"/>
        <v>0</v>
      </c>
      <c r="KE219" s="154">
        <f t="shared" si="242"/>
        <v>0</v>
      </c>
      <c r="KF219" s="154">
        <f t="shared" si="242"/>
        <v>0</v>
      </c>
      <c r="KG219" s="154">
        <f t="shared" si="242"/>
        <v>0</v>
      </c>
      <c r="KH219" s="154">
        <f t="shared" si="242"/>
        <v>0</v>
      </c>
      <c r="KI219" s="154">
        <f t="shared" si="242"/>
        <v>0</v>
      </c>
      <c r="KJ219" s="154">
        <f t="shared" si="242"/>
        <v>0</v>
      </c>
      <c r="KK219" s="154">
        <f t="shared" si="242"/>
        <v>0</v>
      </c>
      <c r="KL219" s="154">
        <f t="shared" si="242"/>
        <v>0</v>
      </c>
      <c r="KM219" s="154">
        <f t="shared" si="242"/>
        <v>0</v>
      </c>
      <c r="KN219" s="154">
        <f t="shared" si="242"/>
        <v>0</v>
      </c>
      <c r="KO219" s="154">
        <f t="shared" si="242"/>
        <v>0</v>
      </c>
      <c r="KP219" s="154">
        <f t="shared" si="242"/>
        <v>0</v>
      </c>
      <c r="KQ219" s="154">
        <f t="shared" si="242"/>
        <v>0</v>
      </c>
      <c r="KR219" s="154">
        <f t="shared" si="242"/>
        <v>0</v>
      </c>
      <c r="KS219" s="154">
        <f t="shared" si="242"/>
        <v>0</v>
      </c>
      <c r="KT219" s="154">
        <f t="shared" si="242"/>
        <v>0</v>
      </c>
      <c r="KU219" s="154">
        <f t="shared" si="242"/>
        <v>0</v>
      </c>
      <c r="KV219" s="154">
        <f t="shared" si="242"/>
        <v>0</v>
      </c>
      <c r="KW219" s="154">
        <f t="shared" si="242"/>
        <v>0</v>
      </c>
      <c r="KX219" s="154">
        <f t="shared" si="242"/>
        <v>0</v>
      </c>
      <c r="KY219" s="154">
        <f t="shared" si="242"/>
        <v>0</v>
      </c>
      <c r="KZ219" s="154">
        <f t="shared" si="242"/>
        <v>0</v>
      </c>
      <c r="LA219" s="154">
        <f t="shared" si="242"/>
        <v>0</v>
      </c>
      <c r="LB219" s="154">
        <f t="shared" si="242"/>
        <v>0</v>
      </c>
      <c r="LC219" s="154">
        <f t="shared" si="242"/>
        <v>0</v>
      </c>
      <c r="LD219" s="154">
        <f t="shared" si="242"/>
        <v>0</v>
      </c>
      <c r="LE219" s="154">
        <f t="shared" si="242"/>
        <v>0</v>
      </c>
      <c r="LF219" s="154">
        <f t="shared" si="242"/>
        <v>0</v>
      </c>
      <c r="LG219" s="154">
        <f t="shared" si="242"/>
        <v>0</v>
      </c>
      <c r="LH219" s="154">
        <f t="shared" si="242"/>
        <v>0</v>
      </c>
      <c r="LI219" s="154">
        <f t="shared" si="242"/>
        <v>0</v>
      </c>
      <c r="LJ219" s="154">
        <f t="shared" si="242"/>
        <v>0</v>
      </c>
      <c r="LK219" s="154">
        <f t="shared" si="242"/>
        <v>0</v>
      </c>
      <c r="LL219" s="154">
        <f t="shared" ref="LL219:NK219" si="243">IF(AND(LL$165&gt;=EOMONTH($D51,0),LL$165&lt;EOMONTH($D51,$S51)),-LL216,0)</f>
        <v>0</v>
      </c>
      <c r="LM219" s="154">
        <f t="shared" si="243"/>
        <v>0</v>
      </c>
      <c r="LN219" s="154">
        <f t="shared" si="243"/>
        <v>0</v>
      </c>
      <c r="LO219" s="154">
        <f t="shared" si="243"/>
        <v>0</v>
      </c>
      <c r="LP219" s="154">
        <f t="shared" si="243"/>
        <v>0</v>
      </c>
      <c r="LQ219" s="154">
        <f t="shared" si="243"/>
        <v>0</v>
      </c>
      <c r="LR219" s="154">
        <f t="shared" si="243"/>
        <v>0</v>
      </c>
      <c r="LS219" s="154">
        <f t="shared" si="243"/>
        <v>0</v>
      </c>
      <c r="LT219" s="154">
        <f t="shared" si="243"/>
        <v>0</v>
      </c>
      <c r="LU219" s="154">
        <f t="shared" si="243"/>
        <v>0</v>
      </c>
      <c r="LV219" s="154">
        <f t="shared" si="243"/>
        <v>0</v>
      </c>
      <c r="LW219" s="154">
        <f t="shared" si="243"/>
        <v>0</v>
      </c>
      <c r="LX219" s="154">
        <f t="shared" si="243"/>
        <v>0</v>
      </c>
      <c r="LY219" s="154">
        <f t="shared" si="243"/>
        <v>0</v>
      </c>
      <c r="LZ219" s="154">
        <f t="shared" si="243"/>
        <v>0</v>
      </c>
      <c r="MA219" s="154">
        <f t="shared" si="243"/>
        <v>0</v>
      </c>
      <c r="MB219" s="154">
        <f t="shared" si="243"/>
        <v>0</v>
      </c>
      <c r="MC219" s="154">
        <f t="shared" si="243"/>
        <v>0</v>
      </c>
      <c r="MD219" s="154">
        <f t="shared" si="243"/>
        <v>0</v>
      </c>
      <c r="ME219" s="154">
        <f t="shared" si="243"/>
        <v>0</v>
      </c>
      <c r="MF219" s="154">
        <f t="shared" si="243"/>
        <v>0</v>
      </c>
      <c r="MG219" s="154">
        <f t="shared" si="243"/>
        <v>0</v>
      </c>
      <c r="MH219" s="154">
        <f t="shared" si="243"/>
        <v>0</v>
      </c>
      <c r="MI219" s="154">
        <f t="shared" si="243"/>
        <v>0</v>
      </c>
      <c r="MJ219" s="154">
        <f t="shared" si="243"/>
        <v>0</v>
      </c>
      <c r="MK219" s="154">
        <f t="shared" si="243"/>
        <v>0</v>
      </c>
      <c r="ML219" s="154">
        <f t="shared" si="243"/>
        <v>0</v>
      </c>
      <c r="MM219" s="154">
        <f t="shared" si="243"/>
        <v>0</v>
      </c>
      <c r="MN219" s="154">
        <f t="shared" si="243"/>
        <v>0</v>
      </c>
      <c r="MO219" s="154">
        <f t="shared" si="243"/>
        <v>0</v>
      </c>
      <c r="MP219" s="154">
        <f t="shared" si="243"/>
        <v>0</v>
      </c>
      <c r="MQ219" s="154">
        <f t="shared" si="243"/>
        <v>0</v>
      </c>
      <c r="MR219" s="154">
        <f t="shared" si="243"/>
        <v>0</v>
      </c>
      <c r="MS219" s="154">
        <f t="shared" si="243"/>
        <v>0</v>
      </c>
      <c r="MT219" s="154">
        <f t="shared" si="243"/>
        <v>0</v>
      </c>
      <c r="MU219" s="154">
        <f t="shared" si="243"/>
        <v>0</v>
      </c>
      <c r="MV219" s="154">
        <f t="shared" si="243"/>
        <v>0</v>
      </c>
      <c r="MW219" s="154">
        <f t="shared" si="243"/>
        <v>0</v>
      </c>
      <c r="MX219" s="154">
        <f t="shared" si="243"/>
        <v>0</v>
      </c>
      <c r="MY219" s="154">
        <f t="shared" si="243"/>
        <v>0</v>
      </c>
      <c r="MZ219" s="154">
        <f t="shared" si="243"/>
        <v>0</v>
      </c>
      <c r="NA219" s="154">
        <f t="shared" si="243"/>
        <v>0</v>
      </c>
      <c r="NB219" s="154">
        <f t="shared" si="243"/>
        <v>0</v>
      </c>
      <c r="NC219" s="154">
        <f t="shared" si="243"/>
        <v>0</v>
      </c>
      <c r="ND219" s="154">
        <f t="shared" si="243"/>
        <v>0</v>
      </c>
      <c r="NE219" s="154">
        <f t="shared" si="243"/>
        <v>0</v>
      </c>
      <c r="NF219" s="154">
        <f t="shared" si="243"/>
        <v>0</v>
      </c>
      <c r="NG219" s="154">
        <f t="shared" si="243"/>
        <v>0</v>
      </c>
      <c r="NH219" s="154">
        <f t="shared" si="243"/>
        <v>0</v>
      </c>
      <c r="NI219" s="154">
        <f t="shared" si="243"/>
        <v>0</v>
      </c>
      <c r="NJ219" s="154">
        <f t="shared" si="243"/>
        <v>0</v>
      </c>
      <c r="NK219" s="157">
        <f t="shared" si="243"/>
        <v>0</v>
      </c>
    </row>
    <row r="220" spans="1:375" x14ac:dyDescent="0.25">
      <c r="A220" s="156">
        <f t="shared" si="231"/>
        <v>1652949.4225508119</v>
      </c>
      <c r="B220" s="48" t="s">
        <v>153</v>
      </c>
      <c r="C220" s="153" t="s">
        <v>142</v>
      </c>
      <c r="D220" s="154">
        <f t="shared" ref="D220:BO220" si="244">IF(OR(D$165&lt;=EOMONTH($E51,$R51*(1-$O51)),D$165&gt;EOMONTH($E51,$P51*12*(1-$O51)+$Q51*12*$O51+$R51*(1-$O51))),0,FV($W51,ROUNDDOWN(YEARFRAC($D$165,D$165,1),0),,-($U51*(1-$O51)+$V51*$O51)*$B51/12,0))</f>
        <v>0</v>
      </c>
      <c r="E220" s="154">
        <f t="shared" si="244"/>
        <v>0</v>
      </c>
      <c r="F220" s="154">
        <f t="shared" si="244"/>
        <v>0</v>
      </c>
      <c r="G220" s="154">
        <f t="shared" si="244"/>
        <v>0</v>
      </c>
      <c r="H220" s="154">
        <f t="shared" si="244"/>
        <v>0</v>
      </c>
      <c r="I220" s="154">
        <f t="shared" si="244"/>
        <v>0</v>
      </c>
      <c r="J220" s="154">
        <f t="shared" si="244"/>
        <v>0</v>
      </c>
      <c r="K220" s="154">
        <f t="shared" si="244"/>
        <v>0</v>
      </c>
      <c r="L220" s="154">
        <f t="shared" si="244"/>
        <v>0</v>
      </c>
      <c r="M220" s="154">
        <f t="shared" si="244"/>
        <v>0</v>
      </c>
      <c r="N220" s="154">
        <f t="shared" si="244"/>
        <v>0</v>
      </c>
      <c r="O220" s="154">
        <f t="shared" si="244"/>
        <v>0</v>
      </c>
      <c r="P220" s="154">
        <f t="shared" si="244"/>
        <v>0</v>
      </c>
      <c r="Q220" s="154">
        <f t="shared" si="244"/>
        <v>0</v>
      </c>
      <c r="R220" s="154">
        <f t="shared" si="244"/>
        <v>0</v>
      </c>
      <c r="S220" s="154">
        <f t="shared" si="244"/>
        <v>0</v>
      </c>
      <c r="T220" s="154">
        <f t="shared" si="244"/>
        <v>0</v>
      </c>
      <c r="U220" s="154">
        <f t="shared" si="244"/>
        <v>0</v>
      </c>
      <c r="V220" s="154">
        <f t="shared" si="244"/>
        <v>0</v>
      </c>
      <c r="W220" s="154">
        <f t="shared" si="244"/>
        <v>0</v>
      </c>
      <c r="X220" s="154">
        <f t="shared" si="244"/>
        <v>0</v>
      </c>
      <c r="Y220" s="154">
        <f t="shared" si="244"/>
        <v>0</v>
      </c>
      <c r="Z220" s="154">
        <f t="shared" si="244"/>
        <v>0</v>
      </c>
      <c r="AA220" s="154">
        <f t="shared" si="244"/>
        <v>0</v>
      </c>
      <c r="AB220" s="154">
        <f t="shared" si="244"/>
        <v>0</v>
      </c>
      <c r="AC220" s="154">
        <f t="shared" si="244"/>
        <v>0</v>
      </c>
      <c r="AD220" s="154">
        <f t="shared" si="244"/>
        <v>0</v>
      </c>
      <c r="AE220" s="154">
        <f t="shared" si="244"/>
        <v>0</v>
      </c>
      <c r="AF220" s="154">
        <f t="shared" si="244"/>
        <v>0</v>
      </c>
      <c r="AG220" s="154">
        <f t="shared" si="244"/>
        <v>0</v>
      </c>
      <c r="AH220" s="154">
        <f t="shared" si="244"/>
        <v>0</v>
      </c>
      <c r="AI220" s="154">
        <f t="shared" si="244"/>
        <v>0</v>
      </c>
      <c r="AJ220" s="154">
        <f t="shared" si="244"/>
        <v>0</v>
      </c>
      <c r="AK220" s="154">
        <f t="shared" si="244"/>
        <v>0</v>
      </c>
      <c r="AL220" s="154">
        <f t="shared" si="244"/>
        <v>0</v>
      </c>
      <c r="AM220" s="154">
        <f t="shared" si="244"/>
        <v>0</v>
      </c>
      <c r="AN220" s="154">
        <f t="shared" si="244"/>
        <v>0</v>
      </c>
      <c r="AO220" s="154">
        <f t="shared" si="244"/>
        <v>0</v>
      </c>
      <c r="AP220" s="154">
        <f t="shared" si="244"/>
        <v>0</v>
      </c>
      <c r="AQ220" s="154">
        <f t="shared" si="244"/>
        <v>0</v>
      </c>
      <c r="AR220" s="154">
        <f t="shared" si="244"/>
        <v>0</v>
      </c>
      <c r="AS220" s="154">
        <f t="shared" si="244"/>
        <v>0</v>
      </c>
      <c r="AT220" s="154">
        <f t="shared" si="244"/>
        <v>0</v>
      </c>
      <c r="AU220" s="154">
        <f t="shared" si="244"/>
        <v>0</v>
      </c>
      <c r="AV220" s="154">
        <f t="shared" si="244"/>
        <v>0</v>
      </c>
      <c r="AW220" s="154">
        <f t="shared" si="244"/>
        <v>0</v>
      </c>
      <c r="AX220" s="154">
        <f t="shared" si="244"/>
        <v>0</v>
      </c>
      <c r="AY220" s="154">
        <f t="shared" si="244"/>
        <v>0</v>
      </c>
      <c r="AZ220" s="154">
        <f t="shared" si="244"/>
        <v>0</v>
      </c>
      <c r="BA220" s="154">
        <f t="shared" si="244"/>
        <v>0</v>
      </c>
      <c r="BB220" s="154">
        <f t="shared" si="244"/>
        <v>0</v>
      </c>
      <c r="BC220" s="154">
        <f t="shared" si="244"/>
        <v>0</v>
      </c>
      <c r="BD220" s="154">
        <f t="shared" si="244"/>
        <v>0</v>
      </c>
      <c r="BE220" s="154">
        <f t="shared" si="244"/>
        <v>0</v>
      </c>
      <c r="BF220" s="154">
        <f t="shared" si="244"/>
        <v>0</v>
      </c>
      <c r="BG220" s="154">
        <f t="shared" si="244"/>
        <v>0</v>
      </c>
      <c r="BH220" s="154">
        <f t="shared" si="244"/>
        <v>0</v>
      </c>
      <c r="BI220" s="154">
        <f t="shared" si="244"/>
        <v>0</v>
      </c>
      <c r="BJ220" s="154">
        <f t="shared" si="244"/>
        <v>0</v>
      </c>
      <c r="BK220" s="154">
        <f t="shared" si="244"/>
        <v>0</v>
      </c>
      <c r="BL220" s="154">
        <f t="shared" si="244"/>
        <v>0</v>
      </c>
      <c r="BM220" s="154">
        <f t="shared" si="244"/>
        <v>0</v>
      </c>
      <c r="BN220" s="154">
        <f t="shared" si="244"/>
        <v>0</v>
      </c>
      <c r="BO220" s="154">
        <f t="shared" si="244"/>
        <v>0</v>
      </c>
      <c r="BP220" s="154">
        <f t="shared" ref="BP220:EA220" si="245">IF(OR(BP$165&lt;=EOMONTH($E51,$R51*(1-$O51)),BP$165&gt;EOMONTH($E51,$P51*12*(1-$O51)+$Q51*12*$O51+$R51*(1-$O51))),0,FV($W51,ROUNDDOWN(YEARFRAC($D$165,BP$165,1),0),,-($U51*(1-$O51)+$V51*$O51)*$B51/12,0))</f>
        <v>0</v>
      </c>
      <c r="BQ220" s="154">
        <f t="shared" si="245"/>
        <v>0</v>
      </c>
      <c r="BR220" s="154">
        <f t="shared" si="245"/>
        <v>0</v>
      </c>
      <c r="BS220" s="154">
        <f t="shared" si="245"/>
        <v>0</v>
      </c>
      <c r="BT220" s="154">
        <f t="shared" si="245"/>
        <v>0</v>
      </c>
      <c r="BU220" s="154">
        <f t="shared" si="245"/>
        <v>0</v>
      </c>
      <c r="BV220" s="154">
        <f t="shared" si="245"/>
        <v>0</v>
      </c>
      <c r="BW220" s="154">
        <f t="shared" si="245"/>
        <v>0</v>
      </c>
      <c r="BX220" s="154">
        <f t="shared" si="245"/>
        <v>0</v>
      </c>
      <c r="BY220" s="154">
        <f t="shared" si="245"/>
        <v>0</v>
      </c>
      <c r="BZ220" s="154">
        <f t="shared" si="245"/>
        <v>0</v>
      </c>
      <c r="CA220" s="154">
        <f t="shared" si="245"/>
        <v>0</v>
      </c>
      <c r="CB220" s="154">
        <f t="shared" si="245"/>
        <v>0</v>
      </c>
      <c r="CC220" s="154">
        <f t="shared" si="245"/>
        <v>0</v>
      </c>
      <c r="CD220" s="154">
        <f t="shared" si="245"/>
        <v>0</v>
      </c>
      <c r="CE220" s="154">
        <f t="shared" si="245"/>
        <v>0</v>
      </c>
      <c r="CF220" s="154">
        <f t="shared" si="245"/>
        <v>0</v>
      </c>
      <c r="CG220" s="154">
        <f t="shared" si="245"/>
        <v>0</v>
      </c>
      <c r="CH220" s="154">
        <f t="shared" si="245"/>
        <v>0</v>
      </c>
      <c r="CI220" s="154">
        <f t="shared" si="245"/>
        <v>0</v>
      </c>
      <c r="CJ220" s="154">
        <f t="shared" si="245"/>
        <v>0</v>
      </c>
      <c r="CK220" s="154">
        <f t="shared" si="245"/>
        <v>0</v>
      </c>
      <c r="CL220" s="154">
        <f t="shared" si="245"/>
        <v>0</v>
      </c>
      <c r="CM220" s="154">
        <f t="shared" si="245"/>
        <v>0</v>
      </c>
      <c r="CN220" s="154">
        <f t="shared" si="245"/>
        <v>0</v>
      </c>
      <c r="CO220" s="154">
        <f t="shared" si="245"/>
        <v>0</v>
      </c>
      <c r="CP220" s="154">
        <f t="shared" si="245"/>
        <v>0</v>
      </c>
      <c r="CQ220" s="154">
        <f t="shared" si="245"/>
        <v>0</v>
      </c>
      <c r="CR220" s="154">
        <f t="shared" si="245"/>
        <v>0</v>
      </c>
      <c r="CS220" s="154">
        <f t="shared" si="245"/>
        <v>0</v>
      </c>
      <c r="CT220" s="154">
        <f t="shared" si="245"/>
        <v>0</v>
      </c>
      <c r="CU220" s="154">
        <f t="shared" si="245"/>
        <v>0</v>
      </c>
      <c r="CV220" s="154">
        <f t="shared" si="245"/>
        <v>0</v>
      </c>
      <c r="CW220" s="154">
        <f t="shared" si="245"/>
        <v>0</v>
      </c>
      <c r="CX220" s="154">
        <f t="shared" si="245"/>
        <v>0</v>
      </c>
      <c r="CY220" s="154">
        <f t="shared" si="245"/>
        <v>0</v>
      </c>
      <c r="CZ220" s="154">
        <f t="shared" si="245"/>
        <v>0</v>
      </c>
      <c r="DA220" s="154">
        <f t="shared" si="245"/>
        <v>0</v>
      </c>
      <c r="DB220" s="154">
        <f t="shared" si="245"/>
        <v>0</v>
      </c>
      <c r="DC220" s="154">
        <f t="shared" si="245"/>
        <v>0</v>
      </c>
      <c r="DD220" s="154">
        <f t="shared" si="245"/>
        <v>0</v>
      </c>
      <c r="DE220" s="154">
        <f t="shared" si="245"/>
        <v>0</v>
      </c>
      <c r="DF220" s="154">
        <f t="shared" si="245"/>
        <v>0</v>
      </c>
      <c r="DG220" s="154">
        <f t="shared" si="245"/>
        <v>0</v>
      </c>
      <c r="DH220" s="154">
        <f t="shared" si="245"/>
        <v>0</v>
      </c>
      <c r="DI220" s="154">
        <f t="shared" si="245"/>
        <v>0</v>
      </c>
      <c r="DJ220" s="154">
        <f t="shared" si="245"/>
        <v>0</v>
      </c>
      <c r="DK220" s="154">
        <f t="shared" si="245"/>
        <v>0</v>
      </c>
      <c r="DL220" s="154">
        <f t="shared" si="245"/>
        <v>0</v>
      </c>
      <c r="DM220" s="154">
        <f t="shared" si="245"/>
        <v>0</v>
      </c>
      <c r="DN220" s="154">
        <f t="shared" si="245"/>
        <v>0</v>
      </c>
      <c r="DO220" s="154">
        <f t="shared" si="245"/>
        <v>0</v>
      </c>
      <c r="DP220" s="154">
        <f t="shared" si="245"/>
        <v>0</v>
      </c>
      <c r="DQ220" s="154">
        <f t="shared" si="245"/>
        <v>0</v>
      </c>
      <c r="DR220" s="154">
        <f t="shared" si="245"/>
        <v>0</v>
      </c>
      <c r="DS220" s="154">
        <f t="shared" si="245"/>
        <v>0</v>
      </c>
      <c r="DT220" s="154">
        <f t="shared" si="245"/>
        <v>0</v>
      </c>
      <c r="DU220" s="154">
        <f t="shared" si="245"/>
        <v>0</v>
      </c>
      <c r="DV220" s="154">
        <f t="shared" si="245"/>
        <v>0</v>
      </c>
      <c r="DW220" s="154">
        <f t="shared" si="245"/>
        <v>0</v>
      </c>
      <c r="DX220" s="154">
        <f t="shared" si="245"/>
        <v>0</v>
      </c>
      <c r="DY220" s="154">
        <f t="shared" si="245"/>
        <v>0</v>
      </c>
      <c r="DZ220" s="154">
        <f t="shared" si="245"/>
        <v>0</v>
      </c>
      <c r="EA220" s="154">
        <f t="shared" si="245"/>
        <v>0</v>
      </c>
      <c r="EB220" s="154">
        <f t="shared" ref="EB220:GM220" si="246">IF(OR(EB$165&lt;=EOMONTH($E51,$R51*(1-$O51)),EB$165&gt;EOMONTH($E51,$P51*12*(1-$O51)+$Q51*12*$O51+$R51*(1-$O51))),0,FV($W51,ROUNDDOWN(YEARFRAC($D$165,EB$165,1),0),,-($U51*(1-$O51)+$V51*$O51)*$B51/12,0))</f>
        <v>0</v>
      </c>
      <c r="EC220" s="154">
        <f t="shared" si="246"/>
        <v>0</v>
      </c>
      <c r="ED220" s="154">
        <f t="shared" si="246"/>
        <v>0</v>
      </c>
      <c r="EE220" s="154">
        <f t="shared" si="246"/>
        <v>0</v>
      </c>
      <c r="EF220" s="154">
        <f t="shared" si="246"/>
        <v>0</v>
      </c>
      <c r="EG220" s="154">
        <f t="shared" si="246"/>
        <v>0</v>
      </c>
      <c r="EH220" s="154">
        <f t="shared" si="246"/>
        <v>0</v>
      </c>
      <c r="EI220" s="154">
        <f t="shared" si="246"/>
        <v>0</v>
      </c>
      <c r="EJ220" s="154">
        <f t="shared" si="246"/>
        <v>0</v>
      </c>
      <c r="EK220" s="154">
        <f t="shared" si="246"/>
        <v>0</v>
      </c>
      <c r="EL220" s="154">
        <f t="shared" si="246"/>
        <v>0</v>
      </c>
      <c r="EM220" s="154">
        <f t="shared" si="246"/>
        <v>0</v>
      </c>
      <c r="EN220" s="154">
        <f t="shared" si="246"/>
        <v>0</v>
      </c>
      <c r="EO220" s="154">
        <f t="shared" si="246"/>
        <v>0</v>
      </c>
      <c r="EP220" s="154">
        <f t="shared" si="246"/>
        <v>0</v>
      </c>
      <c r="EQ220" s="154">
        <f t="shared" si="246"/>
        <v>0</v>
      </c>
      <c r="ER220" s="154">
        <f t="shared" si="246"/>
        <v>0</v>
      </c>
      <c r="ES220" s="154">
        <f t="shared" si="246"/>
        <v>0</v>
      </c>
      <c r="ET220" s="154">
        <f t="shared" si="246"/>
        <v>0</v>
      </c>
      <c r="EU220" s="154">
        <f t="shared" si="246"/>
        <v>0</v>
      </c>
      <c r="EV220" s="154">
        <f t="shared" si="246"/>
        <v>0</v>
      </c>
      <c r="EW220" s="154">
        <f t="shared" si="246"/>
        <v>0</v>
      </c>
      <c r="EX220" s="154">
        <f t="shared" si="246"/>
        <v>0</v>
      </c>
      <c r="EY220" s="154">
        <f t="shared" si="246"/>
        <v>0</v>
      </c>
      <c r="EZ220" s="154">
        <f t="shared" si="246"/>
        <v>0</v>
      </c>
      <c r="FA220" s="154">
        <f t="shared" si="246"/>
        <v>0</v>
      </c>
      <c r="FB220" s="154">
        <f t="shared" si="246"/>
        <v>0</v>
      </c>
      <c r="FC220" s="154">
        <f t="shared" si="246"/>
        <v>0</v>
      </c>
      <c r="FD220" s="154">
        <f t="shared" si="246"/>
        <v>0</v>
      </c>
      <c r="FE220" s="154">
        <f t="shared" si="246"/>
        <v>0</v>
      </c>
      <c r="FF220" s="154">
        <f t="shared" si="246"/>
        <v>0</v>
      </c>
      <c r="FG220" s="154">
        <f t="shared" si="246"/>
        <v>0</v>
      </c>
      <c r="FH220" s="154">
        <f t="shared" si="246"/>
        <v>0</v>
      </c>
      <c r="FI220" s="154">
        <f t="shared" si="246"/>
        <v>0</v>
      </c>
      <c r="FJ220" s="154">
        <f t="shared" si="246"/>
        <v>0</v>
      </c>
      <c r="FK220" s="154">
        <f t="shared" si="246"/>
        <v>0</v>
      </c>
      <c r="FL220" s="154">
        <f t="shared" si="246"/>
        <v>0</v>
      </c>
      <c r="FM220" s="154">
        <f t="shared" si="246"/>
        <v>0</v>
      </c>
      <c r="FN220" s="154">
        <f t="shared" si="246"/>
        <v>0</v>
      </c>
      <c r="FO220" s="154">
        <f t="shared" si="246"/>
        <v>0</v>
      </c>
      <c r="FP220" s="154">
        <f t="shared" si="246"/>
        <v>0</v>
      </c>
      <c r="FQ220" s="154">
        <f t="shared" si="246"/>
        <v>0</v>
      </c>
      <c r="FR220" s="154">
        <f t="shared" si="246"/>
        <v>0</v>
      </c>
      <c r="FS220" s="154">
        <f t="shared" si="246"/>
        <v>0</v>
      </c>
      <c r="FT220" s="154">
        <f t="shared" si="246"/>
        <v>0</v>
      </c>
      <c r="FU220" s="154">
        <f t="shared" si="246"/>
        <v>0</v>
      </c>
      <c r="FV220" s="154">
        <f t="shared" si="246"/>
        <v>0</v>
      </c>
      <c r="FW220" s="154">
        <f t="shared" si="246"/>
        <v>0</v>
      </c>
      <c r="FX220" s="154">
        <f t="shared" si="246"/>
        <v>0</v>
      </c>
      <c r="FY220" s="154">
        <f t="shared" si="246"/>
        <v>0</v>
      </c>
      <c r="FZ220" s="154">
        <f t="shared" si="246"/>
        <v>0</v>
      </c>
      <c r="GA220" s="154">
        <f t="shared" si="246"/>
        <v>11722.57036762711</v>
      </c>
      <c r="GB220" s="154">
        <f t="shared" si="246"/>
        <v>11722.57036762711</v>
      </c>
      <c r="GC220" s="154">
        <f t="shared" si="246"/>
        <v>12074.247478655925</v>
      </c>
      <c r="GD220" s="154">
        <f t="shared" si="246"/>
        <v>12074.247478655925</v>
      </c>
      <c r="GE220" s="154">
        <f t="shared" si="246"/>
        <v>12074.247478655925</v>
      </c>
      <c r="GF220" s="154">
        <f t="shared" si="246"/>
        <v>12074.247478655925</v>
      </c>
      <c r="GG220" s="154">
        <f t="shared" si="246"/>
        <v>12074.247478655925</v>
      </c>
      <c r="GH220" s="154">
        <f t="shared" si="246"/>
        <v>12074.247478655925</v>
      </c>
      <c r="GI220" s="154">
        <f t="shared" si="246"/>
        <v>12074.247478655925</v>
      </c>
      <c r="GJ220" s="154">
        <f t="shared" si="246"/>
        <v>12074.247478655925</v>
      </c>
      <c r="GK220" s="154">
        <f t="shared" si="246"/>
        <v>12074.247478655925</v>
      </c>
      <c r="GL220" s="154">
        <f t="shared" si="246"/>
        <v>12074.247478655925</v>
      </c>
      <c r="GM220" s="154">
        <f t="shared" si="246"/>
        <v>12074.247478655925</v>
      </c>
      <c r="GN220" s="154">
        <f t="shared" ref="GN220:IY220" si="247">IF(OR(GN$165&lt;=EOMONTH($E51,$R51*(1-$O51)),GN$165&gt;EOMONTH($E51,$P51*12*(1-$O51)+$Q51*12*$O51+$R51*(1-$O51))),0,FV($W51,ROUNDDOWN(YEARFRAC($D$165,GN$165,1),0),,-($U51*(1-$O51)+$V51*$O51)*$B51/12,0))</f>
        <v>12074.247478655925</v>
      </c>
      <c r="GO220" s="154">
        <f t="shared" si="247"/>
        <v>12436.4749030156</v>
      </c>
      <c r="GP220" s="154">
        <f t="shared" si="247"/>
        <v>12436.4749030156</v>
      </c>
      <c r="GQ220" s="154">
        <f t="shared" si="247"/>
        <v>12436.4749030156</v>
      </c>
      <c r="GR220" s="154">
        <f t="shared" si="247"/>
        <v>12436.4749030156</v>
      </c>
      <c r="GS220" s="154">
        <f t="shared" si="247"/>
        <v>12436.4749030156</v>
      </c>
      <c r="GT220" s="154">
        <f t="shared" si="247"/>
        <v>12436.4749030156</v>
      </c>
      <c r="GU220" s="154">
        <f t="shared" si="247"/>
        <v>12436.4749030156</v>
      </c>
      <c r="GV220" s="154">
        <f t="shared" si="247"/>
        <v>12436.4749030156</v>
      </c>
      <c r="GW220" s="154">
        <f t="shared" si="247"/>
        <v>12436.4749030156</v>
      </c>
      <c r="GX220" s="154">
        <f t="shared" si="247"/>
        <v>12436.4749030156</v>
      </c>
      <c r="GY220" s="154">
        <f t="shared" si="247"/>
        <v>12436.4749030156</v>
      </c>
      <c r="GZ220" s="154">
        <f t="shared" si="247"/>
        <v>12436.4749030156</v>
      </c>
      <c r="HA220" s="154">
        <f t="shared" si="247"/>
        <v>12809.569150106068</v>
      </c>
      <c r="HB220" s="154">
        <f t="shared" si="247"/>
        <v>12809.569150106068</v>
      </c>
      <c r="HC220" s="154">
        <f t="shared" si="247"/>
        <v>12809.569150106068</v>
      </c>
      <c r="HD220" s="154">
        <f t="shared" si="247"/>
        <v>12809.569150106068</v>
      </c>
      <c r="HE220" s="154">
        <f t="shared" si="247"/>
        <v>12809.569150106068</v>
      </c>
      <c r="HF220" s="154">
        <f t="shared" si="247"/>
        <v>12809.569150106068</v>
      </c>
      <c r="HG220" s="154">
        <f t="shared" si="247"/>
        <v>12809.569150106068</v>
      </c>
      <c r="HH220" s="154">
        <f t="shared" si="247"/>
        <v>12809.569150106068</v>
      </c>
      <c r="HI220" s="154">
        <f t="shared" si="247"/>
        <v>12809.569150106068</v>
      </c>
      <c r="HJ220" s="154">
        <f t="shared" si="247"/>
        <v>12809.569150106068</v>
      </c>
      <c r="HK220" s="154">
        <f t="shared" si="247"/>
        <v>12809.569150106068</v>
      </c>
      <c r="HL220" s="154">
        <f t="shared" si="247"/>
        <v>12809.569150106068</v>
      </c>
      <c r="HM220" s="154">
        <f t="shared" si="247"/>
        <v>13193.85622460925</v>
      </c>
      <c r="HN220" s="154">
        <f t="shared" si="247"/>
        <v>13193.85622460925</v>
      </c>
      <c r="HO220" s="154">
        <f t="shared" si="247"/>
        <v>13193.85622460925</v>
      </c>
      <c r="HP220" s="154">
        <f t="shared" si="247"/>
        <v>13193.85622460925</v>
      </c>
      <c r="HQ220" s="154">
        <f t="shared" si="247"/>
        <v>13193.85622460925</v>
      </c>
      <c r="HR220" s="154">
        <f t="shared" si="247"/>
        <v>13193.85622460925</v>
      </c>
      <c r="HS220" s="154">
        <f t="shared" si="247"/>
        <v>13193.85622460925</v>
      </c>
      <c r="HT220" s="154">
        <f t="shared" si="247"/>
        <v>13193.85622460925</v>
      </c>
      <c r="HU220" s="154">
        <f t="shared" si="247"/>
        <v>13193.85622460925</v>
      </c>
      <c r="HV220" s="154">
        <f t="shared" si="247"/>
        <v>13193.85622460925</v>
      </c>
      <c r="HW220" s="154">
        <f t="shared" si="247"/>
        <v>13193.85622460925</v>
      </c>
      <c r="HX220" s="154">
        <f t="shared" si="247"/>
        <v>13193.85622460925</v>
      </c>
      <c r="HY220" s="154">
        <f t="shared" si="247"/>
        <v>13589.671911347526</v>
      </c>
      <c r="HZ220" s="154">
        <f t="shared" si="247"/>
        <v>13589.671911347526</v>
      </c>
      <c r="IA220" s="154">
        <f t="shared" si="247"/>
        <v>13589.671911347526</v>
      </c>
      <c r="IB220" s="154">
        <f t="shared" si="247"/>
        <v>13589.671911347526</v>
      </c>
      <c r="IC220" s="154">
        <f t="shared" si="247"/>
        <v>13589.671911347526</v>
      </c>
      <c r="ID220" s="154">
        <f t="shared" si="247"/>
        <v>13589.671911347526</v>
      </c>
      <c r="IE220" s="154">
        <f t="shared" si="247"/>
        <v>13589.671911347526</v>
      </c>
      <c r="IF220" s="154">
        <f t="shared" si="247"/>
        <v>13589.671911347526</v>
      </c>
      <c r="IG220" s="154">
        <f t="shared" si="247"/>
        <v>13589.671911347526</v>
      </c>
      <c r="IH220" s="154">
        <f t="shared" si="247"/>
        <v>13589.671911347526</v>
      </c>
      <c r="II220" s="154">
        <f t="shared" si="247"/>
        <v>13589.671911347526</v>
      </c>
      <c r="IJ220" s="154">
        <f t="shared" si="247"/>
        <v>13589.671911347526</v>
      </c>
      <c r="IK220" s="154">
        <f t="shared" si="247"/>
        <v>13997.362068687953</v>
      </c>
      <c r="IL220" s="154">
        <f t="shared" si="247"/>
        <v>13997.362068687953</v>
      </c>
      <c r="IM220" s="154">
        <f t="shared" si="247"/>
        <v>13997.362068687953</v>
      </c>
      <c r="IN220" s="154">
        <f t="shared" si="247"/>
        <v>13997.362068687953</v>
      </c>
      <c r="IO220" s="154">
        <f t="shared" si="247"/>
        <v>13997.362068687953</v>
      </c>
      <c r="IP220" s="154">
        <f t="shared" si="247"/>
        <v>13997.362068687953</v>
      </c>
      <c r="IQ220" s="154">
        <f t="shared" si="247"/>
        <v>13997.362068687953</v>
      </c>
      <c r="IR220" s="154">
        <f t="shared" si="247"/>
        <v>13997.362068687953</v>
      </c>
      <c r="IS220" s="154">
        <f t="shared" si="247"/>
        <v>13997.362068687953</v>
      </c>
      <c r="IT220" s="154">
        <f t="shared" si="247"/>
        <v>13997.362068687953</v>
      </c>
      <c r="IU220" s="154">
        <f t="shared" si="247"/>
        <v>13997.362068687953</v>
      </c>
      <c r="IV220" s="154">
        <f t="shared" si="247"/>
        <v>13997.362068687953</v>
      </c>
      <c r="IW220" s="154">
        <f t="shared" si="247"/>
        <v>14417.28293074859</v>
      </c>
      <c r="IX220" s="154">
        <f t="shared" si="247"/>
        <v>14417.28293074859</v>
      </c>
      <c r="IY220" s="154">
        <f t="shared" si="247"/>
        <v>14417.28293074859</v>
      </c>
      <c r="IZ220" s="154">
        <f t="shared" ref="IZ220:LK220" si="248">IF(OR(IZ$165&lt;=EOMONTH($E51,$R51*(1-$O51)),IZ$165&gt;EOMONTH($E51,$P51*12*(1-$O51)+$Q51*12*$O51+$R51*(1-$O51))),0,FV($W51,ROUNDDOWN(YEARFRAC($D$165,IZ$165,1),0),,-($U51*(1-$O51)+$V51*$O51)*$B51/12,0))</f>
        <v>14417.28293074859</v>
      </c>
      <c r="JA220" s="154">
        <f t="shared" si="248"/>
        <v>14417.28293074859</v>
      </c>
      <c r="JB220" s="154">
        <f t="shared" si="248"/>
        <v>14417.28293074859</v>
      </c>
      <c r="JC220" s="154">
        <f t="shared" si="248"/>
        <v>14417.28293074859</v>
      </c>
      <c r="JD220" s="154">
        <f t="shared" si="248"/>
        <v>14417.28293074859</v>
      </c>
      <c r="JE220" s="154">
        <f t="shared" si="248"/>
        <v>14417.28293074859</v>
      </c>
      <c r="JF220" s="154">
        <f t="shared" si="248"/>
        <v>14417.28293074859</v>
      </c>
      <c r="JG220" s="154">
        <f t="shared" si="248"/>
        <v>14417.28293074859</v>
      </c>
      <c r="JH220" s="154">
        <f t="shared" si="248"/>
        <v>14417.28293074859</v>
      </c>
      <c r="JI220" s="154">
        <f t="shared" si="248"/>
        <v>14849.801418671048</v>
      </c>
      <c r="JJ220" s="154">
        <f t="shared" si="248"/>
        <v>14849.801418671048</v>
      </c>
      <c r="JK220" s="154">
        <f t="shared" si="248"/>
        <v>14849.801418671048</v>
      </c>
      <c r="JL220" s="154">
        <f t="shared" si="248"/>
        <v>14849.801418671048</v>
      </c>
      <c r="JM220" s="154">
        <f t="shared" si="248"/>
        <v>14849.801418671048</v>
      </c>
      <c r="JN220" s="154">
        <f t="shared" si="248"/>
        <v>14849.801418671048</v>
      </c>
      <c r="JO220" s="154">
        <f t="shared" si="248"/>
        <v>14849.801418671048</v>
      </c>
      <c r="JP220" s="154">
        <f t="shared" si="248"/>
        <v>14849.801418671048</v>
      </c>
      <c r="JQ220" s="154">
        <f t="shared" si="248"/>
        <v>14849.801418671048</v>
      </c>
      <c r="JR220" s="154">
        <f t="shared" si="248"/>
        <v>14849.801418671048</v>
      </c>
      <c r="JS220" s="154">
        <f t="shared" si="248"/>
        <v>14849.801418671048</v>
      </c>
      <c r="JT220" s="154">
        <f t="shared" si="248"/>
        <v>14849.801418671048</v>
      </c>
      <c r="JU220" s="154">
        <f t="shared" si="248"/>
        <v>15295.295461231181</v>
      </c>
      <c r="JV220" s="154">
        <f t="shared" si="248"/>
        <v>15295.295461231181</v>
      </c>
      <c r="JW220" s="154">
        <f t="shared" si="248"/>
        <v>15295.295461231181</v>
      </c>
      <c r="JX220" s="154">
        <f t="shared" si="248"/>
        <v>15295.295461231181</v>
      </c>
      <c r="JY220" s="154">
        <f t="shared" si="248"/>
        <v>15295.295461231181</v>
      </c>
      <c r="JZ220" s="154">
        <f t="shared" si="248"/>
        <v>15295.295461231181</v>
      </c>
      <c r="KA220" s="154">
        <f t="shared" si="248"/>
        <v>15295.295461231181</v>
      </c>
      <c r="KB220" s="154">
        <f t="shared" si="248"/>
        <v>15295.295461231181</v>
      </c>
      <c r="KC220" s="154">
        <f t="shared" si="248"/>
        <v>15295.295461231181</v>
      </c>
      <c r="KD220" s="154">
        <f t="shared" si="248"/>
        <v>15295.295461231181</v>
      </c>
      <c r="KE220" s="154">
        <f t="shared" si="248"/>
        <v>15295.295461231181</v>
      </c>
      <c r="KF220" s="154">
        <f t="shared" si="248"/>
        <v>15295.295461231181</v>
      </c>
      <c r="KG220" s="154">
        <f t="shared" si="248"/>
        <v>15754.154325068113</v>
      </c>
      <c r="KH220" s="154">
        <f t="shared" si="248"/>
        <v>15754.154325068113</v>
      </c>
      <c r="KI220" s="154">
        <f t="shared" si="248"/>
        <v>15754.154325068113</v>
      </c>
      <c r="KJ220" s="154">
        <f t="shared" si="248"/>
        <v>15754.154325068113</v>
      </c>
      <c r="KK220" s="154">
        <f t="shared" si="248"/>
        <v>15754.154325068113</v>
      </c>
      <c r="KL220" s="154">
        <f t="shared" si="248"/>
        <v>15754.154325068113</v>
      </c>
      <c r="KM220" s="154">
        <f t="shared" si="248"/>
        <v>15754.154325068113</v>
      </c>
      <c r="KN220" s="154">
        <f t="shared" si="248"/>
        <v>15754.154325068113</v>
      </c>
      <c r="KO220" s="154">
        <f t="shared" si="248"/>
        <v>15754.154325068113</v>
      </c>
      <c r="KP220" s="154">
        <f t="shared" si="248"/>
        <v>15754.154325068113</v>
      </c>
      <c r="KQ220" s="154">
        <f t="shared" si="248"/>
        <v>0</v>
      </c>
      <c r="KR220" s="154">
        <f t="shared" si="248"/>
        <v>0</v>
      </c>
      <c r="KS220" s="154">
        <f t="shared" si="248"/>
        <v>0</v>
      </c>
      <c r="KT220" s="154">
        <f t="shared" si="248"/>
        <v>0</v>
      </c>
      <c r="KU220" s="154">
        <f t="shared" si="248"/>
        <v>0</v>
      </c>
      <c r="KV220" s="154">
        <f t="shared" si="248"/>
        <v>0</v>
      </c>
      <c r="KW220" s="154">
        <f t="shared" si="248"/>
        <v>0</v>
      </c>
      <c r="KX220" s="154">
        <f t="shared" si="248"/>
        <v>0</v>
      </c>
      <c r="KY220" s="154">
        <f t="shared" si="248"/>
        <v>0</v>
      </c>
      <c r="KZ220" s="154">
        <f t="shared" si="248"/>
        <v>0</v>
      </c>
      <c r="LA220" s="154">
        <f t="shared" si="248"/>
        <v>0</v>
      </c>
      <c r="LB220" s="154">
        <f t="shared" si="248"/>
        <v>0</v>
      </c>
      <c r="LC220" s="154">
        <f t="shared" si="248"/>
        <v>0</v>
      </c>
      <c r="LD220" s="154">
        <f t="shared" si="248"/>
        <v>0</v>
      </c>
      <c r="LE220" s="154">
        <f t="shared" si="248"/>
        <v>0</v>
      </c>
      <c r="LF220" s="154">
        <f t="shared" si="248"/>
        <v>0</v>
      </c>
      <c r="LG220" s="154">
        <f t="shared" si="248"/>
        <v>0</v>
      </c>
      <c r="LH220" s="154">
        <f t="shared" si="248"/>
        <v>0</v>
      </c>
      <c r="LI220" s="154">
        <f t="shared" si="248"/>
        <v>0</v>
      </c>
      <c r="LJ220" s="154">
        <f t="shared" si="248"/>
        <v>0</v>
      </c>
      <c r="LK220" s="154">
        <f t="shared" si="248"/>
        <v>0</v>
      </c>
      <c r="LL220" s="154">
        <f t="shared" ref="LL220:NK220" si="249">IF(OR(LL$165&lt;=EOMONTH($E51,$R51*(1-$O51)),LL$165&gt;EOMONTH($E51,$P51*12*(1-$O51)+$Q51*12*$O51+$R51*(1-$O51))),0,FV($W51,ROUNDDOWN(YEARFRAC($D$165,LL$165,1),0),,-($U51*(1-$O51)+$V51*$O51)*$B51/12,0))</f>
        <v>0</v>
      </c>
      <c r="LM220" s="154">
        <f t="shared" si="249"/>
        <v>0</v>
      </c>
      <c r="LN220" s="154">
        <f t="shared" si="249"/>
        <v>0</v>
      </c>
      <c r="LO220" s="154">
        <f t="shared" si="249"/>
        <v>0</v>
      </c>
      <c r="LP220" s="154">
        <f t="shared" si="249"/>
        <v>0</v>
      </c>
      <c r="LQ220" s="154">
        <f t="shared" si="249"/>
        <v>0</v>
      </c>
      <c r="LR220" s="154">
        <f t="shared" si="249"/>
        <v>0</v>
      </c>
      <c r="LS220" s="154">
        <f t="shared" si="249"/>
        <v>0</v>
      </c>
      <c r="LT220" s="154">
        <f t="shared" si="249"/>
        <v>0</v>
      </c>
      <c r="LU220" s="154">
        <f t="shared" si="249"/>
        <v>0</v>
      </c>
      <c r="LV220" s="154">
        <f t="shared" si="249"/>
        <v>0</v>
      </c>
      <c r="LW220" s="154">
        <f t="shared" si="249"/>
        <v>0</v>
      </c>
      <c r="LX220" s="154">
        <f t="shared" si="249"/>
        <v>0</v>
      </c>
      <c r="LY220" s="154">
        <f t="shared" si="249"/>
        <v>0</v>
      </c>
      <c r="LZ220" s="154">
        <f t="shared" si="249"/>
        <v>0</v>
      </c>
      <c r="MA220" s="154">
        <f t="shared" si="249"/>
        <v>0</v>
      </c>
      <c r="MB220" s="154">
        <f t="shared" si="249"/>
        <v>0</v>
      </c>
      <c r="MC220" s="154">
        <f t="shared" si="249"/>
        <v>0</v>
      </c>
      <c r="MD220" s="154">
        <f t="shared" si="249"/>
        <v>0</v>
      </c>
      <c r="ME220" s="154">
        <f t="shared" si="249"/>
        <v>0</v>
      </c>
      <c r="MF220" s="154">
        <f t="shared" si="249"/>
        <v>0</v>
      </c>
      <c r="MG220" s="154">
        <f t="shared" si="249"/>
        <v>0</v>
      </c>
      <c r="MH220" s="154">
        <f t="shared" si="249"/>
        <v>0</v>
      </c>
      <c r="MI220" s="154">
        <f t="shared" si="249"/>
        <v>0</v>
      </c>
      <c r="MJ220" s="154">
        <f t="shared" si="249"/>
        <v>0</v>
      </c>
      <c r="MK220" s="154">
        <f t="shared" si="249"/>
        <v>0</v>
      </c>
      <c r="ML220" s="154">
        <f t="shared" si="249"/>
        <v>0</v>
      </c>
      <c r="MM220" s="154">
        <f t="shared" si="249"/>
        <v>0</v>
      </c>
      <c r="MN220" s="154">
        <f t="shared" si="249"/>
        <v>0</v>
      </c>
      <c r="MO220" s="154">
        <f t="shared" si="249"/>
        <v>0</v>
      </c>
      <c r="MP220" s="154">
        <f t="shared" si="249"/>
        <v>0</v>
      </c>
      <c r="MQ220" s="154">
        <f t="shared" si="249"/>
        <v>0</v>
      </c>
      <c r="MR220" s="154">
        <f t="shared" si="249"/>
        <v>0</v>
      </c>
      <c r="MS220" s="154">
        <f t="shared" si="249"/>
        <v>0</v>
      </c>
      <c r="MT220" s="154">
        <f t="shared" si="249"/>
        <v>0</v>
      </c>
      <c r="MU220" s="154">
        <f t="shared" si="249"/>
        <v>0</v>
      </c>
      <c r="MV220" s="154">
        <f t="shared" si="249"/>
        <v>0</v>
      </c>
      <c r="MW220" s="154">
        <f t="shared" si="249"/>
        <v>0</v>
      </c>
      <c r="MX220" s="154">
        <f t="shared" si="249"/>
        <v>0</v>
      </c>
      <c r="MY220" s="154">
        <f t="shared" si="249"/>
        <v>0</v>
      </c>
      <c r="MZ220" s="154">
        <f t="shared" si="249"/>
        <v>0</v>
      </c>
      <c r="NA220" s="154">
        <f t="shared" si="249"/>
        <v>0</v>
      </c>
      <c r="NB220" s="154">
        <f t="shared" si="249"/>
        <v>0</v>
      </c>
      <c r="NC220" s="154">
        <f t="shared" si="249"/>
        <v>0</v>
      </c>
      <c r="ND220" s="154">
        <f t="shared" si="249"/>
        <v>0</v>
      </c>
      <c r="NE220" s="154">
        <f t="shared" si="249"/>
        <v>0</v>
      </c>
      <c r="NF220" s="154">
        <f t="shared" si="249"/>
        <v>0</v>
      </c>
      <c r="NG220" s="154">
        <f t="shared" si="249"/>
        <v>0</v>
      </c>
      <c r="NH220" s="154">
        <f t="shared" si="249"/>
        <v>0</v>
      </c>
      <c r="NI220" s="154">
        <f t="shared" si="249"/>
        <v>0</v>
      </c>
      <c r="NJ220" s="154">
        <f t="shared" si="249"/>
        <v>0</v>
      </c>
      <c r="NK220" s="157">
        <f t="shared" si="249"/>
        <v>0</v>
      </c>
    </row>
    <row r="221" spans="1:375" x14ac:dyDescent="0.25">
      <c r="A221" s="156">
        <f t="shared" si="231"/>
        <v>0</v>
      </c>
      <c r="B221" s="48" t="s">
        <v>155</v>
      </c>
      <c r="C221" s="153" t="s">
        <v>143</v>
      </c>
      <c r="D221" s="154">
        <f t="shared" ref="D221:BO221" si="250">IF(AND(D$165&gt;EOMONTH($E51,$R51*(1-$O51)),D$165&lt;=EOMONTH($E51,$R51*(1-$O51)+$S51*(1-$O51)+$T51*$O51)),-D220,0)</f>
        <v>0</v>
      </c>
      <c r="E221" s="154">
        <f t="shared" si="250"/>
        <v>0</v>
      </c>
      <c r="F221" s="154">
        <f t="shared" si="250"/>
        <v>0</v>
      </c>
      <c r="G221" s="154">
        <f t="shared" si="250"/>
        <v>0</v>
      </c>
      <c r="H221" s="154">
        <f t="shared" si="250"/>
        <v>0</v>
      </c>
      <c r="I221" s="154">
        <f t="shared" si="250"/>
        <v>0</v>
      </c>
      <c r="J221" s="154">
        <f t="shared" si="250"/>
        <v>0</v>
      </c>
      <c r="K221" s="154">
        <f t="shared" si="250"/>
        <v>0</v>
      </c>
      <c r="L221" s="154">
        <f t="shared" si="250"/>
        <v>0</v>
      </c>
      <c r="M221" s="154">
        <f t="shared" si="250"/>
        <v>0</v>
      </c>
      <c r="N221" s="154">
        <f t="shared" si="250"/>
        <v>0</v>
      </c>
      <c r="O221" s="154">
        <f t="shared" si="250"/>
        <v>0</v>
      </c>
      <c r="P221" s="154">
        <f t="shared" si="250"/>
        <v>0</v>
      </c>
      <c r="Q221" s="154">
        <f t="shared" si="250"/>
        <v>0</v>
      </c>
      <c r="R221" s="154">
        <f t="shared" si="250"/>
        <v>0</v>
      </c>
      <c r="S221" s="154">
        <f t="shared" si="250"/>
        <v>0</v>
      </c>
      <c r="T221" s="154">
        <f t="shared" si="250"/>
        <v>0</v>
      </c>
      <c r="U221" s="154">
        <f t="shared" si="250"/>
        <v>0</v>
      </c>
      <c r="V221" s="154">
        <f t="shared" si="250"/>
        <v>0</v>
      </c>
      <c r="W221" s="154">
        <f t="shared" si="250"/>
        <v>0</v>
      </c>
      <c r="X221" s="154">
        <f t="shared" si="250"/>
        <v>0</v>
      </c>
      <c r="Y221" s="154">
        <f t="shared" si="250"/>
        <v>0</v>
      </c>
      <c r="Z221" s="154">
        <f t="shared" si="250"/>
        <v>0</v>
      </c>
      <c r="AA221" s="154">
        <f t="shared" si="250"/>
        <v>0</v>
      </c>
      <c r="AB221" s="154">
        <f t="shared" si="250"/>
        <v>0</v>
      </c>
      <c r="AC221" s="154">
        <f t="shared" si="250"/>
        <v>0</v>
      </c>
      <c r="AD221" s="154">
        <f t="shared" si="250"/>
        <v>0</v>
      </c>
      <c r="AE221" s="154">
        <f t="shared" si="250"/>
        <v>0</v>
      </c>
      <c r="AF221" s="154">
        <f t="shared" si="250"/>
        <v>0</v>
      </c>
      <c r="AG221" s="154">
        <f t="shared" si="250"/>
        <v>0</v>
      </c>
      <c r="AH221" s="154">
        <f t="shared" si="250"/>
        <v>0</v>
      </c>
      <c r="AI221" s="154">
        <f t="shared" si="250"/>
        <v>0</v>
      </c>
      <c r="AJ221" s="154">
        <f t="shared" si="250"/>
        <v>0</v>
      </c>
      <c r="AK221" s="154">
        <f t="shared" si="250"/>
        <v>0</v>
      </c>
      <c r="AL221" s="154">
        <f t="shared" si="250"/>
        <v>0</v>
      </c>
      <c r="AM221" s="154">
        <f t="shared" si="250"/>
        <v>0</v>
      </c>
      <c r="AN221" s="154">
        <f t="shared" si="250"/>
        <v>0</v>
      </c>
      <c r="AO221" s="154">
        <f t="shared" si="250"/>
        <v>0</v>
      </c>
      <c r="AP221" s="154">
        <f t="shared" si="250"/>
        <v>0</v>
      </c>
      <c r="AQ221" s="154">
        <f t="shared" si="250"/>
        <v>0</v>
      </c>
      <c r="AR221" s="154">
        <f t="shared" si="250"/>
        <v>0</v>
      </c>
      <c r="AS221" s="154">
        <f t="shared" si="250"/>
        <v>0</v>
      </c>
      <c r="AT221" s="154">
        <f t="shared" si="250"/>
        <v>0</v>
      </c>
      <c r="AU221" s="154">
        <f t="shared" si="250"/>
        <v>0</v>
      </c>
      <c r="AV221" s="154">
        <f t="shared" si="250"/>
        <v>0</v>
      </c>
      <c r="AW221" s="154">
        <f t="shared" si="250"/>
        <v>0</v>
      </c>
      <c r="AX221" s="154">
        <f t="shared" si="250"/>
        <v>0</v>
      </c>
      <c r="AY221" s="154">
        <f t="shared" si="250"/>
        <v>0</v>
      </c>
      <c r="AZ221" s="154">
        <f t="shared" si="250"/>
        <v>0</v>
      </c>
      <c r="BA221" s="154">
        <f t="shared" si="250"/>
        <v>0</v>
      </c>
      <c r="BB221" s="154">
        <f t="shared" si="250"/>
        <v>0</v>
      </c>
      <c r="BC221" s="154">
        <f t="shared" si="250"/>
        <v>0</v>
      </c>
      <c r="BD221" s="154">
        <f t="shared" si="250"/>
        <v>0</v>
      </c>
      <c r="BE221" s="154">
        <f t="shared" si="250"/>
        <v>0</v>
      </c>
      <c r="BF221" s="154">
        <f t="shared" si="250"/>
        <v>0</v>
      </c>
      <c r="BG221" s="154">
        <f t="shared" si="250"/>
        <v>0</v>
      </c>
      <c r="BH221" s="154">
        <f t="shared" si="250"/>
        <v>0</v>
      </c>
      <c r="BI221" s="154">
        <f t="shared" si="250"/>
        <v>0</v>
      </c>
      <c r="BJ221" s="154">
        <f t="shared" si="250"/>
        <v>0</v>
      </c>
      <c r="BK221" s="154">
        <f t="shared" si="250"/>
        <v>0</v>
      </c>
      <c r="BL221" s="154">
        <f t="shared" si="250"/>
        <v>0</v>
      </c>
      <c r="BM221" s="154">
        <f t="shared" si="250"/>
        <v>0</v>
      </c>
      <c r="BN221" s="154">
        <f t="shared" si="250"/>
        <v>0</v>
      </c>
      <c r="BO221" s="154">
        <f t="shared" si="250"/>
        <v>0</v>
      </c>
      <c r="BP221" s="154">
        <f t="shared" ref="BP221:EA221" si="251">IF(AND(BP$165&gt;EOMONTH($E51,$R51*(1-$O51)),BP$165&lt;=EOMONTH($E51,$R51*(1-$O51)+$S51*(1-$O51)+$T51*$O51)),-BP220,0)</f>
        <v>0</v>
      </c>
      <c r="BQ221" s="154">
        <f t="shared" si="251"/>
        <v>0</v>
      </c>
      <c r="BR221" s="154">
        <f t="shared" si="251"/>
        <v>0</v>
      </c>
      <c r="BS221" s="154">
        <f t="shared" si="251"/>
        <v>0</v>
      </c>
      <c r="BT221" s="154">
        <f t="shared" si="251"/>
        <v>0</v>
      </c>
      <c r="BU221" s="154">
        <f t="shared" si="251"/>
        <v>0</v>
      </c>
      <c r="BV221" s="154">
        <f t="shared" si="251"/>
        <v>0</v>
      </c>
      <c r="BW221" s="154">
        <f t="shared" si="251"/>
        <v>0</v>
      </c>
      <c r="BX221" s="154">
        <f t="shared" si="251"/>
        <v>0</v>
      </c>
      <c r="BY221" s="154">
        <f t="shared" si="251"/>
        <v>0</v>
      </c>
      <c r="BZ221" s="154">
        <f t="shared" si="251"/>
        <v>0</v>
      </c>
      <c r="CA221" s="154">
        <f t="shared" si="251"/>
        <v>0</v>
      </c>
      <c r="CB221" s="154">
        <f t="shared" si="251"/>
        <v>0</v>
      </c>
      <c r="CC221" s="154">
        <f t="shared" si="251"/>
        <v>0</v>
      </c>
      <c r="CD221" s="154">
        <f t="shared" si="251"/>
        <v>0</v>
      </c>
      <c r="CE221" s="154">
        <f t="shared" si="251"/>
        <v>0</v>
      </c>
      <c r="CF221" s="154">
        <f t="shared" si="251"/>
        <v>0</v>
      </c>
      <c r="CG221" s="154">
        <f t="shared" si="251"/>
        <v>0</v>
      </c>
      <c r="CH221" s="154">
        <f t="shared" si="251"/>
        <v>0</v>
      </c>
      <c r="CI221" s="154">
        <f t="shared" si="251"/>
        <v>0</v>
      </c>
      <c r="CJ221" s="154">
        <f t="shared" si="251"/>
        <v>0</v>
      </c>
      <c r="CK221" s="154">
        <f t="shared" si="251"/>
        <v>0</v>
      </c>
      <c r="CL221" s="154">
        <f t="shared" si="251"/>
        <v>0</v>
      </c>
      <c r="CM221" s="154">
        <f t="shared" si="251"/>
        <v>0</v>
      </c>
      <c r="CN221" s="154">
        <f t="shared" si="251"/>
        <v>0</v>
      </c>
      <c r="CO221" s="154">
        <f t="shared" si="251"/>
        <v>0</v>
      </c>
      <c r="CP221" s="154">
        <f t="shared" si="251"/>
        <v>0</v>
      </c>
      <c r="CQ221" s="154">
        <f t="shared" si="251"/>
        <v>0</v>
      </c>
      <c r="CR221" s="154">
        <f t="shared" si="251"/>
        <v>0</v>
      </c>
      <c r="CS221" s="154">
        <f t="shared" si="251"/>
        <v>0</v>
      </c>
      <c r="CT221" s="154">
        <f t="shared" si="251"/>
        <v>0</v>
      </c>
      <c r="CU221" s="154">
        <f t="shared" si="251"/>
        <v>0</v>
      </c>
      <c r="CV221" s="154">
        <f t="shared" si="251"/>
        <v>0</v>
      </c>
      <c r="CW221" s="154">
        <f t="shared" si="251"/>
        <v>0</v>
      </c>
      <c r="CX221" s="154">
        <f t="shared" si="251"/>
        <v>0</v>
      </c>
      <c r="CY221" s="154">
        <f t="shared" si="251"/>
        <v>0</v>
      </c>
      <c r="CZ221" s="154">
        <f t="shared" si="251"/>
        <v>0</v>
      </c>
      <c r="DA221" s="154">
        <f t="shared" si="251"/>
        <v>0</v>
      </c>
      <c r="DB221" s="154">
        <f t="shared" si="251"/>
        <v>0</v>
      </c>
      <c r="DC221" s="154">
        <f t="shared" si="251"/>
        <v>0</v>
      </c>
      <c r="DD221" s="154">
        <f t="shared" si="251"/>
        <v>0</v>
      </c>
      <c r="DE221" s="154">
        <f t="shared" si="251"/>
        <v>0</v>
      </c>
      <c r="DF221" s="154">
        <f t="shared" si="251"/>
        <v>0</v>
      </c>
      <c r="DG221" s="154">
        <f t="shared" si="251"/>
        <v>0</v>
      </c>
      <c r="DH221" s="154">
        <f t="shared" si="251"/>
        <v>0</v>
      </c>
      <c r="DI221" s="154">
        <f t="shared" si="251"/>
        <v>0</v>
      </c>
      <c r="DJ221" s="154">
        <f t="shared" si="251"/>
        <v>0</v>
      </c>
      <c r="DK221" s="154">
        <f t="shared" si="251"/>
        <v>0</v>
      </c>
      <c r="DL221" s="154">
        <f t="shared" si="251"/>
        <v>0</v>
      </c>
      <c r="DM221" s="154">
        <f t="shared" si="251"/>
        <v>0</v>
      </c>
      <c r="DN221" s="154">
        <f t="shared" si="251"/>
        <v>0</v>
      </c>
      <c r="DO221" s="154">
        <f t="shared" si="251"/>
        <v>0</v>
      </c>
      <c r="DP221" s="154">
        <f t="shared" si="251"/>
        <v>0</v>
      </c>
      <c r="DQ221" s="154">
        <f t="shared" si="251"/>
        <v>0</v>
      </c>
      <c r="DR221" s="154">
        <f t="shared" si="251"/>
        <v>0</v>
      </c>
      <c r="DS221" s="154">
        <f t="shared" si="251"/>
        <v>0</v>
      </c>
      <c r="DT221" s="154">
        <f t="shared" si="251"/>
        <v>0</v>
      </c>
      <c r="DU221" s="154">
        <f t="shared" si="251"/>
        <v>0</v>
      </c>
      <c r="DV221" s="154">
        <f t="shared" si="251"/>
        <v>0</v>
      </c>
      <c r="DW221" s="154">
        <f t="shared" si="251"/>
        <v>0</v>
      </c>
      <c r="DX221" s="154">
        <f t="shared" si="251"/>
        <v>0</v>
      </c>
      <c r="DY221" s="154">
        <f t="shared" si="251"/>
        <v>0</v>
      </c>
      <c r="DZ221" s="154">
        <f t="shared" si="251"/>
        <v>0</v>
      </c>
      <c r="EA221" s="154">
        <f t="shared" si="251"/>
        <v>0</v>
      </c>
      <c r="EB221" s="154">
        <f t="shared" ref="EB221:GM221" si="252">IF(AND(EB$165&gt;EOMONTH($E51,$R51*(1-$O51)),EB$165&lt;=EOMONTH($E51,$R51*(1-$O51)+$S51*(1-$O51)+$T51*$O51)),-EB220,0)</f>
        <v>0</v>
      </c>
      <c r="EC221" s="154">
        <f t="shared" si="252"/>
        <v>0</v>
      </c>
      <c r="ED221" s="154">
        <f t="shared" si="252"/>
        <v>0</v>
      </c>
      <c r="EE221" s="154">
        <f t="shared" si="252"/>
        <v>0</v>
      </c>
      <c r="EF221" s="154">
        <f t="shared" si="252"/>
        <v>0</v>
      </c>
      <c r="EG221" s="154">
        <f t="shared" si="252"/>
        <v>0</v>
      </c>
      <c r="EH221" s="154">
        <f t="shared" si="252"/>
        <v>0</v>
      </c>
      <c r="EI221" s="154">
        <f t="shared" si="252"/>
        <v>0</v>
      </c>
      <c r="EJ221" s="154">
        <f t="shared" si="252"/>
        <v>0</v>
      </c>
      <c r="EK221" s="154">
        <f t="shared" si="252"/>
        <v>0</v>
      </c>
      <c r="EL221" s="154">
        <f t="shared" si="252"/>
        <v>0</v>
      </c>
      <c r="EM221" s="154">
        <f t="shared" si="252"/>
        <v>0</v>
      </c>
      <c r="EN221" s="154">
        <f t="shared" si="252"/>
        <v>0</v>
      </c>
      <c r="EO221" s="154">
        <f t="shared" si="252"/>
        <v>0</v>
      </c>
      <c r="EP221" s="154">
        <f t="shared" si="252"/>
        <v>0</v>
      </c>
      <c r="EQ221" s="154">
        <f t="shared" si="252"/>
        <v>0</v>
      </c>
      <c r="ER221" s="154">
        <f t="shared" si="252"/>
        <v>0</v>
      </c>
      <c r="ES221" s="154">
        <f t="shared" si="252"/>
        <v>0</v>
      </c>
      <c r="ET221" s="154">
        <f t="shared" si="252"/>
        <v>0</v>
      </c>
      <c r="EU221" s="154">
        <f t="shared" si="252"/>
        <v>0</v>
      </c>
      <c r="EV221" s="154">
        <f t="shared" si="252"/>
        <v>0</v>
      </c>
      <c r="EW221" s="154">
        <f t="shared" si="252"/>
        <v>0</v>
      </c>
      <c r="EX221" s="154">
        <f t="shared" si="252"/>
        <v>0</v>
      </c>
      <c r="EY221" s="154">
        <f t="shared" si="252"/>
        <v>0</v>
      </c>
      <c r="EZ221" s="154">
        <f t="shared" si="252"/>
        <v>0</v>
      </c>
      <c r="FA221" s="154">
        <f t="shared" si="252"/>
        <v>0</v>
      </c>
      <c r="FB221" s="154">
        <f t="shared" si="252"/>
        <v>0</v>
      </c>
      <c r="FC221" s="154">
        <f t="shared" si="252"/>
        <v>0</v>
      </c>
      <c r="FD221" s="154">
        <f t="shared" si="252"/>
        <v>0</v>
      </c>
      <c r="FE221" s="154">
        <f t="shared" si="252"/>
        <v>0</v>
      </c>
      <c r="FF221" s="154">
        <f t="shared" si="252"/>
        <v>0</v>
      </c>
      <c r="FG221" s="154">
        <f t="shared" si="252"/>
        <v>0</v>
      </c>
      <c r="FH221" s="154">
        <f t="shared" si="252"/>
        <v>0</v>
      </c>
      <c r="FI221" s="154">
        <f t="shared" si="252"/>
        <v>0</v>
      </c>
      <c r="FJ221" s="154">
        <f t="shared" si="252"/>
        <v>0</v>
      </c>
      <c r="FK221" s="154">
        <f t="shared" si="252"/>
        <v>0</v>
      </c>
      <c r="FL221" s="154">
        <f t="shared" si="252"/>
        <v>0</v>
      </c>
      <c r="FM221" s="154">
        <f t="shared" si="252"/>
        <v>0</v>
      </c>
      <c r="FN221" s="154">
        <f t="shared" si="252"/>
        <v>0</v>
      </c>
      <c r="FO221" s="154">
        <f t="shared" si="252"/>
        <v>0</v>
      </c>
      <c r="FP221" s="154">
        <f t="shared" si="252"/>
        <v>0</v>
      </c>
      <c r="FQ221" s="154">
        <f t="shared" si="252"/>
        <v>0</v>
      </c>
      <c r="FR221" s="154">
        <f t="shared" si="252"/>
        <v>0</v>
      </c>
      <c r="FS221" s="154">
        <f t="shared" si="252"/>
        <v>0</v>
      </c>
      <c r="FT221" s="154">
        <f t="shared" si="252"/>
        <v>0</v>
      </c>
      <c r="FU221" s="154">
        <f t="shared" si="252"/>
        <v>0</v>
      </c>
      <c r="FV221" s="154">
        <f t="shared" si="252"/>
        <v>0</v>
      </c>
      <c r="FW221" s="154">
        <f t="shared" si="252"/>
        <v>0</v>
      </c>
      <c r="FX221" s="154">
        <f t="shared" si="252"/>
        <v>0</v>
      </c>
      <c r="FY221" s="154">
        <f t="shared" si="252"/>
        <v>0</v>
      </c>
      <c r="FZ221" s="154">
        <f t="shared" si="252"/>
        <v>0</v>
      </c>
      <c r="GA221" s="154">
        <f t="shared" si="252"/>
        <v>0</v>
      </c>
      <c r="GB221" s="154">
        <f t="shared" si="252"/>
        <v>0</v>
      </c>
      <c r="GC221" s="154">
        <f t="shared" si="252"/>
        <v>0</v>
      </c>
      <c r="GD221" s="154">
        <f t="shared" si="252"/>
        <v>0</v>
      </c>
      <c r="GE221" s="154">
        <f t="shared" si="252"/>
        <v>0</v>
      </c>
      <c r="GF221" s="154">
        <f t="shared" si="252"/>
        <v>0</v>
      </c>
      <c r="GG221" s="154">
        <f t="shared" si="252"/>
        <v>0</v>
      </c>
      <c r="GH221" s="154">
        <f t="shared" si="252"/>
        <v>0</v>
      </c>
      <c r="GI221" s="154">
        <f t="shared" si="252"/>
        <v>0</v>
      </c>
      <c r="GJ221" s="154">
        <f t="shared" si="252"/>
        <v>0</v>
      </c>
      <c r="GK221" s="154">
        <f t="shared" si="252"/>
        <v>0</v>
      </c>
      <c r="GL221" s="154">
        <f t="shared" si="252"/>
        <v>0</v>
      </c>
      <c r="GM221" s="154">
        <f t="shared" si="252"/>
        <v>0</v>
      </c>
      <c r="GN221" s="154">
        <f t="shared" ref="GN221:IY221" si="253">IF(AND(GN$165&gt;EOMONTH($E51,$R51*(1-$O51)),GN$165&lt;=EOMONTH($E51,$R51*(1-$O51)+$S51*(1-$O51)+$T51*$O51)),-GN220,0)</f>
        <v>0</v>
      </c>
      <c r="GO221" s="154">
        <f t="shared" si="253"/>
        <v>0</v>
      </c>
      <c r="GP221" s="154">
        <f t="shared" si="253"/>
        <v>0</v>
      </c>
      <c r="GQ221" s="154">
        <f t="shared" si="253"/>
        <v>0</v>
      </c>
      <c r="GR221" s="154">
        <f t="shared" si="253"/>
        <v>0</v>
      </c>
      <c r="GS221" s="154">
        <f t="shared" si="253"/>
        <v>0</v>
      </c>
      <c r="GT221" s="154">
        <f t="shared" si="253"/>
        <v>0</v>
      </c>
      <c r="GU221" s="154">
        <f t="shared" si="253"/>
        <v>0</v>
      </c>
      <c r="GV221" s="154">
        <f t="shared" si="253"/>
        <v>0</v>
      </c>
      <c r="GW221" s="154">
        <f t="shared" si="253"/>
        <v>0</v>
      </c>
      <c r="GX221" s="154">
        <f t="shared" si="253"/>
        <v>0</v>
      </c>
      <c r="GY221" s="154">
        <f t="shared" si="253"/>
        <v>0</v>
      </c>
      <c r="GZ221" s="154">
        <f t="shared" si="253"/>
        <v>0</v>
      </c>
      <c r="HA221" s="154">
        <f t="shared" si="253"/>
        <v>0</v>
      </c>
      <c r="HB221" s="154">
        <f t="shared" si="253"/>
        <v>0</v>
      </c>
      <c r="HC221" s="154">
        <f t="shared" si="253"/>
        <v>0</v>
      </c>
      <c r="HD221" s="154">
        <f t="shared" si="253"/>
        <v>0</v>
      </c>
      <c r="HE221" s="154">
        <f t="shared" si="253"/>
        <v>0</v>
      </c>
      <c r="HF221" s="154">
        <f t="shared" si="253"/>
        <v>0</v>
      </c>
      <c r="HG221" s="154">
        <f t="shared" si="253"/>
        <v>0</v>
      </c>
      <c r="HH221" s="154">
        <f t="shared" si="253"/>
        <v>0</v>
      </c>
      <c r="HI221" s="154">
        <f t="shared" si="253"/>
        <v>0</v>
      </c>
      <c r="HJ221" s="154">
        <f t="shared" si="253"/>
        <v>0</v>
      </c>
      <c r="HK221" s="154">
        <f t="shared" si="253"/>
        <v>0</v>
      </c>
      <c r="HL221" s="154">
        <f t="shared" si="253"/>
        <v>0</v>
      </c>
      <c r="HM221" s="154">
        <f t="shared" si="253"/>
        <v>0</v>
      </c>
      <c r="HN221" s="154">
        <f t="shared" si="253"/>
        <v>0</v>
      </c>
      <c r="HO221" s="154">
        <f t="shared" si="253"/>
        <v>0</v>
      </c>
      <c r="HP221" s="154">
        <f t="shared" si="253"/>
        <v>0</v>
      </c>
      <c r="HQ221" s="154">
        <f t="shared" si="253"/>
        <v>0</v>
      </c>
      <c r="HR221" s="154">
        <f t="shared" si="253"/>
        <v>0</v>
      </c>
      <c r="HS221" s="154">
        <f t="shared" si="253"/>
        <v>0</v>
      </c>
      <c r="HT221" s="154">
        <f t="shared" si="253"/>
        <v>0</v>
      </c>
      <c r="HU221" s="154">
        <f t="shared" si="253"/>
        <v>0</v>
      </c>
      <c r="HV221" s="154">
        <f t="shared" si="253"/>
        <v>0</v>
      </c>
      <c r="HW221" s="154">
        <f t="shared" si="253"/>
        <v>0</v>
      </c>
      <c r="HX221" s="154">
        <f t="shared" si="253"/>
        <v>0</v>
      </c>
      <c r="HY221" s="154">
        <f t="shared" si="253"/>
        <v>0</v>
      </c>
      <c r="HZ221" s="154">
        <f t="shared" si="253"/>
        <v>0</v>
      </c>
      <c r="IA221" s="154">
        <f t="shared" si="253"/>
        <v>0</v>
      </c>
      <c r="IB221" s="154">
        <f t="shared" si="253"/>
        <v>0</v>
      </c>
      <c r="IC221" s="154">
        <f t="shared" si="253"/>
        <v>0</v>
      </c>
      <c r="ID221" s="154">
        <f t="shared" si="253"/>
        <v>0</v>
      </c>
      <c r="IE221" s="154">
        <f t="shared" si="253"/>
        <v>0</v>
      </c>
      <c r="IF221" s="154">
        <f t="shared" si="253"/>
        <v>0</v>
      </c>
      <c r="IG221" s="154">
        <f t="shared" si="253"/>
        <v>0</v>
      </c>
      <c r="IH221" s="154">
        <f t="shared" si="253"/>
        <v>0</v>
      </c>
      <c r="II221" s="154">
        <f t="shared" si="253"/>
        <v>0</v>
      </c>
      <c r="IJ221" s="154">
        <f t="shared" si="253"/>
        <v>0</v>
      </c>
      <c r="IK221" s="154">
        <f t="shared" si="253"/>
        <v>0</v>
      </c>
      <c r="IL221" s="154">
        <f t="shared" si="253"/>
        <v>0</v>
      </c>
      <c r="IM221" s="154">
        <f t="shared" si="253"/>
        <v>0</v>
      </c>
      <c r="IN221" s="154">
        <f t="shared" si="253"/>
        <v>0</v>
      </c>
      <c r="IO221" s="154">
        <f t="shared" si="253"/>
        <v>0</v>
      </c>
      <c r="IP221" s="154">
        <f t="shared" si="253"/>
        <v>0</v>
      </c>
      <c r="IQ221" s="154">
        <f t="shared" si="253"/>
        <v>0</v>
      </c>
      <c r="IR221" s="154">
        <f t="shared" si="253"/>
        <v>0</v>
      </c>
      <c r="IS221" s="154">
        <f t="shared" si="253"/>
        <v>0</v>
      </c>
      <c r="IT221" s="154">
        <f t="shared" si="253"/>
        <v>0</v>
      </c>
      <c r="IU221" s="154">
        <f t="shared" si="253"/>
        <v>0</v>
      </c>
      <c r="IV221" s="154">
        <f t="shared" si="253"/>
        <v>0</v>
      </c>
      <c r="IW221" s="154">
        <f t="shared" si="253"/>
        <v>0</v>
      </c>
      <c r="IX221" s="154">
        <f t="shared" si="253"/>
        <v>0</v>
      </c>
      <c r="IY221" s="154">
        <f t="shared" si="253"/>
        <v>0</v>
      </c>
      <c r="IZ221" s="154">
        <f t="shared" ref="IZ221:LK221" si="254">IF(AND(IZ$165&gt;EOMONTH($E51,$R51*(1-$O51)),IZ$165&lt;=EOMONTH($E51,$R51*(1-$O51)+$S51*(1-$O51)+$T51*$O51)),-IZ220,0)</f>
        <v>0</v>
      </c>
      <c r="JA221" s="154">
        <f t="shared" si="254"/>
        <v>0</v>
      </c>
      <c r="JB221" s="154">
        <f t="shared" si="254"/>
        <v>0</v>
      </c>
      <c r="JC221" s="154">
        <f t="shared" si="254"/>
        <v>0</v>
      </c>
      <c r="JD221" s="154">
        <f t="shared" si="254"/>
        <v>0</v>
      </c>
      <c r="JE221" s="154">
        <f t="shared" si="254"/>
        <v>0</v>
      </c>
      <c r="JF221" s="154">
        <f t="shared" si="254"/>
        <v>0</v>
      </c>
      <c r="JG221" s="154">
        <f t="shared" si="254"/>
        <v>0</v>
      </c>
      <c r="JH221" s="154">
        <f t="shared" si="254"/>
        <v>0</v>
      </c>
      <c r="JI221" s="154">
        <f t="shared" si="254"/>
        <v>0</v>
      </c>
      <c r="JJ221" s="154">
        <f t="shared" si="254"/>
        <v>0</v>
      </c>
      <c r="JK221" s="154">
        <f t="shared" si="254"/>
        <v>0</v>
      </c>
      <c r="JL221" s="154">
        <f t="shared" si="254"/>
        <v>0</v>
      </c>
      <c r="JM221" s="154">
        <f t="shared" si="254"/>
        <v>0</v>
      </c>
      <c r="JN221" s="154">
        <f t="shared" si="254"/>
        <v>0</v>
      </c>
      <c r="JO221" s="154">
        <f t="shared" si="254"/>
        <v>0</v>
      </c>
      <c r="JP221" s="154">
        <f t="shared" si="254"/>
        <v>0</v>
      </c>
      <c r="JQ221" s="154">
        <f t="shared" si="254"/>
        <v>0</v>
      </c>
      <c r="JR221" s="154">
        <f t="shared" si="254"/>
        <v>0</v>
      </c>
      <c r="JS221" s="154">
        <f t="shared" si="254"/>
        <v>0</v>
      </c>
      <c r="JT221" s="154">
        <f t="shared" si="254"/>
        <v>0</v>
      </c>
      <c r="JU221" s="154">
        <f t="shared" si="254"/>
        <v>0</v>
      </c>
      <c r="JV221" s="154">
        <f t="shared" si="254"/>
        <v>0</v>
      </c>
      <c r="JW221" s="154">
        <f t="shared" si="254"/>
        <v>0</v>
      </c>
      <c r="JX221" s="154">
        <f t="shared" si="254"/>
        <v>0</v>
      </c>
      <c r="JY221" s="154">
        <f t="shared" si="254"/>
        <v>0</v>
      </c>
      <c r="JZ221" s="154">
        <f t="shared" si="254"/>
        <v>0</v>
      </c>
      <c r="KA221" s="154">
        <f t="shared" si="254"/>
        <v>0</v>
      </c>
      <c r="KB221" s="154">
        <f t="shared" si="254"/>
        <v>0</v>
      </c>
      <c r="KC221" s="154">
        <f t="shared" si="254"/>
        <v>0</v>
      </c>
      <c r="KD221" s="154">
        <f t="shared" si="254"/>
        <v>0</v>
      </c>
      <c r="KE221" s="154">
        <f t="shared" si="254"/>
        <v>0</v>
      </c>
      <c r="KF221" s="154">
        <f t="shared" si="254"/>
        <v>0</v>
      </c>
      <c r="KG221" s="154">
        <f t="shared" si="254"/>
        <v>0</v>
      </c>
      <c r="KH221" s="154">
        <f t="shared" si="254"/>
        <v>0</v>
      </c>
      <c r="KI221" s="154">
        <f t="shared" si="254"/>
        <v>0</v>
      </c>
      <c r="KJ221" s="154">
        <f t="shared" si="254"/>
        <v>0</v>
      </c>
      <c r="KK221" s="154">
        <f t="shared" si="254"/>
        <v>0</v>
      </c>
      <c r="KL221" s="154">
        <f t="shared" si="254"/>
        <v>0</v>
      </c>
      <c r="KM221" s="154">
        <f t="shared" si="254"/>
        <v>0</v>
      </c>
      <c r="KN221" s="154">
        <f t="shared" si="254"/>
        <v>0</v>
      </c>
      <c r="KO221" s="154">
        <f t="shared" si="254"/>
        <v>0</v>
      </c>
      <c r="KP221" s="154">
        <f t="shared" si="254"/>
        <v>0</v>
      </c>
      <c r="KQ221" s="154">
        <f t="shared" si="254"/>
        <v>0</v>
      </c>
      <c r="KR221" s="154">
        <f t="shared" si="254"/>
        <v>0</v>
      </c>
      <c r="KS221" s="154">
        <f t="shared" si="254"/>
        <v>0</v>
      </c>
      <c r="KT221" s="154">
        <f t="shared" si="254"/>
        <v>0</v>
      </c>
      <c r="KU221" s="154">
        <f t="shared" si="254"/>
        <v>0</v>
      </c>
      <c r="KV221" s="154">
        <f t="shared" si="254"/>
        <v>0</v>
      </c>
      <c r="KW221" s="154">
        <f t="shared" si="254"/>
        <v>0</v>
      </c>
      <c r="KX221" s="154">
        <f t="shared" si="254"/>
        <v>0</v>
      </c>
      <c r="KY221" s="154">
        <f t="shared" si="254"/>
        <v>0</v>
      </c>
      <c r="KZ221" s="154">
        <f t="shared" si="254"/>
        <v>0</v>
      </c>
      <c r="LA221" s="154">
        <f t="shared" si="254"/>
        <v>0</v>
      </c>
      <c r="LB221" s="154">
        <f t="shared" si="254"/>
        <v>0</v>
      </c>
      <c r="LC221" s="154">
        <f t="shared" si="254"/>
        <v>0</v>
      </c>
      <c r="LD221" s="154">
        <f t="shared" si="254"/>
        <v>0</v>
      </c>
      <c r="LE221" s="154">
        <f t="shared" si="254"/>
        <v>0</v>
      </c>
      <c r="LF221" s="154">
        <f t="shared" si="254"/>
        <v>0</v>
      </c>
      <c r="LG221" s="154">
        <f t="shared" si="254"/>
        <v>0</v>
      </c>
      <c r="LH221" s="154">
        <f t="shared" si="254"/>
        <v>0</v>
      </c>
      <c r="LI221" s="154">
        <f t="shared" si="254"/>
        <v>0</v>
      </c>
      <c r="LJ221" s="154">
        <f t="shared" si="254"/>
        <v>0</v>
      </c>
      <c r="LK221" s="154">
        <f t="shared" si="254"/>
        <v>0</v>
      </c>
      <c r="LL221" s="154">
        <f t="shared" ref="LL221:NK221" si="255">IF(AND(LL$165&gt;EOMONTH($E51,$R51*(1-$O51)),LL$165&lt;=EOMONTH($E51,$R51*(1-$O51)+$S51*(1-$O51)+$T51*$O51)),-LL220,0)</f>
        <v>0</v>
      </c>
      <c r="LM221" s="154">
        <f t="shared" si="255"/>
        <v>0</v>
      </c>
      <c r="LN221" s="154">
        <f t="shared" si="255"/>
        <v>0</v>
      </c>
      <c r="LO221" s="154">
        <f t="shared" si="255"/>
        <v>0</v>
      </c>
      <c r="LP221" s="154">
        <f t="shared" si="255"/>
        <v>0</v>
      </c>
      <c r="LQ221" s="154">
        <f t="shared" si="255"/>
        <v>0</v>
      </c>
      <c r="LR221" s="154">
        <f t="shared" si="255"/>
        <v>0</v>
      </c>
      <c r="LS221" s="154">
        <f t="shared" si="255"/>
        <v>0</v>
      </c>
      <c r="LT221" s="154">
        <f t="shared" si="255"/>
        <v>0</v>
      </c>
      <c r="LU221" s="154">
        <f t="shared" si="255"/>
        <v>0</v>
      </c>
      <c r="LV221" s="154">
        <f t="shared" si="255"/>
        <v>0</v>
      </c>
      <c r="LW221" s="154">
        <f t="shared" si="255"/>
        <v>0</v>
      </c>
      <c r="LX221" s="154">
        <f t="shared" si="255"/>
        <v>0</v>
      </c>
      <c r="LY221" s="154">
        <f t="shared" si="255"/>
        <v>0</v>
      </c>
      <c r="LZ221" s="154">
        <f t="shared" si="255"/>
        <v>0</v>
      </c>
      <c r="MA221" s="154">
        <f t="shared" si="255"/>
        <v>0</v>
      </c>
      <c r="MB221" s="154">
        <f t="shared" si="255"/>
        <v>0</v>
      </c>
      <c r="MC221" s="154">
        <f t="shared" si="255"/>
        <v>0</v>
      </c>
      <c r="MD221" s="154">
        <f t="shared" si="255"/>
        <v>0</v>
      </c>
      <c r="ME221" s="154">
        <f t="shared" si="255"/>
        <v>0</v>
      </c>
      <c r="MF221" s="154">
        <f t="shared" si="255"/>
        <v>0</v>
      </c>
      <c r="MG221" s="154">
        <f t="shared" si="255"/>
        <v>0</v>
      </c>
      <c r="MH221" s="154">
        <f t="shared" si="255"/>
        <v>0</v>
      </c>
      <c r="MI221" s="154">
        <f t="shared" si="255"/>
        <v>0</v>
      </c>
      <c r="MJ221" s="154">
        <f t="shared" si="255"/>
        <v>0</v>
      </c>
      <c r="MK221" s="154">
        <f t="shared" si="255"/>
        <v>0</v>
      </c>
      <c r="ML221" s="154">
        <f t="shared" si="255"/>
        <v>0</v>
      </c>
      <c r="MM221" s="154">
        <f t="shared" si="255"/>
        <v>0</v>
      </c>
      <c r="MN221" s="154">
        <f t="shared" si="255"/>
        <v>0</v>
      </c>
      <c r="MO221" s="154">
        <f t="shared" si="255"/>
        <v>0</v>
      </c>
      <c r="MP221" s="154">
        <f t="shared" si="255"/>
        <v>0</v>
      </c>
      <c r="MQ221" s="154">
        <f t="shared" si="255"/>
        <v>0</v>
      </c>
      <c r="MR221" s="154">
        <f t="shared" si="255"/>
        <v>0</v>
      </c>
      <c r="MS221" s="154">
        <f t="shared" si="255"/>
        <v>0</v>
      </c>
      <c r="MT221" s="154">
        <f t="shared" si="255"/>
        <v>0</v>
      </c>
      <c r="MU221" s="154">
        <f t="shared" si="255"/>
        <v>0</v>
      </c>
      <c r="MV221" s="154">
        <f t="shared" si="255"/>
        <v>0</v>
      </c>
      <c r="MW221" s="154">
        <f t="shared" si="255"/>
        <v>0</v>
      </c>
      <c r="MX221" s="154">
        <f t="shared" si="255"/>
        <v>0</v>
      </c>
      <c r="MY221" s="154">
        <f t="shared" si="255"/>
        <v>0</v>
      </c>
      <c r="MZ221" s="154">
        <f t="shared" si="255"/>
        <v>0</v>
      </c>
      <c r="NA221" s="154">
        <f t="shared" si="255"/>
        <v>0</v>
      </c>
      <c r="NB221" s="154">
        <f t="shared" si="255"/>
        <v>0</v>
      </c>
      <c r="NC221" s="154">
        <f t="shared" si="255"/>
        <v>0</v>
      </c>
      <c r="ND221" s="154">
        <f t="shared" si="255"/>
        <v>0</v>
      </c>
      <c r="NE221" s="154">
        <f t="shared" si="255"/>
        <v>0</v>
      </c>
      <c r="NF221" s="154">
        <f t="shared" si="255"/>
        <v>0</v>
      </c>
      <c r="NG221" s="154">
        <f t="shared" si="255"/>
        <v>0</v>
      </c>
      <c r="NH221" s="154">
        <f t="shared" si="255"/>
        <v>0</v>
      </c>
      <c r="NI221" s="154">
        <f t="shared" si="255"/>
        <v>0</v>
      </c>
      <c r="NJ221" s="154">
        <f t="shared" si="255"/>
        <v>0</v>
      </c>
      <c r="NK221" s="157">
        <f t="shared" si="255"/>
        <v>0</v>
      </c>
    </row>
    <row r="222" spans="1:375" x14ac:dyDescent="0.25">
      <c r="A222" s="156">
        <f t="shared" si="231"/>
        <v>47722.506847487639</v>
      </c>
      <c r="B222" s="48" t="s">
        <v>103</v>
      </c>
      <c r="C222" s="153" t="s">
        <v>145</v>
      </c>
      <c r="D222" s="154">
        <f>IF(OR(D$165&lt;=EOMONTH($E51,$R51*(1-$O51)),D$165&gt;EOMONTH($E51,$P51*12*(1-$O51)+$Q51*12*$O51+$R51*(1-$O51))),0,IF($X51="NNN",SUM(Expenses!B$20:B$24)*$F51,IF($X51="FSG",0,IF($X51="MG",SUMPRODUCT(Expenses!B$20:B$24,$Z51:$Z55)*$F51,MAX((Expenses!B$20-$AB51/12)*$AA51*$F51,0)+MAX((Expenses!B$21-$AB52/12)*$AA52*$F51,0)+MAX((Expenses!B$22-$AB53/12)*$AA53*$F51,0)+MAX((Expenses!B$23-$AB54/12)*$AA54*$F51,0)+MAX((Expenses!B$24-$AB55/12)*$AA55*$F51,0)))))</f>
        <v>0</v>
      </c>
      <c r="E222" s="154">
        <f>IF(OR(E$165&lt;=EOMONTH($E51,$R51*(1-$O51)),E$165&gt;EOMONTH($E51,$P51*12*(1-$O51)+$Q51*12*$O51+$R51*(1-$O51))),0,IF($X51="NNN",SUM(Expenses!C$20:C$24)*$F51,IF($X51="FSG",0,IF($X51="MG",SUMPRODUCT(Expenses!C$20:C$24,$Z51:$Z55)*$F51,MAX((Expenses!C$20-$AB51/12)*$AA51*$F51,0)+MAX((Expenses!C$21-$AB52/12)*$AA52*$F51,0)+MAX((Expenses!C$22-$AB53/12)*$AA53*$F51,0)+MAX((Expenses!C$23-$AB54/12)*$AA54*$F51,0)+MAX((Expenses!C$24-$AB55/12)*$AA55*$F51,0)))))</f>
        <v>0</v>
      </c>
      <c r="F222" s="154">
        <f>IF(OR(F$165&lt;=EOMONTH($E51,$R51*(1-$O51)),F$165&gt;EOMONTH($E51,$P51*12*(1-$O51)+$Q51*12*$O51+$R51*(1-$O51))),0,IF($X51="NNN",SUM(Expenses!D$20:D$24)*$F51,IF($X51="FSG",0,IF($X51="MG",SUMPRODUCT(Expenses!D$20:D$24,$Z51:$Z55)*$F51,MAX((Expenses!D$20-$AB51/12)*$AA51*$F51,0)+MAX((Expenses!D$21-$AB52/12)*$AA52*$F51,0)+MAX((Expenses!D$22-$AB53/12)*$AA53*$F51,0)+MAX((Expenses!D$23-$AB54/12)*$AA54*$F51,0)+MAX((Expenses!D$24-$AB55/12)*$AA55*$F51,0)))))</f>
        <v>0</v>
      </c>
      <c r="G222" s="154">
        <f>IF(OR(G$165&lt;=EOMONTH($E51,$R51*(1-$O51)),G$165&gt;EOMONTH($E51,$P51*12*(1-$O51)+$Q51*12*$O51+$R51*(1-$O51))),0,IF($X51="NNN",SUM(Expenses!E$20:E$24)*$F51,IF($X51="FSG",0,IF($X51="MG",SUMPRODUCT(Expenses!E$20:E$24,$Z51:$Z55)*$F51,MAX((Expenses!E$20-$AB51/12)*$AA51*$F51,0)+MAX((Expenses!E$21-$AB52/12)*$AA52*$F51,0)+MAX((Expenses!E$22-$AB53/12)*$AA53*$F51,0)+MAX((Expenses!E$23-$AB54/12)*$AA54*$F51,0)+MAX((Expenses!E$24-$AB55/12)*$AA55*$F51,0)))))</f>
        <v>0</v>
      </c>
      <c r="H222" s="154">
        <f>IF(OR(H$165&lt;=EOMONTH($E51,$R51*(1-$O51)),H$165&gt;EOMONTH($E51,$P51*12*(1-$O51)+$Q51*12*$O51+$R51*(1-$O51))),0,IF($X51="NNN",SUM(Expenses!F$20:F$24)*$F51,IF($X51="FSG",0,IF($X51="MG",SUMPRODUCT(Expenses!F$20:F$24,$Z51:$Z55)*$F51,MAX((Expenses!F$20-$AB51/12)*$AA51*$F51,0)+MAX((Expenses!F$21-$AB52/12)*$AA52*$F51,0)+MAX((Expenses!F$22-$AB53/12)*$AA53*$F51,0)+MAX((Expenses!F$23-$AB54/12)*$AA54*$F51,0)+MAX((Expenses!F$24-$AB55/12)*$AA55*$F51,0)))))</f>
        <v>0</v>
      </c>
      <c r="I222" s="154">
        <f>IF(OR(I$165&lt;=EOMONTH($E51,$R51*(1-$O51)),I$165&gt;EOMONTH($E51,$P51*12*(1-$O51)+$Q51*12*$O51+$R51*(1-$O51))),0,IF($X51="NNN",SUM(Expenses!G$20:G$24)*$F51,IF($X51="FSG",0,IF($X51="MG",SUMPRODUCT(Expenses!G$20:G$24,$Z51:$Z55)*$F51,MAX((Expenses!G$20-$AB51/12)*$AA51*$F51,0)+MAX((Expenses!G$21-$AB52/12)*$AA52*$F51,0)+MAX((Expenses!G$22-$AB53/12)*$AA53*$F51,0)+MAX((Expenses!G$23-$AB54/12)*$AA54*$F51,0)+MAX((Expenses!G$24-$AB55/12)*$AA55*$F51,0)))))</f>
        <v>0</v>
      </c>
      <c r="J222" s="154">
        <f>IF(OR(J$165&lt;=EOMONTH($E51,$R51*(1-$O51)),J$165&gt;EOMONTH($E51,$P51*12*(1-$O51)+$Q51*12*$O51+$R51*(1-$O51))),0,IF($X51="NNN",SUM(Expenses!H$20:H$24)*$F51,IF($X51="FSG",0,IF($X51="MG",SUMPRODUCT(Expenses!H$20:H$24,$Z51:$Z55)*$F51,MAX((Expenses!H$20-$AB51/12)*$AA51*$F51,0)+MAX((Expenses!H$21-$AB52/12)*$AA52*$F51,0)+MAX((Expenses!H$22-$AB53/12)*$AA53*$F51,0)+MAX((Expenses!H$23-$AB54/12)*$AA54*$F51,0)+MAX((Expenses!H$24-$AB55/12)*$AA55*$F51,0)))))</f>
        <v>0</v>
      </c>
      <c r="K222" s="154">
        <f>IF(OR(K$165&lt;=EOMONTH($E51,$R51*(1-$O51)),K$165&gt;EOMONTH($E51,$P51*12*(1-$O51)+$Q51*12*$O51+$R51*(1-$O51))),0,IF($X51="NNN",SUM(Expenses!I$20:I$24)*$F51,IF($X51="FSG",0,IF($X51="MG",SUMPRODUCT(Expenses!I$20:I$24,$Z51:$Z55)*$F51,MAX((Expenses!I$20-$AB51/12)*$AA51*$F51,0)+MAX((Expenses!I$21-$AB52/12)*$AA52*$F51,0)+MAX((Expenses!I$22-$AB53/12)*$AA53*$F51,0)+MAX((Expenses!I$23-$AB54/12)*$AA54*$F51,0)+MAX((Expenses!I$24-$AB55/12)*$AA55*$F51,0)))))</f>
        <v>0</v>
      </c>
      <c r="L222" s="154">
        <f>IF(OR(L$165&lt;=EOMONTH($E51,$R51*(1-$O51)),L$165&gt;EOMONTH($E51,$P51*12*(1-$O51)+$Q51*12*$O51+$R51*(1-$O51))),0,IF($X51="NNN",SUM(Expenses!J$20:J$24)*$F51,IF($X51="FSG",0,IF($X51="MG",SUMPRODUCT(Expenses!J$20:J$24,$Z51:$Z55)*$F51,MAX((Expenses!J$20-$AB51/12)*$AA51*$F51,0)+MAX((Expenses!J$21-$AB52/12)*$AA52*$F51,0)+MAX((Expenses!J$22-$AB53/12)*$AA53*$F51,0)+MAX((Expenses!J$23-$AB54/12)*$AA54*$F51,0)+MAX((Expenses!J$24-$AB55/12)*$AA55*$F51,0)))))</f>
        <v>0</v>
      </c>
      <c r="M222" s="154">
        <f>IF(OR(M$165&lt;=EOMONTH($E51,$R51*(1-$O51)),M$165&gt;EOMONTH($E51,$P51*12*(1-$O51)+$Q51*12*$O51+$R51*(1-$O51))),0,IF($X51="NNN",SUM(Expenses!K$20:K$24)*$F51,IF($X51="FSG",0,IF($X51="MG",SUMPRODUCT(Expenses!K$20:K$24,$Z51:$Z55)*$F51,MAX((Expenses!K$20-$AB51/12)*$AA51*$F51,0)+MAX((Expenses!K$21-$AB52/12)*$AA52*$F51,0)+MAX((Expenses!K$22-$AB53/12)*$AA53*$F51,0)+MAX((Expenses!K$23-$AB54/12)*$AA54*$F51,0)+MAX((Expenses!K$24-$AB55/12)*$AA55*$F51,0)))))</f>
        <v>0</v>
      </c>
      <c r="N222" s="154">
        <f>IF(OR(N$165&lt;=EOMONTH($E51,$R51*(1-$O51)),N$165&gt;EOMONTH($E51,$P51*12*(1-$O51)+$Q51*12*$O51+$R51*(1-$O51))),0,IF($X51="NNN",SUM(Expenses!L$20:L$24)*$F51,IF($X51="FSG",0,IF($X51="MG",SUMPRODUCT(Expenses!L$20:L$24,$Z51:$Z55)*$F51,MAX((Expenses!L$20-$AB51/12)*$AA51*$F51,0)+MAX((Expenses!L$21-$AB52/12)*$AA52*$F51,0)+MAX((Expenses!L$22-$AB53/12)*$AA53*$F51,0)+MAX((Expenses!L$23-$AB54/12)*$AA54*$F51,0)+MAX((Expenses!L$24-$AB55/12)*$AA55*$F51,0)))))</f>
        <v>0</v>
      </c>
      <c r="O222" s="154">
        <f>IF(OR(O$165&lt;=EOMONTH($E51,$R51*(1-$O51)),O$165&gt;EOMONTH($E51,$P51*12*(1-$O51)+$Q51*12*$O51+$R51*(1-$O51))),0,IF($X51="NNN",SUM(Expenses!M$20:M$24)*$F51,IF($X51="FSG",0,IF($X51="MG",SUMPRODUCT(Expenses!M$20:M$24,$Z51:$Z55)*$F51,MAX((Expenses!M$20-$AB51/12)*$AA51*$F51,0)+MAX((Expenses!M$21-$AB52/12)*$AA52*$F51,0)+MAX((Expenses!M$22-$AB53/12)*$AA53*$F51,0)+MAX((Expenses!M$23-$AB54/12)*$AA54*$F51,0)+MAX((Expenses!M$24-$AB55/12)*$AA55*$F51,0)))))</f>
        <v>0</v>
      </c>
      <c r="P222" s="154">
        <f>IF(OR(P$165&lt;=EOMONTH($E51,$R51*(1-$O51)),P$165&gt;EOMONTH($E51,$P51*12*(1-$O51)+$Q51*12*$O51+$R51*(1-$O51))),0,IF($X51="NNN",SUM(Expenses!N$20:N$24)*$F51,IF($X51="FSG",0,IF($X51="MG",SUMPRODUCT(Expenses!N$20:N$24,$Z51:$Z55)*$F51,MAX((Expenses!N$20-$AB51/12)*$AA51*$F51,0)+MAX((Expenses!N$21-$AB52/12)*$AA52*$F51,0)+MAX((Expenses!N$22-$AB53/12)*$AA53*$F51,0)+MAX((Expenses!N$23-$AB54/12)*$AA54*$F51,0)+MAX((Expenses!N$24-$AB55/12)*$AA55*$F51,0)))))</f>
        <v>0</v>
      </c>
      <c r="Q222" s="154">
        <f>IF(OR(Q$165&lt;=EOMONTH($E51,$R51*(1-$O51)),Q$165&gt;EOMONTH($E51,$P51*12*(1-$O51)+$Q51*12*$O51+$R51*(1-$O51))),0,IF($X51="NNN",SUM(Expenses!O$20:O$24)*$F51,IF($X51="FSG",0,IF($X51="MG",SUMPRODUCT(Expenses!O$20:O$24,$Z51:$Z55)*$F51,MAX((Expenses!O$20-$AB51/12)*$AA51*$F51,0)+MAX((Expenses!O$21-$AB52/12)*$AA52*$F51,0)+MAX((Expenses!O$22-$AB53/12)*$AA53*$F51,0)+MAX((Expenses!O$23-$AB54/12)*$AA54*$F51,0)+MAX((Expenses!O$24-$AB55/12)*$AA55*$F51,0)))))</f>
        <v>0</v>
      </c>
      <c r="R222" s="154">
        <f>IF(OR(R$165&lt;=EOMONTH($E51,$R51*(1-$O51)),R$165&gt;EOMONTH($E51,$P51*12*(1-$O51)+$Q51*12*$O51+$R51*(1-$O51))),0,IF($X51="NNN",SUM(Expenses!P$20:P$24)*$F51,IF($X51="FSG",0,IF($X51="MG",SUMPRODUCT(Expenses!P$20:P$24,$Z51:$Z55)*$F51,MAX((Expenses!P$20-$AB51/12)*$AA51*$F51,0)+MAX((Expenses!P$21-$AB52/12)*$AA52*$F51,0)+MAX((Expenses!P$22-$AB53/12)*$AA53*$F51,0)+MAX((Expenses!P$23-$AB54/12)*$AA54*$F51,0)+MAX((Expenses!P$24-$AB55/12)*$AA55*$F51,0)))))</f>
        <v>0</v>
      </c>
      <c r="S222" s="154">
        <f>IF(OR(S$165&lt;=EOMONTH($E51,$R51*(1-$O51)),S$165&gt;EOMONTH($E51,$P51*12*(1-$O51)+$Q51*12*$O51+$R51*(1-$O51))),0,IF($X51="NNN",SUM(Expenses!Q$20:Q$24)*$F51,IF($X51="FSG",0,IF($X51="MG",SUMPRODUCT(Expenses!Q$20:Q$24,$Z51:$Z55)*$F51,MAX((Expenses!Q$20-$AB51/12)*$AA51*$F51,0)+MAX((Expenses!Q$21-$AB52/12)*$AA52*$F51,0)+MAX((Expenses!Q$22-$AB53/12)*$AA53*$F51,0)+MAX((Expenses!Q$23-$AB54/12)*$AA54*$F51,0)+MAX((Expenses!Q$24-$AB55/12)*$AA55*$F51,0)))))</f>
        <v>0</v>
      </c>
      <c r="T222" s="154">
        <f>IF(OR(T$165&lt;=EOMONTH($E51,$R51*(1-$O51)),T$165&gt;EOMONTH($E51,$P51*12*(1-$O51)+$Q51*12*$O51+$R51*(1-$O51))),0,IF($X51="NNN",SUM(Expenses!R$20:R$24)*$F51,IF($X51="FSG",0,IF($X51="MG",SUMPRODUCT(Expenses!R$20:R$24,$Z51:$Z55)*$F51,MAX((Expenses!R$20-$AB51/12)*$AA51*$F51,0)+MAX((Expenses!R$21-$AB52/12)*$AA52*$F51,0)+MAX((Expenses!R$22-$AB53/12)*$AA53*$F51,0)+MAX((Expenses!R$23-$AB54/12)*$AA54*$F51,0)+MAX((Expenses!R$24-$AB55/12)*$AA55*$F51,0)))))</f>
        <v>0</v>
      </c>
      <c r="U222" s="154">
        <f>IF(OR(U$165&lt;=EOMONTH($E51,$R51*(1-$O51)),U$165&gt;EOMONTH($E51,$P51*12*(1-$O51)+$Q51*12*$O51+$R51*(1-$O51))),0,IF($X51="NNN",SUM(Expenses!S$20:S$24)*$F51,IF($X51="FSG",0,IF($X51="MG",SUMPRODUCT(Expenses!S$20:S$24,$Z51:$Z55)*$F51,MAX((Expenses!S$20-$AB51/12)*$AA51*$F51,0)+MAX((Expenses!S$21-$AB52/12)*$AA52*$F51,0)+MAX((Expenses!S$22-$AB53/12)*$AA53*$F51,0)+MAX((Expenses!S$23-$AB54/12)*$AA54*$F51,0)+MAX((Expenses!S$24-$AB55/12)*$AA55*$F51,0)))))</f>
        <v>0</v>
      </c>
      <c r="V222" s="154">
        <f>IF(OR(V$165&lt;=EOMONTH($E51,$R51*(1-$O51)),V$165&gt;EOMONTH($E51,$P51*12*(1-$O51)+$Q51*12*$O51+$R51*(1-$O51))),0,IF($X51="NNN",SUM(Expenses!T$20:T$24)*$F51,IF($X51="FSG",0,IF($X51="MG",SUMPRODUCT(Expenses!T$20:T$24,$Z51:$Z55)*$F51,MAX((Expenses!T$20-$AB51/12)*$AA51*$F51,0)+MAX((Expenses!T$21-$AB52/12)*$AA52*$F51,0)+MAX((Expenses!T$22-$AB53/12)*$AA53*$F51,0)+MAX((Expenses!T$23-$AB54/12)*$AA54*$F51,0)+MAX((Expenses!T$24-$AB55/12)*$AA55*$F51,0)))))</f>
        <v>0</v>
      </c>
      <c r="W222" s="154">
        <f>IF(OR(W$165&lt;=EOMONTH($E51,$R51*(1-$O51)),W$165&gt;EOMONTH($E51,$P51*12*(1-$O51)+$Q51*12*$O51+$R51*(1-$O51))),0,IF($X51="NNN",SUM(Expenses!U$20:U$24)*$F51,IF($X51="FSG",0,IF($X51="MG",SUMPRODUCT(Expenses!U$20:U$24,$Z51:$Z55)*$F51,MAX((Expenses!U$20-$AB51/12)*$AA51*$F51,0)+MAX((Expenses!U$21-$AB52/12)*$AA52*$F51,0)+MAX((Expenses!U$22-$AB53/12)*$AA53*$F51,0)+MAX((Expenses!U$23-$AB54/12)*$AA54*$F51,0)+MAX((Expenses!U$24-$AB55/12)*$AA55*$F51,0)))))</f>
        <v>0</v>
      </c>
      <c r="X222" s="154">
        <f>IF(OR(X$165&lt;=EOMONTH($E51,$R51*(1-$O51)),X$165&gt;EOMONTH($E51,$P51*12*(1-$O51)+$Q51*12*$O51+$R51*(1-$O51))),0,IF($X51="NNN",SUM(Expenses!V$20:V$24)*$F51,IF($X51="FSG",0,IF($X51="MG",SUMPRODUCT(Expenses!V$20:V$24,$Z51:$Z55)*$F51,MAX((Expenses!V$20-$AB51/12)*$AA51*$F51,0)+MAX((Expenses!V$21-$AB52/12)*$AA52*$F51,0)+MAX((Expenses!V$22-$AB53/12)*$AA53*$F51,0)+MAX((Expenses!V$23-$AB54/12)*$AA54*$F51,0)+MAX((Expenses!V$24-$AB55/12)*$AA55*$F51,0)))))</f>
        <v>0</v>
      </c>
      <c r="Y222" s="154">
        <f>IF(OR(Y$165&lt;=EOMONTH($E51,$R51*(1-$O51)),Y$165&gt;EOMONTH($E51,$P51*12*(1-$O51)+$Q51*12*$O51+$R51*(1-$O51))),0,IF($X51="NNN",SUM(Expenses!W$20:W$24)*$F51,IF($X51="FSG",0,IF($X51="MG",SUMPRODUCT(Expenses!W$20:W$24,$Z51:$Z55)*$F51,MAX((Expenses!W$20-$AB51/12)*$AA51*$F51,0)+MAX((Expenses!W$21-$AB52/12)*$AA52*$F51,0)+MAX((Expenses!W$22-$AB53/12)*$AA53*$F51,0)+MAX((Expenses!W$23-$AB54/12)*$AA54*$F51,0)+MAX((Expenses!W$24-$AB55/12)*$AA55*$F51,0)))))</f>
        <v>0</v>
      </c>
      <c r="Z222" s="154">
        <f>IF(OR(Z$165&lt;=EOMONTH($E51,$R51*(1-$O51)),Z$165&gt;EOMONTH($E51,$P51*12*(1-$O51)+$Q51*12*$O51+$R51*(1-$O51))),0,IF($X51="NNN",SUM(Expenses!X$20:X$24)*$F51,IF($X51="FSG",0,IF($X51="MG",SUMPRODUCT(Expenses!X$20:X$24,$Z51:$Z55)*$F51,MAX((Expenses!X$20-$AB51/12)*$AA51*$F51,0)+MAX((Expenses!X$21-$AB52/12)*$AA52*$F51,0)+MAX((Expenses!X$22-$AB53/12)*$AA53*$F51,0)+MAX((Expenses!X$23-$AB54/12)*$AA54*$F51,0)+MAX((Expenses!X$24-$AB55/12)*$AA55*$F51,0)))))</f>
        <v>0</v>
      </c>
      <c r="AA222" s="154">
        <f>IF(OR(AA$165&lt;=EOMONTH($E51,$R51*(1-$O51)),AA$165&gt;EOMONTH($E51,$P51*12*(1-$O51)+$Q51*12*$O51+$R51*(1-$O51))),0,IF($X51="NNN",SUM(Expenses!Y$20:Y$24)*$F51,IF($X51="FSG",0,IF($X51="MG",SUMPRODUCT(Expenses!Y$20:Y$24,$Z51:$Z55)*$F51,MAX((Expenses!Y$20-$AB51/12)*$AA51*$F51,0)+MAX((Expenses!Y$21-$AB52/12)*$AA52*$F51,0)+MAX((Expenses!Y$22-$AB53/12)*$AA53*$F51,0)+MAX((Expenses!Y$23-$AB54/12)*$AA54*$F51,0)+MAX((Expenses!Y$24-$AB55/12)*$AA55*$F51,0)))))</f>
        <v>0</v>
      </c>
      <c r="AB222" s="154">
        <f>IF(OR(AB$165&lt;=EOMONTH($E51,$R51*(1-$O51)),AB$165&gt;EOMONTH($E51,$P51*12*(1-$O51)+$Q51*12*$O51+$R51*(1-$O51))),0,IF($X51="NNN",SUM(Expenses!Z$20:Z$24)*$F51,IF($X51="FSG",0,IF($X51="MG",SUMPRODUCT(Expenses!Z$20:Z$24,$Z51:$Z55)*$F51,MAX((Expenses!Z$20-$AB51/12)*$AA51*$F51,0)+MAX((Expenses!Z$21-$AB52/12)*$AA52*$F51,0)+MAX((Expenses!Z$22-$AB53/12)*$AA53*$F51,0)+MAX((Expenses!Z$23-$AB54/12)*$AA54*$F51,0)+MAX((Expenses!Z$24-$AB55/12)*$AA55*$F51,0)))))</f>
        <v>0</v>
      </c>
      <c r="AC222" s="154">
        <f>IF(OR(AC$165&lt;=EOMONTH($E51,$R51*(1-$O51)),AC$165&gt;EOMONTH($E51,$P51*12*(1-$O51)+$Q51*12*$O51+$R51*(1-$O51))),0,IF($X51="NNN",SUM(Expenses!AA$20:AA$24)*$F51,IF($X51="FSG",0,IF($X51="MG",SUMPRODUCT(Expenses!AA$20:AA$24,$Z51:$Z55)*$F51,MAX((Expenses!AA$20-$AB51/12)*$AA51*$F51,0)+MAX((Expenses!AA$21-$AB52/12)*$AA52*$F51,0)+MAX((Expenses!AA$22-$AB53/12)*$AA53*$F51,0)+MAX((Expenses!AA$23-$AB54/12)*$AA54*$F51,0)+MAX((Expenses!AA$24-$AB55/12)*$AA55*$F51,0)))))</f>
        <v>0</v>
      </c>
      <c r="AD222" s="154">
        <f>IF(OR(AD$165&lt;=EOMONTH($E51,$R51*(1-$O51)),AD$165&gt;EOMONTH($E51,$P51*12*(1-$O51)+$Q51*12*$O51+$R51*(1-$O51))),0,IF($X51="NNN",SUM(Expenses!AB$20:AB$24)*$F51,IF($X51="FSG",0,IF($X51="MG",SUMPRODUCT(Expenses!AB$20:AB$24,$Z51:$Z55)*$F51,MAX((Expenses!AB$20-$AB51/12)*$AA51*$F51,0)+MAX((Expenses!AB$21-$AB52/12)*$AA52*$F51,0)+MAX((Expenses!AB$22-$AB53/12)*$AA53*$F51,0)+MAX((Expenses!AB$23-$AB54/12)*$AA54*$F51,0)+MAX((Expenses!AB$24-$AB55/12)*$AA55*$F51,0)))))</f>
        <v>0</v>
      </c>
      <c r="AE222" s="154">
        <f>IF(OR(AE$165&lt;=EOMONTH($E51,$R51*(1-$O51)),AE$165&gt;EOMONTH($E51,$P51*12*(1-$O51)+$Q51*12*$O51+$R51*(1-$O51))),0,IF($X51="NNN",SUM(Expenses!AC$20:AC$24)*$F51,IF($X51="FSG",0,IF($X51="MG",SUMPRODUCT(Expenses!AC$20:AC$24,$Z51:$Z55)*$F51,MAX((Expenses!AC$20-$AB51/12)*$AA51*$F51,0)+MAX((Expenses!AC$21-$AB52/12)*$AA52*$F51,0)+MAX((Expenses!AC$22-$AB53/12)*$AA53*$F51,0)+MAX((Expenses!AC$23-$AB54/12)*$AA54*$F51,0)+MAX((Expenses!AC$24-$AB55/12)*$AA55*$F51,0)))))</f>
        <v>0</v>
      </c>
      <c r="AF222" s="154">
        <f>IF(OR(AF$165&lt;=EOMONTH($E51,$R51*(1-$O51)),AF$165&gt;EOMONTH($E51,$P51*12*(1-$O51)+$Q51*12*$O51+$R51*(1-$O51))),0,IF($X51="NNN",SUM(Expenses!AD$20:AD$24)*$F51,IF($X51="FSG",0,IF($X51="MG",SUMPRODUCT(Expenses!AD$20:AD$24,$Z51:$Z55)*$F51,MAX((Expenses!AD$20-$AB51/12)*$AA51*$F51,0)+MAX((Expenses!AD$21-$AB52/12)*$AA52*$F51,0)+MAX((Expenses!AD$22-$AB53/12)*$AA53*$F51,0)+MAX((Expenses!AD$23-$AB54/12)*$AA54*$F51,0)+MAX((Expenses!AD$24-$AB55/12)*$AA55*$F51,0)))))</f>
        <v>0</v>
      </c>
      <c r="AG222" s="154">
        <f>IF(OR(AG$165&lt;=EOMONTH($E51,$R51*(1-$O51)),AG$165&gt;EOMONTH($E51,$P51*12*(1-$O51)+$Q51*12*$O51+$R51*(1-$O51))),0,IF($X51="NNN",SUM(Expenses!AE$20:AE$24)*$F51,IF($X51="FSG",0,IF($X51="MG",SUMPRODUCT(Expenses!AE$20:AE$24,$Z51:$Z55)*$F51,MAX((Expenses!AE$20-$AB51/12)*$AA51*$F51,0)+MAX((Expenses!AE$21-$AB52/12)*$AA52*$F51,0)+MAX((Expenses!AE$22-$AB53/12)*$AA53*$F51,0)+MAX((Expenses!AE$23-$AB54/12)*$AA54*$F51,0)+MAX((Expenses!AE$24-$AB55/12)*$AA55*$F51,0)))))</f>
        <v>0</v>
      </c>
      <c r="AH222" s="154">
        <f>IF(OR(AH$165&lt;=EOMONTH($E51,$R51*(1-$O51)),AH$165&gt;EOMONTH($E51,$P51*12*(1-$O51)+$Q51*12*$O51+$R51*(1-$O51))),0,IF($X51="NNN",SUM(Expenses!AF$20:AF$24)*$F51,IF($X51="FSG",0,IF($X51="MG",SUMPRODUCT(Expenses!AF$20:AF$24,$Z51:$Z55)*$F51,MAX((Expenses!AF$20-$AB51/12)*$AA51*$F51,0)+MAX((Expenses!AF$21-$AB52/12)*$AA52*$F51,0)+MAX((Expenses!AF$22-$AB53/12)*$AA53*$F51,0)+MAX((Expenses!AF$23-$AB54/12)*$AA54*$F51,0)+MAX((Expenses!AF$24-$AB55/12)*$AA55*$F51,0)))))</f>
        <v>0</v>
      </c>
      <c r="AI222" s="154">
        <f>IF(OR(AI$165&lt;=EOMONTH($E51,$R51*(1-$O51)),AI$165&gt;EOMONTH($E51,$P51*12*(1-$O51)+$Q51*12*$O51+$R51*(1-$O51))),0,IF($X51="NNN",SUM(Expenses!AG$20:AG$24)*$F51,IF($X51="FSG",0,IF($X51="MG",SUMPRODUCT(Expenses!AG$20:AG$24,$Z51:$Z55)*$F51,MAX((Expenses!AG$20-$AB51/12)*$AA51*$F51,0)+MAX((Expenses!AG$21-$AB52/12)*$AA52*$F51,0)+MAX((Expenses!AG$22-$AB53/12)*$AA53*$F51,0)+MAX((Expenses!AG$23-$AB54/12)*$AA54*$F51,0)+MAX((Expenses!AG$24-$AB55/12)*$AA55*$F51,0)))))</f>
        <v>0</v>
      </c>
      <c r="AJ222" s="154">
        <f>IF(OR(AJ$165&lt;=EOMONTH($E51,$R51*(1-$O51)),AJ$165&gt;EOMONTH($E51,$P51*12*(1-$O51)+$Q51*12*$O51+$R51*(1-$O51))),0,IF($X51="NNN",SUM(Expenses!AH$20:AH$24)*$F51,IF($X51="FSG",0,IF($X51="MG",SUMPRODUCT(Expenses!AH$20:AH$24,$Z51:$Z55)*$F51,MAX((Expenses!AH$20-$AB51/12)*$AA51*$F51,0)+MAX((Expenses!AH$21-$AB52/12)*$AA52*$F51,0)+MAX((Expenses!AH$22-$AB53/12)*$AA53*$F51,0)+MAX((Expenses!AH$23-$AB54/12)*$AA54*$F51,0)+MAX((Expenses!AH$24-$AB55/12)*$AA55*$F51,0)))))</f>
        <v>0</v>
      </c>
      <c r="AK222" s="154">
        <f>IF(OR(AK$165&lt;=EOMONTH($E51,$R51*(1-$O51)),AK$165&gt;EOMONTH($E51,$P51*12*(1-$O51)+$Q51*12*$O51+$R51*(1-$O51))),0,IF($X51="NNN",SUM(Expenses!AI$20:AI$24)*$F51,IF($X51="FSG",0,IF($X51="MG",SUMPRODUCT(Expenses!AI$20:AI$24,$Z51:$Z55)*$F51,MAX((Expenses!AI$20-$AB51/12)*$AA51*$F51,0)+MAX((Expenses!AI$21-$AB52/12)*$AA52*$F51,0)+MAX((Expenses!AI$22-$AB53/12)*$AA53*$F51,0)+MAX((Expenses!AI$23-$AB54/12)*$AA54*$F51,0)+MAX((Expenses!AI$24-$AB55/12)*$AA55*$F51,0)))))</f>
        <v>0</v>
      </c>
      <c r="AL222" s="154">
        <f>IF(OR(AL$165&lt;=EOMONTH($E51,$R51*(1-$O51)),AL$165&gt;EOMONTH($E51,$P51*12*(1-$O51)+$Q51*12*$O51+$R51*(1-$O51))),0,IF($X51="NNN",SUM(Expenses!AJ$20:AJ$24)*$F51,IF($X51="FSG",0,IF($X51="MG",SUMPRODUCT(Expenses!AJ$20:AJ$24,$Z51:$Z55)*$F51,MAX((Expenses!AJ$20-$AB51/12)*$AA51*$F51,0)+MAX((Expenses!AJ$21-$AB52/12)*$AA52*$F51,0)+MAX((Expenses!AJ$22-$AB53/12)*$AA53*$F51,0)+MAX((Expenses!AJ$23-$AB54/12)*$AA54*$F51,0)+MAX((Expenses!AJ$24-$AB55/12)*$AA55*$F51,0)))))</f>
        <v>0</v>
      </c>
      <c r="AM222" s="154">
        <f>IF(OR(AM$165&lt;=EOMONTH($E51,$R51*(1-$O51)),AM$165&gt;EOMONTH($E51,$P51*12*(1-$O51)+$Q51*12*$O51+$R51*(1-$O51))),0,IF($X51="NNN",SUM(Expenses!AK$20:AK$24)*$F51,IF($X51="FSG",0,IF($X51="MG",SUMPRODUCT(Expenses!AK$20:AK$24,$Z51:$Z55)*$F51,MAX((Expenses!AK$20-$AB51/12)*$AA51*$F51,0)+MAX((Expenses!AK$21-$AB52/12)*$AA52*$F51,0)+MAX((Expenses!AK$22-$AB53/12)*$AA53*$F51,0)+MAX((Expenses!AK$23-$AB54/12)*$AA54*$F51,0)+MAX((Expenses!AK$24-$AB55/12)*$AA55*$F51,0)))))</f>
        <v>0</v>
      </c>
      <c r="AN222" s="154">
        <f>IF(OR(AN$165&lt;=EOMONTH($E51,$R51*(1-$O51)),AN$165&gt;EOMONTH($E51,$P51*12*(1-$O51)+$Q51*12*$O51+$R51*(1-$O51))),0,IF($X51="NNN",SUM(Expenses!AL$20:AL$24)*$F51,IF($X51="FSG",0,IF($X51="MG",SUMPRODUCT(Expenses!AL$20:AL$24,$Z51:$Z55)*$F51,MAX((Expenses!AL$20-$AB51/12)*$AA51*$F51,0)+MAX((Expenses!AL$21-$AB52/12)*$AA52*$F51,0)+MAX((Expenses!AL$22-$AB53/12)*$AA53*$F51,0)+MAX((Expenses!AL$23-$AB54/12)*$AA54*$F51,0)+MAX((Expenses!AL$24-$AB55/12)*$AA55*$F51,0)))))</f>
        <v>0</v>
      </c>
      <c r="AO222" s="154">
        <f>IF(OR(AO$165&lt;=EOMONTH($E51,$R51*(1-$O51)),AO$165&gt;EOMONTH($E51,$P51*12*(1-$O51)+$Q51*12*$O51+$R51*(1-$O51))),0,IF($X51="NNN",SUM(Expenses!AM$20:AM$24)*$F51,IF($X51="FSG",0,IF($X51="MG",SUMPRODUCT(Expenses!AM$20:AM$24,$Z51:$Z55)*$F51,MAX((Expenses!AM$20-$AB51/12)*$AA51*$F51,0)+MAX((Expenses!AM$21-$AB52/12)*$AA52*$F51,0)+MAX((Expenses!AM$22-$AB53/12)*$AA53*$F51,0)+MAX((Expenses!AM$23-$AB54/12)*$AA54*$F51,0)+MAX((Expenses!AM$24-$AB55/12)*$AA55*$F51,0)))))</f>
        <v>0</v>
      </c>
      <c r="AP222" s="154">
        <f>IF(OR(AP$165&lt;=EOMONTH($E51,$R51*(1-$O51)),AP$165&gt;EOMONTH($E51,$P51*12*(1-$O51)+$Q51*12*$O51+$R51*(1-$O51))),0,IF($X51="NNN",SUM(Expenses!AN$20:AN$24)*$F51,IF($X51="FSG",0,IF($X51="MG",SUMPRODUCT(Expenses!AN$20:AN$24,$Z51:$Z55)*$F51,MAX((Expenses!AN$20-$AB51/12)*$AA51*$F51,0)+MAX((Expenses!AN$21-$AB52/12)*$AA52*$F51,0)+MAX((Expenses!AN$22-$AB53/12)*$AA53*$F51,0)+MAX((Expenses!AN$23-$AB54/12)*$AA54*$F51,0)+MAX((Expenses!AN$24-$AB55/12)*$AA55*$F51,0)))))</f>
        <v>0</v>
      </c>
      <c r="AQ222" s="154">
        <f>IF(OR(AQ$165&lt;=EOMONTH($E51,$R51*(1-$O51)),AQ$165&gt;EOMONTH($E51,$P51*12*(1-$O51)+$Q51*12*$O51+$R51*(1-$O51))),0,IF($X51="NNN",SUM(Expenses!AO$20:AO$24)*$F51,IF($X51="FSG",0,IF($X51="MG",SUMPRODUCT(Expenses!AO$20:AO$24,$Z51:$Z55)*$F51,MAX((Expenses!AO$20-$AB51/12)*$AA51*$F51,0)+MAX((Expenses!AO$21-$AB52/12)*$AA52*$F51,0)+MAX((Expenses!AO$22-$AB53/12)*$AA53*$F51,0)+MAX((Expenses!AO$23-$AB54/12)*$AA54*$F51,0)+MAX((Expenses!AO$24-$AB55/12)*$AA55*$F51,0)))))</f>
        <v>0</v>
      </c>
      <c r="AR222" s="154">
        <f>IF(OR(AR$165&lt;=EOMONTH($E51,$R51*(1-$O51)),AR$165&gt;EOMONTH($E51,$P51*12*(1-$O51)+$Q51*12*$O51+$R51*(1-$O51))),0,IF($X51="NNN",SUM(Expenses!AP$20:AP$24)*$F51,IF($X51="FSG",0,IF($X51="MG",SUMPRODUCT(Expenses!AP$20:AP$24,$Z51:$Z55)*$F51,MAX((Expenses!AP$20-$AB51/12)*$AA51*$F51,0)+MAX((Expenses!AP$21-$AB52/12)*$AA52*$F51,0)+MAX((Expenses!AP$22-$AB53/12)*$AA53*$F51,0)+MAX((Expenses!AP$23-$AB54/12)*$AA54*$F51,0)+MAX((Expenses!AP$24-$AB55/12)*$AA55*$F51,0)))))</f>
        <v>0</v>
      </c>
      <c r="AS222" s="154">
        <f>IF(OR(AS$165&lt;=EOMONTH($E51,$R51*(1-$O51)),AS$165&gt;EOMONTH($E51,$P51*12*(1-$O51)+$Q51*12*$O51+$R51*(1-$O51))),0,IF($X51="NNN",SUM(Expenses!AQ$20:AQ$24)*$F51,IF($X51="FSG",0,IF($X51="MG",SUMPRODUCT(Expenses!AQ$20:AQ$24,$Z51:$Z55)*$F51,MAX((Expenses!AQ$20-$AB51/12)*$AA51*$F51,0)+MAX((Expenses!AQ$21-$AB52/12)*$AA52*$F51,0)+MAX((Expenses!AQ$22-$AB53/12)*$AA53*$F51,0)+MAX((Expenses!AQ$23-$AB54/12)*$AA54*$F51,0)+MAX((Expenses!AQ$24-$AB55/12)*$AA55*$F51,0)))))</f>
        <v>0</v>
      </c>
      <c r="AT222" s="154">
        <f>IF(OR(AT$165&lt;=EOMONTH($E51,$R51*(1-$O51)),AT$165&gt;EOMONTH($E51,$P51*12*(1-$O51)+$Q51*12*$O51+$R51*(1-$O51))),0,IF($X51="NNN",SUM(Expenses!AR$20:AR$24)*$F51,IF($X51="FSG",0,IF($X51="MG",SUMPRODUCT(Expenses!AR$20:AR$24,$Z51:$Z55)*$F51,MAX((Expenses!AR$20-$AB51/12)*$AA51*$F51,0)+MAX((Expenses!AR$21-$AB52/12)*$AA52*$F51,0)+MAX((Expenses!AR$22-$AB53/12)*$AA53*$F51,0)+MAX((Expenses!AR$23-$AB54/12)*$AA54*$F51,0)+MAX((Expenses!AR$24-$AB55/12)*$AA55*$F51,0)))))</f>
        <v>0</v>
      </c>
      <c r="AU222" s="154">
        <f>IF(OR(AU$165&lt;=EOMONTH($E51,$R51*(1-$O51)),AU$165&gt;EOMONTH($E51,$P51*12*(1-$O51)+$Q51*12*$O51+$R51*(1-$O51))),0,IF($X51="NNN",SUM(Expenses!AS$20:AS$24)*$F51,IF($X51="FSG",0,IF($X51="MG",SUMPRODUCT(Expenses!AS$20:AS$24,$Z51:$Z55)*$F51,MAX((Expenses!AS$20-$AB51/12)*$AA51*$F51,0)+MAX((Expenses!AS$21-$AB52/12)*$AA52*$F51,0)+MAX((Expenses!AS$22-$AB53/12)*$AA53*$F51,0)+MAX((Expenses!AS$23-$AB54/12)*$AA54*$F51,0)+MAX((Expenses!AS$24-$AB55/12)*$AA55*$F51,0)))))</f>
        <v>0</v>
      </c>
      <c r="AV222" s="154">
        <f>IF(OR(AV$165&lt;=EOMONTH($E51,$R51*(1-$O51)),AV$165&gt;EOMONTH($E51,$P51*12*(1-$O51)+$Q51*12*$O51+$R51*(1-$O51))),0,IF($X51="NNN",SUM(Expenses!AT$20:AT$24)*$F51,IF($X51="FSG",0,IF($X51="MG",SUMPRODUCT(Expenses!AT$20:AT$24,$Z51:$Z55)*$F51,MAX((Expenses!AT$20-$AB51/12)*$AA51*$F51,0)+MAX((Expenses!AT$21-$AB52/12)*$AA52*$F51,0)+MAX((Expenses!AT$22-$AB53/12)*$AA53*$F51,0)+MAX((Expenses!AT$23-$AB54/12)*$AA54*$F51,0)+MAX((Expenses!AT$24-$AB55/12)*$AA55*$F51,0)))))</f>
        <v>0</v>
      </c>
      <c r="AW222" s="154">
        <f>IF(OR(AW$165&lt;=EOMONTH($E51,$R51*(1-$O51)),AW$165&gt;EOMONTH($E51,$P51*12*(1-$O51)+$Q51*12*$O51+$R51*(1-$O51))),0,IF($X51="NNN",SUM(Expenses!AU$20:AU$24)*$F51,IF($X51="FSG",0,IF($X51="MG",SUMPRODUCT(Expenses!AU$20:AU$24,$Z51:$Z55)*$F51,MAX((Expenses!AU$20-$AB51/12)*$AA51*$F51,0)+MAX((Expenses!AU$21-$AB52/12)*$AA52*$F51,0)+MAX((Expenses!AU$22-$AB53/12)*$AA53*$F51,0)+MAX((Expenses!AU$23-$AB54/12)*$AA54*$F51,0)+MAX((Expenses!AU$24-$AB55/12)*$AA55*$F51,0)))))</f>
        <v>0</v>
      </c>
      <c r="AX222" s="154">
        <f>IF(OR(AX$165&lt;=EOMONTH($E51,$R51*(1-$O51)),AX$165&gt;EOMONTH($E51,$P51*12*(1-$O51)+$Q51*12*$O51+$R51*(1-$O51))),0,IF($X51="NNN",SUM(Expenses!AV$20:AV$24)*$F51,IF($X51="FSG",0,IF($X51="MG",SUMPRODUCT(Expenses!AV$20:AV$24,$Z51:$Z55)*$F51,MAX((Expenses!AV$20-$AB51/12)*$AA51*$F51,0)+MAX((Expenses!AV$21-$AB52/12)*$AA52*$F51,0)+MAX((Expenses!AV$22-$AB53/12)*$AA53*$F51,0)+MAX((Expenses!AV$23-$AB54/12)*$AA54*$F51,0)+MAX((Expenses!AV$24-$AB55/12)*$AA55*$F51,0)))))</f>
        <v>0</v>
      </c>
      <c r="AY222" s="154">
        <f>IF(OR(AY$165&lt;=EOMONTH($E51,$R51*(1-$O51)),AY$165&gt;EOMONTH($E51,$P51*12*(1-$O51)+$Q51*12*$O51+$R51*(1-$O51))),0,IF($X51="NNN",SUM(Expenses!AW$20:AW$24)*$F51,IF($X51="FSG",0,IF($X51="MG",SUMPRODUCT(Expenses!AW$20:AW$24,$Z51:$Z55)*$F51,MAX((Expenses!AW$20-$AB51/12)*$AA51*$F51,0)+MAX((Expenses!AW$21-$AB52/12)*$AA52*$F51,0)+MAX((Expenses!AW$22-$AB53/12)*$AA53*$F51,0)+MAX((Expenses!AW$23-$AB54/12)*$AA54*$F51,0)+MAX((Expenses!AW$24-$AB55/12)*$AA55*$F51,0)))))</f>
        <v>0</v>
      </c>
      <c r="AZ222" s="154">
        <f>IF(OR(AZ$165&lt;=EOMONTH($E51,$R51*(1-$O51)),AZ$165&gt;EOMONTH($E51,$P51*12*(1-$O51)+$Q51*12*$O51+$R51*(1-$O51))),0,IF($X51="NNN",SUM(Expenses!AX$20:AX$24)*$F51,IF($X51="FSG",0,IF($X51="MG",SUMPRODUCT(Expenses!AX$20:AX$24,$Z51:$Z55)*$F51,MAX((Expenses!AX$20-$AB51/12)*$AA51*$F51,0)+MAX((Expenses!AX$21-$AB52/12)*$AA52*$F51,0)+MAX((Expenses!AX$22-$AB53/12)*$AA53*$F51,0)+MAX((Expenses!AX$23-$AB54/12)*$AA54*$F51,0)+MAX((Expenses!AX$24-$AB55/12)*$AA55*$F51,0)))))</f>
        <v>0</v>
      </c>
      <c r="BA222" s="154">
        <f>IF(OR(BA$165&lt;=EOMONTH($E51,$R51*(1-$O51)),BA$165&gt;EOMONTH($E51,$P51*12*(1-$O51)+$Q51*12*$O51+$R51*(1-$O51))),0,IF($X51="NNN",SUM(Expenses!AY$20:AY$24)*$F51,IF($X51="FSG",0,IF($X51="MG",SUMPRODUCT(Expenses!AY$20:AY$24,$Z51:$Z55)*$F51,MAX((Expenses!AY$20-$AB51/12)*$AA51*$F51,0)+MAX((Expenses!AY$21-$AB52/12)*$AA52*$F51,0)+MAX((Expenses!AY$22-$AB53/12)*$AA53*$F51,0)+MAX((Expenses!AY$23-$AB54/12)*$AA54*$F51,0)+MAX((Expenses!AY$24-$AB55/12)*$AA55*$F51,0)))))</f>
        <v>0</v>
      </c>
      <c r="BB222" s="154">
        <f>IF(OR(BB$165&lt;=EOMONTH($E51,$R51*(1-$O51)),BB$165&gt;EOMONTH($E51,$P51*12*(1-$O51)+$Q51*12*$O51+$R51*(1-$O51))),0,IF($X51="NNN",SUM(Expenses!AZ$20:AZ$24)*$F51,IF($X51="FSG",0,IF($X51="MG",SUMPRODUCT(Expenses!AZ$20:AZ$24,$Z51:$Z55)*$F51,MAX((Expenses!AZ$20-$AB51/12)*$AA51*$F51,0)+MAX((Expenses!AZ$21-$AB52/12)*$AA52*$F51,0)+MAX((Expenses!AZ$22-$AB53/12)*$AA53*$F51,0)+MAX((Expenses!AZ$23-$AB54/12)*$AA54*$F51,0)+MAX((Expenses!AZ$24-$AB55/12)*$AA55*$F51,0)))))</f>
        <v>0</v>
      </c>
      <c r="BC222" s="154">
        <f>IF(OR(BC$165&lt;=EOMONTH($E51,$R51*(1-$O51)),BC$165&gt;EOMONTH($E51,$P51*12*(1-$O51)+$Q51*12*$O51+$R51*(1-$O51))),0,IF($X51="NNN",SUM(Expenses!BA$20:BA$24)*$F51,IF($X51="FSG",0,IF($X51="MG",SUMPRODUCT(Expenses!BA$20:BA$24,$Z51:$Z55)*$F51,MAX((Expenses!BA$20-$AB51/12)*$AA51*$F51,0)+MAX((Expenses!BA$21-$AB52/12)*$AA52*$F51,0)+MAX((Expenses!BA$22-$AB53/12)*$AA53*$F51,0)+MAX((Expenses!BA$23-$AB54/12)*$AA54*$F51,0)+MAX((Expenses!BA$24-$AB55/12)*$AA55*$F51,0)))))</f>
        <v>0</v>
      </c>
      <c r="BD222" s="154">
        <f>IF(OR(BD$165&lt;=EOMONTH($E51,$R51*(1-$O51)),BD$165&gt;EOMONTH($E51,$P51*12*(1-$O51)+$Q51*12*$O51+$R51*(1-$O51))),0,IF($X51="NNN",SUM(Expenses!BB$20:BB$24)*$F51,IF($X51="FSG",0,IF($X51="MG",SUMPRODUCT(Expenses!BB$20:BB$24,$Z51:$Z55)*$F51,MAX((Expenses!BB$20-$AB51/12)*$AA51*$F51,0)+MAX((Expenses!BB$21-$AB52/12)*$AA52*$F51,0)+MAX((Expenses!BB$22-$AB53/12)*$AA53*$F51,0)+MAX((Expenses!BB$23-$AB54/12)*$AA54*$F51,0)+MAX((Expenses!BB$24-$AB55/12)*$AA55*$F51,0)))))</f>
        <v>0</v>
      </c>
      <c r="BE222" s="154">
        <f>IF(OR(BE$165&lt;=EOMONTH($E51,$R51*(1-$O51)),BE$165&gt;EOMONTH($E51,$P51*12*(1-$O51)+$Q51*12*$O51+$R51*(1-$O51))),0,IF($X51="NNN",SUM(Expenses!BC$20:BC$24)*$F51,IF($X51="FSG",0,IF($X51="MG",SUMPRODUCT(Expenses!BC$20:BC$24,$Z51:$Z55)*$F51,MAX((Expenses!BC$20-$AB51/12)*$AA51*$F51,0)+MAX((Expenses!BC$21-$AB52/12)*$AA52*$F51,0)+MAX((Expenses!BC$22-$AB53/12)*$AA53*$F51,0)+MAX((Expenses!BC$23-$AB54/12)*$AA54*$F51,0)+MAX((Expenses!BC$24-$AB55/12)*$AA55*$F51,0)))))</f>
        <v>0</v>
      </c>
      <c r="BF222" s="154">
        <f>IF(OR(BF$165&lt;=EOMONTH($E51,$R51*(1-$O51)),BF$165&gt;EOMONTH($E51,$P51*12*(1-$O51)+$Q51*12*$O51+$R51*(1-$O51))),0,IF($X51="NNN",SUM(Expenses!BD$20:BD$24)*$F51,IF($X51="FSG",0,IF($X51="MG",SUMPRODUCT(Expenses!BD$20:BD$24,$Z51:$Z55)*$F51,MAX((Expenses!BD$20-$AB51/12)*$AA51*$F51,0)+MAX((Expenses!BD$21-$AB52/12)*$AA52*$F51,0)+MAX((Expenses!BD$22-$AB53/12)*$AA53*$F51,0)+MAX((Expenses!BD$23-$AB54/12)*$AA54*$F51,0)+MAX((Expenses!BD$24-$AB55/12)*$AA55*$F51,0)))))</f>
        <v>0</v>
      </c>
      <c r="BG222" s="154">
        <f>IF(OR(BG$165&lt;=EOMONTH($E51,$R51*(1-$O51)),BG$165&gt;EOMONTH($E51,$P51*12*(1-$O51)+$Q51*12*$O51+$R51*(1-$O51))),0,IF($X51="NNN",SUM(Expenses!BE$20:BE$24)*$F51,IF($X51="FSG",0,IF($X51="MG",SUMPRODUCT(Expenses!BE$20:BE$24,$Z51:$Z55)*$F51,MAX((Expenses!BE$20-$AB51/12)*$AA51*$F51,0)+MAX((Expenses!BE$21-$AB52/12)*$AA52*$F51,0)+MAX((Expenses!BE$22-$AB53/12)*$AA53*$F51,0)+MAX((Expenses!BE$23-$AB54/12)*$AA54*$F51,0)+MAX((Expenses!BE$24-$AB55/12)*$AA55*$F51,0)))))</f>
        <v>0</v>
      </c>
      <c r="BH222" s="154">
        <f>IF(OR(BH$165&lt;=EOMONTH($E51,$R51*(1-$O51)),BH$165&gt;EOMONTH($E51,$P51*12*(1-$O51)+$Q51*12*$O51+$R51*(1-$O51))),0,IF($X51="NNN",SUM(Expenses!BF$20:BF$24)*$F51,IF($X51="FSG",0,IF($X51="MG",SUMPRODUCT(Expenses!BF$20:BF$24,$Z51:$Z55)*$F51,MAX((Expenses!BF$20-$AB51/12)*$AA51*$F51,0)+MAX((Expenses!BF$21-$AB52/12)*$AA52*$F51,0)+MAX((Expenses!BF$22-$AB53/12)*$AA53*$F51,0)+MAX((Expenses!BF$23-$AB54/12)*$AA54*$F51,0)+MAX((Expenses!BF$24-$AB55/12)*$AA55*$F51,0)))))</f>
        <v>0</v>
      </c>
      <c r="BI222" s="154">
        <f>IF(OR(BI$165&lt;=EOMONTH($E51,$R51*(1-$O51)),BI$165&gt;EOMONTH($E51,$P51*12*(1-$O51)+$Q51*12*$O51+$R51*(1-$O51))),0,IF($X51="NNN",SUM(Expenses!BG$20:BG$24)*$F51,IF($X51="FSG",0,IF($X51="MG",SUMPRODUCT(Expenses!BG$20:BG$24,$Z51:$Z55)*$F51,MAX((Expenses!BG$20-$AB51/12)*$AA51*$F51,0)+MAX((Expenses!BG$21-$AB52/12)*$AA52*$F51,0)+MAX((Expenses!BG$22-$AB53/12)*$AA53*$F51,0)+MAX((Expenses!BG$23-$AB54/12)*$AA54*$F51,0)+MAX((Expenses!BG$24-$AB55/12)*$AA55*$F51,0)))))</f>
        <v>0</v>
      </c>
      <c r="BJ222" s="154">
        <f>IF(OR(BJ$165&lt;=EOMONTH($E51,$R51*(1-$O51)),BJ$165&gt;EOMONTH($E51,$P51*12*(1-$O51)+$Q51*12*$O51+$R51*(1-$O51))),0,IF($X51="NNN",SUM(Expenses!BH$20:BH$24)*$F51,IF($X51="FSG",0,IF($X51="MG",SUMPRODUCT(Expenses!BH$20:BH$24,$Z51:$Z55)*$F51,MAX((Expenses!BH$20-$AB51/12)*$AA51*$F51,0)+MAX((Expenses!BH$21-$AB52/12)*$AA52*$F51,0)+MAX((Expenses!BH$22-$AB53/12)*$AA53*$F51,0)+MAX((Expenses!BH$23-$AB54/12)*$AA54*$F51,0)+MAX((Expenses!BH$24-$AB55/12)*$AA55*$F51,0)))))</f>
        <v>0</v>
      </c>
      <c r="BK222" s="154">
        <f>IF(OR(BK$165&lt;=EOMONTH($E51,$R51*(1-$O51)),BK$165&gt;EOMONTH($E51,$P51*12*(1-$O51)+$Q51*12*$O51+$R51*(1-$O51))),0,IF($X51="NNN",SUM(Expenses!BI$20:BI$24)*$F51,IF($X51="FSG",0,IF($X51="MG",SUMPRODUCT(Expenses!BI$20:BI$24,$Z51:$Z55)*$F51,MAX((Expenses!BI$20-$AB51/12)*$AA51*$F51,0)+MAX((Expenses!BI$21-$AB52/12)*$AA52*$F51,0)+MAX((Expenses!BI$22-$AB53/12)*$AA53*$F51,0)+MAX((Expenses!BI$23-$AB54/12)*$AA54*$F51,0)+MAX((Expenses!BI$24-$AB55/12)*$AA55*$F51,0)))))</f>
        <v>0</v>
      </c>
      <c r="BL222" s="154">
        <f>IF(OR(BL$165&lt;=EOMONTH($E51,$R51*(1-$O51)),BL$165&gt;EOMONTH($E51,$P51*12*(1-$O51)+$Q51*12*$O51+$R51*(1-$O51))),0,IF($X51="NNN",SUM(Expenses!BJ$20:BJ$24)*$F51,IF($X51="FSG",0,IF($X51="MG",SUMPRODUCT(Expenses!BJ$20:BJ$24,$Z51:$Z55)*$F51,MAX((Expenses!BJ$20-$AB51/12)*$AA51*$F51,0)+MAX((Expenses!BJ$21-$AB52/12)*$AA52*$F51,0)+MAX((Expenses!BJ$22-$AB53/12)*$AA53*$F51,0)+MAX((Expenses!BJ$23-$AB54/12)*$AA54*$F51,0)+MAX((Expenses!BJ$24-$AB55/12)*$AA55*$F51,0)))))</f>
        <v>0</v>
      </c>
      <c r="BM222" s="154">
        <f>IF(OR(BM$165&lt;=EOMONTH($E51,$R51*(1-$O51)),BM$165&gt;EOMONTH($E51,$P51*12*(1-$O51)+$Q51*12*$O51+$R51*(1-$O51))),0,IF($X51="NNN",SUM(Expenses!BK$20:BK$24)*$F51,IF($X51="FSG",0,IF($X51="MG",SUMPRODUCT(Expenses!BK$20:BK$24,$Z51:$Z55)*$F51,MAX((Expenses!BK$20-$AB51/12)*$AA51*$F51,0)+MAX((Expenses!BK$21-$AB52/12)*$AA52*$F51,0)+MAX((Expenses!BK$22-$AB53/12)*$AA53*$F51,0)+MAX((Expenses!BK$23-$AB54/12)*$AA54*$F51,0)+MAX((Expenses!BK$24-$AB55/12)*$AA55*$F51,0)))))</f>
        <v>0</v>
      </c>
      <c r="BN222" s="154">
        <f>IF(OR(BN$165&lt;=EOMONTH($E51,$R51*(1-$O51)),BN$165&gt;EOMONTH($E51,$P51*12*(1-$O51)+$Q51*12*$O51+$R51*(1-$O51))),0,IF($X51="NNN",SUM(Expenses!BL$20:BL$24)*$F51,IF($X51="FSG",0,IF($X51="MG",SUMPRODUCT(Expenses!BL$20:BL$24,$Z51:$Z55)*$F51,MAX((Expenses!BL$20-$AB51/12)*$AA51*$F51,0)+MAX((Expenses!BL$21-$AB52/12)*$AA52*$F51,0)+MAX((Expenses!BL$22-$AB53/12)*$AA53*$F51,0)+MAX((Expenses!BL$23-$AB54/12)*$AA54*$F51,0)+MAX((Expenses!BL$24-$AB55/12)*$AA55*$F51,0)))))</f>
        <v>0</v>
      </c>
      <c r="BO222" s="154">
        <f>IF(OR(BO$165&lt;=EOMONTH($E51,$R51*(1-$O51)),BO$165&gt;EOMONTH($E51,$P51*12*(1-$O51)+$Q51*12*$O51+$R51*(1-$O51))),0,IF($X51="NNN",SUM(Expenses!BM$20:BM$24)*$F51,IF($X51="FSG",0,IF($X51="MG",SUMPRODUCT(Expenses!BM$20:BM$24,$Z51:$Z55)*$F51,MAX((Expenses!BM$20-$AB51/12)*$AA51*$F51,0)+MAX((Expenses!BM$21-$AB52/12)*$AA52*$F51,0)+MAX((Expenses!BM$22-$AB53/12)*$AA53*$F51,0)+MAX((Expenses!BM$23-$AB54/12)*$AA54*$F51,0)+MAX((Expenses!BM$24-$AB55/12)*$AA55*$F51,0)))))</f>
        <v>0</v>
      </c>
      <c r="BP222" s="154">
        <f>IF(OR(BP$165&lt;=EOMONTH($E51,$R51*(1-$O51)),BP$165&gt;EOMONTH($E51,$P51*12*(1-$O51)+$Q51*12*$O51+$R51*(1-$O51))),0,IF($X51="NNN",SUM(Expenses!BN$20:BN$24)*$F51,IF($X51="FSG",0,IF($X51="MG",SUMPRODUCT(Expenses!BN$20:BN$24,$Z51:$Z55)*$F51,MAX((Expenses!BN$20-$AB51/12)*$AA51*$F51,0)+MAX((Expenses!BN$21-$AB52/12)*$AA52*$F51,0)+MAX((Expenses!BN$22-$AB53/12)*$AA53*$F51,0)+MAX((Expenses!BN$23-$AB54/12)*$AA54*$F51,0)+MAX((Expenses!BN$24-$AB55/12)*$AA55*$F51,0)))))</f>
        <v>0</v>
      </c>
      <c r="BQ222" s="154">
        <f>IF(OR(BQ$165&lt;=EOMONTH($E51,$R51*(1-$O51)),BQ$165&gt;EOMONTH($E51,$P51*12*(1-$O51)+$Q51*12*$O51+$R51*(1-$O51))),0,IF($X51="NNN",SUM(Expenses!BO$20:BO$24)*$F51,IF($X51="FSG",0,IF($X51="MG",SUMPRODUCT(Expenses!BO$20:BO$24,$Z51:$Z55)*$F51,MAX((Expenses!BO$20-$AB51/12)*$AA51*$F51,0)+MAX((Expenses!BO$21-$AB52/12)*$AA52*$F51,0)+MAX((Expenses!BO$22-$AB53/12)*$AA53*$F51,0)+MAX((Expenses!BO$23-$AB54/12)*$AA54*$F51,0)+MAX((Expenses!BO$24-$AB55/12)*$AA55*$F51,0)))))</f>
        <v>0</v>
      </c>
      <c r="BR222" s="154">
        <f>IF(OR(BR$165&lt;=EOMONTH($E51,$R51*(1-$O51)),BR$165&gt;EOMONTH($E51,$P51*12*(1-$O51)+$Q51*12*$O51+$R51*(1-$O51))),0,IF($X51="NNN",SUM(Expenses!BP$20:BP$24)*$F51,IF($X51="FSG",0,IF($X51="MG",SUMPRODUCT(Expenses!BP$20:BP$24,$Z51:$Z55)*$F51,MAX((Expenses!BP$20-$AB51/12)*$AA51*$F51,0)+MAX((Expenses!BP$21-$AB52/12)*$AA52*$F51,0)+MAX((Expenses!BP$22-$AB53/12)*$AA53*$F51,0)+MAX((Expenses!BP$23-$AB54/12)*$AA54*$F51,0)+MAX((Expenses!BP$24-$AB55/12)*$AA55*$F51,0)))))</f>
        <v>0</v>
      </c>
      <c r="BS222" s="154">
        <f>IF(OR(BS$165&lt;=EOMONTH($E51,$R51*(1-$O51)),BS$165&gt;EOMONTH($E51,$P51*12*(1-$O51)+$Q51*12*$O51+$R51*(1-$O51))),0,IF($X51="NNN",SUM(Expenses!BQ$20:BQ$24)*$F51,IF($X51="FSG",0,IF($X51="MG",SUMPRODUCT(Expenses!BQ$20:BQ$24,$Z51:$Z55)*$F51,MAX((Expenses!BQ$20-$AB51/12)*$AA51*$F51,0)+MAX((Expenses!BQ$21-$AB52/12)*$AA52*$F51,0)+MAX((Expenses!BQ$22-$AB53/12)*$AA53*$F51,0)+MAX((Expenses!BQ$23-$AB54/12)*$AA54*$F51,0)+MAX((Expenses!BQ$24-$AB55/12)*$AA55*$F51,0)))))</f>
        <v>0</v>
      </c>
      <c r="BT222" s="154">
        <f>IF(OR(BT$165&lt;=EOMONTH($E51,$R51*(1-$O51)),BT$165&gt;EOMONTH($E51,$P51*12*(1-$O51)+$Q51*12*$O51+$R51*(1-$O51))),0,IF($X51="NNN",SUM(Expenses!BR$20:BR$24)*$F51,IF($X51="FSG",0,IF($X51="MG",SUMPRODUCT(Expenses!BR$20:BR$24,$Z51:$Z55)*$F51,MAX((Expenses!BR$20-$AB51/12)*$AA51*$F51,0)+MAX((Expenses!BR$21-$AB52/12)*$AA52*$F51,0)+MAX((Expenses!BR$22-$AB53/12)*$AA53*$F51,0)+MAX((Expenses!BR$23-$AB54/12)*$AA54*$F51,0)+MAX((Expenses!BR$24-$AB55/12)*$AA55*$F51,0)))))</f>
        <v>0</v>
      </c>
      <c r="BU222" s="154">
        <f>IF(OR(BU$165&lt;=EOMONTH($E51,$R51*(1-$O51)),BU$165&gt;EOMONTH($E51,$P51*12*(1-$O51)+$Q51*12*$O51+$R51*(1-$O51))),0,IF($X51="NNN",SUM(Expenses!BS$20:BS$24)*$F51,IF($X51="FSG",0,IF($X51="MG",SUMPRODUCT(Expenses!BS$20:BS$24,$Z51:$Z55)*$F51,MAX((Expenses!BS$20-$AB51/12)*$AA51*$F51,0)+MAX((Expenses!BS$21-$AB52/12)*$AA52*$F51,0)+MAX((Expenses!BS$22-$AB53/12)*$AA53*$F51,0)+MAX((Expenses!BS$23-$AB54/12)*$AA54*$F51,0)+MAX((Expenses!BS$24-$AB55/12)*$AA55*$F51,0)))))</f>
        <v>0</v>
      </c>
      <c r="BV222" s="154">
        <f>IF(OR(BV$165&lt;=EOMONTH($E51,$R51*(1-$O51)),BV$165&gt;EOMONTH($E51,$P51*12*(1-$O51)+$Q51*12*$O51+$R51*(1-$O51))),0,IF($X51="NNN",SUM(Expenses!BT$20:BT$24)*$F51,IF($X51="FSG",0,IF($X51="MG",SUMPRODUCT(Expenses!BT$20:BT$24,$Z51:$Z55)*$F51,MAX((Expenses!BT$20-$AB51/12)*$AA51*$F51,0)+MAX((Expenses!BT$21-$AB52/12)*$AA52*$F51,0)+MAX((Expenses!BT$22-$AB53/12)*$AA53*$F51,0)+MAX((Expenses!BT$23-$AB54/12)*$AA54*$F51,0)+MAX((Expenses!BT$24-$AB55/12)*$AA55*$F51,0)))))</f>
        <v>0</v>
      </c>
      <c r="BW222" s="154">
        <f>IF(OR(BW$165&lt;=EOMONTH($E51,$R51*(1-$O51)),BW$165&gt;EOMONTH($E51,$P51*12*(1-$O51)+$Q51*12*$O51+$R51*(1-$O51))),0,IF($X51="NNN",SUM(Expenses!BU$20:BU$24)*$F51,IF($X51="FSG",0,IF($X51="MG",SUMPRODUCT(Expenses!BU$20:BU$24,$Z51:$Z55)*$F51,MAX((Expenses!BU$20-$AB51/12)*$AA51*$F51,0)+MAX((Expenses!BU$21-$AB52/12)*$AA52*$F51,0)+MAX((Expenses!BU$22-$AB53/12)*$AA53*$F51,0)+MAX((Expenses!BU$23-$AB54/12)*$AA54*$F51,0)+MAX((Expenses!BU$24-$AB55/12)*$AA55*$F51,0)))))</f>
        <v>0</v>
      </c>
      <c r="BX222" s="154">
        <f>IF(OR(BX$165&lt;=EOMONTH($E51,$R51*(1-$O51)),BX$165&gt;EOMONTH($E51,$P51*12*(1-$O51)+$Q51*12*$O51+$R51*(1-$O51))),0,IF($X51="NNN",SUM(Expenses!BV$20:BV$24)*$F51,IF($X51="FSG",0,IF($X51="MG",SUMPRODUCT(Expenses!BV$20:BV$24,$Z51:$Z55)*$F51,MAX((Expenses!BV$20-$AB51/12)*$AA51*$F51,0)+MAX((Expenses!BV$21-$AB52/12)*$AA52*$F51,0)+MAX((Expenses!BV$22-$AB53/12)*$AA53*$F51,0)+MAX((Expenses!BV$23-$AB54/12)*$AA54*$F51,0)+MAX((Expenses!BV$24-$AB55/12)*$AA55*$F51,0)))))</f>
        <v>0</v>
      </c>
      <c r="BY222" s="154">
        <f>IF(OR(BY$165&lt;=EOMONTH($E51,$R51*(1-$O51)),BY$165&gt;EOMONTH($E51,$P51*12*(1-$O51)+$Q51*12*$O51+$R51*(1-$O51))),0,IF($X51="NNN",SUM(Expenses!BW$20:BW$24)*$F51,IF($X51="FSG",0,IF($X51="MG",SUMPRODUCT(Expenses!BW$20:BW$24,$Z51:$Z55)*$F51,MAX((Expenses!BW$20-$AB51/12)*$AA51*$F51,0)+MAX((Expenses!BW$21-$AB52/12)*$AA52*$F51,0)+MAX((Expenses!BW$22-$AB53/12)*$AA53*$F51,0)+MAX((Expenses!BW$23-$AB54/12)*$AA54*$F51,0)+MAX((Expenses!BW$24-$AB55/12)*$AA55*$F51,0)))))</f>
        <v>0</v>
      </c>
      <c r="BZ222" s="154">
        <f>IF(OR(BZ$165&lt;=EOMONTH($E51,$R51*(1-$O51)),BZ$165&gt;EOMONTH($E51,$P51*12*(1-$O51)+$Q51*12*$O51+$R51*(1-$O51))),0,IF($X51="NNN",SUM(Expenses!BX$20:BX$24)*$F51,IF($X51="FSG",0,IF($X51="MG",SUMPRODUCT(Expenses!BX$20:BX$24,$Z51:$Z55)*$F51,MAX((Expenses!BX$20-$AB51/12)*$AA51*$F51,0)+MAX((Expenses!BX$21-$AB52/12)*$AA52*$F51,0)+MAX((Expenses!BX$22-$AB53/12)*$AA53*$F51,0)+MAX((Expenses!BX$23-$AB54/12)*$AA54*$F51,0)+MAX((Expenses!BX$24-$AB55/12)*$AA55*$F51,0)))))</f>
        <v>0</v>
      </c>
      <c r="CA222" s="154">
        <f>IF(OR(CA$165&lt;=EOMONTH($E51,$R51*(1-$O51)),CA$165&gt;EOMONTH($E51,$P51*12*(1-$O51)+$Q51*12*$O51+$R51*(1-$O51))),0,IF($X51="NNN",SUM(Expenses!BY$20:BY$24)*$F51,IF($X51="FSG",0,IF($X51="MG",SUMPRODUCT(Expenses!BY$20:BY$24,$Z51:$Z55)*$F51,MAX((Expenses!BY$20-$AB51/12)*$AA51*$F51,0)+MAX((Expenses!BY$21-$AB52/12)*$AA52*$F51,0)+MAX((Expenses!BY$22-$AB53/12)*$AA53*$F51,0)+MAX((Expenses!BY$23-$AB54/12)*$AA54*$F51,0)+MAX((Expenses!BY$24-$AB55/12)*$AA55*$F51,0)))))</f>
        <v>0</v>
      </c>
      <c r="CB222" s="154">
        <f>IF(OR(CB$165&lt;=EOMONTH($E51,$R51*(1-$O51)),CB$165&gt;EOMONTH($E51,$P51*12*(1-$O51)+$Q51*12*$O51+$R51*(1-$O51))),0,IF($X51="NNN",SUM(Expenses!BZ$20:BZ$24)*$F51,IF($X51="FSG",0,IF($X51="MG",SUMPRODUCT(Expenses!BZ$20:BZ$24,$Z51:$Z55)*$F51,MAX((Expenses!BZ$20-$AB51/12)*$AA51*$F51,0)+MAX((Expenses!BZ$21-$AB52/12)*$AA52*$F51,0)+MAX((Expenses!BZ$22-$AB53/12)*$AA53*$F51,0)+MAX((Expenses!BZ$23-$AB54/12)*$AA54*$F51,0)+MAX((Expenses!BZ$24-$AB55/12)*$AA55*$F51,0)))))</f>
        <v>0</v>
      </c>
      <c r="CC222" s="154">
        <f>IF(OR(CC$165&lt;=EOMONTH($E51,$R51*(1-$O51)),CC$165&gt;EOMONTH($E51,$P51*12*(1-$O51)+$Q51*12*$O51+$R51*(1-$O51))),0,IF($X51="NNN",SUM(Expenses!CA$20:CA$24)*$F51,IF($X51="FSG",0,IF($X51="MG",SUMPRODUCT(Expenses!CA$20:CA$24,$Z51:$Z55)*$F51,MAX((Expenses!CA$20-$AB51/12)*$AA51*$F51,0)+MAX((Expenses!CA$21-$AB52/12)*$AA52*$F51,0)+MAX((Expenses!CA$22-$AB53/12)*$AA53*$F51,0)+MAX((Expenses!CA$23-$AB54/12)*$AA54*$F51,0)+MAX((Expenses!CA$24-$AB55/12)*$AA55*$F51,0)))))</f>
        <v>0</v>
      </c>
      <c r="CD222" s="154">
        <f>IF(OR(CD$165&lt;=EOMONTH($E51,$R51*(1-$O51)),CD$165&gt;EOMONTH($E51,$P51*12*(1-$O51)+$Q51*12*$O51+$R51*(1-$O51))),0,IF($X51="NNN",SUM(Expenses!CB$20:CB$24)*$F51,IF($X51="FSG",0,IF($X51="MG",SUMPRODUCT(Expenses!CB$20:CB$24,$Z51:$Z55)*$F51,MAX((Expenses!CB$20-$AB51/12)*$AA51*$F51,0)+MAX((Expenses!CB$21-$AB52/12)*$AA52*$F51,0)+MAX((Expenses!CB$22-$AB53/12)*$AA53*$F51,0)+MAX((Expenses!CB$23-$AB54/12)*$AA54*$F51,0)+MAX((Expenses!CB$24-$AB55/12)*$AA55*$F51,0)))))</f>
        <v>0</v>
      </c>
      <c r="CE222" s="154">
        <f>IF(OR(CE$165&lt;=EOMONTH($E51,$R51*(1-$O51)),CE$165&gt;EOMONTH($E51,$P51*12*(1-$O51)+$Q51*12*$O51+$R51*(1-$O51))),0,IF($X51="NNN",SUM(Expenses!CC$20:CC$24)*$F51,IF($X51="FSG",0,IF($X51="MG",SUMPRODUCT(Expenses!CC$20:CC$24,$Z51:$Z55)*$F51,MAX((Expenses!CC$20-$AB51/12)*$AA51*$F51,0)+MAX((Expenses!CC$21-$AB52/12)*$AA52*$F51,0)+MAX((Expenses!CC$22-$AB53/12)*$AA53*$F51,0)+MAX((Expenses!CC$23-$AB54/12)*$AA54*$F51,0)+MAX((Expenses!CC$24-$AB55/12)*$AA55*$F51,0)))))</f>
        <v>0</v>
      </c>
      <c r="CF222" s="154">
        <f>IF(OR(CF$165&lt;=EOMONTH($E51,$R51*(1-$O51)),CF$165&gt;EOMONTH($E51,$P51*12*(1-$O51)+$Q51*12*$O51+$R51*(1-$O51))),0,IF($X51="NNN",SUM(Expenses!CD$20:CD$24)*$F51,IF($X51="FSG",0,IF($X51="MG",SUMPRODUCT(Expenses!CD$20:CD$24,$Z51:$Z55)*$F51,MAX((Expenses!CD$20-$AB51/12)*$AA51*$F51,0)+MAX((Expenses!CD$21-$AB52/12)*$AA52*$F51,0)+MAX((Expenses!CD$22-$AB53/12)*$AA53*$F51,0)+MAX((Expenses!CD$23-$AB54/12)*$AA54*$F51,0)+MAX((Expenses!CD$24-$AB55/12)*$AA55*$F51,0)))))</f>
        <v>0</v>
      </c>
      <c r="CG222" s="154">
        <f>IF(OR(CG$165&lt;=EOMONTH($E51,$R51*(1-$O51)),CG$165&gt;EOMONTH($E51,$P51*12*(1-$O51)+$Q51*12*$O51+$R51*(1-$O51))),0,IF($X51="NNN",SUM(Expenses!CE$20:CE$24)*$F51,IF($X51="FSG",0,IF($X51="MG",SUMPRODUCT(Expenses!CE$20:CE$24,$Z51:$Z55)*$F51,MAX((Expenses!CE$20-$AB51/12)*$AA51*$F51,0)+MAX((Expenses!CE$21-$AB52/12)*$AA52*$F51,0)+MAX((Expenses!CE$22-$AB53/12)*$AA53*$F51,0)+MAX((Expenses!CE$23-$AB54/12)*$AA54*$F51,0)+MAX((Expenses!CE$24-$AB55/12)*$AA55*$F51,0)))))</f>
        <v>0</v>
      </c>
      <c r="CH222" s="154">
        <f>IF(OR(CH$165&lt;=EOMONTH($E51,$R51*(1-$O51)),CH$165&gt;EOMONTH($E51,$P51*12*(1-$O51)+$Q51*12*$O51+$R51*(1-$O51))),0,IF($X51="NNN",SUM(Expenses!CF$20:CF$24)*$F51,IF($X51="FSG",0,IF($X51="MG",SUMPRODUCT(Expenses!CF$20:CF$24,$Z51:$Z55)*$F51,MAX((Expenses!CF$20-$AB51/12)*$AA51*$F51,0)+MAX((Expenses!CF$21-$AB52/12)*$AA52*$F51,0)+MAX((Expenses!CF$22-$AB53/12)*$AA53*$F51,0)+MAX((Expenses!CF$23-$AB54/12)*$AA54*$F51,0)+MAX((Expenses!CF$24-$AB55/12)*$AA55*$F51,0)))))</f>
        <v>0</v>
      </c>
      <c r="CI222" s="154">
        <f>IF(OR(CI$165&lt;=EOMONTH($E51,$R51*(1-$O51)),CI$165&gt;EOMONTH($E51,$P51*12*(1-$O51)+$Q51*12*$O51+$R51*(1-$O51))),0,IF($X51="NNN",SUM(Expenses!CG$20:CG$24)*$F51,IF($X51="FSG",0,IF($X51="MG",SUMPRODUCT(Expenses!CG$20:CG$24,$Z51:$Z55)*$F51,MAX((Expenses!CG$20-$AB51/12)*$AA51*$F51,0)+MAX((Expenses!CG$21-$AB52/12)*$AA52*$F51,0)+MAX((Expenses!CG$22-$AB53/12)*$AA53*$F51,0)+MAX((Expenses!CG$23-$AB54/12)*$AA54*$F51,0)+MAX((Expenses!CG$24-$AB55/12)*$AA55*$F51,0)))))</f>
        <v>0</v>
      </c>
      <c r="CJ222" s="154">
        <f>IF(OR(CJ$165&lt;=EOMONTH($E51,$R51*(1-$O51)),CJ$165&gt;EOMONTH($E51,$P51*12*(1-$O51)+$Q51*12*$O51+$R51*(1-$O51))),0,IF($X51="NNN",SUM(Expenses!CH$20:CH$24)*$F51,IF($X51="FSG",0,IF($X51="MG",SUMPRODUCT(Expenses!CH$20:CH$24,$Z51:$Z55)*$F51,MAX((Expenses!CH$20-$AB51/12)*$AA51*$F51,0)+MAX((Expenses!CH$21-$AB52/12)*$AA52*$F51,0)+MAX((Expenses!CH$22-$AB53/12)*$AA53*$F51,0)+MAX((Expenses!CH$23-$AB54/12)*$AA54*$F51,0)+MAX((Expenses!CH$24-$AB55/12)*$AA55*$F51,0)))))</f>
        <v>0</v>
      </c>
      <c r="CK222" s="154">
        <f>IF(OR(CK$165&lt;=EOMONTH($E51,$R51*(1-$O51)),CK$165&gt;EOMONTH($E51,$P51*12*(1-$O51)+$Q51*12*$O51+$R51*(1-$O51))),0,IF($X51="NNN",SUM(Expenses!CI$20:CI$24)*$F51,IF($X51="FSG",0,IF($X51="MG",SUMPRODUCT(Expenses!CI$20:CI$24,$Z51:$Z55)*$F51,MAX((Expenses!CI$20-$AB51/12)*$AA51*$F51,0)+MAX((Expenses!CI$21-$AB52/12)*$AA52*$F51,0)+MAX((Expenses!CI$22-$AB53/12)*$AA53*$F51,0)+MAX((Expenses!CI$23-$AB54/12)*$AA54*$F51,0)+MAX((Expenses!CI$24-$AB55/12)*$AA55*$F51,0)))))</f>
        <v>0</v>
      </c>
      <c r="CL222" s="154">
        <f>IF(OR(CL$165&lt;=EOMONTH($E51,$R51*(1-$O51)),CL$165&gt;EOMONTH($E51,$P51*12*(1-$O51)+$Q51*12*$O51+$R51*(1-$O51))),0,IF($X51="NNN",SUM(Expenses!CJ$20:CJ$24)*$F51,IF($X51="FSG",0,IF($X51="MG",SUMPRODUCT(Expenses!CJ$20:CJ$24,$Z51:$Z55)*$F51,MAX((Expenses!CJ$20-$AB51/12)*$AA51*$F51,0)+MAX((Expenses!CJ$21-$AB52/12)*$AA52*$F51,0)+MAX((Expenses!CJ$22-$AB53/12)*$AA53*$F51,0)+MAX((Expenses!CJ$23-$AB54/12)*$AA54*$F51,0)+MAX((Expenses!CJ$24-$AB55/12)*$AA55*$F51,0)))))</f>
        <v>0</v>
      </c>
      <c r="CM222" s="154">
        <f>IF(OR(CM$165&lt;=EOMONTH($E51,$R51*(1-$O51)),CM$165&gt;EOMONTH($E51,$P51*12*(1-$O51)+$Q51*12*$O51+$R51*(1-$O51))),0,IF($X51="NNN",SUM(Expenses!CK$20:CK$24)*$F51,IF($X51="FSG",0,IF($X51="MG",SUMPRODUCT(Expenses!CK$20:CK$24,$Z51:$Z55)*$F51,MAX((Expenses!CK$20-$AB51/12)*$AA51*$F51,0)+MAX((Expenses!CK$21-$AB52/12)*$AA52*$F51,0)+MAX((Expenses!CK$22-$AB53/12)*$AA53*$F51,0)+MAX((Expenses!CK$23-$AB54/12)*$AA54*$F51,0)+MAX((Expenses!CK$24-$AB55/12)*$AA55*$F51,0)))))</f>
        <v>0</v>
      </c>
      <c r="CN222" s="154">
        <f>IF(OR(CN$165&lt;=EOMONTH($E51,$R51*(1-$O51)),CN$165&gt;EOMONTH($E51,$P51*12*(1-$O51)+$Q51*12*$O51+$R51*(1-$O51))),0,IF($X51="NNN",SUM(Expenses!CL$20:CL$24)*$F51,IF($X51="FSG",0,IF($X51="MG",SUMPRODUCT(Expenses!CL$20:CL$24,$Z51:$Z55)*$F51,MAX((Expenses!CL$20-$AB51/12)*$AA51*$F51,0)+MAX((Expenses!CL$21-$AB52/12)*$AA52*$F51,0)+MAX((Expenses!CL$22-$AB53/12)*$AA53*$F51,0)+MAX((Expenses!CL$23-$AB54/12)*$AA54*$F51,0)+MAX((Expenses!CL$24-$AB55/12)*$AA55*$F51,0)))))</f>
        <v>0</v>
      </c>
      <c r="CO222" s="154">
        <f>IF(OR(CO$165&lt;=EOMONTH($E51,$R51*(1-$O51)),CO$165&gt;EOMONTH($E51,$P51*12*(1-$O51)+$Q51*12*$O51+$R51*(1-$O51))),0,IF($X51="NNN",SUM(Expenses!CM$20:CM$24)*$F51,IF($X51="FSG",0,IF($X51="MG",SUMPRODUCT(Expenses!CM$20:CM$24,$Z51:$Z55)*$F51,MAX((Expenses!CM$20-$AB51/12)*$AA51*$F51,0)+MAX((Expenses!CM$21-$AB52/12)*$AA52*$F51,0)+MAX((Expenses!CM$22-$AB53/12)*$AA53*$F51,0)+MAX((Expenses!CM$23-$AB54/12)*$AA54*$F51,0)+MAX((Expenses!CM$24-$AB55/12)*$AA55*$F51,0)))))</f>
        <v>0</v>
      </c>
      <c r="CP222" s="154">
        <f>IF(OR(CP$165&lt;=EOMONTH($E51,$R51*(1-$O51)),CP$165&gt;EOMONTH($E51,$P51*12*(1-$O51)+$Q51*12*$O51+$R51*(1-$O51))),0,IF($X51="NNN",SUM(Expenses!CN$20:CN$24)*$F51,IF($X51="FSG",0,IF($X51="MG",SUMPRODUCT(Expenses!CN$20:CN$24,$Z51:$Z55)*$F51,MAX((Expenses!CN$20-$AB51/12)*$AA51*$F51,0)+MAX((Expenses!CN$21-$AB52/12)*$AA52*$F51,0)+MAX((Expenses!CN$22-$AB53/12)*$AA53*$F51,0)+MAX((Expenses!CN$23-$AB54/12)*$AA54*$F51,0)+MAX((Expenses!CN$24-$AB55/12)*$AA55*$F51,0)))))</f>
        <v>0</v>
      </c>
      <c r="CQ222" s="154">
        <f>IF(OR(CQ$165&lt;=EOMONTH($E51,$R51*(1-$O51)),CQ$165&gt;EOMONTH($E51,$P51*12*(1-$O51)+$Q51*12*$O51+$R51*(1-$O51))),0,IF($X51="NNN",SUM(Expenses!CO$20:CO$24)*$F51,IF($X51="FSG",0,IF($X51="MG",SUMPRODUCT(Expenses!CO$20:CO$24,$Z51:$Z55)*$F51,MAX((Expenses!CO$20-$AB51/12)*$AA51*$F51,0)+MAX((Expenses!CO$21-$AB52/12)*$AA52*$F51,0)+MAX((Expenses!CO$22-$AB53/12)*$AA53*$F51,0)+MAX((Expenses!CO$23-$AB54/12)*$AA54*$F51,0)+MAX((Expenses!CO$24-$AB55/12)*$AA55*$F51,0)))))</f>
        <v>0</v>
      </c>
      <c r="CR222" s="154">
        <f>IF(OR(CR$165&lt;=EOMONTH($E51,$R51*(1-$O51)),CR$165&gt;EOMONTH($E51,$P51*12*(1-$O51)+$Q51*12*$O51+$R51*(1-$O51))),0,IF($X51="NNN",SUM(Expenses!CP$20:CP$24)*$F51,IF($X51="FSG",0,IF($X51="MG",SUMPRODUCT(Expenses!CP$20:CP$24,$Z51:$Z55)*$F51,MAX((Expenses!CP$20-$AB51/12)*$AA51*$F51,0)+MAX((Expenses!CP$21-$AB52/12)*$AA52*$F51,0)+MAX((Expenses!CP$22-$AB53/12)*$AA53*$F51,0)+MAX((Expenses!CP$23-$AB54/12)*$AA54*$F51,0)+MAX((Expenses!CP$24-$AB55/12)*$AA55*$F51,0)))))</f>
        <v>0</v>
      </c>
      <c r="CS222" s="154">
        <f>IF(OR(CS$165&lt;=EOMONTH($E51,$R51*(1-$O51)),CS$165&gt;EOMONTH($E51,$P51*12*(1-$O51)+$Q51*12*$O51+$R51*(1-$O51))),0,IF($X51="NNN",SUM(Expenses!CQ$20:CQ$24)*$F51,IF($X51="FSG",0,IF($X51="MG",SUMPRODUCT(Expenses!CQ$20:CQ$24,$Z51:$Z55)*$F51,MAX((Expenses!CQ$20-$AB51/12)*$AA51*$F51,0)+MAX((Expenses!CQ$21-$AB52/12)*$AA52*$F51,0)+MAX((Expenses!CQ$22-$AB53/12)*$AA53*$F51,0)+MAX((Expenses!CQ$23-$AB54/12)*$AA54*$F51,0)+MAX((Expenses!CQ$24-$AB55/12)*$AA55*$F51,0)))))</f>
        <v>0</v>
      </c>
      <c r="CT222" s="154">
        <f>IF(OR(CT$165&lt;=EOMONTH($E51,$R51*(1-$O51)),CT$165&gt;EOMONTH($E51,$P51*12*(1-$O51)+$Q51*12*$O51+$R51*(1-$O51))),0,IF($X51="NNN",SUM(Expenses!CR$20:CR$24)*$F51,IF($X51="FSG",0,IF($X51="MG",SUMPRODUCT(Expenses!CR$20:CR$24,$Z51:$Z55)*$F51,MAX((Expenses!CR$20-$AB51/12)*$AA51*$F51,0)+MAX((Expenses!CR$21-$AB52/12)*$AA52*$F51,0)+MAX((Expenses!CR$22-$AB53/12)*$AA53*$F51,0)+MAX((Expenses!CR$23-$AB54/12)*$AA54*$F51,0)+MAX((Expenses!CR$24-$AB55/12)*$AA55*$F51,0)))))</f>
        <v>0</v>
      </c>
      <c r="CU222" s="154">
        <f>IF(OR(CU$165&lt;=EOMONTH($E51,$R51*(1-$O51)),CU$165&gt;EOMONTH($E51,$P51*12*(1-$O51)+$Q51*12*$O51+$R51*(1-$O51))),0,IF($X51="NNN",SUM(Expenses!CS$20:CS$24)*$F51,IF($X51="FSG",0,IF($X51="MG",SUMPRODUCT(Expenses!CS$20:CS$24,$Z51:$Z55)*$F51,MAX((Expenses!CS$20-$AB51/12)*$AA51*$F51,0)+MAX((Expenses!CS$21-$AB52/12)*$AA52*$F51,0)+MAX((Expenses!CS$22-$AB53/12)*$AA53*$F51,0)+MAX((Expenses!CS$23-$AB54/12)*$AA54*$F51,0)+MAX((Expenses!CS$24-$AB55/12)*$AA55*$F51,0)))))</f>
        <v>0</v>
      </c>
      <c r="CV222" s="154">
        <f>IF(OR(CV$165&lt;=EOMONTH($E51,$R51*(1-$O51)),CV$165&gt;EOMONTH($E51,$P51*12*(1-$O51)+$Q51*12*$O51+$R51*(1-$O51))),0,IF($X51="NNN",SUM(Expenses!CT$20:CT$24)*$F51,IF($X51="FSG",0,IF($X51="MG",SUMPRODUCT(Expenses!CT$20:CT$24,$Z51:$Z55)*$F51,MAX((Expenses!CT$20-$AB51/12)*$AA51*$F51,0)+MAX((Expenses!CT$21-$AB52/12)*$AA52*$F51,0)+MAX((Expenses!CT$22-$AB53/12)*$AA53*$F51,0)+MAX((Expenses!CT$23-$AB54/12)*$AA54*$F51,0)+MAX((Expenses!CT$24-$AB55/12)*$AA55*$F51,0)))))</f>
        <v>0</v>
      </c>
      <c r="CW222" s="154">
        <f>IF(OR(CW$165&lt;=EOMONTH($E51,$R51*(1-$O51)),CW$165&gt;EOMONTH($E51,$P51*12*(1-$O51)+$Q51*12*$O51+$R51*(1-$O51))),0,IF($X51="NNN",SUM(Expenses!CU$20:CU$24)*$F51,IF($X51="FSG",0,IF($X51="MG",SUMPRODUCT(Expenses!CU$20:CU$24,$Z51:$Z55)*$F51,MAX((Expenses!CU$20-$AB51/12)*$AA51*$F51,0)+MAX((Expenses!CU$21-$AB52/12)*$AA52*$F51,0)+MAX((Expenses!CU$22-$AB53/12)*$AA53*$F51,0)+MAX((Expenses!CU$23-$AB54/12)*$AA54*$F51,0)+MAX((Expenses!CU$24-$AB55/12)*$AA55*$F51,0)))))</f>
        <v>0</v>
      </c>
      <c r="CX222" s="154">
        <f>IF(OR(CX$165&lt;=EOMONTH($E51,$R51*(1-$O51)),CX$165&gt;EOMONTH($E51,$P51*12*(1-$O51)+$Q51*12*$O51+$R51*(1-$O51))),0,IF($X51="NNN",SUM(Expenses!CV$20:CV$24)*$F51,IF($X51="FSG",0,IF($X51="MG",SUMPRODUCT(Expenses!CV$20:CV$24,$Z51:$Z55)*$F51,MAX((Expenses!CV$20-$AB51/12)*$AA51*$F51,0)+MAX((Expenses!CV$21-$AB52/12)*$AA52*$F51,0)+MAX((Expenses!CV$22-$AB53/12)*$AA53*$F51,0)+MAX((Expenses!CV$23-$AB54/12)*$AA54*$F51,0)+MAX((Expenses!CV$24-$AB55/12)*$AA55*$F51,0)))))</f>
        <v>0</v>
      </c>
      <c r="CY222" s="154">
        <f>IF(OR(CY$165&lt;=EOMONTH($E51,$R51*(1-$O51)),CY$165&gt;EOMONTH($E51,$P51*12*(1-$O51)+$Q51*12*$O51+$R51*(1-$O51))),0,IF($X51="NNN",SUM(Expenses!CW$20:CW$24)*$F51,IF($X51="FSG",0,IF($X51="MG",SUMPRODUCT(Expenses!CW$20:CW$24,$Z51:$Z55)*$F51,MAX((Expenses!CW$20-$AB51/12)*$AA51*$F51,0)+MAX((Expenses!CW$21-$AB52/12)*$AA52*$F51,0)+MAX((Expenses!CW$22-$AB53/12)*$AA53*$F51,0)+MAX((Expenses!CW$23-$AB54/12)*$AA54*$F51,0)+MAX((Expenses!CW$24-$AB55/12)*$AA55*$F51,0)))))</f>
        <v>0</v>
      </c>
      <c r="CZ222" s="154">
        <f>IF(OR(CZ$165&lt;=EOMONTH($E51,$R51*(1-$O51)),CZ$165&gt;EOMONTH($E51,$P51*12*(1-$O51)+$Q51*12*$O51+$R51*(1-$O51))),0,IF($X51="NNN",SUM(Expenses!CX$20:CX$24)*$F51,IF($X51="FSG",0,IF($X51="MG",SUMPRODUCT(Expenses!CX$20:CX$24,$Z51:$Z55)*$F51,MAX((Expenses!CX$20-$AB51/12)*$AA51*$F51,0)+MAX((Expenses!CX$21-$AB52/12)*$AA52*$F51,0)+MAX((Expenses!CX$22-$AB53/12)*$AA53*$F51,0)+MAX((Expenses!CX$23-$AB54/12)*$AA54*$F51,0)+MAX((Expenses!CX$24-$AB55/12)*$AA55*$F51,0)))))</f>
        <v>0</v>
      </c>
      <c r="DA222" s="154">
        <f>IF(OR(DA$165&lt;=EOMONTH($E51,$R51*(1-$O51)),DA$165&gt;EOMONTH($E51,$P51*12*(1-$O51)+$Q51*12*$O51+$R51*(1-$O51))),0,IF($X51="NNN",SUM(Expenses!CY$20:CY$24)*$F51,IF($X51="FSG",0,IF($X51="MG",SUMPRODUCT(Expenses!CY$20:CY$24,$Z51:$Z55)*$F51,MAX((Expenses!CY$20-$AB51/12)*$AA51*$F51,0)+MAX((Expenses!CY$21-$AB52/12)*$AA52*$F51,0)+MAX((Expenses!CY$22-$AB53/12)*$AA53*$F51,0)+MAX((Expenses!CY$23-$AB54/12)*$AA54*$F51,0)+MAX((Expenses!CY$24-$AB55/12)*$AA55*$F51,0)))))</f>
        <v>0</v>
      </c>
      <c r="DB222" s="154">
        <f>IF(OR(DB$165&lt;=EOMONTH($E51,$R51*(1-$O51)),DB$165&gt;EOMONTH($E51,$P51*12*(1-$O51)+$Q51*12*$O51+$R51*(1-$O51))),0,IF($X51="NNN",SUM(Expenses!CZ$20:CZ$24)*$F51,IF($X51="FSG",0,IF($X51="MG",SUMPRODUCT(Expenses!CZ$20:CZ$24,$Z51:$Z55)*$F51,MAX((Expenses!CZ$20-$AB51/12)*$AA51*$F51,0)+MAX((Expenses!CZ$21-$AB52/12)*$AA52*$F51,0)+MAX((Expenses!CZ$22-$AB53/12)*$AA53*$F51,0)+MAX((Expenses!CZ$23-$AB54/12)*$AA54*$F51,0)+MAX((Expenses!CZ$24-$AB55/12)*$AA55*$F51,0)))))</f>
        <v>0</v>
      </c>
      <c r="DC222" s="154">
        <f>IF(OR(DC$165&lt;=EOMONTH($E51,$R51*(1-$O51)),DC$165&gt;EOMONTH($E51,$P51*12*(1-$O51)+$Q51*12*$O51+$R51*(1-$O51))),0,IF($X51="NNN",SUM(Expenses!DA$20:DA$24)*$F51,IF($X51="FSG",0,IF($X51="MG",SUMPRODUCT(Expenses!DA$20:DA$24,$Z51:$Z55)*$F51,MAX((Expenses!DA$20-$AB51/12)*$AA51*$F51,0)+MAX((Expenses!DA$21-$AB52/12)*$AA52*$F51,0)+MAX((Expenses!DA$22-$AB53/12)*$AA53*$F51,0)+MAX((Expenses!DA$23-$AB54/12)*$AA54*$F51,0)+MAX((Expenses!DA$24-$AB55/12)*$AA55*$F51,0)))))</f>
        <v>0</v>
      </c>
      <c r="DD222" s="154">
        <f>IF(OR(DD$165&lt;=EOMONTH($E51,$R51*(1-$O51)),DD$165&gt;EOMONTH($E51,$P51*12*(1-$O51)+$Q51*12*$O51+$R51*(1-$O51))),0,IF($X51="NNN",SUM(Expenses!DB$20:DB$24)*$F51,IF($X51="FSG",0,IF($X51="MG",SUMPRODUCT(Expenses!DB$20:DB$24,$Z51:$Z55)*$F51,MAX((Expenses!DB$20-$AB51/12)*$AA51*$F51,0)+MAX((Expenses!DB$21-$AB52/12)*$AA52*$F51,0)+MAX((Expenses!DB$22-$AB53/12)*$AA53*$F51,0)+MAX((Expenses!DB$23-$AB54/12)*$AA54*$F51,0)+MAX((Expenses!DB$24-$AB55/12)*$AA55*$F51,0)))))</f>
        <v>0</v>
      </c>
      <c r="DE222" s="154">
        <f>IF(OR(DE$165&lt;=EOMONTH($E51,$R51*(1-$O51)),DE$165&gt;EOMONTH($E51,$P51*12*(1-$O51)+$Q51*12*$O51+$R51*(1-$O51))),0,IF($X51="NNN",SUM(Expenses!DC$20:DC$24)*$F51,IF($X51="FSG",0,IF($X51="MG",SUMPRODUCT(Expenses!DC$20:DC$24,$Z51:$Z55)*$F51,MAX((Expenses!DC$20-$AB51/12)*$AA51*$F51,0)+MAX((Expenses!DC$21-$AB52/12)*$AA52*$F51,0)+MAX((Expenses!DC$22-$AB53/12)*$AA53*$F51,0)+MAX((Expenses!DC$23-$AB54/12)*$AA54*$F51,0)+MAX((Expenses!DC$24-$AB55/12)*$AA55*$F51,0)))))</f>
        <v>0</v>
      </c>
      <c r="DF222" s="154">
        <f>IF(OR(DF$165&lt;=EOMONTH($E51,$R51*(1-$O51)),DF$165&gt;EOMONTH($E51,$P51*12*(1-$O51)+$Q51*12*$O51+$R51*(1-$O51))),0,IF($X51="NNN",SUM(Expenses!DD$20:DD$24)*$F51,IF($X51="FSG",0,IF($X51="MG",SUMPRODUCT(Expenses!DD$20:DD$24,$Z51:$Z55)*$F51,MAX((Expenses!DD$20-$AB51/12)*$AA51*$F51,0)+MAX((Expenses!DD$21-$AB52/12)*$AA52*$F51,0)+MAX((Expenses!DD$22-$AB53/12)*$AA53*$F51,0)+MAX((Expenses!DD$23-$AB54/12)*$AA54*$F51,0)+MAX((Expenses!DD$24-$AB55/12)*$AA55*$F51,0)))))</f>
        <v>0</v>
      </c>
      <c r="DG222" s="154">
        <f>IF(OR(DG$165&lt;=EOMONTH($E51,$R51*(1-$O51)),DG$165&gt;EOMONTH($E51,$P51*12*(1-$O51)+$Q51*12*$O51+$R51*(1-$O51))),0,IF($X51="NNN",SUM(Expenses!DE$20:DE$24)*$F51,IF($X51="FSG",0,IF($X51="MG",SUMPRODUCT(Expenses!DE$20:DE$24,$Z51:$Z55)*$F51,MAX((Expenses!DE$20-$AB51/12)*$AA51*$F51,0)+MAX((Expenses!DE$21-$AB52/12)*$AA52*$F51,0)+MAX((Expenses!DE$22-$AB53/12)*$AA53*$F51,0)+MAX((Expenses!DE$23-$AB54/12)*$AA54*$F51,0)+MAX((Expenses!DE$24-$AB55/12)*$AA55*$F51,0)))))</f>
        <v>0</v>
      </c>
      <c r="DH222" s="154">
        <f>IF(OR(DH$165&lt;=EOMONTH($E51,$R51*(1-$O51)),DH$165&gt;EOMONTH($E51,$P51*12*(1-$O51)+$Q51*12*$O51+$R51*(1-$O51))),0,IF($X51="NNN",SUM(Expenses!DF$20:DF$24)*$F51,IF($X51="FSG",0,IF($X51="MG",SUMPRODUCT(Expenses!DF$20:DF$24,$Z51:$Z55)*$F51,MAX((Expenses!DF$20-$AB51/12)*$AA51*$F51,0)+MAX((Expenses!DF$21-$AB52/12)*$AA52*$F51,0)+MAX((Expenses!DF$22-$AB53/12)*$AA53*$F51,0)+MAX((Expenses!DF$23-$AB54/12)*$AA54*$F51,0)+MAX((Expenses!DF$24-$AB55/12)*$AA55*$F51,0)))))</f>
        <v>0</v>
      </c>
      <c r="DI222" s="154">
        <f>IF(OR(DI$165&lt;=EOMONTH($E51,$R51*(1-$O51)),DI$165&gt;EOMONTH($E51,$P51*12*(1-$O51)+$Q51*12*$O51+$R51*(1-$O51))),0,IF($X51="NNN",SUM(Expenses!DG$20:DG$24)*$F51,IF($X51="FSG",0,IF($X51="MG",SUMPRODUCT(Expenses!DG$20:DG$24,$Z51:$Z55)*$F51,MAX((Expenses!DG$20-$AB51/12)*$AA51*$F51,0)+MAX((Expenses!DG$21-$AB52/12)*$AA52*$F51,0)+MAX((Expenses!DG$22-$AB53/12)*$AA53*$F51,0)+MAX((Expenses!DG$23-$AB54/12)*$AA54*$F51,0)+MAX((Expenses!DG$24-$AB55/12)*$AA55*$F51,0)))))</f>
        <v>0</v>
      </c>
      <c r="DJ222" s="154">
        <f>IF(OR(DJ$165&lt;=EOMONTH($E51,$R51*(1-$O51)),DJ$165&gt;EOMONTH($E51,$P51*12*(1-$O51)+$Q51*12*$O51+$R51*(1-$O51))),0,IF($X51="NNN",SUM(Expenses!DH$20:DH$24)*$F51,IF($X51="FSG",0,IF($X51="MG",SUMPRODUCT(Expenses!DH$20:DH$24,$Z51:$Z55)*$F51,MAX((Expenses!DH$20-$AB51/12)*$AA51*$F51,0)+MAX((Expenses!DH$21-$AB52/12)*$AA52*$F51,0)+MAX((Expenses!DH$22-$AB53/12)*$AA53*$F51,0)+MAX((Expenses!DH$23-$AB54/12)*$AA54*$F51,0)+MAX((Expenses!DH$24-$AB55/12)*$AA55*$F51,0)))))</f>
        <v>0</v>
      </c>
      <c r="DK222" s="154">
        <f>IF(OR(DK$165&lt;=EOMONTH($E51,$R51*(1-$O51)),DK$165&gt;EOMONTH($E51,$P51*12*(1-$O51)+$Q51*12*$O51+$R51*(1-$O51))),0,IF($X51="NNN",SUM(Expenses!DI$20:DI$24)*$F51,IF($X51="FSG",0,IF($X51="MG",SUMPRODUCT(Expenses!DI$20:DI$24,$Z51:$Z55)*$F51,MAX((Expenses!DI$20-$AB51/12)*$AA51*$F51,0)+MAX((Expenses!DI$21-$AB52/12)*$AA52*$F51,0)+MAX((Expenses!DI$22-$AB53/12)*$AA53*$F51,0)+MAX((Expenses!DI$23-$AB54/12)*$AA54*$F51,0)+MAX((Expenses!DI$24-$AB55/12)*$AA55*$F51,0)))))</f>
        <v>0</v>
      </c>
      <c r="DL222" s="154">
        <f>IF(OR(DL$165&lt;=EOMONTH($E51,$R51*(1-$O51)),DL$165&gt;EOMONTH($E51,$P51*12*(1-$O51)+$Q51*12*$O51+$R51*(1-$O51))),0,IF($X51="NNN",SUM(Expenses!DJ$20:DJ$24)*$F51,IF($X51="FSG",0,IF($X51="MG",SUMPRODUCT(Expenses!DJ$20:DJ$24,$Z51:$Z55)*$F51,MAX((Expenses!DJ$20-$AB51/12)*$AA51*$F51,0)+MAX((Expenses!DJ$21-$AB52/12)*$AA52*$F51,0)+MAX((Expenses!DJ$22-$AB53/12)*$AA53*$F51,0)+MAX((Expenses!DJ$23-$AB54/12)*$AA54*$F51,0)+MAX((Expenses!DJ$24-$AB55/12)*$AA55*$F51,0)))))</f>
        <v>0</v>
      </c>
      <c r="DM222" s="154">
        <f>IF(OR(DM$165&lt;=EOMONTH($E51,$R51*(1-$O51)),DM$165&gt;EOMONTH($E51,$P51*12*(1-$O51)+$Q51*12*$O51+$R51*(1-$O51))),0,IF($X51="NNN",SUM(Expenses!DK$20:DK$24)*$F51,IF($X51="FSG",0,IF($X51="MG",SUMPRODUCT(Expenses!DK$20:DK$24,$Z51:$Z55)*$F51,MAX((Expenses!DK$20-$AB51/12)*$AA51*$F51,0)+MAX((Expenses!DK$21-$AB52/12)*$AA52*$F51,0)+MAX((Expenses!DK$22-$AB53/12)*$AA53*$F51,0)+MAX((Expenses!DK$23-$AB54/12)*$AA54*$F51,0)+MAX((Expenses!DK$24-$AB55/12)*$AA55*$F51,0)))))</f>
        <v>0</v>
      </c>
      <c r="DN222" s="154">
        <f>IF(OR(DN$165&lt;=EOMONTH($E51,$R51*(1-$O51)),DN$165&gt;EOMONTH($E51,$P51*12*(1-$O51)+$Q51*12*$O51+$R51*(1-$O51))),0,IF($X51="NNN",SUM(Expenses!DL$20:DL$24)*$F51,IF($X51="FSG",0,IF($X51="MG",SUMPRODUCT(Expenses!DL$20:DL$24,$Z51:$Z55)*$F51,MAX((Expenses!DL$20-$AB51/12)*$AA51*$F51,0)+MAX((Expenses!DL$21-$AB52/12)*$AA52*$F51,0)+MAX((Expenses!DL$22-$AB53/12)*$AA53*$F51,0)+MAX((Expenses!DL$23-$AB54/12)*$AA54*$F51,0)+MAX((Expenses!DL$24-$AB55/12)*$AA55*$F51,0)))))</f>
        <v>0</v>
      </c>
      <c r="DO222" s="154">
        <f>IF(OR(DO$165&lt;=EOMONTH($E51,$R51*(1-$O51)),DO$165&gt;EOMONTH($E51,$P51*12*(1-$O51)+$Q51*12*$O51+$R51*(1-$O51))),0,IF($X51="NNN",SUM(Expenses!DM$20:DM$24)*$F51,IF($X51="FSG",0,IF($X51="MG",SUMPRODUCT(Expenses!DM$20:DM$24,$Z51:$Z55)*$F51,MAX((Expenses!DM$20-$AB51/12)*$AA51*$F51,0)+MAX((Expenses!DM$21-$AB52/12)*$AA52*$F51,0)+MAX((Expenses!DM$22-$AB53/12)*$AA53*$F51,0)+MAX((Expenses!DM$23-$AB54/12)*$AA54*$F51,0)+MAX((Expenses!DM$24-$AB55/12)*$AA55*$F51,0)))))</f>
        <v>0</v>
      </c>
      <c r="DP222" s="154">
        <f>IF(OR(DP$165&lt;=EOMONTH($E51,$R51*(1-$O51)),DP$165&gt;EOMONTH($E51,$P51*12*(1-$O51)+$Q51*12*$O51+$R51*(1-$O51))),0,IF($X51="NNN",SUM(Expenses!DN$20:DN$24)*$F51,IF($X51="FSG",0,IF($X51="MG",SUMPRODUCT(Expenses!DN$20:DN$24,$Z51:$Z55)*$F51,MAX((Expenses!DN$20-$AB51/12)*$AA51*$F51,0)+MAX((Expenses!DN$21-$AB52/12)*$AA52*$F51,0)+MAX((Expenses!DN$22-$AB53/12)*$AA53*$F51,0)+MAX((Expenses!DN$23-$AB54/12)*$AA54*$F51,0)+MAX((Expenses!DN$24-$AB55/12)*$AA55*$F51,0)))))</f>
        <v>0</v>
      </c>
      <c r="DQ222" s="154">
        <f>IF(OR(DQ$165&lt;=EOMONTH($E51,$R51*(1-$O51)),DQ$165&gt;EOMONTH($E51,$P51*12*(1-$O51)+$Q51*12*$O51+$R51*(1-$O51))),0,IF($X51="NNN",SUM(Expenses!DO$20:DO$24)*$F51,IF($X51="FSG",0,IF($X51="MG",SUMPRODUCT(Expenses!DO$20:DO$24,$Z51:$Z55)*$F51,MAX((Expenses!DO$20-$AB51/12)*$AA51*$F51,0)+MAX((Expenses!DO$21-$AB52/12)*$AA52*$F51,0)+MAX((Expenses!DO$22-$AB53/12)*$AA53*$F51,0)+MAX((Expenses!DO$23-$AB54/12)*$AA54*$F51,0)+MAX((Expenses!DO$24-$AB55/12)*$AA55*$F51,0)))))</f>
        <v>0</v>
      </c>
      <c r="DR222" s="154">
        <f>IF(OR(DR$165&lt;=EOMONTH($E51,$R51*(1-$O51)),DR$165&gt;EOMONTH($E51,$P51*12*(1-$O51)+$Q51*12*$O51+$R51*(1-$O51))),0,IF($X51="NNN",SUM(Expenses!DP$20:DP$24)*$F51,IF($X51="FSG",0,IF($X51="MG",SUMPRODUCT(Expenses!DP$20:DP$24,$Z51:$Z55)*$F51,MAX((Expenses!DP$20-$AB51/12)*$AA51*$F51,0)+MAX((Expenses!DP$21-$AB52/12)*$AA52*$F51,0)+MAX((Expenses!DP$22-$AB53/12)*$AA53*$F51,0)+MAX((Expenses!DP$23-$AB54/12)*$AA54*$F51,0)+MAX((Expenses!DP$24-$AB55/12)*$AA55*$F51,0)))))</f>
        <v>0</v>
      </c>
      <c r="DS222" s="154">
        <f>IF(OR(DS$165&lt;=EOMONTH($E51,$R51*(1-$O51)),DS$165&gt;EOMONTH($E51,$P51*12*(1-$O51)+$Q51*12*$O51+$R51*(1-$O51))),0,IF($X51="NNN",SUM(Expenses!DQ$20:DQ$24)*$F51,IF($X51="FSG",0,IF($X51="MG",SUMPRODUCT(Expenses!DQ$20:DQ$24,$Z51:$Z55)*$F51,MAX((Expenses!DQ$20-$AB51/12)*$AA51*$F51,0)+MAX((Expenses!DQ$21-$AB52/12)*$AA52*$F51,0)+MAX((Expenses!DQ$22-$AB53/12)*$AA53*$F51,0)+MAX((Expenses!DQ$23-$AB54/12)*$AA54*$F51,0)+MAX((Expenses!DQ$24-$AB55/12)*$AA55*$F51,0)))))</f>
        <v>0</v>
      </c>
      <c r="DT222" s="154">
        <f>IF(OR(DT$165&lt;=EOMONTH($E51,$R51*(1-$O51)),DT$165&gt;EOMONTH($E51,$P51*12*(1-$O51)+$Q51*12*$O51+$R51*(1-$O51))),0,IF($X51="NNN",SUM(Expenses!DR$20:DR$24)*$F51,IF($X51="FSG",0,IF($X51="MG",SUMPRODUCT(Expenses!DR$20:DR$24,$Z51:$Z55)*$F51,MAX((Expenses!DR$20-$AB51/12)*$AA51*$F51,0)+MAX((Expenses!DR$21-$AB52/12)*$AA52*$F51,0)+MAX((Expenses!DR$22-$AB53/12)*$AA53*$F51,0)+MAX((Expenses!DR$23-$AB54/12)*$AA54*$F51,0)+MAX((Expenses!DR$24-$AB55/12)*$AA55*$F51,0)))))</f>
        <v>0</v>
      </c>
      <c r="DU222" s="154">
        <f>IF(OR(DU$165&lt;=EOMONTH($E51,$R51*(1-$O51)),DU$165&gt;EOMONTH($E51,$P51*12*(1-$O51)+$Q51*12*$O51+$R51*(1-$O51))),0,IF($X51="NNN",SUM(Expenses!DS$20:DS$24)*$F51,IF($X51="FSG",0,IF($X51="MG",SUMPRODUCT(Expenses!DS$20:DS$24,$Z51:$Z55)*$F51,MAX((Expenses!DS$20-$AB51/12)*$AA51*$F51,0)+MAX((Expenses!DS$21-$AB52/12)*$AA52*$F51,0)+MAX((Expenses!DS$22-$AB53/12)*$AA53*$F51,0)+MAX((Expenses!DS$23-$AB54/12)*$AA54*$F51,0)+MAX((Expenses!DS$24-$AB55/12)*$AA55*$F51,0)))))</f>
        <v>0</v>
      </c>
      <c r="DV222" s="154">
        <f>IF(OR(DV$165&lt;=EOMONTH($E51,$R51*(1-$O51)),DV$165&gt;EOMONTH($E51,$P51*12*(1-$O51)+$Q51*12*$O51+$R51*(1-$O51))),0,IF($X51="NNN",SUM(Expenses!DT$20:DT$24)*$F51,IF($X51="FSG",0,IF($X51="MG",SUMPRODUCT(Expenses!DT$20:DT$24,$Z51:$Z55)*$F51,MAX((Expenses!DT$20-$AB51/12)*$AA51*$F51,0)+MAX((Expenses!DT$21-$AB52/12)*$AA52*$F51,0)+MAX((Expenses!DT$22-$AB53/12)*$AA53*$F51,0)+MAX((Expenses!DT$23-$AB54/12)*$AA54*$F51,0)+MAX((Expenses!DT$24-$AB55/12)*$AA55*$F51,0)))))</f>
        <v>0</v>
      </c>
      <c r="DW222" s="154">
        <f>IF(OR(DW$165&lt;=EOMONTH($E51,$R51*(1-$O51)),DW$165&gt;EOMONTH($E51,$P51*12*(1-$O51)+$Q51*12*$O51+$R51*(1-$O51))),0,IF($X51="NNN",SUM(Expenses!DU$20:DU$24)*$F51,IF($X51="FSG",0,IF($X51="MG",SUMPRODUCT(Expenses!DU$20:DU$24,$Z51:$Z55)*$F51,MAX((Expenses!DU$20-$AB51/12)*$AA51*$F51,0)+MAX((Expenses!DU$21-$AB52/12)*$AA52*$F51,0)+MAX((Expenses!DU$22-$AB53/12)*$AA53*$F51,0)+MAX((Expenses!DU$23-$AB54/12)*$AA54*$F51,0)+MAX((Expenses!DU$24-$AB55/12)*$AA55*$F51,0)))))</f>
        <v>0</v>
      </c>
      <c r="DX222" s="154">
        <f>IF(OR(DX$165&lt;=EOMONTH($E51,$R51*(1-$O51)),DX$165&gt;EOMONTH($E51,$P51*12*(1-$O51)+$Q51*12*$O51+$R51*(1-$O51))),0,IF($X51="NNN",SUM(Expenses!DV$20:DV$24)*$F51,IF($X51="FSG",0,IF($X51="MG",SUMPRODUCT(Expenses!DV$20:DV$24,$Z51:$Z55)*$F51,MAX((Expenses!DV$20-$AB51/12)*$AA51*$F51,0)+MAX((Expenses!DV$21-$AB52/12)*$AA52*$F51,0)+MAX((Expenses!DV$22-$AB53/12)*$AA53*$F51,0)+MAX((Expenses!DV$23-$AB54/12)*$AA54*$F51,0)+MAX((Expenses!DV$24-$AB55/12)*$AA55*$F51,0)))))</f>
        <v>0</v>
      </c>
      <c r="DY222" s="154">
        <f>IF(OR(DY$165&lt;=EOMONTH($E51,$R51*(1-$O51)),DY$165&gt;EOMONTH($E51,$P51*12*(1-$O51)+$Q51*12*$O51+$R51*(1-$O51))),0,IF($X51="NNN",SUM(Expenses!DW$20:DW$24)*$F51,IF($X51="FSG",0,IF($X51="MG",SUMPRODUCT(Expenses!DW$20:DW$24,$Z51:$Z55)*$F51,MAX((Expenses!DW$20-$AB51/12)*$AA51*$F51,0)+MAX((Expenses!DW$21-$AB52/12)*$AA52*$F51,0)+MAX((Expenses!DW$22-$AB53/12)*$AA53*$F51,0)+MAX((Expenses!DW$23-$AB54/12)*$AA54*$F51,0)+MAX((Expenses!DW$24-$AB55/12)*$AA55*$F51,0)))))</f>
        <v>0</v>
      </c>
      <c r="DZ222" s="154">
        <f>IF(OR(DZ$165&lt;=EOMONTH($E51,$R51*(1-$O51)),DZ$165&gt;EOMONTH($E51,$P51*12*(1-$O51)+$Q51*12*$O51+$R51*(1-$O51))),0,IF($X51="NNN",SUM(Expenses!DX$20:DX$24)*$F51,IF($X51="FSG",0,IF($X51="MG",SUMPRODUCT(Expenses!DX$20:DX$24,$Z51:$Z55)*$F51,MAX((Expenses!DX$20-$AB51/12)*$AA51*$F51,0)+MAX((Expenses!DX$21-$AB52/12)*$AA52*$F51,0)+MAX((Expenses!DX$22-$AB53/12)*$AA53*$F51,0)+MAX((Expenses!DX$23-$AB54/12)*$AA54*$F51,0)+MAX((Expenses!DX$24-$AB55/12)*$AA55*$F51,0)))))</f>
        <v>0</v>
      </c>
      <c r="EA222" s="154">
        <f>IF(OR(EA$165&lt;=EOMONTH($E51,$R51*(1-$O51)),EA$165&gt;EOMONTH($E51,$P51*12*(1-$O51)+$Q51*12*$O51+$R51*(1-$O51))),0,IF($X51="NNN",SUM(Expenses!DY$20:DY$24)*$F51,IF($X51="FSG",0,IF($X51="MG",SUMPRODUCT(Expenses!DY$20:DY$24,$Z51:$Z55)*$F51,MAX((Expenses!DY$20-$AB51/12)*$AA51*$F51,0)+MAX((Expenses!DY$21-$AB52/12)*$AA52*$F51,0)+MAX((Expenses!DY$22-$AB53/12)*$AA53*$F51,0)+MAX((Expenses!DY$23-$AB54/12)*$AA54*$F51,0)+MAX((Expenses!DY$24-$AB55/12)*$AA55*$F51,0)))))</f>
        <v>0</v>
      </c>
      <c r="EB222" s="154">
        <f>IF(OR(EB$165&lt;=EOMONTH($E51,$R51*(1-$O51)),EB$165&gt;EOMONTH($E51,$P51*12*(1-$O51)+$Q51*12*$O51+$R51*(1-$O51))),0,IF($X51="NNN",SUM(Expenses!DZ$20:DZ$24)*$F51,IF($X51="FSG",0,IF($X51="MG",SUMPRODUCT(Expenses!DZ$20:DZ$24,$Z51:$Z55)*$F51,MAX((Expenses!DZ$20-$AB51/12)*$AA51*$F51,0)+MAX((Expenses!DZ$21-$AB52/12)*$AA52*$F51,0)+MAX((Expenses!DZ$22-$AB53/12)*$AA53*$F51,0)+MAX((Expenses!DZ$23-$AB54/12)*$AA54*$F51,0)+MAX((Expenses!DZ$24-$AB55/12)*$AA55*$F51,0)))))</f>
        <v>0</v>
      </c>
      <c r="EC222" s="154">
        <f>IF(OR(EC$165&lt;=EOMONTH($E51,$R51*(1-$O51)),EC$165&gt;EOMONTH($E51,$P51*12*(1-$O51)+$Q51*12*$O51+$R51*(1-$O51))),0,IF($X51="NNN",SUM(Expenses!EA$20:EA$24)*$F51,IF($X51="FSG",0,IF($X51="MG",SUMPRODUCT(Expenses!EA$20:EA$24,$Z51:$Z55)*$F51,MAX((Expenses!EA$20-$AB51/12)*$AA51*$F51,0)+MAX((Expenses!EA$21-$AB52/12)*$AA52*$F51,0)+MAX((Expenses!EA$22-$AB53/12)*$AA53*$F51,0)+MAX((Expenses!EA$23-$AB54/12)*$AA54*$F51,0)+MAX((Expenses!EA$24-$AB55/12)*$AA55*$F51,0)))))</f>
        <v>0</v>
      </c>
      <c r="ED222" s="154">
        <f>IF(OR(ED$165&lt;=EOMONTH($E51,$R51*(1-$O51)),ED$165&gt;EOMONTH($E51,$P51*12*(1-$O51)+$Q51*12*$O51+$R51*(1-$O51))),0,IF($X51="NNN",SUM(Expenses!EB$20:EB$24)*$F51,IF($X51="FSG",0,IF($X51="MG",SUMPRODUCT(Expenses!EB$20:EB$24,$Z51:$Z55)*$F51,MAX((Expenses!EB$20-$AB51/12)*$AA51*$F51,0)+MAX((Expenses!EB$21-$AB52/12)*$AA52*$F51,0)+MAX((Expenses!EB$22-$AB53/12)*$AA53*$F51,0)+MAX((Expenses!EB$23-$AB54/12)*$AA54*$F51,0)+MAX((Expenses!EB$24-$AB55/12)*$AA55*$F51,0)))))</f>
        <v>0</v>
      </c>
      <c r="EE222" s="154">
        <f>IF(OR(EE$165&lt;=EOMONTH($E51,$R51*(1-$O51)),EE$165&gt;EOMONTH($E51,$P51*12*(1-$O51)+$Q51*12*$O51+$R51*(1-$O51))),0,IF($X51="NNN",SUM(Expenses!EC$20:EC$24)*$F51,IF($X51="FSG",0,IF($X51="MG",SUMPRODUCT(Expenses!EC$20:EC$24,$Z51:$Z55)*$F51,MAX((Expenses!EC$20-$AB51/12)*$AA51*$F51,0)+MAX((Expenses!EC$21-$AB52/12)*$AA52*$F51,0)+MAX((Expenses!EC$22-$AB53/12)*$AA53*$F51,0)+MAX((Expenses!EC$23-$AB54/12)*$AA54*$F51,0)+MAX((Expenses!EC$24-$AB55/12)*$AA55*$F51,0)))))</f>
        <v>0</v>
      </c>
      <c r="EF222" s="154">
        <f>IF(OR(EF$165&lt;=EOMONTH($E51,$R51*(1-$O51)),EF$165&gt;EOMONTH($E51,$P51*12*(1-$O51)+$Q51*12*$O51+$R51*(1-$O51))),0,IF($X51="NNN",SUM(Expenses!ED$20:ED$24)*$F51,IF($X51="FSG",0,IF($X51="MG",SUMPRODUCT(Expenses!ED$20:ED$24,$Z51:$Z55)*$F51,MAX((Expenses!ED$20-$AB51/12)*$AA51*$F51,0)+MAX((Expenses!ED$21-$AB52/12)*$AA52*$F51,0)+MAX((Expenses!ED$22-$AB53/12)*$AA53*$F51,0)+MAX((Expenses!ED$23-$AB54/12)*$AA54*$F51,0)+MAX((Expenses!ED$24-$AB55/12)*$AA55*$F51,0)))))</f>
        <v>0</v>
      </c>
      <c r="EG222" s="154">
        <f>IF(OR(EG$165&lt;=EOMONTH($E51,$R51*(1-$O51)),EG$165&gt;EOMONTH($E51,$P51*12*(1-$O51)+$Q51*12*$O51+$R51*(1-$O51))),0,IF($X51="NNN",SUM(Expenses!EE$20:EE$24)*$F51,IF($X51="FSG",0,IF($X51="MG",SUMPRODUCT(Expenses!EE$20:EE$24,$Z51:$Z55)*$F51,MAX((Expenses!EE$20-$AB51/12)*$AA51*$F51,0)+MAX((Expenses!EE$21-$AB52/12)*$AA52*$F51,0)+MAX((Expenses!EE$22-$AB53/12)*$AA53*$F51,0)+MAX((Expenses!EE$23-$AB54/12)*$AA54*$F51,0)+MAX((Expenses!EE$24-$AB55/12)*$AA55*$F51,0)))))</f>
        <v>0</v>
      </c>
      <c r="EH222" s="154">
        <f>IF(OR(EH$165&lt;=EOMONTH($E51,$R51*(1-$O51)),EH$165&gt;EOMONTH($E51,$P51*12*(1-$O51)+$Q51*12*$O51+$R51*(1-$O51))),0,IF($X51="NNN",SUM(Expenses!EF$20:EF$24)*$F51,IF($X51="FSG",0,IF($X51="MG",SUMPRODUCT(Expenses!EF$20:EF$24,$Z51:$Z55)*$F51,MAX((Expenses!EF$20-$AB51/12)*$AA51*$F51,0)+MAX((Expenses!EF$21-$AB52/12)*$AA52*$F51,0)+MAX((Expenses!EF$22-$AB53/12)*$AA53*$F51,0)+MAX((Expenses!EF$23-$AB54/12)*$AA54*$F51,0)+MAX((Expenses!EF$24-$AB55/12)*$AA55*$F51,0)))))</f>
        <v>0</v>
      </c>
      <c r="EI222" s="154">
        <f>IF(OR(EI$165&lt;=EOMONTH($E51,$R51*(1-$O51)),EI$165&gt;EOMONTH($E51,$P51*12*(1-$O51)+$Q51*12*$O51+$R51*(1-$O51))),0,IF($X51="NNN",SUM(Expenses!EG$20:EG$24)*$F51,IF($X51="FSG",0,IF($X51="MG",SUMPRODUCT(Expenses!EG$20:EG$24,$Z51:$Z55)*$F51,MAX((Expenses!EG$20-$AB51/12)*$AA51*$F51,0)+MAX((Expenses!EG$21-$AB52/12)*$AA52*$F51,0)+MAX((Expenses!EG$22-$AB53/12)*$AA53*$F51,0)+MAX((Expenses!EG$23-$AB54/12)*$AA54*$F51,0)+MAX((Expenses!EG$24-$AB55/12)*$AA55*$F51,0)))))</f>
        <v>0</v>
      </c>
      <c r="EJ222" s="154">
        <f>IF(OR(EJ$165&lt;=EOMONTH($E51,$R51*(1-$O51)),EJ$165&gt;EOMONTH($E51,$P51*12*(1-$O51)+$Q51*12*$O51+$R51*(1-$O51))),0,IF($X51="NNN",SUM(Expenses!EH$20:EH$24)*$F51,IF($X51="FSG",0,IF($X51="MG",SUMPRODUCT(Expenses!EH$20:EH$24,$Z51:$Z55)*$F51,MAX((Expenses!EH$20-$AB51/12)*$AA51*$F51,0)+MAX((Expenses!EH$21-$AB52/12)*$AA52*$F51,0)+MAX((Expenses!EH$22-$AB53/12)*$AA53*$F51,0)+MAX((Expenses!EH$23-$AB54/12)*$AA54*$F51,0)+MAX((Expenses!EH$24-$AB55/12)*$AA55*$F51,0)))))</f>
        <v>0</v>
      </c>
      <c r="EK222" s="154">
        <f>IF(OR(EK$165&lt;=EOMONTH($E51,$R51*(1-$O51)),EK$165&gt;EOMONTH($E51,$P51*12*(1-$O51)+$Q51*12*$O51+$R51*(1-$O51))),0,IF($X51="NNN",SUM(Expenses!EI$20:EI$24)*$F51,IF($X51="FSG",0,IF($X51="MG",SUMPRODUCT(Expenses!EI$20:EI$24,$Z51:$Z55)*$F51,MAX((Expenses!EI$20-$AB51/12)*$AA51*$F51,0)+MAX((Expenses!EI$21-$AB52/12)*$AA52*$F51,0)+MAX((Expenses!EI$22-$AB53/12)*$AA53*$F51,0)+MAX((Expenses!EI$23-$AB54/12)*$AA54*$F51,0)+MAX((Expenses!EI$24-$AB55/12)*$AA55*$F51,0)))))</f>
        <v>0</v>
      </c>
      <c r="EL222" s="154">
        <f>IF(OR(EL$165&lt;=EOMONTH($E51,$R51*(1-$O51)),EL$165&gt;EOMONTH($E51,$P51*12*(1-$O51)+$Q51*12*$O51+$R51*(1-$O51))),0,IF($X51="NNN",SUM(Expenses!EJ$20:EJ$24)*$F51,IF($X51="FSG",0,IF($X51="MG",SUMPRODUCT(Expenses!EJ$20:EJ$24,$Z51:$Z55)*$F51,MAX((Expenses!EJ$20-$AB51/12)*$AA51*$F51,0)+MAX((Expenses!EJ$21-$AB52/12)*$AA52*$F51,0)+MAX((Expenses!EJ$22-$AB53/12)*$AA53*$F51,0)+MAX((Expenses!EJ$23-$AB54/12)*$AA54*$F51,0)+MAX((Expenses!EJ$24-$AB55/12)*$AA55*$F51,0)))))</f>
        <v>0</v>
      </c>
      <c r="EM222" s="154">
        <f>IF(OR(EM$165&lt;=EOMONTH($E51,$R51*(1-$O51)),EM$165&gt;EOMONTH($E51,$P51*12*(1-$O51)+$Q51*12*$O51+$R51*(1-$O51))),0,IF($X51="NNN",SUM(Expenses!EK$20:EK$24)*$F51,IF($X51="FSG",0,IF($X51="MG",SUMPRODUCT(Expenses!EK$20:EK$24,$Z51:$Z55)*$F51,MAX((Expenses!EK$20-$AB51/12)*$AA51*$F51,0)+MAX((Expenses!EK$21-$AB52/12)*$AA52*$F51,0)+MAX((Expenses!EK$22-$AB53/12)*$AA53*$F51,0)+MAX((Expenses!EK$23-$AB54/12)*$AA54*$F51,0)+MAX((Expenses!EK$24-$AB55/12)*$AA55*$F51,0)))))</f>
        <v>0</v>
      </c>
      <c r="EN222" s="154">
        <f>IF(OR(EN$165&lt;=EOMONTH($E51,$R51*(1-$O51)),EN$165&gt;EOMONTH($E51,$P51*12*(1-$O51)+$Q51*12*$O51+$R51*(1-$O51))),0,IF($X51="NNN",SUM(Expenses!EL$20:EL$24)*$F51,IF($X51="FSG",0,IF($X51="MG",SUMPRODUCT(Expenses!EL$20:EL$24,$Z51:$Z55)*$F51,MAX((Expenses!EL$20-$AB51/12)*$AA51*$F51,0)+MAX((Expenses!EL$21-$AB52/12)*$AA52*$F51,0)+MAX((Expenses!EL$22-$AB53/12)*$AA53*$F51,0)+MAX((Expenses!EL$23-$AB54/12)*$AA54*$F51,0)+MAX((Expenses!EL$24-$AB55/12)*$AA55*$F51,0)))))</f>
        <v>0</v>
      </c>
      <c r="EO222" s="154">
        <f>IF(OR(EO$165&lt;=EOMONTH($E51,$R51*(1-$O51)),EO$165&gt;EOMONTH($E51,$P51*12*(1-$O51)+$Q51*12*$O51+$R51*(1-$O51))),0,IF($X51="NNN",SUM(Expenses!EM$20:EM$24)*$F51,IF($X51="FSG",0,IF($X51="MG",SUMPRODUCT(Expenses!EM$20:EM$24,$Z51:$Z55)*$F51,MAX((Expenses!EM$20-$AB51/12)*$AA51*$F51,0)+MAX((Expenses!EM$21-$AB52/12)*$AA52*$F51,0)+MAX((Expenses!EM$22-$AB53/12)*$AA53*$F51,0)+MAX((Expenses!EM$23-$AB54/12)*$AA54*$F51,0)+MAX((Expenses!EM$24-$AB55/12)*$AA55*$F51,0)))))</f>
        <v>0</v>
      </c>
      <c r="EP222" s="154">
        <f>IF(OR(EP$165&lt;=EOMONTH($E51,$R51*(1-$O51)),EP$165&gt;EOMONTH($E51,$P51*12*(1-$O51)+$Q51*12*$O51+$R51*(1-$O51))),0,IF($X51="NNN",SUM(Expenses!EN$20:EN$24)*$F51,IF($X51="FSG",0,IF($X51="MG",SUMPRODUCT(Expenses!EN$20:EN$24,$Z51:$Z55)*$F51,MAX((Expenses!EN$20-$AB51/12)*$AA51*$F51,0)+MAX((Expenses!EN$21-$AB52/12)*$AA52*$F51,0)+MAX((Expenses!EN$22-$AB53/12)*$AA53*$F51,0)+MAX((Expenses!EN$23-$AB54/12)*$AA54*$F51,0)+MAX((Expenses!EN$24-$AB55/12)*$AA55*$F51,0)))))</f>
        <v>0</v>
      </c>
      <c r="EQ222" s="154">
        <f>IF(OR(EQ$165&lt;=EOMONTH($E51,$R51*(1-$O51)),EQ$165&gt;EOMONTH($E51,$P51*12*(1-$O51)+$Q51*12*$O51+$R51*(1-$O51))),0,IF($X51="NNN",SUM(Expenses!EO$20:EO$24)*$F51,IF($X51="FSG",0,IF($X51="MG",SUMPRODUCT(Expenses!EO$20:EO$24,$Z51:$Z55)*$F51,MAX((Expenses!EO$20-$AB51/12)*$AA51*$F51,0)+MAX((Expenses!EO$21-$AB52/12)*$AA52*$F51,0)+MAX((Expenses!EO$22-$AB53/12)*$AA53*$F51,0)+MAX((Expenses!EO$23-$AB54/12)*$AA54*$F51,0)+MAX((Expenses!EO$24-$AB55/12)*$AA55*$F51,0)))))</f>
        <v>0</v>
      </c>
      <c r="ER222" s="154">
        <f>IF(OR(ER$165&lt;=EOMONTH($E51,$R51*(1-$O51)),ER$165&gt;EOMONTH($E51,$P51*12*(1-$O51)+$Q51*12*$O51+$R51*(1-$O51))),0,IF($X51="NNN",SUM(Expenses!EP$20:EP$24)*$F51,IF($X51="FSG",0,IF($X51="MG",SUMPRODUCT(Expenses!EP$20:EP$24,$Z51:$Z55)*$F51,MAX((Expenses!EP$20-$AB51/12)*$AA51*$F51,0)+MAX((Expenses!EP$21-$AB52/12)*$AA52*$F51,0)+MAX((Expenses!EP$22-$AB53/12)*$AA53*$F51,0)+MAX((Expenses!EP$23-$AB54/12)*$AA54*$F51,0)+MAX((Expenses!EP$24-$AB55/12)*$AA55*$F51,0)))))</f>
        <v>0</v>
      </c>
      <c r="ES222" s="154">
        <f>IF(OR(ES$165&lt;=EOMONTH($E51,$R51*(1-$O51)),ES$165&gt;EOMONTH($E51,$P51*12*(1-$O51)+$Q51*12*$O51+$R51*(1-$O51))),0,IF($X51="NNN",SUM(Expenses!EQ$20:EQ$24)*$F51,IF($X51="FSG",0,IF($X51="MG",SUMPRODUCT(Expenses!EQ$20:EQ$24,$Z51:$Z55)*$F51,MAX((Expenses!EQ$20-$AB51/12)*$AA51*$F51,0)+MAX((Expenses!EQ$21-$AB52/12)*$AA52*$F51,0)+MAX((Expenses!EQ$22-$AB53/12)*$AA53*$F51,0)+MAX((Expenses!EQ$23-$AB54/12)*$AA54*$F51,0)+MAX((Expenses!EQ$24-$AB55/12)*$AA55*$F51,0)))))</f>
        <v>0</v>
      </c>
      <c r="ET222" s="154">
        <f>IF(OR(ET$165&lt;=EOMONTH($E51,$R51*(1-$O51)),ET$165&gt;EOMONTH($E51,$P51*12*(1-$O51)+$Q51*12*$O51+$R51*(1-$O51))),0,IF($X51="NNN",SUM(Expenses!ER$20:ER$24)*$F51,IF($X51="FSG",0,IF($X51="MG",SUMPRODUCT(Expenses!ER$20:ER$24,$Z51:$Z55)*$F51,MAX((Expenses!ER$20-$AB51/12)*$AA51*$F51,0)+MAX((Expenses!ER$21-$AB52/12)*$AA52*$F51,0)+MAX((Expenses!ER$22-$AB53/12)*$AA53*$F51,0)+MAX((Expenses!ER$23-$AB54/12)*$AA54*$F51,0)+MAX((Expenses!ER$24-$AB55/12)*$AA55*$F51,0)))))</f>
        <v>0</v>
      </c>
      <c r="EU222" s="154">
        <f>IF(OR(EU$165&lt;=EOMONTH($E51,$R51*(1-$O51)),EU$165&gt;EOMONTH($E51,$P51*12*(1-$O51)+$Q51*12*$O51+$R51*(1-$O51))),0,IF($X51="NNN",SUM(Expenses!ES$20:ES$24)*$F51,IF($X51="FSG",0,IF($X51="MG",SUMPRODUCT(Expenses!ES$20:ES$24,$Z51:$Z55)*$F51,MAX((Expenses!ES$20-$AB51/12)*$AA51*$F51,0)+MAX((Expenses!ES$21-$AB52/12)*$AA52*$F51,0)+MAX((Expenses!ES$22-$AB53/12)*$AA53*$F51,0)+MAX((Expenses!ES$23-$AB54/12)*$AA54*$F51,0)+MAX((Expenses!ES$24-$AB55/12)*$AA55*$F51,0)))))</f>
        <v>0</v>
      </c>
      <c r="EV222" s="154">
        <f>IF(OR(EV$165&lt;=EOMONTH($E51,$R51*(1-$O51)),EV$165&gt;EOMONTH($E51,$P51*12*(1-$O51)+$Q51*12*$O51+$R51*(1-$O51))),0,IF($X51="NNN",SUM(Expenses!ET$20:ET$24)*$F51,IF($X51="FSG",0,IF($X51="MG",SUMPRODUCT(Expenses!ET$20:ET$24,$Z51:$Z55)*$F51,MAX((Expenses!ET$20-$AB51/12)*$AA51*$F51,0)+MAX((Expenses!ET$21-$AB52/12)*$AA52*$F51,0)+MAX((Expenses!ET$22-$AB53/12)*$AA53*$F51,0)+MAX((Expenses!ET$23-$AB54/12)*$AA54*$F51,0)+MAX((Expenses!ET$24-$AB55/12)*$AA55*$F51,0)))))</f>
        <v>0</v>
      </c>
      <c r="EW222" s="154">
        <f>IF(OR(EW$165&lt;=EOMONTH($E51,$R51*(1-$O51)),EW$165&gt;EOMONTH($E51,$P51*12*(1-$O51)+$Q51*12*$O51+$R51*(1-$O51))),0,IF($X51="NNN",SUM(Expenses!EU$20:EU$24)*$F51,IF($X51="FSG",0,IF($X51="MG",SUMPRODUCT(Expenses!EU$20:EU$24,$Z51:$Z55)*$F51,MAX((Expenses!EU$20-$AB51/12)*$AA51*$F51,0)+MAX((Expenses!EU$21-$AB52/12)*$AA52*$F51,0)+MAX((Expenses!EU$22-$AB53/12)*$AA53*$F51,0)+MAX((Expenses!EU$23-$AB54/12)*$AA54*$F51,0)+MAX((Expenses!EU$24-$AB55/12)*$AA55*$F51,0)))))</f>
        <v>0</v>
      </c>
      <c r="EX222" s="154">
        <f>IF(OR(EX$165&lt;=EOMONTH($E51,$R51*(1-$O51)),EX$165&gt;EOMONTH($E51,$P51*12*(1-$O51)+$Q51*12*$O51+$R51*(1-$O51))),0,IF($X51="NNN",SUM(Expenses!EV$20:EV$24)*$F51,IF($X51="FSG",0,IF($X51="MG",SUMPRODUCT(Expenses!EV$20:EV$24,$Z51:$Z55)*$F51,MAX((Expenses!EV$20-$AB51/12)*$AA51*$F51,0)+MAX((Expenses!EV$21-$AB52/12)*$AA52*$F51,0)+MAX((Expenses!EV$22-$AB53/12)*$AA53*$F51,0)+MAX((Expenses!EV$23-$AB54/12)*$AA54*$F51,0)+MAX((Expenses!EV$24-$AB55/12)*$AA55*$F51,0)))))</f>
        <v>0</v>
      </c>
      <c r="EY222" s="154">
        <f>IF(OR(EY$165&lt;=EOMONTH($E51,$R51*(1-$O51)),EY$165&gt;EOMONTH($E51,$P51*12*(1-$O51)+$Q51*12*$O51+$R51*(1-$O51))),0,IF($X51="NNN",SUM(Expenses!EW$20:EW$24)*$F51,IF($X51="FSG",0,IF($X51="MG",SUMPRODUCT(Expenses!EW$20:EW$24,$Z51:$Z55)*$F51,MAX((Expenses!EW$20-$AB51/12)*$AA51*$F51,0)+MAX((Expenses!EW$21-$AB52/12)*$AA52*$F51,0)+MAX((Expenses!EW$22-$AB53/12)*$AA53*$F51,0)+MAX((Expenses!EW$23-$AB54/12)*$AA54*$F51,0)+MAX((Expenses!EW$24-$AB55/12)*$AA55*$F51,0)))))</f>
        <v>0</v>
      </c>
      <c r="EZ222" s="154">
        <f>IF(OR(EZ$165&lt;=EOMONTH($E51,$R51*(1-$O51)),EZ$165&gt;EOMONTH($E51,$P51*12*(1-$O51)+$Q51*12*$O51+$R51*(1-$O51))),0,IF($X51="NNN",SUM(Expenses!EX$20:EX$24)*$F51,IF($X51="FSG",0,IF($X51="MG",SUMPRODUCT(Expenses!EX$20:EX$24,$Z51:$Z55)*$F51,MAX((Expenses!EX$20-$AB51/12)*$AA51*$F51,0)+MAX((Expenses!EX$21-$AB52/12)*$AA52*$F51,0)+MAX((Expenses!EX$22-$AB53/12)*$AA53*$F51,0)+MAX((Expenses!EX$23-$AB54/12)*$AA54*$F51,0)+MAX((Expenses!EX$24-$AB55/12)*$AA55*$F51,0)))))</f>
        <v>0</v>
      </c>
      <c r="FA222" s="154">
        <f>IF(OR(FA$165&lt;=EOMONTH($E51,$R51*(1-$O51)),FA$165&gt;EOMONTH($E51,$P51*12*(1-$O51)+$Q51*12*$O51+$R51*(1-$O51))),0,IF($X51="NNN",SUM(Expenses!EY$20:EY$24)*$F51,IF($X51="FSG",0,IF($X51="MG",SUMPRODUCT(Expenses!EY$20:EY$24,$Z51:$Z55)*$F51,MAX((Expenses!EY$20-$AB51/12)*$AA51*$F51,0)+MAX((Expenses!EY$21-$AB52/12)*$AA52*$F51,0)+MAX((Expenses!EY$22-$AB53/12)*$AA53*$F51,0)+MAX((Expenses!EY$23-$AB54/12)*$AA54*$F51,0)+MAX((Expenses!EY$24-$AB55/12)*$AA55*$F51,0)))))</f>
        <v>0</v>
      </c>
      <c r="FB222" s="154">
        <f>IF(OR(FB$165&lt;=EOMONTH($E51,$R51*(1-$O51)),FB$165&gt;EOMONTH($E51,$P51*12*(1-$O51)+$Q51*12*$O51+$R51*(1-$O51))),0,IF($X51="NNN",SUM(Expenses!EZ$20:EZ$24)*$F51,IF($X51="FSG",0,IF($X51="MG",SUMPRODUCT(Expenses!EZ$20:EZ$24,$Z51:$Z55)*$F51,MAX((Expenses!EZ$20-$AB51/12)*$AA51*$F51,0)+MAX((Expenses!EZ$21-$AB52/12)*$AA52*$F51,0)+MAX((Expenses!EZ$22-$AB53/12)*$AA53*$F51,0)+MAX((Expenses!EZ$23-$AB54/12)*$AA54*$F51,0)+MAX((Expenses!EZ$24-$AB55/12)*$AA55*$F51,0)))))</f>
        <v>0</v>
      </c>
      <c r="FC222" s="154">
        <f>IF(OR(FC$165&lt;=EOMONTH($E51,$R51*(1-$O51)),FC$165&gt;EOMONTH($E51,$P51*12*(1-$O51)+$Q51*12*$O51+$R51*(1-$O51))),0,IF($X51="NNN",SUM(Expenses!FA$20:FA$24)*$F51,IF($X51="FSG",0,IF($X51="MG",SUMPRODUCT(Expenses!FA$20:FA$24,$Z51:$Z55)*$F51,MAX((Expenses!FA$20-$AB51/12)*$AA51*$F51,0)+MAX((Expenses!FA$21-$AB52/12)*$AA52*$F51,0)+MAX((Expenses!FA$22-$AB53/12)*$AA53*$F51,0)+MAX((Expenses!FA$23-$AB54/12)*$AA54*$F51,0)+MAX((Expenses!FA$24-$AB55/12)*$AA55*$F51,0)))))</f>
        <v>0</v>
      </c>
      <c r="FD222" s="154">
        <f>IF(OR(FD$165&lt;=EOMONTH($E51,$R51*(1-$O51)),FD$165&gt;EOMONTH($E51,$P51*12*(1-$O51)+$Q51*12*$O51+$R51*(1-$O51))),0,IF($X51="NNN",SUM(Expenses!FB$20:FB$24)*$F51,IF($X51="FSG",0,IF($X51="MG",SUMPRODUCT(Expenses!FB$20:FB$24,$Z51:$Z55)*$F51,MAX((Expenses!FB$20-$AB51/12)*$AA51*$F51,0)+MAX((Expenses!FB$21-$AB52/12)*$AA52*$F51,0)+MAX((Expenses!FB$22-$AB53/12)*$AA53*$F51,0)+MAX((Expenses!FB$23-$AB54/12)*$AA54*$F51,0)+MAX((Expenses!FB$24-$AB55/12)*$AA55*$F51,0)))))</f>
        <v>0</v>
      </c>
      <c r="FE222" s="154">
        <f>IF(OR(FE$165&lt;=EOMONTH($E51,$R51*(1-$O51)),FE$165&gt;EOMONTH($E51,$P51*12*(1-$O51)+$Q51*12*$O51+$R51*(1-$O51))),0,IF($X51="NNN",SUM(Expenses!FC$20:FC$24)*$F51,IF($X51="FSG",0,IF($X51="MG",SUMPRODUCT(Expenses!FC$20:FC$24,$Z51:$Z55)*$F51,MAX((Expenses!FC$20-$AB51/12)*$AA51*$F51,0)+MAX((Expenses!FC$21-$AB52/12)*$AA52*$F51,0)+MAX((Expenses!FC$22-$AB53/12)*$AA53*$F51,0)+MAX((Expenses!FC$23-$AB54/12)*$AA54*$F51,0)+MAX((Expenses!FC$24-$AB55/12)*$AA55*$F51,0)))))</f>
        <v>0</v>
      </c>
      <c r="FF222" s="154">
        <f>IF(OR(FF$165&lt;=EOMONTH($E51,$R51*(1-$O51)),FF$165&gt;EOMONTH($E51,$P51*12*(1-$O51)+$Q51*12*$O51+$R51*(1-$O51))),0,IF($X51="NNN",SUM(Expenses!FD$20:FD$24)*$F51,IF($X51="FSG",0,IF($X51="MG",SUMPRODUCT(Expenses!FD$20:FD$24,$Z51:$Z55)*$F51,MAX((Expenses!FD$20-$AB51/12)*$AA51*$F51,0)+MAX((Expenses!FD$21-$AB52/12)*$AA52*$F51,0)+MAX((Expenses!FD$22-$AB53/12)*$AA53*$F51,0)+MAX((Expenses!FD$23-$AB54/12)*$AA54*$F51,0)+MAX((Expenses!FD$24-$AB55/12)*$AA55*$F51,0)))))</f>
        <v>0</v>
      </c>
      <c r="FG222" s="154">
        <f>IF(OR(FG$165&lt;=EOMONTH($E51,$R51*(1-$O51)),FG$165&gt;EOMONTH($E51,$P51*12*(1-$O51)+$Q51*12*$O51+$R51*(1-$O51))),0,IF($X51="NNN",SUM(Expenses!FE$20:FE$24)*$F51,IF($X51="FSG",0,IF($X51="MG",SUMPRODUCT(Expenses!FE$20:FE$24,$Z51:$Z55)*$F51,MAX((Expenses!FE$20-$AB51/12)*$AA51*$F51,0)+MAX((Expenses!FE$21-$AB52/12)*$AA52*$F51,0)+MAX((Expenses!FE$22-$AB53/12)*$AA53*$F51,0)+MAX((Expenses!FE$23-$AB54/12)*$AA54*$F51,0)+MAX((Expenses!FE$24-$AB55/12)*$AA55*$F51,0)))))</f>
        <v>0</v>
      </c>
      <c r="FH222" s="154">
        <f>IF(OR(FH$165&lt;=EOMONTH($E51,$R51*(1-$O51)),FH$165&gt;EOMONTH($E51,$P51*12*(1-$O51)+$Q51*12*$O51+$R51*(1-$O51))),0,IF($X51="NNN",SUM(Expenses!FF$20:FF$24)*$F51,IF($X51="FSG",0,IF($X51="MG",SUMPRODUCT(Expenses!FF$20:FF$24,$Z51:$Z55)*$F51,MAX((Expenses!FF$20-$AB51/12)*$AA51*$F51,0)+MAX((Expenses!FF$21-$AB52/12)*$AA52*$F51,0)+MAX((Expenses!FF$22-$AB53/12)*$AA53*$F51,0)+MAX((Expenses!FF$23-$AB54/12)*$AA54*$F51,0)+MAX((Expenses!FF$24-$AB55/12)*$AA55*$F51,0)))))</f>
        <v>0</v>
      </c>
      <c r="FI222" s="154">
        <f>IF(OR(FI$165&lt;=EOMONTH($E51,$R51*(1-$O51)),FI$165&gt;EOMONTH($E51,$P51*12*(1-$O51)+$Q51*12*$O51+$R51*(1-$O51))),0,IF($X51="NNN",SUM(Expenses!FG$20:FG$24)*$F51,IF($X51="FSG",0,IF($X51="MG",SUMPRODUCT(Expenses!FG$20:FG$24,$Z51:$Z55)*$F51,MAX((Expenses!FG$20-$AB51/12)*$AA51*$F51,0)+MAX((Expenses!FG$21-$AB52/12)*$AA52*$F51,0)+MAX((Expenses!FG$22-$AB53/12)*$AA53*$F51,0)+MAX((Expenses!FG$23-$AB54/12)*$AA54*$F51,0)+MAX((Expenses!FG$24-$AB55/12)*$AA55*$F51,0)))))</f>
        <v>0</v>
      </c>
      <c r="FJ222" s="154">
        <f>IF(OR(FJ$165&lt;=EOMONTH($E51,$R51*(1-$O51)),FJ$165&gt;EOMONTH($E51,$P51*12*(1-$O51)+$Q51*12*$O51+$R51*(1-$O51))),0,IF($X51="NNN",SUM(Expenses!FH$20:FH$24)*$F51,IF($X51="FSG",0,IF($X51="MG",SUMPRODUCT(Expenses!FH$20:FH$24,$Z51:$Z55)*$F51,MAX((Expenses!FH$20-$AB51/12)*$AA51*$F51,0)+MAX((Expenses!FH$21-$AB52/12)*$AA52*$F51,0)+MAX((Expenses!FH$22-$AB53/12)*$AA53*$F51,0)+MAX((Expenses!FH$23-$AB54/12)*$AA54*$F51,0)+MAX((Expenses!FH$24-$AB55/12)*$AA55*$F51,0)))))</f>
        <v>0</v>
      </c>
      <c r="FK222" s="154">
        <f>IF(OR(FK$165&lt;=EOMONTH($E51,$R51*(1-$O51)),FK$165&gt;EOMONTH($E51,$P51*12*(1-$O51)+$Q51*12*$O51+$R51*(1-$O51))),0,IF($X51="NNN",SUM(Expenses!FI$20:FI$24)*$F51,IF($X51="FSG",0,IF($X51="MG",SUMPRODUCT(Expenses!FI$20:FI$24,$Z51:$Z55)*$F51,MAX((Expenses!FI$20-$AB51/12)*$AA51*$F51,0)+MAX((Expenses!FI$21-$AB52/12)*$AA52*$F51,0)+MAX((Expenses!FI$22-$AB53/12)*$AA53*$F51,0)+MAX((Expenses!FI$23-$AB54/12)*$AA54*$F51,0)+MAX((Expenses!FI$24-$AB55/12)*$AA55*$F51,0)))))</f>
        <v>0</v>
      </c>
      <c r="FL222" s="154">
        <f>IF(OR(FL$165&lt;=EOMONTH($E51,$R51*(1-$O51)),FL$165&gt;EOMONTH($E51,$P51*12*(1-$O51)+$Q51*12*$O51+$R51*(1-$O51))),0,IF($X51="NNN",SUM(Expenses!FJ$20:FJ$24)*$F51,IF($X51="FSG",0,IF($X51="MG",SUMPRODUCT(Expenses!FJ$20:FJ$24,$Z51:$Z55)*$F51,MAX((Expenses!FJ$20-$AB51/12)*$AA51*$F51,0)+MAX((Expenses!FJ$21-$AB52/12)*$AA52*$F51,0)+MAX((Expenses!FJ$22-$AB53/12)*$AA53*$F51,0)+MAX((Expenses!FJ$23-$AB54/12)*$AA54*$F51,0)+MAX((Expenses!FJ$24-$AB55/12)*$AA55*$F51,0)))))</f>
        <v>0</v>
      </c>
      <c r="FM222" s="154">
        <f>IF(OR(FM$165&lt;=EOMONTH($E51,$R51*(1-$O51)),FM$165&gt;EOMONTH($E51,$P51*12*(1-$O51)+$Q51*12*$O51+$R51*(1-$O51))),0,IF($X51="NNN",SUM(Expenses!FK$20:FK$24)*$F51,IF($X51="FSG",0,IF($X51="MG",SUMPRODUCT(Expenses!FK$20:FK$24,$Z51:$Z55)*$F51,MAX((Expenses!FK$20-$AB51/12)*$AA51*$F51,0)+MAX((Expenses!FK$21-$AB52/12)*$AA52*$F51,0)+MAX((Expenses!FK$22-$AB53/12)*$AA53*$F51,0)+MAX((Expenses!FK$23-$AB54/12)*$AA54*$F51,0)+MAX((Expenses!FK$24-$AB55/12)*$AA55*$F51,0)))))</f>
        <v>0</v>
      </c>
      <c r="FN222" s="154">
        <f>IF(OR(FN$165&lt;=EOMONTH($E51,$R51*(1-$O51)),FN$165&gt;EOMONTH($E51,$P51*12*(1-$O51)+$Q51*12*$O51+$R51*(1-$O51))),0,IF($X51="NNN",SUM(Expenses!FL$20:FL$24)*$F51,IF($X51="FSG",0,IF($X51="MG",SUMPRODUCT(Expenses!FL$20:FL$24,$Z51:$Z55)*$F51,MAX((Expenses!FL$20-$AB51/12)*$AA51*$F51,0)+MAX((Expenses!FL$21-$AB52/12)*$AA52*$F51,0)+MAX((Expenses!FL$22-$AB53/12)*$AA53*$F51,0)+MAX((Expenses!FL$23-$AB54/12)*$AA54*$F51,0)+MAX((Expenses!FL$24-$AB55/12)*$AA55*$F51,0)))))</f>
        <v>0</v>
      </c>
      <c r="FO222" s="154">
        <f>IF(OR(FO$165&lt;=EOMONTH($E51,$R51*(1-$O51)),FO$165&gt;EOMONTH($E51,$P51*12*(1-$O51)+$Q51*12*$O51+$R51*(1-$O51))),0,IF($X51="NNN",SUM(Expenses!FM$20:FM$24)*$F51,IF($X51="FSG",0,IF($X51="MG",SUMPRODUCT(Expenses!FM$20:FM$24,$Z51:$Z55)*$F51,MAX((Expenses!FM$20-$AB51/12)*$AA51*$F51,0)+MAX((Expenses!FM$21-$AB52/12)*$AA52*$F51,0)+MAX((Expenses!FM$22-$AB53/12)*$AA53*$F51,0)+MAX((Expenses!FM$23-$AB54/12)*$AA54*$F51,0)+MAX((Expenses!FM$24-$AB55/12)*$AA55*$F51,0)))))</f>
        <v>0</v>
      </c>
      <c r="FP222" s="154">
        <f>IF(OR(FP$165&lt;=EOMONTH($E51,$R51*(1-$O51)),FP$165&gt;EOMONTH($E51,$P51*12*(1-$O51)+$Q51*12*$O51+$R51*(1-$O51))),0,IF($X51="NNN",SUM(Expenses!FN$20:FN$24)*$F51,IF($X51="FSG",0,IF($X51="MG",SUMPRODUCT(Expenses!FN$20:FN$24,$Z51:$Z55)*$F51,MAX((Expenses!FN$20-$AB51/12)*$AA51*$F51,0)+MAX((Expenses!FN$21-$AB52/12)*$AA52*$F51,0)+MAX((Expenses!FN$22-$AB53/12)*$AA53*$F51,0)+MAX((Expenses!FN$23-$AB54/12)*$AA54*$F51,0)+MAX((Expenses!FN$24-$AB55/12)*$AA55*$F51,0)))))</f>
        <v>0</v>
      </c>
      <c r="FQ222" s="154">
        <f>IF(OR(FQ$165&lt;=EOMONTH($E51,$R51*(1-$O51)),FQ$165&gt;EOMONTH($E51,$P51*12*(1-$O51)+$Q51*12*$O51+$R51*(1-$O51))),0,IF($X51="NNN",SUM(Expenses!FO$20:FO$24)*$F51,IF($X51="FSG",0,IF($X51="MG",SUMPRODUCT(Expenses!FO$20:FO$24,$Z51:$Z55)*$F51,MAX((Expenses!FO$20-$AB51/12)*$AA51*$F51,0)+MAX((Expenses!FO$21-$AB52/12)*$AA52*$F51,0)+MAX((Expenses!FO$22-$AB53/12)*$AA53*$F51,0)+MAX((Expenses!FO$23-$AB54/12)*$AA54*$F51,0)+MAX((Expenses!FO$24-$AB55/12)*$AA55*$F51,0)))))</f>
        <v>0</v>
      </c>
      <c r="FR222" s="154">
        <f>IF(OR(FR$165&lt;=EOMONTH($E51,$R51*(1-$O51)),FR$165&gt;EOMONTH($E51,$P51*12*(1-$O51)+$Q51*12*$O51+$R51*(1-$O51))),0,IF($X51="NNN",SUM(Expenses!FP$20:FP$24)*$F51,IF($X51="FSG",0,IF($X51="MG",SUMPRODUCT(Expenses!FP$20:FP$24,$Z51:$Z55)*$F51,MAX((Expenses!FP$20-$AB51/12)*$AA51*$F51,0)+MAX((Expenses!FP$21-$AB52/12)*$AA52*$F51,0)+MAX((Expenses!FP$22-$AB53/12)*$AA53*$F51,0)+MAX((Expenses!FP$23-$AB54/12)*$AA54*$F51,0)+MAX((Expenses!FP$24-$AB55/12)*$AA55*$F51,0)))))</f>
        <v>0</v>
      </c>
      <c r="FS222" s="154">
        <f>IF(OR(FS$165&lt;=EOMONTH($E51,$R51*(1-$O51)),FS$165&gt;EOMONTH($E51,$P51*12*(1-$O51)+$Q51*12*$O51+$R51*(1-$O51))),0,IF($X51="NNN",SUM(Expenses!FQ$20:FQ$24)*$F51,IF($X51="FSG",0,IF($X51="MG",SUMPRODUCT(Expenses!FQ$20:FQ$24,$Z51:$Z55)*$F51,MAX((Expenses!FQ$20-$AB51/12)*$AA51*$F51,0)+MAX((Expenses!FQ$21-$AB52/12)*$AA52*$F51,0)+MAX((Expenses!FQ$22-$AB53/12)*$AA53*$F51,0)+MAX((Expenses!FQ$23-$AB54/12)*$AA54*$F51,0)+MAX((Expenses!FQ$24-$AB55/12)*$AA55*$F51,0)))))</f>
        <v>0</v>
      </c>
      <c r="FT222" s="154">
        <f>IF(OR(FT$165&lt;=EOMONTH($E51,$R51*(1-$O51)),FT$165&gt;EOMONTH($E51,$P51*12*(1-$O51)+$Q51*12*$O51+$R51*(1-$O51))),0,IF($X51="NNN",SUM(Expenses!FR$20:FR$24)*$F51,IF($X51="FSG",0,IF($X51="MG",SUMPRODUCT(Expenses!FR$20:FR$24,$Z51:$Z55)*$F51,MAX((Expenses!FR$20-$AB51/12)*$AA51*$F51,0)+MAX((Expenses!FR$21-$AB52/12)*$AA52*$F51,0)+MAX((Expenses!FR$22-$AB53/12)*$AA53*$F51,0)+MAX((Expenses!FR$23-$AB54/12)*$AA54*$F51,0)+MAX((Expenses!FR$24-$AB55/12)*$AA55*$F51,0)))))</f>
        <v>0</v>
      </c>
      <c r="FU222" s="154">
        <f>IF(OR(FU$165&lt;=EOMONTH($E51,$R51*(1-$O51)),FU$165&gt;EOMONTH($E51,$P51*12*(1-$O51)+$Q51*12*$O51+$R51*(1-$O51))),0,IF($X51="NNN",SUM(Expenses!FS$20:FS$24)*$F51,IF($X51="FSG",0,IF($X51="MG",SUMPRODUCT(Expenses!FS$20:FS$24,$Z51:$Z55)*$F51,MAX((Expenses!FS$20-$AB51/12)*$AA51*$F51,0)+MAX((Expenses!FS$21-$AB52/12)*$AA52*$F51,0)+MAX((Expenses!FS$22-$AB53/12)*$AA53*$F51,0)+MAX((Expenses!FS$23-$AB54/12)*$AA54*$F51,0)+MAX((Expenses!FS$24-$AB55/12)*$AA55*$F51,0)))))</f>
        <v>0</v>
      </c>
      <c r="FV222" s="154">
        <f>IF(OR(FV$165&lt;=EOMONTH($E51,$R51*(1-$O51)),FV$165&gt;EOMONTH($E51,$P51*12*(1-$O51)+$Q51*12*$O51+$R51*(1-$O51))),0,IF($X51="NNN",SUM(Expenses!FT$20:FT$24)*$F51,IF($X51="FSG",0,IF($X51="MG",SUMPRODUCT(Expenses!FT$20:FT$24,$Z51:$Z55)*$F51,MAX((Expenses!FT$20-$AB51/12)*$AA51*$F51,0)+MAX((Expenses!FT$21-$AB52/12)*$AA52*$F51,0)+MAX((Expenses!FT$22-$AB53/12)*$AA53*$F51,0)+MAX((Expenses!FT$23-$AB54/12)*$AA54*$F51,0)+MAX((Expenses!FT$24-$AB55/12)*$AA55*$F51,0)))))</f>
        <v>0</v>
      </c>
      <c r="FW222" s="154">
        <f>IF(OR(FW$165&lt;=EOMONTH($E51,$R51*(1-$O51)),FW$165&gt;EOMONTH($E51,$P51*12*(1-$O51)+$Q51*12*$O51+$R51*(1-$O51))),0,IF($X51="NNN",SUM(Expenses!FU$20:FU$24)*$F51,IF($X51="FSG",0,IF($X51="MG",SUMPRODUCT(Expenses!FU$20:FU$24,$Z51:$Z55)*$F51,MAX((Expenses!FU$20-$AB51/12)*$AA51*$F51,0)+MAX((Expenses!FU$21-$AB52/12)*$AA52*$F51,0)+MAX((Expenses!FU$22-$AB53/12)*$AA53*$F51,0)+MAX((Expenses!FU$23-$AB54/12)*$AA54*$F51,0)+MAX((Expenses!FU$24-$AB55/12)*$AA55*$F51,0)))))</f>
        <v>0</v>
      </c>
      <c r="FX222" s="154">
        <f>IF(OR(FX$165&lt;=EOMONTH($E51,$R51*(1-$O51)),FX$165&gt;EOMONTH($E51,$P51*12*(1-$O51)+$Q51*12*$O51+$R51*(1-$O51))),0,IF($X51="NNN",SUM(Expenses!FV$20:FV$24)*$F51,IF($X51="FSG",0,IF($X51="MG",SUMPRODUCT(Expenses!FV$20:FV$24,$Z51:$Z55)*$F51,MAX((Expenses!FV$20-$AB51/12)*$AA51*$F51,0)+MAX((Expenses!FV$21-$AB52/12)*$AA52*$F51,0)+MAX((Expenses!FV$22-$AB53/12)*$AA53*$F51,0)+MAX((Expenses!FV$23-$AB54/12)*$AA54*$F51,0)+MAX((Expenses!FV$24-$AB55/12)*$AA55*$F51,0)))))</f>
        <v>0</v>
      </c>
      <c r="FY222" s="154">
        <f>IF(OR(FY$165&lt;=EOMONTH($E51,$R51*(1-$O51)),FY$165&gt;EOMONTH($E51,$P51*12*(1-$O51)+$Q51*12*$O51+$R51*(1-$O51))),0,IF($X51="NNN",SUM(Expenses!FW$20:FW$24)*$F51,IF($X51="FSG",0,IF($X51="MG",SUMPRODUCT(Expenses!FW$20:FW$24,$Z51:$Z55)*$F51,MAX((Expenses!FW$20-$AB51/12)*$AA51*$F51,0)+MAX((Expenses!FW$21-$AB52/12)*$AA52*$F51,0)+MAX((Expenses!FW$22-$AB53/12)*$AA53*$F51,0)+MAX((Expenses!FW$23-$AB54/12)*$AA54*$F51,0)+MAX((Expenses!FW$24-$AB55/12)*$AA55*$F51,0)))))</f>
        <v>0</v>
      </c>
      <c r="FZ222" s="154">
        <f>IF(OR(FZ$165&lt;=EOMONTH($E51,$R51*(1-$O51)),FZ$165&gt;EOMONTH($E51,$P51*12*(1-$O51)+$Q51*12*$O51+$R51*(1-$O51))),0,IF($X51="NNN",SUM(Expenses!FX$20:FX$24)*$F51,IF($X51="FSG",0,IF($X51="MG",SUMPRODUCT(Expenses!FX$20:FX$24,$Z51:$Z55)*$F51,MAX((Expenses!FX$20-$AB51/12)*$AA51*$F51,0)+MAX((Expenses!FX$21-$AB52/12)*$AA52*$F51,0)+MAX((Expenses!FX$22-$AB53/12)*$AA53*$F51,0)+MAX((Expenses!FX$23-$AB54/12)*$AA54*$F51,0)+MAX((Expenses!FX$24-$AB55/12)*$AA55*$F51,0)))))</f>
        <v>0</v>
      </c>
      <c r="GA222" s="154">
        <f>IF(OR(GA$165&lt;=EOMONTH($E51,$R51*(1-$O51)),GA$165&gt;EOMONTH($E51,$P51*12*(1-$O51)+$Q51*12*$O51+$R51*(1-$O51))),0,IF($X51="NNN",SUM(Expenses!FY$20:FY$24)*$F51,IF($X51="FSG",0,IF($X51="MG",SUMPRODUCT(Expenses!FY$20:FY$24,$Z51:$Z55)*$F51,MAX((Expenses!FY$20-$AB51/12)*$AA51*$F51,0)+MAX((Expenses!FY$21-$AB52/12)*$AA52*$F51,0)+MAX((Expenses!FY$22-$AB53/12)*$AA53*$F51,0)+MAX((Expenses!FY$23-$AB54/12)*$AA54*$F51,0)+MAX((Expenses!FY$24-$AB55/12)*$AA55*$F51,0)))))</f>
        <v>340.92164077883712</v>
      </c>
      <c r="GB222" s="154">
        <f>IF(OR(GB$165&lt;=EOMONTH($E51,$R51*(1-$O51)),GB$165&gt;EOMONTH($E51,$P51*12*(1-$O51)+$Q51*12*$O51+$R51*(1-$O51))),0,IF($X51="NNN",SUM(Expenses!FZ$20:FZ$24)*$F51,IF($X51="FSG",0,IF($X51="MG",SUMPRODUCT(Expenses!FZ$20:FZ$24,$Z51:$Z55)*$F51,MAX((Expenses!FZ$20-$AB51/12)*$AA51*$F51,0)+MAX((Expenses!FZ$21-$AB52/12)*$AA52*$F51,0)+MAX((Expenses!FZ$22-$AB53/12)*$AA53*$F51,0)+MAX((Expenses!FZ$23-$AB54/12)*$AA54*$F51,0)+MAX((Expenses!FZ$24-$AB55/12)*$AA55*$F51,0)))))</f>
        <v>344.39279735385702</v>
      </c>
      <c r="GC222" s="154">
        <f>IF(OR(GC$165&lt;=EOMONTH($E51,$R51*(1-$O51)),GC$165&gt;EOMONTH($E51,$P51*12*(1-$O51)+$Q51*12*$O51+$R51*(1-$O51))),0,IF($X51="NNN",SUM(Expenses!GA$20:GA$24)*$F51,IF($X51="FSG",0,IF($X51="MG",SUMPRODUCT(Expenses!GA$20:GA$24,$Z51:$Z55)*$F51,MAX((Expenses!GA$20-$AB51/12)*$AA51*$F51,0)+MAX((Expenses!GA$21-$AB52/12)*$AA52*$F51,0)+MAX((Expenses!GA$22-$AB53/12)*$AA53*$F51,0)+MAX((Expenses!GA$23-$AB54/12)*$AA54*$F51,0)+MAX((Expenses!GA$24-$AB55/12)*$AA55*$F51,0)))))</f>
        <v>344.99948702950911</v>
      </c>
      <c r="GD222" s="154">
        <f>IF(OR(GD$165&lt;=EOMONTH($E51,$R51*(1-$O51)),GD$165&gt;EOMONTH($E51,$P51*12*(1-$O51)+$Q51*12*$O51+$R51*(1-$O51))),0,IF($X51="NNN",SUM(Expenses!GB$20:GB$24)*$F51,IF($X51="FSG",0,IF($X51="MG",SUMPRODUCT(Expenses!GB$20:GB$24,$Z51:$Z55)*$F51,MAX((Expenses!GB$20-$AB51/12)*$AA51*$F51,0)+MAX((Expenses!GB$21-$AB52/12)*$AA52*$F51,0)+MAX((Expenses!GB$22-$AB53/12)*$AA53*$F51,0)+MAX((Expenses!GB$23-$AB54/12)*$AA54*$F51,0)+MAX((Expenses!GB$24-$AB55/12)*$AA55*$F51,0)))))</f>
        <v>345.60767296556946</v>
      </c>
      <c r="GE222" s="154">
        <f>IF(OR(GE$165&lt;=EOMONTH($E51,$R51*(1-$O51)),GE$165&gt;EOMONTH($E51,$P51*12*(1-$O51)+$Q51*12*$O51+$R51*(1-$O51))),0,IF($X51="NNN",SUM(Expenses!GC$20:GC$24)*$F51,IF($X51="FSG",0,IF($X51="MG",SUMPRODUCT(Expenses!GC$20:GC$24,$Z51:$Z55)*$F51,MAX((Expenses!GC$20-$AB51/12)*$AA51*$F51,0)+MAX((Expenses!GC$21-$AB52/12)*$AA52*$F51,0)+MAX((Expenses!GC$22-$AB53/12)*$AA53*$F51,0)+MAX((Expenses!GC$23-$AB54/12)*$AA54*$F51,0)+MAX((Expenses!GC$24-$AB55/12)*$AA55*$F51,0)))))</f>
        <v>346.21735885221983</v>
      </c>
      <c r="GF222" s="154">
        <f>IF(OR(GF$165&lt;=EOMONTH($E51,$R51*(1-$O51)),GF$165&gt;EOMONTH($E51,$P51*12*(1-$O51)+$Q51*12*$O51+$R51*(1-$O51))),0,IF($X51="NNN",SUM(Expenses!GD$20:GD$24)*$F51,IF($X51="FSG",0,IF($X51="MG",SUMPRODUCT(Expenses!GD$20:GD$24,$Z51:$Z55)*$F51,MAX((Expenses!GD$20-$AB51/12)*$AA51*$F51,0)+MAX((Expenses!GD$21-$AB52/12)*$AA52*$F51,0)+MAX((Expenses!GD$22-$AB53/12)*$AA53*$F51,0)+MAX((Expenses!GD$23-$AB54/12)*$AA54*$F51,0)+MAX((Expenses!GD$24-$AB55/12)*$AA55*$F51,0)))))</f>
        <v>346.82854838874306</v>
      </c>
      <c r="GG222" s="154">
        <f>IF(OR(GG$165&lt;=EOMONTH($E51,$R51*(1-$O51)),GG$165&gt;EOMONTH($E51,$P51*12*(1-$O51)+$Q51*12*$O51+$R51*(1-$O51))),0,IF($X51="NNN",SUM(Expenses!GE$20:GE$24)*$F51,IF($X51="FSG",0,IF($X51="MG",SUMPRODUCT(Expenses!GE$20:GE$24,$Z51:$Z55)*$F51,MAX((Expenses!GE$20-$AB51/12)*$AA51*$F51,0)+MAX((Expenses!GE$21-$AB52/12)*$AA52*$F51,0)+MAX((Expenses!GE$22-$AB53/12)*$AA53*$F51,0)+MAX((Expenses!GE$23-$AB54/12)*$AA54*$F51,0)+MAX((Expenses!GE$24-$AB55/12)*$AA55*$F51,0)))))</f>
        <v>347.4412452835453</v>
      </c>
      <c r="GH222" s="154">
        <f>IF(OR(GH$165&lt;=EOMONTH($E51,$R51*(1-$O51)),GH$165&gt;EOMONTH($E51,$P51*12*(1-$O51)+$Q51*12*$O51+$R51*(1-$O51))),0,IF($X51="NNN",SUM(Expenses!GF$20:GF$24)*$F51,IF($X51="FSG",0,IF($X51="MG",SUMPRODUCT(Expenses!GF$20:GF$24,$Z51:$Z55)*$F51,MAX((Expenses!GF$20-$AB51/12)*$AA51*$F51,0)+MAX((Expenses!GF$21-$AB52/12)*$AA52*$F51,0)+MAX((Expenses!GF$22-$AB53/12)*$AA53*$F51,0)+MAX((Expenses!GF$23-$AB54/12)*$AA54*$F51,0)+MAX((Expenses!GF$24-$AB55/12)*$AA55*$F51,0)))))</f>
        <v>348.05545325417887</v>
      </c>
      <c r="GI222" s="154">
        <f>IF(OR(GI$165&lt;=EOMONTH($E51,$R51*(1-$O51)),GI$165&gt;EOMONTH($E51,$P51*12*(1-$O51)+$Q51*12*$O51+$R51*(1-$O51))),0,IF($X51="NNN",SUM(Expenses!GG$20:GG$24)*$F51,IF($X51="FSG",0,IF($X51="MG",SUMPRODUCT(Expenses!GG$20:GG$24,$Z51:$Z55)*$F51,MAX((Expenses!GG$20-$AB51/12)*$AA51*$F51,0)+MAX((Expenses!GG$21-$AB52/12)*$AA52*$F51,0)+MAX((Expenses!GG$22-$AB53/12)*$AA53*$F51,0)+MAX((Expenses!GG$23-$AB54/12)*$AA54*$F51,0)+MAX((Expenses!GG$24-$AB55/12)*$AA55*$F51,0)))))</f>
        <v>348.67117602736431</v>
      </c>
      <c r="GJ222" s="154">
        <f>IF(OR(GJ$165&lt;=EOMONTH($E51,$R51*(1-$O51)),GJ$165&gt;EOMONTH($E51,$P51*12*(1-$O51)+$Q51*12*$O51+$R51*(1-$O51))),0,IF($X51="NNN",SUM(Expenses!GH$20:GH$24)*$F51,IF($X51="FSG",0,IF($X51="MG",SUMPRODUCT(Expenses!GH$20:GH$24,$Z51:$Z55)*$F51,MAX((Expenses!GH$20-$AB51/12)*$AA51*$F51,0)+MAX((Expenses!GH$21-$AB52/12)*$AA52*$F51,0)+MAX((Expenses!GH$22-$AB53/12)*$AA53*$F51,0)+MAX((Expenses!GH$23-$AB54/12)*$AA54*$F51,0)+MAX((Expenses!GH$24-$AB55/12)*$AA55*$F51,0)))))</f>
        <v>349.28841733901328</v>
      </c>
      <c r="GK222" s="154">
        <f>IF(OR(GK$165&lt;=EOMONTH($E51,$R51*(1-$O51)),GK$165&gt;EOMONTH($E51,$P51*12*(1-$O51)+$Q51*12*$O51+$R51*(1-$O51))),0,IF($X51="NNN",SUM(Expenses!GI$20:GI$24)*$F51,IF($X51="FSG",0,IF($X51="MG",SUMPRODUCT(Expenses!GI$20:GI$24,$Z51:$Z55)*$F51,MAX((Expenses!GI$20-$AB51/12)*$AA51*$F51,0)+MAX((Expenses!GI$21-$AB52/12)*$AA52*$F51,0)+MAX((Expenses!GI$22-$AB53/12)*$AA53*$F51,0)+MAX((Expenses!GI$23-$AB54/12)*$AA54*$F51,0)+MAX((Expenses!GI$24-$AB55/12)*$AA55*$F51,0)))))</f>
        <v>349.90718093425147</v>
      </c>
      <c r="GL222" s="154">
        <f>IF(OR(GL$165&lt;=EOMONTH($E51,$R51*(1-$O51)),GL$165&gt;EOMONTH($E51,$P51*12*(1-$O51)+$Q51*12*$O51+$R51*(1-$O51))),0,IF($X51="NNN",SUM(Expenses!GJ$20:GJ$24)*$F51,IF($X51="FSG",0,IF($X51="MG",SUMPRODUCT(Expenses!GJ$20:GJ$24,$Z51:$Z55)*$F51,MAX((Expenses!GJ$20-$AB51/12)*$AA51*$F51,0)+MAX((Expenses!GJ$21-$AB52/12)*$AA52*$F51,0)+MAX((Expenses!GJ$22-$AB53/12)*$AA53*$F51,0)+MAX((Expenses!GJ$23-$AB54/12)*$AA54*$F51,0)+MAX((Expenses!GJ$24-$AB55/12)*$AA55*$F51,0)))))</f>
        <v>350.52747056744073</v>
      </c>
      <c r="GM222" s="154">
        <f>IF(OR(GM$165&lt;=EOMONTH($E51,$R51*(1-$O51)),GM$165&gt;EOMONTH($E51,$P51*12*(1-$O51)+$Q51*12*$O51+$R51*(1-$O51))),0,IF($X51="NNN",SUM(Expenses!GK$20:GK$24)*$F51,IF($X51="FSG",0,IF($X51="MG",SUMPRODUCT(Expenses!GK$20:GK$24,$Z51:$Z55)*$F51,MAX((Expenses!GK$20-$AB51/12)*$AA51*$F51,0)+MAX((Expenses!GK$21-$AB52/12)*$AA52*$F51,0)+MAX((Expenses!GK$22-$AB53/12)*$AA53*$F51,0)+MAX((Expenses!GK$23-$AB54/12)*$AA54*$F51,0)+MAX((Expenses!GK$24-$AB55/12)*$AA55*$F51,0)))))</f>
        <v>351.14929000220252</v>
      </c>
      <c r="GN222" s="154">
        <f>IF(OR(GN$165&lt;=EOMONTH($E51,$R51*(1-$O51)),GN$165&gt;EOMONTH($E51,$P51*12*(1-$O51)+$Q51*12*$O51+$R51*(1-$O51))),0,IF($X51="NNN",SUM(Expenses!GL$20:GL$24)*$F51,IF($X51="FSG",0,IF($X51="MG",SUMPRODUCT(Expenses!GL$20:GL$24,$Z51:$Z55)*$F51,MAX((Expenses!GL$20-$AB51/12)*$AA51*$F51,0)+MAX((Expenses!GL$21-$AB52/12)*$AA52*$F51,0)+MAX((Expenses!GL$22-$AB53/12)*$AA53*$F51,0)+MAX((Expenses!GL$23-$AB54/12)*$AA54*$F51,0)+MAX((Expenses!GL$24-$AB55/12)*$AA55*$F51,0)))))</f>
        <v>354.724581274473</v>
      </c>
      <c r="GO222" s="154">
        <f>IF(OR(GO$165&lt;=EOMONTH($E51,$R51*(1-$O51)),GO$165&gt;EOMONTH($E51,$P51*12*(1-$O51)+$Q51*12*$O51+$R51*(1-$O51))),0,IF($X51="NNN",SUM(Expenses!GM$20:GM$24)*$F51,IF($X51="FSG",0,IF($X51="MG",SUMPRODUCT(Expenses!GM$20:GM$24,$Z51:$Z55)*$F51,MAX((Expenses!GM$20-$AB51/12)*$AA51*$F51,0)+MAX((Expenses!GM$21-$AB52/12)*$AA52*$F51,0)+MAX((Expenses!GM$22-$AB53/12)*$AA53*$F51,0)+MAX((Expenses!GM$23-$AB54/12)*$AA54*$F51,0)+MAX((Expenses!GM$24-$AB55/12)*$AA55*$F51,0)))))</f>
        <v>355.3494716403946</v>
      </c>
      <c r="GP222" s="154">
        <f>IF(OR(GP$165&lt;=EOMONTH($E51,$R51*(1-$O51)),GP$165&gt;EOMONTH($E51,$P51*12*(1-$O51)+$Q51*12*$O51+$R51*(1-$O51))),0,IF($X51="NNN",SUM(Expenses!GN$20:GN$24)*$F51,IF($X51="FSG",0,IF($X51="MG",SUMPRODUCT(Expenses!GN$20:GN$24,$Z51:$Z55)*$F51,MAX((Expenses!GN$20-$AB51/12)*$AA51*$F51,0)+MAX((Expenses!GN$21-$AB52/12)*$AA52*$F51,0)+MAX((Expenses!GN$22-$AB53/12)*$AA53*$F51,0)+MAX((Expenses!GN$23-$AB54/12)*$AA54*$F51,0)+MAX((Expenses!GN$24-$AB55/12)*$AA55*$F51,0)))))</f>
        <v>355.97590315453675</v>
      </c>
      <c r="GQ222" s="154">
        <f>IF(OR(GQ$165&lt;=EOMONTH($E51,$R51*(1-$O51)),GQ$165&gt;EOMONTH($E51,$P51*12*(1-$O51)+$Q51*12*$O51+$R51*(1-$O51))),0,IF($X51="NNN",SUM(Expenses!GO$20:GO$24)*$F51,IF($X51="FSG",0,IF($X51="MG",SUMPRODUCT(Expenses!GO$20:GO$24,$Z51:$Z55)*$F51,MAX((Expenses!GO$20-$AB51/12)*$AA51*$F51,0)+MAX((Expenses!GO$21-$AB52/12)*$AA52*$F51,0)+MAX((Expenses!GO$22-$AB53/12)*$AA53*$F51,0)+MAX((Expenses!GO$23-$AB54/12)*$AA54*$F51,0)+MAX((Expenses!GO$24-$AB55/12)*$AA55*$F51,0)))))</f>
        <v>356.60387961778662</v>
      </c>
      <c r="GR222" s="154">
        <f>IF(OR(GR$165&lt;=EOMONTH($E51,$R51*(1-$O51)),GR$165&gt;EOMONTH($E51,$P51*12*(1-$O51)+$Q51*12*$O51+$R51*(1-$O51))),0,IF($X51="NNN",SUM(Expenses!GP$20:GP$24)*$F51,IF($X51="FSG",0,IF($X51="MG",SUMPRODUCT(Expenses!GP$20:GP$24,$Z51:$Z55)*$F51,MAX((Expenses!GP$20-$AB51/12)*$AA51*$F51,0)+MAX((Expenses!GP$21-$AB52/12)*$AA52*$F51,0)+MAX((Expenses!GP$22-$AB53/12)*$AA53*$F51,0)+MAX((Expenses!GP$23-$AB54/12)*$AA54*$F51,0)+MAX((Expenses!GP$24-$AB55/12)*$AA55*$F51,0)))))</f>
        <v>357.23340484040557</v>
      </c>
      <c r="GS222" s="154">
        <f>IF(OR(GS$165&lt;=EOMONTH($E51,$R51*(1-$O51)),GS$165&gt;EOMONTH($E51,$P51*12*(1-$O51)+$Q51*12*$O51+$R51*(1-$O51))),0,IF($X51="NNN",SUM(Expenses!GQ$20:GQ$24)*$F51,IF($X51="FSG",0,IF($X51="MG",SUMPRODUCT(Expenses!GQ$20:GQ$24,$Z51:$Z55)*$F51,MAX((Expenses!GQ$20-$AB51/12)*$AA51*$F51,0)+MAX((Expenses!GQ$21-$AB52/12)*$AA52*$F51,0)+MAX((Expenses!GQ$22-$AB53/12)*$AA53*$F51,0)+MAX((Expenses!GQ$23-$AB54/12)*$AA54*$F51,0)+MAX((Expenses!GQ$24-$AB55/12)*$AA55*$F51,0)))))</f>
        <v>357.86448264205188</v>
      </c>
      <c r="GT222" s="154">
        <f>IF(OR(GT$165&lt;=EOMONTH($E51,$R51*(1-$O51)),GT$165&gt;EOMONTH($E51,$P51*12*(1-$O51)+$Q51*12*$O51+$R51*(1-$O51))),0,IF($X51="NNN",SUM(Expenses!GR$20:GR$24)*$F51,IF($X51="FSG",0,IF($X51="MG",SUMPRODUCT(Expenses!GR$20:GR$24,$Z51:$Z55)*$F51,MAX((Expenses!GR$20-$AB51/12)*$AA51*$F51,0)+MAX((Expenses!GR$21-$AB52/12)*$AA52*$F51,0)+MAX((Expenses!GR$22-$AB53/12)*$AA53*$F51,0)+MAX((Expenses!GR$23-$AB54/12)*$AA54*$F51,0)+MAX((Expenses!GR$24-$AB55/12)*$AA55*$F51,0)))))</f>
        <v>358.49711685180444</v>
      </c>
      <c r="GU222" s="154">
        <f>IF(OR(GU$165&lt;=EOMONTH($E51,$R51*(1-$O51)),GU$165&gt;EOMONTH($E51,$P51*12*(1-$O51)+$Q51*12*$O51+$R51*(1-$O51))),0,IF($X51="NNN",SUM(Expenses!GS$20:GS$24)*$F51,IF($X51="FSG",0,IF($X51="MG",SUMPRODUCT(Expenses!GS$20:GS$24,$Z51:$Z55)*$F51,MAX((Expenses!GS$20-$AB51/12)*$AA51*$F51,0)+MAX((Expenses!GS$21-$AB52/12)*$AA52*$F51,0)+MAX((Expenses!GS$22-$AB53/12)*$AA53*$F51,0)+MAX((Expenses!GS$23-$AB54/12)*$AA54*$F51,0)+MAX((Expenses!GS$24-$AB55/12)*$AA55*$F51,0)))))</f>
        <v>359.13131130818545</v>
      </c>
      <c r="GV222" s="154">
        <f>IF(OR(GV$165&lt;=EOMONTH($E51,$R51*(1-$O51)),GV$165&gt;EOMONTH($E51,$P51*12*(1-$O51)+$Q51*12*$O51+$R51*(1-$O51))),0,IF($X51="NNN",SUM(Expenses!GT$20:GT$24)*$F51,IF($X51="FSG",0,IF($X51="MG",SUMPRODUCT(Expenses!GT$20:GT$24,$Z51:$Z55)*$F51,MAX((Expenses!GT$20-$AB51/12)*$AA51*$F51,0)+MAX((Expenses!GT$21-$AB52/12)*$AA52*$F51,0)+MAX((Expenses!GT$22-$AB53/12)*$AA53*$F51,0)+MAX((Expenses!GT$23-$AB54/12)*$AA54*$F51,0)+MAX((Expenses!GT$24-$AB55/12)*$AA55*$F51,0)))))</f>
        <v>359.76706985918401</v>
      </c>
      <c r="GW222" s="154">
        <f>IF(OR(GW$165&lt;=EOMONTH($E51,$R51*(1-$O51)),GW$165&gt;EOMONTH($E51,$P51*12*(1-$O51)+$Q51*12*$O51+$R51*(1-$O51))),0,IF($X51="NNN",SUM(Expenses!GU$20:GU$24)*$F51,IF($X51="FSG",0,IF($X51="MG",SUMPRODUCT(Expenses!GU$20:GU$24,$Z51:$Z55)*$F51,MAX((Expenses!GU$20-$AB51/12)*$AA51*$F51,0)+MAX((Expenses!GU$21-$AB52/12)*$AA52*$F51,0)+MAX((Expenses!GU$22-$AB53/12)*$AA53*$F51,0)+MAX((Expenses!GU$23-$AB54/12)*$AA54*$F51,0)+MAX((Expenses!GU$24-$AB55/12)*$AA55*$F51,0)))))</f>
        <v>360.40439636227927</v>
      </c>
      <c r="GX222" s="154">
        <f>IF(OR(GX$165&lt;=EOMONTH($E51,$R51*(1-$O51)),GX$165&gt;EOMONTH($E51,$P51*12*(1-$O51)+$Q51*12*$O51+$R51*(1-$O51))),0,IF($X51="NNN",SUM(Expenses!GV$20:GV$24)*$F51,IF($X51="FSG",0,IF($X51="MG",SUMPRODUCT(Expenses!GV$20:GV$24,$Z51:$Z55)*$F51,MAX((Expenses!GV$20-$AB51/12)*$AA51*$F51,0)+MAX((Expenses!GV$21-$AB52/12)*$AA52*$F51,0)+MAX((Expenses!GV$22-$AB53/12)*$AA53*$F51,0)+MAX((Expenses!GV$23-$AB54/12)*$AA54*$F51,0)+MAX((Expenses!GV$24-$AB55/12)*$AA55*$F51,0)))))</f>
        <v>361.04329468446417</v>
      </c>
      <c r="GY222" s="154">
        <f>IF(OR(GY$165&lt;=EOMONTH($E51,$R51*(1-$O51)),GY$165&gt;EOMONTH($E51,$P51*12*(1-$O51)+$Q51*12*$O51+$R51*(1-$O51))),0,IF($X51="NNN",SUM(Expenses!GW$20:GW$24)*$F51,IF($X51="FSG",0,IF($X51="MG",SUMPRODUCT(Expenses!GW$20:GW$24,$Z51:$Z55)*$F51,MAX((Expenses!GW$20-$AB51/12)*$AA51*$F51,0)+MAX((Expenses!GW$21-$AB52/12)*$AA52*$F51,0)+MAX((Expenses!GW$22-$AB53/12)*$AA53*$F51,0)+MAX((Expenses!GW$23-$AB54/12)*$AA54*$F51,0)+MAX((Expenses!GW$24-$AB55/12)*$AA55*$F51,0)))))</f>
        <v>361.68376870226888</v>
      </c>
      <c r="GZ222" s="154">
        <f>IF(OR(GZ$165&lt;=EOMONTH($E51,$R51*(1-$O51)),GZ$165&gt;EOMONTH($E51,$P51*12*(1-$O51)+$Q51*12*$O51+$R51*(1-$O51))),0,IF($X51="NNN",SUM(Expenses!GX$20:GX$24)*$F51,IF($X51="FSG",0,IF($X51="MG",SUMPRODUCT(Expenses!GX$20:GX$24,$Z51:$Z55)*$F51,MAX((Expenses!GX$20-$AB51/12)*$AA51*$F51,0)+MAX((Expenses!GX$21-$AB52/12)*$AA52*$F51,0)+MAX((Expenses!GX$22-$AB53/12)*$AA53*$F51,0)+MAX((Expenses!GX$23-$AB54/12)*$AA54*$F51,0)+MAX((Expenses!GX$24-$AB55/12)*$AA55*$F51,0)))))</f>
        <v>365.36631871270748</v>
      </c>
      <c r="HA222" s="154">
        <f>IF(OR(HA$165&lt;=EOMONTH($E51,$R51*(1-$O51)),HA$165&gt;EOMONTH($E51,$P51*12*(1-$O51)+$Q51*12*$O51+$R51*(1-$O51))),0,IF($X51="NNN",SUM(Expenses!GY$20:GY$24)*$F51,IF($X51="FSG",0,IF($X51="MG",SUMPRODUCT(Expenses!GY$20:GY$24,$Z51:$Z55)*$F51,MAX((Expenses!GY$20-$AB51/12)*$AA51*$F51,0)+MAX((Expenses!GY$21-$AB52/12)*$AA52*$F51,0)+MAX((Expenses!GY$22-$AB53/12)*$AA53*$F51,0)+MAX((Expenses!GY$23-$AB54/12)*$AA54*$F51,0)+MAX((Expenses!GY$24-$AB55/12)*$AA55*$F51,0)))))</f>
        <v>366.00995578960681</v>
      </c>
      <c r="HB222" s="154">
        <f>IF(OR(HB$165&lt;=EOMONTH($E51,$R51*(1-$O51)),HB$165&gt;EOMONTH($E51,$P51*12*(1-$O51)+$Q51*12*$O51+$R51*(1-$O51))),0,IF($X51="NNN",SUM(Expenses!GZ$20:GZ$24)*$F51,IF($X51="FSG",0,IF($X51="MG",SUMPRODUCT(Expenses!GZ$20:GZ$24,$Z51:$Z55)*$F51,MAX((Expenses!GZ$20-$AB51/12)*$AA51*$F51,0)+MAX((Expenses!GZ$21-$AB52/12)*$AA52*$F51,0)+MAX((Expenses!GZ$22-$AB53/12)*$AA53*$F51,0)+MAX((Expenses!GZ$23-$AB54/12)*$AA54*$F51,0)+MAX((Expenses!GZ$24-$AB55/12)*$AA55*$F51,0)))))</f>
        <v>366.65518024917316</v>
      </c>
      <c r="HC222" s="154">
        <f>IF(OR(HC$165&lt;=EOMONTH($E51,$R51*(1-$O51)),HC$165&gt;EOMONTH($E51,$P51*12*(1-$O51)+$Q51*12*$O51+$R51*(1-$O51))),0,IF($X51="NNN",SUM(Expenses!HA$20:HA$24)*$F51,IF($X51="FSG",0,IF($X51="MG",SUMPRODUCT(Expenses!HA$20:HA$24,$Z51:$Z55)*$F51,MAX((Expenses!HA$20-$AB51/12)*$AA51*$F51,0)+MAX((Expenses!HA$21-$AB52/12)*$AA52*$F51,0)+MAX((Expenses!HA$22-$AB53/12)*$AA53*$F51,0)+MAX((Expenses!HA$23-$AB54/12)*$AA54*$F51,0)+MAX((Expenses!HA$24-$AB55/12)*$AA55*$F51,0)))))</f>
        <v>367.30199600632056</v>
      </c>
      <c r="HD222" s="154">
        <f>IF(OR(HD$165&lt;=EOMONTH($E51,$R51*(1-$O51)),HD$165&gt;EOMONTH($E51,$P51*12*(1-$O51)+$Q51*12*$O51+$R51*(1-$O51))),0,IF($X51="NNN",SUM(Expenses!HB$20:HB$24)*$F51,IF($X51="FSG",0,IF($X51="MG",SUMPRODUCT(Expenses!HB$20:HB$24,$Z51:$Z55)*$F51,MAX((Expenses!HB$20-$AB51/12)*$AA51*$F51,0)+MAX((Expenses!HB$21-$AB52/12)*$AA52*$F51,0)+MAX((Expenses!HB$22-$AB53/12)*$AA53*$F51,0)+MAX((Expenses!HB$23-$AB54/12)*$AA54*$F51,0)+MAX((Expenses!HB$24-$AB55/12)*$AA55*$F51,0)))))</f>
        <v>367.95040698561809</v>
      </c>
      <c r="HE222" s="154">
        <f>IF(OR(HE$165&lt;=EOMONTH($E51,$R51*(1-$O51)),HE$165&gt;EOMONTH($E51,$P51*12*(1-$O51)+$Q51*12*$O51+$R51*(1-$O51))),0,IF($X51="NNN",SUM(Expenses!HC$20:HC$24)*$F51,IF($X51="FSG",0,IF($X51="MG",SUMPRODUCT(Expenses!HC$20:HC$24,$Z51:$Z55)*$F51,MAX((Expenses!HC$20-$AB51/12)*$AA51*$F51,0)+MAX((Expenses!HC$21-$AB52/12)*$AA52*$F51,0)+MAX((Expenses!HC$22-$AB53/12)*$AA53*$F51,0)+MAX((Expenses!HC$23-$AB54/12)*$AA54*$F51,0)+MAX((Expenses!HC$24-$AB55/12)*$AA55*$F51,0)))))</f>
        <v>368.60041712131374</v>
      </c>
      <c r="HF222" s="154">
        <f>IF(OR(HF$165&lt;=EOMONTH($E51,$R51*(1-$O51)),HF$165&gt;EOMONTH($E51,$P51*12*(1-$O51)+$Q51*12*$O51+$R51*(1-$O51))),0,IF($X51="NNN",SUM(Expenses!HD$20:HD$24)*$F51,IF($X51="FSG",0,IF($X51="MG",SUMPRODUCT(Expenses!HD$20:HD$24,$Z51:$Z55)*$F51,MAX((Expenses!HD$20-$AB51/12)*$AA51*$F51,0)+MAX((Expenses!HD$21-$AB52/12)*$AA52*$F51,0)+MAX((Expenses!HD$22-$AB53/12)*$AA53*$F51,0)+MAX((Expenses!HD$23-$AB54/12)*$AA54*$F51,0)+MAX((Expenses!HD$24-$AB55/12)*$AA55*$F51,0)))))</f>
        <v>369.25203035735888</v>
      </c>
      <c r="HG222" s="154">
        <f>IF(OR(HG$165&lt;=EOMONTH($E51,$R51*(1-$O51)),HG$165&gt;EOMONTH($E51,$P51*12*(1-$O51)+$Q51*12*$O51+$R51*(1-$O51))),0,IF($X51="NNN",SUM(Expenses!HE$20:HE$24)*$F51,IF($X51="FSG",0,IF($X51="MG",SUMPRODUCT(Expenses!HE$20:HE$24,$Z51:$Z55)*$F51,MAX((Expenses!HE$20-$AB51/12)*$AA51*$F51,0)+MAX((Expenses!HE$21-$AB52/12)*$AA52*$F51,0)+MAX((Expenses!HE$22-$AB53/12)*$AA53*$F51,0)+MAX((Expenses!HE$23-$AB54/12)*$AA54*$F51,0)+MAX((Expenses!HE$24-$AB55/12)*$AA55*$F51,0)))))</f>
        <v>369.90525064743127</v>
      </c>
      <c r="HH222" s="154">
        <f>IF(OR(HH$165&lt;=EOMONTH($E51,$R51*(1-$O51)),HH$165&gt;EOMONTH($E51,$P51*12*(1-$O51)+$Q51*12*$O51+$R51*(1-$O51))),0,IF($X51="NNN",SUM(Expenses!HF$20:HF$24)*$F51,IF($X51="FSG",0,IF($X51="MG",SUMPRODUCT(Expenses!HF$20:HF$24,$Z51:$Z55)*$F51,MAX((Expenses!HF$20-$AB51/12)*$AA51*$F51,0)+MAX((Expenses!HF$21-$AB52/12)*$AA52*$F51,0)+MAX((Expenses!HF$22-$AB53/12)*$AA53*$F51,0)+MAX((Expenses!HF$23-$AB54/12)*$AA54*$F51,0)+MAX((Expenses!HF$24-$AB55/12)*$AA55*$F51,0)))))</f>
        <v>370.5600819549598</v>
      </c>
      <c r="HI222" s="154">
        <f>IF(OR(HI$165&lt;=EOMONTH($E51,$R51*(1-$O51)),HI$165&gt;EOMONTH($E51,$P51*12*(1-$O51)+$Q51*12*$O51+$R51*(1-$O51))),0,IF($X51="NNN",SUM(Expenses!HG$20:HG$24)*$F51,IF($X51="FSG",0,IF($X51="MG",SUMPRODUCT(Expenses!HG$20:HG$24,$Z51:$Z55)*$F51,MAX((Expenses!HG$20-$AB51/12)*$AA51*$F51,0)+MAX((Expenses!HG$21-$AB52/12)*$AA52*$F51,0)+MAX((Expenses!HG$22-$AB53/12)*$AA53*$F51,0)+MAX((Expenses!HG$23-$AB54/12)*$AA54*$F51,0)+MAX((Expenses!HG$24-$AB55/12)*$AA55*$F51,0)))))</f>
        <v>371.21652825314794</v>
      </c>
      <c r="HJ222" s="154">
        <f>IF(OR(HJ$165&lt;=EOMONTH($E51,$R51*(1-$O51)),HJ$165&gt;EOMONTH($E51,$P51*12*(1-$O51)+$Q51*12*$O51+$R51*(1-$O51))),0,IF($X51="NNN",SUM(Expenses!HH$20:HH$24)*$F51,IF($X51="FSG",0,IF($X51="MG",SUMPRODUCT(Expenses!HH$20:HH$24,$Z51:$Z55)*$F51,MAX((Expenses!HH$20-$AB51/12)*$AA51*$F51,0)+MAX((Expenses!HH$21-$AB52/12)*$AA52*$F51,0)+MAX((Expenses!HH$22-$AB53/12)*$AA53*$F51,0)+MAX((Expenses!HH$23-$AB54/12)*$AA54*$F51,0)+MAX((Expenses!HH$24-$AB55/12)*$AA55*$F51,0)))))</f>
        <v>371.87459352499843</v>
      </c>
      <c r="HK222" s="154">
        <f>IF(OR(HK$165&lt;=EOMONTH($E51,$R51*(1-$O51)),HK$165&gt;EOMONTH($E51,$P51*12*(1-$O51)+$Q51*12*$O51+$R51*(1-$O51))),0,IF($X51="NNN",SUM(Expenses!HI$20:HI$24)*$F51,IF($X51="FSG",0,IF($X51="MG",SUMPRODUCT(Expenses!HI$20:HI$24,$Z51:$Z55)*$F51,MAX((Expenses!HI$20-$AB51/12)*$AA51*$F51,0)+MAX((Expenses!HI$21-$AB52/12)*$AA52*$F51,0)+MAX((Expenses!HI$22-$AB53/12)*$AA53*$F51,0)+MAX((Expenses!HI$23-$AB54/12)*$AA54*$F51,0)+MAX((Expenses!HI$24-$AB55/12)*$AA55*$F51,0)))))</f>
        <v>372.53428176333716</v>
      </c>
      <c r="HL222" s="154">
        <f>IF(OR(HL$165&lt;=EOMONTH($E51,$R51*(1-$O51)),HL$165&gt;EOMONTH($E51,$P51*12*(1-$O51)+$Q51*12*$O51+$R51*(1-$O51))),0,IF($X51="NNN",SUM(Expenses!HJ$20:HJ$24)*$F51,IF($X51="FSG",0,IF($X51="MG",SUMPRODUCT(Expenses!HJ$20:HJ$24,$Z51:$Z55)*$F51,MAX((Expenses!HJ$20-$AB51/12)*$AA51*$F51,0)+MAX((Expenses!HJ$21-$AB52/12)*$AA52*$F51,0)+MAX((Expenses!HJ$22-$AB53/12)*$AA53*$F51,0)+MAX((Expenses!HJ$23-$AB54/12)*$AA54*$F51,0)+MAX((Expenses!HJ$24-$AB55/12)*$AA55*$F51,0)))))</f>
        <v>376.32730827408903</v>
      </c>
      <c r="HM222" s="154">
        <f>IF(OR(HM$165&lt;=EOMONTH($E51,$R51*(1-$O51)),HM$165&gt;EOMONTH($E51,$P51*12*(1-$O51)+$Q51*12*$O51+$R51*(1-$O51))),0,IF($X51="NNN",SUM(Expenses!HK$20:HK$24)*$F51,IF($X51="FSG",0,IF($X51="MG",SUMPRODUCT(Expenses!HK$20:HK$24,$Z51:$Z55)*$F51,MAX((Expenses!HK$20-$AB51/12)*$AA51*$F51,0)+MAX((Expenses!HK$21-$AB52/12)*$AA52*$F51,0)+MAX((Expenses!HK$22-$AB53/12)*$AA53*$F51,0)+MAX((Expenses!HK$23-$AB54/12)*$AA54*$F51,0)+MAX((Expenses!HK$24-$AB55/12)*$AA55*$F51,0)))))</f>
        <v>376.99025446329529</v>
      </c>
      <c r="HN222" s="154">
        <f>IF(OR(HN$165&lt;=EOMONTH($E51,$R51*(1-$O51)),HN$165&gt;EOMONTH($E51,$P51*12*(1-$O51)+$Q51*12*$O51+$R51*(1-$O51))),0,IF($X51="NNN",SUM(Expenses!HL$20:HL$24)*$F51,IF($X51="FSG",0,IF($X51="MG",SUMPRODUCT(Expenses!HL$20:HL$24,$Z51:$Z55)*$F51,MAX((Expenses!HL$20-$AB51/12)*$AA51*$F51,0)+MAX((Expenses!HL$21-$AB52/12)*$AA52*$F51,0)+MAX((Expenses!HL$22-$AB53/12)*$AA53*$F51,0)+MAX((Expenses!HL$23-$AB54/12)*$AA54*$F51,0)+MAX((Expenses!HL$24-$AB55/12)*$AA55*$F51,0)))))</f>
        <v>377.65483565664869</v>
      </c>
      <c r="HO222" s="154">
        <f>IF(OR(HO$165&lt;=EOMONTH($E51,$R51*(1-$O51)),HO$165&gt;EOMONTH($E51,$P51*12*(1-$O51)+$Q51*12*$O51+$R51*(1-$O51))),0,IF($X51="NNN",SUM(Expenses!HM$20:HM$24)*$F51,IF($X51="FSG",0,IF($X51="MG",SUMPRODUCT(Expenses!HM$20:HM$24,$Z51:$Z55)*$F51,MAX((Expenses!HM$20-$AB51/12)*$AA51*$F51,0)+MAX((Expenses!HM$21-$AB52/12)*$AA52*$F51,0)+MAX((Expenses!HM$22-$AB53/12)*$AA53*$F51,0)+MAX((Expenses!HM$23-$AB54/12)*$AA54*$F51,0)+MAX((Expenses!HM$24-$AB55/12)*$AA55*$F51,0)))))</f>
        <v>378.32105588651052</v>
      </c>
      <c r="HP222" s="154">
        <f>IF(OR(HP$165&lt;=EOMONTH($E51,$R51*(1-$O51)),HP$165&gt;EOMONTH($E51,$P51*12*(1-$O51)+$Q51*12*$O51+$R51*(1-$O51))),0,IF($X51="NNN",SUM(Expenses!HN$20:HN$24)*$F51,IF($X51="FSG",0,IF($X51="MG",SUMPRODUCT(Expenses!HN$20:HN$24,$Z51:$Z55)*$F51,MAX((Expenses!HN$20-$AB51/12)*$AA51*$F51,0)+MAX((Expenses!HN$21-$AB52/12)*$AA52*$F51,0)+MAX((Expenses!HN$22-$AB53/12)*$AA53*$F51,0)+MAX((Expenses!HN$23-$AB54/12)*$AA54*$F51,0)+MAX((Expenses!HN$24-$AB55/12)*$AA55*$F51,0)))))</f>
        <v>378.98891919518695</v>
      </c>
      <c r="HQ222" s="154">
        <f>IF(OR(HQ$165&lt;=EOMONTH($E51,$R51*(1-$O51)),HQ$165&gt;EOMONTH($E51,$P51*12*(1-$O51)+$Q51*12*$O51+$R51*(1-$O51))),0,IF($X51="NNN",SUM(Expenses!HO$20:HO$24)*$F51,IF($X51="FSG",0,IF($X51="MG",SUMPRODUCT(Expenses!HO$20:HO$24,$Z51:$Z55)*$F51,MAX((Expenses!HO$20-$AB51/12)*$AA51*$F51,0)+MAX((Expenses!HO$21-$AB52/12)*$AA52*$F51,0)+MAX((Expenses!HO$22-$AB53/12)*$AA53*$F51,0)+MAX((Expenses!HO$23-$AB54/12)*$AA54*$F51,0)+MAX((Expenses!HO$24-$AB55/12)*$AA55*$F51,0)))))</f>
        <v>379.65842963495356</v>
      </c>
      <c r="HR222" s="154">
        <f>IF(OR(HR$165&lt;=EOMONTH($E51,$R51*(1-$O51)),HR$165&gt;EOMONTH($E51,$P51*12*(1-$O51)+$Q51*12*$O51+$R51*(1-$O51))),0,IF($X51="NNN",SUM(Expenses!HP$20:HP$24)*$F51,IF($X51="FSG",0,IF($X51="MG",SUMPRODUCT(Expenses!HP$20:HP$24,$Z51:$Z55)*$F51,MAX((Expenses!HP$20-$AB51/12)*$AA51*$F51,0)+MAX((Expenses!HP$21-$AB52/12)*$AA52*$F51,0)+MAX((Expenses!HP$22-$AB53/12)*$AA53*$F51,0)+MAX((Expenses!HP$23-$AB54/12)*$AA54*$F51,0)+MAX((Expenses!HP$24-$AB55/12)*$AA55*$F51,0)))))</f>
        <v>380.32959126808004</v>
      </c>
      <c r="HS222" s="154">
        <f>IF(OR(HS$165&lt;=EOMONTH($E51,$R51*(1-$O51)),HS$165&gt;EOMONTH($E51,$P51*12*(1-$O51)+$Q51*12*$O51+$R51*(1-$O51))),0,IF($X51="NNN",SUM(Expenses!HQ$20:HQ$24)*$F51,IF($X51="FSG",0,IF($X51="MG",SUMPRODUCT(Expenses!HQ$20:HQ$24,$Z51:$Z55)*$F51,MAX((Expenses!HQ$20-$AB51/12)*$AA51*$F51,0)+MAX((Expenses!HQ$21-$AB52/12)*$AA52*$F51,0)+MAX((Expenses!HQ$22-$AB53/12)*$AA53*$F51,0)+MAX((Expenses!HQ$23-$AB54/12)*$AA54*$F51,0)+MAX((Expenses!HQ$24-$AB55/12)*$AA55*$F51,0)))))</f>
        <v>381.00240816685454</v>
      </c>
      <c r="HT222" s="154">
        <f>IF(OR(HT$165&lt;=EOMONTH($E51,$R51*(1-$O51)),HT$165&gt;EOMONTH($E51,$P51*12*(1-$O51)+$Q51*12*$O51+$R51*(1-$O51))),0,IF($X51="NNN",SUM(Expenses!HR$20:HR$24)*$F51,IF($X51="FSG",0,IF($X51="MG",SUMPRODUCT(Expenses!HR$20:HR$24,$Z51:$Z55)*$F51,MAX((Expenses!HR$20-$AB51/12)*$AA51*$F51,0)+MAX((Expenses!HR$21-$AB52/12)*$AA52*$F51,0)+MAX((Expenses!HR$22-$AB53/12)*$AA53*$F51,0)+MAX((Expenses!HR$23-$AB54/12)*$AA54*$F51,0)+MAX((Expenses!HR$24-$AB55/12)*$AA55*$F51,0)))))</f>
        <v>381.67688441360889</v>
      </c>
      <c r="HU222" s="154">
        <f>IF(OR(HU$165&lt;=EOMONTH($E51,$R51*(1-$O51)),HU$165&gt;EOMONTH($E51,$P51*12*(1-$O51)+$Q51*12*$O51+$R51*(1-$O51))),0,IF($X51="NNN",SUM(Expenses!HS$20:HS$24)*$F51,IF($X51="FSG",0,IF($X51="MG",SUMPRODUCT(Expenses!HS$20:HS$24,$Z51:$Z55)*$F51,MAX((Expenses!HS$20-$AB51/12)*$AA51*$F51,0)+MAX((Expenses!HS$21-$AB52/12)*$AA52*$F51,0)+MAX((Expenses!HS$22-$AB53/12)*$AA53*$F51,0)+MAX((Expenses!HS$23-$AB54/12)*$AA54*$F51,0)+MAX((Expenses!HS$24-$AB55/12)*$AA55*$F51,0)))))</f>
        <v>382.3530241007428</v>
      </c>
      <c r="HV222" s="154">
        <f>IF(OR(HV$165&lt;=EOMONTH($E51,$R51*(1-$O51)),HV$165&gt;EOMONTH($E51,$P51*12*(1-$O51)+$Q51*12*$O51+$R51*(1-$O51))),0,IF($X51="NNN",SUM(Expenses!HT$20:HT$24)*$F51,IF($X51="FSG",0,IF($X51="MG",SUMPRODUCT(Expenses!HT$20:HT$24,$Z51:$Z55)*$F51,MAX((Expenses!HT$20-$AB51/12)*$AA51*$F51,0)+MAX((Expenses!HT$21-$AB52/12)*$AA52*$F51,0)+MAX((Expenses!HT$22-$AB53/12)*$AA53*$F51,0)+MAX((Expenses!HT$23-$AB54/12)*$AA54*$F51,0)+MAX((Expenses!HT$24-$AB55/12)*$AA55*$F51,0)))))</f>
        <v>383.03083133074875</v>
      </c>
      <c r="HW222" s="154">
        <f>IF(OR(HW$165&lt;=EOMONTH($E51,$R51*(1-$O51)),HW$165&gt;EOMONTH($E51,$P51*12*(1-$O51)+$Q51*12*$O51+$R51*(1-$O51))),0,IF($X51="NNN",SUM(Expenses!HU$20:HU$24)*$F51,IF($X51="FSG",0,IF($X51="MG",SUMPRODUCT(Expenses!HU$20:HU$24,$Z51:$Z55)*$F51,MAX((Expenses!HU$20-$AB51/12)*$AA51*$F51,0)+MAX((Expenses!HU$21-$AB52/12)*$AA52*$F51,0)+MAX((Expenses!HU$22-$AB53/12)*$AA53*$F51,0)+MAX((Expenses!HU$23-$AB54/12)*$AA54*$F51,0)+MAX((Expenses!HU$24-$AB55/12)*$AA55*$F51,0)))))</f>
        <v>383.71031021623764</v>
      </c>
      <c r="HX222" s="154">
        <f>IF(OR(HX$165&lt;=EOMONTH($E51,$R51*(1-$O51)),HX$165&gt;EOMONTH($E51,$P51*12*(1-$O51)+$Q51*12*$O51+$R51*(1-$O51))),0,IF($X51="NNN",SUM(Expenses!HV$20:HV$24)*$F51,IF($X51="FSG",0,IF($X51="MG",SUMPRODUCT(Expenses!HV$20:HV$24,$Z51:$Z55)*$F51,MAX((Expenses!HV$20-$AB51/12)*$AA51*$F51,0)+MAX((Expenses!HV$21-$AB52/12)*$AA52*$F51,0)+MAX((Expenses!HV$22-$AB53/12)*$AA53*$F51,0)+MAX((Expenses!HV$23-$AB54/12)*$AA54*$F51,0)+MAX((Expenses!HV$24-$AB55/12)*$AA55*$F51,0)))))</f>
        <v>387.61712752231199</v>
      </c>
      <c r="HY222" s="154">
        <f>IF(OR(HY$165&lt;=EOMONTH($E51,$R51*(1-$O51)),HY$165&gt;EOMONTH($E51,$P51*12*(1-$O51)+$Q51*12*$O51+$R51*(1-$O51))),0,IF($X51="NNN",SUM(Expenses!HW$20:HW$24)*$F51,IF($X51="FSG",0,IF($X51="MG",SUMPRODUCT(Expenses!HW$20:HW$24,$Z51:$Z55)*$F51,MAX((Expenses!HW$20-$AB51/12)*$AA51*$F51,0)+MAX((Expenses!HW$21-$AB52/12)*$AA52*$F51,0)+MAX((Expenses!HW$22-$AB53/12)*$AA53*$F51,0)+MAX((Expenses!HW$23-$AB54/12)*$AA54*$F51,0)+MAX((Expenses!HW$24-$AB55/12)*$AA55*$F51,0)))))</f>
        <v>388.29996209719445</v>
      </c>
      <c r="HZ222" s="154">
        <f>IF(OR(HZ$165&lt;=EOMONTH($E51,$R51*(1-$O51)),HZ$165&gt;EOMONTH($E51,$P51*12*(1-$O51)+$Q51*12*$O51+$R51*(1-$O51))),0,IF($X51="NNN",SUM(Expenses!HX$20:HX$24)*$F51,IF($X51="FSG",0,IF($X51="MG",SUMPRODUCT(Expenses!HX$20:HX$24,$Z51:$Z55)*$F51,MAX((Expenses!HX$20-$AB51/12)*$AA51*$F51,0)+MAX((Expenses!HX$21-$AB52/12)*$AA52*$F51,0)+MAX((Expenses!HX$22-$AB53/12)*$AA53*$F51,0)+MAX((Expenses!HX$23-$AB54/12)*$AA54*$F51,0)+MAX((Expenses!HX$24-$AB55/12)*$AA55*$F51,0)))))</f>
        <v>388.98448072634841</v>
      </c>
      <c r="IA222" s="154">
        <f>IF(OR(IA$165&lt;=EOMONTH($E51,$R51*(1-$O51)),IA$165&gt;EOMONTH($E51,$P51*12*(1-$O51)+$Q51*12*$O51+$R51*(1-$O51))),0,IF($X51="NNN",SUM(Expenses!HY$20:HY$24)*$F51,IF($X51="FSG",0,IF($X51="MG",SUMPRODUCT(Expenses!HY$20:HY$24,$Z51:$Z55)*$F51,MAX((Expenses!HY$20-$AB51/12)*$AA51*$F51,0)+MAX((Expenses!HY$21-$AB52/12)*$AA52*$F51,0)+MAX((Expenses!HY$22-$AB53/12)*$AA53*$F51,0)+MAX((Expenses!HY$23-$AB54/12)*$AA54*$F51,0)+MAX((Expenses!HY$24-$AB55/12)*$AA55*$F51,0)))))</f>
        <v>389.67068756310607</v>
      </c>
      <c r="IB222" s="154">
        <f>IF(OR(IB$165&lt;=EOMONTH($E51,$R51*(1-$O51)),IB$165&gt;EOMONTH($E51,$P51*12*(1-$O51)+$Q51*12*$O51+$R51*(1-$O51))),0,IF($X51="NNN",SUM(Expenses!HZ$20:HZ$24)*$F51,IF($X51="FSG",0,IF($X51="MG",SUMPRODUCT(Expenses!HZ$20:HZ$24,$Z51:$Z55)*$F51,MAX((Expenses!HZ$20-$AB51/12)*$AA51*$F51,0)+MAX((Expenses!HZ$21-$AB52/12)*$AA52*$F51,0)+MAX((Expenses!HZ$22-$AB53/12)*$AA53*$F51,0)+MAX((Expenses!HZ$23-$AB54/12)*$AA54*$F51,0)+MAX((Expenses!HZ$24-$AB55/12)*$AA55*$F51,0)))))</f>
        <v>390.35858677104278</v>
      </c>
      <c r="IC222" s="154">
        <f>IF(OR(IC$165&lt;=EOMONTH($E51,$R51*(1-$O51)),IC$165&gt;EOMONTH($E51,$P51*12*(1-$O51)+$Q51*12*$O51+$R51*(1-$O51))),0,IF($X51="NNN",SUM(Expenses!IA$20:IA$24)*$F51,IF($X51="FSG",0,IF($X51="MG",SUMPRODUCT(Expenses!IA$20:IA$24,$Z51:$Z55)*$F51,MAX((Expenses!IA$20-$AB51/12)*$AA51*$F51,0)+MAX((Expenses!IA$21-$AB52/12)*$AA52*$F51,0)+MAX((Expenses!IA$22-$AB53/12)*$AA53*$F51,0)+MAX((Expenses!IA$23-$AB54/12)*$AA54*$F51,0)+MAX((Expenses!IA$24-$AB55/12)*$AA55*$F51,0)))))</f>
        <v>391.04818252400236</v>
      </c>
      <c r="ID222" s="154">
        <f>IF(OR(ID$165&lt;=EOMONTH($E51,$R51*(1-$O51)),ID$165&gt;EOMONTH($E51,$P51*12*(1-$O51)+$Q51*12*$O51+$R51*(1-$O51))),0,IF($X51="NNN",SUM(Expenses!IB$20:IB$24)*$F51,IF($X51="FSG",0,IF($X51="MG",SUMPRODUCT(Expenses!IB$20:IB$24,$Z51:$Z55)*$F51,MAX((Expenses!IB$20-$AB51/12)*$AA51*$F51,0)+MAX((Expenses!IB$21-$AB52/12)*$AA52*$F51,0)+MAX((Expenses!IB$22-$AB53/12)*$AA53*$F51,0)+MAX((Expenses!IB$23-$AB54/12)*$AA54*$F51,0)+MAX((Expenses!IB$24-$AB55/12)*$AA55*$F51,0)))))</f>
        <v>391.73947900612268</v>
      </c>
      <c r="IE222" s="154">
        <f>IF(OR(IE$165&lt;=EOMONTH($E51,$R51*(1-$O51)),IE$165&gt;EOMONTH($E51,$P51*12*(1-$O51)+$Q51*12*$O51+$R51*(1-$O51))),0,IF($X51="NNN",SUM(Expenses!IC$20:IC$24)*$F51,IF($X51="FSG",0,IF($X51="MG",SUMPRODUCT(Expenses!IC$20:IC$24,$Z51:$Z55)*$F51,MAX((Expenses!IC$20-$AB51/12)*$AA51*$F51,0)+MAX((Expenses!IC$21-$AB52/12)*$AA52*$F51,0)+MAX((Expenses!IC$22-$AB53/12)*$AA53*$F51,0)+MAX((Expenses!IC$23-$AB54/12)*$AA54*$F51,0)+MAX((Expenses!IC$24-$AB55/12)*$AA55*$F51,0)))))</f>
        <v>392.43248041186047</v>
      </c>
      <c r="IF222" s="154">
        <f>IF(OR(IF$165&lt;=EOMONTH($E51,$R51*(1-$O51)),IF$165&gt;EOMONTH($E51,$P51*12*(1-$O51)+$Q51*12*$O51+$R51*(1-$O51))),0,IF($X51="NNN",SUM(Expenses!ID$20:ID$24)*$F51,IF($X51="FSG",0,IF($X51="MG",SUMPRODUCT(Expenses!ID$20:ID$24,$Z51:$Z55)*$F51,MAX((Expenses!ID$20-$AB51/12)*$AA51*$F51,0)+MAX((Expenses!ID$21-$AB52/12)*$AA52*$F51,0)+MAX((Expenses!ID$22-$AB53/12)*$AA53*$F51,0)+MAX((Expenses!ID$23-$AB54/12)*$AA54*$F51,0)+MAX((Expenses!ID$24-$AB55/12)*$AA55*$F51,0)))))</f>
        <v>393.12719094601738</v>
      </c>
      <c r="IG222" s="154">
        <f>IF(OR(IG$165&lt;=EOMONTH($E51,$R51*(1-$O51)),IG$165&gt;EOMONTH($E51,$P51*12*(1-$O51)+$Q51*12*$O51+$R51*(1-$O51))),0,IF($X51="NNN",SUM(Expenses!IE$20:IE$24)*$F51,IF($X51="FSG",0,IF($X51="MG",SUMPRODUCT(Expenses!IE$20:IE$24,$Z51:$Z55)*$F51,MAX((Expenses!IE$20-$AB51/12)*$AA51*$F51,0)+MAX((Expenses!IE$21-$AB52/12)*$AA52*$F51,0)+MAX((Expenses!IE$22-$AB53/12)*$AA53*$F51,0)+MAX((Expenses!IE$23-$AB54/12)*$AA54*$F51,0)+MAX((Expenses!IE$24-$AB55/12)*$AA55*$F51,0)))))</f>
        <v>393.82361482376524</v>
      </c>
      <c r="IH222" s="154">
        <f>IF(OR(IH$165&lt;=EOMONTH($E51,$R51*(1-$O51)),IH$165&gt;EOMONTH($E51,$P51*12*(1-$O51)+$Q51*12*$O51+$R51*(1-$O51))),0,IF($X51="NNN",SUM(Expenses!IF$20:IF$24)*$F51,IF($X51="FSG",0,IF($X51="MG",SUMPRODUCT(Expenses!IF$20:IF$24,$Z51:$Z55)*$F51,MAX((Expenses!IF$20-$AB51/12)*$AA51*$F51,0)+MAX((Expenses!IF$21-$AB52/12)*$AA52*$F51,0)+MAX((Expenses!IF$22-$AB53/12)*$AA53*$F51,0)+MAX((Expenses!IF$23-$AB54/12)*$AA54*$F51,0)+MAX((Expenses!IF$24-$AB55/12)*$AA55*$F51,0)))))</f>
        <v>394.52175627067146</v>
      </c>
      <c r="II222" s="154">
        <f>IF(OR(II$165&lt;=EOMONTH($E51,$R51*(1-$O51)),II$165&gt;EOMONTH($E51,$P51*12*(1-$O51)+$Q51*12*$O51+$R51*(1-$O51))),0,IF($X51="NNN",SUM(Expenses!IG$20:IG$24)*$F51,IF($X51="FSG",0,IF($X51="MG",SUMPRODUCT(Expenses!IG$20:IG$24,$Z51:$Z55)*$F51,MAX((Expenses!IG$20-$AB51/12)*$AA51*$F51,0)+MAX((Expenses!IG$21-$AB52/12)*$AA52*$F51,0)+MAX((Expenses!IG$22-$AB53/12)*$AA53*$F51,0)+MAX((Expenses!IG$23-$AB54/12)*$AA54*$F51,0)+MAX((Expenses!IG$24-$AB55/12)*$AA55*$F51,0)))))</f>
        <v>395.22161952272489</v>
      </c>
      <c r="IJ222" s="154">
        <f>IF(OR(IJ$165&lt;=EOMONTH($E51,$R51*(1-$O51)),IJ$165&gt;EOMONTH($E51,$P51*12*(1-$O51)+$Q51*12*$O51+$R51*(1-$O51))),0,IF($X51="NNN",SUM(Expenses!IH$20:IH$24)*$F51,IF($X51="FSG",0,IF($X51="MG",SUMPRODUCT(Expenses!IH$20:IH$24,$Z51:$Z55)*$F51,MAX((Expenses!IH$20-$AB51/12)*$AA51*$F51,0)+MAX((Expenses!IH$21-$AB52/12)*$AA52*$F51,0)+MAX((Expenses!IH$22-$AB53/12)*$AA53*$F51,0)+MAX((Expenses!IH$23-$AB54/12)*$AA54*$F51,0)+MAX((Expenses!IH$24-$AB55/12)*$AA55*$F51,0)))))</f>
        <v>399.24564134798158</v>
      </c>
      <c r="IK222" s="154">
        <f>IF(OR(IK$165&lt;=EOMONTH($E51,$R51*(1-$O51)),IK$165&gt;EOMONTH($E51,$P51*12*(1-$O51)+$Q51*12*$O51+$R51*(1-$O51))),0,IF($X51="NNN",SUM(Expenses!II$20:II$24)*$F51,IF($X51="FSG",0,IF($X51="MG",SUMPRODUCT(Expenses!II$20:II$24,$Z51:$Z55)*$F51,MAX((Expenses!II$20-$AB51/12)*$AA51*$F51,0)+MAX((Expenses!II$21-$AB52/12)*$AA52*$F51,0)+MAX((Expenses!II$22-$AB53/12)*$AA53*$F51,0)+MAX((Expenses!II$23-$AB54/12)*$AA54*$F51,0)+MAX((Expenses!II$24-$AB55/12)*$AA55*$F51,0)))))</f>
        <v>399.94896096011047</v>
      </c>
      <c r="IL222" s="154">
        <f>IF(OR(IL$165&lt;=EOMONTH($E51,$R51*(1-$O51)),IL$165&gt;EOMONTH($E51,$P51*12*(1-$O51)+$Q51*12*$O51+$R51*(1-$O51))),0,IF($X51="NNN",SUM(Expenses!IJ$20:IJ$24)*$F51,IF($X51="FSG",0,IF($X51="MG",SUMPRODUCT(Expenses!IJ$20:IJ$24,$Z51:$Z55)*$F51,MAX((Expenses!IJ$20-$AB51/12)*$AA51*$F51,0)+MAX((Expenses!IJ$21-$AB52/12)*$AA52*$F51,0)+MAX((Expenses!IJ$22-$AB53/12)*$AA53*$F51,0)+MAX((Expenses!IJ$23-$AB54/12)*$AA54*$F51,0)+MAX((Expenses!IJ$24-$AB55/12)*$AA55*$F51,0)))))</f>
        <v>400.65401514813908</v>
      </c>
      <c r="IM222" s="154">
        <f>IF(OR(IM$165&lt;=EOMONTH($E51,$R51*(1-$O51)),IM$165&gt;EOMONTH($E51,$P51*12*(1-$O51)+$Q51*12*$O51+$R51*(1-$O51))),0,IF($X51="NNN",SUM(Expenses!IK$20:IK$24)*$F51,IF($X51="FSG",0,IF($X51="MG",SUMPRODUCT(Expenses!IK$20:IK$24,$Z51:$Z55)*$F51,MAX((Expenses!IK$20-$AB51/12)*$AA51*$F51,0)+MAX((Expenses!IK$21-$AB52/12)*$AA52*$F51,0)+MAX((Expenses!IK$22-$AB53/12)*$AA53*$F51,0)+MAX((Expenses!IK$23-$AB54/12)*$AA54*$F51,0)+MAX((Expenses!IK$24-$AB55/12)*$AA55*$F51,0)))))</f>
        <v>401.36080818999949</v>
      </c>
      <c r="IN222" s="154">
        <f>IF(OR(IN$165&lt;=EOMONTH($E51,$R51*(1-$O51)),IN$165&gt;EOMONTH($E51,$P51*12*(1-$O51)+$Q51*12*$O51+$R51*(1-$O51))),0,IF($X51="NNN",SUM(Expenses!IL$20:IL$24)*$F51,IF($X51="FSG",0,IF($X51="MG",SUMPRODUCT(Expenses!IL$20:IL$24,$Z51:$Z55)*$F51,MAX((Expenses!IL$20-$AB51/12)*$AA51*$F51,0)+MAX((Expenses!IL$21-$AB52/12)*$AA52*$F51,0)+MAX((Expenses!IL$22-$AB53/12)*$AA53*$F51,0)+MAX((Expenses!IL$23-$AB54/12)*$AA54*$F51,0)+MAX((Expenses!IL$24-$AB55/12)*$AA55*$F51,0)))))</f>
        <v>402.06934437417425</v>
      </c>
      <c r="IO222" s="154">
        <f>IF(OR(IO$165&lt;=EOMONTH($E51,$R51*(1-$O51)),IO$165&gt;EOMONTH($E51,$P51*12*(1-$O51)+$Q51*12*$O51+$R51*(1-$O51))),0,IF($X51="NNN",SUM(Expenses!IM$20:IM$24)*$F51,IF($X51="FSG",0,IF($X51="MG",SUMPRODUCT(Expenses!IM$20:IM$24,$Z51:$Z55)*$F51,MAX((Expenses!IM$20-$AB51/12)*$AA51*$F51,0)+MAX((Expenses!IM$21-$AB52/12)*$AA52*$F51,0)+MAX((Expenses!IM$22-$AB53/12)*$AA53*$F51,0)+MAX((Expenses!IM$23-$AB54/12)*$AA54*$F51,0)+MAX((Expenses!IM$24-$AB55/12)*$AA55*$F51,0)))))</f>
        <v>402.77962799972266</v>
      </c>
      <c r="IP222" s="154">
        <f>IF(OR(IP$165&lt;=EOMONTH($E51,$R51*(1-$O51)),IP$165&gt;EOMONTH($E51,$P51*12*(1-$O51)+$Q51*12*$O51+$R51*(1-$O51))),0,IF($X51="NNN",SUM(Expenses!IN$20:IN$24)*$F51,IF($X51="FSG",0,IF($X51="MG",SUMPRODUCT(Expenses!IN$20:IN$24,$Z51:$Z55)*$F51,MAX((Expenses!IN$20-$AB51/12)*$AA51*$F51,0)+MAX((Expenses!IN$21-$AB52/12)*$AA52*$F51,0)+MAX((Expenses!IN$22-$AB53/12)*$AA53*$F51,0)+MAX((Expenses!IN$23-$AB54/12)*$AA54*$F51,0)+MAX((Expenses!IN$24-$AB55/12)*$AA55*$F51,0)))))</f>
        <v>403.49166337630652</v>
      </c>
      <c r="IQ222" s="154">
        <f>IF(OR(IQ$165&lt;=EOMONTH($E51,$R51*(1-$O51)),IQ$165&gt;EOMONTH($E51,$P51*12*(1-$O51)+$Q51*12*$O51+$R51*(1-$O51))),0,IF($X51="NNN",SUM(Expenses!IO$20:IO$24)*$F51,IF($X51="FSG",0,IF($X51="MG",SUMPRODUCT(Expenses!IO$20:IO$24,$Z51:$Z55)*$F51,MAX((Expenses!IO$20-$AB51/12)*$AA51*$F51,0)+MAX((Expenses!IO$21-$AB52/12)*$AA52*$F51,0)+MAX((Expenses!IO$22-$AB53/12)*$AA53*$F51,0)+MAX((Expenses!IO$23-$AB54/12)*$AA54*$F51,0)+MAX((Expenses!IO$24-$AB55/12)*$AA55*$F51,0)))))</f>
        <v>404.20545482421647</v>
      </c>
      <c r="IR222" s="154">
        <f>IF(OR(IR$165&lt;=EOMONTH($E51,$R51*(1-$O51)),IR$165&gt;EOMONTH($E51,$P51*12*(1-$O51)+$Q51*12*$O51+$R51*(1-$O51))),0,IF($X51="NNN",SUM(Expenses!IP$20:IP$24)*$F51,IF($X51="FSG",0,IF($X51="MG",SUMPRODUCT(Expenses!IP$20:IP$24,$Z51:$Z55)*$F51,MAX((Expenses!IP$20-$AB51/12)*$AA51*$F51,0)+MAX((Expenses!IP$21-$AB52/12)*$AA52*$F51,0)+MAX((Expenses!IP$22-$AB53/12)*$AA53*$F51,0)+MAX((Expenses!IP$23-$AB54/12)*$AA54*$F51,0)+MAX((Expenses!IP$24-$AB55/12)*$AA55*$F51,0)))))</f>
        <v>404.92100667439814</v>
      </c>
      <c r="IS222" s="154">
        <f>IF(OR(IS$165&lt;=EOMONTH($E51,$R51*(1-$O51)),IS$165&gt;EOMONTH($E51,$P51*12*(1-$O51)+$Q51*12*$O51+$R51*(1-$O51))),0,IF($X51="NNN",SUM(Expenses!IQ$20:IQ$24)*$F51,IF($X51="FSG",0,IF($X51="MG",SUMPRODUCT(Expenses!IQ$20:IQ$24,$Z51:$Z55)*$F51,MAX((Expenses!IQ$20-$AB51/12)*$AA51*$F51,0)+MAX((Expenses!IQ$21-$AB52/12)*$AA52*$F51,0)+MAX((Expenses!IQ$22-$AB53/12)*$AA53*$F51,0)+MAX((Expenses!IQ$23-$AB54/12)*$AA54*$F51,0)+MAX((Expenses!IQ$24-$AB55/12)*$AA55*$F51,0)))))</f>
        <v>405.63832326847842</v>
      </c>
      <c r="IT222" s="154">
        <f>IF(OR(IT$165&lt;=EOMONTH($E51,$R51*(1-$O51)),IT$165&gt;EOMONTH($E51,$P51*12*(1-$O51)+$Q51*12*$O51+$R51*(1-$O51))),0,IF($X51="NNN",SUM(Expenses!IR$20:IR$24)*$F51,IF($X51="FSG",0,IF($X51="MG",SUMPRODUCT(Expenses!IR$20:IR$24,$Z51:$Z55)*$F51,MAX((Expenses!IR$20-$AB51/12)*$AA51*$F51,0)+MAX((Expenses!IR$21-$AB52/12)*$AA52*$F51,0)+MAX((Expenses!IR$22-$AB53/12)*$AA53*$F51,0)+MAX((Expenses!IR$23-$AB54/12)*$AA54*$F51,0)+MAX((Expenses!IR$24-$AB55/12)*$AA55*$F51,0)))))</f>
        <v>406.35740895879184</v>
      </c>
      <c r="IU222" s="154">
        <f>IF(OR(IU$165&lt;=EOMONTH($E51,$R51*(1-$O51)),IU$165&gt;EOMONTH($E51,$P51*12*(1-$O51)+$Q51*12*$O51+$R51*(1-$O51))),0,IF($X51="NNN",SUM(Expenses!IS$20:IS$24)*$F51,IF($X51="FSG",0,IF($X51="MG",SUMPRODUCT(Expenses!IS$20:IS$24,$Z51:$Z55)*$F51,MAX((Expenses!IS$20-$AB51/12)*$AA51*$F51,0)+MAX((Expenses!IS$21-$AB52/12)*$AA52*$F51,0)+MAX((Expenses!IS$22-$AB53/12)*$AA53*$F51,0)+MAX((Expenses!IS$23-$AB54/12)*$AA54*$F51,0)+MAX((Expenses!IS$24-$AB55/12)*$AA55*$F51,0)))))</f>
        <v>407.07826810840697</v>
      </c>
      <c r="IV222" s="154">
        <f>IF(OR(IV$165&lt;=EOMONTH($E51,$R51*(1-$O51)),IV$165&gt;EOMONTH($E51,$P51*12*(1-$O51)+$Q51*12*$O51+$R51*(1-$O51))),0,IF($X51="NNN",SUM(Expenses!IT$20:IT$24)*$F51,IF($X51="FSG",0,IF($X51="MG",SUMPRODUCT(Expenses!IT$20:IT$24,$Z51:$Z55)*$F51,MAX((Expenses!IT$20-$AB51/12)*$AA51*$F51,0)+MAX((Expenses!IT$21-$AB52/12)*$AA52*$F51,0)+MAX((Expenses!IT$22-$AB53/12)*$AA53*$F51,0)+MAX((Expenses!IT$23-$AB54/12)*$AA54*$F51,0)+MAX((Expenses!IT$24-$AB55/12)*$AA55*$F51,0)))))</f>
        <v>411.22301058842123</v>
      </c>
      <c r="IW222" s="154">
        <f>IF(OR(IW$165&lt;=EOMONTH($E51,$R51*(1-$O51)),IW$165&gt;EOMONTH($E51,$P51*12*(1-$O51)+$Q51*12*$O51+$R51*(1-$O51))),0,IF($X51="NNN",SUM(Expenses!IU$20:IU$24)*$F51,IF($X51="FSG",0,IF($X51="MG",SUMPRODUCT(Expenses!IU$20:IU$24,$Z51:$Z55)*$F51,MAX((Expenses!IU$20-$AB51/12)*$AA51*$F51,0)+MAX((Expenses!IU$21-$AB52/12)*$AA52*$F51,0)+MAX((Expenses!IU$22-$AB53/12)*$AA53*$F51,0)+MAX((Expenses!IU$23-$AB54/12)*$AA54*$F51,0)+MAX((Expenses!IU$24-$AB55/12)*$AA55*$F51,0)))))</f>
        <v>411.94742978891406</v>
      </c>
      <c r="IX222" s="154">
        <f>IF(OR(IX$165&lt;=EOMONTH($E51,$R51*(1-$O51)),IX$165&gt;EOMONTH($E51,$P51*12*(1-$O51)+$Q51*12*$O51+$R51*(1-$O51))),0,IF($X51="NNN",SUM(Expenses!IV$20:IV$24)*$F51,IF($X51="FSG",0,IF($X51="MG",SUMPRODUCT(Expenses!IV$20:IV$24,$Z51:$Z55)*$F51,MAX((Expenses!IV$20-$AB51/12)*$AA51*$F51,0)+MAX((Expenses!IV$21-$AB52/12)*$AA52*$F51,0)+MAX((Expenses!IV$22-$AB53/12)*$AA53*$F51,0)+MAX((Expenses!IV$23-$AB54/12)*$AA54*$F51,0)+MAX((Expenses!IV$24-$AB55/12)*$AA55*$F51,0)))))</f>
        <v>412.67363560258349</v>
      </c>
      <c r="IY222" s="154">
        <f>IF(OR(IY$165&lt;=EOMONTH($E51,$R51*(1-$O51)),IY$165&gt;EOMONTH($E51,$P51*12*(1-$O51)+$Q51*12*$O51+$R51*(1-$O51))),0,IF($X51="NNN",SUM(Expenses!IW$20:IW$24)*$F51,IF($X51="FSG",0,IF($X51="MG",SUMPRODUCT(Expenses!IW$20:IW$24,$Z51:$Z55)*$F51,MAX((Expenses!IW$20-$AB51/12)*$AA51*$F51,0)+MAX((Expenses!IW$21-$AB52/12)*$AA52*$F51,0)+MAX((Expenses!IW$22-$AB53/12)*$AA53*$F51,0)+MAX((Expenses!IW$23-$AB54/12)*$AA54*$F51,0)+MAX((Expenses!IW$24-$AB55/12)*$AA55*$F51,0)))))</f>
        <v>413.4016324356997</v>
      </c>
      <c r="IZ222" s="154">
        <f>IF(OR(IZ$165&lt;=EOMONTH($E51,$R51*(1-$O51)),IZ$165&gt;EOMONTH($E51,$P51*12*(1-$O51)+$Q51*12*$O51+$R51*(1-$O51))),0,IF($X51="NNN",SUM(Expenses!IX$20:IX$24)*$F51,IF($X51="FSG",0,IF($X51="MG",SUMPRODUCT(Expenses!IX$20:IX$24,$Z51:$Z55)*$F51,MAX((Expenses!IX$20-$AB51/12)*$AA51*$F51,0)+MAX((Expenses!IX$21-$AB52/12)*$AA52*$F51,0)+MAX((Expenses!IX$22-$AB53/12)*$AA53*$F51,0)+MAX((Expenses!IX$23-$AB54/12)*$AA54*$F51,0)+MAX((Expenses!IX$24-$AB55/12)*$AA55*$F51,0)))))</f>
        <v>414.13142470539981</v>
      </c>
      <c r="JA222" s="154">
        <f>IF(OR(JA$165&lt;=EOMONTH($E51,$R51*(1-$O51)),JA$165&gt;EOMONTH($E51,$P51*12*(1-$O51)+$Q51*12*$O51+$R51*(1-$O51))),0,IF($X51="NNN",SUM(Expenses!IY$20:IY$24)*$F51,IF($X51="FSG",0,IF($X51="MG",SUMPRODUCT(Expenses!IY$20:IY$24,$Z51:$Z55)*$F51,MAX((Expenses!IY$20-$AB51/12)*$AA51*$F51,0)+MAX((Expenses!IY$21-$AB52/12)*$AA52*$F51,0)+MAX((Expenses!IY$22-$AB53/12)*$AA53*$F51,0)+MAX((Expenses!IY$23-$AB54/12)*$AA54*$F51,0)+MAX((Expenses!IY$24-$AB55/12)*$AA55*$F51,0)))))</f>
        <v>414.86301683971459</v>
      </c>
      <c r="JB222" s="154">
        <f>IF(OR(JB$165&lt;=EOMONTH($E51,$R51*(1-$O51)),JB$165&gt;EOMONTH($E51,$P51*12*(1-$O51)+$Q51*12*$O51+$R51*(1-$O51))),0,IF($X51="NNN",SUM(Expenses!IZ$20:IZ$24)*$F51,IF($X51="FSG",0,IF($X51="MG",SUMPRODUCT(Expenses!IZ$20:IZ$24,$Z51:$Z55)*$F51,MAX((Expenses!IZ$20-$AB51/12)*$AA51*$F51,0)+MAX((Expenses!IZ$21-$AB52/12)*$AA52*$F51,0)+MAX((Expenses!IZ$22-$AB53/12)*$AA53*$F51,0)+MAX((Expenses!IZ$23-$AB54/12)*$AA54*$F51,0)+MAX((Expenses!IZ$24-$AB55/12)*$AA55*$F51,0)))))</f>
        <v>415.59641327759596</v>
      </c>
      <c r="JC222" s="154">
        <f>IF(OR(JC$165&lt;=EOMONTH($E51,$R51*(1-$O51)),JC$165&gt;EOMONTH($E51,$P51*12*(1-$O51)+$Q51*12*$O51+$R51*(1-$O51))),0,IF($X51="NNN",SUM(Expenses!JA$20:JA$24)*$F51,IF($X51="FSG",0,IF($X51="MG",SUMPRODUCT(Expenses!JA$20:JA$24,$Z51:$Z55)*$F51,MAX((Expenses!JA$20-$AB51/12)*$AA51*$F51,0)+MAX((Expenses!JA$21-$AB52/12)*$AA52*$F51,0)+MAX((Expenses!JA$22-$AB53/12)*$AA53*$F51,0)+MAX((Expenses!JA$23-$AB54/12)*$AA54*$F51,0)+MAX((Expenses!JA$24-$AB55/12)*$AA55*$F51,0)))))</f>
        <v>416.33161846894325</v>
      </c>
      <c r="JD222" s="154">
        <f>IF(OR(JD$165&lt;=EOMONTH($E51,$R51*(1-$O51)),JD$165&gt;EOMONTH($E51,$P51*12*(1-$O51)+$Q51*12*$O51+$R51*(1-$O51))),0,IF($X51="NNN",SUM(Expenses!JB$20:JB$24)*$F51,IF($X51="FSG",0,IF($X51="MG",SUMPRODUCT(Expenses!JB$20:JB$24,$Z51:$Z55)*$F51,MAX((Expenses!JB$20-$AB51/12)*$AA51*$F51,0)+MAX((Expenses!JB$21-$AB52/12)*$AA52*$F51,0)+MAX((Expenses!JB$22-$AB53/12)*$AA53*$F51,0)+MAX((Expenses!JB$23-$AB54/12)*$AA54*$F51,0)+MAX((Expenses!JB$24-$AB55/12)*$AA55*$F51,0)))))</f>
        <v>417.06863687463033</v>
      </c>
      <c r="JE222" s="154">
        <f>IF(OR(JE$165&lt;=EOMONTH($E51,$R51*(1-$O51)),JE$165&gt;EOMONTH($E51,$P51*12*(1-$O51)+$Q51*12*$O51+$R51*(1-$O51))),0,IF($X51="NNN",SUM(Expenses!JC$20:JC$24)*$F51,IF($X51="FSG",0,IF($X51="MG",SUMPRODUCT(Expenses!JC$20:JC$24,$Z51:$Z55)*$F51,MAX((Expenses!JC$20-$AB51/12)*$AA51*$F51,0)+MAX((Expenses!JC$21-$AB52/12)*$AA52*$F51,0)+MAX((Expenses!JC$22-$AB53/12)*$AA53*$F51,0)+MAX((Expenses!JC$23-$AB54/12)*$AA54*$F51,0)+MAX((Expenses!JC$24-$AB55/12)*$AA55*$F51,0)))))</f>
        <v>417.80747296653306</v>
      </c>
      <c r="JF222" s="154">
        <f>IF(OR(JF$165&lt;=EOMONTH($E51,$R51*(1-$O51)),JF$165&gt;EOMONTH($E51,$P51*12*(1-$O51)+$Q51*12*$O51+$R51*(1-$O51))),0,IF($X51="NNN",SUM(Expenses!JD$20:JD$24)*$F51,IF($X51="FSG",0,IF($X51="MG",SUMPRODUCT(Expenses!JD$20:JD$24,$Z51:$Z55)*$F51,MAX((Expenses!JD$20-$AB51/12)*$AA51*$F51,0)+MAX((Expenses!JD$21-$AB52/12)*$AA52*$F51,0)+MAX((Expenses!JD$22-$AB53/12)*$AA53*$F51,0)+MAX((Expenses!JD$23-$AB54/12)*$AA54*$F51,0)+MAX((Expenses!JD$24-$AB55/12)*$AA55*$F51,0)))))</f>
        <v>418.54813122755581</v>
      </c>
      <c r="JG222" s="154">
        <f>IF(OR(JG$165&lt;=EOMONTH($E51,$R51*(1-$O51)),JG$165&gt;EOMONTH($E51,$P51*12*(1-$O51)+$Q51*12*$O51+$R51*(1-$O51))),0,IF($X51="NNN",SUM(Expenses!JE$20:JE$24)*$F51,IF($X51="FSG",0,IF($X51="MG",SUMPRODUCT(Expenses!JE$20:JE$24,$Z51:$Z55)*$F51,MAX((Expenses!JE$20-$AB51/12)*$AA51*$F51,0)+MAX((Expenses!JE$21-$AB52/12)*$AA52*$F51,0)+MAX((Expenses!JE$22-$AB53/12)*$AA53*$F51,0)+MAX((Expenses!JE$23-$AB54/12)*$AA54*$F51,0)+MAX((Expenses!JE$24-$AB55/12)*$AA55*$F51,0)))))</f>
        <v>419.29061615165944</v>
      </c>
      <c r="JH222" s="154">
        <f>IF(OR(JH$165&lt;=EOMONTH($E51,$R51*(1-$O51)),JH$165&gt;EOMONTH($E51,$P51*12*(1-$O51)+$Q51*12*$O51+$R51*(1-$O51))),0,IF($X51="NNN",SUM(Expenses!JF$20:JF$24)*$F51,IF($X51="FSG",0,IF($X51="MG",SUMPRODUCT(Expenses!JF$20:JF$24,$Z51:$Z55)*$F51,MAX((Expenses!JF$20-$AB51/12)*$AA51*$F51,0)+MAX((Expenses!JF$21-$AB52/12)*$AA52*$F51,0)+MAX((Expenses!JF$22-$AB53/12)*$AA53*$F51,0)+MAX((Expenses!JF$23-$AB54/12)*$AA54*$F51,0)+MAX((Expenses!JF$24-$AB55/12)*$AA55*$F51,0)))))</f>
        <v>423.55970090607423</v>
      </c>
      <c r="JI222" s="154">
        <f>IF(OR(JI$165&lt;=EOMONTH($E51,$R51*(1-$O51)),JI$165&gt;EOMONTH($E51,$P51*12*(1-$O51)+$Q51*12*$O51+$R51*(1-$O51))),0,IF($X51="NNN",SUM(Expenses!JG$20:JG$24)*$F51,IF($X51="FSG",0,IF($X51="MG",SUMPRODUCT(Expenses!JG$20:JG$24,$Z51:$Z55)*$F51,MAX((Expenses!JG$20-$AB51/12)*$AA51*$F51,0)+MAX((Expenses!JG$21-$AB52/12)*$AA52*$F51,0)+MAX((Expenses!JG$22-$AB53/12)*$AA53*$F51,0)+MAX((Expenses!JG$23-$AB54/12)*$AA54*$F51,0)+MAX((Expenses!JG$24-$AB55/12)*$AA55*$F51,0)))))</f>
        <v>424.30585268258181</v>
      </c>
      <c r="JJ222" s="154">
        <f>IF(OR(JJ$165&lt;=EOMONTH($E51,$R51*(1-$O51)),JJ$165&gt;EOMONTH($E51,$P51*12*(1-$O51)+$Q51*12*$O51+$R51*(1-$O51))),0,IF($X51="NNN",SUM(Expenses!JH$20:JH$24)*$F51,IF($X51="FSG",0,IF($X51="MG",SUMPRODUCT(Expenses!JH$20:JH$24,$Z51:$Z55)*$F51,MAX((Expenses!JH$20-$AB51/12)*$AA51*$F51,0)+MAX((Expenses!JH$21-$AB52/12)*$AA52*$F51,0)+MAX((Expenses!JH$22-$AB53/12)*$AA53*$F51,0)+MAX((Expenses!JH$23-$AB54/12)*$AA54*$F51,0)+MAX((Expenses!JH$24-$AB55/12)*$AA55*$F51,0)))))</f>
        <v>425.05384467066136</v>
      </c>
      <c r="JK222" s="154">
        <f>IF(OR(JK$165&lt;=EOMONTH($E51,$R51*(1-$O51)),JK$165&gt;EOMONTH($E51,$P51*12*(1-$O51)+$Q51*12*$O51+$R51*(1-$O51))),0,IF($X51="NNN",SUM(Expenses!JI$20:JI$24)*$F51,IF($X51="FSG",0,IF($X51="MG",SUMPRODUCT(Expenses!JI$20:JI$24,$Z51:$Z55)*$F51,MAX((Expenses!JI$20-$AB51/12)*$AA51*$F51,0)+MAX((Expenses!JI$21-$AB52/12)*$AA52*$F51,0)+MAX((Expenses!JI$22-$AB53/12)*$AA53*$F51,0)+MAX((Expenses!JI$23-$AB54/12)*$AA54*$F51,0)+MAX((Expenses!JI$24-$AB55/12)*$AA55*$F51,0)))))</f>
        <v>425.80368140877096</v>
      </c>
      <c r="JL222" s="154">
        <f>IF(OR(JL$165&lt;=EOMONTH($E51,$R51*(1-$O51)),JL$165&gt;EOMONTH($E51,$P51*12*(1-$O51)+$Q51*12*$O51+$R51*(1-$O51))),0,IF($X51="NNN",SUM(Expenses!JJ$20:JJ$24)*$F51,IF($X51="FSG",0,IF($X51="MG",SUMPRODUCT(Expenses!JJ$20:JJ$24,$Z51:$Z55)*$F51,MAX((Expenses!JJ$20-$AB51/12)*$AA51*$F51,0)+MAX((Expenses!JJ$21-$AB52/12)*$AA52*$F51,0)+MAX((Expenses!JJ$22-$AB53/12)*$AA53*$F51,0)+MAX((Expenses!JJ$23-$AB54/12)*$AA54*$F51,0)+MAX((Expenses!JJ$24-$AB55/12)*$AA55*$F51,0)))))</f>
        <v>426.55536744656206</v>
      </c>
      <c r="JM222" s="154">
        <f>IF(OR(JM$165&lt;=EOMONTH($E51,$R51*(1-$O51)),JM$165&gt;EOMONTH($E51,$P51*12*(1-$O51)+$Q51*12*$O51+$R51*(1-$O51))),0,IF($X51="NNN",SUM(Expenses!JK$20:JK$24)*$F51,IF($X51="FSG",0,IF($X51="MG",SUMPRODUCT(Expenses!JK$20:JK$24,$Z51:$Z55)*$F51,MAX((Expenses!JK$20-$AB51/12)*$AA51*$F51,0)+MAX((Expenses!JK$21-$AB52/12)*$AA52*$F51,0)+MAX((Expenses!JK$22-$AB53/12)*$AA53*$F51,0)+MAX((Expenses!JK$23-$AB54/12)*$AA54*$F51,0)+MAX((Expenses!JK$24-$AB55/12)*$AA55*$F51,0)))))</f>
        <v>427.3089073449064</v>
      </c>
      <c r="JN222" s="154">
        <f>IF(OR(JN$165&lt;=EOMONTH($E51,$R51*(1-$O51)),JN$165&gt;EOMONTH($E51,$P51*12*(1-$O51)+$Q51*12*$O51+$R51*(1-$O51))),0,IF($X51="NNN",SUM(Expenses!JL$20:JL$24)*$F51,IF($X51="FSG",0,IF($X51="MG",SUMPRODUCT(Expenses!JL$20:JL$24,$Z51:$Z55)*$F51,MAX((Expenses!JL$20-$AB51/12)*$AA51*$F51,0)+MAX((Expenses!JL$21-$AB52/12)*$AA52*$F51,0)+MAX((Expenses!JL$22-$AB53/12)*$AA53*$F51,0)+MAX((Expenses!JL$23-$AB54/12)*$AA54*$F51,0)+MAX((Expenses!JL$24-$AB55/12)*$AA55*$F51,0)))))</f>
        <v>428.06430567592423</v>
      </c>
      <c r="JO222" s="154">
        <f>IF(OR(JO$165&lt;=EOMONTH($E51,$R51*(1-$O51)),JO$165&gt;EOMONTH($E51,$P51*12*(1-$O51)+$Q51*12*$O51+$R51*(1-$O51))),0,IF($X51="NNN",SUM(Expenses!JM$20:JM$24)*$F51,IF($X51="FSG",0,IF($X51="MG",SUMPRODUCT(Expenses!JM$20:JM$24,$Z51:$Z55)*$F51,MAX((Expenses!JM$20-$AB51/12)*$AA51*$F51,0)+MAX((Expenses!JM$21-$AB52/12)*$AA52*$F51,0)+MAX((Expenses!JM$22-$AB53/12)*$AA53*$F51,0)+MAX((Expenses!JM$23-$AB54/12)*$AA54*$F51,0)+MAX((Expenses!JM$24-$AB55/12)*$AA55*$F51,0)))))</f>
        <v>428.82156702301182</v>
      </c>
      <c r="JP222" s="154">
        <f>IF(OR(JP$165&lt;=EOMONTH($E51,$R51*(1-$O51)),JP$165&gt;EOMONTH($E51,$P51*12*(1-$O51)+$Q51*12*$O51+$R51*(1-$O51))),0,IF($X51="NNN",SUM(Expenses!JN$20:JN$24)*$F51,IF($X51="FSG",0,IF($X51="MG",SUMPRODUCT(Expenses!JN$20:JN$24,$Z51:$Z55)*$F51,MAX((Expenses!JN$20-$AB51/12)*$AA51*$F51,0)+MAX((Expenses!JN$21-$AB52/12)*$AA52*$F51,0)+MAX((Expenses!JN$22-$AB53/12)*$AA53*$F51,0)+MAX((Expenses!JN$23-$AB54/12)*$AA54*$F51,0)+MAX((Expenses!JN$24-$AB55/12)*$AA55*$F51,0)))))</f>
        <v>429.58069598086956</v>
      </c>
      <c r="JQ222" s="154">
        <f>IF(OR(JQ$165&lt;=EOMONTH($E51,$R51*(1-$O51)),JQ$165&gt;EOMONTH($E51,$P51*12*(1-$O51)+$Q51*12*$O51+$R51*(1-$O51))),0,IF($X51="NNN",SUM(Expenses!JO$20:JO$24)*$F51,IF($X51="FSG",0,IF($X51="MG",SUMPRODUCT(Expenses!JO$20:JO$24,$Z51:$Z55)*$F51,MAX((Expenses!JO$20-$AB51/12)*$AA51*$F51,0)+MAX((Expenses!JO$21-$AB52/12)*$AA52*$F51,0)+MAX((Expenses!JO$22-$AB53/12)*$AA53*$F51,0)+MAX((Expenses!JO$23-$AB54/12)*$AA54*$F51,0)+MAX((Expenses!JO$24-$AB55/12)*$AA55*$F51,0)))))</f>
        <v>430.34169715552935</v>
      </c>
      <c r="JR222" s="154">
        <f>IF(OR(JR$165&lt;=EOMONTH($E51,$R51*(1-$O51)),JR$165&gt;EOMONTH($E51,$P51*12*(1-$O51)+$Q51*12*$O51+$R51*(1-$O51))),0,IF($X51="NNN",SUM(Expenses!JP$20:JP$24)*$F51,IF($X51="FSG",0,IF($X51="MG",SUMPRODUCT(Expenses!JP$20:JP$24,$Z51:$Z55)*$F51,MAX((Expenses!JP$20-$AB51/12)*$AA51*$F51,0)+MAX((Expenses!JP$21-$AB52/12)*$AA52*$F51,0)+MAX((Expenses!JP$22-$AB53/12)*$AA53*$F51,0)+MAX((Expenses!JP$23-$AB54/12)*$AA54*$F51,0)+MAX((Expenses!JP$24-$AB55/12)*$AA55*$F51,0)))))</f>
        <v>431.10457516438277</v>
      </c>
      <c r="JS222" s="154">
        <f>IF(OR(JS$165&lt;=EOMONTH($E51,$R51*(1-$O51)),JS$165&gt;EOMONTH($E51,$P51*12*(1-$O51)+$Q51*12*$O51+$R51*(1-$O51))),0,IF($X51="NNN",SUM(Expenses!JQ$20:JQ$24)*$F51,IF($X51="FSG",0,IF($X51="MG",SUMPRODUCT(Expenses!JQ$20:JQ$24,$Z51:$Z55)*$F51,MAX((Expenses!JQ$20-$AB51/12)*$AA51*$F51,0)+MAX((Expenses!JQ$21-$AB52/12)*$AA52*$F51,0)+MAX((Expenses!JQ$22-$AB53/12)*$AA53*$F51,0)+MAX((Expenses!JQ$23-$AB54/12)*$AA54*$F51,0)+MAX((Expenses!JQ$24-$AB55/12)*$AA55*$F51,0)))))</f>
        <v>431.86933463620954</v>
      </c>
      <c r="JT222" s="154">
        <f>IF(OR(JT$165&lt;=EOMONTH($E51,$R51*(1-$O51)),JT$165&gt;EOMONTH($E51,$P51*12*(1-$O51)+$Q51*12*$O51+$R51*(1-$O51))),0,IF($X51="NNN",SUM(Expenses!JR$20:JR$24)*$F51,IF($X51="FSG",0,IF($X51="MG",SUMPRODUCT(Expenses!JR$20:JR$24,$Z51:$Z55)*$F51,MAX((Expenses!JR$20-$AB51/12)*$AA51*$F51,0)+MAX((Expenses!JR$21-$AB52/12)*$AA52*$F51,0)+MAX((Expenses!JR$22-$AB53/12)*$AA53*$F51,0)+MAX((Expenses!JR$23-$AB54/12)*$AA54*$F51,0)+MAX((Expenses!JR$24-$AB55/12)*$AA55*$F51,0)))))</f>
        <v>436.2664919332567</v>
      </c>
      <c r="JU222" s="154">
        <f>IF(OR(JU$165&lt;=EOMONTH($E51,$R51*(1-$O51)),JU$165&gt;EOMONTH($E51,$P51*12*(1-$O51)+$Q51*12*$O51+$R51*(1-$O51))),0,IF($X51="NNN",SUM(Expenses!JS$20:JS$24)*$F51,IF($X51="FSG",0,IF($X51="MG",SUMPRODUCT(Expenses!JS$20:JS$24,$Z51:$Z55)*$F51,MAX((Expenses!JS$20-$AB51/12)*$AA51*$F51,0)+MAX((Expenses!JS$21-$AB52/12)*$AA52*$F51,0)+MAX((Expenses!JS$22-$AB53/12)*$AA53*$F51,0)+MAX((Expenses!JS$23-$AB54/12)*$AA54*$F51,0)+MAX((Expenses!JS$24-$AB55/12)*$AA55*$F51,0)))))</f>
        <v>437.03502826305959</v>
      </c>
      <c r="JV222" s="154">
        <f>IF(OR(JV$165&lt;=EOMONTH($E51,$R51*(1-$O51)),JV$165&gt;EOMONTH($E51,$P51*12*(1-$O51)+$Q51*12*$O51+$R51*(1-$O51))),0,IF($X51="NNN",SUM(Expenses!JT$20:JT$24)*$F51,IF($X51="FSG",0,IF($X51="MG",SUMPRODUCT(Expenses!JT$20:JT$24,$Z51:$Z55)*$F51,MAX((Expenses!JT$20-$AB51/12)*$AA51*$F51,0)+MAX((Expenses!JT$21-$AB52/12)*$AA52*$F51,0)+MAX((Expenses!JT$22-$AB53/12)*$AA53*$F51,0)+MAX((Expenses!JT$23-$AB54/12)*$AA54*$F51,0)+MAX((Expenses!JT$24-$AB55/12)*$AA55*$F51,0)))))</f>
        <v>437.80546001078147</v>
      </c>
      <c r="JW222" s="154">
        <f>IF(OR(JW$165&lt;=EOMONTH($E51,$R51*(1-$O51)),JW$165&gt;EOMONTH($E51,$P51*12*(1-$O51)+$Q51*12*$O51+$R51*(1-$O51))),0,IF($X51="NNN",SUM(Expenses!JU$20:JU$24)*$F51,IF($X51="FSG",0,IF($X51="MG",SUMPRODUCT(Expenses!JU$20:JU$24,$Z51:$Z55)*$F51,MAX((Expenses!JU$20-$AB51/12)*$AA51*$F51,0)+MAX((Expenses!JU$21-$AB52/12)*$AA52*$F51,0)+MAX((Expenses!JU$22-$AB53/12)*$AA53*$F51,0)+MAX((Expenses!JU$23-$AB54/12)*$AA54*$F51,0)+MAX((Expenses!JU$24-$AB55/12)*$AA55*$F51,0)))))</f>
        <v>438.57779185103442</v>
      </c>
      <c r="JX222" s="154">
        <f>IF(OR(JX$165&lt;=EOMONTH($E51,$R51*(1-$O51)),JX$165&gt;EOMONTH($E51,$P51*12*(1-$O51)+$Q51*12*$O51+$R51*(1-$O51))),0,IF($X51="NNN",SUM(Expenses!JV$20:JV$24)*$F51,IF($X51="FSG",0,IF($X51="MG",SUMPRODUCT(Expenses!JV$20:JV$24,$Z51:$Z55)*$F51,MAX((Expenses!JV$20-$AB51/12)*$AA51*$F51,0)+MAX((Expenses!JV$21-$AB52/12)*$AA52*$F51,0)+MAX((Expenses!JV$22-$AB53/12)*$AA53*$F51,0)+MAX((Expenses!JV$23-$AB54/12)*$AA54*$F51,0)+MAX((Expenses!JV$24-$AB55/12)*$AA55*$F51,0)))))</f>
        <v>439.35202846995924</v>
      </c>
      <c r="JY222" s="154">
        <f>IF(OR(JY$165&lt;=EOMONTH($E51,$R51*(1-$O51)),JY$165&gt;EOMONTH($E51,$P51*12*(1-$O51)+$Q51*12*$O51+$R51*(1-$O51))),0,IF($X51="NNN",SUM(Expenses!JW$20:JW$24)*$F51,IF($X51="FSG",0,IF($X51="MG",SUMPRODUCT(Expenses!JW$20:JW$24,$Z51:$Z55)*$F51,MAX((Expenses!JW$20-$AB51/12)*$AA51*$F51,0)+MAX((Expenses!JW$21-$AB52/12)*$AA52*$F51,0)+MAX((Expenses!JW$22-$AB53/12)*$AA53*$F51,0)+MAX((Expenses!JW$23-$AB54/12)*$AA54*$F51,0)+MAX((Expenses!JW$24-$AB55/12)*$AA55*$F51,0)))))</f>
        <v>440.12817456525386</v>
      </c>
      <c r="JZ222" s="154">
        <f>IF(OR(JZ$165&lt;=EOMONTH($E51,$R51*(1-$O51)),JZ$165&gt;EOMONTH($E51,$P51*12*(1-$O51)+$Q51*12*$O51+$R51*(1-$O51))),0,IF($X51="NNN",SUM(Expenses!JX$20:JX$24)*$F51,IF($X51="FSG",0,IF($X51="MG",SUMPRODUCT(Expenses!JX$20:JX$24,$Z51:$Z55)*$F51,MAX((Expenses!JX$20-$AB51/12)*$AA51*$F51,0)+MAX((Expenses!JX$21-$AB52/12)*$AA52*$F51,0)+MAX((Expenses!JX$22-$AB53/12)*$AA53*$F51,0)+MAX((Expenses!JX$23-$AB54/12)*$AA54*$F51,0)+MAX((Expenses!JX$24-$AB55/12)*$AA55*$F51,0)))))</f>
        <v>440.90623484620221</v>
      </c>
      <c r="KA222" s="154">
        <f>IF(OR(KA$165&lt;=EOMONTH($E51,$R51*(1-$O51)),KA$165&gt;EOMONTH($E51,$P51*12*(1-$O51)+$Q51*12*$O51+$R51*(1-$O51))),0,IF($X51="NNN",SUM(Expenses!JY$20:JY$24)*$F51,IF($X51="FSG",0,IF($X51="MG",SUMPRODUCT(Expenses!JY$20:JY$24,$Z51:$Z55)*$F51,MAX((Expenses!JY$20-$AB51/12)*$AA51*$F51,0)+MAX((Expenses!JY$21-$AB52/12)*$AA52*$F51,0)+MAX((Expenses!JY$22-$AB53/12)*$AA53*$F51,0)+MAX((Expenses!JY$23-$AB54/12)*$AA54*$F51,0)+MAX((Expenses!JY$24-$AB55/12)*$AA55*$F51,0)))))</f>
        <v>441.68621403370247</v>
      </c>
      <c r="KB222" s="154">
        <f>IF(OR(KB$165&lt;=EOMONTH($E51,$R51*(1-$O51)),KB$165&gt;EOMONTH($E51,$P51*12*(1-$O51)+$Q51*12*$O51+$R51*(1-$O51))),0,IF($X51="NNN",SUM(Expenses!JZ$20:JZ$24)*$F51,IF($X51="FSG",0,IF($X51="MG",SUMPRODUCT(Expenses!JZ$20:JZ$24,$Z51:$Z55)*$F51,MAX((Expenses!JZ$20-$AB51/12)*$AA51*$F51,0)+MAX((Expenses!JZ$21-$AB52/12)*$AA52*$F51,0)+MAX((Expenses!JZ$22-$AB53/12)*$AA53*$F51,0)+MAX((Expenses!JZ$23-$AB54/12)*$AA54*$F51,0)+MAX((Expenses!JZ$24-$AB55/12)*$AA55*$F51,0)))))</f>
        <v>442.46811686029599</v>
      </c>
      <c r="KC222" s="154">
        <f>IF(OR(KC$165&lt;=EOMONTH($E51,$R51*(1-$O51)),KC$165&gt;EOMONTH($E51,$P51*12*(1-$O51)+$Q51*12*$O51+$R51*(1-$O51))),0,IF($X51="NNN",SUM(Expenses!KA$20:KA$24)*$F51,IF($X51="FSG",0,IF($X51="MG",SUMPRODUCT(Expenses!KA$20:KA$24,$Z51:$Z55)*$F51,MAX((Expenses!KA$20-$AB51/12)*$AA51*$F51,0)+MAX((Expenses!KA$21-$AB52/12)*$AA52*$F51,0)+MAX((Expenses!KA$22-$AB53/12)*$AA53*$F51,0)+MAX((Expenses!KA$23-$AB54/12)*$AA54*$F51,0)+MAX((Expenses!KA$24-$AB55/12)*$AA55*$F51,0)))))</f>
        <v>443.25194807019551</v>
      </c>
      <c r="KD222" s="154">
        <f>IF(OR(KD$165&lt;=EOMONTH($E51,$R51*(1-$O51)),KD$165&gt;EOMONTH($E51,$P51*12*(1-$O51)+$Q51*12*$O51+$R51*(1-$O51))),0,IF($X51="NNN",SUM(Expenses!KB$20:KB$24)*$F51,IF($X51="FSG",0,IF($X51="MG",SUMPRODUCT(Expenses!KB$20:KB$24,$Z51:$Z55)*$F51,MAX((Expenses!KB$20-$AB51/12)*$AA51*$F51,0)+MAX((Expenses!KB$21-$AB52/12)*$AA52*$F51,0)+MAX((Expenses!KB$22-$AB53/12)*$AA53*$F51,0)+MAX((Expenses!KB$23-$AB54/12)*$AA54*$F51,0)+MAX((Expenses!KB$24-$AB55/12)*$AA55*$F51,0)))))</f>
        <v>444.03771241931463</v>
      </c>
      <c r="KE222" s="154">
        <f>IF(OR(KE$165&lt;=EOMONTH($E51,$R51*(1-$O51)),KE$165&gt;EOMONTH($E51,$P51*12*(1-$O51)+$Q51*12*$O51+$R51*(1-$O51))),0,IF($X51="NNN",SUM(Expenses!KC$20:KC$24)*$F51,IF($X51="FSG",0,IF($X51="MG",SUMPRODUCT(Expenses!KC$20:KC$24,$Z51:$Z55)*$F51,MAX((Expenses!KC$20-$AB51/12)*$AA51*$F51,0)+MAX((Expenses!KC$21-$AB52/12)*$AA52*$F51,0)+MAX((Expenses!KC$22-$AB53/12)*$AA53*$F51,0)+MAX((Expenses!KC$23-$AB54/12)*$AA54*$F51,0)+MAX((Expenses!KC$24-$AB55/12)*$AA55*$F51,0)))))</f>
        <v>444.82541467529614</v>
      </c>
      <c r="KF222" s="154">
        <f>IF(OR(KF$165&lt;=EOMONTH($E51,$R51*(1-$O51)),KF$165&gt;EOMONTH($E51,$P51*12*(1-$O51)+$Q51*12*$O51+$R51*(1-$O51))),0,IF($X51="NNN",SUM(Expenses!KD$20:KD$24)*$F51,IF($X51="FSG",0,IF($X51="MG",SUMPRODUCT(Expenses!KD$20:KD$24,$Z51:$Z55)*$F51,MAX((Expenses!KD$20-$AB51/12)*$AA51*$F51,0)+MAX((Expenses!KD$21-$AB52/12)*$AA52*$F51,0)+MAX((Expenses!KD$22-$AB53/12)*$AA53*$F51,0)+MAX((Expenses!KD$23-$AB54/12)*$AA54*$F51,0)+MAX((Expenses!KD$24-$AB55/12)*$AA55*$F51,0)))))</f>
        <v>449.35448669125469</v>
      </c>
      <c r="KG222" s="154">
        <f>IF(OR(KG$165&lt;=EOMONTH($E51,$R51*(1-$O51)),KG$165&gt;EOMONTH($E51,$P51*12*(1-$O51)+$Q51*12*$O51+$R51*(1-$O51))),0,IF($X51="NNN",SUM(Expenses!KE$20:KE$24)*$F51,IF($X51="FSG",0,IF($X51="MG",SUMPRODUCT(Expenses!KE$20:KE$24,$Z51:$Z55)*$F51,MAX((Expenses!KE$20-$AB51/12)*$AA51*$F51,0)+MAX((Expenses!KE$21-$AB52/12)*$AA52*$F51,0)+MAX((Expenses!KE$22-$AB53/12)*$AA53*$F51,0)+MAX((Expenses!KE$23-$AB54/12)*$AA54*$F51,0)+MAX((Expenses!KE$24-$AB55/12)*$AA55*$F51,0)))))</f>
        <v>450.14607911095163</v>
      </c>
      <c r="KH222" s="154">
        <f>IF(OR(KH$165&lt;=EOMONTH($E51,$R51*(1-$O51)),KH$165&gt;EOMONTH($E51,$P51*12*(1-$O51)+$Q51*12*$O51+$R51*(1-$O51))),0,IF($X51="NNN",SUM(Expenses!KF$20:KF$24)*$F51,IF($X51="FSG",0,IF($X51="MG",SUMPRODUCT(Expenses!KF$20:KF$24,$Z51:$Z55)*$F51,MAX((Expenses!KF$20-$AB51/12)*$AA51*$F51,0)+MAX((Expenses!KF$21-$AB52/12)*$AA52*$F51,0)+MAX((Expenses!KF$22-$AB53/12)*$AA53*$F51,0)+MAX((Expenses!KF$23-$AB54/12)*$AA54*$F51,0)+MAX((Expenses!KF$24-$AB55/12)*$AA55*$F51,0)))))</f>
        <v>450.93962381110526</v>
      </c>
      <c r="KI222" s="154">
        <f>IF(OR(KI$165&lt;=EOMONTH($E51,$R51*(1-$O51)),KI$165&gt;EOMONTH($E51,$P51*12*(1-$O51)+$Q51*12*$O51+$R51*(1-$O51))),0,IF($X51="NNN",SUM(Expenses!KG$20:KG$24)*$F51,IF($X51="FSG",0,IF($X51="MG",SUMPRODUCT(Expenses!KG$20:KG$24,$Z51:$Z55)*$F51,MAX((Expenses!KG$20-$AB51/12)*$AA51*$F51,0)+MAX((Expenses!KG$21-$AB52/12)*$AA52*$F51,0)+MAX((Expenses!KG$22-$AB53/12)*$AA53*$F51,0)+MAX((Expenses!KG$23-$AB54/12)*$AA54*$F51,0)+MAX((Expenses!KG$24-$AB55/12)*$AA55*$F51,0)))))</f>
        <v>451.73512560656582</v>
      </c>
      <c r="KJ222" s="154">
        <f>IF(OR(KJ$165&lt;=EOMONTH($E51,$R51*(1-$O51)),KJ$165&gt;EOMONTH($E51,$P51*12*(1-$O51)+$Q51*12*$O51+$R51*(1-$O51))),0,IF($X51="NNN",SUM(Expenses!KH$20:KH$24)*$F51,IF($X51="FSG",0,IF($X51="MG",SUMPRODUCT(Expenses!KH$20:KH$24,$Z51:$Z55)*$F51,MAX((Expenses!KH$20-$AB51/12)*$AA51*$F51,0)+MAX((Expenses!KH$21-$AB52/12)*$AA52*$F51,0)+MAX((Expenses!KH$22-$AB53/12)*$AA53*$F51,0)+MAX((Expenses!KH$23-$AB54/12)*$AA54*$F51,0)+MAX((Expenses!KH$24-$AB55/12)*$AA55*$F51,0)))))</f>
        <v>452.53258932405839</v>
      </c>
      <c r="KK222" s="154">
        <f>IF(OR(KK$165&lt;=EOMONTH($E51,$R51*(1-$O51)),KK$165&gt;EOMONTH($E51,$P51*12*(1-$O51)+$Q51*12*$O51+$R51*(1-$O51))),0,IF($X51="NNN",SUM(Expenses!KI$20:KI$24)*$F51,IF($X51="FSG",0,IF($X51="MG",SUMPRODUCT(Expenses!KI$20:KI$24,$Z51:$Z55)*$F51,MAX((Expenses!KI$20-$AB51/12)*$AA51*$F51,0)+MAX((Expenses!KI$21-$AB52/12)*$AA52*$F51,0)+MAX((Expenses!KI$22-$AB53/12)*$AA53*$F51,0)+MAX((Expenses!KI$23-$AB54/12)*$AA54*$F51,0)+MAX((Expenses!KI$24-$AB55/12)*$AA55*$F51,0)))))</f>
        <v>453.3320198022119</v>
      </c>
      <c r="KL222" s="154">
        <f>IF(OR(KL$165&lt;=EOMONTH($E51,$R51*(1-$O51)),KL$165&gt;EOMONTH($E51,$P51*12*(1-$O51)+$Q51*12*$O51+$R51*(1-$O51))),0,IF($X51="NNN",SUM(Expenses!KJ$20:KJ$24)*$F51,IF($X51="FSG",0,IF($X51="MG",SUMPRODUCT(Expenses!KJ$20:KJ$24,$Z51:$Z55)*$F51,MAX((Expenses!KJ$20-$AB51/12)*$AA51*$F51,0)+MAX((Expenses!KJ$21-$AB52/12)*$AA52*$F51,0)+MAX((Expenses!KJ$22-$AB53/12)*$AA53*$F51,0)+MAX((Expenses!KJ$23-$AB54/12)*$AA54*$F51,0)+MAX((Expenses!KJ$24-$AB55/12)*$AA55*$F51,0)))))</f>
        <v>454.13342189158863</v>
      </c>
      <c r="KM222" s="154">
        <f>IF(OR(KM$165&lt;=EOMONTH($E51,$R51*(1-$O51)),KM$165&gt;EOMONTH($E51,$P51*12*(1-$O51)+$Q51*12*$O51+$R51*(1-$O51))),0,IF($X51="NNN",SUM(Expenses!KK$20:KK$24)*$F51,IF($X51="FSG",0,IF($X51="MG",SUMPRODUCT(Expenses!KK$20:KK$24,$Z51:$Z55)*$F51,MAX((Expenses!KK$20-$AB51/12)*$AA51*$F51,0)+MAX((Expenses!KK$21-$AB52/12)*$AA52*$F51,0)+MAX((Expenses!KK$22-$AB53/12)*$AA53*$F51,0)+MAX((Expenses!KK$23-$AB54/12)*$AA54*$F51,0)+MAX((Expenses!KK$24-$AB55/12)*$AA55*$F51,0)))))</f>
        <v>454.93680045471399</v>
      </c>
      <c r="KN222" s="154">
        <f>IF(OR(KN$165&lt;=EOMONTH($E51,$R51*(1-$O51)),KN$165&gt;EOMONTH($E51,$P51*12*(1-$O51)+$Q51*12*$O51+$R51*(1-$O51))),0,IF($X51="NNN",SUM(Expenses!KL$20:KL$24)*$F51,IF($X51="FSG",0,IF($X51="MG",SUMPRODUCT(Expenses!KL$20:KL$24,$Z51:$Z55)*$F51,MAX((Expenses!KL$20-$AB51/12)*$AA51*$F51,0)+MAX((Expenses!KL$21-$AB52/12)*$AA52*$F51,0)+MAX((Expenses!KL$22-$AB53/12)*$AA53*$F51,0)+MAX((Expenses!KL$23-$AB54/12)*$AA54*$F51,0)+MAX((Expenses!KL$24-$AB55/12)*$AA55*$F51,0)))))</f>
        <v>455.74216036610522</v>
      </c>
      <c r="KO222" s="154">
        <f>IF(OR(KO$165&lt;=EOMONTH($E51,$R51*(1-$O51)),KO$165&gt;EOMONTH($E51,$P51*12*(1-$O51)+$Q51*12*$O51+$R51*(1-$O51))),0,IF($X51="NNN",SUM(Expenses!KM$20:KM$24)*$F51,IF($X51="FSG",0,IF($X51="MG",SUMPRODUCT(Expenses!KM$20:KM$24,$Z51:$Z55)*$F51,MAX((Expenses!KM$20-$AB51/12)*$AA51*$F51,0)+MAX((Expenses!KM$21-$AB52/12)*$AA52*$F51,0)+MAX((Expenses!KM$22-$AB53/12)*$AA53*$F51,0)+MAX((Expenses!KM$23-$AB54/12)*$AA54*$F51,0)+MAX((Expenses!KM$24-$AB55/12)*$AA55*$F51,0)))))</f>
        <v>456.54950651230178</v>
      </c>
      <c r="KP222" s="154">
        <f>IF(OR(KP$165&lt;=EOMONTH($E51,$R51*(1-$O51)),KP$165&gt;EOMONTH($E51,$P51*12*(1-$O51)+$Q51*12*$O51+$R51*(1-$O51))),0,IF($X51="NNN",SUM(Expenses!KN$20:KN$24)*$F51,IF($X51="FSG",0,IF($X51="MG",SUMPRODUCT(Expenses!KN$20:KN$24,$Z51:$Z55)*$F51,MAX((Expenses!KN$20-$AB51/12)*$AA51*$F51,0)+MAX((Expenses!KN$21-$AB52/12)*$AA52*$F51,0)+MAX((Expenses!KN$22-$AB53/12)*$AA53*$F51,0)+MAX((Expenses!KN$23-$AB54/12)*$AA54*$F51,0)+MAX((Expenses!KN$24-$AB55/12)*$AA55*$F51,0)))))</f>
        <v>457.35884379189446</v>
      </c>
      <c r="KQ222" s="154">
        <f>IF(OR(KQ$165&lt;=EOMONTH($E51,$R51*(1-$O51)),KQ$165&gt;EOMONTH($E51,$P51*12*(1-$O51)+$Q51*12*$O51+$R51*(1-$O51))),0,IF($X51="NNN",SUM(Expenses!KO$20:KO$24)*$F51,IF($X51="FSG",0,IF($X51="MG",SUMPRODUCT(Expenses!KO$20:KO$24,$Z51:$Z55)*$F51,MAX((Expenses!KO$20-$AB51/12)*$AA51*$F51,0)+MAX((Expenses!KO$21-$AB52/12)*$AA52*$F51,0)+MAX((Expenses!KO$22-$AB53/12)*$AA53*$F51,0)+MAX((Expenses!KO$23-$AB54/12)*$AA54*$F51,0)+MAX((Expenses!KO$24-$AB55/12)*$AA55*$F51,0)))))</f>
        <v>0</v>
      </c>
      <c r="KR222" s="154">
        <f>IF(OR(KR$165&lt;=EOMONTH($E51,$R51*(1-$O51)),KR$165&gt;EOMONTH($E51,$P51*12*(1-$O51)+$Q51*12*$O51+$R51*(1-$O51))),0,IF($X51="NNN",SUM(Expenses!KP$20:KP$24)*$F51,IF($X51="FSG",0,IF($X51="MG",SUMPRODUCT(Expenses!KP$20:KP$24,$Z51:$Z55)*$F51,MAX((Expenses!KP$20-$AB51/12)*$AA51*$F51,0)+MAX((Expenses!KP$21-$AB52/12)*$AA52*$F51,0)+MAX((Expenses!KP$22-$AB53/12)*$AA53*$F51,0)+MAX((Expenses!KP$23-$AB54/12)*$AA54*$F51,0)+MAX((Expenses!KP$24-$AB55/12)*$AA55*$F51,0)))))</f>
        <v>0</v>
      </c>
      <c r="KS222" s="154">
        <f>IF(OR(KS$165&lt;=EOMONTH($E51,$R51*(1-$O51)),KS$165&gt;EOMONTH($E51,$P51*12*(1-$O51)+$Q51*12*$O51+$R51*(1-$O51))),0,IF($X51="NNN",SUM(Expenses!KQ$20:KQ$24)*$F51,IF($X51="FSG",0,IF($X51="MG",SUMPRODUCT(Expenses!KQ$20:KQ$24,$Z51:$Z55)*$F51,MAX((Expenses!KQ$20-$AB51/12)*$AA51*$F51,0)+MAX((Expenses!KQ$21-$AB52/12)*$AA52*$F51,0)+MAX((Expenses!KQ$22-$AB53/12)*$AA53*$F51,0)+MAX((Expenses!KQ$23-$AB54/12)*$AA54*$F51,0)+MAX((Expenses!KQ$24-$AB55/12)*$AA55*$F51,0)))))</f>
        <v>0</v>
      </c>
      <c r="KT222" s="154">
        <f>IF(OR(KT$165&lt;=EOMONTH($E51,$R51*(1-$O51)),KT$165&gt;EOMONTH($E51,$P51*12*(1-$O51)+$Q51*12*$O51+$R51*(1-$O51))),0,IF($X51="NNN",SUM(Expenses!KR$20:KR$24)*$F51,IF($X51="FSG",0,IF($X51="MG",SUMPRODUCT(Expenses!KR$20:KR$24,$Z51:$Z55)*$F51,MAX((Expenses!KR$20-$AB51/12)*$AA51*$F51,0)+MAX((Expenses!KR$21-$AB52/12)*$AA52*$F51,0)+MAX((Expenses!KR$22-$AB53/12)*$AA53*$F51,0)+MAX((Expenses!KR$23-$AB54/12)*$AA54*$F51,0)+MAX((Expenses!KR$24-$AB55/12)*$AA55*$F51,0)))))</f>
        <v>0</v>
      </c>
      <c r="KU222" s="154">
        <f>IF(OR(KU$165&lt;=EOMONTH($E51,$R51*(1-$O51)),KU$165&gt;EOMONTH($E51,$P51*12*(1-$O51)+$Q51*12*$O51+$R51*(1-$O51))),0,IF($X51="NNN",SUM(Expenses!KS$20:KS$24)*$F51,IF($X51="FSG",0,IF($X51="MG",SUMPRODUCT(Expenses!KS$20:KS$24,$Z51:$Z55)*$F51,MAX((Expenses!KS$20-$AB51/12)*$AA51*$F51,0)+MAX((Expenses!KS$21-$AB52/12)*$AA52*$F51,0)+MAX((Expenses!KS$22-$AB53/12)*$AA53*$F51,0)+MAX((Expenses!KS$23-$AB54/12)*$AA54*$F51,0)+MAX((Expenses!KS$24-$AB55/12)*$AA55*$F51,0)))))</f>
        <v>0</v>
      </c>
      <c r="KV222" s="154">
        <f>IF(OR(KV$165&lt;=EOMONTH($E51,$R51*(1-$O51)),KV$165&gt;EOMONTH($E51,$P51*12*(1-$O51)+$Q51*12*$O51+$R51*(1-$O51))),0,IF($X51="NNN",SUM(Expenses!KT$20:KT$24)*$F51,IF($X51="FSG",0,IF($X51="MG",SUMPRODUCT(Expenses!KT$20:KT$24,$Z51:$Z55)*$F51,MAX((Expenses!KT$20-$AB51/12)*$AA51*$F51,0)+MAX((Expenses!KT$21-$AB52/12)*$AA52*$F51,0)+MAX((Expenses!KT$22-$AB53/12)*$AA53*$F51,0)+MAX((Expenses!KT$23-$AB54/12)*$AA54*$F51,0)+MAX((Expenses!KT$24-$AB55/12)*$AA55*$F51,0)))))</f>
        <v>0</v>
      </c>
      <c r="KW222" s="154">
        <f>IF(OR(KW$165&lt;=EOMONTH($E51,$R51*(1-$O51)),KW$165&gt;EOMONTH($E51,$P51*12*(1-$O51)+$Q51*12*$O51+$R51*(1-$O51))),0,IF($X51="NNN",SUM(Expenses!KU$20:KU$24)*$F51,IF($X51="FSG",0,IF($X51="MG",SUMPRODUCT(Expenses!KU$20:KU$24,$Z51:$Z55)*$F51,MAX((Expenses!KU$20-$AB51/12)*$AA51*$F51,0)+MAX((Expenses!KU$21-$AB52/12)*$AA52*$F51,0)+MAX((Expenses!KU$22-$AB53/12)*$AA53*$F51,0)+MAX((Expenses!KU$23-$AB54/12)*$AA54*$F51,0)+MAX((Expenses!KU$24-$AB55/12)*$AA55*$F51,0)))))</f>
        <v>0</v>
      </c>
      <c r="KX222" s="154">
        <f>IF(OR(KX$165&lt;=EOMONTH($E51,$R51*(1-$O51)),KX$165&gt;EOMONTH($E51,$P51*12*(1-$O51)+$Q51*12*$O51+$R51*(1-$O51))),0,IF($X51="NNN",SUM(Expenses!KV$20:KV$24)*$F51,IF($X51="FSG",0,IF($X51="MG",SUMPRODUCT(Expenses!KV$20:KV$24,$Z51:$Z55)*$F51,MAX((Expenses!KV$20-$AB51/12)*$AA51*$F51,0)+MAX((Expenses!KV$21-$AB52/12)*$AA52*$F51,0)+MAX((Expenses!KV$22-$AB53/12)*$AA53*$F51,0)+MAX((Expenses!KV$23-$AB54/12)*$AA54*$F51,0)+MAX((Expenses!KV$24-$AB55/12)*$AA55*$F51,0)))))</f>
        <v>0</v>
      </c>
      <c r="KY222" s="154">
        <f>IF(OR(KY$165&lt;=EOMONTH($E51,$R51*(1-$O51)),KY$165&gt;EOMONTH($E51,$P51*12*(1-$O51)+$Q51*12*$O51+$R51*(1-$O51))),0,IF($X51="NNN",SUM(Expenses!KW$20:KW$24)*$F51,IF($X51="FSG",0,IF($X51="MG",SUMPRODUCT(Expenses!KW$20:KW$24,$Z51:$Z55)*$F51,MAX((Expenses!KW$20-$AB51/12)*$AA51*$F51,0)+MAX((Expenses!KW$21-$AB52/12)*$AA52*$F51,0)+MAX((Expenses!KW$22-$AB53/12)*$AA53*$F51,0)+MAX((Expenses!KW$23-$AB54/12)*$AA54*$F51,0)+MAX((Expenses!KW$24-$AB55/12)*$AA55*$F51,0)))))</f>
        <v>0</v>
      </c>
      <c r="KZ222" s="154">
        <f>IF(OR(KZ$165&lt;=EOMONTH($E51,$R51*(1-$O51)),KZ$165&gt;EOMONTH($E51,$P51*12*(1-$O51)+$Q51*12*$O51+$R51*(1-$O51))),0,IF($X51="NNN",SUM(Expenses!KX$20:KX$24)*$F51,IF($X51="FSG",0,IF($X51="MG",SUMPRODUCT(Expenses!KX$20:KX$24,$Z51:$Z55)*$F51,MAX((Expenses!KX$20-$AB51/12)*$AA51*$F51,0)+MAX((Expenses!KX$21-$AB52/12)*$AA52*$F51,0)+MAX((Expenses!KX$22-$AB53/12)*$AA53*$F51,0)+MAX((Expenses!KX$23-$AB54/12)*$AA54*$F51,0)+MAX((Expenses!KX$24-$AB55/12)*$AA55*$F51,0)))))</f>
        <v>0</v>
      </c>
      <c r="LA222" s="154">
        <f>IF(OR(LA$165&lt;=EOMONTH($E51,$R51*(1-$O51)),LA$165&gt;EOMONTH($E51,$P51*12*(1-$O51)+$Q51*12*$O51+$R51*(1-$O51))),0,IF($X51="NNN",SUM(Expenses!KY$20:KY$24)*$F51,IF($X51="FSG",0,IF($X51="MG",SUMPRODUCT(Expenses!KY$20:KY$24,$Z51:$Z55)*$F51,MAX((Expenses!KY$20-$AB51/12)*$AA51*$F51,0)+MAX((Expenses!KY$21-$AB52/12)*$AA52*$F51,0)+MAX((Expenses!KY$22-$AB53/12)*$AA53*$F51,0)+MAX((Expenses!KY$23-$AB54/12)*$AA54*$F51,0)+MAX((Expenses!KY$24-$AB55/12)*$AA55*$F51,0)))))</f>
        <v>0</v>
      </c>
      <c r="LB222" s="154">
        <f>IF(OR(LB$165&lt;=EOMONTH($E51,$R51*(1-$O51)),LB$165&gt;EOMONTH($E51,$P51*12*(1-$O51)+$Q51*12*$O51+$R51*(1-$O51))),0,IF($X51="NNN",SUM(Expenses!KZ$20:KZ$24)*$F51,IF($X51="FSG",0,IF($X51="MG",SUMPRODUCT(Expenses!KZ$20:KZ$24,$Z51:$Z55)*$F51,MAX((Expenses!KZ$20-$AB51/12)*$AA51*$F51,0)+MAX((Expenses!KZ$21-$AB52/12)*$AA52*$F51,0)+MAX((Expenses!KZ$22-$AB53/12)*$AA53*$F51,0)+MAX((Expenses!KZ$23-$AB54/12)*$AA54*$F51,0)+MAX((Expenses!KZ$24-$AB55/12)*$AA55*$F51,0)))))</f>
        <v>0</v>
      </c>
      <c r="LC222" s="154">
        <f>IF(OR(LC$165&lt;=EOMONTH($E51,$R51*(1-$O51)),LC$165&gt;EOMONTH($E51,$P51*12*(1-$O51)+$Q51*12*$O51+$R51*(1-$O51))),0,IF($X51="NNN",SUM(Expenses!LA$20:LA$24)*$F51,IF($X51="FSG",0,IF($X51="MG",SUMPRODUCT(Expenses!LA$20:LA$24,$Z51:$Z55)*$F51,MAX((Expenses!LA$20-$AB51/12)*$AA51*$F51,0)+MAX((Expenses!LA$21-$AB52/12)*$AA52*$F51,0)+MAX((Expenses!LA$22-$AB53/12)*$AA53*$F51,0)+MAX((Expenses!LA$23-$AB54/12)*$AA54*$F51,0)+MAX((Expenses!LA$24-$AB55/12)*$AA55*$F51,0)))))</f>
        <v>0</v>
      </c>
      <c r="LD222" s="154">
        <f>IF(OR(LD$165&lt;=EOMONTH($E51,$R51*(1-$O51)),LD$165&gt;EOMONTH($E51,$P51*12*(1-$O51)+$Q51*12*$O51+$R51*(1-$O51))),0,IF($X51="NNN",SUM(Expenses!LB$20:LB$24)*$F51,IF($X51="FSG",0,IF($X51="MG",SUMPRODUCT(Expenses!LB$20:LB$24,$Z51:$Z55)*$F51,MAX((Expenses!LB$20-$AB51/12)*$AA51*$F51,0)+MAX((Expenses!LB$21-$AB52/12)*$AA52*$F51,0)+MAX((Expenses!LB$22-$AB53/12)*$AA53*$F51,0)+MAX((Expenses!LB$23-$AB54/12)*$AA54*$F51,0)+MAX((Expenses!LB$24-$AB55/12)*$AA55*$F51,0)))))</f>
        <v>0</v>
      </c>
      <c r="LE222" s="154">
        <f>IF(OR(LE$165&lt;=EOMONTH($E51,$R51*(1-$O51)),LE$165&gt;EOMONTH($E51,$P51*12*(1-$O51)+$Q51*12*$O51+$R51*(1-$O51))),0,IF($X51="NNN",SUM(Expenses!LC$20:LC$24)*$F51,IF($X51="FSG",0,IF($X51="MG",SUMPRODUCT(Expenses!LC$20:LC$24,$Z51:$Z55)*$F51,MAX((Expenses!LC$20-$AB51/12)*$AA51*$F51,0)+MAX((Expenses!LC$21-$AB52/12)*$AA52*$F51,0)+MAX((Expenses!LC$22-$AB53/12)*$AA53*$F51,0)+MAX((Expenses!LC$23-$AB54/12)*$AA54*$F51,0)+MAX((Expenses!LC$24-$AB55/12)*$AA55*$F51,0)))))</f>
        <v>0</v>
      </c>
      <c r="LF222" s="154">
        <f>IF(OR(LF$165&lt;=EOMONTH($E51,$R51*(1-$O51)),LF$165&gt;EOMONTH($E51,$P51*12*(1-$O51)+$Q51*12*$O51+$R51*(1-$O51))),0,IF($X51="NNN",SUM(Expenses!LD$20:LD$24)*$F51,IF($X51="FSG",0,IF($X51="MG",SUMPRODUCT(Expenses!LD$20:LD$24,$Z51:$Z55)*$F51,MAX((Expenses!LD$20-$AB51/12)*$AA51*$F51,0)+MAX((Expenses!LD$21-$AB52/12)*$AA52*$F51,0)+MAX((Expenses!LD$22-$AB53/12)*$AA53*$F51,0)+MAX((Expenses!LD$23-$AB54/12)*$AA54*$F51,0)+MAX((Expenses!LD$24-$AB55/12)*$AA55*$F51,0)))))</f>
        <v>0</v>
      </c>
      <c r="LG222" s="154">
        <f>IF(OR(LG$165&lt;=EOMONTH($E51,$R51*(1-$O51)),LG$165&gt;EOMONTH($E51,$P51*12*(1-$O51)+$Q51*12*$O51+$R51*(1-$O51))),0,IF($X51="NNN",SUM(Expenses!LE$20:LE$24)*$F51,IF($X51="FSG",0,IF($X51="MG",SUMPRODUCT(Expenses!LE$20:LE$24,$Z51:$Z55)*$F51,MAX((Expenses!LE$20-$AB51/12)*$AA51*$F51,0)+MAX((Expenses!LE$21-$AB52/12)*$AA52*$F51,0)+MAX((Expenses!LE$22-$AB53/12)*$AA53*$F51,0)+MAX((Expenses!LE$23-$AB54/12)*$AA54*$F51,0)+MAX((Expenses!LE$24-$AB55/12)*$AA55*$F51,0)))))</f>
        <v>0</v>
      </c>
      <c r="LH222" s="154">
        <f>IF(OR(LH$165&lt;=EOMONTH($E51,$R51*(1-$O51)),LH$165&gt;EOMONTH($E51,$P51*12*(1-$O51)+$Q51*12*$O51+$R51*(1-$O51))),0,IF($X51="NNN",SUM(Expenses!LF$20:LF$24)*$F51,IF($X51="FSG",0,IF($X51="MG",SUMPRODUCT(Expenses!LF$20:LF$24,$Z51:$Z55)*$F51,MAX((Expenses!LF$20-$AB51/12)*$AA51*$F51,0)+MAX((Expenses!LF$21-$AB52/12)*$AA52*$F51,0)+MAX((Expenses!LF$22-$AB53/12)*$AA53*$F51,0)+MAX((Expenses!LF$23-$AB54/12)*$AA54*$F51,0)+MAX((Expenses!LF$24-$AB55/12)*$AA55*$F51,0)))))</f>
        <v>0</v>
      </c>
      <c r="LI222" s="154">
        <f>IF(OR(LI$165&lt;=EOMONTH($E51,$R51*(1-$O51)),LI$165&gt;EOMONTH($E51,$P51*12*(1-$O51)+$Q51*12*$O51+$R51*(1-$O51))),0,IF($X51="NNN",SUM(Expenses!LG$20:LG$24)*$F51,IF($X51="FSG",0,IF($X51="MG",SUMPRODUCT(Expenses!LG$20:LG$24,$Z51:$Z55)*$F51,MAX((Expenses!LG$20-$AB51/12)*$AA51*$F51,0)+MAX((Expenses!LG$21-$AB52/12)*$AA52*$F51,0)+MAX((Expenses!LG$22-$AB53/12)*$AA53*$F51,0)+MAX((Expenses!LG$23-$AB54/12)*$AA54*$F51,0)+MAX((Expenses!LG$24-$AB55/12)*$AA55*$F51,0)))))</f>
        <v>0</v>
      </c>
      <c r="LJ222" s="154">
        <f>IF(OR(LJ$165&lt;=EOMONTH($E51,$R51*(1-$O51)),LJ$165&gt;EOMONTH($E51,$P51*12*(1-$O51)+$Q51*12*$O51+$R51*(1-$O51))),0,IF($X51="NNN",SUM(Expenses!LH$20:LH$24)*$F51,IF($X51="FSG",0,IF($X51="MG",SUMPRODUCT(Expenses!LH$20:LH$24,$Z51:$Z55)*$F51,MAX((Expenses!LH$20-$AB51/12)*$AA51*$F51,0)+MAX((Expenses!LH$21-$AB52/12)*$AA52*$F51,0)+MAX((Expenses!LH$22-$AB53/12)*$AA53*$F51,0)+MAX((Expenses!LH$23-$AB54/12)*$AA54*$F51,0)+MAX((Expenses!LH$24-$AB55/12)*$AA55*$F51,0)))))</f>
        <v>0</v>
      </c>
      <c r="LK222" s="154">
        <f>IF(OR(LK$165&lt;=EOMONTH($E51,$R51*(1-$O51)),LK$165&gt;EOMONTH($E51,$P51*12*(1-$O51)+$Q51*12*$O51+$R51*(1-$O51))),0,IF($X51="NNN",SUM(Expenses!LI$20:LI$24)*$F51,IF($X51="FSG",0,IF($X51="MG",SUMPRODUCT(Expenses!LI$20:LI$24,$Z51:$Z55)*$F51,MAX((Expenses!LI$20-$AB51/12)*$AA51*$F51,0)+MAX((Expenses!LI$21-$AB52/12)*$AA52*$F51,0)+MAX((Expenses!LI$22-$AB53/12)*$AA53*$F51,0)+MAX((Expenses!LI$23-$AB54/12)*$AA54*$F51,0)+MAX((Expenses!LI$24-$AB55/12)*$AA55*$F51,0)))))</f>
        <v>0</v>
      </c>
      <c r="LL222" s="154">
        <f>IF(OR(LL$165&lt;=EOMONTH($E51,$R51*(1-$O51)),LL$165&gt;EOMONTH($E51,$P51*12*(1-$O51)+$Q51*12*$O51+$R51*(1-$O51))),0,IF($X51="NNN",SUM(Expenses!LJ$20:LJ$24)*$F51,IF($X51="FSG",0,IF($X51="MG",SUMPRODUCT(Expenses!LJ$20:LJ$24,$Z51:$Z55)*$F51,MAX((Expenses!LJ$20-$AB51/12)*$AA51*$F51,0)+MAX((Expenses!LJ$21-$AB52/12)*$AA52*$F51,0)+MAX((Expenses!LJ$22-$AB53/12)*$AA53*$F51,0)+MAX((Expenses!LJ$23-$AB54/12)*$AA54*$F51,0)+MAX((Expenses!LJ$24-$AB55/12)*$AA55*$F51,0)))))</f>
        <v>0</v>
      </c>
      <c r="LM222" s="154">
        <f>IF(OR(LM$165&lt;=EOMONTH($E51,$R51*(1-$O51)),LM$165&gt;EOMONTH($E51,$P51*12*(1-$O51)+$Q51*12*$O51+$R51*(1-$O51))),0,IF($X51="NNN",SUM(Expenses!LK$20:LK$24)*$F51,IF($X51="FSG",0,IF($X51="MG",SUMPRODUCT(Expenses!LK$20:LK$24,$Z51:$Z55)*$F51,MAX((Expenses!LK$20-$AB51/12)*$AA51*$F51,0)+MAX((Expenses!LK$21-$AB52/12)*$AA52*$F51,0)+MAX((Expenses!LK$22-$AB53/12)*$AA53*$F51,0)+MAX((Expenses!LK$23-$AB54/12)*$AA54*$F51,0)+MAX((Expenses!LK$24-$AB55/12)*$AA55*$F51,0)))))</f>
        <v>0</v>
      </c>
      <c r="LN222" s="154">
        <f>IF(OR(LN$165&lt;=EOMONTH($E51,$R51*(1-$O51)),LN$165&gt;EOMONTH($E51,$P51*12*(1-$O51)+$Q51*12*$O51+$R51*(1-$O51))),0,IF($X51="NNN",SUM(Expenses!LL$20:LL$24)*$F51,IF($X51="FSG",0,IF($X51="MG",SUMPRODUCT(Expenses!LL$20:LL$24,$Z51:$Z55)*$F51,MAX((Expenses!LL$20-$AB51/12)*$AA51*$F51,0)+MAX((Expenses!LL$21-$AB52/12)*$AA52*$F51,0)+MAX((Expenses!LL$22-$AB53/12)*$AA53*$F51,0)+MAX((Expenses!LL$23-$AB54/12)*$AA54*$F51,0)+MAX((Expenses!LL$24-$AB55/12)*$AA55*$F51,0)))))</f>
        <v>0</v>
      </c>
      <c r="LO222" s="154">
        <f>IF(OR(LO$165&lt;=EOMONTH($E51,$R51*(1-$O51)),LO$165&gt;EOMONTH($E51,$P51*12*(1-$O51)+$Q51*12*$O51+$R51*(1-$O51))),0,IF($X51="NNN",SUM(Expenses!LM$20:LM$24)*$F51,IF($X51="FSG",0,IF($X51="MG",SUMPRODUCT(Expenses!LM$20:LM$24,$Z51:$Z55)*$F51,MAX((Expenses!LM$20-$AB51/12)*$AA51*$F51,0)+MAX((Expenses!LM$21-$AB52/12)*$AA52*$F51,0)+MAX((Expenses!LM$22-$AB53/12)*$AA53*$F51,0)+MAX((Expenses!LM$23-$AB54/12)*$AA54*$F51,0)+MAX((Expenses!LM$24-$AB55/12)*$AA55*$F51,0)))))</f>
        <v>0</v>
      </c>
      <c r="LP222" s="154">
        <f>IF(OR(LP$165&lt;=EOMONTH($E51,$R51*(1-$O51)),LP$165&gt;EOMONTH($E51,$P51*12*(1-$O51)+$Q51*12*$O51+$R51*(1-$O51))),0,IF($X51="NNN",SUM(Expenses!LN$20:LN$24)*$F51,IF($X51="FSG",0,IF($X51="MG",SUMPRODUCT(Expenses!LN$20:LN$24,$Z51:$Z55)*$F51,MAX((Expenses!LN$20-$AB51/12)*$AA51*$F51,0)+MAX((Expenses!LN$21-$AB52/12)*$AA52*$F51,0)+MAX((Expenses!LN$22-$AB53/12)*$AA53*$F51,0)+MAX((Expenses!LN$23-$AB54/12)*$AA54*$F51,0)+MAX((Expenses!LN$24-$AB55/12)*$AA55*$F51,0)))))</f>
        <v>0</v>
      </c>
      <c r="LQ222" s="154">
        <f>IF(OR(LQ$165&lt;=EOMONTH($E51,$R51*(1-$O51)),LQ$165&gt;EOMONTH($E51,$P51*12*(1-$O51)+$Q51*12*$O51+$R51*(1-$O51))),0,IF($X51="NNN",SUM(Expenses!LO$20:LO$24)*$F51,IF($X51="FSG",0,IF($X51="MG",SUMPRODUCT(Expenses!LO$20:LO$24,$Z51:$Z55)*$F51,MAX((Expenses!LO$20-$AB51/12)*$AA51*$F51,0)+MAX((Expenses!LO$21-$AB52/12)*$AA52*$F51,0)+MAX((Expenses!LO$22-$AB53/12)*$AA53*$F51,0)+MAX((Expenses!LO$23-$AB54/12)*$AA54*$F51,0)+MAX((Expenses!LO$24-$AB55/12)*$AA55*$F51,0)))))</f>
        <v>0</v>
      </c>
      <c r="LR222" s="154">
        <f>IF(OR(LR$165&lt;=EOMONTH($E51,$R51*(1-$O51)),LR$165&gt;EOMONTH($E51,$P51*12*(1-$O51)+$Q51*12*$O51+$R51*(1-$O51))),0,IF($X51="NNN",SUM(Expenses!LP$20:LP$24)*$F51,IF($X51="FSG",0,IF($X51="MG",SUMPRODUCT(Expenses!LP$20:LP$24,$Z51:$Z55)*$F51,MAX((Expenses!LP$20-$AB51/12)*$AA51*$F51,0)+MAX((Expenses!LP$21-$AB52/12)*$AA52*$F51,0)+MAX((Expenses!LP$22-$AB53/12)*$AA53*$F51,0)+MAX((Expenses!LP$23-$AB54/12)*$AA54*$F51,0)+MAX((Expenses!LP$24-$AB55/12)*$AA55*$F51,0)))))</f>
        <v>0</v>
      </c>
      <c r="LS222" s="154">
        <f>IF(OR(LS$165&lt;=EOMONTH($E51,$R51*(1-$O51)),LS$165&gt;EOMONTH($E51,$P51*12*(1-$O51)+$Q51*12*$O51+$R51*(1-$O51))),0,IF($X51="NNN",SUM(Expenses!LQ$20:LQ$24)*$F51,IF($X51="FSG",0,IF($X51="MG",SUMPRODUCT(Expenses!LQ$20:LQ$24,$Z51:$Z55)*$F51,MAX((Expenses!LQ$20-$AB51/12)*$AA51*$F51,0)+MAX((Expenses!LQ$21-$AB52/12)*$AA52*$F51,0)+MAX((Expenses!LQ$22-$AB53/12)*$AA53*$F51,0)+MAX((Expenses!LQ$23-$AB54/12)*$AA54*$F51,0)+MAX((Expenses!LQ$24-$AB55/12)*$AA55*$F51,0)))))</f>
        <v>0</v>
      </c>
      <c r="LT222" s="154">
        <f>IF(OR(LT$165&lt;=EOMONTH($E51,$R51*(1-$O51)),LT$165&gt;EOMONTH($E51,$P51*12*(1-$O51)+$Q51*12*$O51+$R51*(1-$O51))),0,IF($X51="NNN",SUM(Expenses!LR$20:LR$24)*$F51,IF($X51="FSG",0,IF($X51="MG",SUMPRODUCT(Expenses!LR$20:LR$24,$Z51:$Z55)*$F51,MAX((Expenses!LR$20-$AB51/12)*$AA51*$F51,0)+MAX((Expenses!LR$21-$AB52/12)*$AA52*$F51,0)+MAX((Expenses!LR$22-$AB53/12)*$AA53*$F51,0)+MAX((Expenses!LR$23-$AB54/12)*$AA54*$F51,0)+MAX((Expenses!LR$24-$AB55/12)*$AA55*$F51,0)))))</f>
        <v>0</v>
      </c>
      <c r="LU222" s="154">
        <f>IF(OR(LU$165&lt;=EOMONTH($E51,$R51*(1-$O51)),LU$165&gt;EOMONTH($E51,$P51*12*(1-$O51)+$Q51*12*$O51+$R51*(1-$O51))),0,IF($X51="NNN",SUM(Expenses!LS$20:LS$24)*$F51,IF($X51="FSG",0,IF($X51="MG",SUMPRODUCT(Expenses!LS$20:LS$24,$Z51:$Z55)*$F51,MAX((Expenses!LS$20-$AB51/12)*$AA51*$F51,0)+MAX((Expenses!LS$21-$AB52/12)*$AA52*$F51,0)+MAX((Expenses!LS$22-$AB53/12)*$AA53*$F51,0)+MAX((Expenses!LS$23-$AB54/12)*$AA54*$F51,0)+MAX((Expenses!LS$24-$AB55/12)*$AA55*$F51,0)))))</f>
        <v>0</v>
      </c>
      <c r="LV222" s="154">
        <f>IF(OR(LV$165&lt;=EOMONTH($E51,$R51*(1-$O51)),LV$165&gt;EOMONTH($E51,$P51*12*(1-$O51)+$Q51*12*$O51+$R51*(1-$O51))),0,IF($X51="NNN",SUM(Expenses!LT$20:LT$24)*$F51,IF($X51="FSG",0,IF($X51="MG",SUMPRODUCT(Expenses!LT$20:LT$24,$Z51:$Z55)*$F51,MAX((Expenses!LT$20-$AB51/12)*$AA51*$F51,0)+MAX((Expenses!LT$21-$AB52/12)*$AA52*$F51,0)+MAX((Expenses!LT$22-$AB53/12)*$AA53*$F51,0)+MAX((Expenses!LT$23-$AB54/12)*$AA54*$F51,0)+MAX((Expenses!LT$24-$AB55/12)*$AA55*$F51,0)))))</f>
        <v>0</v>
      </c>
      <c r="LW222" s="154">
        <f>IF(OR(LW$165&lt;=EOMONTH($E51,$R51*(1-$O51)),LW$165&gt;EOMONTH($E51,$P51*12*(1-$O51)+$Q51*12*$O51+$R51*(1-$O51))),0,IF($X51="NNN",SUM(Expenses!LU$20:LU$24)*$F51,IF($X51="FSG",0,IF($X51="MG",SUMPRODUCT(Expenses!LU$20:LU$24,$Z51:$Z55)*$F51,MAX((Expenses!LU$20-$AB51/12)*$AA51*$F51,0)+MAX((Expenses!LU$21-$AB52/12)*$AA52*$F51,0)+MAX((Expenses!LU$22-$AB53/12)*$AA53*$F51,0)+MAX((Expenses!LU$23-$AB54/12)*$AA54*$F51,0)+MAX((Expenses!LU$24-$AB55/12)*$AA55*$F51,0)))))</f>
        <v>0</v>
      </c>
      <c r="LX222" s="154">
        <f>IF(OR(LX$165&lt;=EOMONTH($E51,$R51*(1-$O51)),LX$165&gt;EOMONTH($E51,$P51*12*(1-$O51)+$Q51*12*$O51+$R51*(1-$O51))),0,IF($X51="NNN",SUM(Expenses!LV$20:LV$24)*$F51,IF($X51="FSG",0,IF($X51="MG",SUMPRODUCT(Expenses!LV$20:LV$24,$Z51:$Z55)*$F51,MAX((Expenses!LV$20-$AB51/12)*$AA51*$F51,0)+MAX((Expenses!LV$21-$AB52/12)*$AA52*$F51,0)+MAX((Expenses!LV$22-$AB53/12)*$AA53*$F51,0)+MAX((Expenses!LV$23-$AB54/12)*$AA54*$F51,0)+MAX((Expenses!LV$24-$AB55/12)*$AA55*$F51,0)))))</f>
        <v>0</v>
      </c>
      <c r="LY222" s="154">
        <f>IF(OR(LY$165&lt;=EOMONTH($E51,$R51*(1-$O51)),LY$165&gt;EOMONTH($E51,$P51*12*(1-$O51)+$Q51*12*$O51+$R51*(1-$O51))),0,IF($X51="NNN",SUM(Expenses!LW$20:LW$24)*$F51,IF($X51="FSG",0,IF($X51="MG",SUMPRODUCT(Expenses!LW$20:LW$24,$Z51:$Z55)*$F51,MAX((Expenses!LW$20-$AB51/12)*$AA51*$F51,0)+MAX((Expenses!LW$21-$AB52/12)*$AA52*$F51,0)+MAX((Expenses!LW$22-$AB53/12)*$AA53*$F51,0)+MAX((Expenses!LW$23-$AB54/12)*$AA54*$F51,0)+MAX((Expenses!LW$24-$AB55/12)*$AA55*$F51,0)))))</f>
        <v>0</v>
      </c>
      <c r="LZ222" s="154">
        <f>IF(OR(LZ$165&lt;=EOMONTH($E51,$R51*(1-$O51)),LZ$165&gt;EOMONTH($E51,$P51*12*(1-$O51)+$Q51*12*$O51+$R51*(1-$O51))),0,IF($X51="NNN",SUM(Expenses!LX$20:LX$24)*$F51,IF($X51="FSG",0,IF($X51="MG",SUMPRODUCT(Expenses!LX$20:LX$24,$Z51:$Z55)*$F51,MAX((Expenses!LX$20-$AB51/12)*$AA51*$F51,0)+MAX((Expenses!LX$21-$AB52/12)*$AA52*$F51,0)+MAX((Expenses!LX$22-$AB53/12)*$AA53*$F51,0)+MAX((Expenses!LX$23-$AB54/12)*$AA54*$F51,0)+MAX((Expenses!LX$24-$AB55/12)*$AA55*$F51,0)))))</f>
        <v>0</v>
      </c>
      <c r="MA222" s="154">
        <f>IF(OR(MA$165&lt;=EOMONTH($E51,$R51*(1-$O51)),MA$165&gt;EOMONTH($E51,$P51*12*(1-$O51)+$Q51*12*$O51+$R51*(1-$O51))),0,IF($X51="NNN",SUM(Expenses!LY$20:LY$24)*$F51,IF($X51="FSG",0,IF($X51="MG",SUMPRODUCT(Expenses!LY$20:LY$24,$Z51:$Z55)*$F51,MAX((Expenses!LY$20-$AB51/12)*$AA51*$F51,0)+MAX((Expenses!LY$21-$AB52/12)*$AA52*$F51,0)+MAX((Expenses!LY$22-$AB53/12)*$AA53*$F51,0)+MAX((Expenses!LY$23-$AB54/12)*$AA54*$F51,0)+MAX((Expenses!LY$24-$AB55/12)*$AA55*$F51,0)))))</f>
        <v>0</v>
      </c>
      <c r="MB222" s="154">
        <f>IF(OR(MB$165&lt;=EOMONTH($E51,$R51*(1-$O51)),MB$165&gt;EOMONTH($E51,$P51*12*(1-$O51)+$Q51*12*$O51+$R51*(1-$O51))),0,IF($X51="NNN",SUM(Expenses!LZ$20:LZ$24)*$F51,IF($X51="FSG",0,IF($X51="MG",SUMPRODUCT(Expenses!LZ$20:LZ$24,$Z51:$Z55)*$F51,MAX((Expenses!LZ$20-$AB51/12)*$AA51*$F51,0)+MAX((Expenses!LZ$21-$AB52/12)*$AA52*$F51,0)+MAX((Expenses!LZ$22-$AB53/12)*$AA53*$F51,0)+MAX((Expenses!LZ$23-$AB54/12)*$AA54*$F51,0)+MAX((Expenses!LZ$24-$AB55/12)*$AA55*$F51,0)))))</f>
        <v>0</v>
      </c>
      <c r="MC222" s="154">
        <f>IF(OR(MC$165&lt;=EOMONTH($E51,$R51*(1-$O51)),MC$165&gt;EOMONTH($E51,$P51*12*(1-$O51)+$Q51*12*$O51+$R51*(1-$O51))),0,IF($X51="NNN",SUM(Expenses!MA$20:MA$24)*$F51,IF($X51="FSG",0,IF($X51="MG",SUMPRODUCT(Expenses!MA$20:MA$24,$Z51:$Z55)*$F51,MAX((Expenses!MA$20-$AB51/12)*$AA51*$F51,0)+MAX((Expenses!MA$21-$AB52/12)*$AA52*$F51,0)+MAX((Expenses!MA$22-$AB53/12)*$AA53*$F51,0)+MAX((Expenses!MA$23-$AB54/12)*$AA54*$F51,0)+MAX((Expenses!MA$24-$AB55/12)*$AA55*$F51,0)))))</f>
        <v>0</v>
      </c>
      <c r="MD222" s="154">
        <f>IF(OR(MD$165&lt;=EOMONTH($E51,$R51*(1-$O51)),MD$165&gt;EOMONTH($E51,$P51*12*(1-$O51)+$Q51*12*$O51+$R51*(1-$O51))),0,IF($X51="NNN",SUM(Expenses!MB$20:MB$24)*$F51,IF($X51="FSG",0,IF($X51="MG",SUMPRODUCT(Expenses!MB$20:MB$24,$Z51:$Z55)*$F51,MAX((Expenses!MB$20-$AB51/12)*$AA51*$F51,0)+MAX((Expenses!MB$21-$AB52/12)*$AA52*$F51,0)+MAX((Expenses!MB$22-$AB53/12)*$AA53*$F51,0)+MAX((Expenses!MB$23-$AB54/12)*$AA54*$F51,0)+MAX((Expenses!MB$24-$AB55/12)*$AA55*$F51,0)))))</f>
        <v>0</v>
      </c>
      <c r="ME222" s="154">
        <f>IF(OR(ME$165&lt;=EOMONTH($E51,$R51*(1-$O51)),ME$165&gt;EOMONTH($E51,$P51*12*(1-$O51)+$Q51*12*$O51+$R51*(1-$O51))),0,IF($X51="NNN",SUM(Expenses!MC$20:MC$24)*$F51,IF($X51="FSG",0,IF($X51="MG",SUMPRODUCT(Expenses!MC$20:MC$24,$Z51:$Z55)*$F51,MAX((Expenses!MC$20-$AB51/12)*$AA51*$F51,0)+MAX((Expenses!MC$21-$AB52/12)*$AA52*$F51,0)+MAX((Expenses!MC$22-$AB53/12)*$AA53*$F51,0)+MAX((Expenses!MC$23-$AB54/12)*$AA54*$F51,0)+MAX((Expenses!MC$24-$AB55/12)*$AA55*$F51,0)))))</f>
        <v>0</v>
      </c>
      <c r="MF222" s="154">
        <f>IF(OR(MF$165&lt;=EOMONTH($E51,$R51*(1-$O51)),MF$165&gt;EOMONTH($E51,$P51*12*(1-$O51)+$Q51*12*$O51+$R51*(1-$O51))),0,IF($X51="NNN",SUM(Expenses!MD$20:MD$24)*$F51,IF($X51="FSG",0,IF($X51="MG",SUMPRODUCT(Expenses!MD$20:MD$24,$Z51:$Z55)*$F51,MAX((Expenses!MD$20-$AB51/12)*$AA51*$F51,0)+MAX((Expenses!MD$21-$AB52/12)*$AA52*$F51,0)+MAX((Expenses!MD$22-$AB53/12)*$AA53*$F51,0)+MAX((Expenses!MD$23-$AB54/12)*$AA54*$F51,0)+MAX((Expenses!MD$24-$AB55/12)*$AA55*$F51,0)))))</f>
        <v>0</v>
      </c>
      <c r="MG222" s="154">
        <f>IF(OR(MG$165&lt;=EOMONTH($E51,$R51*(1-$O51)),MG$165&gt;EOMONTH($E51,$P51*12*(1-$O51)+$Q51*12*$O51+$R51*(1-$O51))),0,IF($X51="NNN",SUM(Expenses!ME$20:ME$24)*$F51,IF($X51="FSG",0,IF($X51="MG",SUMPRODUCT(Expenses!ME$20:ME$24,$Z51:$Z55)*$F51,MAX((Expenses!ME$20-$AB51/12)*$AA51*$F51,0)+MAX((Expenses!ME$21-$AB52/12)*$AA52*$F51,0)+MAX((Expenses!ME$22-$AB53/12)*$AA53*$F51,0)+MAX((Expenses!ME$23-$AB54/12)*$AA54*$F51,0)+MAX((Expenses!ME$24-$AB55/12)*$AA55*$F51,0)))))</f>
        <v>0</v>
      </c>
      <c r="MH222" s="154">
        <f>IF(OR(MH$165&lt;=EOMONTH($E51,$R51*(1-$O51)),MH$165&gt;EOMONTH($E51,$P51*12*(1-$O51)+$Q51*12*$O51+$R51*(1-$O51))),0,IF($X51="NNN",SUM(Expenses!MF$20:MF$24)*$F51,IF($X51="FSG",0,IF($X51="MG",SUMPRODUCT(Expenses!MF$20:MF$24,$Z51:$Z55)*$F51,MAX((Expenses!MF$20-$AB51/12)*$AA51*$F51,0)+MAX((Expenses!MF$21-$AB52/12)*$AA52*$F51,0)+MAX((Expenses!MF$22-$AB53/12)*$AA53*$F51,0)+MAX((Expenses!MF$23-$AB54/12)*$AA54*$F51,0)+MAX((Expenses!MF$24-$AB55/12)*$AA55*$F51,0)))))</f>
        <v>0</v>
      </c>
      <c r="MI222" s="154">
        <f>IF(OR(MI$165&lt;=EOMONTH($E51,$R51*(1-$O51)),MI$165&gt;EOMONTH($E51,$P51*12*(1-$O51)+$Q51*12*$O51+$R51*(1-$O51))),0,IF($X51="NNN",SUM(Expenses!MG$20:MG$24)*$F51,IF($X51="FSG",0,IF($X51="MG",SUMPRODUCT(Expenses!MG$20:MG$24,$Z51:$Z55)*$F51,MAX((Expenses!MG$20-$AB51/12)*$AA51*$F51,0)+MAX((Expenses!MG$21-$AB52/12)*$AA52*$F51,0)+MAX((Expenses!MG$22-$AB53/12)*$AA53*$F51,0)+MAX((Expenses!MG$23-$AB54/12)*$AA54*$F51,0)+MAX((Expenses!MG$24-$AB55/12)*$AA55*$F51,0)))))</f>
        <v>0</v>
      </c>
      <c r="MJ222" s="154">
        <f>IF(OR(MJ$165&lt;=EOMONTH($E51,$R51*(1-$O51)),MJ$165&gt;EOMONTH($E51,$P51*12*(1-$O51)+$Q51*12*$O51+$R51*(1-$O51))),0,IF($X51="NNN",SUM(Expenses!MH$20:MH$24)*$F51,IF($X51="FSG",0,IF($X51="MG",SUMPRODUCT(Expenses!MH$20:MH$24,$Z51:$Z55)*$F51,MAX((Expenses!MH$20-$AB51/12)*$AA51*$F51,0)+MAX((Expenses!MH$21-$AB52/12)*$AA52*$F51,0)+MAX((Expenses!MH$22-$AB53/12)*$AA53*$F51,0)+MAX((Expenses!MH$23-$AB54/12)*$AA54*$F51,0)+MAX((Expenses!MH$24-$AB55/12)*$AA55*$F51,0)))))</f>
        <v>0</v>
      </c>
      <c r="MK222" s="154">
        <f>IF(OR(MK$165&lt;=EOMONTH($E51,$R51*(1-$O51)),MK$165&gt;EOMONTH($E51,$P51*12*(1-$O51)+$Q51*12*$O51+$R51*(1-$O51))),0,IF($X51="NNN",SUM(Expenses!MI$20:MI$24)*$F51,IF($X51="FSG",0,IF($X51="MG",SUMPRODUCT(Expenses!MI$20:MI$24,$Z51:$Z55)*$F51,MAX((Expenses!MI$20-$AB51/12)*$AA51*$F51,0)+MAX((Expenses!MI$21-$AB52/12)*$AA52*$F51,0)+MAX((Expenses!MI$22-$AB53/12)*$AA53*$F51,0)+MAX((Expenses!MI$23-$AB54/12)*$AA54*$F51,0)+MAX((Expenses!MI$24-$AB55/12)*$AA55*$F51,0)))))</f>
        <v>0</v>
      </c>
      <c r="ML222" s="154">
        <f>IF(OR(ML$165&lt;=EOMONTH($E51,$R51*(1-$O51)),ML$165&gt;EOMONTH($E51,$P51*12*(1-$O51)+$Q51*12*$O51+$R51*(1-$O51))),0,IF($X51="NNN",SUM(Expenses!MJ$20:MJ$24)*$F51,IF($X51="FSG",0,IF($X51="MG",SUMPRODUCT(Expenses!MJ$20:MJ$24,$Z51:$Z55)*$F51,MAX((Expenses!MJ$20-$AB51/12)*$AA51*$F51,0)+MAX((Expenses!MJ$21-$AB52/12)*$AA52*$F51,0)+MAX((Expenses!MJ$22-$AB53/12)*$AA53*$F51,0)+MAX((Expenses!MJ$23-$AB54/12)*$AA54*$F51,0)+MAX((Expenses!MJ$24-$AB55/12)*$AA55*$F51,0)))))</f>
        <v>0</v>
      </c>
      <c r="MM222" s="154">
        <f>IF(OR(MM$165&lt;=EOMONTH($E51,$R51*(1-$O51)),MM$165&gt;EOMONTH($E51,$P51*12*(1-$O51)+$Q51*12*$O51+$R51*(1-$O51))),0,IF($X51="NNN",SUM(Expenses!MK$20:MK$24)*$F51,IF($X51="FSG",0,IF($X51="MG",SUMPRODUCT(Expenses!MK$20:MK$24,$Z51:$Z55)*$F51,MAX((Expenses!MK$20-$AB51/12)*$AA51*$F51,0)+MAX((Expenses!MK$21-$AB52/12)*$AA52*$F51,0)+MAX((Expenses!MK$22-$AB53/12)*$AA53*$F51,0)+MAX((Expenses!MK$23-$AB54/12)*$AA54*$F51,0)+MAX((Expenses!MK$24-$AB55/12)*$AA55*$F51,0)))))</f>
        <v>0</v>
      </c>
      <c r="MN222" s="154">
        <f>IF(OR(MN$165&lt;=EOMONTH($E51,$R51*(1-$O51)),MN$165&gt;EOMONTH($E51,$P51*12*(1-$O51)+$Q51*12*$O51+$R51*(1-$O51))),0,IF($X51="NNN",SUM(Expenses!ML$20:ML$24)*$F51,IF($X51="FSG",0,IF($X51="MG",SUMPRODUCT(Expenses!ML$20:ML$24,$Z51:$Z55)*$F51,MAX((Expenses!ML$20-$AB51/12)*$AA51*$F51,0)+MAX((Expenses!ML$21-$AB52/12)*$AA52*$F51,0)+MAX((Expenses!ML$22-$AB53/12)*$AA53*$F51,0)+MAX((Expenses!ML$23-$AB54/12)*$AA54*$F51,0)+MAX((Expenses!ML$24-$AB55/12)*$AA55*$F51,0)))))</f>
        <v>0</v>
      </c>
      <c r="MO222" s="154">
        <f>IF(OR(MO$165&lt;=EOMONTH($E51,$R51*(1-$O51)),MO$165&gt;EOMONTH($E51,$P51*12*(1-$O51)+$Q51*12*$O51+$R51*(1-$O51))),0,IF($X51="NNN",SUM(Expenses!MM$20:MM$24)*$F51,IF($X51="FSG",0,IF($X51="MG",SUMPRODUCT(Expenses!MM$20:MM$24,$Z51:$Z55)*$F51,MAX((Expenses!MM$20-$AB51/12)*$AA51*$F51,0)+MAX((Expenses!MM$21-$AB52/12)*$AA52*$F51,0)+MAX((Expenses!MM$22-$AB53/12)*$AA53*$F51,0)+MAX((Expenses!MM$23-$AB54/12)*$AA54*$F51,0)+MAX((Expenses!MM$24-$AB55/12)*$AA55*$F51,0)))))</f>
        <v>0</v>
      </c>
      <c r="MP222" s="154">
        <f>IF(OR(MP$165&lt;=EOMONTH($E51,$R51*(1-$O51)),MP$165&gt;EOMONTH($E51,$P51*12*(1-$O51)+$Q51*12*$O51+$R51*(1-$O51))),0,IF($X51="NNN",SUM(Expenses!MN$20:MN$24)*$F51,IF($X51="FSG",0,IF($X51="MG",SUMPRODUCT(Expenses!MN$20:MN$24,$Z51:$Z55)*$F51,MAX((Expenses!MN$20-$AB51/12)*$AA51*$F51,0)+MAX((Expenses!MN$21-$AB52/12)*$AA52*$F51,0)+MAX((Expenses!MN$22-$AB53/12)*$AA53*$F51,0)+MAX((Expenses!MN$23-$AB54/12)*$AA54*$F51,0)+MAX((Expenses!MN$24-$AB55/12)*$AA55*$F51,0)))))</f>
        <v>0</v>
      </c>
      <c r="MQ222" s="154">
        <f>IF(OR(MQ$165&lt;=EOMONTH($E51,$R51*(1-$O51)),MQ$165&gt;EOMONTH($E51,$P51*12*(1-$O51)+$Q51*12*$O51+$R51*(1-$O51))),0,IF($X51="NNN",SUM(Expenses!MO$20:MO$24)*$F51,IF($X51="FSG",0,IF($X51="MG",SUMPRODUCT(Expenses!MO$20:MO$24,$Z51:$Z55)*$F51,MAX((Expenses!MO$20-$AB51/12)*$AA51*$F51,0)+MAX((Expenses!MO$21-$AB52/12)*$AA52*$F51,0)+MAX((Expenses!MO$22-$AB53/12)*$AA53*$F51,0)+MAX((Expenses!MO$23-$AB54/12)*$AA54*$F51,0)+MAX((Expenses!MO$24-$AB55/12)*$AA55*$F51,0)))))</f>
        <v>0</v>
      </c>
      <c r="MR222" s="154">
        <f>IF(OR(MR$165&lt;=EOMONTH($E51,$R51*(1-$O51)),MR$165&gt;EOMONTH($E51,$P51*12*(1-$O51)+$Q51*12*$O51+$R51*(1-$O51))),0,IF($X51="NNN",SUM(Expenses!MP$20:MP$24)*$F51,IF($X51="FSG",0,IF($X51="MG",SUMPRODUCT(Expenses!MP$20:MP$24,$Z51:$Z55)*$F51,MAX((Expenses!MP$20-$AB51/12)*$AA51*$F51,0)+MAX((Expenses!MP$21-$AB52/12)*$AA52*$F51,0)+MAX((Expenses!MP$22-$AB53/12)*$AA53*$F51,0)+MAX((Expenses!MP$23-$AB54/12)*$AA54*$F51,0)+MAX((Expenses!MP$24-$AB55/12)*$AA55*$F51,0)))))</f>
        <v>0</v>
      </c>
      <c r="MS222" s="154">
        <f>IF(OR(MS$165&lt;=EOMONTH($E51,$R51*(1-$O51)),MS$165&gt;EOMONTH($E51,$P51*12*(1-$O51)+$Q51*12*$O51+$R51*(1-$O51))),0,IF($X51="NNN",SUM(Expenses!MQ$20:MQ$24)*$F51,IF($X51="FSG",0,IF($X51="MG",SUMPRODUCT(Expenses!MQ$20:MQ$24,$Z51:$Z55)*$F51,MAX((Expenses!MQ$20-$AB51/12)*$AA51*$F51,0)+MAX((Expenses!MQ$21-$AB52/12)*$AA52*$F51,0)+MAX((Expenses!MQ$22-$AB53/12)*$AA53*$F51,0)+MAX((Expenses!MQ$23-$AB54/12)*$AA54*$F51,0)+MAX((Expenses!MQ$24-$AB55/12)*$AA55*$F51,0)))))</f>
        <v>0</v>
      </c>
      <c r="MT222" s="154">
        <f>IF(OR(MT$165&lt;=EOMONTH($E51,$R51*(1-$O51)),MT$165&gt;EOMONTH($E51,$P51*12*(1-$O51)+$Q51*12*$O51+$R51*(1-$O51))),0,IF($X51="NNN",SUM(Expenses!MR$20:MR$24)*$F51,IF($X51="FSG",0,IF($X51="MG",SUMPRODUCT(Expenses!MR$20:MR$24,$Z51:$Z55)*$F51,MAX((Expenses!MR$20-$AB51/12)*$AA51*$F51,0)+MAX((Expenses!MR$21-$AB52/12)*$AA52*$F51,0)+MAX((Expenses!MR$22-$AB53/12)*$AA53*$F51,0)+MAX((Expenses!MR$23-$AB54/12)*$AA54*$F51,0)+MAX((Expenses!MR$24-$AB55/12)*$AA55*$F51,0)))))</f>
        <v>0</v>
      </c>
      <c r="MU222" s="154">
        <f>IF(OR(MU$165&lt;=EOMONTH($E51,$R51*(1-$O51)),MU$165&gt;EOMONTH($E51,$P51*12*(1-$O51)+$Q51*12*$O51+$R51*(1-$O51))),0,IF($X51="NNN",SUM(Expenses!MS$20:MS$24)*$F51,IF($X51="FSG",0,IF($X51="MG",SUMPRODUCT(Expenses!MS$20:MS$24,$Z51:$Z55)*$F51,MAX((Expenses!MS$20-$AB51/12)*$AA51*$F51,0)+MAX((Expenses!MS$21-$AB52/12)*$AA52*$F51,0)+MAX((Expenses!MS$22-$AB53/12)*$AA53*$F51,0)+MAX((Expenses!MS$23-$AB54/12)*$AA54*$F51,0)+MAX((Expenses!MS$24-$AB55/12)*$AA55*$F51,0)))))</f>
        <v>0</v>
      </c>
      <c r="MV222" s="154">
        <f>IF(OR(MV$165&lt;=EOMONTH($E51,$R51*(1-$O51)),MV$165&gt;EOMONTH($E51,$P51*12*(1-$O51)+$Q51*12*$O51+$R51*(1-$O51))),0,IF($X51="NNN",SUM(Expenses!MT$20:MT$24)*$F51,IF($X51="FSG",0,IF($X51="MG",SUMPRODUCT(Expenses!MT$20:MT$24,$Z51:$Z55)*$F51,MAX((Expenses!MT$20-$AB51/12)*$AA51*$F51,0)+MAX((Expenses!MT$21-$AB52/12)*$AA52*$F51,0)+MAX((Expenses!MT$22-$AB53/12)*$AA53*$F51,0)+MAX((Expenses!MT$23-$AB54/12)*$AA54*$F51,0)+MAX((Expenses!MT$24-$AB55/12)*$AA55*$F51,0)))))</f>
        <v>0</v>
      </c>
      <c r="MW222" s="154">
        <f>IF(OR(MW$165&lt;=EOMONTH($E51,$R51*(1-$O51)),MW$165&gt;EOMONTH($E51,$P51*12*(1-$O51)+$Q51*12*$O51+$R51*(1-$O51))),0,IF($X51="NNN",SUM(Expenses!MU$20:MU$24)*$F51,IF($X51="FSG",0,IF($X51="MG",SUMPRODUCT(Expenses!MU$20:MU$24,$Z51:$Z55)*$F51,MAX((Expenses!MU$20-$AB51/12)*$AA51*$F51,0)+MAX((Expenses!MU$21-$AB52/12)*$AA52*$F51,0)+MAX((Expenses!MU$22-$AB53/12)*$AA53*$F51,0)+MAX((Expenses!MU$23-$AB54/12)*$AA54*$F51,0)+MAX((Expenses!MU$24-$AB55/12)*$AA55*$F51,0)))))</f>
        <v>0</v>
      </c>
      <c r="MX222" s="154">
        <f>IF(OR(MX$165&lt;=EOMONTH($E51,$R51*(1-$O51)),MX$165&gt;EOMONTH($E51,$P51*12*(1-$O51)+$Q51*12*$O51+$R51*(1-$O51))),0,IF($X51="NNN",SUM(Expenses!MV$20:MV$24)*$F51,IF($X51="FSG",0,IF($X51="MG",SUMPRODUCT(Expenses!MV$20:MV$24,$Z51:$Z55)*$F51,MAX((Expenses!MV$20-$AB51/12)*$AA51*$F51,0)+MAX((Expenses!MV$21-$AB52/12)*$AA52*$F51,0)+MAX((Expenses!MV$22-$AB53/12)*$AA53*$F51,0)+MAX((Expenses!MV$23-$AB54/12)*$AA54*$F51,0)+MAX((Expenses!MV$24-$AB55/12)*$AA55*$F51,0)))))</f>
        <v>0</v>
      </c>
      <c r="MY222" s="154">
        <f>IF(OR(MY$165&lt;=EOMONTH($E51,$R51*(1-$O51)),MY$165&gt;EOMONTH($E51,$P51*12*(1-$O51)+$Q51*12*$O51+$R51*(1-$O51))),0,IF($X51="NNN",SUM(Expenses!MW$20:MW$24)*$F51,IF($X51="FSG",0,IF($X51="MG",SUMPRODUCT(Expenses!MW$20:MW$24,$Z51:$Z55)*$F51,MAX((Expenses!MW$20-$AB51/12)*$AA51*$F51,0)+MAX((Expenses!MW$21-$AB52/12)*$AA52*$F51,0)+MAX((Expenses!MW$22-$AB53/12)*$AA53*$F51,0)+MAX((Expenses!MW$23-$AB54/12)*$AA54*$F51,0)+MAX((Expenses!MW$24-$AB55/12)*$AA55*$F51,0)))))</f>
        <v>0</v>
      </c>
      <c r="MZ222" s="154">
        <f>IF(OR(MZ$165&lt;=EOMONTH($E51,$R51*(1-$O51)),MZ$165&gt;EOMONTH($E51,$P51*12*(1-$O51)+$Q51*12*$O51+$R51*(1-$O51))),0,IF($X51="NNN",SUM(Expenses!MX$20:MX$24)*$F51,IF($X51="FSG",0,IF($X51="MG",SUMPRODUCT(Expenses!MX$20:MX$24,$Z51:$Z55)*$F51,MAX((Expenses!MX$20-$AB51/12)*$AA51*$F51,0)+MAX((Expenses!MX$21-$AB52/12)*$AA52*$F51,0)+MAX((Expenses!MX$22-$AB53/12)*$AA53*$F51,0)+MAX((Expenses!MX$23-$AB54/12)*$AA54*$F51,0)+MAX((Expenses!MX$24-$AB55/12)*$AA55*$F51,0)))))</f>
        <v>0</v>
      </c>
      <c r="NA222" s="154">
        <f>IF(OR(NA$165&lt;=EOMONTH($E51,$R51*(1-$O51)),NA$165&gt;EOMONTH($E51,$P51*12*(1-$O51)+$Q51*12*$O51+$R51*(1-$O51))),0,IF($X51="NNN",SUM(Expenses!MY$20:MY$24)*$F51,IF($X51="FSG",0,IF($X51="MG",SUMPRODUCT(Expenses!MY$20:MY$24,$Z51:$Z55)*$F51,MAX((Expenses!MY$20-$AB51/12)*$AA51*$F51,0)+MAX((Expenses!MY$21-$AB52/12)*$AA52*$F51,0)+MAX((Expenses!MY$22-$AB53/12)*$AA53*$F51,0)+MAX((Expenses!MY$23-$AB54/12)*$AA54*$F51,0)+MAX((Expenses!MY$24-$AB55/12)*$AA55*$F51,0)))))</f>
        <v>0</v>
      </c>
      <c r="NB222" s="154">
        <f>IF(OR(NB$165&lt;=EOMONTH($E51,$R51*(1-$O51)),NB$165&gt;EOMONTH($E51,$P51*12*(1-$O51)+$Q51*12*$O51+$R51*(1-$O51))),0,IF($X51="NNN",SUM(Expenses!MZ$20:MZ$24)*$F51,IF($X51="FSG",0,IF($X51="MG",SUMPRODUCT(Expenses!MZ$20:MZ$24,$Z51:$Z55)*$F51,MAX((Expenses!MZ$20-$AB51/12)*$AA51*$F51,0)+MAX((Expenses!MZ$21-$AB52/12)*$AA52*$F51,0)+MAX((Expenses!MZ$22-$AB53/12)*$AA53*$F51,0)+MAX((Expenses!MZ$23-$AB54/12)*$AA54*$F51,0)+MAX((Expenses!MZ$24-$AB55/12)*$AA55*$F51,0)))))</f>
        <v>0</v>
      </c>
      <c r="NC222" s="154">
        <f>IF(OR(NC$165&lt;=EOMONTH($E51,$R51*(1-$O51)),NC$165&gt;EOMONTH($E51,$P51*12*(1-$O51)+$Q51*12*$O51+$R51*(1-$O51))),0,IF($X51="NNN",SUM(Expenses!NA$20:NA$24)*$F51,IF($X51="FSG",0,IF($X51="MG",SUMPRODUCT(Expenses!NA$20:NA$24,$Z51:$Z55)*$F51,MAX((Expenses!NA$20-$AB51/12)*$AA51*$F51,0)+MAX((Expenses!NA$21-$AB52/12)*$AA52*$F51,0)+MAX((Expenses!NA$22-$AB53/12)*$AA53*$F51,0)+MAX((Expenses!NA$23-$AB54/12)*$AA54*$F51,0)+MAX((Expenses!NA$24-$AB55/12)*$AA55*$F51,0)))))</f>
        <v>0</v>
      </c>
      <c r="ND222" s="154">
        <f>IF(OR(ND$165&lt;=EOMONTH($E51,$R51*(1-$O51)),ND$165&gt;EOMONTH($E51,$P51*12*(1-$O51)+$Q51*12*$O51+$R51*(1-$O51))),0,IF($X51="NNN",SUM(Expenses!NB$20:NB$24)*$F51,IF($X51="FSG",0,IF($X51="MG",SUMPRODUCT(Expenses!NB$20:NB$24,$Z51:$Z55)*$F51,MAX((Expenses!NB$20-$AB51/12)*$AA51*$F51,0)+MAX((Expenses!NB$21-$AB52/12)*$AA52*$F51,0)+MAX((Expenses!NB$22-$AB53/12)*$AA53*$F51,0)+MAX((Expenses!NB$23-$AB54/12)*$AA54*$F51,0)+MAX((Expenses!NB$24-$AB55/12)*$AA55*$F51,0)))))</f>
        <v>0</v>
      </c>
      <c r="NE222" s="154">
        <f>IF(OR(NE$165&lt;=EOMONTH($E51,$R51*(1-$O51)),NE$165&gt;EOMONTH($E51,$P51*12*(1-$O51)+$Q51*12*$O51+$R51*(1-$O51))),0,IF($X51="NNN",SUM(Expenses!NC$20:NC$24)*$F51,IF($X51="FSG",0,IF($X51="MG",SUMPRODUCT(Expenses!NC$20:NC$24,$Z51:$Z55)*$F51,MAX((Expenses!NC$20-$AB51/12)*$AA51*$F51,0)+MAX((Expenses!NC$21-$AB52/12)*$AA52*$F51,0)+MAX((Expenses!NC$22-$AB53/12)*$AA53*$F51,0)+MAX((Expenses!NC$23-$AB54/12)*$AA54*$F51,0)+MAX((Expenses!NC$24-$AB55/12)*$AA55*$F51,0)))))</f>
        <v>0</v>
      </c>
      <c r="NF222" s="154">
        <f>IF(OR(NF$165&lt;=EOMONTH($E51,$R51*(1-$O51)),NF$165&gt;EOMONTH($E51,$P51*12*(1-$O51)+$Q51*12*$O51+$R51*(1-$O51))),0,IF($X51="NNN",SUM(Expenses!ND$20:ND$24)*$F51,IF($X51="FSG",0,IF($X51="MG",SUMPRODUCT(Expenses!ND$20:ND$24,$Z51:$Z55)*$F51,MAX((Expenses!ND$20-$AB51/12)*$AA51*$F51,0)+MAX((Expenses!ND$21-$AB52/12)*$AA52*$F51,0)+MAX((Expenses!ND$22-$AB53/12)*$AA53*$F51,0)+MAX((Expenses!ND$23-$AB54/12)*$AA54*$F51,0)+MAX((Expenses!ND$24-$AB55/12)*$AA55*$F51,0)))))</f>
        <v>0</v>
      </c>
      <c r="NG222" s="154">
        <f>IF(OR(NG$165&lt;=EOMONTH($E51,$R51*(1-$O51)),NG$165&gt;EOMONTH($E51,$P51*12*(1-$O51)+$Q51*12*$O51+$R51*(1-$O51))),0,IF($X51="NNN",SUM(Expenses!NE$20:NE$24)*$F51,IF($X51="FSG",0,IF($X51="MG",SUMPRODUCT(Expenses!NE$20:NE$24,$Z51:$Z55)*$F51,MAX((Expenses!NE$20-$AB51/12)*$AA51*$F51,0)+MAX((Expenses!NE$21-$AB52/12)*$AA52*$F51,0)+MAX((Expenses!NE$22-$AB53/12)*$AA53*$F51,0)+MAX((Expenses!NE$23-$AB54/12)*$AA54*$F51,0)+MAX((Expenses!NE$24-$AB55/12)*$AA55*$F51,0)))))</f>
        <v>0</v>
      </c>
      <c r="NH222" s="154">
        <f>IF(OR(NH$165&lt;=EOMONTH($E51,$R51*(1-$O51)),NH$165&gt;EOMONTH($E51,$P51*12*(1-$O51)+$Q51*12*$O51+$R51*(1-$O51))),0,IF($X51="NNN",SUM(Expenses!NF$20:NF$24)*$F51,IF($X51="FSG",0,IF($X51="MG",SUMPRODUCT(Expenses!NF$20:NF$24,$Z51:$Z55)*$F51,MAX((Expenses!NF$20-$AB51/12)*$AA51*$F51,0)+MAX((Expenses!NF$21-$AB52/12)*$AA52*$F51,0)+MAX((Expenses!NF$22-$AB53/12)*$AA53*$F51,0)+MAX((Expenses!NF$23-$AB54/12)*$AA54*$F51,0)+MAX((Expenses!NF$24-$AB55/12)*$AA55*$F51,0)))))</f>
        <v>0</v>
      </c>
      <c r="NI222" s="154">
        <f>IF(OR(NI$165&lt;=EOMONTH($E51,$R51*(1-$O51)),NI$165&gt;EOMONTH($E51,$P51*12*(1-$O51)+$Q51*12*$O51+$R51*(1-$O51))),0,IF($X51="NNN",SUM(Expenses!NG$20:NG$24)*$F51,IF($X51="FSG",0,IF($X51="MG",SUMPRODUCT(Expenses!NG$20:NG$24,$Z51:$Z55)*$F51,MAX((Expenses!NG$20-$AB51/12)*$AA51*$F51,0)+MAX((Expenses!NG$21-$AB52/12)*$AA52*$F51,0)+MAX((Expenses!NG$22-$AB53/12)*$AA53*$F51,0)+MAX((Expenses!NG$23-$AB54/12)*$AA54*$F51,0)+MAX((Expenses!NG$24-$AB55/12)*$AA55*$F51,0)))))</f>
        <v>0</v>
      </c>
      <c r="NJ222" s="154">
        <f>IF(OR(NJ$165&lt;=EOMONTH($E51,$R51*(1-$O51)),NJ$165&gt;EOMONTH($E51,$P51*12*(1-$O51)+$Q51*12*$O51+$R51*(1-$O51))),0,IF($X51="NNN",SUM(Expenses!NH$20:NH$24)*$F51,IF($X51="FSG",0,IF($X51="MG",SUMPRODUCT(Expenses!NH$20:NH$24,$Z51:$Z55)*$F51,MAX((Expenses!NH$20-$AB51/12)*$AA51*$F51,0)+MAX((Expenses!NH$21-$AB52/12)*$AA52*$F51,0)+MAX((Expenses!NH$22-$AB53/12)*$AA53*$F51,0)+MAX((Expenses!NH$23-$AB54/12)*$AA54*$F51,0)+MAX((Expenses!NH$24-$AB55/12)*$AA55*$F51,0)))))</f>
        <v>0</v>
      </c>
      <c r="NK222" s="157">
        <f>IF(OR(NK$165&lt;=EOMONTH($E51,$R51*(1-$O51)),NK$165&gt;EOMONTH($E51,$P51*12*(1-$O51)+$Q51*12*$O51+$R51*(1-$O51))),0,IF($X51="NNN",SUM(Expenses!NI$20:NI$24)*$F51,IF($X51="FSG",0,IF($X51="MG",SUMPRODUCT(Expenses!NI$20:NI$24,$Z51:$Z55)*$F51,MAX((Expenses!NI$20-$AB51/12)*$AA51*$F51,0)+MAX((Expenses!NI$21-$AB52/12)*$AA52*$F51,0)+MAX((Expenses!NI$22-$AB53/12)*$AA53*$F51,0)+MAX((Expenses!NI$23-$AB54/12)*$AA54*$F51,0)+MAX((Expenses!NI$24-$AB55/12)*$AA55*$F51,0)))))</f>
        <v>0</v>
      </c>
    </row>
    <row r="223" spans="1:375" x14ac:dyDescent="0.25">
      <c r="A223" s="158">
        <f t="shared" ca="1" si="231"/>
        <v>3635184.305850836</v>
      </c>
      <c r="B223" s="77"/>
      <c r="C223" s="159" t="s">
        <v>146</v>
      </c>
      <c r="D223" s="160">
        <f ca="1">SUM(D216:D222)</f>
        <v>999.94540758112998</v>
      </c>
      <c r="E223" s="160">
        <f t="shared" ref="E223:BP223" ca="1" si="256">SUM(E216:E222)</f>
        <v>1000.3489423134397</v>
      </c>
      <c r="F223" s="160">
        <f t="shared" ca="1" si="256"/>
        <v>918.69084485961866</v>
      </c>
      <c r="G223" s="160">
        <f t="shared" ca="1" si="256"/>
        <v>919.09208328386012</v>
      </c>
      <c r="H223" s="160">
        <f t="shared" ca="1" si="256"/>
        <v>8833.0259609384211</v>
      </c>
      <c r="I223" s="160">
        <f t="shared" ca="1" si="256"/>
        <v>8845.0109709173194</v>
      </c>
      <c r="J223" s="160">
        <f t="shared" ca="1" si="256"/>
        <v>8919.6691382343961</v>
      </c>
      <c r="K223" s="160">
        <f t="shared" ca="1" si="256"/>
        <v>8920.0786812584938</v>
      </c>
      <c r="L223" s="160">
        <f t="shared" ca="1" si="256"/>
        <v>8920.4892343261708</v>
      </c>
      <c r="M223" s="160">
        <f t="shared" ca="1" si="256"/>
        <v>8920.9007999284695</v>
      </c>
      <c r="N223" s="160">
        <f t="shared" ca="1" si="256"/>
        <v>8921.3133805625712</v>
      </c>
      <c r="O223" s="160">
        <f t="shared" ca="1" si="256"/>
        <v>9159.1853725142046</v>
      </c>
      <c r="P223" s="160">
        <f t="shared" ca="1" si="256"/>
        <v>9175.8139708426515</v>
      </c>
      <c r="Q223" s="160">
        <f t="shared" ca="1" si="256"/>
        <v>9178.4571005724792</v>
      </c>
      <c r="R223" s="160">
        <f t="shared" ca="1" si="256"/>
        <v>9178.8737664290384</v>
      </c>
      <c r="S223" s="160">
        <f t="shared" ca="1" si="256"/>
        <v>9179.2914598960015</v>
      </c>
      <c r="T223" s="160">
        <f t="shared" ca="1" si="256"/>
        <v>9179.7101835077392</v>
      </c>
      <c r="U223" s="160">
        <f t="shared" ca="1" si="256"/>
        <v>9180.1299398048614</v>
      </c>
      <c r="V223" s="160">
        <f t="shared" ca="1" si="256"/>
        <v>9180.5507313342514</v>
      </c>
      <c r="W223" s="160">
        <f t="shared" ca="1" si="256"/>
        <v>9180.972560649072</v>
      </c>
      <c r="X223" s="160">
        <f t="shared" ca="1" si="256"/>
        <v>9181.3954303087794</v>
      </c>
      <c r="Y223" s="160">
        <f t="shared" ca="1" si="256"/>
        <v>9181.8193428791456</v>
      </c>
      <c r="Z223" s="160">
        <f t="shared" ca="1" si="256"/>
        <v>9182.2443009322706</v>
      </c>
      <c r="AA223" s="160">
        <f t="shared" ca="1" si="256"/>
        <v>9427.2524526424531</v>
      </c>
      <c r="AB223" s="160">
        <f t="shared" ca="1" si="256"/>
        <v>9907.5599470991019</v>
      </c>
      <c r="AC223" s="160">
        <f t="shared" ca="1" si="256"/>
        <v>9910.2823707208263</v>
      </c>
      <c r="AD223" s="160">
        <f t="shared" ca="1" si="256"/>
        <v>9910.711536553079</v>
      </c>
      <c r="AE223" s="160">
        <f t="shared" ca="1" si="256"/>
        <v>9911.1417608240536</v>
      </c>
      <c r="AF223" s="160">
        <f t="shared" ca="1" si="256"/>
        <v>9911.5730461441417</v>
      </c>
      <c r="AG223" s="160">
        <f t="shared" ca="1" si="256"/>
        <v>9912.0053951301779</v>
      </c>
      <c r="AH223" s="160">
        <f t="shared" ca="1" si="256"/>
        <v>9912.4388104054487</v>
      </c>
      <c r="AI223" s="160">
        <f t="shared" ca="1" si="256"/>
        <v>9912.8732945997144</v>
      </c>
      <c r="AJ223" s="160">
        <f t="shared" ca="1" si="256"/>
        <v>9913.3088503492127</v>
      </c>
      <c r="AK223" s="160">
        <f t="shared" ca="1" si="256"/>
        <v>9913.7454802966913</v>
      </c>
      <c r="AL223" s="160">
        <f t="shared" ca="1" si="256"/>
        <v>9914.1831870914102</v>
      </c>
      <c r="AM223" s="160">
        <f t="shared" ca="1" si="256"/>
        <v>10165.987861251453</v>
      </c>
      <c r="AN223" s="160">
        <f t="shared" ca="1" si="256"/>
        <v>10192.620377651152</v>
      </c>
      <c r="AO223" s="160">
        <f t="shared" ca="1" si="256"/>
        <v>10195.978196082973</v>
      </c>
      <c r="AP223" s="160">
        <f t="shared" ca="1" si="256"/>
        <v>10196.420236890195</v>
      </c>
      <c r="AQ223" s="160">
        <f t="shared" ca="1" si="256"/>
        <v>10196.863367889298</v>
      </c>
      <c r="AR223" s="160">
        <f t="shared" ca="1" si="256"/>
        <v>10197.307591768989</v>
      </c>
      <c r="AS223" s="160">
        <f t="shared" ca="1" si="256"/>
        <v>10197.752911224607</v>
      </c>
      <c r="AT223" s="160">
        <f t="shared" ca="1" si="256"/>
        <v>10198.199328958137</v>
      </c>
      <c r="AU223" s="160">
        <f t="shared" ca="1" si="256"/>
        <v>10198.646847678228</v>
      </c>
      <c r="AV223" s="160">
        <f t="shared" ca="1" si="256"/>
        <v>10199.095470100214</v>
      </c>
      <c r="AW223" s="160">
        <f t="shared" ca="1" si="256"/>
        <v>10199.545198946116</v>
      </c>
      <c r="AX223" s="160">
        <f t="shared" ca="1" si="256"/>
        <v>10199.996036944676</v>
      </c>
      <c r="AY223" s="160">
        <f t="shared" ca="1" si="256"/>
        <v>10459.354851329519</v>
      </c>
      <c r="AZ223" s="160">
        <f t="shared" ca="1" si="256"/>
        <v>10486.554090306021</v>
      </c>
      <c r="BA223" s="160">
        <f t="shared" ca="1" si="256"/>
        <v>10490.012643290796</v>
      </c>
      <c r="BB223" s="160">
        <f t="shared" ca="1" si="256"/>
        <v>10490.467945322236</v>
      </c>
      <c r="BC223" s="160">
        <f t="shared" ca="1" si="256"/>
        <v>10490.924370251312</v>
      </c>
      <c r="BD223" s="160">
        <f t="shared" ca="1" si="256"/>
        <v>10491.381920847392</v>
      </c>
      <c r="BE223" s="160">
        <f t="shared" ca="1" si="256"/>
        <v>10491.84059988668</v>
      </c>
      <c r="BF223" s="160">
        <f t="shared" ca="1" si="256"/>
        <v>10492.300410152215</v>
      </c>
      <c r="BG223" s="160">
        <f t="shared" ca="1" si="256"/>
        <v>10492.761354433911</v>
      </c>
      <c r="BH223" s="160">
        <f t="shared" ca="1" si="256"/>
        <v>10493.223435528555</v>
      </c>
      <c r="BI223" s="160">
        <f t="shared" ca="1" si="256"/>
        <v>10493.686656239834</v>
      </c>
      <c r="BJ223" s="160">
        <f t="shared" ca="1" si="256"/>
        <v>10494.151019378351</v>
      </c>
      <c r="BK223" s="160">
        <f t="shared" ca="1" si="256"/>
        <v>10761.290598194741</v>
      </c>
      <c r="BL223" s="160">
        <f t="shared" ca="1" si="256"/>
        <v>10789.068916367045</v>
      </c>
      <c r="BM223" s="160">
        <f t="shared" ca="1" si="256"/>
        <v>10792.631225941364</v>
      </c>
      <c r="BN223" s="160">
        <f t="shared" ca="1" si="256"/>
        <v>10793.100187033746</v>
      </c>
      <c r="BO223" s="160">
        <f t="shared" ca="1" si="256"/>
        <v>10793.570304710693</v>
      </c>
      <c r="BP223" s="160">
        <f t="shared" ca="1" si="256"/>
        <v>10794.041581824658</v>
      </c>
      <c r="BQ223" s="160">
        <f t="shared" ref="BQ223:EB223" ca="1" si="257">SUM(BQ216:BQ222)</f>
        <v>10794.514021235122</v>
      </c>
      <c r="BR223" s="160">
        <f t="shared" ca="1" si="257"/>
        <v>10794.987625808624</v>
      </c>
      <c r="BS223" s="160">
        <f t="shared" ca="1" si="257"/>
        <v>10795.462398418771</v>
      </c>
      <c r="BT223" s="160">
        <f t="shared" ca="1" si="257"/>
        <v>10795.938341946254</v>
      </c>
      <c r="BU223" s="160">
        <f t="shared" ca="1" si="257"/>
        <v>10796.415459278871</v>
      </c>
      <c r="BV223" s="160">
        <f t="shared" ca="1" si="257"/>
        <v>10796.893753311544</v>
      </c>
      <c r="BW223" s="160">
        <f t="shared" ca="1" si="257"/>
        <v>11072.047519492424</v>
      </c>
      <c r="BX223" s="160">
        <f t="shared" ca="1" si="257"/>
        <v>11100.417551276934</v>
      </c>
      <c r="BY223" s="160">
        <f t="shared" ca="1" si="257"/>
        <v>11104.086730138482</v>
      </c>
      <c r="BZ223" s="160">
        <f t="shared" ca="1" si="257"/>
        <v>11104.569760063636</v>
      </c>
      <c r="CA223" s="160">
        <f t="shared" ca="1" si="257"/>
        <v>11105.053981270892</v>
      </c>
      <c r="CB223" s="160">
        <f t="shared" ca="1" si="257"/>
        <v>11105.539396698276</v>
      </c>
      <c r="CC223" s="160">
        <f t="shared" ca="1" si="257"/>
        <v>11106.026009291054</v>
      </c>
      <c r="CD223" s="160">
        <f t="shared" ca="1" si="257"/>
        <v>11106.513822001762</v>
      </c>
      <c r="CE223" s="160">
        <f t="shared" ca="1" si="257"/>
        <v>11107.002837790213</v>
      </c>
      <c r="CF223" s="160">
        <f t="shared" ca="1" si="257"/>
        <v>11107.493059623519</v>
      </c>
      <c r="CG223" s="160">
        <f t="shared" ca="1" si="257"/>
        <v>11107.984490476116</v>
      </c>
      <c r="CH223" s="160">
        <f t="shared" ca="1" si="257"/>
        <v>11108.477133329769</v>
      </c>
      <c r="CI223" s="160">
        <f t="shared" ca="1" si="257"/>
        <v>11391.885512496076</v>
      </c>
      <c r="CJ223" s="160">
        <f t="shared" ca="1" si="257"/>
        <v>11420.860176582497</v>
      </c>
      <c r="CK223" s="160">
        <f t="shared" ca="1" si="257"/>
        <v>11424.639430809892</v>
      </c>
      <c r="CL223" s="160">
        <f t="shared" ca="1" si="257"/>
        <v>11425.1369516328</v>
      </c>
      <c r="CM223" s="160">
        <f t="shared" ca="1" si="257"/>
        <v>11425.635699476275</v>
      </c>
      <c r="CN223" s="160">
        <f t="shared" ca="1" si="257"/>
        <v>11426.135677366479</v>
      </c>
      <c r="CO223" s="160">
        <f t="shared" ca="1" si="257"/>
        <v>11426.636888337041</v>
      </c>
      <c r="CP223" s="160">
        <f t="shared" ca="1" si="257"/>
        <v>11427.13933542907</v>
      </c>
      <c r="CQ223" s="160">
        <f t="shared" ca="1" si="257"/>
        <v>11427.643021691172</v>
      </c>
      <c r="CR223" s="160">
        <f t="shared" ca="1" si="257"/>
        <v>11428.147950179478</v>
      </c>
      <c r="CS223" s="160">
        <f t="shared" ca="1" si="257"/>
        <v>11428.654123957655</v>
      </c>
      <c r="CT223" s="160">
        <f t="shared" ca="1" si="257"/>
        <v>11429.161546096917</v>
      </c>
      <c r="CU223" s="160">
        <f t="shared" ca="1" si="257"/>
        <v>11721.072176638214</v>
      </c>
      <c r="CV223" s="160">
        <f t="shared" ca="1" si="257"/>
        <v>11750.664682622573</v>
      </c>
      <c r="CW223" s="160">
        <f t="shared" ca="1" si="257"/>
        <v>11754.55731447679</v>
      </c>
      <c r="CX223" s="160">
        <f t="shared" ca="1" si="257"/>
        <v>11755.069760924385</v>
      </c>
      <c r="CY223" s="160">
        <f t="shared" ca="1" si="257"/>
        <v>11755.583471203165</v>
      </c>
      <c r="CZ223" s="160">
        <f t="shared" ca="1" si="257"/>
        <v>11756.098448430075</v>
      </c>
      <c r="DA223" s="160">
        <f t="shared" ca="1" si="257"/>
        <v>11756.614695729753</v>
      </c>
      <c r="DB223" s="160">
        <f t="shared" ca="1" si="257"/>
        <v>11757.132216234542</v>
      </c>
      <c r="DC223" s="160">
        <f t="shared" ca="1" si="257"/>
        <v>11757.651013084509</v>
      </c>
      <c r="DD223" s="160">
        <f t="shared" ca="1" si="257"/>
        <v>11758.171089427466</v>
      </c>
      <c r="DE223" s="160">
        <f t="shared" ca="1" si="257"/>
        <v>11758.692448418984</v>
      </c>
      <c r="DF223" s="160">
        <f t="shared" ca="1" si="257"/>
        <v>11759.215093222425</v>
      </c>
      <c r="DG223" s="160">
        <f t="shared" ca="1" si="257"/>
        <v>12059.88304267996</v>
      </c>
      <c r="DH223" s="160">
        <f t="shared" ca="1" si="257"/>
        <v>12090.106897858703</v>
      </c>
      <c r="DI223" s="160">
        <f t="shared" ca="1" si="257"/>
        <v>12094.116308668546</v>
      </c>
      <c r="DJ223" s="160">
        <f t="shared" ca="1" si="257"/>
        <v>12094.644128509568</v>
      </c>
      <c r="DK223" s="160">
        <f t="shared" ca="1" si="257"/>
        <v>12095.17325009671</v>
      </c>
      <c r="DL223" s="160">
        <f t="shared" ca="1" si="257"/>
        <v>12095.703676640429</v>
      </c>
      <c r="DM223" s="160">
        <f t="shared" ca="1" si="257"/>
        <v>12096.235411359097</v>
      </c>
      <c r="DN223" s="160">
        <f t="shared" ca="1" si="257"/>
        <v>12096.768457479031</v>
      </c>
      <c r="DO223" s="160">
        <f t="shared" ca="1" si="257"/>
        <v>12097.302818234497</v>
      </c>
      <c r="DP223" s="160">
        <f t="shared" ca="1" si="257"/>
        <v>12097.83849686774</v>
      </c>
      <c r="DQ223" s="160">
        <f t="shared" ca="1" si="257"/>
        <v>12098.375496629007</v>
      </c>
      <c r="DR223" s="160">
        <f t="shared" ca="1" si="257"/>
        <v>12098.91382077655</v>
      </c>
      <c r="DS223" s="160">
        <f t="shared" ca="1" si="257"/>
        <v>12408.601808717811</v>
      </c>
      <c r="DT223" s="160">
        <f t="shared" ca="1" si="257"/>
        <v>12554.446918819933</v>
      </c>
      <c r="DU223" s="160">
        <f t="shared" ca="1" si="257"/>
        <v>12558.576611954073</v>
      </c>
      <c r="DV223" s="160">
        <f t="shared" ca="1" si="257"/>
        <v>12559.120266390326</v>
      </c>
      <c r="DW223" s="160">
        <f t="shared" ca="1" si="257"/>
        <v>12559.665261625081</v>
      </c>
      <c r="DX223" s="160">
        <f t="shared" ca="1" si="257"/>
        <v>12560.211600965111</v>
      </c>
      <c r="DY223" s="160">
        <f t="shared" ca="1" si="257"/>
        <v>12439.337710380943</v>
      </c>
      <c r="DZ223" s="160">
        <f t="shared" ca="1" si="257"/>
        <v>12439.880940785522</v>
      </c>
      <c r="EA223" s="160">
        <f t="shared" ca="1" si="257"/>
        <v>12440.425510942827</v>
      </c>
      <c r="EB223" s="160">
        <f t="shared" ca="1" si="257"/>
        <v>12440.971424157049</v>
      </c>
      <c r="EC223" s="160">
        <f t="shared" ref="EC223:GN223" ca="1" si="258">SUM(EC216:EC222)</f>
        <v>12441.518683740529</v>
      </c>
      <c r="ED223" s="160">
        <f t="shared" ca="1" si="258"/>
        <v>12442.067293013779</v>
      </c>
      <c r="EE223" s="160">
        <f t="shared" ca="1" si="258"/>
        <v>12760.976979813026</v>
      </c>
      <c r="EF223" s="160">
        <f t="shared" si="258"/>
        <v>11033.801037958812</v>
      </c>
      <c r="EG223" s="160">
        <f t="shared" si="258"/>
        <v>11034.340073877735</v>
      </c>
      <c r="EH223" s="160">
        <f t="shared" si="258"/>
        <v>11034.880439204648</v>
      </c>
      <c r="EI223" s="160">
        <f t="shared" si="258"/>
        <v>11035.422137218235</v>
      </c>
      <c r="EJ223" s="160">
        <f t="shared" si="258"/>
        <v>11035.965171205256</v>
      </c>
      <c r="EK223" s="160">
        <f t="shared" si="258"/>
        <v>11036.509544460587</v>
      </c>
      <c r="EL223" s="160">
        <f t="shared" si="258"/>
        <v>11037.055260287221</v>
      </c>
      <c r="EM223" s="160">
        <f t="shared" si="258"/>
        <v>11037.602321996303</v>
      </c>
      <c r="EN223" s="160">
        <f t="shared" si="258"/>
        <v>11038.150732907141</v>
      </c>
      <c r="EO223" s="160">
        <f t="shared" si="258"/>
        <v>11038.700496347232</v>
      </c>
      <c r="EP223" s="160">
        <f t="shared" si="258"/>
        <v>11039.251615652278</v>
      </c>
      <c r="EQ223" s="160">
        <f t="shared" si="258"/>
        <v>11361.638469109639</v>
      </c>
      <c r="ER223" s="160">
        <f t="shared" si="258"/>
        <v>11364.815069097578</v>
      </c>
      <c r="ES223" s="160">
        <f t="shared" si="258"/>
        <v>11365.370276094065</v>
      </c>
      <c r="ET223" s="160">
        <f t="shared" si="258"/>
        <v>11365.926852380788</v>
      </c>
      <c r="EU223" s="160">
        <f t="shared" si="258"/>
        <v>11366.48480133478</v>
      </c>
      <c r="EV223" s="160">
        <f t="shared" si="258"/>
        <v>11367.044126341414</v>
      </c>
      <c r="EW223" s="160">
        <f t="shared" si="258"/>
        <v>11367.604830794404</v>
      </c>
      <c r="EX223" s="160">
        <f t="shared" si="258"/>
        <v>11368.166918095838</v>
      </c>
      <c r="EY223" s="160">
        <f t="shared" si="258"/>
        <v>11368.730391656192</v>
      </c>
      <c r="EZ223" s="160">
        <f t="shared" si="258"/>
        <v>11369.295254894356</v>
      </c>
      <c r="FA223" s="160">
        <f t="shared" si="258"/>
        <v>11369.861511237648</v>
      </c>
      <c r="FB223" s="160">
        <f t="shared" si="258"/>
        <v>11370.429164121846</v>
      </c>
      <c r="FC223" s="160">
        <f t="shared" si="258"/>
        <v>11702.487623182928</v>
      </c>
      <c r="FD223" s="160">
        <f t="shared" si="258"/>
        <v>11705.759521170505</v>
      </c>
      <c r="FE223" s="160">
        <f t="shared" si="258"/>
        <v>11706.331384376888</v>
      </c>
      <c r="FF223" s="160">
        <f t="shared" si="258"/>
        <v>11706.904657952211</v>
      </c>
      <c r="FG223" s="160">
        <f t="shared" si="258"/>
        <v>11707.479345374824</v>
      </c>
      <c r="FH223" s="160">
        <f t="shared" si="258"/>
        <v>11708.055450131656</v>
      </c>
      <c r="FI223" s="160">
        <f t="shared" si="258"/>
        <v>11708.632975718236</v>
      </c>
      <c r="FJ223" s="160">
        <f t="shared" si="258"/>
        <v>11709.211925638712</v>
      </c>
      <c r="FK223" s="160">
        <f t="shared" si="258"/>
        <v>11709.792303405877</v>
      </c>
      <c r="FL223" s="160">
        <f t="shared" si="258"/>
        <v>11710.374112541187</v>
      </c>
      <c r="FM223" s="160">
        <f t="shared" si="258"/>
        <v>11710.957356574778</v>
      </c>
      <c r="FN223" s="160">
        <f t="shared" si="258"/>
        <v>11711.5420390455</v>
      </c>
      <c r="FO223" s="160">
        <f t="shared" si="258"/>
        <v>12053.562251878418</v>
      </c>
      <c r="FP223" s="160">
        <f t="shared" si="258"/>
        <v>12056.932306805622</v>
      </c>
      <c r="FQ223" s="160">
        <f t="shared" si="258"/>
        <v>12057.521325908197</v>
      </c>
      <c r="FR223" s="160">
        <f t="shared" si="258"/>
        <v>12058.111797690781</v>
      </c>
      <c r="FS223" s="160">
        <f t="shared" si="258"/>
        <v>12058.703725736072</v>
      </c>
      <c r="FT223" s="160">
        <f t="shared" si="258"/>
        <v>12059.297113635608</v>
      </c>
      <c r="FU223" s="160">
        <f t="shared" si="258"/>
        <v>12059.891964989785</v>
      </c>
      <c r="FV223" s="160">
        <f t="shared" si="258"/>
        <v>12060.488283407876</v>
      </c>
      <c r="FW223" s="160">
        <f t="shared" si="258"/>
        <v>12061.086072508057</v>
      </c>
      <c r="FX223" s="160">
        <f t="shared" si="258"/>
        <v>12061.685335917424</v>
      </c>
      <c r="FY223" s="160">
        <f t="shared" si="258"/>
        <v>12062.286077272025</v>
      </c>
      <c r="FZ223" s="160">
        <f t="shared" si="258"/>
        <v>12062.88830021687</v>
      </c>
      <c r="GA223" s="160">
        <f t="shared" si="258"/>
        <v>12063.492008405947</v>
      </c>
      <c r="GB223" s="160">
        <f t="shared" si="258"/>
        <v>12066.963164980967</v>
      </c>
      <c r="GC223" s="160">
        <f t="shared" si="258"/>
        <v>12419.246965685434</v>
      </c>
      <c r="GD223" s="160">
        <f t="shared" si="258"/>
        <v>12419.855151621494</v>
      </c>
      <c r="GE223" s="160">
        <f t="shared" si="258"/>
        <v>12420.464837508145</v>
      </c>
      <c r="GF223" s="160">
        <f t="shared" si="258"/>
        <v>12421.076027044668</v>
      </c>
      <c r="GG223" s="160">
        <f t="shared" si="258"/>
        <v>12421.688723939471</v>
      </c>
      <c r="GH223" s="160">
        <f t="shared" si="258"/>
        <v>12422.302931910104</v>
      </c>
      <c r="GI223" s="160">
        <f t="shared" si="258"/>
        <v>12422.91865468329</v>
      </c>
      <c r="GJ223" s="160">
        <f t="shared" si="258"/>
        <v>12423.535895994939</v>
      </c>
      <c r="GK223" s="160">
        <f t="shared" si="258"/>
        <v>12424.154659590176</v>
      </c>
      <c r="GL223" s="160">
        <f t="shared" si="258"/>
        <v>12424.774949223365</v>
      </c>
      <c r="GM223" s="160">
        <f t="shared" si="258"/>
        <v>12425.396768658127</v>
      </c>
      <c r="GN223" s="160">
        <f t="shared" si="258"/>
        <v>12428.972059930398</v>
      </c>
      <c r="GO223" s="160">
        <f t="shared" ref="GO223:IZ223" si="259">SUM(GO216:GO222)</f>
        <v>12791.824374655995</v>
      </c>
      <c r="GP223" s="160">
        <f t="shared" si="259"/>
        <v>12792.450806170136</v>
      </c>
      <c r="GQ223" s="160">
        <f t="shared" si="259"/>
        <v>12793.078782633387</v>
      </c>
      <c r="GR223" s="160">
        <f t="shared" si="259"/>
        <v>12793.708307856006</v>
      </c>
      <c r="GS223" s="160">
        <f t="shared" si="259"/>
        <v>12794.339385657651</v>
      </c>
      <c r="GT223" s="160">
        <f t="shared" si="259"/>
        <v>12794.972019867404</v>
      </c>
      <c r="GU223" s="160">
        <f t="shared" si="259"/>
        <v>12795.606214323785</v>
      </c>
      <c r="GV223" s="160">
        <f t="shared" si="259"/>
        <v>12796.241972874785</v>
      </c>
      <c r="GW223" s="160">
        <f t="shared" si="259"/>
        <v>12796.879299377879</v>
      </c>
      <c r="GX223" s="160">
        <f t="shared" si="259"/>
        <v>12797.518197700065</v>
      </c>
      <c r="GY223" s="160">
        <f t="shared" si="259"/>
        <v>12798.158671717869</v>
      </c>
      <c r="GZ223" s="160">
        <f t="shared" si="259"/>
        <v>12801.841221728308</v>
      </c>
      <c r="HA223" s="160">
        <f t="shared" si="259"/>
        <v>13175.579105895675</v>
      </c>
      <c r="HB223" s="160">
        <f t="shared" si="259"/>
        <v>13176.224330355242</v>
      </c>
      <c r="HC223" s="160">
        <f t="shared" si="259"/>
        <v>13176.871146112389</v>
      </c>
      <c r="HD223" s="160">
        <f t="shared" si="259"/>
        <v>13177.519557091686</v>
      </c>
      <c r="HE223" s="160">
        <f t="shared" si="259"/>
        <v>13178.169567227382</v>
      </c>
      <c r="HF223" s="160">
        <f t="shared" si="259"/>
        <v>13178.821180463427</v>
      </c>
      <c r="HG223" s="160">
        <f t="shared" si="259"/>
        <v>13179.474400753499</v>
      </c>
      <c r="HH223" s="160">
        <f t="shared" si="259"/>
        <v>13180.129232061028</v>
      </c>
      <c r="HI223" s="160">
        <f t="shared" si="259"/>
        <v>13180.785678359216</v>
      </c>
      <c r="HJ223" s="160">
        <f t="shared" si="259"/>
        <v>13181.443743631067</v>
      </c>
      <c r="HK223" s="160">
        <f t="shared" si="259"/>
        <v>13182.103431869406</v>
      </c>
      <c r="HL223" s="160">
        <f t="shared" si="259"/>
        <v>13185.896458380157</v>
      </c>
      <c r="HM223" s="160">
        <f t="shared" si="259"/>
        <v>13570.846479072545</v>
      </c>
      <c r="HN223" s="160">
        <f t="shared" si="259"/>
        <v>13571.511060265899</v>
      </c>
      <c r="HO223" s="160">
        <f t="shared" si="259"/>
        <v>13572.17728049576</v>
      </c>
      <c r="HP223" s="160">
        <f t="shared" si="259"/>
        <v>13572.845143804436</v>
      </c>
      <c r="HQ223" s="160">
        <f t="shared" si="259"/>
        <v>13573.514654244203</v>
      </c>
      <c r="HR223" s="160">
        <f t="shared" si="259"/>
        <v>13574.18581587733</v>
      </c>
      <c r="HS223" s="160">
        <f t="shared" si="259"/>
        <v>13574.858632776104</v>
      </c>
      <c r="HT223" s="160">
        <f t="shared" si="259"/>
        <v>13575.533109022859</v>
      </c>
      <c r="HU223" s="160">
        <f t="shared" si="259"/>
        <v>13576.209248709993</v>
      </c>
      <c r="HV223" s="160">
        <f t="shared" si="259"/>
        <v>13576.887055939998</v>
      </c>
      <c r="HW223" s="160">
        <f t="shared" si="259"/>
        <v>13577.566534825488</v>
      </c>
      <c r="HX223" s="160">
        <f t="shared" si="259"/>
        <v>13581.473352131561</v>
      </c>
      <c r="HY223" s="160">
        <f t="shared" si="259"/>
        <v>13977.971873444721</v>
      </c>
      <c r="HZ223" s="160">
        <f t="shared" si="259"/>
        <v>13978.656392073875</v>
      </c>
      <c r="IA223" s="160">
        <f t="shared" si="259"/>
        <v>13979.342598910633</v>
      </c>
      <c r="IB223" s="160">
        <f t="shared" si="259"/>
        <v>13980.030498118569</v>
      </c>
      <c r="IC223" s="160">
        <f t="shared" si="259"/>
        <v>13980.720093871529</v>
      </c>
      <c r="ID223" s="160">
        <f t="shared" si="259"/>
        <v>13981.411390353649</v>
      </c>
      <c r="IE223" s="160">
        <f t="shared" si="259"/>
        <v>13982.104391759387</v>
      </c>
      <c r="IF223" s="160">
        <f t="shared" si="259"/>
        <v>13982.799102293544</v>
      </c>
      <c r="IG223" s="160">
        <f t="shared" si="259"/>
        <v>13983.495526171291</v>
      </c>
      <c r="IH223" s="160">
        <f t="shared" si="259"/>
        <v>13984.193667618198</v>
      </c>
      <c r="II223" s="160">
        <f t="shared" si="259"/>
        <v>13984.893530870251</v>
      </c>
      <c r="IJ223" s="160">
        <f t="shared" si="259"/>
        <v>13988.917552695508</v>
      </c>
      <c r="IK223" s="160">
        <f t="shared" si="259"/>
        <v>14397.311029648063</v>
      </c>
      <c r="IL223" s="160">
        <f t="shared" si="259"/>
        <v>14398.016083836092</v>
      </c>
      <c r="IM223" s="160">
        <f t="shared" si="259"/>
        <v>14398.722876877953</v>
      </c>
      <c r="IN223" s="160">
        <f t="shared" si="259"/>
        <v>14399.431413062128</v>
      </c>
      <c r="IO223" s="160">
        <f t="shared" si="259"/>
        <v>14400.141696687675</v>
      </c>
      <c r="IP223" s="160">
        <f t="shared" si="259"/>
        <v>14400.853732064259</v>
      </c>
      <c r="IQ223" s="160">
        <f t="shared" si="259"/>
        <v>14401.567523512169</v>
      </c>
      <c r="IR223" s="160">
        <f t="shared" si="259"/>
        <v>14402.283075362351</v>
      </c>
      <c r="IS223" s="160">
        <f t="shared" si="259"/>
        <v>14403.000391956431</v>
      </c>
      <c r="IT223" s="160">
        <f t="shared" si="259"/>
        <v>14403.719477646744</v>
      </c>
      <c r="IU223" s="160">
        <f t="shared" si="259"/>
        <v>14404.44033679636</v>
      </c>
      <c r="IV223" s="160">
        <f t="shared" si="259"/>
        <v>14408.585079276374</v>
      </c>
      <c r="IW223" s="160">
        <f t="shared" si="259"/>
        <v>14829.230360537504</v>
      </c>
      <c r="IX223" s="160">
        <f t="shared" si="259"/>
        <v>14829.956566351173</v>
      </c>
      <c r="IY223" s="160">
        <f t="shared" si="259"/>
        <v>14830.68456318429</v>
      </c>
      <c r="IZ223" s="160">
        <f t="shared" si="259"/>
        <v>14831.41435545399</v>
      </c>
      <c r="JA223" s="160">
        <f t="shared" ref="JA223:LL223" si="260">SUM(JA216:JA222)</f>
        <v>14832.145947588304</v>
      </c>
      <c r="JB223" s="160">
        <f t="shared" si="260"/>
        <v>14832.879344026185</v>
      </c>
      <c r="JC223" s="160">
        <f t="shared" si="260"/>
        <v>14833.614549217533</v>
      </c>
      <c r="JD223" s="160">
        <f t="shared" si="260"/>
        <v>14834.35156762322</v>
      </c>
      <c r="JE223" s="160">
        <f t="shared" si="260"/>
        <v>14835.090403715123</v>
      </c>
      <c r="JF223" s="160">
        <f t="shared" si="260"/>
        <v>14835.831061976145</v>
      </c>
      <c r="JG223" s="160">
        <f t="shared" si="260"/>
        <v>14836.57354690025</v>
      </c>
      <c r="JH223" s="160">
        <f t="shared" si="260"/>
        <v>14840.842631654665</v>
      </c>
      <c r="JI223" s="160">
        <f t="shared" si="260"/>
        <v>15274.10727135363</v>
      </c>
      <c r="JJ223" s="160">
        <f t="shared" si="260"/>
        <v>15274.855263341709</v>
      </c>
      <c r="JK223" s="160">
        <f t="shared" si="260"/>
        <v>15275.60510007982</v>
      </c>
      <c r="JL223" s="160">
        <f t="shared" si="260"/>
        <v>15276.356786117611</v>
      </c>
      <c r="JM223" s="160">
        <f t="shared" si="260"/>
        <v>15277.110326015954</v>
      </c>
      <c r="JN223" s="160">
        <f t="shared" si="260"/>
        <v>15277.865724346972</v>
      </c>
      <c r="JO223" s="160">
        <f t="shared" si="260"/>
        <v>15278.622985694059</v>
      </c>
      <c r="JP223" s="160">
        <f t="shared" si="260"/>
        <v>15279.382114651917</v>
      </c>
      <c r="JQ223" s="160">
        <f t="shared" si="260"/>
        <v>15280.143115826577</v>
      </c>
      <c r="JR223" s="160">
        <f t="shared" si="260"/>
        <v>15280.905993835431</v>
      </c>
      <c r="JS223" s="160">
        <f t="shared" si="260"/>
        <v>15281.670753307257</v>
      </c>
      <c r="JT223" s="160">
        <f t="shared" si="260"/>
        <v>15286.067910604304</v>
      </c>
      <c r="JU223" s="160">
        <f t="shared" si="260"/>
        <v>15732.330489494239</v>
      </c>
      <c r="JV223" s="160">
        <f t="shared" si="260"/>
        <v>15733.100921241961</v>
      </c>
      <c r="JW223" s="160">
        <f t="shared" si="260"/>
        <v>15733.873253082214</v>
      </c>
      <c r="JX223" s="160">
        <f t="shared" si="260"/>
        <v>15734.647489701139</v>
      </c>
      <c r="JY223" s="160">
        <f t="shared" si="260"/>
        <v>15735.423635796435</v>
      </c>
      <c r="JZ223" s="160">
        <f t="shared" si="260"/>
        <v>15736.201696077384</v>
      </c>
      <c r="KA223" s="160">
        <f t="shared" si="260"/>
        <v>15736.981675264882</v>
      </c>
      <c r="KB223" s="160">
        <f t="shared" si="260"/>
        <v>15737.763578091477</v>
      </c>
      <c r="KC223" s="160">
        <f t="shared" si="260"/>
        <v>15738.547409301376</v>
      </c>
      <c r="KD223" s="160">
        <f t="shared" si="260"/>
        <v>15739.333173650495</v>
      </c>
      <c r="KE223" s="160">
        <f t="shared" si="260"/>
        <v>15740.120875906478</v>
      </c>
      <c r="KF223" s="160">
        <f t="shared" si="260"/>
        <v>15744.649947922435</v>
      </c>
      <c r="KG223" s="160">
        <f t="shared" si="260"/>
        <v>16204.300404179065</v>
      </c>
      <c r="KH223" s="160">
        <f t="shared" si="260"/>
        <v>16205.093948879219</v>
      </c>
      <c r="KI223" s="160">
        <f t="shared" si="260"/>
        <v>16205.88945067468</v>
      </c>
      <c r="KJ223" s="160">
        <f t="shared" si="260"/>
        <v>16206.686914392172</v>
      </c>
      <c r="KK223" s="160">
        <f t="shared" si="260"/>
        <v>16207.486344870325</v>
      </c>
      <c r="KL223" s="160">
        <f t="shared" si="260"/>
        <v>16208.287746959702</v>
      </c>
      <c r="KM223" s="160">
        <f t="shared" si="260"/>
        <v>16209.091125522827</v>
      </c>
      <c r="KN223" s="160">
        <f t="shared" si="260"/>
        <v>16209.896485434219</v>
      </c>
      <c r="KO223" s="160">
        <f t="shared" si="260"/>
        <v>16210.703831580415</v>
      </c>
      <c r="KP223" s="160">
        <f t="shared" si="260"/>
        <v>16211.513168860009</v>
      </c>
      <c r="KQ223" s="160">
        <f t="shared" si="260"/>
        <v>0</v>
      </c>
      <c r="KR223" s="160">
        <f t="shared" si="260"/>
        <v>0</v>
      </c>
      <c r="KS223" s="160">
        <f t="shared" si="260"/>
        <v>0</v>
      </c>
      <c r="KT223" s="160">
        <f t="shared" si="260"/>
        <v>0</v>
      </c>
      <c r="KU223" s="160">
        <f t="shared" si="260"/>
        <v>0</v>
      </c>
      <c r="KV223" s="160">
        <f t="shared" si="260"/>
        <v>0</v>
      </c>
      <c r="KW223" s="160">
        <f t="shared" si="260"/>
        <v>0</v>
      </c>
      <c r="KX223" s="160">
        <f t="shared" si="260"/>
        <v>0</v>
      </c>
      <c r="KY223" s="160">
        <f t="shared" si="260"/>
        <v>0</v>
      </c>
      <c r="KZ223" s="160">
        <f t="shared" si="260"/>
        <v>0</v>
      </c>
      <c r="LA223" s="160">
        <f t="shared" si="260"/>
        <v>0</v>
      </c>
      <c r="LB223" s="160">
        <f t="shared" si="260"/>
        <v>0</v>
      </c>
      <c r="LC223" s="160">
        <f t="shared" si="260"/>
        <v>0</v>
      </c>
      <c r="LD223" s="160">
        <f t="shared" si="260"/>
        <v>0</v>
      </c>
      <c r="LE223" s="160">
        <f t="shared" si="260"/>
        <v>0</v>
      </c>
      <c r="LF223" s="160">
        <f t="shared" si="260"/>
        <v>0</v>
      </c>
      <c r="LG223" s="160">
        <f t="shared" si="260"/>
        <v>0</v>
      </c>
      <c r="LH223" s="160">
        <f t="shared" si="260"/>
        <v>0</v>
      </c>
      <c r="LI223" s="160">
        <f t="shared" si="260"/>
        <v>0</v>
      </c>
      <c r="LJ223" s="160">
        <f t="shared" si="260"/>
        <v>0</v>
      </c>
      <c r="LK223" s="160">
        <f t="shared" si="260"/>
        <v>0</v>
      </c>
      <c r="LL223" s="160">
        <f t="shared" si="260"/>
        <v>0</v>
      </c>
      <c r="LM223" s="160">
        <f t="shared" ref="LM223:NK223" si="261">SUM(LM216:LM222)</f>
        <v>0</v>
      </c>
      <c r="LN223" s="160">
        <f t="shared" si="261"/>
        <v>0</v>
      </c>
      <c r="LO223" s="160">
        <f t="shared" si="261"/>
        <v>0</v>
      </c>
      <c r="LP223" s="160">
        <f t="shared" si="261"/>
        <v>0</v>
      </c>
      <c r="LQ223" s="160">
        <f t="shared" si="261"/>
        <v>0</v>
      </c>
      <c r="LR223" s="160">
        <f t="shared" si="261"/>
        <v>0</v>
      </c>
      <c r="LS223" s="160">
        <f t="shared" si="261"/>
        <v>0</v>
      </c>
      <c r="LT223" s="160">
        <f t="shared" si="261"/>
        <v>0</v>
      </c>
      <c r="LU223" s="160">
        <f t="shared" si="261"/>
        <v>0</v>
      </c>
      <c r="LV223" s="160">
        <f t="shared" si="261"/>
        <v>0</v>
      </c>
      <c r="LW223" s="160">
        <f t="shared" si="261"/>
        <v>0</v>
      </c>
      <c r="LX223" s="160">
        <f t="shared" si="261"/>
        <v>0</v>
      </c>
      <c r="LY223" s="160">
        <f t="shared" si="261"/>
        <v>0</v>
      </c>
      <c r="LZ223" s="160">
        <f t="shared" si="261"/>
        <v>0</v>
      </c>
      <c r="MA223" s="160">
        <f t="shared" si="261"/>
        <v>0</v>
      </c>
      <c r="MB223" s="160">
        <f t="shared" si="261"/>
        <v>0</v>
      </c>
      <c r="MC223" s="160">
        <f t="shared" si="261"/>
        <v>0</v>
      </c>
      <c r="MD223" s="160">
        <f t="shared" si="261"/>
        <v>0</v>
      </c>
      <c r="ME223" s="160">
        <f t="shared" si="261"/>
        <v>0</v>
      </c>
      <c r="MF223" s="160">
        <f t="shared" si="261"/>
        <v>0</v>
      </c>
      <c r="MG223" s="160">
        <f t="shared" si="261"/>
        <v>0</v>
      </c>
      <c r="MH223" s="160">
        <f t="shared" si="261"/>
        <v>0</v>
      </c>
      <c r="MI223" s="160">
        <f t="shared" si="261"/>
        <v>0</v>
      </c>
      <c r="MJ223" s="160">
        <f t="shared" si="261"/>
        <v>0</v>
      </c>
      <c r="MK223" s="160">
        <f t="shared" si="261"/>
        <v>0</v>
      </c>
      <c r="ML223" s="160">
        <f t="shared" si="261"/>
        <v>0</v>
      </c>
      <c r="MM223" s="160">
        <f t="shared" si="261"/>
        <v>0</v>
      </c>
      <c r="MN223" s="160">
        <f t="shared" si="261"/>
        <v>0</v>
      </c>
      <c r="MO223" s="160">
        <f t="shared" si="261"/>
        <v>0</v>
      </c>
      <c r="MP223" s="160">
        <f t="shared" si="261"/>
        <v>0</v>
      </c>
      <c r="MQ223" s="160">
        <f t="shared" si="261"/>
        <v>0</v>
      </c>
      <c r="MR223" s="160">
        <f t="shared" si="261"/>
        <v>0</v>
      </c>
      <c r="MS223" s="160">
        <f t="shared" si="261"/>
        <v>0</v>
      </c>
      <c r="MT223" s="160">
        <f t="shared" si="261"/>
        <v>0</v>
      </c>
      <c r="MU223" s="160">
        <f t="shared" si="261"/>
        <v>0</v>
      </c>
      <c r="MV223" s="160">
        <f t="shared" si="261"/>
        <v>0</v>
      </c>
      <c r="MW223" s="160">
        <f t="shared" si="261"/>
        <v>0</v>
      </c>
      <c r="MX223" s="160">
        <f t="shared" si="261"/>
        <v>0</v>
      </c>
      <c r="MY223" s="160">
        <f t="shared" si="261"/>
        <v>0</v>
      </c>
      <c r="MZ223" s="160">
        <f t="shared" si="261"/>
        <v>0</v>
      </c>
      <c r="NA223" s="160">
        <f t="shared" si="261"/>
        <v>0</v>
      </c>
      <c r="NB223" s="160">
        <f t="shared" si="261"/>
        <v>0</v>
      </c>
      <c r="NC223" s="160">
        <f t="shared" si="261"/>
        <v>0</v>
      </c>
      <c r="ND223" s="160">
        <f t="shared" si="261"/>
        <v>0</v>
      </c>
      <c r="NE223" s="160">
        <f t="shared" si="261"/>
        <v>0</v>
      </c>
      <c r="NF223" s="160">
        <f t="shared" si="261"/>
        <v>0</v>
      </c>
      <c r="NG223" s="160">
        <f t="shared" si="261"/>
        <v>0</v>
      </c>
      <c r="NH223" s="160">
        <f t="shared" si="261"/>
        <v>0</v>
      </c>
      <c r="NI223" s="160">
        <f t="shared" si="261"/>
        <v>0</v>
      </c>
      <c r="NJ223" s="160">
        <f t="shared" si="261"/>
        <v>0</v>
      </c>
      <c r="NK223" s="161">
        <f t="shared" si="261"/>
        <v>0</v>
      </c>
    </row>
    <row r="224" spans="1:375" x14ac:dyDescent="0.25">
      <c r="A224" s="156">
        <f t="shared" si="231"/>
        <v>0</v>
      </c>
      <c r="B224" s="48" t="s">
        <v>157</v>
      </c>
      <c r="C224" s="153" t="s">
        <v>147</v>
      </c>
      <c r="D224" s="154">
        <f t="shared" ref="D224:BO224" si="262">IF(D$165=EOMONTH($D51,-1),-FV($AE51,ROUNDDOWN(YEARFRAC($D$165,D$165,1),0),,-$AC51*$B51,0),0)</f>
        <v>0</v>
      </c>
      <c r="E224" s="154">
        <f t="shared" si="262"/>
        <v>0</v>
      </c>
      <c r="F224" s="154">
        <f t="shared" si="262"/>
        <v>0</v>
      </c>
      <c r="G224" s="154">
        <f t="shared" si="262"/>
        <v>0</v>
      </c>
      <c r="H224" s="154">
        <f t="shared" si="262"/>
        <v>0</v>
      </c>
      <c r="I224" s="154">
        <f t="shared" si="262"/>
        <v>0</v>
      </c>
      <c r="J224" s="154">
        <f t="shared" si="262"/>
        <v>0</v>
      </c>
      <c r="K224" s="154">
        <f t="shared" si="262"/>
        <v>0</v>
      </c>
      <c r="L224" s="154">
        <f t="shared" si="262"/>
        <v>0</v>
      </c>
      <c r="M224" s="154">
        <f t="shared" si="262"/>
        <v>0</v>
      </c>
      <c r="N224" s="154">
        <f t="shared" si="262"/>
        <v>0</v>
      </c>
      <c r="O224" s="154">
        <f t="shared" si="262"/>
        <v>0</v>
      </c>
      <c r="P224" s="154">
        <f t="shared" si="262"/>
        <v>0</v>
      </c>
      <c r="Q224" s="154">
        <f t="shared" si="262"/>
        <v>0</v>
      </c>
      <c r="R224" s="154">
        <f t="shared" si="262"/>
        <v>0</v>
      </c>
      <c r="S224" s="154">
        <f t="shared" si="262"/>
        <v>0</v>
      </c>
      <c r="T224" s="154">
        <f t="shared" si="262"/>
        <v>0</v>
      </c>
      <c r="U224" s="154">
        <f t="shared" si="262"/>
        <v>0</v>
      </c>
      <c r="V224" s="154">
        <f t="shared" si="262"/>
        <v>0</v>
      </c>
      <c r="W224" s="154">
        <f t="shared" si="262"/>
        <v>0</v>
      </c>
      <c r="X224" s="154">
        <f t="shared" si="262"/>
        <v>0</v>
      </c>
      <c r="Y224" s="154">
        <f t="shared" si="262"/>
        <v>0</v>
      </c>
      <c r="Z224" s="154">
        <f t="shared" si="262"/>
        <v>0</v>
      </c>
      <c r="AA224" s="154">
        <f t="shared" si="262"/>
        <v>0</v>
      </c>
      <c r="AB224" s="154">
        <f t="shared" si="262"/>
        <v>0</v>
      </c>
      <c r="AC224" s="154">
        <f t="shared" si="262"/>
        <v>0</v>
      </c>
      <c r="AD224" s="154">
        <f t="shared" si="262"/>
        <v>0</v>
      </c>
      <c r="AE224" s="154">
        <f t="shared" si="262"/>
        <v>0</v>
      </c>
      <c r="AF224" s="154">
        <f t="shared" si="262"/>
        <v>0</v>
      </c>
      <c r="AG224" s="154">
        <f t="shared" si="262"/>
        <v>0</v>
      </c>
      <c r="AH224" s="154">
        <f t="shared" si="262"/>
        <v>0</v>
      </c>
      <c r="AI224" s="154">
        <f t="shared" si="262"/>
        <v>0</v>
      </c>
      <c r="AJ224" s="154">
        <f t="shared" si="262"/>
        <v>0</v>
      </c>
      <c r="AK224" s="154">
        <f t="shared" si="262"/>
        <v>0</v>
      </c>
      <c r="AL224" s="154">
        <f t="shared" si="262"/>
        <v>0</v>
      </c>
      <c r="AM224" s="154">
        <f t="shared" si="262"/>
        <v>0</v>
      </c>
      <c r="AN224" s="154">
        <f t="shared" si="262"/>
        <v>0</v>
      </c>
      <c r="AO224" s="154">
        <f t="shared" si="262"/>
        <v>0</v>
      </c>
      <c r="AP224" s="154">
        <f t="shared" si="262"/>
        <v>0</v>
      </c>
      <c r="AQ224" s="154">
        <f t="shared" si="262"/>
        <v>0</v>
      </c>
      <c r="AR224" s="154">
        <f t="shared" si="262"/>
        <v>0</v>
      </c>
      <c r="AS224" s="154">
        <f t="shared" si="262"/>
        <v>0</v>
      </c>
      <c r="AT224" s="154">
        <f t="shared" si="262"/>
        <v>0</v>
      </c>
      <c r="AU224" s="154">
        <f t="shared" si="262"/>
        <v>0</v>
      </c>
      <c r="AV224" s="154">
        <f t="shared" si="262"/>
        <v>0</v>
      </c>
      <c r="AW224" s="154">
        <f t="shared" si="262"/>
        <v>0</v>
      </c>
      <c r="AX224" s="154">
        <f t="shared" si="262"/>
        <v>0</v>
      </c>
      <c r="AY224" s="154">
        <f t="shared" si="262"/>
        <v>0</v>
      </c>
      <c r="AZ224" s="154">
        <f t="shared" si="262"/>
        <v>0</v>
      </c>
      <c r="BA224" s="154">
        <f t="shared" si="262"/>
        <v>0</v>
      </c>
      <c r="BB224" s="154">
        <f t="shared" si="262"/>
        <v>0</v>
      </c>
      <c r="BC224" s="154">
        <f t="shared" si="262"/>
        <v>0</v>
      </c>
      <c r="BD224" s="154">
        <f t="shared" si="262"/>
        <v>0</v>
      </c>
      <c r="BE224" s="154">
        <f t="shared" si="262"/>
        <v>0</v>
      </c>
      <c r="BF224" s="154">
        <f t="shared" si="262"/>
        <v>0</v>
      </c>
      <c r="BG224" s="154">
        <f t="shared" si="262"/>
        <v>0</v>
      </c>
      <c r="BH224" s="154">
        <f t="shared" si="262"/>
        <v>0</v>
      </c>
      <c r="BI224" s="154">
        <f t="shared" si="262"/>
        <v>0</v>
      </c>
      <c r="BJ224" s="154">
        <f t="shared" si="262"/>
        <v>0</v>
      </c>
      <c r="BK224" s="154">
        <f t="shared" si="262"/>
        <v>0</v>
      </c>
      <c r="BL224" s="154">
        <f t="shared" si="262"/>
        <v>0</v>
      </c>
      <c r="BM224" s="154">
        <f t="shared" si="262"/>
        <v>0</v>
      </c>
      <c r="BN224" s="154">
        <f t="shared" si="262"/>
        <v>0</v>
      </c>
      <c r="BO224" s="154">
        <f t="shared" si="262"/>
        <v>0</v>
      </c>
      <c r="BP224" s="154">
        <f t="shared" ref="BP224:EA224" si="263">IF(BP$165=EOMONTH($D51,-1),-FV($AE51,ROUNDDOWN(YEARFRAC($D$165,BP$165,1),0),,-$AC51*$B51,0),0)</f>
        <v>0</v>
      </c>
      <c r="BQ224" s="154">
        <f t="shared" si="263"/>
        <v>0</v>
      </c>
      <c r="BR224" s="154">
        <f t="shared" si="263"/>
        <v>0</v>
      </c>
      <c r="BS224" s="154">
        <f t="shared" si="263"/>
        <v>0</v>
      </c>
      <c r="BT224" s="154">
        <f t="shared" si="263"/>
        <v>0</v>
      </c>
      <c r="BU224" s="154">
        <f t="shared" si="263"/>
        <v>0</v>
      </c>
      <c r="BV224" s="154">
        <f t="shared" si="263"/>
        <v>0</v>
      </c>
      <c r="BW224" s="154">
        <f t="shared" si="263"/>
        <v>0</v>
      </c>
      <c r="BX224" s="154">
        <f t="shared" si="263"/>
        <v>0</v>
      </c>
      <c r="BY224" s="154">
        <f t="shared" si="263"/>
        <v>0</v>
      </c>
      <c r="BZ224" s="154">
        <f t="shared" si="263"/>
        <v>0</v>
      </c>
      <c r="CA224" s="154">
        <f t="shared" si="263"/>
        <v>0</v>
      </c>
      <c r="CB224" s="154">
        <f t="shared" si="263"/>
        <v>0</v>
      </c>
      <c r="CC224" s="154">
        <f t="shared" si="263"/>
        <v>0</v>
      </c>
      <c r="CD224" s="154">
        <f t="shared" si="263"/>
        <v>0</v>
      </c>
      <c r="CE224" s="154">
        <f t="shared" si="263"/>
        <v>0</v>
      </c>
      <c r="CF224" s="154">
        <f t="shared" si="263"/>
        <v>0</v>
      </c>
      <c r="CG224" s="154">
        <f t="shared" si="263"/>
        <v>0</v>
      </c>
      <c r="CH224" s="154">
        <f t="shared" si="263"/>
        <v>0</v>
      </c>
      <c r="CI224" s="154">
        <f t="shared" si="263"/>
        <v>0</v>
      </c>
      <c r="CJ224" s="154">
        <f t="shared" si="263"/>
        <v>0</v>
      </c>
      <c r="CK224" s="154">
        <f t="shared" si="263"/>
        <v>0</v>
      </c>
      <c r="CL224" s="154">
        <f t="shared" si="263"/>
        <v>0</v>
      </c>
      <c r="CM224" s="154">
        <f t="shared" si="263"/>
        <v>0</v>
      </c>
      <c r="CN224" s="154">
        <f t="shared" si="263"/>
        <v>0</v>
      </c>
      <c r="CO224" s="154">
        <f t="shared" si="263"/>
        <v>0</v>
      </c>
      <c r="CP224" s="154">
        <f t="shared" si="263"/>
        <v>0</v>
      </c>
      <c r="CQ224" s="154">
        <f t="shared" si="263"/>
        <v>0</v>
      </c>
      <c r="CR224" s="154">
        <f t="shared" si="263"/>
        <v>0</v>
      </c>
      <c r="CS224" s="154">
        <f t="shared" si="263"/>
        <v>0</v>
      </c>
      <c r="CT224" s="154">
        <f t="shared" si="263"/>
        <v>0</v>
      </c>
      <c r="CU224" s="154">
        <f t="shared" si="263"/>
        <v>0</v>
      </c>
      <c r="CV224" s="154">
        <f t="shared" si="263"/>
        <v>0</v>
      </c>
      <c r="CW224" s="154">
        <f t="shared" si="263"/>
        <v>0</v>
      </c>
      <c r="CX224" s="154">
        <f t="shared" si="263"/>
        <v>0</v>
      </c>
      <c r="CY224" s="154">
        <f t="shared" si="263"/>
        <v>0</v>
      </c>
      <c r="CZ224" s="154">
        <f t="shared" si="263"/>
        <v>0</v>
      </c>
      <c r="DA224" s="154">
        <f t="shared" si="263"/>
        <v>0</v>
      </c>
      <c r="DB224" s="154">
        <f t="shared" si="263"/>
        <v>0</v>
      </c>
      <c r="DC224" s="154">
        <f t="shared" si="263"/>
        <v>0</v>
      </c>
      <c r="DD224" s="154">
        <f t="shared" si="263"/>
        <v>0</v>
      </c>
      <c r="DE224" s="154">
        <f t="shared" si="263"/>
        <v>0</v>
      </c>
      <c r="DF224" s="154">
        <f t="shared" si="263"/>
        <v>0</v>
      </c>
      <c r="DG224" s="154">
        <f t="shared" si="263"/>
        <v>0</v>
      </c>
      <c r="DH224" s="154">
        <f t="shared" si="263"/>
        <v>0</v>
      </c>
      <c r="DI224" s="154">
        <f t="shared" si="263"/>
        <v>0</v>
      </c>
      <c r="DJ224" s="154">
        <f t="shared" si="263"/>
        <v>0</v>
      </c>
      <c r="DK224" s="154">
        <f t="shared" si="263"/>
        <v>0</v>
      </c>
      <c r="DL224" s="154">
        <f t="shared" si="263"/>
        <v>0</v>
      </c>
      <c r="DM224" s="154">
        <f t="shared" si="263"/>
        <v>0</v>
      </c>
      <c r="DN224" s="154">
        <f t="shared" si="263"/>
        <v>0</v>
      </c>
      <c r="DO224" s="154">
        <f t="shared" si="263"/>
        <v>0</v>
      </c>
      <c r="DP224" s="154">
        <f t="shared" si="263"/>
        <v>0</v>
      </c>
      <c r="DQ224" s="154">
        <f t="shared" si="263"/>
        <v>0</v>
      </c>
      <c r="DR224" s="154">
        <f t="shared" si="263"/>
        <v>0</v>
      </c>
      <c r="DS224" s="154">
        <f t="shared" si="263"/>
        <v>0</v>
      </c>
      <c r="DT224" s="154">
        <f t="shared" si="263"/>
        <v>0</v>
      </c>
      <c r="DU224" s="154">
        <f t="shared" si="263"/>
        <v>0</v>
      </c>
      <c r="DV224" s="154">
        <f t="shared" si="263"/>
        <v>0</v>
      </c>
      <c r="DW224" s="154">
        <f t="shared" si="263"/>
        <v>0</v>
      </c>
      <c r="DX224" s="154">
        <f t="shared" si="263"/>
        <v>0</v>
      </c>
      <c r="DY224" s="154">
        <f t="shared" si="263"/>
        <v>0</v>
      </c>
      <c r="DZ224" s="154">
        <f t="shared" si="263"/>
        <v>0</v>
      </c>
      <c r="EA224" s="154">
        <f t="shared" si="263"/>
        <v>0</v>
      </c>
      <c r="EB224" s="154">
        <f t="shared" ref="EB224:GM224" si="264">IF(EB$165=EOMONTH($D51,-1),-FV($AE51,ROUNDDOWN(YEARFRAC($D$165,EB$165,1),0),,-$AC51*$B51,0),0)</f>
        <v>0</v>
      </c>
      <c r="EC224" s="154">
        <f t="shared" si="264"/>
        <v>0</v>
      </c>
      <c r="ED224" s="154">
        <f t="shared" si="264"/>
        <v>0</v>
      </c>
      <c r="EE224" s="154">
        <f t="shared" si="264"/>
        <v>0</v>
      </c>
      <c r="EF224" s="154">
        <f t="shared" si="264"/>
        <v>0</v>
      </c>
      <c r="EG224" s="154">
        <f t="shared" si="264"/>
        <v>0</v>
      </c>
      <c r="EH224" s="154">
        <f t="shared" si="264"/>
        <v>0</v>
      </c>
      <c r="EI224" s="154">
        <f t="shared" si="264"/>
        <v>0</v>
      </c>
      <c r="EJ224" s="154">
        <f t="shared" si="264"/>
        <v>0</v>
      </c>
      <c r="EK224" s="154">
        <f t="shared" si="264"/>
        <v>0</v>
      </c>
      <c r="EL224" s="154">
        <f t="shared" si="264"/>
        <v>0</v>
      </c>
      <c r="EM224" s="154">
        <f t="shared" si="264"/>
        <v>0</v>
      </c>
      <c r="EN224" s="154">
        <f t="shared" si="264"/>
        <v>0</v>
      </c>
      <c r="EO224" s="154">
        <f t="shared" si="264"/>
        <v>0</v>
      </c>
      <c r="EP224" s="154">
        <f t="shared" si="264"/>
        <v>0</v>
      </c>
      <c r="EQ224" s="154">
        <f t="shared" si="264"/>
        <v>0</v>
      </c>
      <c r="ER224" s="154">
        <f t="shared" si="264"/>
        <v>0</v>
      </c>
      <c r="ES224" s="154">
        <f t="shared" si="264"/>
        <v>0</v>
      </c>
      <c r="ET224" s="154">
        <f t="shared" si="264"/>
        <v>0</v>
      </c>
      <c r="EU224" s="154">
        <f t="shared" si="264"/>
        <v>0</v>
      </c>
      <c r="EV224" s="154">
        <f t="shared" si="264"/>
        <v>0</v>
      </c>
      <c r="EW224" s="154">
        <f t="shared" si="264"/>
        <v>0</v>
      </c>
      <c r="EX224" s="154">
        <f t="shared" si="264"/>
        <v>0</v>
      </c>
      <c r="EY224" s="154">
        <f t="shared" si="264"/>
        <v>0</v>
      </c>
      <c r="EZ224" s="154">
        <f t="shared" si="264"/>
        <v>0</v>
      </c>
      <c r="FA224" s="154">
        <f t="shared" si="264"/>
        <v>0</v>
      </c>
      <c r="FB224" s="154">
        <f t="shared" si="264"/>
        <v>0</v>
      </c>
      <c r="FC224" s="154">
        <f t="shared" si="264"/>
        <v>0</v>
      </c>
      <c r="FD224" s="154">
        <f t="shared" si="264"/>
        <v>0</v>
      </c>
      <c r="FE224" s="154">
        <f t="shared" si="264"/>
        <v>0</v>
      </c>
      <c r="FF224" s="154">
        <f t="shared" si="264"/>
        <v>0</v>
      </c>
      <c r="FG224" s="154">
        <f t="shared" si="264"/>
        <v>0</v>
      </c>
      <c r="FH224" s="154">
        <f t="shared" si="264"/>
        <v>0</v>
      </c>
      <c r="FI224" s="154">
        <f t="shared" si="264"/>
        <v>0</v>
      </c>
      <c r="FJ224" s="154">
        <f t="shared" si="264"/>
        <v>0</v>
      </c>
      <c r="FK224" s="154">
        <f t="shared" si="264"/>
        <v>0</v>
      </c>
      <c r="FL224" s="154">
        <f t="shared" si="264"/>
        <v>0</v>
      </c>
      <c r="FM224" s="154">
        <f t="shared" si="264"/>
        <v>0</v>
      </c>
      <c r="FN224" s="154">
        <f t="shared" si="264"/>
        <v>0</v>
      </c>
      <c r="FO224" s="154">
        <f t="shared" si="264"/>
        <v>0</v>
      </c>
      <c r="FP224" s="154">
        <f t="shared" si="264"/>
        <v>0</v>
      </c>
      <c r="FQ224" s="154">
        <f t="shared" si="264"/>
        <v>0</v>
      </c>
      <c r="FR224" s="154">
        <f t="shared" si="264"/>
        <v>0</v>
      </c>
      <c r="FS224" s="154">
        <f t="shared" si="264"/>
        <v>0</v>
      </c>
      <c r="FT224" s="154">
        <f t="shared" si="264"/>
        <v>0</v>
      </c>
      <c r="FU224" s="154">
        <f t="shared" si="264"/>
        <v>0</v>
      </c>
      <c r="FV224" s="154">
        <f t="shared" si="264"/>
        <v>0</v>
      </c>
      <c r="FW224" s="154">
        <f t="shared" si="264"/>
        <v>0</v>
      </c>
      <c r="FX224" s="154">
        <f t="shared" si="264"/>
        <v>0</v>
      </c>
      <c r="FY224" s="154">
        <f t="shared" si="264"/>
        <v>0</v>
      </c>
      <c r="FZ224" s="154">
        <f t="shared" si="264"/>
        <v>0</v>
      </c>
      <c r="GA224" s="154">
        <f t="shared" si="264"/>
        <v>0</v>
      </c>
      <c r="GB224" s="154">
        <f t="shared" si="264"/>
        <v>0</v>
      </c>
      <c r="GC224" s="154">
        <f t="shared" si="264"/>
        <v>0</v>
      </c>
      <c r="GD224" s="154">
        <f t="shared" si="264"/>
        <v>0</v>
      </c>
      <c r="GE224" s="154">
        <f t="shared" si="264"/>
        <v>0</v>
      </c>
      <c r="GF224" s="154">
        <f t="shared" si="264"/>
        <v>0</v>
      </c>
      <c r="GG224" s="154">
        <f t="shared" si="264"/>
        <v>0</v>
      </c>
      <c r="GH224" s="154">
        <f t="shared" si="264"/>
        <v>0</v>
      </c>
      <c r="GI224" s="154">
        <f t="shared" si="264"/>
        <v>0</v>
      </c>
      <c r="GJ224" s="154">
        <f t="shared" si="264"/>
        <v>0</v>
      </c>
      <c r="GK224" s="154">
        <f t="shared" si="264"/>
        <v>0</v>
      </c>
      <c r="GL224" s="154">
        <f t="shared" si="264"/>
        <v>0</v>
      </c>
      <c r="GM224" s="154">
        <f t="shared" si="264"/>
        <v>0</v>
      </c>
      <c r="GN224" s="154">
        <f t="shared" ref="GN224:IY224" si="265">IF(GN$165=EOMONTH($D51,-1),-FV($AE51,ROUNDDOWN(YEARFRAC($D$165,GN$165,1),0),,-$AC51*$B51,0),0)</f>
        <v>0</v>
      </c>
      <c r="GO224" s="154">
        <f t="shared" si="265"/>
        <v>0</v>
      </c>
      <c r="GP224" s="154">
        <f t="shared" si="265"/>
        <v>0</v>
      </c>
      <c r="GQ224" s="154">
        <f t="shared" si="265"/>
        <v>0</v>
      </c>
      <c r="GR224" s="154">
        <f t="shared" si="265"/>
        <v>0</v>
      </c>
      <c r="GS224" s="154">
        <f t="shared" si="265"/>
        <v>0</v>
      </c>
      <c r="GT224" s="154">
        <f t="shared" si="265"/>
        <v>0</v>
      </c>
      <c r="GU224" s="154">
        <f t="shared" si="265"/>
        <v>0</v>
      </c>
      <c r="GV224" s="154">
        <f t="shared" si="265"/>
        <v>0</v>
      </c>
      <c r="GW224" s="154">
        <f t="shared" si="265"/>
        <v>0</v>
      </c>
      <c r="GX224" s="154">
        <f t="shared" si="265"/>
        <v>0</v>
      </c>
      <c r="GY224" s="154">
        <f t="shared" si="265"/>
        <v>0</v>
      </c>
      <c r="GZ224" s="154">
        <f t="shared" si="265"/>
        <v>0</v>
      </c>
      <c r="HA224" s="154">
        <f t="shared" si="265"/>
        <v>0</v>
      </c>
      <c r="HB224" s="154">
        <f t="shared" si="265"/>
        <v>0</v>
      </c>
      <c r="HC224" s="154">
        <f t="shared" si="265"/>
        <v>0</v>
      </c>
      <c r="HD224" s="154">
        <f t="shared" si="265"/>
        <v>0</v>
      </c>
      <c r="HE224" s="154">
        <f t="shared" si="265"/>
        <v>0</v>
      </c>
      <c r="HF224" s="154">
        <f t="shared" si="265"/>
        <v>0</v>
      </c>
      <c r="HG224" s="154">
        <f t="shared" si="265"/>
        <v>0</v>
      </c>
      <c r="HH224" s="154">
        <f t="shared" si="265"/>
        <v>0</v>
      </c>
      <c r="HI224" s="154">
        <f t="shared" si="265"/>
        <v>0</v>
      </c>
      <c r="HJ224" s="154">
        <f t="shared" si="265"/>
        <v>0</v>
      </c>
      <c r="HK224" s="154">
        <f t="shared" si="265"/>
        <v>0</v>
      </c>
      <c r="HL224" s="154">
        <f t="shared" si="265"/>
        <v>0</v>
      </c>
      <c r="HM224" s="154">
        <f t="shared" si="265"/>
        <v>0</v>
      </c>
      <c r="HN224" s="154">
        <f t="shared" si="265"/>
        <v>0</v>
      </c>
      <c r="HO224" s="154">
        <f t="shared" si="265"/>
        <v>0</v>
      </c>
      <c r="HP224" s="154">
        <f t="shared" si="265"/>
        <v>0</v>
      </c>
      <c r="HQ224" s="154">
        <f t="shared" si="265"/>
        <v>0</v>
      </c>
      <c r="HR224" s="154">
        <f t="shared" si="265"/>
        <v>0</v>
      </c>
      <c r="HS224" s="154">
        <f t="shared" si="265"/>
        <v>0</v>
      </c>
      <c r="HT224" s="154">
        <f t="shared" si="265"/>
        <v>0</v>
      </c>
      <c r="HU224" s="154">
        <f t="shared" si="265"/>
        <v>0</v>
      </c>
      <c r="HV224" s="154">
        <f t="shared" si="265"/>
        <v>0</v>
      </c>
      <c r="HW224" s="154">
        <f t="shared" si="265"/>
        <v>0</v>
      </c>
      <c r="HX224" s="154">
        <f t="shared" si="265"/>
        <v>0</v>
      </c>
      <c r="HY224" s="154">
        <f t="shared" si="265"/>
        <v>0</v>
      </c>
      <c r="HZ224" s="154">
        <f t="shared" si="265"/>
        <v>0</v>
      </c>
      <c r="IA224" s="154">
        <f t="shared" si="265"/>
        <v>0</v>
      </c>
      <c r="IB224" s="154">
        <f t="shared" si="265"/>
        <v>0</v>
      </c>
      <c r="IC224" s="154">
        <f t="shared" si="265"/>
        <v>0</v>
      </c>
      <c r="ID224" s="154">
        <f t="shared" si="265"/>
        <v>0</v>
      </c>
      <c r="IE224" s="154">
        <f t="shared" si="265"/>
        <v>0</v>
      </c>
      <c r="IF224" s="154">
        <f t="shared" si="265"/>
        <v>0</v>
      </c>
      <c r="IG224" s="154">
        <f t="shared" si="265"/>
        <v>0</v>
      </c>
      <c r="IH224" s="154">
        <f t="shared" si="265"/>
        <v>0</v>
      </c>
      <c r="II224" s="154">
        <f t="shared" si="265"/>
        <v>0</v>
      </c>
      <c r="IJ224" s="154">
        <f t="shared" si="265"/>
        <v>0</v>
      </c>
      <c r="IK224" s="154">
        <f t="shared" si="265"/>
        <v>0</v>
      </c>
      <c r="IL224" s="154">
        <f t="shared" si="265"/>
        <v>0</v>
      </c>
      <c r="IM224" s="154">
        <f t="shared" si="265"/>
        <v>0</v>
      </c>
      <c r="IN224" s="154">
        <f t="shared" si="265"/>
        <v>0</v>
      </c>
      <c r="IO224" s="154">
        <f t="shared" si="265"/>
        <v>0</v>
      </c>
      <c r="IP224" s="154">
        <f t="shared" si="265"/>
        <v>0</v>
      </c>
      <c r="IQ224" s="154">
        <f t="shared" si="265"/>
        <v>0</v>
      </c>
      <c r="IR224" s="154">
        <f t="shared" si="265"/>
        <v>0</v>
      </c>
      <c r="IS224" s="154">
        <f t="shared" si="265"/>
        <v>0</v>
      </c>
      <c r="IT224" s="154">
        <f t="shared" si="265"/>
        <v>0</v>
      </c>
      <c r="IU224" s="154">
        <f t="shared" si="265"/>
        <v>0</v>
      </c>
      <c r="IV224" s="154">
        <f t="shared" si="265"/>
        <v>0</v>
      </c>
      <c r="IW224" s="154">
        <f t="shared" si="265"/>
        <v>0</v>
      </c>
      <c r="IX224" s="154">
        <f t="shared" si="265"/>
        <v>0</v>
      </c>
      <c r="IY224" s="154">
        <f t="shared" si="265"/>
        <v>0</v>
      </c>
      <c r="IZ224" s="154">
        <f t="shared" ref="IZ224:LK224" si="266">IF(IZ$165=EOMONTH($D51,-1),-FV($AE51,ROUNDDOWN(YEARFRAC($D$165,IZ$165,1),0),,-$AC51*$B51,0),0)</f>
        <v>0</v>
      </c>
      <c r="JA224" s="154">
        <f t="shared" si="266"/>
        <v>0</v>
      </c>
      <c r="JB224" s="154">
        <f t="shared" si="266"/>
        <v>0</v>
      </c>
      <c r="JC224" s="154">
        <f t="shared" si="266"/>
        <v>0</v>
      </c>
      <c r="JD224" s="154">
        <f t="shared" si="266"/>
        <v>0</v>
      </c>
      <c r="JE224" s="154">
        <f t="shared" si="266"/>
        <v>0</v>
      </c>
      <c r="JF224" s="154">
        <f t="shared" si="266"/>
        <v>0</v>
      </c>
      <c r="JG224" s="154">
        <f t="shared" si="266"/>
        <v>0</v>
      </c>
      <c r="JH224" s="154">
        <f t="shared" si="266"/>
        <v>0</v>
      </c>
      <c r="JI224" s="154">
        <f t="shared" si="266"/>
        <v>0</v>
      </c>
      <c r="JJ224" s="154">
        <f t="shared" si="266"/>
        <v>0</v>
      </c>
      <c r="JK224" s="154">
        <f t="shared" si="266"/>
        <v>0</v>
      </c>
      <c r="JL224" s="154">
        <f t="shared" si="266"/>
        <v>0</v>
      </c>
      <c r="JM224" s="154">
        <f t="shared" si="266"/>
        <v>0</v>
      </c>
      <c r="JN224" s="154">
        <f t="shared" si="266"/>
        <v>0</v>
      </c>
      <c r="JO224" s="154">
        <f t="shared" si="266"/>
        <v>0</v>
      </c>
      <c r="JP224" s="154">
        <f t="shared" si="266"/>
        <v>0</v>
      </c>
      <c r="JQ224" s="154">
        <f t="shared" si="266"/>
        <v>0</v>
      </c>
      <c r="JR224" s="154">
        <f t="shared" si="266"/>
        <v>0</v>
      </c>
      <c r="JS224" s="154">
        <f t="shared" si="266"/>
        <v>0</v>
      </c>
      <c r="JT224" s="154">
        <f t="shared" si="266"/>
        <v>0</v>
      </c>
      <c r="JU224" s="154">
        <f t="shared" si="266"/>
        <v>0</v>
      </c>
      <c r="JV224" s="154">
        <f t="shared" si="266"/>
        <v>0</v>
      </c>
      <c r="JW224" s="154">
        <f t="shared" si="266"/>
        <v>0</v>
      </c>
      <c r="JX224" s="154">
        <f t="shared" si="266"/>
        <v>0</v>
      </c>
      <c r="JY224" s="154">
        <f t="shared" si="266"/>
        <v>0</v>
      </c>
      <c r="JZ224" s="154">
        <f t="shared" si="266"/>
        <v>0</v>
      </c>
      <c r="KA224" s="154">
        <f t="shared" si="266"/>
        <v>0</v>
      </c>
      <c r="KB224" s="154">
        <f t="shared" si="266"/>
        <v>0</v>
      </c>
      <c r="KC224" s="154">
        <f t="shared" si="266"/>
        <v>0</v>
      </c>
      <c r="KD224" s="154">
        <f t="shared" si="266"/>
        <v>0</v>
      </c>
      <c r="KE224" s="154">
        <f t="shared" si="266"/>
        <v>0</v>
      </c>
      <c r="KF224" s="154">
        <f t="shared" si="266"/>
        <v>0</v>
      </c>
      <c r="KG224" s="154">
        <f t="shared" si="266"/>
        <v>0</v>
      </c>
      <c r="KH224" s="154">
        <f t="shared" si="266"/>
        <v>0</v>
      </c>
      <c r="KI224" s="154">
        <f t="shared" si="266"/>
        <v>0</v>
      </c>
      <c r="KJ224" s="154">
        <f t="shared" si="266"/>
        <v>0</v>
      </c>
      <c r="KK224" s="154">
        <f t="shared" si="266"/>
        <v>0</v>
      </c>
      <c r="KL224" s="154">
        <f t="shared" si="266"/>
        <v>0</v>
      </c>
      <c r="KM224" s="154">
        <f t="shared" si="266"/>
        <v>0</v>
      </c>
      <c r="KN224" s="154">
        <f t="shared" si="266"/>
        <v>0</v>
      </c>
      <c r="KO224" s="154">
        <f t="shared" si="266"/>
        <v>0</v>
      </c>
      <c r="KP224" s="154">
        <f t="shared" si="266"/>
        <v>0</v>
      </c>
      <c r="KQ224" s="154">
        <f t="shared" si="266"/>
        <v>0</v>
      </c>
      <c r="KR224" s="154">
        <f t="shared" si="266"/>
        <v>0</v>
      </c>
      <c r="KS224" s="154">
        <f t="shared" si="266"/>
        <v>0</v>
      </c>
      <c r="KT224" s="154">
        <f t="shared" si="266"/>
        <v>0</v>
      </c>
      <c r="KU224" s="154">
        <f t="shared" si="266"/>
        <v>0</v>
      </c>
      <c r="KV224" s="154">
        <f t="shared" si="266"/>
        <v>0</v>
      </c>
      <c r="KW224" s="154">
        <f t="shared" si="266"/>
        <v>0</v>
      </c>
      <c r="KX224" s="154">
        <f t="shared" si="266"/>
        <v>0</v>
      </c>
      <c r="KY224" s="154">
        <f t="shared" si="266"/>
        <v>0</v>
      </c>
      <c r="KZ224" s="154">
        <f t="shared" si="266"/>
        <v>0</v>
      </c>
      <c r="LA224" s="154">
        <f t="shared" si="266"/>
        <v>0</v>
      </c>
      <c r="LB224" s="154">
        <f t="shared" si="266"/>
        <v>0</v>
      </c>
      <c r="LC224" s="154">
        <f t="shared" si="266"/>
        <v>0</v>
      </c>
      <c r="LD224" s="154">
        <f t="shared" si="266"/>
        <v>0</v>
      </c>
      <c r="LE224" s="154">
        <f t="shared" si="266"/>
        <v>0</v>
      </c>
      <c r="LF224" s="154">
        <f t="shared" si="266"/>
        <v>0</v>
      </c>
      <c r="LG224" s="154">
        <f t="shared" si="266"/>
        <v>0</v>
      </c>
      <c r="LH224" s="154">
        <f t="shared" si="266"/>
        <v>0</v>
      </c>
      <c r="LI224" s="154">
        <f t="shared" si="266"/>
        <v>0</v>
      </c>
      <c r="LJ224" s="154">
        <f t="shared" si="266"/>
        <v>0</v>
      </c>
      <c r="LK224" s="154">
        <f t="shared" si="266"/>
        <v>0</v>
      </c>
      <c r="LL224" s="154">
        <f t="shared" ref="LL224:NK224" si="267">IF(LL$165=EOMONTH($D51,-1),-FV($AE51,ROUNDDOWN(YEARFRAC($D$165,LL$165,1),0),,-$AC51*$B51,0),0)</f>
        <v>0</v>
      </c>
      <c r="LM224" s="154">
        <f t="shared" si="267"/>
        <v>0</v>
      </c>
      <c r="LN224" s="154">
        <f t="shared" si="267"/>
        <v>0</v>
      </c>
      <c r="LO224" s="154">
        <f t="shared" si="267"/>
        <v>0</v>
      </c>
      <c r="LP224" s="154">
        <f t="shared" si="267"/>
        <v>0</v>
      </c>
      <c r="LQ224" s="154">
        <f t="shared" si="267"/>
        <v>0</v>
      </c>
      <c r="LR224" s="154">
        <f t="shared" si="267"/>
        <v>0</v>
      </c>
      <c r="LS224" s="154">
        <f t="shared" si="267"/>
        <v>0</v>
      </c>
      <c r="LT224" s="154">
        <f t="shared" si="267"/>
        <v>0</v>
      </c>
      <c r="LU224" s="154">
        <f t="shared" si="267"/>
        <v>0</v>
      </c>
      <c r="LV224" s="154">
        <f t="shared" si="267"/>
        <v>0</v>
      </c>
      <c r="LW224" s="154">
        <f t="shared" si="267"/>
        <v>0</v>
      </c>
      <c r="LX224" s="154">
        <f t="shared" si="267"/>
        <v>0</v>
      </c>
      <c r="LY224" s="154">
        <f t="shared" si="267"/>
        <v>0</v>
      </c>
      <c r="LZ224" s="154">
        <f t="shared" si="267"/>
        <v>0</v>
      </c>
      <c r="MA224" s="154">
        <f t="shared" si="267"/>
        <v>0</v>
      </c>
      <c r="MB224" s="154">
        <f t="shared" si="267"/>
        <v>0</v>
      </c>
      <c r="MC224" s="154">
        <f t="shared" si="267"/>
        <v>0</v>
      </c>
      <c r="MD224" s="154">
        <f t="shared" si="267"/>
        <v>0</v>
      </c>
      <c r="ME224" s="154">
        <f t="shared" si="267"/>
        <v>0</v>
      </c>
      <c r="MF224" s="154">
        <f t="shared" si="267"/>
        <v>0</v>
      </c>
      <c r="MG224" s="154">
        <f t="shared" si="267"/>
        <v>0</v>
      </c>
      <c r="MH224" s="154">
        <f t="shared" si="267"/>
        <v>0</v>
      </c>
      <c r="MI224" s="154">
        <f t="shared" si="267"/>
        <v>0</v>
      </c>
      <c r="MJ224" s="154">
        <f t="shared" si="267"/>
        <v>0</v>
      </c>
      <c r="MK224" s="154">
        <f t="shared" si="267"/>
        <v>0</v>
      </c>
      <c r="ML224" s="154">
        <f t="shared" si="267"/>
        <v>0</v>
      </c>
      <c r="MM224" s="154">
        <f t="shared" si="267"/>
        <v>0</v>
      </c>
      <c r="MN224" s="154">
        <f t="shared" si="267"/>
        <v>0</v>
      </c>
      <c r="MO224" s="154">
        <f t="shared" si="267"/>
        <v>0</v>
      </c>
      <c r="MP224" s="154">
        <f t="shared" si="267"/>
        <v>0</v>
      </c>
      <c r="MQ224" s="154">
        <f t="shared" si="267"/>
        <v>0</v>
      </c>
      <c r="MR224" s="154">
        <f t="shared" si="267"/>
        <v>0</v>
      </c>
      <c r="MS224" s="154">
        <f t="shared" si="267"/>
        <v>0</v>
      </c>
      <c r="MT224" s="154">
        <f t="shared" si="267"/>
        <v>0</v>
      </c>
      <c r="MU224" s="154">
        <f t="shared" si="267"/>
        <v>0</v>
      </c>
      <c r="MV224" s="154">
        <f t="shared" si="267"/>
        <v>0</v>
      </c>
      <c r="MW224" s="154">
        <f t="shared" si="267"/>
        <v>0</v>
      </c>
      <c r="MX224" s="154">
        <f t="shared" si="267"/>
        <v>0</v>
      </c>
      <c r="MY224" s="154">
        <f t="shared" si="267"/>
        <v>0</v>
      </c>
      <c r="MZ224" s="154">
        <f t="shared" si="267"/>
        <v>0</v>
      </c>
      <c r="NA224" s="154">
        <f t="shared" si="267"/>
        <v>0</v>
      </c>
      <c r="NB224" s="154">
        <f t="shared" si="267"/>
        <v>0</v>
      </c>
      <c r="NC224" s="154">
        <f t="shared" si="267"/>
        <v>0</v>
      </c>
      <c r="ND224" s="154">
        <f t="shared" si="267"/>
        <v>0</v>
      </c>
      <c r="NE224" s="154">
        <f t="shared" si="267"/>
        <v>0</v>
      </c>
      <c r="NF224" s="154">
        <f t="shared" si="267"/>
        <v>0</v>
      </c>
      <c r="NG224" s="154">
        <f t="shared" si="267"/>
        <v>0</v>
      </c>
      <c r="NH224" s="154">
        <f t="shared" si="267"/>
        <v>0</v>
      </c>
      <c r="NI224" s="154">
        <f t="shared" si="267"/>
        <v>0</v>
      </c>
      <c r="NJ224" s="154">
        <f t="shared" si="267"/>
        <v>0</v>
      </c>
      <c r="NK224" s="157">
        <f t="shared" si="267"/>
        <v>0</v>
      </c>
    </row>
    <row r="225" spans="1:375" x14ac:dyDescent="0.25">
      <c r="A225" s="156">
        <f t="shared" si="231"/>
        <v>0</v>
      </c>
      <c r="B225" s="48" t="s">
        <v>156</v>
      </c>
      <c r="C225" s="153" t="s">
        <v>148</v>
      </c>
      <c r="D225" s="154">
        <f>IF(D$165=EOMONTH($D51,-1),SUMIFS($D216:$NK216,$D$165:$NK$165,"&gt;="&amp;EOMONTH($D51,$S51),$D$165:$NK$165,"&lt;"&amp;EOMONTH($D51,60))*-$AF51+SUMIFS($D216:$NK216,$D$165:$NK$165,"&gt;="&amp;EOMONTH($D51,60),$D$165:$NK$165,"&lt;"&amp;EOMONTH($D51,300))*-$AG51,0)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E225" s="154">
        <f t="shared" ref="E225:BP225" si="268">IF(E$165=EOMONTH($D51,-1),SUMIFS($D216:$NK216,$D$165:$NK$165,"&gt;="&amp;EOMONTH($D51,$S51),$D$165:$NK$165,"&lt;"&amp;EOMONTH($D51,60))*-$AF51+SUMIFS($D216:$NK216,$D$165:$NK$165,"&gt;="&amp;EOMONTH($D51,60),$D$165:$NK$165,"&lt;"&amp;EOMONTH($D51,300))*-$AG51,0)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F225" s="154">
        <f t="shared" si="268"/>
        <v>0</v>
      </c>
      <c r="G225" s="154">
        <f t="shared" si="268"/>
        <v>0</v>
      </c>
      <c r="H225" s="154">
        <f t="shared" si="268"/>
        <v>0</v>
      </c>
      <c r="I225" s="154">
        <f t="shared" si="268"/>
        <v>0</v>
      </c>
      <c r="J225" s="154">
        <f t="shared" si="268"/>
        <v>0</v>
      </c>
      <c r="K225" s="154">
        <f t="shared" si="268"/>
        <v>0</v>
      </c>
      <c r="L225" s="154">
        <f t="shared" si="268"/>
        <v>0</v>
      </c>
      <c r="M225" s="154">
        <f t="shared" si="268"/>
        <v>0</v>
      </c>
      <c r="N225" s="154">
        <f t="shared" si="268"/>
        <v>0</v>
      </c>
      <c r="O225" s="154">
        <f t="shared" si="268"/>
        <v>0</v>
      </c>
      <c r="P225" s="154">
        <f t="shared" si="268"/>
        <v>0</v>
      </c>
      <c r="Q225" s="154">
        <f t="shared" si="268"/>
        <v>0</v>
      </c>
      <c r="R225" s="154">
        <f t="shared" si="268"/>
        <v>0</v>
      </c>
      <c r="S225" s="154">
        <f t="shared" si="268"/>
        <v>0</v>
      </c>
      <c r="T225" s="154">
        <f t="shared" si="268"/>
        <v>0</v>
      </c>
      <c r="U225" s="154">
        <f t="shared" si="268"/>
        <v>0</v>
      </c>
      <c r="V225" s="154">
        <f t="shared" si="268"/>
        <v>0</v>
      </c>
      <c r="W225" s="154">
        <f t="shared" si="268"/>
        <v>0</v>
      </c>
      <c r="X225" s="154">
        <f t="shared" si="268"/>
        <v>0</v>
      </c>
      <c r="Y225" s="154">
        <f t="shared" si="268"/>
        <v>0</v>
      </c>
      <c r="Z225" s="154">
        <f t="shared" si="268"/>
        <v>0</v>
      </c>
      <c r="AA225" s="154">
        <f t="shared" si="268"/>
        <v>0</v>
      </c>
      <c r="AB225" s="154">
        <f t="shared" si="268"/>
        <v>0</v>
      </c>
      <c r="AC225" s="154">
        <f t="shared" si="268"/>
        <v>0</v>
      </c>
      <c r="AD225" s="154">
        <f t="shared" si="268"/>
        <v>0</v>
      </c>
      <c r="AE225" s="154">
        <f t="shared" si="268"/>
        <v>0</v>
      </c>
      <c r="AF225" s="154">
        <f t="shared" si="268"/>
        <v>0</v>
      </c>
      <c r="AG225" s="154">
        <f t="shared" si="268"/>
        <v>0</v>
      </c>
      <c r="AH225" s="154">
        <f t="shared" si="268"/>
        <v>0</v>
      </c>
      <c r="AI225" s="154">
        <f t="shared" si="268"/>
        <v>0</v>
      </c>
      <c r="AJ225" s="154">
        <f t="shared" si="268"/>
        <v>0</v>
      </c>
      <c r="AK225" s="154">
        <f t="shared" si="268"/>
        <v>0</v>
      </c>
      <c r="AL225" s="154">
        <f t="shared" si="268"/>
        <v>0</v>
      </c>
      <c r="AM225" s="154">
        <f t="shared" si="268"/>
        <v>0</v>
      </c>
      <c r="AN225" s="154">
        <f t="shared" si="268"/>
        <v>0</v>
      </c>
      <c r="AO225" s="154">
        <f t="shared" si="268"/>
        <v>0</v>
      </c>
      <c r="AP225" s="154">
        <f t="shared" si="268"/>
        <v>0</v>
      </c>
      <c r="AQ225" s="154">
        <f t="shared" si="268"/>
        <v>0</v>
      </c>
      <c r="AR225" s="154">
        <f t="shared" si="268"/>
        <v>0</v>
      </c>
      <c r="AS225" s="154">
        <f t="shared" si="268"/>
        <v>0</v>
      </c>
      <c r="AT225" s="154">
        <f t="shared" si="268"/>
        <v>0</v>
      </c>
      <c r="AU225" s="154">
        <f t="shared" si="268"/>
        <v>0</v>
      </c>
      <c r="AV225" s="154">
        <f t="shared" si="268"/>
        <v>0</v>
      </c>
      <c r="AW225" s="154">
        <f t="shared" si="268"/>
        <v>0</v>
      </c>
      <c r="AX225" s="154">
        <f t="shared" si="268"/>
        <v>0</v>
      </c>
      <c r="AY225" s="154">
        <f t="shared" si="268"/>
        <v>0</v>
      </c>
      <c r="AZ225" s="154">
        <f t="shared" si="268"/>
        <v>0</v>
      </c>
      <c r="BA225" s="154">
        <f t="shared" si="268"/>
        <v>0</v>
      </c>
      <c r="BB225" s="154">
        <f t="shared" si="268"/>
        <v>0</v>
      </c>
      <c r="BC225" s="154">
        <f t="shared" si="268"/>
        <v>0</v>
      </c>
      <c r="BD225" s="154">
        <f t="shared" si="268"/>
        <v>0</v>
      </c>
      <c r="BE225" s="154">
        <f t="shared" si="268"/>
        <v>0</v>
      </c>
      <c r="BF225" s="154">
        <f t="shared" si="268"/>
        <v>0</v>
      </c>
      <c r="BG225" s="154">
        <f t="shared" si="268"/>
        <v>0</v>
      </c>
      <c r="BH225" s="154">
        <f t="shared" si="268"/>
        <v>0</v>
      </c>
      <c r="BI225" s="154">
        <f t="shared" si="268"/>
        <v>0</v>
      </c>
      <c r="BJ225" s="154">
        <f t="shared" si="268"/>
        <v>0</v>
      </c>
      <c r="BK225" s="154">
        <f t="shared" si="268"/>
        <v>0</v>
      </c>
      <c r="BL225" s="154">
        <f t="shared" si="268"/>
        <v>0</v>
      </c>
      <c r="BM225" s="154">
        <f t="shared" si="268"/>
        <v>0</v>
      </c>
      <c r="BN225" s="154">
        <f t="shared" si="268"/>
        <v>0</v>
      </c>
      <c r="BO225" s="154">
        <f t="shared" si="268"/>
        <v>0</v>
      </c>
      <c r="BP225" s="154">
        <f t="shared" si="268"/>
        <v>0</v>
      </c>
      <c r="BQ225" s="154">
        <f t="shared" ref="BQ225:EB225" si="269">IF(BQ$165=EOMONTH($D51,-1),SUMIFS($D216:$NK216,$D$165:$NK$165,"&gt;="&amp;EOMONTH($D51,$S51),$D$165:$NK$165,"&lt;"&amp;EOMONTH($D51,60))*-$AF51+SUMIFS($D216:$NK216,$D$165:$NK$165,"&gt;="&amp;EOMONTH($D51,60),$D$165:$NK$165,"&lt;"&amp;EOMONTH($D51,300))*-$AG51,0)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BR225" s="154">
        <f t="shared" si="269"/>
        <v>0</v>
      </c>
      <c r="BS225" s="154">
        <f t="shared" si="269"/>
        <v>0</v>
      </c>
      <c r="BT225" s="154">
        <f t="shared" si="269"/>
        <v>0</v>
      </c>
      <c r="BU225" s="154">
        <f t="shared" si="269"/>
        <v>0</v>
      </c>
      <c r="BV225" s="154">
        <f t="shared" si="269"/>
        <v>0</v>
      </c>
      <c r="BW225" s="154">
        <f t="shared" si="269"/>
        <v>0</v>
      </c>
      <c r="BX225" s="154">
        <f t="shared" si="269"/>
        <v>0</v>
      </c>
      <c r="BY225" s="154">
        <f t="shared" si="269"/>
        <v>0</v>
      </c>
      <c r="BZ225" s="154">
        <f t="shared" si="269"/>
        <v>0</v>
      </c>
      <c r="CA225" s="154">
        <f t="shared" si="269"/>
        <v>0</v>
      </c>
      <c r="CB225" s="154">
        <f t="shared" si="269"/>
        <v>0</v>
      </c>
      <c r="CC225" s="154">
        <f t="shared" si="269"/>
        <v>0</v>
      </c>
      <c r="CD225" s="154">
        <f t="shared" si="269"/>
        <v>0</v>
      </c>
      <c r="CE225" s="154">
        <f t="shared" si="269"/>
        <v>0</v>
      </c>
      <c r="CF225" s="154">
        <f t="shared" si="269"/>
        <v>0</v>
      </c>
      <c r="CG225" s="154">
        <f t="shared" si="269"/>
        <v>0</v>
      </c>
      <c r="CH225" s="154">
        <f t="shared" si="269"/>
        <v>0</v>
      </c>
      <c r="CI225" s="154">
        <f t="shared" si="269"/>
        <v>0</v>
      </c>
      <c r="CJ225" s="154">
        <f t="shared" si="269"/>
        <v>0</v>
      </c>
      <c r="CK225" s="154">
        <f t="shared" si="269"/>
        <v>0</v>
      </c>
      <c r="CL225" s="154">
        <f t="shared" si="269"/>
        <v>0</v>
      </c>
      <c r="CM225" s="154">
        <f t="shared" si="269"/>
        <v>0</v>
      </c>
      <c r="CN225" s="154">
        <f t="shared" si="269"/>
        <v>0</v>
      </c>
      <c r="CO225" s="154">
        <f t="shared" si="269"/>
        <v>0</v>
      </c>
      <c r="CP225" s="154">
        <f t="shared" si="269"/>
        <v>0</v>
      </c>
      <c r="CQ225" s="154">
        <f t="shared" si="269"/>
        <v>0</v>
      </c>
      <c r="CR225" s="154">
        <f t="shared" si="269"/>
        <v>0</v>
      </c>
      <c r="CS225" s="154">
        <f t="shared" si="269"/>
        <v>0</v>
      </c>
      <c r="CT225" s="154">
        <f t="shared" si="269"/>
        <v>0</v>
      </c>
      <c r="CU225" s="154">
        <f t="shared" si="269"/>
        <v>0</v>
      </c>
      <c r="CV225" s="154">
        <f t="shared" si="269"/>
        <v>0</v>
      </c>
      <c r="CW225" s="154">
        <f t="shared" si="269"/>
        <v>0</v>
      </c>
      <c r="CX225" s="154">
        <f t="shared" si="269"/>
        <v>0</v>
      </c>
      <c r="CY225" s="154">
        <f t="shared" si="269"/>
        <v>0</v>
      </c>
      <c r="CZ225" s="154">
        <f t="shared" si="269"/>
        <v>0</v>
      </c>
      <c r="DA225" s="154">
        <f t="shared" si="269"/>
        <v>0</v>
      </c>
      <c r="DB225" s="154">
        <f t="shared" si="269"/>
        <v>0</v>
      </c>
      <c r="DC225" s="154">
        <f t="shared" si="269"/>
        <v>0</v>
      </c>
      <c r="DD225" s="154">
        <f t="shared" si="269"/>
        <v>0</v>
      </c>
      <c r="DE225" s="154">
        <f t="shared" si="269"/>
        <v>0</v>
      </c>
      <c r="DF225" s="154">
        <f t="shared" si="269"/>
        <v>0</v>
      </c>
      <c r="DG225" s="154">
        <f t="shared" si="269"/>
        <v>0</v>
      </c>
      <c r="DH225" s="154">
        <f t="shared" si="269"/>
        <v>0</v>
      </c>
      <c r="DI225" s="154">
        <f t="shared" si="269"/>
        <v>0</v>
      </c>
      <c r="DJ225" s="154">
        <f t="shared" si="269"/>
        <v>0</v>
      </c>
      <c r="DK225" s="154">
        <f t="shared" si="269"/>
        <v>0</v>
      </c>
      <c r="DL225" s="154">
        <f t="shared" si="269"/>
        <v>0</v>
      </c>
      <c r="DM225" s="154">
        <f t="shared" si="269"/>
        <v>0</v>
      </c>
      <c r="DN225" s="154">
        <f t="shared" si="269"/>
        <v>0</v>
      </c>
      <c r="DO225" s="154">
        <f t="shared" si="269"/>
        <v>0</v>
      </c>
      <c r="DP225" s="154">
        <f t="shared" si="269"/>
        <v>0</v>
      </c>
      <c r="DQ225" s="154">
        <f t="shared" si="269"/>
        <v>0</v>
      </c>
      <c r="DR225" s="154">
        <f t="shared" si="269"/>
        <v>0</v>
      </c>
      <c r="DS225" s="154">
        <f t="shared" si="269"/>
        <v>0</v>
      </c>
      <c r="DT225" s="154">
        <f t="shared" si="269"/>
        <v>0</v>
      </c>
      <c r="DU225" s="154">
        <f t="shared" si="269"/>
        <v>0</v>
      </c>
      <c r="DV225" s="154">
        <f t="shared" si="269"/>
        <v>0</v>
      </c>
      <c r="DW225" s="154">
        <f t="shared" si="269"/>
        <v>0</v>
      </c>
      <c r="DX225" s="154">
        <f t="shared" si="269"/>
        <v>0</v>
      </c>
      <c r="DY225" s="154">
        <f t="shared" si="269"/>
        <v>0</v>
      </c>
      <c r="DZ225" s="154">
        <f t="shared" si="269"/>
        <v>0</v>
      </c>
      <c r="EA225" s="154">
        <f t="shared" si="269"/>
        <v>0</v>
      </c>
      <c r="EB225" s="154">
        <f t="shared" si="269"/>
        <v>0</v>
      </c>
      <c r="EC225" s="154">
        <f t="shared" ref="EC225:GN225" si="270">IF(EC$165=EOMONTH($D51,-1),SUMIFS($D216:$NK216,$D$165:$NK$165,"&gt;="&amp;EOMONTH($D51,$S51),$D$165:$NK$165,"&lt;"&amp;EOMONTH($D51,60))*-$AF51+SUMIFS($D216:$NK216,$D$165:$NK$165,"&gt;="&amp;EOMONTH($D51,60),$D$165:$NK$165,"&lt;"&amp;EOMONTH($D51,300))*-$AG51,0)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ED225" s="154">
        <f t="shared" si="270"/>
        <v>0</v>
      </c>
      <c r="EE225" s="154">
        <f t="shared" si="270"/>
        <v>0</v>
      </c>
      <c r="EF225" s="154">
        <f t="shared" si="270"/>
        <v>0</v>
      </c>
      <c r="EG225" s="154">
        <f t="shared" si="270"/>
        <v>0</v>
      </c>
      <c r="EH225" s="154">
        <f t="shared" si="270"/>
        <v>0</v>
      </c>
      <c r="EI225" s="154">
        <f t="shared" si="270"/>
        <v>0</v>
      </c>
      <c r="EJ225" s="154">
        <f t="shared" si="270"/>
        <v>0</v>
      </c>
      <c r="EK225" s="154">
        <f t="shared" si="270"/>
        <v>0</v>
      </c>
      <c r="EL225" s="154">
        <f t="shared" si="270"/>
        <v>0</v>
      </c>
      <c r="EM225" s="154">
        <f t="shared" si="270"/>
        <v>0</v>
      </c>
      <c r="EN225" s="154">
        <f t="shared" si="270"/>
        <v>0</v>
      </c>
      <c r="EO225" s="154">
        <f t="shared" si="270"/>
        <v>0</v>
      </c>
      <c r="EP225" s="154">
        <f t="shared" si="270"/>
        <v>0</v>
      </c>
      <c r="EQ225" s="154">
        <f t="shared" si="270"/>
        <v>0</v>
      </c>
      <c r="ER225" s="154">
        <f t="shared" si="270"/>
        <v>0</v>
      </c>
      <c r="ES225" s="154">
        <f t="shared" si="270"/>
        <v>0</v>
      </c>
      <c r="ET225" s="154">
        <f t="shared" si="270"/>
        <v>0</v>
      </c>
      <c r="EU225" s="154">
        <f t="shared" si="270"/>
        <v>0</v>
      </c>
      <c r="EV225" s="154">
        <f t="shared" si="270"/>
        <v>0</v>
      </c>
      <c r="EW225" s="154">
        <f t="shared" si="270"/>
        <v>0</v>
      </c>
      <c r="EX225" s="154">
        <f t="shared" si="270"/>
        <v>0</v>
      </c>
      <c r="EY225" s="154">
        <f t="shared" si="270"/>
        <v>0</v>
      </c>
      <c r="EZ225" s="154">
        <f t="shared" si="270"/>
        <v>0</v>
      </c>
      <c r="FA225" s="154">
        <f t="shared" si="270"/>
        <v>0</v>
      </c>
      <c r="FB225" s="154">
        <f t="shared" si="270"/>
        <v>0</v>
      </c>
      <c r="FC225" s="154">
        <f t="shared" si="270"/>
        <v>0</v>
      </c>
      <c r="FD225" s="154">
        <f t="shared" si="270"/>
        <v>0</v>
      </c>
      <c r="FE225" s="154">
        <f t="shared" si="270"/>
        <v>0</v>
      </c>
      <c r="FF225" s="154">
        <f t="shared" si="270"/>
        <v>0</v>
      </c>
      <c r="FG225" s="154">
        <f t="shared" si="270"/>
        <v>0</v>
      </c>
      <c r="FH225" s="154">
        <f t="shared" si="270"/>
        <v>0</v>
      </c>
      <c r="FI225" s="154">
        <f t="shared" si="270"/>
        <v>0</v>
      </c>
      <c r="FJ225" s="154">
        <f t="shared" si="270"/>
        <v>0</v>
      </c>
      <c r="FK225" s="154">
        <f t="shared" si="270"/>
        <v>0</v>
      </c>
      <c r="FL225" s="154">
        <f t="shared" si="270"/>
        <v>0</v>
      </c>
      <c r="FM225" s="154">
        <f t="shared" si="270"/>
        <v>0</v>
      </c>
      <c r="FN225" s="154">
        <f t="shared" si="270"/>
        <v>0</v>
      </c>
      <c r="FO225" s="154">
        <f t="shared" si="270"/>
        <v>0</v>
      </c>
      <c r="FP225" s="154">
        <f t="shared" si="270"/>
        <v>0</v>
      </c>
      <c r="FQ225" s="154">
        <f t="shared" si="270"/>
        <v>0</v>
      </c>
      <c r="FR225" s="154">
        <f t="shared" si="270"/>
        <v>0</v>
      </c>
      <c r="FS225" s="154">
        <f t="shared" si="270"/>
        <v>0</v>
      </c>
      <c r="FT225" s="154">
        <f t="shared" si="270"/>
        <v>0</v>
      </c>
      <c r="FU225" s="154">
        <f t="shared" si="270"/>
        <v>0</v>
      </c>
      <c r="FV225" s="154">
        <f t="shared" si="270"/>
        <v>0</v>
      </c>
      <c r="FW225" s="154">
        <f t="shared" si="270"/>
        <v>0</v>
      </c>
      <c r="FX225" s="154">
        <f t="shared" si="270"/>
        <v>0</v>
      </c>
      <c r="FY225" s="154">
        <f t="shared" si="270"/>
        <v>0</v>
      </c>
      <c r="FZ225" s="154">
        <f t="shared" si="270"/>
        <v>0</v>
      </c>
      <c r="GA225" s="154">
        <f t="shared" si="270"/>
        <v>0</v>
      </c>
      <c r="GB225" s="154">
        <f t="shared" si="270"/>
        <v>0</v>
      </c>
      <c r="GC225" s="154">
        <f t="shared" si="270"/>
        <v>0</v>
      </c>
      <c r="GD225" s="154">
        <f t="shared" si="270"/>
        <v>0</v>
      </c>
      <c r="GE225" s="154">
        <f t="shared" si="270"/>
        <v>0</v>
      </c>
      <c r="GF225" s="154">
        <f t="shared" si="270"/>
        <v>0</v>
      </c>
      <c r="GG225" s="154">
        <f t="shared" si="270"/>
        <v>0</v>
      </c>
      <c r="GH225" s="154">
        <f t="shared" si="270"/>
        <v>0</v>
      </c>
      <c r="GI225" s="154">
        <f t="shared" si="270"/>
        <v>0</v>
      </c>
      <c r="GJ225" s="154">
        <f t="shared" si="270"/>
        <v>0</v>
      </c>
      <c r="GK225" s="154">
        <f t="shared" si="270"/>
        <v>0</v>
      </c>
      <c r="GL225" s="154">
        <f t="shared" si="270"/>
        <v>0</v>
      </c>
      <c r="GM225" s="154">
        <f t="shared" si="270"/>
        <v>0</v>
      </c>
      <c r="GN225" s="154">
        <f t="shared" si="270"/>
        <v>0</v>
      </c>
      <c r="GO225" s="154">
        <f t="shared" ref="GO225:IZ225" si="271">IF(GO$165=EOMONTH($D51,-1),SUMIFS($D216:$NK216,$D$165:$NK$165,"&gt;="&amp;EOMONTH($D51,$S51),$D$165:$NK$165,"&lt;"&amp;EOMONTH($D51,60))*-$AF51+SUMIFS($D216:$NK216,$D$165:$NK$165,"&gt;="&amp;EOMONTH($D51,60),$D$165:$NK$165,"&lt;"&amp;EOMONTH($D51,300))*-$AG51,0)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GP225" s="154">
        <f t="shared" si="271"/>
        <v>0</v>
      </c>
      <c r="GQ225" s="154">
        <f t="shared" si="271"/>
        <v>0</v>
      </c>
      <c r="GR225" s="154">
        <f t="shared" si="271"/>
        <v>0</v>
      </c>
      <c r="GS225" s="154">
        <f t="shared" si="271"/>
        <v>0</v>
      </c>
      <c r="GT225" s="154">
        <f t="shared" si="271"/>
        <v>0</v>
      </c>
      <c r="GU225" s="154">
        <f t="shared" si="271"/>
        <v>0</v>
      </c>
      <c r="GV225" s="154">
        <f t="shared" si="271"/>
        <v>0</v>
      </c>
      <c r="GW225" s="154">
        <f t="shared" si="271"/>
        <v>0</v>
      </c>
      <c r="GX225" s="154">
        <f t="shared" si="271"/>
        <v>0</v>
      </c>
      <c r="GY225" s="154">
        <f t="shared" si="271"/>
        <v>0</v>
      </c>
      <c r="GZ225" s="154">
        <f t="shared" si="271"/>
        <v>0</v>
      </c>
      <c r="HA225" s="154">
        <f t="shared" si="271"/>
        <v>0</v>
      </c>
      <c r="HB225" s="154">
        <f t="shared" si="271"/>
        <v>0</v>
      </c>
      <c r="HC225" s="154">
        <f t="shared" si="271"/>
        <v>0</v>
      </c>
      <c r="HD225" s="154">
        <f t="shared" si="271"/>
        <v>0</v>
      </c>
      <c r="HE225" s="154">
        <f t="shared" si="271"/>
        <v>0</v>
      </c>
      <c r="HF225" s="154">
        <f t="shared" si="271"/>
        <v>0</v>
      </c>
      <c r="HG225" s="154">
        <f t="shared" si="271"/>
        <v>0</v>
      </c>
      <c r="HH225" s="154">
        <f t="shared" si="271"/>
        <v>0</v>
      </c>
      <c r="HI225" s="154">
        <f t="shared" si="271"/>
        <v>0</v>
      </c>
      <c r="HJ225" s="154">
        <f t="shared" si="271"/>
        <v>0</v>
      </c>
      <c r="HK225" s="154">
        <f t="shared" si="271"/>
        <v>0</v>
      </c>
      <c r="HL225" s="154">
        <f t="shared" si="271"/>
        <v>0</v>
      </c>
      <c r="HM225" s="154">
        <f t="shared" si="271"/>
        <v>0</v>
      </c>
      <c r="HN225" s="154">
        <f t="shared" si="271"/>
        <v>0</v>
      </c>
      <c r="HO225" s="154">
        <f t="shared" si="271"/>
        <v>0</v>
      </c>
      <c r="HP225" s="154">
        <f t="shared" si="271"/>
        <v>0</v>
      </c>
      <c r="HQ225" s="154">
        <f t="shared" si="271"/>
        <v>0</v>
      </c>
      <c r="HR225" s="154">
        <f t="shared" si="271"/>
        <v>0</v>
      </c>
      <c r="HS225" s="154">
        <f t="shared" si="271"/>
        <v>0</v>
      </c>
      <c r="HT225" s="154">
        <f t="shared" si="271"/>
        <v>0</v>
      </c>
      <c r="HU225" s="154">
        <f t="shared" si="271"/>
        <v>0</v>
      </c>
      <c r="HV225" s="154">
        <f t="shared" si="271"/>
        <v>0</v>
      </c>
      <c r="HW225" s="154">
        <f t="shared" si="271"/>
        <v>0</v>
      </c>
      <c r="HX225" s="154">
        <f t="shared" si="271"/>
        <v>0</v>
      </c>
      <c r="HY225" s="154">
        <f t="shared" si="271"/>
        <v>0</v>
      </c>
      <c r="HZ225" s="154">
        <f t="shared" si="271"/>
        <v>0</v>
      </c>
      <c r="IA225" s="154">
        <f t="shared" si="271"/>
        <v>0</v>
      </c>
      <c r="IB225" s="154">
        <f t="shared" si="271"/>
        <v>0</v>
      </c>
      <c r="IC225" s="154">
        <f t="shared" si="271"/>
        <v>0</v>
      </c>
      <c r="ID225" s="154">
        <f t="shared" si="271"/>
        <v>0</v>
      </c>
      <c r="IE225" s="154">
        <f t="shared" si="271"/>
        <v>0</v>
      </c>
      <c r="IF225" s="154">
        <f t="shared" si="271"/>
        <v>0</v>
      </c>
      <c r="IG225" s="154">
        <f t="shared" si="271"/>
        <v>0</v>
      </c>
      <c r="IH225" s="154">
        <f t="shared" si="271"/>
        <v>0</v>
      </c>
      <c r="II225" s="154">
        <f t="shared" si="271"/>
        <v>0</v>
      </c>
      <c r="IJ225" s="154">
        <f t="shared" si="271"/>
        <v>0</v>
      </c>
      <c r="IK225" s="154">
        <f t="shared" si="271"/>
        <v>0</v>
      </c>
      <c r="IL225" s="154">
        <f t="shared" si="271"/>
        <v>0</v>
      </c>
      <c r="IM225" s="154">
        <f t="shared" si="271"/>
        <v>0</v>
      </c>
      <c r="IN225" s="154">
        <f t="shared" si="271"/>
        <v>0</v>
      </c>
      <c r="IO225" s="154">
        <f t="shared" si="271"/>
        <v>0</v>
      </c>
      <c r="IP225" s="154">
        <f t="shared" si="271"/>
        <v>0</v>
      </c>
      <c r="IQ225" s="154">
        <f t="shared" si="271"/>
        <v>0</v>
      </c>
      <c r="IR225" s="154">
        <f t="shared" si="271"/>
        <v>0</v>
      </c>
      <c r="IS225" s="154">
        <f t="shared" si="271"/>
        <v>0</v>
      </c>
      <c r="IT225" s="154">
        <f t="shared" si="271"/>
        <v>0</v>
      </c>
      <c r="IU225" s="154">
        <f t="shared" si="271"/>
        <v>0</v>
      </c>
      <c r="IV225" s="154">
        <f t="shared" si="271"/>
        <v>0</v>
      </c>
      <c r="IW225" s="154">
        <f t="shared" si="271"/>
        <v>0</v>
      </c>
      <c r="IX225" s="154">
        <f t="shared" si="271"/>
        <v>0</v>
      </c>
      <c r="IY225" s="154">
        <f t="shared" si="271"/>
        <v>0</v>
      </c>
      <c r="IZ225" s="154">
        <f t="shared" si="271"/>
        <v>0</v>
      </c>
      <c r="JA225" s="154">
        <f t="shared" ref="JA225:LL225" si="272">IF(JA$165=EOMONTH($D51,-1),SUMIFS($D216:$NK216,$D$165:$NK$165,"&gt;="&amp;EOMONTH($D51,$S51),$D$165:$NK$165,"&lt;"&amp;EOMONTH($D51,60))*-$AF51+SUMIFS($D216:$NK216,$D$165:$NK$165,"&gt;="&amp;EOMONTH($D51,60),$D$165:$NK$165,"&lt;"&amp;EOMONTH($D51,300))*-$AG51,0)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JB225" s="154">
        <f t="shared" si="272"/>
        <v>0</v>
      </c>
      <c r="JC225" s="154">
        <f t="shared" si="272"/>
        <v>0</v>
      </c>
      <c r="JD225" s="154">
        <f t="shared" si="272"/>
        <v>0</v>
      </c>
      <c r="JE225" s="154">
        <f t="shared" si="272"/>
        <v>0</v>
      </c>
      <c r="JF225" s="154">
        <f t="shared" si="272"/>
        <v>0</v>
      </c>
      <c r="JG225" s="154">
        <f t="shared" si="272"/>
        <v>0</v>
      </c>
      <c r="JH225" s="154">
        <f t="shared" si="272"/>
        <v>0</v>
      </c>
      <c r="JI225" s="154">
        <f t="shared" si="272"/>
        <v>0</v>
      </c>
      <c r="JJ225" s="154">
        <f t="shared" si="272"/>
        <v>0</v>
      </c>
      <c r="JK225" s="154">
        <f t="shared" si="272"/>
        <v>0</v>
      </c>
      <c r="JL225" s="154">
        <f t="shared" si="272"/>
        <v>0</v>
      </c>
      <c r="JM225" s="154">
        <f t="shared" si="272"/>
        <v>0</v>
      </c>
      <c r="JN225" s="154">
        <f t="shared" si="272"/>
        <v>0</v>
      </c>
      <c r="JO225" s="154">
        <f t="shared" si="272"/>
        <v>0</v>
      </c>
      <c r="JP225" s="154">
        <f t="shared" si="272"/>
        <v>0</v>
      </c>
      <c r="JQ225" s="154">
        <f t="shared" si="272"/>
        <v>0</v>
      </c>
      <c r="JR225" s="154">
        <f t="shared" si="272"/>
        <v>0</v>
      </c>
      <c r="JS225" s="154">
        <f t="shared" si="272"/>
        <v>0</v>
      </c>
      <c r="JT225" s="154">
        <f t="shared" si="272"/>
        <v>0</v>
      </c>
      <c r="JU225" s="154">
        <f t="shared" si="272"/>
        <v>0</v>
      </c>
      <c r="JV225" s="154">
        <f t="shared" si="272"/>
        <v>0</v>
      </c>
      <c r="JW225" s="154">
        <f t="shared" si="272"/>
        <v>0</v>
      </c>
      <c r="JX225" s="154">
        <f t="shared" si="272"/>
        <v>0</v>
      </c>
      <c r="JY225" s="154">
        <f t="shared" si="272"/>
        <v>0</v>
      </c>
      <c r="JZ225" s="154">
        <f t="shared" si="272"/>
        <v>0</v>
      </c>
      <c r="KA225" s="154">
        <f t="shared" si="272"/>
        <v>0</v>
      </c>
      <c r="KB225" s="154">
        <f t="shared" si="272"/>
        <v>0</v>
      </c>
      <c r="KC225" s="154">
        <f t="shared" si="272"/>
        <v>0</v>
      </c>
      <c r="KD225" s="154">
        <f t="shared" si="272"/>
        <v>0</v>
      </c>
      <c r="KE225" s="154">
        <f t="shared" si="272"/>
        <v>0</v>
      </c>
      <c r="KF225" s="154">
        <f t="shared" si="272"/>
        <v>0</v>
      </c>
      <c r="KG225" s="154">
        <f t="shared" si="272"/>
        <v>0</v>
      </c>
      <c r="KH225" s="154">
        <f t="shared" si="272"/>
        <v>0</v>
      </c>
      <c r="KI225" s="154">
        <f t="shared" si="272"/>
        <v>0</v>
      </c>
      <c r="KJ225" s="154">
        <f t="shared" si="272"/>
        <v>0</v>
      </c>
      <c r="KK225" s="154">
        <f t="shared" si="272"/>
        <v>0</v>
      </c>
      <c r="KL225" s="154">
        <f t="shared" si="272"/>
        <v>0</v>
      </c>
      <c r="KM225" s="154">
        <f t="shared" si="272"/>
        <v>0</v>
      </c>
      <c r="KN225" s="154">
        <f t="shared" si="272"/>
        <v>0</v>
      </c>
      <c r="KO225" s="154">
        <f t="shared" si="272"/>
        <v>0</v>
      </c>
      <c r="KP225" s="154">
        <f t="shared" si="272"/>
        <v>0</v>
      </c>
      <c r="KQ225" s="154">
        <f t="shared" si="272"/>
        <v>0</v>
      </c>
      <c r="KR225" s="154">
        <f t="shared" si="272"/>
        <v>0</v>
      </c>
      <c r="KS225" s="154">
        <f t="shared" si="272"/>
        <v>0</v>
      </c>
      <c r="KT225" s="154">
        <f t="shared" si="272"/>
        <v>0</v>
      </c>
      <c r="KU225" s="154">
        <f t="shared" si="272"/>
        <v>0</v>
      </c>
      <c r="KV225" s="154">
        <f t="shared" si="272"/>
        <v>0</v>
      </c>
      <c r="KW225" s="154">
        <f t="shared" si="272"/>
        <v>0</v>
      </c>
      <c r="KX225" s="154">
        <f t="shared" si="272"/>
        <v>0</v>
      </c>
      <c r="KY225" s="154">
        <f t="shared" si="272"/>
        <v>0</v>
      </c>
      <c r="KZ225" s="154">
        <f t="shared" si="272"/>
        <v>0</v>
      </c>
      <c r="LA225" s="154">
        <f t="shared" si="272"/>
        <v>0</v>
      </c>
      <c r="LB225" s="154">
        <f t="shared" si="272"/>
        <v>0</v>
      </c>
      <c r="LC225" s="154">
        <f t="shared" si="272"/>
        <v>0</v>
      </c>
      <c r="LD225" s="154">
        <f t="shared" si="272"/>
        <v>0</v>
      </c>
      <c r="LE225" s="154">
        <f t="shared" si="272"/>
        <v>0</v>
      </c>
      <c r="LF225" s="154">
        <f t="shared" si="272"/>
        <v>0</v>
      </c>
      <c r="LG225" s="154">
        <f t="shared" si="272"/>
        <v>0</v>
      </c>
      <c r="LH225" s="154">
        <f t="shared" si="272"/>
        <v>0</v>
      </c>
      <c r="LI225" s="154">
        <f t="shared" si="272"/>
        <v>0</v>
      </c>
      <c r="LJ225" s="154">
        <f t="shared" si="272"/>
        <v>0</v>
      </c>
      <c r="LK225" s="154">
        <f t="shared" si="272"/>
        <v>0</v>
      </c>
      <c r="LL225" s="154">
        <f t="shared" si="272"/>
        <v>0</v>
      </c>
      <c r="LM225" s="154">
        <f t="shared" ref="LM225:NK225" si="273">IF(LM$165=EOMONTH($D51,-1),SUMIFS($D216:$NK216,$D$165:$NK$165,"&gt;="&amp;EOMONTH($D51,$S51),$D$165:$NK$165,"&lt;"&amp;EOMONTH($D51,60))*-$AF51+SUMIFS($D216:$NK216,$D$165:$NK$165,"&gt;="&amp;EOMONTH($D51,60),$D$165:$NK$165,"&lt;"&amp;EOMONTH($D51,300))*-$AG51,0)</f>
        <v>0</v>
      </c>
      <c r="LN225" s="154">
        <f t="shared" si="273"/>
        <v>0</v>
      </c>
      <c r="LO225" s="154">
        <f t="shared" si="273"/>
        <v>0</v>
      </c>
      <c r="LP225" s="154">
        <f t="shared" si="273"/>
        <v>0</v>
      </c>
      <c r="LQ225" s="154">
        <f t="shared" si="273"/>
        <v>0</v>
      </c>
      <c r="LR225" s="154">
        <f t="shared" si="273"/>
        <v>0</v>
      </c>
      <c r="LS225" s="154">
        <f t="shared" si="273"/>
        <v>0</v>
      </c>
      <c r="LT225" s="154">
        <f t="shared" si="273"/>
        <v>0</v>
      </c>
      <c r="LU225" s="154">
        <f t="shared" si="273"/>
        <v>0</v>
      </c>
      <c r="LV225" s="154">
        <f t="shared" si="273"/>
        <v>0</v>
      </c>
      <c r="LW225" s="154">
        <f t="shared" si="273"/>
        <v>0</v>
      </c>
      <c r="LX225" s="154">
        <f t="shared" si="273"/>
        <v>0</v>
      </c>
      <c r="LY225" s="154">
        <f t="shared" si="273"/>
        <v>0</v>
      </c>
      <c r="LZ225" s="154">
        <f t="shared" si="273"/>
        <v>0</v>
      </c>
      <c r="MA225" s="154">
        <f t="shared" si="273"/>
        <v>0</v>
      </c>
      <c r="MB225" s="154">
        <f t="shared" si="273"/>
        <v>0</v>
      </c>
      <c r="MC225" s="154">
        <f t="shared" si="273"/>
        <v>0</v>
      </c>
      <c r="MD225" s="154">
        <f t="shared" si="273"/>
        <v>0</v>
      </c>
      <c r="ME225" s="154">
        <f t="shared" si="273"/>
        <v>0</v>
      </c>
      <c r="MF225" s="154">
        <f t="shared" si="273"/>
        <v>0</v>
      </c>
      <c r="MG225" s="154">
        <f t="shared" si="273"/>
        <v>0</v>
      </c>
      <c r="MH225" s="154">
        <f t="shared" si="273"/>
        <v>0</v>
      </c>
      <c r="MI225" s="154">
        <f t="shared" si="273"/>
        <v>0</v>
      </c>
      <c r="MJ225" s="154">
        <f t="shared" si="273"/>
        <v>0</v>
      </c>
      <c r="MK225" s="154">
        <f t="shared" si="273"/>
        <v>0</v>
      </c>
      <c r="ML225" s="154">
        <f t="shared" si="273"/>
        <v>0</v>
      </c>
      <c r="MM225" s="154">
        <f t="shared" si="273"/>
        <v>0</v>
      </c>
      <c r="MN225" s="154">
        <f t="shared" si="273"/>
        <v>0</v>
      </c>
      <c r="MO225" s="154">
        <f t="shared" si="273"/>
        <v>0</v>
      </c>
      <c r="MP225" s="154">
        <f t="shared" si="273"/>
        <v>0</v>
      </c>
      <c r="MQ225" s="154">
        <f t="shared" si="273"/>
        <v>0</v>
      </c>
      <c r="MR225" s="154">
        <f t="shared" si="273"/>
        <v>0</v>
      </c>
      <c r="MS225" s="154">
        <f t="shared" si="273"/>
        <v>0</v>
      </c>
      <c r="MT225" s="154">
        <f t="shared" si="273"/>
        <v>0</v>
      </c>
      <c r="MU225" s="154">
        <f t="shared" si="273"/>
        <v>0</v>
      </c>
      <c r="MV225" s="154">
        <f t="shared" si="273"/>
        <v>0</v>
      </c>
      <c r="MW225" s="154">
        <f t="shared" si="273"/>
        <v>0</v>
      </c>
      <c r="MX225" s="154">
        <f t="shared" si="273"/>
        <v>0</v>
      </c>
      <c r="MY225" s="154">
        <f t="shared" si="273"/>
        <v>0</v>
      </c>
      <c r="MZ225" s="154">
        <f t="shared" si="273"/>
        <v>0</v>
      </c>
      <c r="NA225" s="154">
        <f t="shared" si="273"/>
        <v>0</v>
      </c>
      <c r="NB225" s="154">
        <f t="shared" si="273"/>
        <v>0</v>
      </c>
      <c r="NC225" s="154">
        <f t="shared" si="273"/>
        <v>0</v>
      </c>
      <c r="ND225" s="154">
        <f t="shared" si="273"/>
        <v>0</v>
      </c>
      <c r="NE225" s="154">
        <f t="shared" si="273"/>
        <v>0</v>
      </c>
      <c r="NF225" s="154">
        <f t="shared" si="273"/>
        <v>0</v>
      </c>
      <c r="NG225" s="154">
        <f t="shared" si="273"/>
        <v>0</v>
      </c>
      <c r="NH225" s="154">
        <f t="shared" si="273"/>
        <v>0</v>
      </c>
      <c r="NI225" s="154">
        <f t="shared" si="273"/>
        <v>0</v>
      </c>
      <c r="NJ225" s="154">
        <f t="shared" si="273"/>
        <v>0</v>
      </c>
      <c r="NK225" s="157">
        <f t="shared" si="273"/>
        <v>0</v>
      </c>
    </row>
    <row r="226" spans="1:375" x14ac:dyDescent="0.25">
      <c r="A226" s="156">
        <f t="shared" si="231"/>
        <v>-68066.537618479997</v>
      </c>
      <c r="B226" s="48" t="s">
        <v>157</v>
      </c>
      <c r="C226" s="153" t="s">
        <v>149</v>
      </c>
      <c r="D226" s="154">
        <f t="shared" ref="D226:BO226" si="274">IF(D$165=EOMONTH($E51,$R51*(1-$O51)),-FV($AE51,ROUNDDOWN(YEARFRAC($D$165,D$165,1),0),,-($AC51*(1-$O51)+$AD51*$O51)*$B51,0),0)</f>
        <v>0</v>
      </c>
      <c r="E226" s="154">
        <f t="shared" si="274"/>
        <v>0</v>
      </c>
      <c r="F226" s="154">
        <f t="shared" si="274"/>
        <v>0</v>
      </c>
      <c r="G226" s="154">
        <f t="shared" si="274"/>
        <v>0</v>
      </c>
      <c r="H226" s="154">
        <f t="shared" si="274"/>
        <v>0</v>
      </c>
      <c r="I226" s="154">
        <f t="shared" si="274"/>
        <v>0</v>
      </c>
      <c r="J226" s="154">
        <f t="shared" si="274"/>
        <v>0</v>
      </c>
      <c r="K226" s="154">
        <f t="shared" si="274"/>
        <v>0</v>
      </c>
      <c r="L226" s="154">
        <f t="shared" si="274"/>
        <v>0</v>
      </c>
      <c r="M226" s="154">
        <f t="shared" si="274"/>
        <v>0</v>
      </c>
      <c r="N226" s="154">
        <f t="shared" si="274"/>
        <v>0</v>
      </c>
      <c r="O226" s="154">
        <f t="shared" si="274"/>
        <v>0</v>
      </c>
      <c r="P226" s="154">
        <f t="shared" si="274"/>
        <v>0</v>
      </c>
      <c r="Q226" s="154">
        <f t="shared" si="274"/>
        <v>0</v>
      </c>
      <c r="R226" s="154">
        <f t="shared" si="274"/>
        <v>0</v>
      </c>
      <c r="S226" s="154">
        <f t="shared" si="274"/>
        <v>0</v>
      </c>
      <c r="T226" s="154">
        <f t="shared" si="274"/>
        <v>0</v>
      </c>
      <c r="U226" s="154">
        <f t="shared" si="274"/>
        <v>0</v>
      </c>
      <c r="V226" s="154">
        <f t="shared" si="274"/>
        <v>0</v>
      </c>
      <c r="W226" s="154">
        <f t="shared" si="274"/>
        <v>0</v>
      </c>
      <c r="X226" s="154">
        <f t="shared" si="274"/>
        <v>0</v>
      </c>
      <c r="Y226" s="154">
        <f t="shared" si="274"/>
        <v>0</v>
      </c>
      <c r="Z226" s="154">
        <f t="shared" si="274"/>
        <v>0</v>
      </c>
      <c r="AA226" s="154">
        <f t="shared" si="274"/>
        <v>0</v>
      </c>
      <c r="AB226" s="154">
        <f t="shared" si="274"/>
        <v>0</v>
      </c>
      <c r="AC226" s="154">
        <f t="shared" si="274"/>
        <v>0</v>
      </c>
      <c r="AD226" s="154">
        <f t="shared" si="274"/>
        <v>0</v>
      </c>
      <c r="AE226" s="154">
        <f t="shared" si="274"/>
        <v>0</v>
      </c>
      <c r="AF226" s="154">
        <f t="shared" si="274"/>
        <v>0</v>
      </c>
      <c r="AG226" s="154">
        <f t="shared" si="274"/>
        <v>0</v>
      </c>
      <c r="AH226" s="154">
        <f t="shared" si="274"/>
        <v>0</v>
      </c>
      <c r="AI226" s="154">
        <f t="shared" si="274"/>
        <v>0</v>
      </c>
      <c r="AJ226" s="154">
        <f t="shared" si="274"/>
        <v>0</v>
      </c>
      <c r="AK226" s="154">
        <f t="shared" si="274"/>
        <v>0</v>
      </c>
      <c r="AL226" s="154">
        <f t="shared" si="274"/>
        <v>0</v>
      </c>
      <c r="AM226" s="154">
        <f t="shared" si="274"/>
        <v>0</v>
      </c>
      <c r="AN226" s="154">
        <f t="shared" si="274"/>
        <v>0</v>
      </c>
      <c r="AO226" s="154">
        <f t="shared" si="274"/>
        <v>0</v>
      </c>
      <c r="AP226" s="154">
        <f t="shared" si="274"/>
        <v>0</v>
      </c>
      <c r="AQ226" s="154">
        <f t="shared" si="274"/>
        <v>0</v>
      </c>
      <c r="AR226" s="154">
        <f t="shared" si="274"/>
        <v>0</v>
      </c>
      <c r="AS226" s="154">
        <f t="shared" si="274"/>
        <v>0</v>
      </c>
      <c r="AT226" s="154">
        <f t="shared" si="274"/>
        <v>0</v>
      </c>
      <c r="AU226" s="154">
        <f t="shared" si="274"/>
        <v>0</v>
      </c>
      <c r="AV226" s="154">
        <f t="shared" si="274"/>
        <v>0</v>
      </c>
      <c r="AW226" s="154">
        <f t="shared" si="274"/>
        <v>0</v>
      </c>
      <c r="AX226" s="154">
        <f t="shared" si="274"/>
        <v>0</v>
      </c>
      <c r="AY226" s="154">
        <f t="shared" si="274"/>
        <v>0</v>
      </c>
      <c r="AZ226" s="154">
        <f t="shared" si="274"/>
        <v>0</v>
      </c>
      <c r="BA226" s="154">
        <f t="shared" si="274"/>
        <v>0</v>
      </c>
      <c r="BB226" s="154">
        <f t="shared" si="274"/>
        <v>0</v>
      </c>
      <c r="BC226" s="154">
        <f t="shared" si="274"/>
        <v>0</v>
      </c>
      <c r="BD226" s="154">
        <f t="shared" si="274"/>
        <v>0</v>
      </c>
      <c r="BE226" s="154">
        <f t="shared" si="274"/>
        <v>0</v>
      </c>
      <c r="BF226" s="154">
        <f t="shared" si="274"/>
        <v>0</v>
      </c>
      <c r="BG226" s="154">
        <f t="shared" si="274"/>
        <v>0</v>
      </c>
      <c r="BH226" s="154">
        <f t="shared" si="274"/>
        <v>0</v>
      </c>
      <c r="BI226" s="154">
        <f t="shared" si="274"/>
        <v>0</v>
      </c>
      <c r="BJ226" s="154">
        <f t="shared" si="274"/>
        <v>0</v>
      </c>
      <c r="BK226" s="154">
        <f t="shared" si="274"/>
        <v>0</v>
      </c>
      <c r="BL226" s="154">
        <f t="shared" si="274"/>
        <v>0</v>
      </c>
      <c r="BM226" s="154">
        <f t="shared" si="274"/>
        <v>0</v>
      </c>
      <c r="BN226" s="154">
        <f t="shared" si="274"/>
        <v>0</v>
      </c>
      <c r="BO226" s="154">
        <f t="shared" si="274"/>
        <v>0</v>
      </c>
      <c r="BP226" s="154">
        <f t="shared" ref="BP226:EA226" si="275">IF(BP$165=EOMONTH($E51,$R51*(1-$O51)),-FV($AE51,ROUNDDOWN(YEARFRAC($D$165,BP$165,1),0),,-($AC51*(1-$O51)+$AD51*$O51)*$B51,0),0)</f>
        <v>0</v>
      </c>
      <c r="BQ226" s="154">
        <f t="shared" si="275"/>
        <v>0</v>
      </c>
      <c r="BR226" s="154">
        <f t="shared" si="275"/>
        <v>0</v>
      </c>
      <c r="BS226" s="154">
        <f t="shared" si="275"/>
        <v>0</v>
      </c>
      <c r="BT226" s="154">
        <f t="shared" si="275"/>
        <v>0</v>
      </c>
      <c r="BU226" s="154">
        <f t="shared" si="275"/>
        <v>0</v>
      </c>
      <c r="BV226" s="154">
        <f t="shared" si="275"/>
        <v>0</v>
      </c>
      <c r="BW226" s="154">
        <f t="shared" si="275"/>
        <v>0</v>
      </c>
      <c r="BX226" s="154">
        <f t="shared" si="275"/>
        <v>0</v>
      </c>
      <c r="BY226" s="154">
        <f t="shared" si="275"/>
        <v>0</v>
      </c>
      <c r="BZ226" s="154">
        <f t="shared" si="275"/>
        <v>0</v>
      </c>
      <c r="CA226" s="154">
        <f t="shared" si="275"/>
        <v>0</v>
      </c>
      <c r="CB226" s="154">
        <f t="shared" si="275"/>
        <v>0</v>
      </c>
      <c r="CC226" s="154">
        <f t="shared" si="275"/>
        <v>0</v>
      </c>
      <c r="CD226" s="154">
        <f t="shared" si="275"/>
        <v>0</v>
      </c>
      <c r="CE226" s="154">
        <f t="shared" si="275"/>
        <v>0</v>
      </c>
      <c r="CF226" s="154">
        <f t="shared" si="275"/>
        <v>0</v>
      </c>
      <c r="CG226" s="154">
        <f t="shared" si="275"/>
        <v>0</v>
      </c>
      <c r="CH226" s="154">
        <f t="shared" si="275"/>
        <v>0</v>
      </c>
      <c r="CI226" s="154">
        <f t="shared" si="275"/>
        <v>0</v>
      </c>
      <c r="CJ226" s="154">
        <f t="shared" si="275"/>
        <v>0</v>
      </c>
      <c r="CK226" s="154">
        <f t="shared" si="275"/>
        <v>0</v>
      </c>
      <c r="CL226" s="154">
        <f t="shared" si="275"/>
        <v>0</v>
      </c>
      <c r="CM226" s="154">
        <f t="shared" si="275"/>
        <v>0</v>
      </c>
      <c r="CN226" s="154">
        <f t="shared" si="275"/>
        <v>0</v>
      </c>
      <c r="CO226" s="154">
        <f t="shared" si="275"/>
        <v>0</v>
      </c>
      <c r="CP226" s="154">
        <f t="shared" si="275"/>
        <v>0</v>
      </c>
      <c r="CQ226" s="154">
        <f t="shared" si="275"/>
        <v>0</v>
      </c>
      <c r="CR226" s="154">
        <f t="shared" si="275"/>
        <v>0</v>
      </c>
      <c r="CS226" s="154">
        <f t="shared" si="275"/>
        <v>0</v>
      </c>
      <c r="CT226" s="154">
        <f t="shared" si="275"/>
        <v>0</v>
      </c>
      <c r="CU226" s="154">
        <f t="shared" si="275"/>
        <v>0</v>
      </c>
      <c r="CV226" s="154">
        <f t="shared" si="275"/>
        <v>0</v>
      </c>
      <c r="CW226" s="154">
        <f t="shared" si="275"/>
        <v>0</v>
      </c>
      <c r="CX226" s="154">
        <f t="shared" si="275"/>
        <v>0</v>
      </c>
      <c r="CY226" s="154">
        <f t="shared" si="275"/>
        <v>0</v>
      </c>
      <c r="CZ226" s="154">
        <f t="shared" si="275"/>
        <v>0</v>
      </c>
      <c r="DA226" s="154">
        <f t="shared" si="275"/>
        <v>0</v>
      </c>
      <c r="DB226" s="154">
        <f t="shared" si="275"/>
        <v>0</v>
      </c>
      <c r="DC226" s="154">
        <f t="shared" si="275"/>
        <v>0</v>
      </c>
      <c r="DD226" s="154">
        <f t="shared" si="275"/>
        <v>0</v>
      </c>
      <c r="DE226" s="154">
        <f t="shared" si="275"/>
        <v>0</v>
      </c>
      <c r="DF226" s="154">
        <f t="shared" si="275"/>
        <v>0</v>
      </c>
      <c r="DG226" s="154">
        <f t="shared" si="275"/>
        <v>0</v>
      </c>
      <c r="DH226" s="154">
        <f t="shared" si="275"/>
        <v>0</v>
      </c>
      <c r="DI226" s="154">
        <f t="shared" si="275"/>
        <v>0</v>
      </c>
      <c r="DJ226" s="154">
        <f t="shared" si="275"/>
        <v>0</v>
      </c>
      <c r="DK226" s="154">
        <f t="shared" si="275"/>
        <v>0</v>
      </c>
      <c r="DL226" s="154">
        <f t="shared" si="275"/>
        <v>0</v>
      </c>
      <c r="DM226" s="154">
        <f t="shared" si="275"/>
        <v>0</v>
      </c>
      <c r="DN226" s="154">
        <f t="shared" si="275"/>
        <v>0</v>
      </c>
      <c r="DO226" s="154">
        <f t="shared" si="275"/>
        <v>0</v>
      </c>
      <c r="DP226" s="154">
        <f t="shared" si="275"/>
        <v>0</v>
      </c>
      <c r="DQ226" s="154">
        <f t="shared" si="275"/>
        <v>0</v>
      </c>
      <c r="DR226" s="154">
        <f t="shared" si="275"/>
        <v>0</v>
      </c>
      <c r="DS226" s="154">
        <f t="shared" si="275"/>
        <v>0</v>
      </c>
      <c r="DT226" s="154">
        <f t="shared" si="275"/>
        <v>0</v>
      </c>
      <c r="DU226" s="154">
        <f t="shared" si="275"/>
        <v>0</v>
      </c>
      <c r="DV226" s="154">
        <f t="shared" si="275"/>
        <v>0</v>
      </c>
      <c r="DW226" s="154">
        <f t="shared" si="275"/>
        <v>0</v>
      </c>
      <c r="DX226" s="154">
        <f t="shared" si="275"/>
        <v>0</v>
      </c>
      <c r="DY226" s="154">
        <f t="shared" si="275"/>
        <v>0</v>
      </c>
      <c r="DZ226" s="154">
        <f t="shared" si="275"/>
        <v>0</v>
      </c>
      <c r="EA226" s="154">
        <f t="shared" si="275"/>
        <v>0</v>
      </c>
      <c r="EB226" s="154">
        <f t="shared" ref="EB226:GM226" si="276">IF(EB$165=EOMONTH($E51,$R51*(1-$O51)),-FV($AE51,ROUNDDOWN(YEARFRAC($D$165,EB$165,1),0),,-($AC51*(1-$O51)+$AD51*$O51)*$B51,0),0)</f>
        <v>0</v>
      </c>
      <c r="EC226" s="154">
        <f t="shared" si="276"/>
        <v>0</v>
      </c>
      <c r="ED226" s="154">
        <f t="shared" si="276"/>
        <v>0</v>
      </c>
      <c r="EE226" s="154">
        <f t="shared" si="276"/>
        <v>0</v>
      </c>
      <c r="EF226" s="154">
        <f t="shared" si="276"/>
        <v>0</v>
      </c>
      <c r="EG226" s="154">
        <f t="shared" si="276"/>
        <v>0</v>
      </c>
      <c r="EH226" s="154">
        <f t="shared" si="276"/>
        <v>0</v>
      </c>
      <c r="EI226" s="154">
        <f t="shared" si="276"/>
        <v>0</v>
      </c>
      <c r="EJ226" s="154">
        <f t="shared" si="276"/>
        <v>0</v>
      </c>
      <c r="EK226" s="154">
        <f t="shared" si="276"/>
        <v>0</v>
      </c>
      <c r="EL226" s="154">
        <f t="shared" si="276"/>
        <v>0</v>
      </c>
      <c r="EM226" s="154">
        <f t="shared" si="276"/>
        <v>0</v>
      </c>
      <c r="EN226" s="154">
        <f t="shared" si="276"/>
        <v>0</v>
      </c>
      <c r="EO226" s="154">
        <f t="shared" si="276"/>
        <v>0</v>
      </c>
      <c r="EP226" s="154">
        <f t="shared" si="276"/>
        <v>0</v>
      </c>
      <c r="EQ226" s="154">
        <f t="shared" si="276"/>
        <v>0</v>
      </c>
      <c r="ER226" s="154">
        <f t="shared" si="276"/>
        <v>0</v>
      </c>
      <c r="ES226" s="154">
        <f t="shared" si="276"/>
        <v>0</v>
      </c>
      <c r="ET226" s="154">
        <f t="shared" si="276"/>
        <v>0</v>
      </c>
      <c r="EU226" s="154">
        <f t="shared" si="276"/>
        <v>0</v>
      </c>
      <c r="EV226" s="154">
        <f t="shared" si="276"/>
        <v>0</v>
      </c>
      <c r="EW226" s="154">
        <f t="shared" si="276"/>
        <v>0</v>
      </c>
      <c r="EX226" s="154">
        <f t="shared" si="276"/>
        <v>0</v>
      </c>
      <c r="EY226" s="154">
        <f t="shared" si="276"/>
        <v>0</v>
      </c>
      <c r="EZ226" s="154">
        <f t="shared" si="276"/>
        <v>0</v>
      </c>
      <c r="FA226" s="154">
        <f t="shared" si="276"/>
        <v>0</v>
      </c>
      <c r="FB226" s="154">
        <f t="shared" si="276"/>
        <v>0</v>
      </c>
      <c r="FC226" s="154">
        <f t="shared" si="276"/>
        <v>0</v>
      </c>
      <c r="FD226" s="154">
        <f t="shared" si="276"/>
        <v>0</v>
      </c>
      <c r="FE226" s="154">
        <f t="shared" si="276"/>
        <v>0</v>
      </c>
      <c r="FF226" s="154">
        <f t="shared" si="276"/>
        <v>0</v>
      </c>
      <c r="FG226" s="154">
        <f t="shared" si="276"/>
        <v>0</v>
      </c>
      <c r="FH226" s="154">
        <f t="shared" si="276"/>
        <v>0</v>
      </c>
      <c r="FI226" s="154">
        <f t="shared" si="276"/>
        <v>0</v>
      </c>
      <c r="FJ226" s="154">
        <f t="shared" si="276"/>
        <v>0</v>
      </c>
      <c r="FK226" s="154">
        <f t="shared" si="276"/>
        <v>0</v>
      </c>
      <c r="FL226" s="154">
        <f t="shared" si="276"/>
        <v>0</v>
      </c>
      <c r="FM226" s="154">
        <f t="shared" si="276"/>
        <v>0</v>
      </c>
      <c r="FN226" s="154">
        <f t="shared" si="276"/>
        <v>0</v>
      </c>
      <c r="FO226" s="154">
        <f t="shared" si="276"/>
        <v>0</v>
      </c>
      <c r="FP226" s="154">
        <f t="shared" si="276"/>
        <v>0</v>
      </c>
      <c r="FQ226" s="154">
        <f t="shared" si="276"/>
        <v>0</v>
      </c>
      <c r="FR226" s="154">
        <f t="shared" si="276"/>
        <v>0</v>
      </c>
      <c r="FS226" s="154">
        <f t="shared" si="276"/>
        <v>0</v>
      </c>
      <c r="FT226" s="154">
        <f t="shared" si="276"/>
        <v>0</v>
      </c>
      <c r="FU226" s="154">
        <f t="shared" si="276"/>
        <v>0</v>
      </c>
      <c r="FV226" s="154">
        <f t="shared" si="276"/>
        <v>0</v>
      </c>
      <c r="FW226" s="154">
        <f t="shared" si="276"/>
        <v>0</v>
      </c>
      <c r="FX226" s="154">
        <f t="shared" si="276"/>
        <v>0</v>
      </c>
      <c r="FY226" s="154">
        <f t="shared" si="276"/>
        <v>0</v>
      </c>
      <c r="FZ226" s="154">
        <f t="shared" si="276"/>
        <v>-68066.537618479997</v>
      </c>
      <c r="GA226" s="154">
        <f t="shared" si="276"/>
        <v>0</v>
      </c>
      <c r="GB226" s="154">
        <f t="shared" si="276"/>
        <v>0</v>
      </c>
      <c r="GC226" s="154">
        <f t="shared" si="276"/>
        <v>0</v>
      </c>
      <c r="GD226" s="154">
        <f t="shared" si="276"/>
        <v>0</v>
      </c>
      <c r="GE226" s="154">
        <f t="shared" si="276"/>
        <v>0</v>
      </c>
      <c r="GF226" s="154">
        <f t="shared" si="276"/>
        <v>0</v>
      </c>
      <c r="GG226" s="154">
        <f t="shared" si="276"/>
        <v>0</v>
      </c>
      <c r="GH226" s="154">
        <f t="shared" si="276"/>
        <v>0</v>
      </c>
      <c r="GI226" s="154">
        <f t="shared" si="276"/>
        <v>0</v>
      </c>
      <c r="GJ226" s="154">
        <f t="shared" si="276"/>
        <v>0</v>
      </c>
      <c r="GK226" s="154">
        <f t="shared" si="276"/>
        <v>0</v>
      </c>
      <c r="GL226" s="154">
        <f t="shared" si="276"/>
        <v>0</v>
      </c>
      <c r="GM226" s="154">
        <f t="shared" si="276"/>
        <v>0</v>
      </c>
      <c r="GN226" s="154">
        <f t="shared" ref="GN226:IY226" si="277">IF(GN$165=EOMONTH($E51,$R51*(1-$O51)),-FV($AE51,ROUNDDOWN(YEARFRAC($D$165,GN$165,1),0),,-($AC51*(1-$O51)+$AD51*$O51)*$B51,0),0)</f>
        <v>0</v>
      </c>
      <c r="GO226" s="154">
        <f t="shared" si="277"/>
        <v>0</v>
      </c>
      <c r="GP226" s="154">
        <f t="shared" si="277"/>
        <v>0</v>
      </c>
      <c r="GQ226" s="154">
        <f t="shared" si="277"/>
        <v>0</v>
      </c>
      <c r="GR226" s="154">
        <f t="shared" si="277"/>
        <v>0</v>
      </c>
      <c r="GS226" s="154">
        <f t="shared" si="277"/>
        <v>0</v>
      </c>
      <c r="GT226" s="154">
        <f t="shared" si="277"/>
        <v>0</v>
      </c>
      <c r="GU226" s="154">
        <f t="shared" si="277"/>
        <v>0</v>
      </c>
      <c r="GV226" s="154">
        <f t="shared" si="277"/>
        <v>0</v>
      </c>
      <c r="GW226" s="154">
        <f t="shared" si="277"/>
        <v>0</v>
      </c>
      <c r="GX226" s="154">
        <f t="shared" si="277"/>
        <v>0</v>
      </c>
      <c r="GY226" s="154">
        <f t="shared" si="277"/>
        <v>0</v>
      </c>
      <c r="GZ226" s="154">
        <f t="shared" si="277"/>
        <v>0</v>
      </c>
      <c r="HA226" s="154">
        <f t="shared" si="277"/>
        <v>0</v>
      </c>
      <c r="HB226" s="154">
        <f t="shared" si="277"/>
        <v>0</v>
      </c>
      <c r="HC226" s="154">
        <f t="shared" si="277"/>
        <v>0</v>
      </c>
      <c r="HD226" s="154">
        <f t="shared" si="277"/>
        <v>0</v>
      </c>
      <c r="HE226" s="154">
        <f t="shared" si="277"/>
        <v>0</v>
      </c>
      <c r="HF226" s="154">
        <f t="shared" si="277"/>
        <v>0</v>
      </c>
      <c r="HG226" s="154">
        <f t="shared" si="277"/>
        <v>0</v>
      </c>
      <c r="HH226" s="154">
        <f t="shared" si="277"/>
        <v>0</v>
      </c>
      <c r="HI226" s="154">
        <f t="shared" si="277"/>
        <v>0</v>
      </c>
      <c r="HJ226" s="154">
        <f t="shared" si="277"/>
        <v>0</v>
      </c>
      <c r="HK226" s="154">
        <f t="shared" si="277"/>
        <v>0</v>
      </c>
      <c r="HL226" s="154">
        <f t="shared" si="277"/>
        <v>0</v>
      </c>
      <c r="HM226" s="154">
        <f t="shared" si="277"/>
        <v>0</v>
      </c>
      <c r="HN226" s="154">
        <f t="shared" si="277"/>
        <v>0</v>
      </c>
      <c r="HO226" s="154">
        <f t="shared" si="277"/>
        <v>0</v>
      </c>
      <c r="HP226" s="154">
        <f t="shared" si="277"/>
        <v>0</v>
      </c>
      <c r="HQ226" s="154">
        <f t="shared" si="277"/>
        <v>0</v>
      </c>
      <c r="HR226" s="154">
        <f t="shared" si="277"/>
        <v>0</v>
      </c>
      <c r="HS226" s="154">
        <f t="shared" si="277"/>
        <v>0</v>
      </c>
      <c r="HT226" s="154">
        <f t="shared" si="277"/>
        <v>0</v>
      </c>
      <c r="HU226" s="154">
        <f t="shared" si="277"/>
        <v>0</v>
      </c>
      <c r="HV226" s="154">
        <f t="shared" si="277"/>
        <v>0</v>
      </c>
      <c r="HW226" s="154">
        <f t="shared" si="277"/>
        <v>0</v>
      </c>
      <c r="HX226" s="154">
        <f t="shared" si="277"/>
        <v>0</v>
      </c>
      <c r="HY226" s="154">
        <f t="shared" si="277"/>
        <v>0</v>
      </c>
      <c r="HZ226" s="154">
        <f t="shared" si="277"/>
        <v>0</v>
      </c>
      <c r="IA226" s="154">
        <f t="shared" si="277"/>
        <v>0</v>
      </c>
      <c r="IB226" s="154">
        <f t="shared" si="277"/>
        <v>0</v>
      </c>
      <c r="IC226" s="154">
        <f t="shared" si="277"/>
        <v>0</v>
      </c>
      <c r="ID226" s="154">
        <f t="shared" si="277"/>
        <v>0</v>
      </c>
      <c r="IE226" s="154">
        <f t="shared" si="277"/>
        <v>0</v>
      </c>
      <c r="IF226" s="154">
        <f t="shared" si="277"/>
        <v>0</v>
      </c>
      <c r="IG226" s="154">
        <f t="shared" si="277"/>
        <v>0</v>
      </c>
      <c r="IH226" s="154">
        <f t="shared" si="277"/>
        <v>0</v>
      </c>
      <c r="II226" s="154">
        <f t="shared" si="277"/>
        <v>0</v>
      </c>
      <c r="IJ226" s="154">
        <f t="shared" si="277"/>
        <v>0</v>
      </c>
      <c r="IK226" s="154">
        <f t="shared" si="277"/>
        <v>0</v>
      </c>
      <c r="IL226" s="154">
        <f t="shared" si="277"/>
        <v>0</v>
      </c>
      <c r="IM226" s="154">
        <f t="shared" si="277"/>
        <v>0</v>
      </c>
      <c r="IN226" s="154">
        <f t="shared" si="277"/>
        <v>0</v>
      </c>
      <c r="IO226" s="154">
        <f t="shared" si="277"/>
        <v>0</v>
      </c>
      <c r="IP226" s="154">
        <f t="shared" si="277"/>
        <v>0</v>
      </c>
      <c r="IQ226" s="154">
        <f t="shared" si="277"/>
        <v>0</v>
      </c>
      <c r="IR226" s="154">
        <f t="shared" si="277"/>
        <v>0</v>
      </c>
      <c r="IS226" s="154">
        <f t="shared" si="277"/>
        <v>0</v>
      </c>
      <c r="IT226" s="154">
        <f t="shared" si="277"/>
        <v>0</v>
      </c>
      <c r="IU226" s="154">
        <f t="shared" si="277"/>
        <v>0</v>
      </c>
      <c r="IV226" s="154">
        <f t="shared" si="277"/>
        <v>0</v>
      </c>
      <c r="IW226" s="154">
        <f t="shared" si="277"/>
        <v>0</v>
      </c>
      <c r="IX226" s="154">
        <f t="shared" si="277"/>
        <v>0</v>
      </c>
      <c r="IY226" s="154">
        <f t="shared" si="277"/>
        <v>0</v>
      </c>
      <c r="IZ226" s="154">
        <f t="shared" ref="IZ226:LK226" si="278">IF(IZ$165=EOMONTH($E51,$R51*(1-$O51)),-FV($AE51,ROUNDDOWN(YEARFRAC($D$165,IZ$165,1),0),,-($AC51*(1-$O51)+$AD51*$O51)*$B51,0),0)</f>
        <v>0</v>
      </c>
      <c r="JA226" s="154">
        <f t="shared" si="278"/>
        <v>0</v>
      </c>
      <c r="JB226" s="154">
        <f t="shared" si="278"/>
        <v>0</v>
      </c>
      <c r="JC226" s="154">
        <f t="shared" si="278"/>
        <v>0</v>
      </c>
      <c r="JD226" s="154">
        <f t="shared" si="278"/>
        <v>0</v>
      </c>
      <c r="JE226" s="154">
        <f t="shared" si="278"/>
        <v>0</v>
      </c>
      <c r="JF226" s="154">
        <f t="shared" si="278"/>
        <v>0</v>
      </c>
      <c r="JG226" s="154">
        <f t="shared" si="278"/>
        <v>0</v>
      </c>
      <c r="JH226" s="154">
        <f t="shared" si="278"/>
        <v>0</v>
      </c>
      <c r="JI226" s="154">
        <f t="shared" si="278"/>
        <v>0</v>
      </c>
      <c r="JJ226" s="154">
        <f t="shared" si="278"/>
        <v>0</v>
      </c>
      <c r="JK226" s="154">
        <f t="shared" si="278"/>
        <v>0</v>
      </c>
      <c r="JL226" s="154">
        <f t="shared" si="278"/>
        <v>0</v>
      </c>
      <c r="JM226" s="154">
        <f t="shared" si="278"/>
        <v>0</v>
      </c>
      <c r="JN226" s="154">
        <f t="shared" si="278"/>
        <v>0</v>
      </c>
      <c r="JO226" s="154">
        <f t="shared" si="278"/>
        <v>0</v>
      </c>
      <c r="JP226" s="154">
        <f t="shared" si="278"/>
        <v>0</v>
      </c>
      <c r="JQ226" s="154">
        <f t="shared" si="278"/>
        <v>0</v>
      </c>
      <c r="JR226" s="154">
        <f t="shared" si="278"/>
        <v>0</v>
      </c>
      <c r="JS226" s="154">
        <f t="shared" si="278"/>
        <v>0</v>
      </c>
      <c r="JT226" s="154">
        <f t="shared" si="278"/>
        <v>0</v>
      </c>
      <c r="JU226" s="154">
        <f t="shared" si="278"/>
        <v>0</v>
      </c>
      <c r="JV226" s="154">
        <f t="shared" si="278"/>
        <v>0</v>
      </c>
      <c r="JW226" s="154">
        <f t="shared" si="278"/>
        <v>0</v>
      </c>
      <c r="JX226" s="154">
        <f t="shared" si="278"/>
        <v>0</v>
      </c>
      <c r="JY226" s="154">
        <f t="shared" si="278"/>
        <v>0</v>
      </c>
      <c r="JZ226" s="154">
        <f t="shared" si="278"/>
        <v>0</v>
      </c>
      <c r="KA226" s="154">
        <f t="shared" si="278"/>
        <v>0</v>
      </c>
      <c r="KB226" s="154">
        <f t="shared" si="278"/>
        <v>0</v>
      </c>
      <c r="KC226" s="154">
        <f t="shared" si="278"/>
        <v>0</v>
      </c>
      <c r="KD226" s="154">
        <f t="shared" si="278"/>
        <v>0</v>
      </c>
      <c r="KE226" s="154">
        <f t="shared" si="278"/>
        <v>0</v>
      </c>
      <c r="KF226" s="154">
        <f t="shared" si="278"/>
        <v>0</v>
      </c>
      <c r="KG226" s="154">
        <f t="shared" si="278"/>
        <v>0</v>
      </c>
      <c r="KH226" s="154">
        <f t="shared" si="278"/>
        <v>0</v>
      </c>
      <c r="KI226" s="154">
        <f t="shared" si="278"/>
        <v>0</v>
      </c>
      <c r="KJ226" s="154">
        <f t="shared" si="278"/>
        <v>0</v>
      </c>
      <c r="KK226" s="154">
        <f t="shared" si="278"/>
        <v>0</v>
      </c>
      <c r="KL226" s="154">
        <f t="shared" si="278"/>
        <v>0</v>
      </c>
      <c r="KM226" s="154">
        <f t="shared" si="278"/>
        <v>0</v>
      </c>
      <c r="KN226" s="154">
        <f t="shared" si="278"/>
        <v>0</v>
      </c>
      <c r="KO226" s="154">
        <f t="shared" si="278"/>
        <v>0</v>
      </c>
      <c r="KP226" s="154">
        <f t="shared" si="278"/>
        <v>0</v>
      </c>
      <c r="KQ226" s="154">
        <f t="shared" si="278"/>
        <v>0</v>
      </c>
      <c r="KR226" s="154">
        <f t="shared" si="278"/>
        <v>0</v>
      </c>
      <c r="KS226" s="154">
        <f t="shared" si="278"/>
        <v>0</v>
      </c>
      <c r="KT226" s="154">
        <f t="shared" si="278"/>
        <v>0</v>
      </c>
      <c r="KU226" s="154">
        <f t="shared" si="278"/>
        <v>0</v>
      </c>
      <c r="KV226" s="154">
        <f t="shared" si="278"/>
        <v>0</v>
      </c>
      <c r="KW226" s="154">
        <f t="shared" si="278"/>
        <v>0</v>
      </c>
      <c r="KX226" s="154">
        <f t="shared" si="278"/>
        <v>0</v>
      </c>
      <c r="KY226" s="154">
        <f t="shared" si="278"/>
        <v>0</v>
      </c>
      <c r="KZ226" s="154">
        <f t="shared" si="278"/>
        <v>0</v>
      </c>
      <c r="LA226" s="154">
        <f t="shared" si="278"/>
        <v>0</v>
      </c>
      <c r="LB226" s="154">
        <f t="shared" si="278"/>
        <v>0</v>
      </c>
      <c r="LC226" s="154">
        <f t="shared" si="278"/>
        <v>0</v>
      </c>
      <c r="LD226" s="154">
        <f t="shared" si="278"/>
        <v>0</v>
      </c>
      <c r="LE226" s="154">
        <f t="shared" si="278"/>
        <v>0</v>
      </c>
      <c r="LF226" s="154">
        <f t="shared" si="278"/>
        <v>0</v>
      </c>
      <c r="LG226" s="154">
        <f t="shared" si="278"/>
        <v>0</v>
      </c>
      <c r="LH226" s="154">
        <f t="shared" si="278"/>
        <v>0</v>
      </c>
      <c r="LI226" s="154">
        <f t="shared" si="278"/>
        <v>0</v>
      </c>
      <c r="LJ226" s="154">
        <f t="shared" si="278"/>
        <v>0</v>
      </c>
      <c r="LK226" s="154">
        <f t="shared" si="278"/>
        <v>0</v>
      </c>
      <c r="LL226" s="154">
        <f t="shared" ref="LL226:NK226" si="279">IF(LL$165=EOMONTH($E51,$R51*(1-$O51)),-FV($AE51,ROUNDDOWN(YEARFRAC($D$165,LL$165,1),0),,-($AC51*(1-$O51)+$AD51*$O51)*$B51,0),0)</f>
        <v>0</v>
      </c>
      <c r="LM226" s="154">
        <f t="shared" si="279"/>
        <v>0</v>
      </c>
      <c r="LN226" s="154">
        <f t="shared" si="279"/>
        <v>0</v>
      </c>
      <c r="LO226" s="154">
        <f t="shared" si="279"/>
        <v>0</v>
      </c>
      <c r="LP226" s="154">
        <f t="shared" si="279"/>
        <v>0</v>
      </c>
      <c r="LQ226" s="154">
        <f t="shared" si="279"/>
        <v>0</v>
      </c>
      <c r="LR226" s="154">
        <f t="shared" si="279"/>
        <v>0</v>
      </c>
      <c r="LS226" s="154">
        <f t="shared" si="279"/>
        <v>0</v>
      </c>
      <c r="LT226" s="154">
        <f t="shared" si="279"/>
        <v>0</v>
      </c>
      <c r="LU226" s="154">
        <f t="shared" si="279"/>
        <v>0</v>
      </c>
      <c r="LV226" s="154">
        <f t="shared" si="279"/>
        <v>0</v>
      </c>
      <c r="LW226" s="154">
        <f t="shared" si="279"/>
        <v>0</v>
      </c>
      <c r="LX226" s="154">
        <f t="shared" si="279"/>
        <v>0</v>
      </c>
      <c r="LY226" s="154">
        <f t="shared" si="279"/>
        <v>0</v>
      </c>
      <c r="LZ226" s="154">
        <f t="shared" si="279"/>
        <v>0</v>
      </c>
      <c r="MA226" s="154">
        <f t="shared" si="279"/>
        <v>0</v>
      </c>
      <c r="MB226" s="154">
        <f t="shared" si="279"/>
        <v>0</v>
      </c>
      <c r="MC226" s="154">
        <f t="shared" si="279"/>
        <v>0</v>
      </c>
      <c r="MD226" s="154">
        <f t="shared" si="279"/>
        <v>0</v>
      </c>
      <c r="ME226" s="154">
        <f t="shared" si="279"/>
        <v>0</v>
      </c>
      <c r="MF226" s="154">
        <f t="shared" si="279"/>
        <v>0</v>
      </c>
      <c r="MG226" s="154">
        <f t="shared" si="279"/>
        <v>0</v>
      </c>
      <c r="MH226" s="154">
        <f t="shared" si="279"/>
        <v>0</v>
      </c>
      <c r="MI226" s="154">
        <f t="shared" si="279"/>
        <v>0</v>
      </c>
      <c r="MJ226" s="154">
        <f t="shared" si="279"/>
        <v>0</v>
      </c>
      <c r="MK226" s="154">
        <f t="shared" si="279"/>
        <v>0</v>
      </c>
      <c r="ML226" s="154">
        <f t="shared" si="279"/>
        <v>0</v>
      </c>
      <c r="MM226" s="154">
        <f t="shared" si="279"/>
        <v>0</v>
      </c>
      <c r="MN226" s="154">
        <f t="shared" si="279"/>
        <v>0</v>
      </c>
      <c r="MO226" s="154">
        <f t="shared" si="279"/>
        <v>0</v>
      </c>
      <c r="MP226" s="154">
        <f t="shared" si="279"/>
        <v>0</v>
      </c>
      <c r="MQ226" s="154">
        <f t="shared" si="279"/>
        <v>0</v>
      </c>
      <c r="MR226" s="154">
        <f t="shared" si="279"/>
        <v>0</v>
      </c>
      <c r="MS226" s="154">
        <f t="shared" si="279"/>
        <v>0</v>
      </c>
      <c r="MT226" s="154">
        <f t="shared" si="279"/>
        <v>0</v>
      </c>
      <c r="MU226" s="154">
        <f t="shared" si="279"/>
        <v>0</v>
      </c>
      <c r="MV226" s="154">
        <f t="shared" si="279"/>
        <v>0</v>
      </c>
      <c r="MW226" s="154">
        <f t="shared" si="279"/>
        <v>0</v>
      </c>
      <c r="MX226" s="154">
        <f t="shared" si="279"/>
        <v>0</v>
      </c>
      <c r="MY226" s="154">
        <f t="shared" si="279"/>
        <v>0</v>
      </c>
      <c r="MZ226" s="154">
        <f t="shared" si="279"/>
        <v>0</v>
      </c>
      <c r="NA226" s="154">
        <f t="shared" si="279"/>
        <v>0</v>
      </c>
      <c r="NB226" s="154">
        <f t="shared" si="279"/>
        <v>0</v>
      </c>
      <c r="NC226" s="154">
        <f t="shared" si="279"/>
        <v>0</v>
      </c>
      <c r="ND226" s="154">
        <f t="shared" si="279"/>
        <v>0</v>
      </c>
      <c r="NE226" s="154">
        <f t="shared" si="279"/>
        <v>0</v>
      </c>
      <c r="NF226" s="154">
        <f t="shared" si="279"/>
        <v>0</v>
      </c>
      <c r="NG226" s="154">
        <f t="shared" si="279"/>
        <v>0</v>
      </c>
      <c r="NH226" s="154">
        <f t="shared" si="279"/>
        <v>0</v>
      </c>
      <c r="NI226" s="154">
        <f t="shared" si="279"/>
        <v>0</v>
      </c>
      <c r="NJ226" s="154">
        <f t="shared" si="279"/>
        <v>0</v>
      </c>
      <c r="NK226" s="157">
        <f t="shared" si="279"/>
        <v>0</v>
      </c>
    </row>
    <row r="227" spans="1:375" x14ac:dyDescent="0.25">
      <c r="A227" s="156">
        <f t="shared" si="231"/>
        <v>-48369.221109523693</v>
      </c>
      <c r="B227" s="48" t="s">
        <v>156</v>
      </c>
      <c r="C227" s="153" t="s">
        <v>150</v>
      </c>
      <c r="D227" s="154">
        <f>IF(D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E227" s="154">
        <f t="shared" ref="E227:BP227" si="280">IF(E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F227" s="154">
        <f t="shared" si="280"/>
        <v>0</v>
      </c>
      <c r="G227" s="154">
        <f t="shared" si="280"/>
        <v>0</v>
      </c>
      <c r="H227" s="154">
        <f t="shared" si="280"/>
        <v>0</v>
      </c>
      <c r="I227" s="154">
        <f t="shared" si="280"/>
        <v>0</v>
      </c>
      <c r="J227" s="154">
        <f t="shared" si="280"/>
        <v>0</v>
      </c>
      <c r="K227" s="154">
        <f t="shared" si="280"/>
        <v>0</v>
      </c>
      <c r="L227" s="154">
        <f t="shared" si="280"/>
        <v>0</v>
      </c>
      <c r="M227" s="154">
        <f t="shared" si="280"/>
        <v>0</v>
      </c>
      <c r="N227" s="154">
        <f t="shared" si="280"/>
        <v>0</v>
      </c>
      <c r="O227" s="154">
        <f t="shared" si="280"/>
        <v>0</v>
      </c>
      <c r="P227" s="154">
        <f t="shared" si="280"/>
        <v>0</v>
      </c>
      <c r="Q227" s="154">
        <f t="shared" si="280"/>
        <v>0</v>
      </c>
      <c r="R227" s="154">
        <f t="shared" si="280"/>
        <v>0</v>
      </c>
      <c r="S227" s="154">
        <f t="shared" si="280"/>
        <v>0</v>
      </c>
      <c r="T227" s="154">
        <f t="shared" si="280"/>
        <v>0</v>
      </c>
      <c r="U227" s="154">
        <f t="shared" si="280"/>
        <v>0</v>
      </c>
      <c r="V227" s="154">
        <f t="shared" si="280"/>
        <v>0</v>
      </c>
      <c r="W227" s="154">
        <f t="shared" si="280"/>
        <v>0</v>
      </c>
      <c r="X227" s="154">
        <f t="shared" si="280"/>
        <v>0</v>
      </c>
      <c r="Y227" s="154">
        <f t="shared" si="280"/>
        <v>0</v>
      </c>
      <c r="Z227" s="154">
        <f t="shared" si="280"/>
        <v>0</v>
      </c>
      <c r="AA227" s="154">
        <f t="shared" si="280"/>
        <v>0</v>
      </c>
      <c r="AB227" s="154">
        <f t="shared" si="280"/>
        <v>0</v>
      </c>
      <c r="AC227" s="154">
        <f t="shared" si="280"/>
        <v>0</v>
      </c>
      <c r="AD227" s="154">
        <f t="shared" si="280"/>
        <v>0</v>
      </c>
      <c r="AE227" s="154">
        <f t="shared" si="280"/>
        <v>0</v>
      </c>
      <c r="AF227" s="154">
        <f t="shared" si="280"/>
        <v>0</v>
      </c>
      <c r="AG227" s="154">
        <f t="shared" si="280"/>
        <v>0</v>
      </c>
      <c r="AH227" s="154">
        <f t="shared" si="280"/>
        <v>0</v>
      </c>
      <c r="AI227" s="154">
        <f t="shared" si="280"/>
        <v>0</v>
      </c>
      <c r="AJ227" s="154">
        <f t="shared" si="280"/>
        <v>0</v>
      </c>
      <c r="AK227" s="154">
        <f t="shared" si="280"/>
        <v>0</v>
      </c>
      <c r="AL227" s="154">
        <f t="shared" si="280"/>
        <v>0</v>
      </c>
      <c r="AM227" s="154">
        <f t="shared" si="280"/>
        <v>0</v>
      </c>
      <c r="AN227" s="154">
        <f t="shared" si="280"/>
        <v>0</v>
      </c>
      <c r="AO227" s="154">
        <f t="shared" si="280"/>
        <v>0</v>
      </c>
      <c r="AP227" s="154">
        <f t="shared" si="280"/>
        <v>0</v>
      </c>
      <c r="AQ227" s="154">
        <f t="shared" si="280"/>
        <v>0</v>
      </c>
      <c r="AR227" s="154">
        <f t="shared" si="280"/>
        <v>0</v>
      </c>
      <c r="AS227" s="154">
        <f t="shared" si="280"/>
        <v>0</v>
      </c>
      <c r="AT227" s="154">
        <f t="shared" si="280"/>
        <v>0</v>
      </c>
      <c r="AU227" s="154">
        <f t="shared" si="280"/>
        <v>0</v>
      </c>
      <c r="AV227" s="154">
        <f t="shared" si="280"/>
        <v>0</v>
      </c>
      <c r="AW227" s="154">
        <f t="shared" si="280"/>
        <v>0</v>
      </c>
      <c r="AX227" s="154">
        <f t="shared" si="280"/>
        <v>0</v>
      </c>
      <c r="AY227" s="154">
        <f t="shared" si="280"/>
        <v>0</v>
      </c>
      <c r="AZ227" s="154">
        <f t="shared" si="280"/>
        <v>0</v>
      </c>
      <c r="BA227" s="154">
        <f t="shared" si="280"/>
        <v>0</v>
      </c>
      <c r="BB227" s="154">
        <f t="shared" si="280"/>
        <v>0</v>
      </c>
      <c r="BC227" s="154">
        <f t="shared" si="280"/>
        <v>0</v>
      </c>
      <c r="BD227" s="154">
        <f t="shared" si="280"/>
        <v>0</v>
      </c>
      <c r="BE227" s="154">
        <f t="shared" si="280"/>
        <v>0</v>
      </c>
      <c r="BF227" s="154">
        <f t="shared" si="280"/>
        <v>0</v>
      </c>
      <c r="BG227" s="154">
        <f t="shared" si="280"/>
        <v>0</v>
      </c>
      <c r="BH227" s="154">
        <f t="shared" si="280"/>
        <v>0</v>
      </c>
      <c r="BI227" s="154">
        <f t="shared" si="280"/>
        <v>0</v>
      </c>
      <c r="BJ227" s="154">
        <f t="shared" si="280"/>
        <v>0</v>
      </c>
      <c r="BK227" s="154">
        <f t="shared" si="280"/>
        <v>0</v>
      </c>
      <c r="BL227" s="154">
        <f t="shared" si="280"/>
        <v>0</v>
      </c>
      <c r="BM227" s="154">
        <f t="shared" si="280"/>
        <v>0</v>
      </c>
      <c r="BN227" s="154">
        <f t="shared" si="280"/>
        <v>0</v>
      </c>
      <c r="BO227" s="154">
        <f t="shared" si="280"/>
        <v>0</v>
      </c>
      <c r="BP227" s="154">
        <f t="shared" si="280"/>
        <v>0</v>
      </c>
      <c r="BQ227" s="154">
        <f t="shared" ref="BQ227:EB227" si="281">IF(BQ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BR227" s="154">
        <f t="shared" si="281"/>
        <v>0</v>
      </c>
      <c r="BS227" s="154">
        <f t="shared" si="281"/>
        <v>0</v>
      </c>
      <c r="BT227" s="154">
        <f t="shared" si="281"/>
        <v>0</v>
      </c>
      <c r="BU227" s="154">
        <f t="shared" si="281"/>
        <v>0</v>
      </c>
      <c r="BV227" s="154">
        <f t="shared" si="281"/>
        <v>0</v>
      </c>
      <c r="BW227" s="154">
        <f t="shared" si="281"/>
        <v>0</v>
      </c>
      <c r="BX227" s="154">
        <f t="shared" si="281"/>
        <v>0</v>
      </c>
      <c r="BY227" s="154">
        <f t="shared" si="281"/>
        <v>0</v>
      </c>
      <c r="BZ227" s="154">
        <f t="shared" si="281"/>
        <v>0</v>
      </c>
      <c r="CA227" s="154">
        <f t="shared" si="281"/>
        <v>0</v>
      </c>
      <c r="CB227" s="154">
        <f t="shared" si="281"/>
        <v>0</v>
      </c>
      <c r="CC227" s="154">
        <f t="shared" si="281"/>
        <v>0</v>
      </c>
      <c r="CD227" s="154">
        <f t="shared" si="281"/>
        <v>0</v>
      </c>
      <c r="CE227" s="154">
        <f t="shared" si="281"/>
        <v>0</v>
      </c>
      <c r="CF227" s="154">
        <f t="shared" si="281"/>
        <v>0</v>
      </c>
      <c r="CG227" s="154">
        <f t="shared" si="281"/>
        <v>0</v>
      </c>
      <c r="CH227" s="154">
        <f t="shared" si="281"/>
        <v>0</v>
      </c>
      <c r="CI227" s="154">
        <f t="shared" si="281"/>
        <v>0</v>
      </c>
      <c r="CJ227" s="154">
        <f t="shared" si="281"/>
        <v>0</v>
      </c>
      <c r="CK227" s="154">
        <f t="shared" si="281"/>
        <v>0</v>
      </c>
      <c r="CL227" s="154">
        <f t="shared" si="281"/>
        <v>0</v>
      </c>
      <c r="CM227" s="154">
        <f t="shared" si="281"/>
        <v>0</v>
      </c>
      <c r="CN227" s="154">
        <f t="shared" si="281"/>
        <v>0</v>
      </c>
      <c r="CO227" s="154">
        <f t="shared" si="281"/>
        <v>0</v>
      </c>
      <c r="CP227" s="154">
        <f t="shared" si="281"/>
        <v>0</v>
      </c>
      <c r="CQ227" s="154">
        <f t="shared" si="281"/>
        <v>0</v>
      </c>
      <c r="CR227" s="154">
        <f t="shared" si="281"/>
        <v>0</v>
      </c>
      <c r="CS227" s="154">
        <f t="shared" si="281"/>
        <v>0</v>
      </c>
      <c r="CT227" s="154">
        <f t="shared" si="281"/>
        <v>0</v>
      </c>
      <c r="CU227" s="154">
        <f t="shared" si="281"/>
        <v>0</v>
      </c>
      <c r="CV227" s="154">
        <f t="shared" si="281"/>
        <v>0</v>
      </c>
      <c r="CW227" s="154">
        <f t="shared" si="281"/>
        <v>0</v>
      </c>
      <c r="CX227" s="154">
        <f t="shared" si="281"/>
        <v>0</v>
      </c>
      <c r="CY227" s="154">
        <f t="shared" si="281"/>
        <v>0</v>
      </c>
      <c r="CZ227" s="154">
        <f t="shared" si="281"/>
        <v>0</v>
      </c>
      <c r="DA227" s="154">
        <f t="shared" si="281"/>
        <v>0</v>
      </c>
      <c r="DB227" s="154">
        <f t="shared" si="281"/>
        <v>0</v>
      </c>
      <c r="DC227" s="154">
        <f t="shared" si="281"/>
        <v>0</v>
      </c>
      <c r="DD227" s="154">
        <f t="shared" si="281"/>
        <v>0</v>
      </c>
      <c r="DE227" s="154">
        <f t="shared" si="281"/>
        <v>0</v>
      </c>
      <c r="DF227" s="154">
        <f t="shared" si="281"/>
        <v>0</v>
      </c>
      <c r="DG227" s="154">
        <f t="shared" si="281"/>
        <v>0</v>
      </c>
      <c r="DH227" s="154">
        <f t="shared" si="281"/>
        <v>0</v>
      </c>
      <c r="DI227" s="154">
        <f t="shared" si="281"/>
        <v>0</v>
      </c>
      <c r="DJ227" s="154">
        <f t="shared" si="281"/>
        <v>0</v>
      </c>
      <c r="DK227" s="154">
        <f t="shared" si="281"/>
        <v>0</v>
      </c>
      <c r="DL227" s="154">
        <f t="shared" si="281"/>
        <v>0</v>
      </c>
      <c r="DM227" s="154">
        <f t="shared" si="281"/>
        <v>0</v>
      </c>
      <c r="DN227" s="154">
        <f t="shared" si="281"/>
        <v>0</v>
      </c>
      <c r="DO227" s="154">
        <f t="shared" si="281"/>
        <v>0</v>
      </c>
      <c r="DP227" s="154">
        <f t="shared" si="281"/>
        <v>0</v>
      </c>
      <c r="DQ227" s="154">
        <f t="shared" si="281"/>
        <v>0</v>
      </c>
      <c r="DR227" s="154">
        <f t="shared" si="281"/>
        <v>0</v>
      </c>
      <c r="DS227" s="154">
        <f t="shared" si="281"/>
        <v>0</v>
      </c>
      <c r="DT227" s="154">
        <f t="shared" si="281"/>
        <v>0</v>
      </c>
      <c r="DU227" s="154">
        <f t="shared" si="281"/>
        <v>0</v>
      </c>
      <c r="DV227" s="154">
        <f t="shared" si="281"/>
        <v>0</v>
      </c>
      <c r="DW227" s="154">
        <f t="shared" si="281"/>
        <v>0</v>
      </c>
      <c r="DX227" s="154">
        <f t="shared" si="281"/>
        <v>0</v>
      </c>
      <c r="DY227" s="154">
        <f t="shared" si="281"/>
        <v>0</v>
      </c>
      <c r="DZ227" s="154">
        <f t="shared" si="281"/>
        <v>0</v>
      </c>
      <c r="EA227" s="154">
        <f t="shared" si="281"/>
        <v>0</v>
      </c>
      <c r="EB227" s="154">
        <f t="shared" si="281"/>
        <v>0</v>
      </c>
      <c r="EC227" s="154">
        <f t="shared" ref="EC227:GN227" si="282">IF(EC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ED227" s="154">
        <f t="shared" si="282"/>
        <v>0</v>
      </c>
      <c r="EE227" s="154">
        <f t="shared" si="282"/>
        <v>0</v>
      </c>
      <c r="EF227" s="154">
        <f t="shared" si="282"/>
        <v>0</v>
      </c>
      <c r="EG227" s="154">
        <f t="shared" si="282"/>
        <v>0</v>
      </c>
      <c r="EH227" s="154">
        <f t="shared" si="282"/>
        <v>0</v>
      </c>
      <c r="EI227" s="154">
        <f t="shared" si="282"/>
        <v>0</v>
      </c>
      <c r="EJ227" s="154">
        <f t="shared" si="282"/>
        <v>0</v>
      </c>
      <c r="EK227" s="154">
        <f t="shared" si="282"/>
        <v>0</v>
      </c>
      <c r="EL227" s="154">
        <f t="shared" si="282"/>
        <v>0</v>
      </c>
      <c r="EM227" s="154">
        <f t="shared" si="282"/>
        <v>0</v>
      </c>
      <c r="EN227" s="154">
        <f t="shared" si="282"/>
        <v>0</v>
      </c>
      <c r="EO227" s="154">
        <f t="shared" si="282"/>
        <v>0</v>
      </c>
      <c r="EP227" s="154">
        <f t="shared" si="282"/>
        <v>0</v>
      </c>
      <c r="EQ227" s="154">
        <f t="shared" si="282"/>
        <v>0</v>
      </c>
      <c r="ER227" s="154">
        <f t="shared" si="282"/>
        <v>0</v>
      </c>
      <c r="ES227" s="154">
        <f t="shared" si="282"/>
        <v>0</v>
      </c>
      <c r="ET227" s="154">
        <f t="shared" si="282"/>
        <v>0</v>
      </c>
      <c r="EU227" s="154">
        <f t="shared" si="282"/>
        <v>0</v>
      </c>
      <c r="EV227" s="154">
        <f t="shared" si="282"/>
        <v>0</v>
      </c>
      <c r="EW227" s="154">
        <f t="shared" si="282"/>
        <v>0</v>
      </c>
      <c r="EX227" s="154">
        <f t="shared" si="282"/>
        <v>0</v>
      </c>
      <c r="EY227" s="154">
        <f t="shared" si="282"/>
        <v>0</v>
      </c>
      <c r="EZ227" s="154">
        <f t="shared" si="282"/>
        <v>0</v>
      </c>
      <c r="FA227" s="154">
        <f t="shared" si="282"/>
        <v>0</v>
      </c>
      <c r="FB227" s="154">
        <f t="shared" si="282"/>
        <v>0</v>
      </c>
      <c r="FC227" s="154">
        <f t="shared" si="282"/>
        <v>0</v>
      </c>
      <c r="FD227" s="154">
        <f t="shared" si="282"/>
        <v>0</v>
      </c>
      <c r="FE227" s="154">
        <f t="shared" si="282"/>
        <v>0</v>
      </c>
      <c r="FF227" s="154">
        <f t="shared" si="282"/>
        <v>0</v>
      </c>
      <c r="FG227" s="154">
        <f t="shared" si="282"/>
        <v>0</v>
      </c>
      <c r="FH227" s="154">
        <f t="shared" si="282"/>
        <v>0</v>
      </c>
      <c r="FI227" s="154">
        <f t="shared" si="282"/>
        <v>0</v>
      </c>
      <c r="FJ227" s="154">
        <f t="shared" si="282"/>
        <v>0</v>
      </c>
      <c r="FK227" s="154">
        <f t="shared" si="282"/>
        <v>0</v>
      </c>
      <c r="FL227" s="154">
        <f t="shared" si="282"/>
        <v>0</v>
      </c>
      <c r="FM227" s="154">
        <f t="shared" si="282"/>
        <v>0</v>
      </c>
      <c r="FN227" s="154">
        <f t="shared" si="282"/>
        <v>0</v>
      </c>
      <c r="FO227" s="154">
        <f t="shared" si="282"/>
        <v>0</v>
      </c>
      <c r="FP227" s="154">
        <f t="shared" si="282"/>
        <v>0</v>
      </c>
      <c r="FQ227" s="154">
        <f t="shared" si="282"/>
        <v>0</v>
      </c>
      <c r="FR227" s="154">
        <f t="shared" si="282"/>
        <v>0</v>
      </c>
      <c r="FS227" s="154">
        <f t="shared" si="282"/>
        <v>0</v>
      </c>
      <c r="FT227" s="154">
        <f t="shared" si="282"/>
        <v>0</v>
      </c>
      <c r="FU227" s="154">
        <f t="shared" si="282"/>
        <v>0</v>
      </c>
      <c r="FV227" s="154">
        <f t="shared" si="282"/>
        <v>0</v>
      </c>
      <c r="FW227" s="154">
        <f t="shared" si="282"/>
        <v>0</v>
      </c>
      <c r="FX227" s="154">
        <f t="shared" si="282"/>
        <v>0</v>
      </c>
      <c r="FY227" s="154">
        <f t="shared" si="282"/>
        <v>0</v>
      </c>
      <c r="FZ227" s="154">
        <f t="shared" si="282"/>
        <v>-48369.221109523693</v>
      </c>
      <c r="GA227" s="154">
        <f t="shared" si="282"/>
        <v>0</v>
      </c>
      <c r="GB227" s="154">
        <f t="shared" si="282"/>
        <v>0</v>
      </c>
      <c r="GC227" s="154">
        <f t="shared" si="282"/>
        <v>0</v>
      </c>
      <c r="GD227" s="154">
        <f t="shared" si="282"/>
        <v>0</v>
      </c>
      <c r="GE227" s="154">
        <f t="shared" si="282"/>
        <v>0</v>
      </c>
      <c r="GF227" s="154">
        <f t="shared" si="282"/>
        <v>0</v>
      </c>
      <c r="GG227" s="154">
        <f t="shared" si="282"/>
        <v>0</v>
      </c>
      <c r="GH227" s="154">
        <f t="shared" si="282"/>
        <v>0</v>
      </c>
      <c r="GI227" s="154">
        <f t="shared" si="282"/>
        <v>0</v>
      </c>
      <c r="GJ227" s="154">
        <f t="shared" si="282"/>
        <v>0</v>
      </c>
      <c r="GK227" s="154">
        <f t="shared" si="282"/>
        <v>0</v>
      </c>
      <c r="GL227" s="154">
        <f t="shared" si="282"/>
        <v>0</v>
      </c>
      <c r="GM227" s="154">
        <f t="shared" si="282"/>
        <v>0</v>
      </c>
      <c r="GN227" s="154">
        <f t="shared" si="282"/>
        <v>0</v>
      </c>
      <c r="GO227" s="154">
        <f t="shared" ref="GO227:IZ227" si="283">IF(GO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GP227" s="154">
        <f t="shared" si="283"/>
        <v>0</v>
      </c>
      <c r="GQ227" s="154">
        <f t="shared" si="283"/>
        <v>0</v>
      </c>
      <c r="GR227" s="154">
        <f t="shared" si="283"/>
        <v>0</v>
      </c>
      <c r="GS227" s="154">
        <f t="shared" si="283"/>
        <v>0</v>
      </c>
      <c r="GT227" s="154">
        <f t="shared" si="283"/>
        <v>0</v>
      </c>
      <c r="GU227" s="154">
        <f t="shared" si="283"/>
        <v>0</v>
      </c>
      <c r="GV227" s="154">
        <f t="shared" si="283"/>
        <v>0</v>
      </c>
      <c r="GW227" s="154">
        <f t="shared" si="283"/>
        <v>0</v>
      </c>
      <c r="GX227" s="154">
        <f t="shared" si="283"/>
        <v>0</v>
      </c>
      <c r="GY227" s="154">
        <f t="shared" si="283"/>
        <v>0</v>
      </c>
      <c r="GZ227" s="154">
        <f t="shared" si="283"/>
        <v>0</v>
      </c>
      <c r="HA227" s="154">
        <f t="shared" si="283"/>
        <v>0</v>
      </c>
      <c r="HB227" s="154">
        <f t="shared" si="283"/>
        <v>0</v>
      </c>
      <c r="HC227" s="154">
        <f t="shared" si="283"/>
        <v>0</v>
      </c>
      <c r="HD227" s="154">
        <f t="shared" si="283"/>
        <v>0</v>
      </c>
      <c r="HE227" s="154">
        <f t="shared" si="283"/>
        <v>0</v>
      </c>
      <c r="HF227" s="154">
        <f t="shared" si="283"/>
        <v>0</v>
      </c>
      <c r="HG227" s="154">
        <f t="shared" si="283"/>
        <v>0</v>
      </c>
      <c r="HH227" s="154">
        <f t="shared" si="283"/>
        <v>0</v>
      </c>
      <c r="HI227" s="154">
        <f t="shared" si="283"/>
        <v>0</v>
      </c>
      <c r="HJ227" s="154">
        <f t="shared" si="283"/>
        <v>0</v>
      </c>
      <c r="HK227" s="154">
        <f t="shared" si="283"/>
        <v>0</v>
      </c>
      <c r="HL227" s="154">
        <f t="shared" si="283"/>
        <v>0</v>
      </c>
      <c r="HM227" s="154">
        <f t="shared" si="283"/>
        <v>0</v>
      </c>
      <c r="HN227" s="154">
        <f t="shared" si="283"/>
        <v>0</v>
      </c>
      <c r="HO227" s="154">
        <f t="shared" si="283"/>
        <v>0</v>
      </c>
      <c r="HP227" s="154">
        <f t="shared" si="283"/>
        <v>0</v>
      </c>
      <c r="HQ227" s="154">
        <f t="shared" si="283"/>
        <v>0</v>
      </c>
      <c r="HR227" s="154">
        <f t="shared" si="283"/>
        <v>0</v>
      </c>
      <c r="HS227" s="154">
        <f t="shared" si="283"/>
        <v>0</v>
      </c>
      <c r="HT227" s="154">
        <f t="shared" si="283"/>
        <v>0</v>
      </c>
      <c r="HU227" s="154">
        <f t="shared" si="283"/>
        <v>0</v>
      </c>
      <c r="HV227" s="154">
        <f t="shared" si="283"/>
        <v>0</v>
      </c>
      <c r="HW227" s="154">
        <f t="shared" si="283"/>
        <v>0</v>
      </c>
      <c r="HX227" s="154">
        <f t="shared" si="283"/>
        <v>0</v>
      </c>
      <c r="HY227" s="154">
        <f t="shared" si="283"/>
        <v>0</v>
      </c>
      <c r="HZ227" s="154">
        <f t="shared" si="283"/>
        <v>0</v>
      </c>
      <c r="IA227" s="154">
        <f t="shared" si="283"/>
        <v>0</v>
      </c>
      <c r="IB227" s="154">
        <f t="shared" si="283"/>
        <v>0</v>
      </c>
      <c r="IC227" s="154">
        <f t="shared" si="283"/>
        <v>0</v>
      </c>
      <c r="ID227" s="154">
        <f t="shared" si="283"/>
        <v>0</v>
      </c>
      <c r="IE227" s="154">
        <f t="shared" si="283"/>
        <v>0</v>
      </c>
      <c r="IF227" s="154">
        <f t="shared" si="283"/>
        <v>0</v>
      </c>
      <c r="IG227" s="154">
        <f t="shared" si="283"/>
        <v>0</v>
      </c>
      <c r="IH227" s="154">
        <f t="shared" si="283"/>
        <v>0</v>
      </c>
      <c r="II227" s="154">
        <f t="shared" si="283"/>
        <v>0</v>
      </c>
      <c r="IJ227" s="154">
        <f t="shared" si="283"/>
        <v>0</v>
      </c>
      <c r="IK227" s="154">
        <f t="shared" si="283"/>
        <v>0</v>
      </c>
      <c r="IL227" s="154">
        <f t="shared" si="283"/>
        <v>0</v>
      </c>
      <c r="IM227" s="154">
        <f t="shared" si="283"/>
        <v>0</v>
      </c>
      <c r="IN227" s="154">
        <f t="shared" si="283"/>
        <v>0</v>
      </c>
      <c r="IO227" s="154">
        <f t="shared" si="283"/>
        <v>0</v>
      </c>
      <c r="IP227" s="154">
        <f t="shared" si="283"/>
        <v>0</v>
      </c>
      <c r="IQ227" s="154">
        <f t="shared" si="283"/>
        <v>0</v>
      </c>
      <c r="IR227" s="154">
        <f t="shared" si="283"/>
        <v>0</v>
      </c>
      <c r="IS227" s="154">
        <f t="shared" si="283"/>
        <v>0</v>
      </c>
      <c r="IT227" s="154">
        <f t="shared" si="283"/>
        <v>0</v>
      </c>
      <c r="IU227" s="154">
        <f t="shared" si="283"/>
        <v>0</v>
      </c>
      <c r="IV227" s="154">
        <f t="shared" si="283"/>
        <v>0</v>
      </c>
      <c r="IW227" s="154">
        <f t="shared" si="283"/>
        <v>0</v>
      </c>
      <c r="IX227" s="154">
        <f t="shared" si="283"/>
        <v>0</v>
      </c>
      <c r="IY227" s="154">
        <f t="shared" si="283"/>
        <v>0</v>
      </c>
      <c r="IZ227" s="154">
        <f t="shared" si="283"/>
        <v>0</v>
      </c>
      <c r="JA227" s="154">
        <f t="shared" ref="JA227:LL227" si="284">IF(JA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JB227" s="154">
        <f t="shared" si="284"/>
        <v>0</v>
      </c>
      <c r="JC227" s="154">
        <f t="shared" si="284"/>
        <v>0</v>
      </c>
      <c r="JD227" s="154">
        <f t="shared" si="284"/>
        <v>0</v>
      </c>
      <c r="JE227" s="154">
        <f t="shared" si="284"/>
        <v>0</v>
      </c>
      <c r="JF227" s="154">
        <f t="shared" si="284"/>
        <v>0</v>
      </c>
      <c r="JG227" s="154">
        <f t="shared" si="284"/>
        <v>0</v>
      </c>
      <c r="JH227" s="154">
        <f t="shared" si="284"/>
        <v>0</v>
      </c>
      <c r="JI227" s="154">
        <f t="shared" si="284"/>
        <v>0</v>
      </c>
      <c r="JJ227" s="154">
        <f t="shared" si="284"/>
        <v>0</v>
      </c>
      <c r="JK227" s="154">
        <f t="shared" si="284"/>
        <v>0</v>
      </c>
      <c r="JL227" s="154">
        <f t="shared" si="284"/>
        <v>0</v>
      </c>
      <c r="JM227" s="154">
        <f t="shared" si="284"/>
        <v>0</v>
      </c>
      <c r="JN227" s="154">
        <f t="shared" si="284"/>
        <v>0</v>
      </c>
      <c r="JO227" s="154">
        <f t="shared" si="284"/>
        <v>0</v>
      </c>
      <c r="JP227" s="154">
        <f t="shared" si="284"/>
        <v>0</v>
      </c>
      <c r="JQ227" s="154">
        <f t="shared" si="284"/>
        <v>0</v>
      </c>
      <c r="JR227" s="154">
        <f t="shared" si="284"/>
        <v>0</v>
      </c>
      <c r="JS227" s="154">
        <f t="shared" si="284"/>
        <v>0</v>
      </c>
      <c r="JT227" s="154">
        <f t="shared" si="284"/>
        <v>0</v>
      </c>
      <c r="JU227" s="154">
        <f t="shared" si="284"/>
        <v>0</v>
      </c>
      <c r="JV227" s="154">
        <f t="shared" si="284"/>
        <v>0</v>
      </c>
      <c r="JW227" s="154">
        <f t="shared" si="284"/>
        <v>0</v>
      </c>
      <c r="JX227" s="154">
        <f t="shared" si="284"/>
        <v>0</v>
      </c>
      <c r="JY227" s="154">
        <f t="shared" si="284"/>
        <v>0</v>
      </c>
      <c r="JZ227" s="154">
        <f t="shared" si="284"/>
        <v>0</v>
      </c>
      <c r="KA227" s="154">
        <f t="shared" si="284"/>
        <v>0</v>
      </c>
      <c r="KB227" s="154">
        <f t="shared" si="284"/>
        <v>0</v>
      </c>
      <c r="KC227" s="154">
        <f t="shared" si="284"/>
        <v>0</v>
      </c>
      <c r="KD227" s="154">
        <f t="shared" si="284"/>
        <v>0</v>
      </c>
      <c r="KE227" s="154">
        <f t="shared" si="284"/>
        <v>0</v>
      </c>
      <c r="KF227" s="154">
        <f t="shared" si="284"/>
        <v>0</v>
      </c>
      <c r="KG227" s="154">
        <f t="shared" si="284"/>
        <v>0</v>
      </c>
      <c r="KH227" s="154">
        <f t="shared" si="284"/>
        <v>0</v>
      </c>
      <c r="KI227" s="154">
        <f t="shared" si="284"/>
        <v>0</v>
      </c>
      <c r="KJ227" s="154">
        <f t="shared" si="284"/>
        <v>0</v>
      </c>
      <c r="KK227" s="154">
        <f t="shared" si="284"/>
        <v>0</v>
      </c>
      <c r="KL227" s="154">
        <f t="shared" si="284"/>
        <v>0</v>
      </c>
      <c r="KM227" s="154">
        <f t="shared" si="284"/>
        <v>0</v>
      </c>
      <c r="KN227" s="154">
        <f t="shared" si="284"/>
        <v>0</v>
      </c>
      <c r="KO227" s="154">
        <f t="shared" si="284"/>
        <v>0</v>
      </c>
      <c r="KP227" s="154">
        <f t="shared" si="284"/>
        <v>0</v>
      </c>
      <c r="KQ227" s="154">
        <f t="shared" si="284"/>
        <v>0</v>
      </c>
      <c r="KR227" s="154">
        <f t="shared" si="284"/>
        <v>0</v>
      </c>
      <c r="KS227" s="154">
        <f t="shared" si="284"/>
        <v>0</v>
      </c>
      <c r="KT227" s="154">
        <f t="shared" si="284"/>
        <v>0</v>
      </c>
      <c r="KU227" s="154">
        <f t="shared" si="284"/>
        <v>0</v>
      </c>
      <c r="KV227" s="154">
        <f t="shared" si="284"/>
        <v>0</v>
      </c>
      <c r="KW227" s="154">
        <f t="shared" si="284"/>
        <v>0</v>
      </c>
      <c r="KX227" s="154">
        <f t="shared" si="284"/>
        <v>0</v>
      </c>
      <c r="KY227" s="154">
        <f t="shared" si="284"/>
        <v>0</v>
      </c>
      <c r="KZ227" s="154">
        <f t="shared" si="284"/>
        <v>0</v>
      </c>
      <c r="LA227" s="154">
        <f t="shared" si="284"/>
        <v>0</v>
      </c>
      <c r="LB227" s="154">
        <f t="shared" si="284"/>
        <v>0</v>
      </c>
      <c r="LC227" s="154">
        <f t="shared" si="284"/>
        <v>0</v>
      </c>
      <c r="LD227" s="154">
        <f t="shared" si="284"/>
        <v>0</v>
      </c>
      <c r="LE227" s="154">
        <f t="shared" si="284"/>
        <v>0</v>
      </c>
      <c r="LF227" s="154">
        <f t="shared" si="284"/>
        <v>0</v>
      </c>
      <c r="LG227" s="154">
        <f t="shared" si="284"/>
        <v>0</v>
      </c>
      <c r="LH227" s="154">
        <f t="shared" si="284"/>
        <v>0</v>
      </c>
      <c r="LI227" s="154">
        <f t="shared" si="284"/>
        <v>0</v>
      </c>
      <c r="LJ227" s="154">
        <f t="shared" si="284"/>
        <v>0</v>
      </c>
      <c r="LK227" s="154">
        <f t="shared" si="284"/>
        <v>0</v>
      </c>
      <c r="LL227" s="154">
        <f t="shared" si="284"/>
        <v>0</v>
      </c>
      <c r="LM227" s="154">
        <f t="shared" ref="LM227:NK227" si="285">IF(LM$165=EOMONTH($E51,$R51*(1-$O51)),SUMIFS($D220:$NK220,$D$165:$NK$165,"&gt;"&amp;EOMONTH($E51,$R51*(1-$O51)+$S51*(1-$O51)+$T51*$O51),$D$165:$NK$165,"&lt;="&amp;EOMONTH($E51,$R51*(1-$O51)+60))*-($AF51*(1-$O51)+$AH51*$O51)+SUMIFS($D220:$NK220,$D$165:$NK$165,"&gt;"&amp;EOMONTH($E51,$R51*(1-$O51)+60),$D$165:$NK$165,"&lt;="&amp;EOMONTH($E51,$R51*(1-$O51)+300))*-($AG51*(1-$O51)+$AI51*$O51),0)</f>
        <v>0</v>
      </c>
      <c r="LN227" s="154">
        <f t="shared" si="285"/>
        <v>0</v>
      </c>
      <c r="LO227" s="154">
        <f t="shared" si="285"/>
        <v>0</v>
      </c>
      <c r="LP227" s="154">
        <f t="shared" si="285"/>
        <v>0</v>
      </c>
      <c r="LQ227" s="154">
        <f t="shared" si="285"/>
        <v>0</v>
      </c>
      <c r="LR227" s="154">
        <f t="shared" si="285"/>
        <v>0</v>
      </c>
      <c r="LS227" s="154">
        <f t="shared" si="285"/>
        <v>0</v>
      </c>
      <c r="LT227" s="154">
        <f t="shared" si="285"/>
        <v>0</v>
      </c>
      <c r="LU227" s="154">
        <f t="shared" si="285"/>
        <v>0</v>
      </c>
      <c r="LV227" s="154">
        <f t="shared" si="285"/>
        <v>0</v>
      </c>
      <c r="LW227" s="154">
        <f t="shared" si="285"/>
        <v>0</v>
      </c>
      <c r="LX227" s="154">
        <f t="shared" si="285"/>
        <v>0</v>
      </c>
      <c r="LY227" s="154">
        <f t="shared" si="285"/>
        <v>0</v>
      </c>
      <c r="LZ227" s="154">
        <f t="shared" si="285"/>
        <v>0</v>
      </c>
      <c r="MA227" s="154">
        <f t="shared" si="285"/>
        <v>0</v>
      </c>
      <c r="MB227" s="154">
        <f t="shared" si="285"/>
        <v>0</v>
      </c>
      <c r="MC227" s="154">
        <f t="shared" si="285"/>
        <v>0</v>
      </c>
      <c r="MD227" s="154">
        <f t="shared" si="285"/>
        <v>0</v>
      </c>
      <c r="ME227" s="154">
        <f t="shared" si="285"/>
        <v>0</v>
      </c>
      <c r="MF227" s="154">
        <f t="shared" si="285"/>
        <v>0</v>
      </c>
      <c r="MG227" s="154">
        <f t="shared" si="285"/>
        <v>0</v>
      </c>
      <c r="MH227" s="154">
        <f t="shared" si="285"/>
        <v>0</v>
      </c>
      <c r="MI227" s="154">
        <f t="shared" si="285"/>
        <v>0</v>
      </c>
      <c r="MJ227" s="154">
        <f t="shared" si="285"/>
        <v>0</v>
      </c>
      <c r="MK227" s="154">
        <f t="shared" si="285"/>
        <v>0</v>
      </c>
      <c r="ML227" s="154">
        <f t="shared" si="285"/>
        <v>0</v>
      </c>
      <c r="MM227" s="154">
        <f t="shared" si="285"/>
        <v>0</v>
      </c>
      <c r="MN227" s="154">
        <f t="shared" si="285"/>
        <v>0</v>
      </c>
      <c r="MO227" s="154">
        <f t="shared" si="285"/>
        <v>0</v>
      </c>
      <c r="MP227" s="154">
        <f t="shared" si="285"/>
        <v>0</v>
      </c>
      <c r="MQ227" s="154">
        <f t="shared" si="285"/>
        <v>0</v>
      </c>
      <c r="MR227" s="154">
        <f t="shared" si="285"/>
        <v>0</v>
      </c>
      <c r="MS227" s="154">
        <f t="shared" si="285"/>
        <v>0</v>
      </c>
      <c r="MT227" s="154">
        <f t="shared" si="285"/>
        <v>0</v>
      </c>
      <c r="MU227" s="154">
        <f t="shared" si="285"/>
        <v>0</v>
      </c>
      <c r="MV227" s="154">
        <f t="shared" si="285"/>
        <v>0</v>
      </c>
      <c r="MW227" s="154">
        <f t="shared" si="285"/>
        <v>0</v>
      </c>
      <c r="MX227" s="154">
        <f t="shared" si="285"/>
        <v>0</v>
      </c>
      <c r="MY227" s="154">
        <f t="shared" si="285"/>
        <v>0</v>
      </c>
      <c r="MZ227" s="154">
        <f t="shared" si="285"/>
        <v>0</v>
      </c>
      <c r="NA227" s="154">
        <f t="shared" si="285"/>
        <v>0</v>
      </c>
      <c r="NB227" s="154">
        <f t="shared" si="285"/>
        <v>0</v>
      </c>
      <c r="NC227" s="154">
        <f t="shared" si="285"/>
        <v>0</v>
      </c>
      <c r="ND227" s="154">
        <f t="shared" si="285"/>
        <v>0</v>
      </c>
      <c r="NE227" s="154">
        <f t="shared" si="285"/>
        <v>0</v>
      </c>
      <c r="NF227" s="154">
        <f t="shared" si="285"/>
        <v>0</v>
      </c>
      <c r="NG227" s="154">
        <f t="shared" si="285"/>
        <v>0</v>
      </c>
      <c r="NH227" s="154">
        <f t="shared" si="285"/>
        <v>0</v>
      </c>
      <c r="NI227" s="154">
        <f t="shared" si="285"/>
        <v>0</v>
      </c>
      <c r="NJ227" s="154">
        <f t="shared" si="285"/>
        <v>0</v>
      </c>
      <c r="NK227" s="157">
        <f t="shared" si="285"/>
        <v>0</v>
      </c>
    </row>
    <row r="228" spans="1:375" x14ac:dyDescent="0.25">
      <c r="A228" s="158">
        <f t="shared" ca="1" si="231"/>
        <v>3518748.5471228319</v>
      </c>
      <c r="B228" s="162"/>
      <c r="C228" s="159" t="s">
        <v>151</v>
      </c>
      <c r="D228" s="160">
        <f ca="1">SUM(D223:D227)</f>
        <v>999.94540758112998</v>
      </c>
      <c r="E228" s="160">
        <f t="shared" ref="E228:BP228" ca="1" si="286">SUM(E223:E227)</f>
        <v>1000.3489423134397</v>
      </c>
      <c r="F228" s="160">
        <f t="shared" ca="1" si="286"/>
        <v>918.69084485961866</v>
      </c>
      <c r="G228" s="160">
        <f t="shared" ca="1" si="286"/>
        <v>919.09208328386012</v>
      </c>
      <c r="H228" s="160">
        <f t="shared" ca="1" si="286"/>
        <v>8833.0259609384211</v>
      </c>
      <c r="I228" s="160">
        <f t="shared" ca="1" si="286"/>
        <v>8845.0109709173194</v>
      </c>
      <c r="J228" s="160">
        <f t="shared" ca="1" si="286"/>
        <v>8919.6691382343961</v>
      </c>
      <c r="K228" s="160">
        <f t="shared" ca="1" si="286"/>
        <v>8920.0786812584938</v>
      </c>
      <c r="L228" s="160">
        <f t="shared" ca="1" si="286"/>
        <v>8920.4892343261708</v>
      </c>
      <c r="M228" s="160">
        <f t="shared" ca="1" si="286"/>
        <v>8920.9007999284695</v>
      </c>
      <c r="N228" s="160">
        <f t="shared" ca="1" si="286"/>
        <v>8921.3133805625712</v>
      </c>
      <c r="O228" s="160">
        <f t="shared" ca="1" si="286"/>
        <v>9159.1853725142046</v>
      </c>
      <c r="P228" s="160">
        <f t="shared" ca="1" si="286"/>
        <v>9175.8139708426515</v>
      </c>
      <c r="Q228" s="160">
        <f t="shared" ca="1" si="286"/>
        <v>9178.4571005724792</v>
      </c>
      <c r="R228" s="160">
        <f t="shared" ca="1" si="286"/>
        <v>9178.8737664290384</v>
      </c>
      <c r="S228" s="160">
        <f t="shared" ca="1" si="286"/>
        <v>9179.2914598960015</v>
      </c>
      <c r="T228" s="160">
        <f t="shared" ca="1" si="286"/>
        <v>9179.7101835077392</v>
      </c>
      <c r="U228" s="160">
        <f t="shared" ca="1" si="286"/>
        <v>9180.1299398048614</v>
      </c>
      <c r="V228" s="160">
        <f t="shared" ca="1" si="286"/>
        <v>9180.5507313342514</v>
      </c>
      <c r="W228" s="160">
        <f t="shared" ca="1" si="286"/>
        <v>9180.972560649072</v>
      </c>
      <c r="X228" s="160">
        <f t="shared" ca="1" si="286"/>
        <v>9181.3954303087794</v>
      </c>
      <c r="Y228" s="160">
        <f t="shared" ca="1" si="286"/>
        <v>9181.8193428791456</v>
      </c>
      <c r="Z228" s="160">
        <f t="shared" ca="1" si="286"/>
        <v>9182.2443009322706</v>
      </c>
      <c r="AA228" s="160">
        <f t="shared" ca="1" si="286"/>
        <v>9427.2524526424531</v>
      </c>
      <c r="AB228" s="160">
        <f t="shared" ca="1" si="286"/>
        <v>9907.5599470991019</v>
      </c>
      <c r="AC228" s="160">
        <f t="shared" ca="1" si="286"/>
        <v>9910.2823707208263</v>
      </c>
      <c r="AD228" s="160">
        <f t="shared" ca="1" si="286"/>
        <v>9910.711536553079</v>
      </c>
      <c r="AE228" s="160">
        <f t="shared" ca="1" si="286"/>
        <v>9911.1417608240536</v>
      </c>
      <c r="AF228" s="160">
        <f t="shared" ca="1" si="286"/>
        <v>9911.5730461441417</v>
      </c>
      <c r="AG228" s="160">
        <f t="shared" ca="1" si="286"/>
        <v>9912.0053951301779</v>
      </c>
      <c r="AH228" s="160">
        <f t="shared" ca="1" si="286"/>
        <v>9912.4388104054487</v>
      </c>
      <c r="AI228" s="160">
        <f t="shared" ca="1" si="286"/>
        <v>9912.8732945997144</v>
      </c>
      <c r="AJ228" s="160">
        <f t="shared" ca="1" si="286"/>
        <v>9913.3088503492127</v>
      </c>
      <c r="AK228" s="160">
        <f t="shared" ca="1" si="286"/>
        <v>9913.7454802966913</v>
      </c>
      <c r="AL228" s="160">
        <f t="shared" ca="1" si="286"/>
        <v>9914.1831870914102</v>
      </c>
      <c r="AM228" s="160">
        <f t="shared" ca="1" si="286"/>
        <v>10165.987861251453</v>
      </c>
      <c r="AN228" s="160">
        <f t="shared" ca="1" si="286"/>
        <v>10192.620377651152</v>
      </c>
      <c r="AO228" s="160">
        <f t="shared" ca="1" si="286"/>
        <v>10195.978196082973</v>
      </c>
      <c r="AP228" s="160">
        <f t="shared" ca="1" si="286"/>
        <v>10196.420236890195</v>
      </c>
      <c r="AQ228" s="160">
        <f t="shared" ca="1" si="286"/>
        <v>10196.863367889298</v>
      </c>
      <c r="AR228" s="160">
        <f t="shared" ca="1" si="286"/>
        <v>10197.307591768989</v>
      </c>
      <c r="AS228" s="160">
        <f t="shared" ca="1" si="286"/>
        <v>10197.752911224607</v>
      </c>
      <c r="AT228" s="160">
        <f t="shared" ca="1" si="286"/>
        <v>10198.199328958137</v>
      </c>
      <c r="AU228" s="160">
        <f t="shared" ca="1" si="286"/>
        <v>10198.646847678228</v>
      </c>
      <c r="AV228" s="160">
        <f t="shared" ca="1" si="286"/>
        <v>10199.095470100214</v>
      </c>
      <c r="AW228" s="160">
        <f t="shared" ca="1" si="286"/>
        <v>10199.545198946116</v>
      </c>
      <c r="AX228" s="160">
        <f t="shared" ca="1" si="286"/>
        <v>10199.996036944676</v>
      </c>
      <c r="AY228" s="160">
        <f t="shared" ca="1" si="286"/>
        <v>10459.354851329519</v>
      </c>
      <c r="AZ228" s="160">
        <f t="shared" ca="1" si="286"/>
        <v>10486.554090306021</v>
      </c>
      <c r="BA228" s="160">
        <f t="shared" ca="1" si="286"/>
        <v>10490.012643290796</v>
      </c>
      <c r="BB228" s="160">
        <f t="shared" ca="1" si="286"/>
        <v>10490.467945322236</v>
      </c>
      <c r="BC228" s="160">
        <f t="shared" ca="1" si="286"/>
        <v>10490.924370251312</v>
      </c>
      <c r="BD228" s="160">
        <f t="shared" ca="1" si="286"/>
        <v>10491.381920847392</v>
      </c>
      <c r="BE228" s="160">
        <f t="shared" ca="1" si="286"/>
        <v>10491.84059988668</v>
      </c>
      <c r="BF228" s="160">
        <f t="shared" ca="1" si="286"/>
        <v>10492.300410152215</v>
      </c>
      <c r="BG228" s="160">
        <f t="shared" ca="1" si="286"/>
        <v>10492.761354433911</v>
      </c>
      <c r="BH228" s="160">
        <f t="shared" ca="1" si="286"/>
        <v>10493.223435528555</v>
      </c>
      <c r="BI228" s="160">
        <f t="shared" ca="1" si="286"/>
        <v>10493.686656239834</v>
      </c>
      <c r="BJ228" s="160">
        <f t="shared" ca="1" si="286"/>
        <v>10494.151019378351</v>
      </c>
      <c r="BK228" s="160">
        <f t="shared" ca="1" si="286"/>
        <v>10761.290598194741</v>
      </c>
      <c r="BL228" s="160">
        <f t="shared" ca="1" si="286"/>
        <v>10789.068916367045</v>
      </c>
      <c r="BM228" s="160">
        <f t="shared" ca="1" si="286"/>
        <v>10792.631225941364</v>
      </c>
      <c r="BN228" s="160">
        <f t="shared" ca="1" si="286"/>
        <v>10793.100187033746</v>
      </c>
      <c r="BO228" s="160">
        <f t="shared" ca="1" si="286"/>
        <v>10793.570304710693</v>
      </c>
      <c r="BP228" s="160">
        <f t="shared" ca="1" si="286"/>
        <v>10794.041581824658</v>
      </c>
      <c r="BQ228" s="160">
        <f t="shared" ref="BQ228:EB228" ca="1" si="287">SUM(BQ223:BQ227)</f>
        <v>10794.514021235122</v>
      </c>
      <c r="BR228" s="160">
        <f t="shared" ca="1" si="287"/>
        <v>10794.987625808624</v>
      </c>
      <c r="BS228" s="160">
        <f t="shared" ca="1" si="287"/>
        <v>10795.462398418771</v>
      </c>
      <c r="BT228" s="160">
        <f t="shared" ca="1" si="287"/>
        <v>10795.938341946254</v>
      </c>
      <c r="BU228" s="160">
        <f t="shared" ca="1" si="287"/>
        <v>10796.415459278871</v>
      </c>
      <c r="BV228" s="160">
        <f t="shared" ca="1" si="287"/>
        <v>10796.893753311544</v>
      </c>
      <c r="BW228" s="160">
        <f t="shared" ca="1" si="287"/>
        <v>11072.047519492424</v>
      </c>
      <c r="BX228" s="160">
        <f t="shared" ca="1" si="287"/>
        <v>11100.417551276934</v>
      </c>
      <c r="BY228" s="160">
        <f t="shared" ca="1" si="287"/>
        <v>11104.086730138482</v>
      </c>
      <c r="BZ228" s="160">
        <f t="shared" ca="1" si="287"/>
        <v>11104.569760063636</v>
      </c>
      <c r="CA228" s="160">
        <f t="shared" ca="1" si="287"/>
        <v>11105.053981270892</v>
      </c>
      <c r="CB228" s="160">
        <f t="shared" ca="1" si="287"/>
        <v>11105.539396698276</v>
      </c>
      <c r="CC228" s="160">
        <f t="shared" ca="1" si="287"/>
        <v>11106.026009291054</v>
      </c>
      <c r="CD228" s="160">
        <f t="shared" ca="1" si="287"/>
        <v>11106.513822001762</v>
      </c>
      <c r="CE228" s="160">
        <f t="shared" ca="1" si="287"/>
        <v>11107.002837790213</v>
      </c>
      <c r="CF228" s="160">
        <f t="shared" ca="1" si="287"/>
        <v>11107.493059623519</v>
      </c>
      <c r="CG228" s="160">
        <f t="shared" ca="1" si="287"/>
        <v>11107.984490476116</v>
      </c>
      <c r="CH228" s="160">
        <f t="shared" ca="1" si="287"/>
        <v>11108.477133329769</v>
      </c>
      <c r="CI228" s="160">
        <f t="shared" ca="1" si="287"/>
        <v>11391.885512496076</v>
      </c>
      <c r="CJ228" s="160">
        <f t="shared" ca="1" si="287"/>
        <v>11420.860176582497</v>
      </c>
      <c r="CK228" s="160">
        <f t="shared" ca="1" si="287"/>
        <v>11424.639430809892</v>
      </c>
      <c r="CL228" s="160">
        <f t="shared" ca="1" si="287"/>
        <v>11425.1369516328</v>
      </c>
      <c r="CM228" s="160">
        <f t="shared" ca="1" si="287"/>
        <v>11425.635699476275</v>
      </c>
      <c r="CN228" s="160">
        <f t="shared" ca="1" si="287"/>
        <v>11426.135677366479</v>
      </c>
      <c r="CO228" s="160">
        <f t="shared" ca="1" si="287"/>
        <v>11426.636888337041</v>
      </c>
      <c r="CP228" s="160">
        <f t="shared" ca="1" si="287"/>
        <v>11427.13933542907</v>
      </c>
      <c r="CQ228" s="160">
        <f t="shared" ca="1" si="287"/>
        <v>11427.643021691172</v>
      </c>
      <c r="CR228" s="160">
        <f t="shared" ca="1" si="287"/>
        <v>11428.147950179478</v>
      </c>
      <c r="CS228" s="160">
        <f t="shared" ca="1" si="287"/>
        <v>11428.654123957655</v>
      </c>
      <c r="CT228" s="160">
        <f t="shared" ca="1" si="287"/>
        <v>11429.161546096917</v>
      </c>
      <c r="CU228" s="160">
        <f t="shared" ca="1" si="287"/>
        <v>11721.072176638214</v>
      </c>
      <c r="CV228" s="160">
        <f t="shared" ca="1" si="287"/>
        <v>11750.664682622573</v>
      </c>
      <c r="CW228" s="160">
        <f t="shared" ca="1" si="287"/>
        <v>11754.55731447679</v>
      </c>
      <c r="CX228" s="160">
        <f t="shared" ca="1" si="287"/>
        <v>11755.069760924385</v>
      </c>
      <c r="CY228" s="160">
        <f t="shared" ca="1" si="287"/>
        <v>11755.583471203165</v>
      </c>
      <c r="CZ228" s="160">
        <f t="shared" ca="1" si="287"/>
        <v>11756.098448430075</v>
      </c>
      <c r="DA228" s="160">
        <f t="shared" ca="1" si="287"/>
        <v>11756.614695729753</v>
      </c>
      <c r="DB228" s="160">
        <f t="shared" ca="1" si="287"/>
        <v>11757.132216234542</v>
      </c>
      <c r="DC228" s="160">
        <f t="shared" ca="1" si="287"/>
        <v>11757.651013084509</v>
      </c>
      <c r="DD228" s="160">
        <f t="shared" ca="1" si="287"/>
        <v>11758.171089427466</v>
      </c>
      <c r="DE228" s="160">
        <f t="shared" ca="1" si="287"/>
        <v>11758.692448418984</v>
      </c>
      <c r="DF228" s="160">
        <f t="shared" ca="1" si="287"/>
        <v>11759.215093222425</v>
      </c>
      <c r="DG228" s="160">
        <f t="shared" ca="1" si="287"/>
        <v>12059.88304267996</v>
      </c>
      <c r="DH228" s="160">
        <f t="shared" ca="1" si="287"/>
        <v>12090.106897858703</v>
      </c>
      <c r="DI228" s="160">
        <f t="shared" ca="1" si="287"/>
        <v>12094.116308668546</v>
      </c>
      <c r="DJ228" s="160">
        <f t="shared" ca="1" si="287"/>
        <v>12094.644128509568</v>
      </c>
      <c r="DK228" s="160">
        <f t="shared" ca="1" si="287"/>
        <v>12095.17325009671</v>
      </c>
      <c r="DL228" s="160">
        <f t="shared" ca="1" si="287"/>
        <v>12095.703676640429</v>
      </c>
      <c r="DM228" s="160">
        <f t="shared" ca="1" si="287"/>
        <v>12096.235411359097</v>
      </c>
      <c r="DN228" s="160">
        <f t="shared" ca="1" si="287"/>
        <v>12096.768457479031</v>
      </c>
      <c r="DO228" s="160">
        <f t="shared" ca="1" si="287"/>
        <v>12097.302818234497</v>
      </c>
      <c r="DP228" s="160">
        <f t="shared" ca="1" si="287"/>
        <v>12097.83849686774</v>
      </c>
      <c r="DQ228" s="160">
        <f t="shared" ca="1" si="287"/>
        <v>12098.375496629007</v>
      </c>
      <c r="DR228" s="160">
        <f t="shared" ca="1" si="287"/>
        <v>12098.91382077655</v>
      </c>
      <c r="DS228" s="160">
        <f t="shared" ca="1" si="287"/>
        <v>12408.601808717811</v>
      </c>
      <c r="DT228" s="160">
        <f t="shared" ca="1" si="287"/>
        <v>12554.446918819933</v>
      </c>
      <c r="DU228" s="160">
        <f t="shared" ca="1" si="287"/>
        <v>12558.576611954073</v>
      </c>
      <c r="DV228" s="160">
        <f t="shared" ca="1" si="287"/>
        <v>12559.120266390326</v>
      </c>
      <c r="DW228" s="160">
        <f t="shared" ca="1" si="287"/>
        <v>12559.665261625081</v>
      </c>
      <c r="DX228" s="160">
        <f t="shared" ca="1" si="287"/>
        <v>12560.211600965111</v>
      </c>
      <c r="DY228" s="160">
        <f t="shared" ca="1" si="287"/>
        <v>12439.337710380943</v>
      </c>
      <c r="DZ228" s="160">
        <f t="shared" ca="1" si="287"/>
        <v>12439.880940785522</v>
      </c>
      <c r="EA228" s="160">
        <f t="shared" ca="1" si="287"/>
        <v>12440.425510942827</v>
      </c>
      <c r="EB228" s="160">
        <f t="shared" ca="1" si="287"/>
        <v>12440.971424157049</v>
      </c>
      <c r="EC228" s="160">
        <f t="shared" ref="EC228:GN228" ca="1" si="288">SUM(EC223:EC227)</f>
        <v>12441.518683740529</v>
      </c>
      <c r="ED228" s="160">
        <f t="shared" ca="1" si="288"/>
        <v>12442.067293013779</v>
      </c>
      <c r="EE228" s="160">
        <f t="shared" ca="1" si="288"/>
        <v>12760.976979813026</v>
      </c>
      <c r="EF228" s="160">
        <f t="shared" si="288"/>
        <v>11033.801037958812</v>
      </c>
      <c r="EG228" s="160">
        <f t="shared" si="288"/>
        <v>11034.340073877735</v>
      </c>
      <c r="EH228" s="160">
        <f t="shared" si="288"/>
        <v>11034.880439204648</v>
      </c>
      <c r="EI228" s="160">
        <f t="shared" si="288"/>
        <v>11035.422137218235</v>
      </c>
      <c r="EJ228" s="160">
        <f t="shared" si="288"/>
        <v>11035.965171205256</v>
      </c>
      <c r="EK228" s="160">
        <f t="shared" si="288"/>
        <v>11036.509544460587</v>
      </c>
      <c r="EL228" s="160">
        <f t="shared" si="288"/>
        <v>11037.055260287221</v>
      </c>
      <c r="EM228" s="160">
        <f t="shared" si="288"/>
        <v>11037.602321996303</v>
      </c>
      <c r="EN228" s="160">
        <f t="shared" si="288"/>
        <v>11038.150732907141</v>
      </c>
      <c r="EO228" s="160">
        <f t="shared" si="288"/>
        <v>11038.700496347232</v>
      </c>
      <c r="EP228" s="160">
        <f t="shared" si="288"/>
        <v>11039.251615652278</v>
      </c>
      <c r="EQ228" s="160">
        <f t="shared" si="288"/>
        <v>11361.638469109639</v>
      </c>
      <c r="ER228" s="160">
        <f t="shared" si="288"/>
        <v>11364.815069097578</v>
      </c>
      <c r="ES228" s="160">
        <f t="shared" si="288"/>
        <v>11365.370276094065</v>
      </c>
      <c r="ET228" s="160">
        <f t="shared" si="288"/>
        <v>11365.926852380788</v>
      </c>
      <c r="EU228" s="160">
        <f t="shared" si="288"/>
        <v>11366.48480133478</v>
      </c>
      <c r="EV228" s="160">
        <f t="shared" si="288"/>
        <v>11367.044126341414</v>
      </c>
      <c r="EW228" s="160">
        <f t="shared" si="288"/>
        <v>11367.604830794404</v>
      </c>
      <c r="EX228" s="160">
        <f t="shared" si="288"/>
        <v>11368.166918095838</v>
      </c>
      <c r="EY228" s="160">
        <f t="shared" si="288"/>
        <v>11368.730391656192</v>
      </c>
      <c r="EZ228" s="160">
        <f t="shared" si="288"/>
        <v>11369.295254894356</v>
      </c>
      <c r="FA228" s="160">
        <f t="shared" si="288"/>
        <v>11369.861511237648</v>
      </c>
      <c r="FB228" s="160">
        <f t="shared" si="288"/>
        <v>11370.429164121846</v>
      </c>
      <c r="FC228" s="160">
        <f t="shared" si="288"/>
        <v>11702.487623182928</v>
      </c>
      <c r="FD228" s="160">
        <f t="shared" si="288"/>
        <v>11705.759521170505</v>
      </c>
      <c r="FE228" s="160">
        <f t="shared" si="288"/>
        <v>11706.331384376888</v>
      </c>
      <c r="FF228" s="160">
        <f t="shared" si="288"/>
        <v>11706.904657952211</v>
      </c>
      <c r="FG228" s="160">
        <f t="shared" si="288"/>
        <v>11707.479345374824</v>
      </c>
      <c r="FH228" s="160">
        <f t="shared" si="288"/>
        <v>11708.055450131656</v>
      </c>
      <c r="FI228" s="160">
        <f t="shared" si="288"/>
        <v>11708.632975718236</v>
      </c>
      <c r="FJ228" s="160">
        <f t="shared" si="288"/>
        <v>11709.211925638712</v>
      </c>
      <c r="FK228" s="160">
        <f t="shared" si="288"/>
        <v>11709.792303405877</v>
      </c>
      <c r="FL228" s="160">
        <f t="shared" si="288"/>
        <v>11710.374112541187</v>
      </c>
      <c r="FM228" s="160">
        <f t="shared" si="288"/>
        <v>11710.957356574778</v>
      </c>
      <c r="FN228" s="160">
        <f t="shared" si="288"/>
        <v>11711.5420390455</v>
      </c>
      <c r="FO228" s="160">
        <f t="shared" si="288"/>
        <v>12053.562251878418</v>
      </c>
      <c r="FP228" s="160">
        <f t="shared" si="288"/>
        <v>12056.932306805622</v>
      </c>
      <c r="FQ228" s="160">
        <f t="shared" si="288"/>
        <v>12057.521325908197</v>
      </c>
      <c r="FR228" s="160">
        <f t="shared" si="288"/>
        <v>12058.111797690781</v>
      </c>
      <c r="FS228" s="160">
        <f t="shared" si="288"/>
        <v>12058.703725736072</v>
      </c>
      <c r="FT228" s="160">
        <f t="shared" si="288"/>
        <v>12059.297113635608</v>
      </c>
      <c r="FU228" s="160">
        <f t="shared" si="288"/>
        <v>12059.891964989785</v>
      </c>
      <c r="FV228" s="160">
        <f t="shared" si="288"/>
        <v>12060.488283407876</v>
      </c>
      <c r="FW228" s="160">
        <f t="shared" si="288"/>
        <v>12061.086072508057</v>
      </c>
      <c r="FX228" s="160">
        <f t="shared" si="288"/>
        <v>12061.685335917424</v>
      </c>
      <c r="FY228" s="160">
        <f t="shared" si="288"/>
        <v>12062.286077272025</v>
      </c>
      <c r="FZ228" s="160">
        <f t="shared" si="288"/>
        <v>-104372.87042778681</v>
      </c>
      <c r="GA228" s="160">
        <f t="shared" si="288"/>
        <v>12063.492008405947</v>
      </c>
      <c r="GB228" s="160">
        <f t="shared" si="288"/>
        <v>12066.963164980967</v>
      </c>
      <c r="GC228" s="160">
        <f t="shared" si="288"/>
        <v>12419.246965685434</v>
      </c>
      <c r="GD228" s="160">
        <f t="shared" si="288"/>
        <v>12419.855151621494</v>
      </c>
      <c r="GE228" s="160">
        <f t="shared" si="288"/>
        <v>12420.464837508145</v>
      </c>
      <c r="GF228" s="160">
        <f t="shared" si="288"/>
        <v>12421.076027044668</v>
      </c>
      <c r="GG228" s="160">
        <f t="shared" si="288"/>
        <v>12421.688723939471</v>
      </c>
      <c r="GH228" s="160">
        <f t="shared" si="288"/>
        <v>12422.302931910104</v>
      </c>
      <c r="GI228" s="160">
        <f t="shared" si="288"/>
        <v>12422.91865468329</v>
      </c>
      <c r="GJ228" s="160">
        <f t="shared" si="288"/>
        <v>12423.535895994939</v>
      </c>
      <c r="GK228" s="160">
        <f t="shared" si="288"/>
        <v>12424.154659590176</v>
      </c>
      <c r="GL228" s="160">
        <f t="shared" si="288"/>
        <v>12424.774949223365</v>
      </c>
      <c r="GM228" s="160">
        <f t="shared" si="288"/>
        <v>12425.396768658127</v>
      </c>
      <c r="GN228" s="160">
        <f t="shared" si="288"/>
        <v>12428.972059930398</v>
      </c>
      <c r="GO228" s="160">
        <f t="shared" ref="GO228:IZ228" si="289">SUM(GO223:GO227)</f>
        <v>12791.824374655995</v>
      </c>
      <c r="GP228" s="160">
        <f t="shared" si="289"/>
        <v>12792.450806170136</v>
      </c>
      <c r="GQ228" s="160">
        <f t="shared" si="289"/>
        <v>12793.078782633387</v>
      </c>
      <c r="GR228" s="160">
        <f t="shared" si="289"/>
        <v>12793.708307856006</v>
      </c>
      <c r="GS228" s="160">
        <f t="shared" si="289"/>
        <v>12794.339385657651</v>
      </c>
      <c r="GT228" s="160">
        <f t="shared" si="289"/>
        <v>12794.972019867404</v>
      </c>
      <c r="GU228" s="160">
        <f t="shared" si="289"/>
        <v>12795.606214323785</v>
      </c>
      <c r="GV228" s="160">
        <f t="shared" si="289"/>
        <v>12796.241972874785</v>
      </c>
      <c r="GW228" s="160">
        <f t="shared" si="289"/>
        <v>12796.879299377879</v>
      </c>
      <c r="GX228" s="160">
        <f t="shared" si="289"/>
        <v>12797.518197700065</v>
      </c>
      <c r="GY228" s="160">
        <f t="shared" si="289"/>
        <v>12798.158671717869</v>
      </c>
      <c r="GZ228" s="160">
        <f t="shared" si="289"/>
        <v>12801.841221728308</v>
      </c>
      <c r="HA228" s="160">
        <f t="shared" si="289"/>
        <v>13175.579105895675</v>
      </c>
      <c r="HB228" s="160">
        <f t="shared" si="289"/>
        <v>13176.224330355242</v>
      </c>
      <c r="HC228" s="160">
        <f t="shared" si="289"/>
        <v>13176.871146112389</v>
      </c>
      <c r="HD228" s="160">
        <f t="shared" si="289"/>
        <v>13177.519557091686</v>
      </c>
      <c r="HE228" s="160">
        <f t="shared" si="289"/>
        <v>13178.169567227382</v>
      </c>
      <c r="HF228" s="160">
        <f t="shared" si="289"/>
        <v>13178.821180463427</v>
      </c>
      <c r="HG228" s="160">
        <f t="shared" si="289"/>
        <v>13179.474400753499</v>
      </c>
      <c r="HH228" s="160">
        <f t="shared" si="289"/>
        <v>13180.129232061028</v>
      </c>
      <c r="HI228" s="160">
        <f t="shared" si="289"/>
        <v>13180.785678359216</v>
      </c>
      <c r="HJ228" s="160">
        <f t="shared" si="289"/>
        <v>13181.443743631067</v>
      </c>
      <c r="HK228" s="160">
        <f t="shared" si="289"/>
        <v>13182.103431869406</v>
      </c>
      <c r="HL228" s="160">
        <f t="shared" si="289"/>
        <v>13185.896458380157</v>
      </c>
      <c r="HM228" s="160">
        <f t="shared" si="289"/>
        <v>13570.846479072545</v>
      </c>
      <c r="HN228" s="160">
        <f t="shared" si="289"/>
        <v>13571.511060265899</v>
      </c>
      <c r="HO228" s="160">
        <f t="shared" si="289"/>
        <v>13572.17728049576</v>
      </c>
      <c r="HP228" s="160">
        <f t="shared" si="289"/>
        <v>13572.845143804436</v>
      </c>
      <c r="HQ228" s="160">
        <f t="shared" si="289"/>
        <v>13573.514654244203</v>
      </c>
      <c r="HR228" s="160">
        <f t="shared" si="289"/>
        <v>13574.18581587733</v>
      </c>
      <c r="HS228" s="160">
        <f t="shared" si="289"/>
        <v>13574.858632776104</v>
      </c>
      <c r="HT228" s="160">
        <f t="shared" si="289"/>
        <v>13575.533109022859</v>
      </c>
      <c r="HU228" s="160">
        <f t="shared" si="289"/>
        <v>13576.209248709993</v>
      </c>
      <c r="HV228" s="160">
        <f t="shared" si="289"/>
        <v>13576.887055939998</v>
      </c>
      <c r="HW228" s="160">
        <f t="shared" si="289"/>
        <v>13577.566534825488</v>
      </c>
      <c r="HX228" s="160">
        <f t="shared" si="289"/>
        <v>13581.473352131561</v>
      </c>
      <c r="HY228" s="160">
        <f t="shared" si="289"/>
        <v>13977.971873444721</v>
      </c>
      <c r="HZ228" s="160">
        <f t="shared" si="289"/>
        <v>13978.656392073875</v>
      </c>
      <c r="IA228" s="160">
        <f t="shared" si="289"/>
        <v>13979.342598910633</v>
      </c>
      <c r="IB228" s="160">
        <f t="shared" si="289"/>
        <v>13980.030498118569</v>
      </c>
      <c r="IC228" s="160">
        <f t="shared" si="289"/>
        <v>13980.720093871529</v>
      </c>
      <c r="ID228" s="160">
        <f t="shared" si="289"/>
        <v>13981.411390353649</v>
      </c>
      <c r="IE228" s="160">
        <f t="shared" si="289"/>
        <v>13982.104391759387</v>
      </c>
      <c r="IF228" s="160">
        <f t="shared" si="289"/>
        <v>13982.799102293544</v>
      </c>
      <c r="IG228" s="160">
        <f t="shared" si="289"/>
        <v>13983.495526171291</v>
      </c>
      <c r="IH228" s="160">
        <f t="shared" si="289"/>
        <v>13984.193667618198</v>
      </c>
      <c r="II228" s="160">
        <f t="shared" si="289"/>
        <v>13984.893530870251</v>
      </c>
      <c r="IJ228" s="160">
        <f t="shared" si="289"/>
        <v>13988.917552695508</v>
      </c>
      <c r="IK228" s="160">
        <f t="shared" si="289"/>
        <v>14397.311029648063</v>
      </c>
      <c r="IL228" s="160">
        <f t="shared" si="289"/>
        <v>14398.016083836092</v>
      </c>
      <c r="IM228" s="160">
        <f t="shared" si="289"/>
        <v>14398.722876877953</v>
      </c>
      <c r="IN228" s="160">
        <f t="shared" si="289"/>
        <v>14399.431413062128</v>
      </c>
      <c r="IO228" s="160">
        <f t="shared" si="289"/>
        <v>14400.141696687675</v>
      </c>
      <c r="IP228" s="160">
        <f t="shared" si="289"/>
        <v>14400.853732064259</v>
      </c>
      <c r="IQ228" s="160">
        <f t="shared" si="289"/>
        <v>14401.567523512169</v>
      </c>
      <c r="IR228" s="160">
        <f t="shared" si="289"/>
        <v>14402.283075362351</v>
      </c>
      <c r="IS228" s="160">
        <f t="shared" si="289"/>
        <v>14403.000391956431</v>
      </c>
      <c r="IT228" s="160">
        <f t="shared" si="289"/>
        <v>14403.719477646744</v>
      </c>
      <c r="IU228" s="160">
        <f t="shared" si="289"/>
        <v>14404.44033679636</v>
      </c>
      <c r="IV228" s="160">
        <f t="shared" si="289"/>
        <v>14408.585079276374</v>
      </c>
      <c r="IW228" s="160">
        <f t="shared" si="289"/>
        <v>14829.230360537504</v>
      </c>
      <c r="IX228" s="160">
        <f t="shared" si="289"/>
        <v>14829.956566351173</v>
      </c>
      <c r="IY228" s="160">
        <f t="shared" si="289"/>
        <v>14830.68456318429</v>
      </c>
      <c r="IZ228" s="160">
        <f t="shared" si="289"/>
        <v>14831.41435545399</v>
      </c>
      <c r="JA228" s="160">
        <f t="shared" ref="JA228:LL228" si="290">SUM(JA223:JA227)</f>
        <v>14832.145947588304</v>
      </c>
      <c r="JB228" s="160">
        <f t="shared" si="290"/>
        <v>14832.879344026185</v>
      </c>
      <c r="JC228" s="160">
        <f t="shared" si="290"/>
        <v>14833.614549217533</v>
      </c>
      <c r="JD228" s="160">
        <f t="shared" si="290"/>
        <v>14834.35156762322</v>
      </c>
      <c r="JE228" s="160">
        <f t="shared" si="290"/>
        <v>14835.090403715123</v>
      </c>
      <c r="JF228" s="160">
        <f t="shared" si="290"/>
        <v>14835.831061976145</v>
      </c>
      <c r="JG228" s="160">
        <f t="shared" si="290"/>
        <v>14836.57354690025</v>
      </c>
      <c r="JH228" s="160">
        <f t="shared" si="290"/>
        <v>14840.842631654665</v>
      </c>
      <c r="JI228" s="160">
        <f t="shared" si="290"/>
        <v>15274.10727135363</v>
      </c>
      <c r="JJ228" s="160">
        <f t="shared" si="290"/>
        <v>15274.855263341709</v>
      </c>
      <c r="JK228" s="160">
        <f t="shared" si="290"/>
        <v>15275.60510007982</v>
      </c>
      <c r="JL228" s="160">
        <f t="shared" si="290"/>
        <v>15276.356786117611</v>
      </c>
      <c r="JM228" s="160">
        <f t="shared" si="290"/>
        <v>15277.110326015954</v>
      </c>
      <c r="JN228" s="160">
        <f t="shared" si="290"/>
        <v>15277.865724346972</v>
      </c>
      <c r="JO228" s="160">
        <f t="shared" si="290"/>
        <v>15278.622985694059</v>
      </c>
      <c r="JP228" s="160">
        <f t="shared" si="290"/>
        <v>15279.382114651917</v>
      </c>
      <c r="JQ228" s="160">
        <f t="shared" si="290"/>
        <v>15280.143115826577</v>
      </c>
      <c r="JR228" s="160">
        <f t="shared" si="290"/>
        <v>15280.905993835431</v>
      </c>
      <c r="JS228" s="160">
        <f t="shared" si="290"/>
        <v>15281.670753307257</v>
      </c>
      <c r="JT228" s="160">
        <f t="shared" si="290"/>
        <v>15286.067910604304</v>
      </c>
      <c r="JU228" s="160">
        <f t="shared" si="290"/>
        <v>15732.330489494239</v>
      </c>
      <c r="JV228" s="160">
        <f t="shared" si="290"/>
        <v>15733.100921241961</v>
      </c>
      <c r="JW228" s="160">
        <f t="shared" si="290"/>
        <v>15733.873253082214</v>
      </c>
      <c r="JX228" s="160">
        <f t="shared" si="290"/>
        <v>15734.647489701139</v>
      </c>
      <c r="JY228" s="160">
        <f t="shared" si="290"/>
        <v>15735.423635796435</v>
      </c>
      <c r="JZ228" s="160">
        <f t="shared" si="290"/>
        <v>15736.201696077384</v>
      </c>
      <c r="KA228" s="160">
        <f t="shared" si="290"/>
        <v>15736.981675264882</v>
      </c>
      <c r="KB228" s="160">
        <f t="shared" si="290"/>
        <v>15737.763578091477</v>
      </c>
      <c r="KC228" s="160">
        <f t="shared" si="290"/>
        <v>15738.547409301376</v>
      </c>
      <c r="KD228" s="160">
        <f t="shared" si="290"/>
        <v>15739.333173650495</v>
      </c>
      <c r="KE228" s="160">
        <f t="shared" si="290"/>
        <v>15740.120875906478</v>
      </c>
      <c r="KF228" s="160">
        <f t="shared" si="290"/>
        <v>15744.649947922435</v>
      </c>
      <c r="KG228" s="160">
        <f t="shared" si="290"/>
        <v>16204.300404179065</v>
      </c>
      <c r="KH228" s="160">
        <f t="shared" si="290"/>
        <v>16205.093948879219</v>
      </c>
      <c r="KI228" s="160">
        <f t="shared" si="290"/>
        <v>16205.88945067468</v>
      </c>
      <c r="KJ228" s="160">
        <f t="shared" si="290"/>
        <v>16206.686914392172</v>
      </c>
      <c r="KK228" s="160">
        <f t="shared" si="290"/>
        <v>16207.486344870325</v>
      </c>
      <c r="KL228" s="160">
        <f t="shared" si="290"/>
        <v>16208.287746959702</v>
      </c>
      <c r="KM228" s="160">
        <f t="shared" si="290"/>
        <v>16209.091125522827</v>
      </c>
      <c r="KN228" s="160">
        <f t="shared" si="290"/>
        <v>16209.896485434219</v>
      </c>
      <c r="KO228" s="160">
        <f t="shared" si="290"/>
        <v>16210.703831580415</v>
      </c>
      <c r="KP228" s="160">
        <f t="shared" si="290"/>
        <v>16211.513168860009</v>
      </c>
      <c r="KQ228" s="160">
        <f t="shared" si="290"/>
        <v>0</v>
      </c>
      <c r="KR228" s="160">
        <f t="shared" si="290"/>
        <v>0</v>
      </c>
      <c r="KS228" s="160">
        <f t="shared" si="290"/>
        <v>0</v>
      </c>
      <c r="KT228" s="160">
        <f t="shared" si="290"/>
        <v>0</v>
      </c>
      <c r="KU228" s="160">
        <f t="shared" si="290"/>
        <v>0</v>
      </c>
      <c r="KV228" s="160">
        <f t="shared" si="290"/>
        <v>0</v>
      </c>
      <c r="KW228" s="160">
        <f t="shared" si="290"/>
        <v>0</v>
      </c>
      <c r="KX228" s="160">
        <f t="shared" si="290"/>
        <v>0</v>
      </c>
      <c r="KY228" s="160">
        <f t="shared" si="290"/>
        <v>0</v>
      </c>
      <c r="KZ228" s="160">
        <f t="shared" si="290"/>
        <v>0</v>
      </c>
      <c r="LA228" s="160">
        <f t="shared" si="290"/>
        <v>0</v>
      </c>
      <c r="LB228" s="160">
        <f t="shared" si="290"/>
        <v>0</v>
      </c>
      <c r="LC228" s="160">
        <f t="shared" si="290"/>
        <v>0</v>
      </c>
      <c r="LD228" s="160">
        <f t="shared" si="290"/>
        <v>0</v>
      </c>
      <c r="LE228" s="160">
        <f t="shared" si="290"/>
        <v>0</v>
      </c>
      <c r="LF228" s="160">
        <f t="shared" si="290"/>
        <v>0</v>
      </c>
      <c r="LG228" s="160">
        <f t="shared" si="290"/>
        <v>0</v>
      </c>
      <c r="LH228" s="160">
        <f t="shared" si="290"/>
        <v>0</v>
      </c>
      <c r="LI228" s="160">
        <f t="shared" si="290"/>
        <v>0</v>
      </c>
      <c r="LJ228" s="160">
        <f t="shared" si="290"/>
        <v>0</v>
      </c>
      <c r="LK228" s="160">
        <f t="shared" si="290"/>
        <v>0</v>
      </c>
      <c r="LL228" s="160">
        <f t="shared" si="290"/>
        <v>0</v>
      </c>
      <c r="LM228" s="160">
        <f t="shared" ref="LM228:NK228" si="291">SUM(LM223:LM227)</f>
        <v>0</v>
      </c>
      <c r="LN228" s="160">
        <f t="shared" si="291"/>
        <v>0</v>
      </c>
      <c r="LO228" s="160">
        <f t="shared" si="291"/>
        <v>0</v>
      </c>
      <c r="LP228" s="160">
        <f t="shared" si="291"/>
        <v>0</v>
      </c>
      <c r="LQ228" s="160">
        <f t="shared" si="291"/>
        <v>0</v>
      </c>
      <c r="LR228" s="160">
        <f t="shared" si="291"/>
        <v>0</v>
      </c>
      <c r="LS228" s="160">
        <f t="shared" si="291"/>
        <v>0</v>
      </c>
      <c r="LT228" s="160">
        <f t="shared" si="291"/>
        <v>0</v>
      </c>
      <c r="LU228" s="160">
        <f t="shared" si="291"/>
        <v>0</v>
      </c>
      <c r="LV228" s="160">
        <f t="shared" si="291"/>
        <v>0</v>
      </c>
      <c r="LW228" s="160">
        <f t="shared" si="291"/>
        <v>0</v>
      </c>
      <c r="LX228" s="160">
        <f t="shared" si="291"/>
        <v>0</v>
      </c>
      <c r="LY228" s="160">
        <f t="shared" si="291"/>
        <v>0</v>
      </c>
      <c r="LZ228" s="160">
        <f t="shared" si="291"/>
        <v>0</v>
      </c>
      <c r="MA228" s="160">
        <f t="shared" si="291"/>
        <v>0</v>
      </c>
      <c r="MB228" s="160">
        <f t="shared" si="291"/>
        <v>0</v>
      </c>
      <c r="MC228" s="160">
        <f t="shared" si="291"/>
        <v>0</v>
      </c>
      <c r="MD228" s="160">
        <f t="shared" si="291"/>
        <v>0</v>
      </c>
      <c r="ME228" s="160">
        <f t="shared" si="291"/>
        <v>0</v>
      </c>
      <c r="MF228" s="160">
        <f t="shared" si="291"/>
        <v>0</v>
      </c>
      <c r="MG228" s="160">
        <f t="shared" si="291"/>
        <v>0</v>
      </c>
      <c r="MH228" s="160">
        <f t="shared" si="291"/>
        <v>0</v>
      </c>
      <c r="MI228" s="160">
        <f t="shared" si="291"/>
        <v>0</v>
      </c>
      <c r="MJ228" s="160">
        <f t="shared" si="291"/>
        <v>0</v>
      </c>
      <c r="MK228" s="160">
        <f t="shared" si="291"/>
        <v>0</v>
      </c>
      <c r="ML228" s="160">
        <f t="shared" si="291"/>
        <v>0</v>
      </c>
      <c r="MM228" s="160">
        <f t="shared" si="291"/>
        <v>0</v>
      </c>
      <c r="MN228" s="160">
        <f t="shared" si="291"/>
        <v>0</v>
      </c>
      <c r="MO228" s="160">
        <f t="shared" si="291"/>
        <v>0</v>
      </c>
      <c r="MP228" s="160">
        <f t="shared" si="291"/>
        <v>0</v>
      </c>
      <c r="MQ228" s="160">
        <f t="shared" si="291"/>
        <v>0</v>
      </c>
      <c r="MR228" s="160">
        <f t="shared" si="291"/>
        <v>0</v>
      </c>
      <c r="MS228" s="160">
        <f t="shared" si="291"/>
        <v>0</v>
      </c>
      <c r="MT228" s="160">
        <f t="shared" si="291"/>
        <v>0</v>
      </c>
      <c r="MU228" s="160">
        <f t="shared" si="291"/>
        <v>0</v>
      </c>
      <c r="MV228" s="160">
        <f t="shared" si="291"/>
        <v>0</v>
      </c>
      <c r="MW228" s="160">
        <f t="shared" si="291"/>
        <v>0</v>
      </c>
      <c r="MX228" s="160">
        <f t="shared" si="291"/>
        <v>0</v>
      </c>
      <c r="MY228" s="160">
        <f t="shared" si="291"/>
        <v>0</v>
      </c>
      <c r="MZ228" s="160">
        <f t="shared" si="291"/>
        <v>0</v>
      </c>
      <c r="NA228" s="160">
        <f t="shared" si="291"/>
        <v>0</v>
      </c>
      <c r="NB228" s="160">
        <f t="shared" si="291"/>
        <v>0</v>
      </c>
      <c r="NC228" s="160">
        <f t="shared" si="291"/>
        <v>0</v>
      </c>
      <c r="ND228" s="160">
        <f t="shared" si="291"/>
        <v>0</v>
      </c>
      <c r="NE228" s="160">
        <f t="shared" si="291"/>
        <v>0</v>
      </c>
      <c r="NF228" s="160">
        <f t="shared" si="291"/>
        <v>0</v>
      </c>
      <c r="NG228" s="160">
        <f t="shared" si="291"/>
        <v>0</v>
      </c>
      <c r="NH228" s="160">
        <f t="shared" si="291"/>
        <v>0</v>
      </c>
      <c r="NI228" s="160">
        <f t="shared" si="291"/>
        <v>0</v>
      </c>
      <c r="NJ228" s="160">
        <f t="shared" si="291"/>
        <v>0</v>
      </c>
      <c r="NK228" s="161">
        <f t="shared" si="291"/>
        <v>0</v>
      </c>
    </row>
    <row r="229" spans="1:375" x14ac:dyDescent="0.25">
      <c r="C229" s="153"/>
      <c r="D229" s="154"/>
      <c r="E229" s="154"/>
      <c r="F229" s="154"/>
      <c r="G229" s="154"/>
      <c r="H229" s="154"/>
      <c r="I229" s="154"/>
      <c r="J229" s="154"/>
      <c r="K229" s="154"/>
      <c r="L229" s="154"/>
      <c r="M229" s="154"/>
      <c r="N229" s="154"/>
      <c r="O229" s="154"/>
      <c r="P229" s="154"/>
      <c r="Q229" s="154"/>
      <c r="R229" s="154"/>
      <c r="S229" s="154"/>
      <c r="T229" s="154"/>
      <c r="U229" s="154"/>
      <c r="V229" s="154"/>
      <c r="W229" s="154"/>
      <c r="X229" s="154"/>
      <c r="Y229" s="154"/>
      <c r="Z229" s="154"/>
      <c r="AA229" s="154"/>
      <c r="AB229" s="154"/>
      <c r="AC229" s="154"/>
      <c r="AD229" s="154"/>
      <c r="AE229" s="154"/>
      <c r="AF229" s="154"/>
      <c r="AG229" s="154"/>
      <c r="AH229" s="154"/>
      <c r="AI229" s="154"/>
      <c r="AJ229" s="154"/>
      <c r="AK229" s="154"/>
      <c r="AL229" s="154"/>
      <c r="AM229" s="154"/>
      <c r="AN229" s="154"/>
      <c r="AO229" s="154"/>
      <c r="AP229" s="154"/>
      <c r="AQ229" s="154"/>
      <c r="AR229" s="154"/>
      <c r="AS229" s="154"/>
      <c r="AT229" s="154"/>
      <c r="AU229" s="154"/>
      <c r="AV229" s="154"/>
      <c r="AW229" s="154"/>
      <c r="AX229" s="154"/>
      <c r="AY229" s="154"/>
      <c r="AZ229" s="154"/>
      <c r="BA229" s="154"/>
      <c r="BB229" s="154"/>
      <c r="BC229" s="154"/>
      <c r="BD229" s="154"/>
      <c r="BE229" s="154"/>
      <c r="BF229" s="154"/>
      <c r="BG229" s="154"/>
      <c r="BH229" s="154"/>
      <c r="BI229" s="154"/>
      <c r="BJ229" s="154"/>
      <c r="BK229" s="154"/>
      <c r="BL229" s="154"/>
      <c r="BM229" s="154"/>
      <c r="BN229" s="154"/>
      <c r="BO229" s="154"/>
      <c r="BP229" s="154"/>
      <c r="BQ229" s="154"/>
      <c r="BR229" s="154"/>
      <c r="BS229" s="154"/>
      <c r="BT229" s="154"/>
      <c r="BU229" s="154"/>
      <c r="BV229" s="154"/>
      <c r="BW229" s="154"/>
      <c r="BX229" s="154"/>
      <c r="BY229" s="154"/>
      <c r="BZ229" s="154"/>
      <c r="CA229" s="154"/>
      <c r="CB229" s="154"/>
      <c r="CC229" s="154"/>
      <c r="CD229" s="154"/>
      <c r="CE229" s="154"/>
      <c r="CF229" s="154"/>
      <c r="CG229" s="154"/>
      <c r="CH229" s="154"/>
      <c r="CI229" s="154"/>
      <c r="CJ229" s="154"/>
      <c r="CK229" s="154"/>
      <c r="CL229" s="154"/>
      <c r="CM229" s="154"/>
      <c r="CN229" s="154"/>
      <c r="CO229" s="154"/>
      <c r="CP229" s="154"/>
      <c r="CQ229" s="154"/>
      <c r="CR229" s="154"/>
      <c r="CS229" s="154"/>
      <c r="CT229" s="154"/>
      <c r="CU229" s="154"/>
      <c r="CV229" s="154"/>
      <c r="CW229" s="154"/>
      <c r="CX229" s="154"/>
      <c r="CY229" s="154"/>
      <c r="CZ229" s="154"/>
      <c r="DA229" s="154"/>
      <c r="DB229" s="154"/>
      <c r="DC229" s="154"/>
      <c r="DD229" s="154"/>
      <c r="DE229" s="154"/>
      <c r="DF229" s="154"/>
      <c r="DG229" s="154"/>
      <c r="DH229" s="154"/>
      <c r="DI229" s="154"/>
      <c r="DJ229" s="154"/>
      <c r="DK229" s="154"/>
      <c r="DL229" s="154"/>
      <c r="DM229" s="154"/>
      <c r="DN229" s="154"/>
      <c r="DO229" s="154"/>
      <c r="DP229" s="154"/>
      <c r="DQ229" s="154"/>
      <c r="DR229" s="154"/>
      <c r="DS229" s="154"/>
      <c r="DT229" s="154"/>
      <c r="DU229" s="154"/>
      <c r="DV229" s="154"/>
      <c r="DW229" s="154"/>
      <c r="DX229" s="154"/>
      <c r="DY229" s="154"/>
      <c r="DZ229" s="154"/>
      <c r="EA229" s="154"/>
      <c r="EB229" s="154"/>
      <c r="EC229" s="154"/>
      <c r="ED229" s="154"/>
      <c r="EE229" s="154"/>
      <c r="EF229" s="154"/>
      <c r="EG229" s="154"/>
      <c r="EH229" s="154"/>
      <c r="EI229" s="154"/>
      <c r="EJ229" s="154"/>
      <c r="EK229" s="154"/>
      <c r="EL229" s="154"/>
      <c r="EM229" s="154"/>
      <c r="EN229" s="154"/>
      <c r="EO229" s="154"/>
      <c r="EP229" s="154"/>
      <c r="EQ229" s="154"/>
      <c r="ER229" s="154"/>
      <c r="ES229" s="154"/>
      <c r="ET229" s="154"/>
      <c r="EU229" s="154"/>
      <c r="EV229" s="154"/>
      <c r="EW229" s="154"/>
      <c r="EX229" s="154"/>
      <c r="EY229" s="154"/>
      <c r="EZ229" s="154"/>
      <c r="FA229" s="154"/>
      <c r="FB229" s="154"/>
      <c r="FC229" s="154"/>
      <c r="FD229" s="154"/>
      <c r="FE229" s="154"/>
      <c r="FF229" s="154"/>
      <c r="FG229" s="154"/>
      <c r="FH229" s="154"/>
      <c r="FI229" s="154"/>
      <c r="FJ229" s="154"/>
      <c r="FK229" s="154"/>
      <c r="FL229" s="154"/>
      <c r="FM229" s="154"/>
      <c r="FN229" s="154"/>
      <c r="FO229" s="154"/>
      <c r="FP229" s="154"/>
      <c r="FQ229" s="154"/>
      <c r="FR229" s="154"/>
      <c r="FS229" s="154"/>
      <c r="FT229" s="154"/>
      <c r="FU229" s="154"/>
      <c r="FV229" s="154"/>
      <c r="FW229" s="154"/>
      <c r="FX229" s="154"/>
      <c r="FY229" s="154"/>
      <c r="FZ229" s="154"/>
      <c r="GA229" s="154"/>
      <c r="GB229" s="154"/>
      <c r="GC229" s="154"/>
      <c r="GD229" s="154"/>
      <c r="GE229" s="154"/>
      <c r="GF229" s="154"/>
      <c r="GG229" s="154"/>
      <c r="GH229" s="154"/>
      <c r="GI229" s="154"/>
      <c r="GJ229" s="154"/>
      <c r="GK229" s="154"/>
      <c r="GL229" s="154"/>
      <c r="GM229" s="154"/>
      <c r="GN229" s="154"/>
      <c r="GO229" s="154"/>
      <c r="GP229" s="154"/>
      <c r="GQ229" s="154"/>
      <c r="GR229" s="154"/>
      <c r="GS229" s="154"/>
      <c r="GT229" s="154"/>
      <c r="GU229" s="154"/>
      <c r="GV229" s="154"/>
      <c r="GW229" s="154"/>
      <c r="GX229" s="154"/>
      <c r="GY229" s="154"/>
      <c r="GZ229" s="154"/>
      <c r="HA229" s="154"/>
      <c r="HB229" s="154"/>
      <c r="HC229" s="154"/>
      <c r="HD229" s="154"/>
      <c r="HE229" s="154"/>
      <c r="HF229" s="154"/>
      <c r="HG229" s="154"/>
      <c r="HH229" s="154"/>
      <c r="HI229" s="154"/>
      <c r="HJ229" s="154"/>
      <c r="HK229" s="154"/>
      <c r="HL229" s="154"/>
      <c r="HM229" s="154"/>
      <c r="HN229" s="154"/>
      <c r="HO229" s="154"/>
      <c r="HP229" s="154"/>
      <c r="HQ229" s="154"/>
      <c r="HR229" s="154"/>
      <c r="HS229" s="154"/>
      <c r="HT229" s="154"/>
      <c r="HU229" s="154"/>
      <c r="HV229" s="154"/>
      <c r="HW229" s="154"/>
      <c r="HX229" s="154"/>
      <c r="HY229" s="154"/>
      <c r="HZ229" s="154"/>
      <c r="IA229" s="154"/>
      <c r="IB229" s="154"/>
      <c r="IC229" s="154"/>
      <c r="ID229" s="154"/>
      <c r="IE229" s="154"/>
      <c r="IF229" s="154"/>
      <c r="IG229" s="154"/>
      <c r="IH229" s="154"/>
      <c r="II229" s="154"/>
      <c r="IJ229" s="154"/>
      <c r="IK229" s="154"/>
      <c r="IL229" s="154"/>
      <c r="IM229" s="154"/>
      <c r="IN229" s="154"/>
      <c r="IO229" s="154"/>
      <c r="IP229" s="154"/>
      <c r="IQ229" s="154"/>
      <c r="IR229" s="154"/>
      <c r="IS229" s="154"/>
      <c r="IT229" s="154"/>
      <c r="IU229" s="154"/>
      <c r="IV229" s="154"/>
      <c r="IW229" s="154"/>
      <c r="IX229" s="154"/>
      <c r="IY229" s="154"/>
      <c r="IZ229" s="154"/>
      <c r="JA229" s="154"/>
      <c r="JB229" s="154"/>
      <c r="JC229" s="154"/>
      <c r="JD229" s="154"/>
      <c r="JE229" s="154"/>
      <c r="JF229" s="154"/>
      <c r="JG229" s="154"/>
      <c r="JH229" s="154"/>
      <c r="JI229" s="154"/>
      <c r="JJ229" s="154"/>
      <c r="JK229" s="154"/>
      <c r="JL229" s="154"/>
      <c r="JM229" s="154"/>
      <c r="JN229" s="154"/>
      <c r="JO229" s="154"/>
      <c r="JP229" s="154"/>
      <c r="JQ229" s="154"/>
      <c r="JR229" s="154"/>
      <c r="JS229" s="154"/>
      <c r="JT229" s="154"/>
      <c r="JU229" s="154"/>
      <c r="JV229" s="154"/>
      <c r="JW229" s="154"/>
      <c r="JX229" s="154"/>
      <c r="JY229" s="154"/>
      <c r="JZ229" s="154"/>
      <c r="KA229" s="154"/>
      <c r="KB229" s="154"/>
      <c r="KC229" s="154"/>
      <c r="KD229" s="154"/>
      <c r="KE229" s="154"/>
      <c r="KF229" s="154"/>
      <c r="KG229" s="154"/>
      <c r="KH229" s="154"/>
      <c r="KI229" s="154"/>
      <c r="KJ229" s="154"/>
      <c r="KK229" s="154"/>
      <c r="KL229" s="154"/>
      <c r="KM229" s="154"/>
      <c r="KN229" s="154"/>
      <c r="KO229" s="154"/>
      <c r="KP229" s="154"/>
      <c r="KQ229" s="154"/>
      <c r="KR229" s="154"/>
      <c r="KS229" s="154"/>
      <c r="KT229" s="154"/>
      <c r="KU229" s="154"/>
      <c r="KV229" s="154"/>
      <c r="KW229" s="154"/>
      <c r="KX229" s="154"/>
      <c r="KY229" s="154"/>
      <c r="KZ229" s="154"/>
      <c r="LA229" s="154"/>
      <c r="LB229" s="154"/>
      <c r="LC229" s="154"/>
      <c r="LD229" s="154"/>
      <c r="LE229" s="154"/>
      <c r="LF229" s="154"/>
      <c r="LG229" s="154"/>
      <c r="LH229" s="154"/>
      <c r="LI229" s="154"/>
      <c r="LJ229" s="154"/>
      <c r="LK229" s="154"/>
      <c r="LL229" s="154"/>
      <c r="LM229" s="154"/>
      <c r="LN229" s="154"/>
      <c r="LO229" s="154"/>
      <c r="LP229" s="154"/>
      <c r="LQ229" s="154"/>
      <c r="LR229" s="154"/>
      <c r="LS229" s="154"/>
      <c r="LT229" s="154"/>
      <c r="LU229" s="154"/>
      <c r="LV229" s="154"/>
      <c r="LW229" s="154"/>
      <c r="LX229" s="154"/>
      <c r="LY229" s="154"/>
      <c r="LZ229" s="154"/>
      <c r="MA229" s="154"/>
      <c r="MB229" s="154"/>
      <c r="MC229" s="154"/>
      <c r="MD229" s="154"/>
      <c r="ME229" s="154"/>
      <c r="MF229" s="154"/>
      <c r="MG229" s="154"/>
      <c r="MH229" s="154"/>
      <c r="MI229" s="154"/>
      <c r="MJ229" s="154"/>
      <c r="MK229" s="154"/>
      <c r="ML229" s="154"/>
      <c r="MM229" s="154"/>
      <c r="MN229" s="154"/>
      <c r="MO229" s="154"/>
      <c r="MP229" s="154"/>
      <c r="MQ229" s="154"/>
      <c r="MR229" s="154"/>
      <c r="MS229" s="154"/>
      <c r="MT229" s="154"/>
      <c r="MU229" s="154"/>
      <c r="MV229" s="154"/>
      <c r="MW229" s="154"/>
      <c r="MX229" s="154"/>
      <c r="MY229" s="154"/>
      <c r="MZ229" s="154"/>
      <c r="NA229" s="154"/>
      <c r="NB229" s="154"/>
      <c r="NC229" s="154"/>
      <c r="ND229" s="154"/>
      <c r="NE229" s="154"/>
      <c r="NF229" s="154"/>
      <c r="NG229" s="154"/>
      <c r="NH229" s="154"/>
      <c r="NI229" s="154"/>
      <c r="NJ229" s="154"/>
      <c r="NK229" s="154"/>
    </row>
    <row r="230" spans="1:375" x14ac:dyDescent="0.25">
      <c r="A230" s="19"/>
      <c r="B230" s="20"/>
      <c r="C230" s="146" t="s">
        <v>136</v>
      </c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  <c r="HZ230" s="20"/>
      <c r="IA230" s="20"/>
      <c r="IB230" s="20"/>
      <c r="IC230" s="20"/>
      <c r="ID230" s="20"/>
      <c r="IE230" s="20"/>
      <c r="IF230" s="20"/>
      <c r="IG230" s="20"/>
      <c r="IH230" s="20"/>
      <c r="II230" s="20"/>
      <c r="IJ230" s="20"/>
      <c r="IK230" s="20"/>
      <c r="IL230" s="20"/>
      <c r="IM230" s="20"/>
      <c r="IN230" s="20"/>
      <c r="IO230" s="20"/>
      <c r="IP230" s="20"/>
      <c r="IQ230" s="20"/>
      <c r="IR230" s="20"/>
      <c r="IS230" s="20"/>
      <c r="IT230" s="20"/>
      <c r="IU230" s="20"/>
      <c r="IV230" s="20"/>
      <c r="IW230" s="20"/>
      <c r="IX230" s="20"/>
      <c r="IY230" s="20"/>
      <c r="IZ230" s="20"/>
      <c r="JA230" s="20"/>
      <c r="JB230" s="20"/>
      <c r="JC230" s="20"/>
      <c r="JD230" s="20"/>
      <c r="JE230" s="20"/>
      <c r="JF230" s="20"/>
      <c r="JG230" s="20"/>
      <c r="JH230" s="20"/>
      <c r="JI230" s="20"/>
      <c r="JJ230" s="20"/>
      <c r="JK230" s="20"/>
      <c r="JL230" s="20"/>
      <c r="JM230" s="20"/>
      <c r="JN230" s="20"/>
      <c r="JO230" s="20"/>
      <c r="JP230" s="20"/>
      <c r="JQ230" s="20"/>
      <c r="JR230" s="20"/>
      <c r="JS230" s="20"/>
      <c r="JT230" s="20"/>
      <c r="JU230" s="20"/>
      <c r="JV230" s="20"/>
      <c r="JW230" s="20"/>
      <c r="JX230" s="20"/>
      <c r="JY230" s="20"/>
      <c r="JZ230" s="20"/>
      <c r="KA230" s="20"/>
      <c r="KB230" s="20"/>
      <c r="KC230" s="20"/>
      <c r="KD230" s="20"/>
      <c r="KE230" s="20"/>
      <c r="KF230" s="20"/>
      <c r="KG230" s="20"/>
      <c r="KH230" s="20"/>
      <c r="KI230" s="20"/>
      <c r="KJ230" s="20"/>
      <c r="KK230" s="20"/>
      <c r="KL230" s="20"/>
      <c r="KM230" s="20"/>
      <c r="KN230" s="20"/>
      <c r="KO230" s="20"/>
      <c r="KP230" s="20"/>
      <c r="KQ230" s="20"/>
      <c r="KR230" s="20"/>
      <c r="KS230" s="20"/>
      <c r="KT230" s="20"/>
      <c r="KU230" s="20"/>
      <c r="KV230" s="20"/>
      <c r="KW230" s="20"/>
      <c r="KX230" s="20"/>
      <c r="KY230" s="20"/>
      <c r="KZ230" s="20"/>
      <c r="LA230" s="20"/>
      <c r="LB230" s="20"/>
      <c r="LC230" s="20"/>
      <c r="LD230" s="20"/>
      <c r="LE230" s="20"/>
      <c r="LF230" s="20"/>
      <c r="LG230" s="20"/>
      <c r="LH230" s="20"/>
      <c r="LI230" s="20"/>
      <c r="LJ230" s="20"/>
      <c r="LK230" s="20"/>
      <c r="LL230" s="20"/>
      <c r="LM230" s="20"/>
      <c r="LN230" s="20"/>
      <c r="LO230" s="20"/>
      <c r="LP230" s="20"/>
      <c r="LQ230" s="20"/>
      <c r="LR230" s="20"/>
      <c r="LS230" s="20"/>
      <c r="LT230" s="20"/>
      <c r="LU230" s="20"/>
      <c r="LV230" s="20"/>
      <c r="LW230" s="20"/>
      <c r="LX230" s="20"/>
      <c r="LY230" s="20"/>
      <c r="LZ230" s="20"/>
      <c r="MA230" s="20"/>
      <c r="MB230" s="20"/>
      <c r="MC230" s="20"/>
      <c r="MD230" s="20"/>
      <c r="ME230" s="20"/>
      <c r="MF230" s="20"/>
      <c r="MG230" s="20"/>
      <c r="MH230" s="20"/>
      <c r="MI230" s="20"/>
      <c r="MJ230" s="20"/>
      <c r="MK230" s="20"/>
      <c r="ML230" s="20"/>
      <c r="MM230" s="20"/>
      <c r="MN230" s="20"/>
      <c r="MO230" s="20"/>
      <c r="MP230" s="20"/>
      <c r="MQ230" s="20"/>
      <c r="MR230" s="20"/>
      <c r="MS230" s="20"/>
      <c r="MT230" s="20"/>
      <c r="MU230" s="20"/>
      <c r="MV230" s="20"/>
      <c r="MW230" s="20"/>
      <c r="MX230" s="20"/>
      <c r="MY230" s="20"/>
      <c r="MZ230" s="20"/>
      <c r="NA230" s="20"/>
      <c r="NB230" s="20"/>
      <c r="NC230" s="20"/>
      <c r="ND230" s="20"/>
      <c r="NE230" s="20"/>
      <c r="NF230" s="20"/>
      <c r="NG230" s="20"/>
      <c r="NH230" s="20"/>
      <c r="NI230" s="20"/>
      <c r="NJ230" s="20"/>
      <c r="NK230" s="147"/>
    </row>
    <row r="231" spans="1:375" x14ac:dyDescent="0.25">
      <c r="A231" s="62"/>
      <c r="B231" s="148" t="s">
        <v>152</v>
      </c>
      <c r="C231" s="149" t="str">
        <f>A67&amp;" / "&amp;C67</f>
        <v>500 / Dunkin' Donuts</v>
      </c>
      <c r="D231" s="150"/>
      <c r="E231" s="150"/>
      <c r="F231" s="150"/>
      <c r="G231" s="150"/>
      <c r="H231" s="150"/>
      <c r="I231" s="150"/>
      <c r="J231" s="150"/>
      <c r="K231" s="150"/>
      <c r="L231" s="150"/>
      <c r="M231" s="150"/>
      <c r="N231" s="150"/>
      <c r="O231" s="150"/>
      <c r="P231" s="150"/>
      <c r="Q231" s="150"/>
      <c r="R231" s="150"/>
      <c r="S231" s="150"/>
      <c r="T231" s="150"/>
      <c r="U231" s="150"/>
      <c r="V231" s="150"/>
      <c r="W231" s="150"/>
      <c r="X231" s="150"/>
      <c r="Y231" s="150"/>
      <c r="Z231" s="150"/>
      <c r="AA231" s="150"/>
      <c r="AB231" s="150"/>
      <c r="AC231" s="150"/>
      <c r="AD231" s="150"/>
      <c r="AE231" s="150"/>
      <c r="AF231" s="150"/>
      <c r="AG231" s="150"/>
      <c r="AH231" s="150"/>
      <c r="AI231" s="150"/>
      <c r="AJ231" s="150"/>
      <c r="AK231" s="150"/>
      <c r="AL231" s="150"/>
      <c r="AM231" s="150"/>
      <c r="AN231" s="150"/>
      <c r="AO231" s="150"/>
      <c r="AP231" s="150"/>
      <c r="AQ231" s="150"/>
      <c r="AR231" s="150"/>
      <c r="AS231" s="150"/>
      <c r="AT231" s="150"/>
      <c r="AU231" s="150"/>
      <c r="AV231" s="150"/>
      <c r="AW231" s="150"/>
      <c r="AX231" s="150"/>
      <c r="AY231" s="150"/>
      <c r="AZ231" s="150"/>
      <c r="BA231" s="150"/>
      <c r="BB231" s="150"/>
      <c r="BC231" s="150"/>
      <c r="BD231" s="150"/>
      <c r="BE231" s="150"/>
      <c r="BF231" s="150"/>
      <c r="BG231" s="150"/>
      <c r="BH231" s="150"/>
      <c r="BI231" s="150"/>
      <c r="BJ231" s="150"/>
      <c r="BK231" s="150"/>
      <c r="BL231" s="150"/>
      <c r="BM231" s="150"/>
      <c r="BN231" s="150"/>
      <c r="BO231" s="150"/>
      <c r="BP231" s="150"/>
      <c r="BQ231" s="150"/>
      <c r="BR231" s="150"/>
      <c r="BS231" s="150"/>
      <c r="BT231" s="150"/>
      <c r="BU231" s="150"/>
      <c r="BV231" s="150"/>
      <c r="BW231" s="150"/>
      <c r="BX231" s="150"/>
      <c r="BY231" s="150"/>
      <c r="BZ231" s="150"/>
      <c r="CA231" s="150"/>
      <c r="CB231" s="150"/>
      <c r="CC231" s="150"/>
      <c r="CD231" s="150"/>
      <c r="CE231" s="150"/>
      <c r="CF231" s="150"/>
      <c r="CG231" s="150"/>
      <c r="CH231" s="150"/>
      <c r="CI231" s="150"/>
      <c r="CJ231" s="150"/>
      <c r="CK231" s="150"/>
      <c r="CL231" s="150"/>
      <c r="CM231" s="150"/>
      <c r="CN231" s="150"/>
      <c r="CO231" s="150"/>
      <c r="CP231" s="150"/>
      <c r="CQ231" s="150"/>
      <c r="CR231" s="150"/>
      <c r="CS231" s="150"/>
      <c r="CT231" s="150"/>
      <c r="CU231" s="150"/>
      <c r="CV231" s="150"/>
      <c r="CW231" s="150"/>
      <c r="CX231" s="150"/>
      <c r="CY231" s="150"/>
      <c r="CZ231" s="150"/>
      <c r="DA231" s="150"/>
      <c r="DB231" s="150"/>
      <c r="DC231" s="150"/>
      <c r="DD231" s="150"/>
      <c r="DE231" s="150"/>
      <c r="DF231" s="150"/>
      <c r="DG231" s="150"/>
      <c r="DH231" s="150"/>
      <c r="DI231" s="150"/>
      <c r="DJ231" s="150"/>
      <c r="DK231" s="150"/>
      <c r="DL231" s="150"/>
      <c r="DM231" s="150"/>
      <c r="DN231" s="150"/>
      <c r="DO231" s="150"/>
      <c r="DP231" s="150"/>
      <c r="DQ231" s="150"/>
      <c r="DR231" s="150"/>
      <c r="DS231" s="150"/>
      <c r="DT231" s="150"/>
      <c r="DU231" s="150"/>
      <c r="DV231" s="150"/>
      <c r="DW231" s="150"/>
      <c r="DX231" s="150"/>
      <c r="DY231" s="150"/>
      <c r="DZ231" s="150"/>
      <c r="EA231" s="150"/>
      <c r="EB231" s="150"/>
      <c r="EC231" s="150"/>
      <c r="ED231" s="150"/>
      <c r="EE231" s="150"/>
      <c r="EF231" s="150"/>
      <c r="EG231" s="150"/>
      <c r="EH231" s="150"/>
      <c r="EI231" s="150"/>
      <c r="EJ231" s="150"/>
      <c r="EK231" s="150"/>
      <c r="EL231" s="150"/>
      <c r="EM231" s="150"/>
      <c r="EN231" s="150"/>
      <c r="EO231" s="150"/>
      <c r="EP231" s="150"/>
      <c r="EQ231" s="150"/>
      <c r="ER231" s="150"/>
      <c r="ES231" s="150"/>
      <c r="ET231" s="150"/>
      <c r="EU231" s="150"/>
      <c r="EV231" s="150"/>
      <c r="EW231" s="150"/>
      <c r="EX231" s="150"/>
      <c r="EY231" s="150"/>
      <c r="EZ231" s="150"/>
      <c r="FA231" s="150"/>
      <c r="FB231" s="150"/>
      <c r="FC231" s="150"/>
      <c r="FD231" s="150"/>
      <c r="FE231" s="150"/>
      <c r="FF231" s="150"/>
      <c r="FG231" s="150"/>
      <c r="FH231" s="150"/>
      <c r="FI231" s="150"/>
      <c r="FJ231" s="150"/>
      <c r="FK231" s="150"/>
      <c r="FL231" s="150"/>
      <c r="FM231" s="150"/>
      <c r="FN231" s="150"/>
      <c r="FO231" s="150"/>
      <c r="FP231" s="150"/>
      <c r="FQ231" s="150"/>
      <c r="FR231" s="150"/>
      <c r="FS231" s="150"/>
      <c r="FT231" s="150"/>
      <c r="FU231" s="150"/>
      <c r="FV231" s="150"/>
      <c r="FW231" s="150"/>
      <c r="FX231" s="150"/>
      <c r="FY231" s="150"/>
      <c r="FZ231" s="150"/>
      <c r="GA231" s="150"/>
      <c r="GB231" s="150"/>
      <c r="GC231" s="150"/>
      <c r="GD231" s="150"/>
      <c r="GE231" s="150"/>
      <c r="GF231" s="150"/>
      <c r="GG231" s="150"/>
      <c r="GH231" s="150"/>
      <c r="GI231" s="150"/>
      <c r="GJ231" s="150"/>
      <c r="GK231" s="150"/>
      <c r="GL231" s="150"/>
      <c r="GM231" s="150"/>
      <c r="GN231" s="150"/>
      <c r="GO231" s="150"/>
      <c r="GP231" s="150"/>
      <c r="GQ231" s="150"/>
      <c r="GR231" s="150"/>
      <c r="GS231" s="150"/>
      <c r="GT231" s="150"/>
      <c r="GU231" s="150"/>
      <c r="GV231" s="150"/>
      <c r="GW231" s="150"/>
      <c r="GX231" s="150"/>
      <c r="GY231" s="150"/>
      <c r="GZ231" s="150"/>
      <c r="HA231" s="150"/>
      <c r="HB231" s="150"/>
      <c r="HC231" s="150"/>
      <c r="HD231" s="150"/>
      <c r="HE231" s="150"/>
      <c r="HF231" s="150"/>
      <c r="HG231" s="150"/>
      <c r="HH231" s="150"/>
      <c r="HI231" s="150"/>
      <c r="HJ231" s="150"/>
      <c r="HK231" s="150"/>
      <c r="HL231" s="150"/>
      <c r="HM231" s="150"/>
      <c r="HN231" s="150"/>
      <c r="HO231" s="150"/>
      <c r="HP231" s="150"/>
      <c r="HQ231" s="150"/>
      <c r="HR231" s="150"/>
      <c r="HS231" s="150"/>
      <c r="HT231" s="150"/>
      <c r="HU231" s="150"/>
      <c r="HV231" s="150"/>
      <c r="HW231" s="150"/>
      <c r="HX231" s="150"/>
      <c r="HY231" s="150"/>
      <c r="HZ231" s="150"/>
      <c r="IA231" s="150"/>
      <c r="IB231" s="150"/>
      <c r="IC231" s="150"/>
      <c r="ID231" s="150"/>
      <c r="IE231" s="150"/>
      <c r="IF231" s="150"/>
      <c r="IG231" s="150"/>
      <c r="IH231" s="150"/>
      <c r="II231" s="150"/>
      <c r="IJ231" s="150"/>
      <c r="IK231" s="150"/>
      <c r="IL231" s="150"/>
      <c r="IM231" s="150"/>
      <c r="IN231" s="150"/>
      <c r="IO231" s="150"/>
      <c r="IP231" s="150"/>
      <c r="IQ231" s="150"/>
      <c r="IR231" s="150"/>
      <c r="IS231" s="150"/>
      <c r="IT231" s="150"/>
      <c r="IU231" s="150"/>
      <c r="IV231" s="150"/>
      <c r="IW231" s="150"/>
      <c r="IX231" s="150"/>
      <c r="IY231" s="150"/>
      <c r="IZ231" s="150"/>
      <c r="JA231" s="150"/>
      <c r="JB231" s="150"/>
      <c r="JC231" s="150"/>
      <c r="JD231" s="150"/>
      <c r="JE231" s="150"/>
      <c r="JF231" s="150"/>
      <c r="JG231" s="150"/>
      <c r="JH231" s="150"/>
      <c r="JI231" s="150"/>
      <c r="JJ231" s="150"/>
      <c r="JK231" s="150"/>
      <c r="JL231" s="150"/>
      <c r="JM231" s="150"/>
      <c r="JN231" s="150"/>
      <c r="JO231" s="150"/>
      <c r="JP231" s="150"/>
      <c r="JQ231" s="150"/>
      <c r="JR231" s="150"/>
      <c r="JS231" s="150"/>
      <c r="JT231" s="150"/>
      <c r="JU231" s="150"/>
      <c r="JV231" s="150"/>
      <c r="JW231" s="150"/>
      <c r="JX231" s="150"/>
      <c r="JY231" s="150"/>
      <c r="JZ231" s="150"/>
      <c r="KA231" s="150"/>
      <c r="KB231" s="150"/>
      <c r="KC231" s="150"/>
      <c r="KD231" s="150"/>
      <c r="KE231" s="150"/>
      <c r="KF231" s="150"/>
      <c r="KG231" s="150"/>
      <c r="KH231" s="150"/>
      <c r="KI231" s="150"/>
      <c r="KJ231" s="150"/>
      <c r="KK231" s="150"/>
      <c r="KL231" s="150"/>
      <c r="KM231" s="150"/>
      <c r="KN231" s="150"/>
      <c r="KO231" s="150"/>
      <c r="KP231" s="150"/>
      <c r="KQ231" s="150"/>
      <c r="KR231" s="150"/>
      <c r="KS231" s="150"/>
      <c r="KT231" s="150"/>
      <c r="KU231" s="150"/>
      <c r="KV231" s="150"/>
      <c r="KW231" s="150"/>
      <c r="KX231" s="150"/>
      <c r="KY231" s="150"/>
      <c r="KZ231" s="150"/>
      <c r="LA231" s="150"/>
      <c r="LB231" s="150"/>
      <c r="LC231" s="150"/>
      <c r="LD231" s="150"/>
      <c r="LE231" s="150"/>
      <c r="LF231" s="150"/>
      <c r="LG231" s="150"/>
      <c r="LH231" s="150"/>
      <c r="LI231" s="150"/>
      <c r="LJ231" s="150"/>
      <c r="LK231" s="150"/>
      <c r="LL231" s="150"/>
      <c r="LM231" s="150"/>
      <c r="LN231" s="150"/>
      <c r="LO231" s="150"/>
      <c r="LP231" s="150"/>
      <c r="LQ231" s="150"/>
      <c r="LR231" s="150"/>
      <c r="LS231" s="150"/>
      <c r="LT231" s="150"/>
      <c r="LU231" s="150"/>
      <c r="LV231" s="150"/>
      <c r="LW231" s="150"/>
      <c r="LX231" s="150"/>
      <c r="LY231" s="150"/>
      <c r="LZ231" s="150"/>
      <c r="MA231" s="150"/>
      <c r="MB231" s="150"/>
      <c r="MC231" s="150"/>
      <c r="MD231" s="150"/>
      <c r="ME231" s="150"/>
      <c r="MF231" s="150"/>
      <c r="MG231" s="150"/>
      <c r="MH231" s="150"/>
      <c r="MI231" s="150"/>
      <c r="MJ231" s="150"/>
      <c r="MK231" s="150"/>
      <c r="ML231" s="150"/>
      <c r="MM231" s="150"/>
      <c r="MN231" s="150"/>
      <c r="MO231" s="150"/>
      <c r="MP231" s="150"/>
      <c r="MQ231" s="150"/>
      <c r="MR231" s="150"/>
      <c r="MS231" s="150"/>
      <c r="MT231" s="150"/>
      <c r="MU231" s="150"/>
      <c r="MV231" s="150"/>
      <c r="MW231" s="150"/>
      <c r="MX231" s="150"/>
      <c r="MY231" s="150"/>
      <c r="MZ231" s="150"/>
      <c r="NA231" s="150"/>
      <c r="NB231" s="150"/>
      <c r="NC231" s="150"/>
      <c r="ND231" s="150"/>
      <c r="NE231" s="150"/>
      <c r="NF231" s="150"/>
      <c r="NG231" s="150"/>
      <c r="NH231" s="150"/>
      <c r="NI231" s="150"/>
      <c r="NJ231" s="150"/>
      <c r="NK231" s="151"/>
    </row>
    <row r="232" spans="1:375" x14ac:dyDescent="0.25">
      <c r="A232" s="152">
        <f>SUM(D232:NK232)</f>
        <v>430487.2478655919</v>
      </c>
      <c r="B232" s="48" t="s">
        <v>153</v>
      </c>
      <c r="C232" s="153" t="s">
        <v>137</v>
      </c>
      <c r="D232" s="154">
        <f t="array" ref="D232">IFERROR(INDEX($N67:$N81,MATCH(1,IF($L67:$L81&lt;=D$165,IF($M67:$M81&gt;=D$165,1)),0))*$B67/12,0)</f>
        <v>1937.5</v>
      </c>
      <c r="E232" s="154">
        <f t="array" ref="E232">IFERROR(INDEX($N67:$N81,MATCH(1,IF($L67:$L81&lt;=E$165,IF($M67:$M81&gt;=E$165,1)),0))*$B67/12,0)</f>
        <v>1937.5</v>
      </c>
      <c r="F232" s="154">
        <f t="array" ref="F232">IFERROR(INDEX($N67:$N81,MATCH(1,IF($L67:$L81&lt;=F$165,IF($M67:$M81&gt;=F$165,1)),0))*$B67/12,0)</f>
        <v>1937.5</v>
      </c>
      <c r="G232" s="154">
        <f t="array" ref="G232">IFERROR(INDEX($N67:$N81,MATCH(1,IF($L67:$L81&lt;=G$165,IF($M67:$M81&gt;=G$165,1)),0))*$B67/12,0)</f>
        <v>1937.5</v>
      </c>
      <c r="H232" s="154">
        <f t="array" ref="H232">IFERROR(INDEX($N67:$N81,MATCH(1,IF($L67:$L81&lt;=H$165,IF($M67:$M81&gt;=H$165,1)),0))*$B67/12,0)</f>
        <v>1937.5</v>
      </c>
      <c r="I232" s="154">
        <f t="array" ref="I232">IFERROR(INDEX($N67:$N81,MATCH(1,IF($L67:$L81&lt;=I$165,IF($M67:$M81&gt;=I$165,1)),0))*$B67/12,0)</f>
        <v>1937.5</v>
      </c>
      <c r="J232" s="154">
        <f t="array" ref="J232">IFERROR(INDEX($N67:$N81,MATCH(1,IF($L67:$L81&lt;=J$165,IF($M67:$M81&gt;=J$165,1)),0))*$B67/12,0)</f>
        <v>1937.5</v>
      </c>
      <c r="K232" s="154">
        <f t="array" ref="K232">IFERROR(INDEX($N67:$N81,MATCH(1,IF($L67:$L81&lt;=K$165,IF($M67:$M81&gt;=K$165,1)),0))*$B67/12,0)</f>
        <v>1937.5</v>
      </c>
      <c r="L232" s="154">
        <f t="array" ref="L232">IFERROR(INDEX($N67:$N81,MATCH(1,IF($L67:$L81&lt;=L$165,IF($M67:$M81&gt;=L$165,1)),0))*$B67/12,0)</f>
        <v>1937.5</v>
      </c>
      <c r="M232" s="154">
        <f t="array" ref="M232">IFERROR(INDEX($N67:$N81,MATCH(1,IF($L67:$L81&lt;=M$165,IF($M67:$M81&gt;=M$165,1)),0))*$B67/12,0)</f>
        <v>1937.5</v>
      </c>
      <c r="N232" s="154">
        <f t="array" ref="N232">IFERROR(INDEX($N67:$N81,MATCH(1,IF($L67:$L81&lt;=N$165,IF($M67:$M81&gt;=N$165,1)),0))*$B67/12,0)</f>
        <v>1937.5</v>
      </c>
      <c r="O232" s="154">
        <f t="array" ref="O232">IFERROR(INDEX($N67:$N81,MATCH(1,IF($L67:$L81&lt;=O$165,IF($M67:$M81&gt;=O$165,1)),0))*$B67/12,0)</f>
        <v>1995.625</v>
      </c>
      <c r="P232" s="154">
        <f t="array" ref="P232">IFERROR(INDEX($N67:$N81,MATCH(1,IF($L67:$L81&lt;=P$165,IF($M67:$M81&gt;=P$165,1)),0))*$B67/12,0)</f>
        <v>1995.625</v>
      </c>
      <c r="Q232" s="154">
        <f t="array" ref="Q232">IFERROR(INDEX($N67:$N81,MATCH(1,IF($L67:$L81&lt;=Q$165,IF($M67:$M81&gt;=Q$165,1)),0))*$B67/12,0)</f>
        <v>1995.625</v>
      </c>
      <c r="R232" s="154">
        <f t="array" ref="R232">IFERROR(INDEX($N67:$N81,MATCH(1,IF($L67:$L81&lt;=R$165,IF($M67:$M81&gt;=R$165,1)),0))*$B67/12,0)</f>
        <v>1995.625</v>
      </c>
      <c r="S232" s="154">
        <f t="array" ref="S232">IFERROR(INDEX($N67:$N81,MATCH(1,IF($L67:$L81&lt;=S$165,IF($M67:$M81&gt;=S$165,1)),0))*$B67/12,0)</f>
        <v>1995.625</v>
      </c>
      <c r="T232" s="154">
        <f t="array" ref="T232">IFERROR(INDEX($N67:$N81,MATCH(1,IF($L67:$L81&lt;=T$165,IF($M67:$M81&gt;=T$165,1)),0))*$B67/12,0)</f>
        <v>1995.625</v>
      </c>
      <c r="U232" s="154">
        <f t="array" ref="U232">IFERROR(INDEX($N67:$N81,MATCH(1,IF($L67:$L81&lt;=U$165,IF($M67:$M81&gt;=U$165,1)),0))*$B67/12,0)</f>
        <v>1995.625</v>
      </c>
      <c r="V232" s="154">
        <f t="array" ref="V232">IFERROR(INDEX($N67:$N81,MATCH(1,IF($L67:$L81&lt;=V$165,IF($M67:$M81&gt;=V$165,1)),0))*$B67/12,0)</f>
        <v>1995.625</v>
      </c>
      <c r="W232" s="154">
        <f t="array" ref="W232">IFERROR(INDEX($N67:$N81,MATCH(1,IF($L67:$L81&lt;=W$165,IF($M67:$M81&gt;=W$165,1)),0))*$B67/12,0)</f>
        <v>1995.625</v>
      </c>
      <c r="X232" s="154">
        <f t="array" ref="X232">IFERROR(INDEX($N67:$N81,MATCH(1,IF($L67:$L81&lt;=X$165,IF($M67:$M81&gt;=X$165,1)),0))*$B67/12,0)</f>
        <v>1995.625</v>
      </c>
      <c r="Y232" s="154">
        <f t="array" ref="Y232">IFERROR(INDEX($N67:$N81,MATCH(1,IF($L67:$L81&lt;=Y$165,IF($M67:$M81&gt;=Y$165,1)),0))*$B67/12,0)</f>
        <v>1995.625</v>
      </c>
      <c r="Z232" s="154">
        <f t="array" ref="Z232">IFERROR(INDEX($N67:$N81,MATCH(1,IF($L67:$L81&lt;=Z$165,IF($M67:$M81&gt;=Z$165,1)),0))*$B67/12,0)</f>
        <v>1995.625</v>
      </c>
      <c r="AA232" s="154">
        <f t="array" ref="AA232">IFERROR(INDEX($N67:$N81,MATCH(1,IF($L67:$L81&lt;=AA$165,IF($M67:$M81&gt;=AA$165,1)),0))*$B67/12,0)</f>
        <v>2055.4937500000001</v>
      </c>
      <c r="AB232" s="154">
        <f t="array" ref="AB232">IFERROR(INDEX($N67:$N81,MATCH(1,IF($L67:$L81&lt;=AB$165,IF($M67:$M81&gt;=AB$165,1)),0))*$B67/12,0)</f>
        <v>2055.4937500000001</v>
      </c>
      <c r="AC232" s="154">
        <f t="array" ref="AC232">IFERROR(INDEX($N67:$N81,MATCH(1,IF($L67:$L81&lt;=AC$165,IF($M67:$M81&gt;=AC$165,1)),0))*$B67/12,0)</f>
        <v>2055.4937500000001</v>
      </c>
      <c r="AD232" s="154">
        <f t="array" ref="AD232">IFERROR(INDEX($N67:$N81,MATCH(1,IF($L67:$L81&lt;=AD$165,IF($M67:$M81&gt;=AD$165,1)),0))*$B67/12,0)</f>
        <v>2055.4937500000001</v>
      </c>
      <c r="AE232" s="154">
        <f t="array" ref="AE232">IFERROR(INDEX($N67:$N81,MATCH(1,IF($L67:$L81&lt;=AE$165,IF($M67:$M81&gt;=AE$165,1)),0))*$B67/12,0)</f>
        <v>2055.4937500000001</v>
      </c>
      <c r="AF232" s="154">
        <f t="array" ref="AF232">IFERROR(INDEX($N67:$N81,MATCH(1,IF($L67:$L81&lt;=AF$165,IF($M67:$M81&gt;=AF$165,1)),0))*$B67/12,0)</f>
        <v>2055.4937500000001</v>
      </c>
      <c r="AG232" s="154">
        <f t="array" ref="AG232">IFERROR(INDEX($N67:$N81,MATCH(1,IF($L67:$L81&lt;=AG$165,IF($M67:$M81&gt;=AG$165,1)),0))*$B67/12,0)</f>
        <v>2055.4937500000001</v>
      </c>
      <c r="AH232" s="154">
        <f t="array" ref="AH232">IFERROR(INDEX($N67:$N81,MATCH(1,IF($L67:$L81&lt;=AH$165,IF($M67:$M81&gt;=AH$165,1)),0))*$B67/12,0)</f>
        <v>2055.4937500000001</v>
      </c>
      <c r="AI232" s="154">
        <f t="array" ref="AI232">IFERROR(INDEX($N67:$N81,MATCH(1,IF($L67:$L81&lt;=AI$165,IF($M67:$M81&gt;=AI$165,1)),0))*$B67/12,0)</f>
        <v>2055.4937500000001</v>
      </c>
      <c r="AJ232" s="154">
        <f t="array" ref="AJ232">IFERROR(INDEX($N67:$N81,MATCH(1,IF($L67:$L81&lt;=AJ$165,IF($M67:$M81&gt;=AJ$165,1)),0))*$B67/12,0)</f>
        <v>2055.4937500000001</v>
      </c>
      <c r="AK232" s="154">
        <f t="array" ref="AK232">IFERROR(INDEX($N67:$N81,MATCH(1,IF($L67:$L81&lt;=AK$165,IF($M67:$M81&gt;=AK$165,1)),0))*$B67/12,0)</f>
        <v>2055.4937500000001</v>
      </c>
      <c r="AL232" s="154">
        <f t="array" ref="AL232">IFERROR(INDEX($N67:$N81,MATCH(1,IF($L67:$L81&lt;=AL$165,IF($M67:$M81&gt;=AL$165,1)),0))*$B67/12,0)</f>
        <v>2055.4937500000001</v>
      </c>
      <c r="AM232" s="154">
        <f t="array" ref="AM232">IFERROR(INDEX($N67:$N81,MATCH(1,IF($L67:$L81&lt;=AM$165,IF($M67:$M81&gt;=AM$165,1)),0))*$B67/12,0)</f>
        <v>2117.1585625000002</v>
      </c>
      <c r="AN232" s="154">
        <f t="array" ref="AN232">IFERROR(INDEX($N67:$N81,MATCH(1,IF($L67:$L81&lt;=AN$165,IF($M67:$M81&gt;=AN$165,1)),0))*$B67/12,0)</f>
        <v>2117.1585625000002</v>
      </c>
      <c r="AO232" s="154">
        <f t="array" ref="AO232">IFERROR(INDEX($N67:$N81,MATCH(1,IF($L67:$L81&lt;=AO$165,IF($M67:$M81&gt;=AO$165,1)),0))*$B67/12,0)</f>
        <v>2117.1585625000002</v>
      </c>
      <c r="AP232" s="154">
        <f t="array" ref="AP232">IFERROR(INDEX($N67:$N81,MATCH(1,IF($L67:$L81&lt;=AP$165,IF($M67:$M81&gt;=AP$165,1)),0))*$B67/12,0)</f>
        <v>2117.1585625000002</v>
      </c>
      <c r="AQ232" s="154">
        <f t="array" ref="AQ232">IFERROR(INDEX($N67:$N81,MATCH(1,IF($L67:$L81&lt;=AQ$165,IF($M67:$M81&gt;=AQ$165,1)),0))*$B67/12,0)</f>
        <v>2117.1585625000002</v>
      </c>
      <c r="AR232" s="154">
        <f t="array" ref="AR232">IFERROR(INDEX($N67:$N81,MATCH(1,IF($L67:$L81&lt;=AR$165,IF($M67:$M81&gt;=AR$165,1)),0))*$B67/12,0)</f>
        <v>2117.1585625000002</v>
      </c>
      <c r="AS232" s="154">
        <f t="array" ref="AS232">IFERROR(INDEX($N67:$N81,MATCH(1,IF($L67:$L81&lt;=AS$165,IF($M67:$M81&gt;=AS$165,1)),0))*$B67/12,0)</f>
        <v>2117.1585625000002</v>
      </c>
      <c r="AT232" s="154">
        <f t="array" ref="AT232">IFERROR(INDEX($N67:$N81,MATCH(1,IF($L67:$L81&lt;=AT$165,IF($M67:$M81&gt;=AT$165,1)),0))*$B67/12,0)</f>
        <v>2117.1585625000002</v>
      </c>
      <c r="AU232" s="154">
        <f t="array" ref="AU232">IFERROR(INDEX($N67:$N81,MATCH(1,IF($L67:$L81&lt;=AU$165,IF($M67:$M81&gt;=AU$165,1)),0))*$B67/12,0)</f>
        <v>2117.1585625000002</v>
      </c>
      <c r="AV232" s="154">
        <f t="array" ref="AV232">IFERROR(INDEX($N67:$N81,MATCH(1,IF($L67:$L81&lt;=AV$165,IF($M67:$M81&gt;=AV$165,1)),0))*$B67/12,0)</f>
        <v>2117.1585625000002</v>
      </c>
      <c r="AW232" s="154">
        <f t="array" ref="AW232">IFERROR(INDEX($N67:$N81,MATCH(1,IF($L67:$L81&lt;=AW$165,IF($M67:$M81&gt;=AW$165,1)),0))*$B67/12,0)</f>
        <v>2117.1585625000002</v>
      </c>
      <c r="AX232" s="154">
        <f t="array" ref="AX232">IFERROR(INDEX($N67:$N81,MATCH(1,IF($L67:$L81&lt;=AX$165,IF($M67:$M81&gt;=AX$165,1)),0))*$B67/12,0)</f>
        <v>2117.1585625000002</v>
      </c>
      <c r="AY232" s="154">
        <f t="array" ref="AY232">IFERROR(INDEX($N67:$N81,MATCH(1,IF($L67:$L81&lt;=AY$165,IF($M67:$M81&gt;=AY$165,1)),0))*$B67/12,0)</f>
        <v>2180.6733193750001</v>
      </c>
      <c r="AZ232" s="154">
        <f t="array" ref="AZ232">IFERROR(INDEX($N67:$N81,MATCH(1,IF($L67:$L81&lt;=AZ$165,IF($M67:$M81&gt;=AZ$165,1)),0))*$B67/12,0)</f>
        <v>2180.6733193750001</v>
      </c>
      <c r="BA232" s="154">
        <f t="array" ref="BA232">IFERROR(INDEX($N67:$N81,MATCH(1,IF($L67:$L81&lt;=BA$165,IF($M67:$M81&gt;=BA$165,1)),0))*$B67/12,0)</f>
        <v>2180.6733193750001</v>
      </c>
      <c r="BB232" s="154">
        <f t="array" ref="BB232">IFERROR(INDEX($N67:$N81,MATCH(1,IF($L67:$L81&lt;=BB$165,IF($M67:$M81&gt;=BB$165,1)),0))*$B67/12,0)</f>
        <v>2180.6733193750001</v>
      </c>
      <c r="BC232" s="154">
        <f t="array" ref="BC232">IFERROR(INDEX($N67:$N81,MATCH(1,IF($L67:$L81&lt;=BC$165,IF($M67:$M81&gt;=BC$165,1)),0))*$B67/12,0)</f>
        <v>2180.6733193750001</v>
      </c>
      <c r="BD232" s="154">
        <f t="array" ref="BD232">IFERROR(INDEX($N67:$N81,MATCH(1,IF($L67:$L81&lt;=BD$165,IF($M67:$M81&gt;=BD$165,1)),0))*$B67/12,0)</f>
        <v>2180.6733193750001</v>
      </c>
      <c r="BE232" s="154">
        <f t="array" ref="BE232">IFERROR(INDEX($N67:$N81,MATCH(1,IF($L67:$L81&lt;=BE$165,IF($M67:$M81&gt;=BE$165,1)),0))*$B67/12,0)</f>
        <v>2180.6733193750001</v>
      </c>
      <c r="BF232" s="154">
        <f t="array" ref="BF232">IFERROR(INDEX($N67:$N81,MATCH(1,IF($L67:$L81&lt;=BF$165,IF($M67:$M81&gt;=BF$165,1)),0))*$B67/12,0)</f>
        <v>2180.6733193750001</v>
      </c>
      <c r="BG232" s="154">
        <f t="array" ref="BG232">IFERROR(INDEX($N67:$N81,MATCH(1,IF($L67:$L81&lt;=BG$165,IF($M67:$M81&gt;=BG$165,1)),0))*$B67/12,0)</f>
        <v>2180.6733193750001</v>
      </c>
      <c r="BH232" s="154">
        <f t="array" ref="BH232">IFERROR(INDEX($N67:$N81,MATCH(1,IF($L67:$L81&lt;=BH$165,IF($M67:$M81&gt;=BH$165,1)),0))*$B67/12,0)</f>
        <v>2180.6733193750001</v>
      </c>
      <c r="BI232" s="154">
        <f t="array" ref="BI232">IFERROR(INDEX($N67:$N81,MATCH(1,IF($L67:$L81&lt;=BI$165,IF($M67:$M81&gt;=BI$165,1)),0))*$B67/12,0)</f>
        <v>2180.6733193750001</v>
      </c>
      <c r="BJ232" s="154">
        <f t="array" ref="BJ232">IFERROR(INDEX($N67:$N81,MATCH(1,IF($L67:$L81&lt;=BJ$165,IF($M67:$M81&gt;=BJ$165,1)),0))*$B67/12,0)</f>
        <v>2180.6733193750001</v>
      </c>
      <c r="BK232" s="154">
        <f t="array" ref="BK232">IFERROR(INDEX($N67:$N81,MATCH(1,IF($L67:$L81&lt;=BK$165,IF($M67:$M81&gt;=BK$165,1)),0))*$B67/12,0)</f>
        <v>2246.0935189562506</v>
      </c>
      <c r="BL232" s="154">
        <f t="array" ref="BL232">IFERROR(INDEX($N67:$N81,MATCH(1,IF($L67:$L81&lt;=BL$165,IF($M67:$M81&gt;=BL$165,1)),0))*$B67/12,0)</f>
        <v>2246.0935189562506</v>
      </c>
      <c r="BM232" s="154">
        <f t="array" ref="BM232">IFERROR(INDEX($N67:$N81,MATCH(1,IF($L67:$L81&lt;=BM$165,IF($M67:$M81&gt;=BM$165,1)),0))*$B67/12,0)</f>
        <v>2246.0935189562506</v>
      </c>
      <c r="BN232" s="154">
        <f t="array" ref="BN232">IFERROR(INDEX($N67:$N81,MATCH(1,IF($L67:$L81&lt;=BN$165,IF($M67:$M81&gt;=BN$165,1)),0))*$B67/12,0)</f>
        <v>2246.0935189562506</v>
      </c>
      <c r="BO232" s="154">
        <f t="array" ref="BO232">IFERROR(INDEX($N67:$N81,MATCH(1,IF($L67:$L81&lt;=BO$165,IF($M67:$M81&gt;=BO$165,1)),0))*$B67/12,0)</f>
        <v>2246.0935189562506</v>
      </c>
      <c r="BP232" s="154">
        <f t="array" ref="BP232">IFERROR(INDEX($N67:$N81,MATCH(1,IF($L67:$L81&lt;=BP$165,IF($M67:$M81&gt;=BP$165,1)),0))*$B67/12,0)</f>
        <v>2246.0935189562506</v>
      </c>
      <c r="BQ232" s="154">
        <f t="array" ref="BQ232">IFERROR(INDEX($N67:$N81,MATCH(1,IF($L67:$L81&lt;=BQ$165,IF($M67:$M81&gt;=BQ$165,1)),0))*$B67/12,0)</f>
        <v>2246.0935189562506</v>
      </c>
      <c r="BR232" s="154">
        <f t="array" ref="BR232">IFERROR(INDEX($N67:$N81,MATCH(1,IF($L67:$L81&lt;=BR$165,IF($M67:$M81&gt;=BR$165,1)),0))*$B67/12,0)</f>
        <v>2246.0935189562506</v>
      </c>
      <c r="BS232" s="154">
        <f t="array" ref="BS232">IFERROR(INDEX($N67:$N81,MATCH(1,IF($L67:$L81&lt;=BS$165,IF($M67:$M81&gt;=BS$165,1)),0))*$B67/12,0)</f>
        <v>2246.0935189562506</v>
      </c>
      <c r="BT232" s="154">
        <f t="array" ref="BT232">IFERROR(INDEX($N67:$N81,MATCH(1,IF($L67:$L81&lt;=BT$165,IF($M67:$M81&gt;=BT$165,1)),0))*$B67/12,0)</f>
        <v>2246.0935189562506</v>
      </c>
      <c r="BU232" s="154">
        <f t="array" ref="BU232">IFERROR(INDEX($N67:$N81,MATCH(1,IF($L67:$L81&lt;=BU$165,IF($M67:$M81&gt;=BU$165,1)),0))*$B67/12,0)</f>
        <v>2246.0935189562506</v>
      </c>
      <c r="BV232" s="154">
        <f t="array" ref="BV232">IFERROR(INDEX($N67:$N81,MATCH(1,IF($L67:$L81&lt;=BV$165,IF($M67:$M81&gt;=BV$165,1)),0))*$B67/12,0)</f>
        <v>2246.0935189562506</v>
      </c>
      <c r="BW232" s="154">
        <f t="array" ref="BW232">IFERROR(INDEX($N67:$N81,MATCH(1,IF($L67:$L81&lt;=BW$165,IF($M67:$M81&gt;=BW$165,1)),0))*$B67/12,0)</f>
        <v>2313.4763245249383</v>
      </c>
      <c r="BX232" s="154">
        <f t="array" ref="BX232">IFERROR(INDEX($N67:$N81,MATCH(1,IF($L67:$L81&lt;=BX$165,IF($M67:$M81&gt;=BX$165,1)),0))*$B67/12,0)</f>
        <v>2313.4763245249383</v>
      </c>
      <c r="BY232" s="154">
        <f t="array" ref="BY232">IFERROR(INDEX($N67:$N81,MATCH(1,IF($L67:$L81&lt;=BY$165,IF($M67:$M81&gt;=BY$165,1)),0))*$B67/12,0)</f>
        <v>2313.4763245249383</v>
      </c>
      <c r="BZ232" s="154">
        <f t="array" ref="BZ232">IFERROR(INDEX($N67:$N81,MATCH(1,IF($L67:$L81&lt;=BZ$165,IF($M67:$M81&gt;=BZ$165,1)),0))*$B67/12,0)</f>
        <v>2313.4763245249383</v>
      </c>
      <c r="CA232" s="154">
        <f t="array" ref="CA232">IFERROR(INDEX($N67:$N81,MATCH(1,IF($L67:$L81&lt;=CA$165,IF($M67:$M81&gt;=CA$165,1)),0))*$B67/12,0)</f>
        <v>2313.4763245249383</v>
      </c>
      <c r="CB232" s="154">
        <f t="array" ref="CB232">IFERROR(INDEX($N67:$N81,MATCH(1,IF($L67:$L81&lt;=CB$165,IF($M67:$M81&gt;=CB$165,1)),0))*$B67/12,0)</f>
        <v>2313.4763245249383</v>
      </c>
      <c r="CC232" s="154">
        <f t="array" ref="CC232">IFERROR(INDEX($N67:$N81,MATCH(1,IF($L67:$L81&lt;=CC$165,IF($M67:$M81&gt;=CC$165,1)),0))*$B67/12,0)</f>
        <v>2313.4763245249383</v>
      </c>
      <c r="CD232" s="154">
        <f t="array" ref="CD232">IFERROR(INDEX($N67:$N81,MATCH(1,IF($L67:$L81&lt;=CD$165,IF($M67:$M81&gt;=CD$165,1)),0))*$B67/12,0)</f>
        <v>2313.4763245249383</v>
      </c>
      <c r="CE232" s="154">
        <f t="array" ref="CE232">IFERROR(INDEX($N67:$N81,MATCH(1,IF($L67:$L81&lt;=CE$165,IF($M67:$M81&gt;=CE$165,1)),0))*$B67/12,0)</f>
        <v>2313.4763245249383</v>
      </c>
      <c r="CF232" s="154">
        <f t="array" ref="CF232">IFERROR(INDEX($N67:$N81,MATCH(1,IF($L67:$L81&lt;=CF$165,IF($M67:$M81&gt;=CF$165,1)),0))*$B67/12,0)</f>
        <v>2313.4763245249383</v>
      </c>
      <c r="CG232" s="154">
        <f t="array" ref="CG232">IFERROR(INDEX($N67:$N81,MATCH(1,IF($L67:$L81&lt;=CG$165,IF($M67:$M81&gt;=CG$165,1)),0))*$B67/12,0)</f>
        <v>2313.4763245249383</v>
      </c>
      <c r="CH232" s="154">
        <f t="array" ref="CH232">IFERROR(INDEX($N67:$N81,MATCH(1,IF($L67:$L81&lt;=CH$165,IF($M67:$M81&gt;=CH$165,1)),0))*$B67/12,0)</f>
        <v>2313.4763245249383</v>
      </c>
      <c r="CI232" s="154">
        <f t="array" ref="CI232">IFERROR(INDEX($N67:$N81,MATCH(1,IF($L67:$L81&lt;=CI$165,IF($M67:$M81&gt;=CI$165,1)),0))*$B67/12,0)</f>
        <v>2382.8806142606863</v>
      </c>
      <c r="CJ232" s="154">
        <f t="array" ref="CJ232">IFERROR(INDEX($N67:$N81,MATCH(1,IF($L67:$L81&lt;=CJ$165,IF($M67:$M81&gt;=CJ$165,1)),0))*$B67/12,0)</f>
        <v>2382.8806142606863</v>
      </c>
      <c r="CK232" s="154">
        <f t="array" ref="CK232">IFERROR(INDEX($N67:$N81,MATCH(1,IF($L67:$L81&lt;=CK$165,IF($M67:$M81&gt;=CK$165,1)),0))*$B67/12,0)</f>
        <v>2382.8806142606863</v>
      </c>
      <c r="CL232" s="154">
        <f t="array" ref="CL232">IFERROR(INDEX($N67:$N81,MATCH(1,IF($L67:$L81&lt;=CL$165,IF($M67:$M81&gt;=CL$165,1)),0))*$B67/12,0)</f>
        <v>2382.8806142606863</v>
      </c>
      <c r="CM232" s="154">
        <f t="array" ref="CM232">IFERROR(INDEX($N67:$N81,MATCH(1,IF($L67:$L81&lt;=CM$165,IF($M67:$M81&gt;=CM$165,1)),0))*$B67/12,0)</f>
        <v>2382.8806142606863</v>
      </c>
      <c r="CN232" s="154">
        <f t="array" ref="CN232">IFERROR(INDEX($N67:$N81,MATCH(1,IF($L67:$L81&lt;=CN$165,IF($M67:$M81&gt;=CN$165,1)),0))*$B67/12,0)</f>
        <v>2382.8806142606863</v>
      </c>
      <c r="CO232" s="154">
        <f t="array" ref="CO232">IFERROR(INDEX($N67:$N81,MATCH(1,IF($L67:$L81&lt;=CO$165,IF($M67:$M81&gt;=CO$165,1)),0))*$B67/12,0)</f>
        <v>2382.8806142606863</v>
      </c>
      <c r="CP232" s="154">
        <f t="array" ref="CP232">IFERROR(INDEX($N67:$N81,MATCH(1,IF($L67:$L81&lt;=CP$165,IF($M67:$M81&gt;=CP$165,1)),0))*$B67/12,0)</f>
        <v>2382.8806142606863</v>
      </c>
      <c r="CQ232" s="154">
        <f t="array" ref="CQ232">IFERROR(INDEX($N67:$N81,MATCH(1,IF($L67:$L81&lt;=CQ$165,IF($M67:$M81&gt;=CQ$165,1)),0))*$B67/12,0)</f>
        <v>2382.8806142606863</v>
      </c>
      <c r="CR232" s="154">
        <f t="array" ref="CR232">IFERROR(INDEX($N67:$N81,MATCH(1,IF($L67:$L81&lt;=CR$165,IF($M67:$M81&gt;=CR$165,1)),0))*$B67/12,0)</f>
        <v>2382.8806142606863</v>
      </c>
      <c r="CS232" s="154">
        <f t="array" ref="CS232">IFERROR(INDEX($N67:$N81,MATCH(1,IF($L67:$L81&lt;=CS$165,IF($M67:$M81&gt;=CS$165,1)),0))*$B67/12,0)</f>
        <v>2382.8806142606863</v>
      </c>
      <c r="CT232" s="154">
        <f t="array" ref="CT232">IFERROR(INDEX($N67:$N81,MATCH(1,IF($L67:$L81&lt;=CT$165,IF($M67:$M81&gt;=CT$165,1)),0))*$B67/12,0)</f>
        <v>2382.8806142606863</v>
      </c>
      <c r="CU232" s="154">
        <f t="array" ref="CU232">IFERROR(INDEX($N67:$N81,MATCH(1,IF($L67:$L81&lt;=CU$165,IF($M67:$M81&gt;=CU$165,1)),0))*$B67/12,0)</f>
        <v>2454.3670326885072</v>
      </c>
      <c r="CV232" s="154">
        <f t="array" ref="CV232">IFERROR(INDEX($N67:$N81,MATCH(1,IF($L67:$L81&lt;=CV$165,IF($M67:$M81&gt;=CV$165,1)),0))*$B67/12,0)</f>
        <v>2454.3670326885072</v>
      </c>
      <c r="CW232" s="154">
        <f t="array" ref="CW232">IFERROR(INDEX($N67:$N81,MATCH(1,IF($L67:$L81&lt;=CW$165,IF($M67:$M81&gt;=CW$165,1)),0))*$B67/12,0)</f>
        <v>2454.3670326885072</v>
      </c>
      <c r="CX232" s="154">
        <f t="array" ref="CX232">IFERROR(INDEX($N67:$N81,MATCH(1,IF($L67:$L81&lt;=CX$165,IF($M67:$M81&gt;=CX$165,1)),0))*$B67/12,0)</f>
        <v>2454.3670326885072</v>
      </c>
      <c r="CY232" s="154">
        <f t="array" ref="CY232">IFERROR(INDEX($N67:$N81,MATCH(1,IF($L67:$L81&lt;=CY$165,IF($M67:$M81&gt;=CY$165,1)),0))*$B67/12,0)</f>
        <v>2454.3670326885072</v>
      </c>
      <c r="CZ232" s="154">
        <f t="array" ref="CZ232">IFERROR(INDEX($N67:$N81,MATCH(1,IF($L67:$L81&lt;=CZ$165,IF($M67:$M81&gt;=CZ$165,1)),0))*$B67/12,0)</f>
        <v>2454.3670326885072</v>
      </c>
      <c r="DA232" s="154">
        <f t="array" ref="DA232">IFERROR(INDEX($N67:$N81,MATCH(1,IF($L67:$L81&lt;=DA$165,IF($M67:$M81&gt;=DA$165,1)),0))*$B67/12,0)</f>
        <v>2454.3670326885072</v>
      </c>
      <c r="DB232" s="154">
        <f t="array" ref="DB232">IFERROR(INDEX($N67:$N81,MATCH(1,IF($L67:$L81&lt;=DB$165,IF($M67:$M81&gt;=DB$165,1)),0))*$B67/12,0)</f>
        <v>2454.3670326885072</v>
      </c>
      <c r="DC232" s="154">
        <f t="array" ref="DC232">IFERROR(INDEX($N67:$N81,MATCH(1,IF($L67:$L81&lt;=DC$165,IF($M67:$M81&gt;=DC$165,1)),0))*$B67/12,0)</f>
        <v>2454.3670326885072</v>
      </c>
      <c r="DD232" s="154">
        <f t="array" ref="DD232">IFERROR(INDEX($N67:$N81,MATCH(1,IF($L67:$L81&lt;=DD$165,IF($M67:$M81&gt;=DD$165,1)),0))*$B67/12,0)</f>
        <v>2454.3670326885072</v>
      </c>
      <c r="DE232" s="154">
        <f t="array" ref="DE232">IFERROR(INDEX($N67:$N81,MATCH(1,IF($L67:$L81&lt;=DE$165,IF($M67:$M81&gt;=DE$165,1)),0))*$B67/12,0)</f>
        <v>2454.3670326885072</v>
      </c>
      <c r="DF232" s="154">
        <f t="array" ref="DF232">IFERROR(INDEX($N67:$N81,MATCH(1,IF($L67:$L81&lt;=DF$165,IF($M67:$M81&gt;=DF$165,1)),0))*$B67/12,0)</f>
        <v>2454.3670326885072</v>
      </c>
      <c r="DG232" s="154">
        <f t="array" ref="DG232">IFERROR(INDEX($N67:$N81,MATCH(1,IF($L67:$L81&lt;=DG$165,IF($M67:$M81&gt;=DG$165,1)),0))*$B67/12,0)</f>
        <v>2527.9980436691621</v>
      </c>
      <c r="DH232" s="154">
        <f t="array" ref="DH232">IFERROR(INDEX($N67:$N81,MATCH(1,IF($L67:$L81&lt;=DH$165,IF($M67:$M81&gt;=DH$165,1)),0))*$B67/12,0)</f>
        <v>2527.9980436691621</v>
      </c>
      <c r="DI232" s="154">
        <f t="array" ref="DI232">IFERROR(INDEX($N67:$N81,MATCH(1,IF($L67:$L81&lt;=DI$165,IF($M67:$M81&gt;=DI$165,1)),0))*$B67/12,0)</f>
        <v>2527.9980436691621</v>
      </c>
      <c r="DJ232" s="154">
        <f t="array" ref="DJ232">IFERROR(INDEX($N67:$N81,MATCH(1,IF($L67:$L81&lt;=DJ$165,IF($M67:$M81&gt;=DJ$165,1)),0))*$B67/12,0)</f>
        <v>2527.9980436691621</v>
      </c>
      <c r="DK232" s="154">
        <f t="array" ref="DK232">IFERROR(INDEX($N67:$N81,MATCH(1,IF($L67:$L81&lt;=DK$165,IF($M67:$M81&gt;=DK$165,1)),0))*$B67/12,0)</f>
        <v>2527.9980436691621</v>
      </c>
      <c r="DL232" s="154">
        <f t="array" ref="DL232">IFERROR(INDEX($N67:$N81,MATCH(1,IF($L67:$L81&lt;=DL$165,IF($M67:$M81&gt;=DL$165,1)),0))*$B67/12,0)</f>
        <v>2527.9980436691621</v>
      </c>
      <c r="DM232" s="154">
        <f t="array" ref="DM232">IFERROR(INDEX($N67:$N81,MATCH(1,IF($L67:$L81&lt;=DM$165,IF($M67:$M81&gt;=DM$165,1)),0))*$B67/12,0)</f>
        <v>2527.9980436691621</v>
      </c>
      <c r="DN232" s="154">
        <f t="array" ref="DN232">IFERROR(INDEX($N67:$N81,MATCH(1,IF($L67:$L81&lt;=DN$165,IF($M67:$M81&gt;=DN$165,1)),0))*$B67/12,0)</f>
        <v>2527.9980436691621</v>
      </c>
      <c r="DO232" s="154">
        <f t="array" ref="DO232">IFERROR(INDEX($N67:$N81,MATCH(1,IF($L67:$L81&lt;=DO$165,IF($M67:$M81&gt;=DO$165,1)),0))*$B67/12,0)</f>
        <v>2527.9980436691621</v>
      </c>
      <c r="DP232" s="154">
        <f t="array" ref="DP232">IFERROR(INDEX($N67:$N81,MATCH(1,IF($L67:$L81&lt;=DP$165,IF($M67:$M81&gt;=DP$165,1)),0))*$B67/12,0)</f>
        <v>2527.9980436691621</v>
      </c>
      <c r="DQ232" s="154">
        <f t="array" ref="DQ232">IFERROR(INDEX($N67:$N81,MATCH(1,IF($L67:$L81&lt;=DQ$165,IF($M67:$M81&gt;=DQ$165,1)),0))*$B67/12,0)</f>
        <v>2527.9980436691621</v>
      </c>
      <c r="DR232" s="154">
        <f t="array" ref="DR232">IFERROR(INDEX($N67:$N81,MATCH(1,IF($L67:$L81&lt;=DR$165,IF($M67:$M81&gt;=DR$165,1)),0))*$B67/12,0)</f>
        <v>2527.9980436691621</v>
      </c>
      <c r="DS232" s="154">
        <f t="array" ref="DS232">IFERROR(INDEX($N67:$N81,MATCH(1,IF($L67:$L81&lt;=DS$165,IF($M67:$M81&gt;=DS$165,1)),0))*$B67/12,0)</f>
        <v>2603.8379849792373</v>
      </c>
      <c r="DT232" s="154">
        <f t="array" ref="DT232">IFERROR(INDEX($N67:$N81,MATCH(1,IF($L67:$L81&lt;=DT$165,IF($M67:$M81&gt;=DT$165,1)),0))*$B67/12,0)</f>
        <v>2603.8379849792373</v>
      </c>
      <c r="DU232" s="154">
        <f t="array" ref="DU232">IFERROR(INDEX($N67:$N81,MATCH(1,IF($L67:$L81&lt;=DU$165,IF($M67:$M81&gt;=DU$165,1)),0))*$B67/12,0)</f>
        <v>2603.8379849792373</v>
      </c>
      <c r="DV232" s="154">
        <f t="array" ref="DV232">IFERROR(INDEX($N67:$N81,MATCH(1,IF($L67:$L81&lt;=DV$165,IF($M67:$M81&gt;=DV$165,1)),0))*$B67/12,0)</f>
        <v>2603.8379849792373</v>
      </c>
      <c r="DW232" s="154">
        <f t="array" ref="DW232">IFERROR(INDEX($N67:$N81,MATCH(1,IF($L67:$L81&lt;=DW$165,IF($M67:$M81&gt;=DW$165,1)),0))*$B67/12,0)</f>
        <v>2603.8379849792373</v>
      </c>
      <c r="DX232" s="154">
        <f t="array" ref="DX232">IFERROR(INDEX($N67:$N81,MATCH(1,IF($L67:$L81&lt;=DX$165,IF($M67:$M81&gt;=DX$165,1)),0))*$B67/12,0)</f>
        <v>2603.8379849792373</v>
      </c>
      <c r="DY232" s="154">
        <f t="array" ref="DY232">IFERROR(INDEX($N67:$N81,MATCH(1,IF($L67:$L81&lt;=DY$165,IF($M67:$M81&gt;=DY$165,1)),0))*$B67/12,0)</f>
        <v>2603.8379849792373</v>
      </c>
      <c r="DZ232" s="154">
        <f t="array" ref="DZ232">IFERROR(INDEX($N67:$N81,MATCH(1,IF($L67:$L81&lt;=DZ$165,IF($M67:$M81&gt;=DZ$165,1)),0))*$B67/12,0)</f>
        <v>2603.8379849792373</v>
      </c>
      <c r="EA232" s="154">
        <f t="array" ref="EA232">IFERROR(INDEX($N67:$N81,MATCH(1,IF($L67:$L81&lt;=EA$165,IF($M67:$M81&gt;=EA$165,1)),0))*$B67/12,0)</f>
        <v>2603.8379849792373</v>
      </c>
      <c r="EB232" s="154">
        <f t="array" ref="EB232">IFERROR(INDEX($N67:$N81,MATCH(1,IF($L67:$L81&lt;=EB$165,IF($M67:$M81&gt;=EB$165,1)),0))*$B67/12,0)</f>
        <v>2603.8379849792373</v>
      </c>
      <c r="EC232" s="154">
        <f t="array" ref="EC232">IFERROR(INDEX($N67:$N81,MATCH(1,IF($L67:$L81&lt;=EC$165,IF($M67:$M81&gt;=EC$165,1)),0))*$B67/12,0)</f>
        <v>2603.8379849792373</v>
      </c>
      <c r="ED232" s="154">
        <f t="array" ref="ED232">IFERROR(INDEX($N67:$N81,MATCH(1,IF($L67:$L81&lt;=ED$165,IF($M67:$M81&gt;=ED$165,1)),0))*$B67/12,0)</f>
        <v>2603.8379849792373</v>
      </c>
      <c r="EE232" s="154">
        <f t="array" ref="EE232">IFERROR(INDEX($N67:$N81,MATCH(1,IF($L67:$L81&lt;=EE$165,IF($M67:$M81&gt;=EE$165,1)),0))*$B67/12,0)</f>
        <v>2681.9531245286148</v>
      </c>
      <c r="EF232" s="154">
        <f t="array" ref="EF232">IFERROR(INDEX($N67:$N81,MATCH(1,IF($L67:$L81&lt;=EF$165,IF($M67:$M81&gt;=EF$165,1)),0))*$B67/12,0)</f>
        <v>2681.9531245286148</v>
      </c>
      <c r="EG232" s="154">
        <f t="array" ref="EG232">IFERROR(INDEX($N67:$N81,MATCH(1,IF($L67:$L81&lt;=EG$165,IF($M67:$M81&gt;=EG$165,1)),0))*$B67/12,0)</f>
        <v>2681.9531245286148</v>
      </c>
      <c r="EH232" s="154">
        <f t="array" ref="EH232">IFERROR(INDEX($N67:$N81,MATCH(1,IF($L67:$L81&lt;=EH$165,IF($M67:$M81&gt;=EH$165,1)),0))*$B67/12,0)</f>
        <v>2681.9531245286148</v>
      </c>
      <c r="EI232" s="154">
        <f t="array" ref="EI232">IFERROR(INDEX($N67:$N81,MATCH(1,IF($L67:$L81&lt;=EI$165,IF($M67:$M81&gt;=EI$165,1)),0))*$B67/12,0)</f>
        <v>2681.9531245286148</v>
      </c>
      <c r="EJ232" s="154">
        <f t="array" ref="EJ232">IFERROR(INDEX($N67:$N81,MATCH(1,IF($L67:$L81&lt;=EJ$165,IF($M67:$M81&gt;=EJ$165,1)),0))*$B67/12,0)</f>
        <v>2681.9531245286148</v>
      </c>
      <c r="EK232" s="154">
        <f t="array" ref="EK232">IFERROR(INDEX($N67:$N81,MATCH(1,IF($L67:$L81&lt;=EK$165,IF($M67:$M81&gt;=EK$165,1)),0))*$B67/12,0)</f>
        <v>2681.9531245286148</v>
      </c>
      <c r="EL232" s="154">
        <f t="array" ref="EL232">IFERROR(INDEX($N67:$N81,MATCH(1,IF($L67:$L81&lt;=EL$165,IF($M67:$M81&gt;=EL$165,1)),0))*$B67/12,0)</f>
        <v>2681.9531245286148</v>
      </c>
      <c r="EM232" s="154">
        <f t="array" ref="EM232">IFERROR(INDEX($N67:$N81,MATCH(1,IF($L67:$L81&lt;=EM$165,IF($M67:$M81&gt;=EM$165,1)),0))*$B67/12,0)</f>
        <v>2681.9531245286148</v>
      </c>
      <c r="EN232" s="154">
        <f t="array" ref="EN232">IFERROR(INDEX($N67:$N81,MATCH(1,IF($L67:$L81&lt;=EN$165,IF($M67:$M81&gt;=EN$165,1)),0))*$B67/12,0)</f>
        <v>2681.9531245286148</v>
      </c>
      <c r="EO232" s="154">
        <f t="array" ref="EO232">IFERROR(INDEX($N67:$N81,MATCH(1,IF($L67:$L81&lt;=EO$165,IF($M67:$M81&gt;=EO$165,1)),0))*$B67/12,0)</f>
        <v>2681.9531245286148</v>
      </c>
      <c r="EP232" s="154">
        <f t="array" ref="EP232">IFERROR(INDEX($N67:$N81,MATCH(1,IF($L67:$L81&lt;=EP$165,IF($M67:$M81&gt;=EP$165,1)),0))*$B67/12,0)</f>
        <v>2681.9531245286148</v>
      </c>
      <c r="EQ232" s="154">
        <f t="array" ref="EQ232">IFERROR(INDEX($N67:$N81,MATCH(1,IF($L67:$L81&lt;=EQ$165,IF($M67:$M81&gt;=EQ$165,1)),0))*$B67/12,0)</f>
        <v>2762.4117182644732</v>
      </c>
      <c r="ER232" s="154">
        <f t="array" ref="ER232">IFERROR(INDEX($N67:$N81,MATCH(1,IF($L67:$L81&lt;=ER$165,IF($M67:$M81&gt;=ER$165,1)),0))*$B67/12,0)</f>
        <v>2762.4117182644732</v>
      </c>
      <c r="ES232" s="154">
        <f t="array" ref="ES232">IFERROR(INDEX($N67:$N81,MATCH(1,IF($L67:$L81&lt;=ES$165,IF($M67:$M81&gt;=ES$165,1)),0))*$B67/12,0)</f>
        <v>2762.4117182644732</v>
      </c>
      <c r="ET232" s="154">
        <f t="array" ref="ET232">IFERROR(INDEX($N67:$N81,MATCH(1,IF($L67:$L81&lt;=ET$165,IF($M67:$M81&gt;=ET$165,1)),0))*$B67/12,0)</f>
        <v>2762.4117182644732</v>
      </c>
      <c r="EU232" s="154">
        <f t="array" ref="EU232">IFERROR(INDEX($N67:$N81,MATCH(1,IF($L67:$L81&lt;=EU$165,IF($M67:$M81&gt;=EU$165,1)),0))*$B67/12,0)</f>
        <v>2762.4117182644732</v>
      </c>
      <c r="EV232" s="154">
        <f t="array" ref="EV232">IFERROR(INDEX($N67:$N81,MATCH(1,IF($L67:$L81&lt;=EV$165,IF($M67:$M81&gt;=EV$165,1)),0))*$B67/12,0)</f>
        <v>2762.4117182644732</v>
      </c>
      <c r="EW232" s="154">
        <f t="array" ref="EW232">IFERROR(INDEX($N67:$N81,MATCH(1,IF($L67:$L81&lt;=EW$165,IF($M67:$M81&gt;=EW$165,1)),0))*$B67/12,0)</f>
        <v>2762.4117182644732</v>
      </c>
      <c r="EX232" s="154">
        <f t="array" ref="EX232">IFERROR(INDEX($N67:$N81,MATCH(1,IF($L67:$L81&lt;=EX$165,IF($M67:$M81&gt;=EX$165,1)),0))*$B67/12,0)</f>
        <v>2762.4117182644732</v>
      </c>
      <c r="EY232" s="154">
        <f t="array" ref="EY232">IFERROR(INDEX($N67:$N81,MATCH(1,IF($L67:$L81&lt;=EY$165,IF($M67:$M81&gt;=EY$165,1)),0))*$B67/12,0)</f>
        <v>2762.4117182644732</v>
      </c>
      <c r="EZ232" s="154">
        <f t="array" ref="EZ232">IFERROR(INDEX($N67:$N81,MATCH(1,IF($L67:$L81&lt;=EZ$165,IF($M67:$M81&gt;=EZ$165,1)),0))*$B67/12,0)</f>
        <v>2762.4117182644732</v>
      </c>
      <c r="FA232" s="154">
        <f t="array" ref="FA232">IFERROR(INDEX($N67:$N81,MATCH(1,IF($L67:$L81&lt;=FA$165,IF($M67:$M81&gt;=FA$165,1)),0))*$B67/12,0)</f>
        <v>2762.4117182644732</v>
      </c>
      <c r="FB232" s="154">
        <f t="array" ref="FB232">IFERROR(INDEX($N67:$N81,MATCH(1,IF($L67:$L81&lt;=FB$165,IF($M67:$M81&gt;=FB$165,1)),0))*$B67/12,0)</f>
        <v>2762.4117182644732</v>
      </c>
      <c r="FC232" s="154">
        <f t="array" ref="FC232">IFERROR(INDEX($N67:$N81,MATCH(1,IF($L67:$L81&lt;=FC$165,IF($M67:$M81&gt;=FC$165,1)),0))*$B67/12,0)</f>
        <v>2845.2840698124073</v>
      </c>
      <c r="FD232" s="154">
        <f t="array" ref="FD232">IFERROR(INDEX($N67:$N81,MATCH(1,IF($L67:$L81&lt;=FD$165,IF($M67:$M81&gt;=FD$165,1)),0))*$B67/12,0)</f>
        <v>2845.2840698124073</v>
      </c>
      <c r="FE232" s="154">
        <f t="array" ref="FE232">IFERROR(INDEX($N67:$N81,MATCH(1,IF($L67:$L81&lt;=FE$165,IF($M67:$M81&gt;=FE$165,1)),0))*$B67/12,0)</f>
        <v>2845.2840698124073</v>
      </c>
      <c r="FF232" s="154">
        <f t="array" ref="FF232">IFERROR(INDEX($N67:$N81,MATCH(1,IF($L67:$L81&lt;=FF$165,IF($M67:$M81&gt;=FF$165,1)),0))*$B67/12,0)</f>
        <v>2845.2840698124073</v>
      </c>
      <c r="FG232" s="154">
        <f t="array" ref="FG232">IFERROR(INDEX($N67:$N81,MATCH(1,IF($L67:$L81&lt;=FG$165,IF($M67:$M81&gt;=FG$165,1)),0))*$B67/12,0)</f>
        <v>2845.2840698124073</v>
      </c>
      <c r="FH232" s="154">
        <f t="array" ref="FH232">IFERROR(INDEX($N67:$N81,MATCH(1,IF($L67:$L81&lt;=FH$165,IF($M67:$M81&gt;=FH$165,1)),0))*$B67/12,0)</f>
        <v>2845.2840698124073</v>
      </c>
      <c r="FI232" s="154">
        <f t="array" ref="FI232">IFERROR(INDEX($N67:$N81,MATCH(1,IF($L67:$L81&lt;=FI$165,IF($M67:$M81&gt;=FI$165,1)),0))*$B67/12,0)</f>
        <v>2845.2840698124073</v>
      </c>
      <c r="FJ232" s="154">
        <f t="array" ref="FJ232">IFERROR(INDEX($N67:$N81,MATCH(1,IF($L67:$L81&lt;=FJ$165,IF($M67:$M81&gt;=FJ$165,1)),0))*$B67/12,0)</f>
        <v>2845.2840698124073</v>
      </c>
      <c r="FK232" s="154">
        <f t="array" ref="FK232">IFERROR(INDEX($N67:$N81,MATCH(1,IF($L67:$L81&lt;=FK$165,IF($M67:$M81&gt;=FK$165,1)),0))*$B67/12,0)</f>
        <v>2845.2840698124073</v>
      </c>
      <c r="FL232" s="154">
        <f t="array" ref="FL232">IFERROR(INDEX($N67:$N81,MATCH(1,IF($L67:$L81&lt;=FL$165,IF($M67:$M81&gt;=FL$165,1)),0))*$B67/12,0)</f>
        <v>2845.2840698124073</v>
      </c>
      <c r="FM232" s="154">
        <f t="array" ref="FM232">IFERROR(INDEX($N67:$N81,MATCH(1,IF($L67:$L81&lt;=FM$165,IF($M67:$M81&gt;=FM$165,1)),0))*$B67/12,0)</f>
        <v>2845.2840698124073</v>
      </c>
      <c r="FN232" s="154">
        <f t="array" ref="FN232">IFERROR(INDEX($N67:$N81,MATCH(1,IF($L67:$L81&lt;=FN$165,IF($M67:$M81&gt;=FN$165,1)),0))*$B67/12,0)</f>
        <v>2845.2840698124073</v>
      </c>
      <c r="FO232" s="154">
        <f t="array" ref="FO232">IFERROR(INDEX($N67:$N81,MATCH(1,IF($L67:$L81&lt;=FO$165,IF($M67:$M81&gt;=FO$165,1)),0))*$B67/12,0)</f>
        <v>2930.6425919067801</v>
      </c>
      <c r="FP232" s="154">
        <f t="array" ref="FP232">IFERROR(INDEX($N67:$N81,MATCH(1,IF($L67:$L81&lt;=FP$165,IF($M67:$M81&gt;=FP$165,1)),0))*$B67/12,0)</f>
        <v>2930.6425919067801</v>
      </c>
      <c r="FQ232" s="154">
        <f t="array" ref="FQ232">IFERROR(INDEX($N67:$N81,MATCH(1,IF($L67:$L81&lt;=FQ$165,IF($M67:$M81&gt;=FQ$165,1)),0))*$B67/12,0)</f>
        <v>2930.6425919067801</v>
      </c>
      <c r="FR232" s="154">
        <f t="array" ref="FR232">IFERROR(INDEX($N67:$N81,MATCH(1,IF($L67:$L81&lt;=FR$165,IF($M67:$M81&gt;=FR$165,1)),0))*$B67/12,0)</f>
        <v>2930.6425919067801</v>
      </c>
      <c r="FS232" s="154">
        <f t="array" ref="FS232">IFERROR(INDEX($N67:$N81,MATCH(1,IF($L67:$L81&lt;=FS$165,IF($M67:$M81&gt;=FS$165,1)),0))*$B67/12,0)</f>
        <v>2930.6425919067801</v>
      </c>
      <c r="FT232" s="154">
        <f t="array" ref="FT232">IFERROR(INDEX($N67:$N81,MATCH(1,IF($L67:$L81&lt;=FT$165,IF($M67:$M81&gt;=FT$165,1)),0))*$B67/12,0)</f>
        <v>2930.6425919067801</v>
      </c>
      <c r="FU232" s="154">
        <f t="array" ref="FU232">IFERROR(INDEX($N67:$N81,MATCH(1,IF($L67:$L81&lt;=FU$165,IF($M67:$M81&gt;=FU$165,1)),0))*$B67/12,0)</f>
        <v>2930.6425919067801</v>
      </c>
      <c r="FV232" s="154">
        <f t="array" ref="FV232">IFERROR(INDEX($N67:$N81,MATCH(1,IF($L67:$L81&lt;=FV$165,IF($M67:$M81&gt;=FV$165,1)),0))*$B67/12,0)</f>
        <v>2930.6425919067801</v>
      </c>
      <c r="FW232" s="154">
        <f t="array" ref="FW232">IFERROR(INDEX($N67:$N81,MATCH(1,IF($L67:$L81&lt;=FW$165,IF($M67:$M81&gt;=FW$165,1)),0))*$B67/12,0)</f>
        <v>2930.6425919067801</v>
      </c>
      <c r="FX232" s="154">
        <f t="array" ref="FX232">IFERROR(INDEX($N67:$N81,MATCH(1,IF($L67:$L81&lt;=FX$165,IF($M67:$M81&gt;=FX$165,1)),0))*$B67/12,0)</f>
        <v>2930.6425919067801</v>
      </c>
      <c r="FY232" s="154">
        <f t="array" ref="FY232">IFERROR(INDEX($N67:$N81,MATCH(1,IF($L67:$L81&lt;=FY$165,IF($M67:$M81&gt;=FY$165,1)),0))*$B67/12,0)</f>
        <v>2930.6425919067801</v>
      </c>
      <c r="FZ232" s="154">
        <f t="array" ref="FZ232">IFERROR(INDEX($N67:$N81,MATCH(1,IF($L67:$L81&lt;=FZ$165,IF($M67:$M81&gt;=FZ$165,1)),0))*$B67/12,0)</f>
        <v>2930.6425919067801</v>
      </c>
      <c r="GA232" s="154">
        <f t="array" ref="GA232">IFERROR(INDEX($N67:$N81,MATCH(1,IF($L67:$L81&lt;=GA$165,IF($M67:$M81&gt;=GA$165,1)),0))*$B67/12,0)</f>
        <v>0</v>
      </c>
      <c r="GB232" s="154">
        <f t="array" ref="GB232">IFERROR(INDEX($N67:$N81,MATCH(1,IF($L67:$L81&lt;=GB$165,IF($M67:$M81&gt;=GB$165,1)),0))*$B67/12,0)</f>
        <v>0</v>
      </c>
      <c r="GC232" s="154">
        <f t="array" ref="GC232">IFERROR(INDEX($N67:$N81,MATCH(1,IF($L67:$L81&lt;=GC$165,IF($M67:$M81&gt;=GC$165,1)),0))*$B67/12,0)</f>
        <v>0</v>
      </c>
      <c r="GD232" s="154">
        <f t="array" ref="GD232">IFERROR(INDEX($N67:$N81,MATCH(1,IF($L67:$L81&lt;=GD$165,IF($M67:$M81&gt;=GD$165,1)),0))*$B67/12,0)</f>
        <v>0</v>
      </c>
      <c r="GE232" s="154">
        <f t="array" ref="GE232">IFERROR(INDEX($N67:$N81,MATCH(1,IF($L67:$L81&lt;=GE$165,IF($M67:$M81&gt;=GE$165,1)),0))*$B67/12,0)</f>
        <v>0</v>
      </c>
      <c r="GF232" s="154">
        <f t="array" ref="GF232">IFERROR(INDEX($N67:$N81,MATCH(1,IF($L67:$L81&lt;=GF$165,IF($M67:$M81&gt;=GF$165,1)),0))*$B67/12,0)</f>
        <v>0</v>
      </c>
      <c r="GG232" s="154">
        <f t="array" ref="GG232">IFERROR(INDEX($N67:$N81,MATCH(1,IF($L67:$L81&lt;=GG$165,IF($M67:$M81&gt;=GG$165,1)),0))*$B67/12,0)</f>
        <v>0</v>
      </c>
      <c r="GH232" s="154">
        <f t="array" ref="GH232">IFERROR(INDEX($N67:$N81,MATCH(1,IF($L67:$L81&lt;=GH$165,IF($M67:$M81&gt;=GH$165,1)),0))*$B67/12,0)</f>
        <v>0</v>
      </c>
      <c r="GI232" s="154">
        <f t="array" ref="GI232">IFERROR(INDEX($N67:$N81,MATCH(1,IF($L67:$L81&lt;=GI$165,IF($M67:$M81&gt;=GI$165,1)),0))*$B67/12,0)</f>
        <v>0</v>
      </c>
      <c r="GJ232" s="154">
        <f t="array" ref="GJ232">IFERROR(INDEX($N67:$N81,MATCH(1,IF($L67:$L81&lt;=GJ$165,IF($M67:$M81&gt;=GJ$165,1)),0))*$B67/12,0)</f>
        <v>0</v>
      </c>
      <c r="GK232" s="154">
        <f t="array" ref="GK232">IFERROR(INDEX($N67:$N81,MATCH(1,IF($L67:$L81&lt;=GK$165,IF($M67:$M81&gt;=GK$165,1)),0))*$B67/12,0)</f>
        <v>0</v>
      </c>
      <c r="GL232" s="154">
        <f t="array" ref="GL232">IFERROR(INDEX($N67:$N81,MATCH(1,IF($L67:$L81&lt;=GL$165,IF($M67:$M81&gt;=GL$165,1)),0))*$B67/12,0)</f>
        <v>0</v>
      </c>
      <c r="GM232" s="154">
        <f t="array" ref="GM232">IFERROR(INDEX($N67:$N81,MATCH(1,IF($L67:$L81&lt;=GM$165,IF($M67:$M81&gt;=GM$165,1)),0))*$B67/12,0)</f>
        <v>0</v>
      </c>
      <c r="GN232" s="154">
        <f t="array" ref="GN232">IFERROR(INDEX($N67:$N81,MATCH(1,IF($L67:$L81&lt;=GN$165,IF($M67:$M81&gt;=GN$165,1)),0))*$B67/12,0)</f>
        <v>0</v>
      </c>
      <c r="GO232" s="154">
        <f t="array" ref="GO232">IFERROR(INDEX($N67:$N81,MATCH(1,IF($L67:$L81&lt;=GO$165,IF($M67:$M81&gt;=GO$165,1)),0))*$B67/12,0)</f>
        <v>0</v>
      </c>
      <c r="GP232" s="154">
        <f t="array" ref="GP232">IFERROR(INDEX($N67:$N81,MATCH(1,IF($L67:$L81&lt;=GP$165,IF($M67:$M81&gt;=GP$165,1)),0))*$B67/12,0)</f>
        <v>0</v>
      </c>
      <c r="GQ232" s="154">
        <f t="array" ref="GQ232">IFERROR(INDEX($N67:$N81,MATCH(1,IF($L67:$L81&lt;=GQ$165,IF($M67:$M81&gt;=GQ$165,1)),0))*$B67/12,0)</f>
        <v>0</v>
      </c>
      <c r="GR232" s="154">
        <f t="array" ref="GR232">IFERROR(INDEX($N67:$N81,MATCH(1,IF($L67:$L81&lt;=GR$165,IF($M67:$M81&gt;=GR$165,1)),0))*$B67/12,0)</f>
        <v>0</v>
      </c>
      <c r="GS232" s="154">
        <f t="array" ref="GS232">IFERROR(INDEX($N67:$N81,MATCH(1,IF($L67:$L81&lt;=GS$165,IF($M67:$M81&gt;=GS$165,1)),0))*$B67/12,0)</f>
        <v>0</v>
      </c>
      <c r="GT232" s="154">
        <f t="array" ref="GT232">IFERROR(INDEX($N67:$N81,MATCH(1,IF($L67:$L81&lt;=GT$165,IF($M67:$M81&gt;=GT$165,1)),0))*$B67/12,0)</f>
        <v>0</v>
      </c>
      <c r="GU232" s="154">
        <f t="array" ref="GU232">IFERROR(INDEX($N67:$N81,MATCH(1,IF($L67:$L81&lt;=GU$165,IF($M67:$M81&gt;=GU$165,1)),0))*$B67/12,0)</f>
        <v>0</v>
      </c>
      <c r="GV232" s="154">
        <f t="array" ref="GV232">IFERROR(INDEX($N67:$N81,MATCH(1,IF($L67:$L81&lt;=GV$165,IF($M67:$M81&gt;=GV$165,1)),0))*$B67/12,0)</f>
        <v>0</v>
      </c>
      <c r="GW232" s="154">
        <f t="array" ref="GW232">IFERROR(INDEX($N67:$N81,MATCH(1,IF($L67:$L81&lt;=GW$165,IF($M67:$M81&gt;=GW$165,1)),0))*$B67/12,0)</f>
        <v>0</v>
      </c>
      <c r="GX232" s="154">
        <f t="array" ref="GX232">IFERROR(INDEX($N67:$N81,MATCH(1,IF($L67:$L81&lt;=GX$165,IF($M67:$M81&gt;=GX$165,1)),0))*$B67/12,0)</f>
        <v>0</v>
      </c>
      <c r="GY232" s="154">
        <f t="array" ref="GY232">IFERROR(INDEX($N67:$N81,MATCH(1,IF($L67:$L81&lt;=GY$165,IF($M67:$M81&gt;=GY$165,1)),0))*$B67/12,0)</f>
        <v>0</v>
      </c>
      <c r="GZ232" s="154">
        <f t="array" ref="GZ232">IFERROR(INDEX($N67:$N81,MATCH(1,IF($L67:$L81&lt;=GZ$165,IF($M67:$M81&gt;=GZ$165,1)),0))*$B67/12,0)</f>
        <v>0</v>
      </c>
      <c r="HA232" s="154">
        <f t="array" ref="HA232">IFERROR(INDEX($N67:$N81,MATCH(1,IF($L67:$L81&lt;=HA$165,IF($M67:$M81&gt;=HA$165,1)),0))*$B67/12,0)</f>
        <v>0</v>
      </c>
      <c r="HB232" s="154">
        <f t="array" ref="HB232">IFERROR(INDEX($N67:$N81,MATCH(1,IF($L67:$L81&lt;=HB$165,IF($M67:$M81&gt;=HB$165,1)),0))*$B67/12,0)</f>
        <v>0</v>
      </c>
      <c r="HC232" s="154">
        <f t="array" ref="HC232">IFERROR(INDEX($N67:$N81,MATCH(1,IF($L67:$L81&lt;=HC$165,IF($M67:$M81&gt;=HC$165,1)),0))*$B67/12,0)</f>
        <v>0</v>
      </c>
      <c r="HD232" s="154">
        <f t="array" ref="HD232">IFERROR(INDEX($N67:$N81,MATCH(1,IF($L67:$L81&lt;=HD$165,IF($M67:$M81&gt;=HD$165,1)),0))*$B67/12,0)</f>
        <v>0</v>
      </c>
      <c r="HE232" s="154">
        <f t="array" ref="HE232">IFERROR(INDEX($N67:$N81,MATCH(1,IF($L67:$L81&lt;=HE$165,IF($M67:$M81&gt;=HE$165,1)),0))*$B67/12,0)</f>
        <v>0</v>
      </c>
      <c r="HF232" s="154">
        <f t="array" ref="HF232">IFERROR(INDEX($N67:$N81,MATCH(1,IF($L67:$L81&lt;=HF$165,IF($M67:$M81&gt;=HF$165,1)),0))*$B67/12,0)</f>
        <v>0</v>
      </c>
      <c r="HG232" s="154">
        <f t="array" ref="HG232">IFERROR(INDEX($N67:$N81,MATCH(1,IF($L67:$L81&lt;=HG$165,IF($M67:$M81&gt;=HG$165,1)),0))*$B67/12,0)</f>
        <v>0</v>
      </c>
      <c r="HH232" s="154">
        <f t="array" ref="HH232">IFERROR(INDEX($N67:$N81,MATCH(1,IF($L67:$L81&lt;=HH$165,IF($M67:$M81&gt;=HH$165,1)),0))*$B67/12,0)</f>
        <v>0</v>
      </c>
      <c r="HI232" s="154">
        <f t="array" ref="HI232">IFERROR(INDEX($N67:$N81,MATCH(1,IF($L67:$L81&lt;=HI$165,IF($M67:$M81&gt;=HI$165,1)),0))*$B67/12,0)</f>
        <v>0</v>
      </c>
      <c r="HJ232" s="154">
        <f t="array" ref="HJ232">IFERROR(INDEX($N67:$N81,MATCH(1,IF($L67:$L81&lt;=HJ$165,IF($M67:$M81&gt;=HJ$165,1)),0))*$B67/12,0)</f>
        <v>0</v>
      </c>
      <c r="HK232" s="154">
        <f t="array" ref="HK232">IFERROR(INDEX($N67:$N81,MATCH(1,IF($L67:$L81&lt;=HK$165,IF($M67:$M81&gt;=HK$165,1)),0))*$B67/12,0)</f>
        <v>0</v>
      </c>
      <c r="HL232" s="154">
        <f t="array" ref="HL232">IFERROR(INDEX($N67:$N81,MATCH(1,IF($L67:$L81&lt;=HL$165,IF($M67:$M81&gt;=HL$165,1)),0))*$B67/12,0)</f>
        <v>0</v>
      </c>
      <c r="HM232" s="154">
        <f t="array" ref="HM232">IFERROR(INDEX($N67:$N81,MATCH(1,IF($L67:$L81&lt;=HM$165,IF($M67:$M81&gt;=HM$165,1)),0))*$B67/12,0)</f>
        <v>0</v>
      </c>
      <c r="HN232" s="154">
        <f t="array" ref="HN232">IFERROR(INDEX($N67:$N81,MATCH(1,IF($L67:$L81&lt;=HN$165,IF($M67:$M81&gt;=HN$165,1)),0))*$B67/12,0)</f>
        <v>0</v>
      </c>
      <c r="HO232" s="154">
        <f t="array" ref="HO232">IFERROR(INDEX($N67:$N81,MATCH(1,IF($L67:$L81&lt;=HO$165,IF($M67:$M81&gt;=HO$165,1)),0))*$B67/12,0)</f>
        <v>0</v>
      </c>
      <c r="HP232" s="154">
        <f t="array" ref="HP232">IFERROR(INDEX($N67:$N81,MATCH(1,IF($L67:$L81&lt;=HP$165,IF($M67:$M81&gt;=HP$165,1)),0))*$B67/12,0)</f>
        <v>0</v>
      </c>
      <c r="HQ232" s="154">
        <f t="array" ref="HQ232">IFERROR(INDEX($N67:$N81,MATCH(1,IF($L67:$L81&lt;=HQ$165,IF($M67:$M81&gt;=HQ$165,1)),0))*$B67/12,0)</f>
        <v>0</v>
      </c>
      <c r="HR232" s="154">
        <f t="array" ref="HR232">IFERROR(INDEX($N67:$N81,MATCH(1,IF($L67:$L81&lt;=HR$165,IF($M67:$M81&gt;=HR$165,1)),0))*$B67/12,0)</f>
        <v>0</v>
      </c>
      <c r="HS232" s="154">
        <f t="array" ref="HS232">IFERROR(INDEX($N67:$N81,MATCH(1,IF($L67:$L81&lt;=HS$165,IF($M67:$M81&gt;=HS$165,1)),0))*$B67/12,0)</f>
        <v>0</v>
      </c>
      <c r="HT232" s="154">
        <f t="array" ref="HT232">IFERROR(INDEX($N67:$N81,MATCH(1,IF($L67:$L81&lt;=HT$165,IF($M67:$M81&gt;=HT$165,1)),0))*$B67/12,0)</f>
        <v>0</v>
      </c>
      <c r="HU232" s="154">
        <f t="array" ref="HU232">IFERROR(INDEX($N67:$N81,MATCH(1,IF($L67:$L81&lt;=HU$165,IF($M67:$M81&gt;=HU$165,1)),0))*$B67/12,0)</f>
        <v>0</v>
      </c>
      <c r="HV232" s="154">
        <f t="array" ref="HV232">IFERROR(INDEX($N67:$N81,MATCH(1,IF($L67:$L81&lt;=HV$165,IF($M67:$M81&gt;=HV$165,1)),0))*$B67/12,0)</f>
        <v>0</v>
      </c>
      <c r="HW232" s="154">
        <f t="array" ref="HW232">IFERROR(INDEX($N67:$N81,MATCH(1,IF($L67:$L81&lt;=HW$165,IF($M67:$M81&gt;=HW$165,1)),0))*$B67/12,0)</f>
        <v>0</v>
      </c>
      <c r="HX232" s="154">
        <f t="array" ref="HX232">IFERROR(INDEX($N67:$N81,MATCH(1,IF($L67:$L81&lt;=HX$165,IF($M67:$M81&gt;=HX$165,1)),0))*$B67/12,0)</f>
        <v>0</v>
      </c>
      <c r="HY232" s="154">
        <f t="array" ref="HY232">IFERROR(INDEX($N67:$N81,MATCH(1,IF($L67:$L81&lt;=HY$165,IF($M67:$M81&gt;=HY$165,1)),0))*$B67/12,0)</f>
        <v>0</v>
      </c>
      <c r="HZ232" s="154">
        <f t="array" ref="HZ232">IFERROR(INDEX($N67:$N81,MATCH(1,IF($L67:$L81&lt;=HZ$165,IF($M67:$M81&gt;=HZ$165,1)),0))*$B67/12,0)</f>
        <v>0</v>
      </c>
      <c r="IA232" s="154">
        <f t="array" ref="IA232">IFERROR(INDEX($N67:$N81,MATCH(1,IF($L67:$L81&lt;=IA$165,IF($M67:$M81&gt;=IA$165,1)),0))*$B67/12,0)</f>
        <v>0</v>
      </c>
      <c r="IB232" s="154">
        <f t="array" ref="IB232">IFERROR(INDEX($N67:$N81,MATCH(1,IF($L67:$L81&lt;=IB$165,IF($M67:$M81&gt;=IB$165,1)),0))*$B67/12,0)</f>
        <v>0</v>
      </c>
      <c r="IC232" s="154">
        <f t="array" ref="IC232">IFERROR(INDEX($N67:$N81,MATCH(1,IF($L67:$L81&lt;=IC$165,IF($M67:$M81&gt;=IC$165,1)),0))*$B67/12,0)</f>
        <v>0</v>
      </c>
      <c r="ID232" s="154">
        <f t="array" ref="ID232">IFERROR(INDEX($N67:$N81,MATCH(1,IF($L67:$L81&lt;=ID$165,IF($M67:$M81&gt;=ID$165,1)),0))*$B67/12,0)</f>
        <v>0</v>
      </c>
      <c r="IE232" s="154">
        <f t="array" ref="IE232">IFERROR(INDEX($N67:$N81,MATCH(1,IF($L67:$L81&lt;=IE$165,IF($M67:$M81&gt;=IE$165,1)),0))*$B67/12,0)</f>
        <v>0</v>
      </c>
      <c r="IF232" s="154">
        <f t="array" ref="IF232">IFERROR(INDEX($N67:$N81,MATCH(1,IF($L67:$L81&lt;=IF$165,IF($M67:$M81&gt;=IF$165,1)),0))*$B67/12,0)</f>
        <v>0</v>
      </c>
      <c r="IG232" s="154">
        <f t="array" ref="IG232">IFERROR(INDEX($N67:$N81,MATCH(1,IF($L67:$L81&lt;=IG$165,IF($M67:$M81&gt;=IG$165,1)),0))*$B67/12,0)</f>
        <v>0</v>
      </c>
      <c r="IH232" s="154">
        <f t="array" ref="IH232">IFERROR(INDEX($N67:$N81,MATCH(1,IF($L67:$L81&lt;=IH$165,IF($M67:$M81&gt;=IH$165,1)),0))*$B67/12,0)</f>
        <v>0</v>
      </c>
      <c r="II232" s="154">
        <f t="array" ref="II232">IFERROR(INDEX($N67:$N81,MATCH(1,IF($L67:$L81&lt;=II$165,IF($M67:$M81&gt;=II$165,1)),0))*$B67/12,0)</f>
        <v>0</v>
      </c>
      <c r="IJ232" s="154">
        <f t="array" ref="IJ232">IFERROR(INDEX($N67:$N81,MATCH(1,IF($L67:$L81&lt;=IJ$165,IF($M67:$M81&gt;=IJ$165,1)),0))*$B67/12,0)</f>
        <v>0</v>
      </c>
      <c r="IK232" s="154">
        <f t="array" ref="IK232">IFERROR(INDEX($N67:$N81,MATCH(1,IF($L67:$L81&lt;=IK$165,IF($M67:$M81&gt;=IK$165,1)),0))*$B67/12,0)</f>
        <v>0</v>
      </c>
      <c r="IL232" s="154">
        <f t="array" ref="IL232">IFERROR(INDEX($N67:$N81,MATCH(1,IF($L67:$L81&lt;=IL$165,IF($M67:$M81&gt;=IL$165,1)),0))*$B67/12,0)</f>
        <v>0</v>
      </c>
      <c r="IM232" s="154">
        <f t="array" ref="IM232">IFERROR(INDEX($N67:$N81,MATCH(1,IF($L67:$L81&lt;=IM$165,IF($M67:$M81&gt;=IM$165,1)),0))*$B67/12,0)</f>
        <v>0</v>
      </c>
      <c r="IN232" s="154">
        <f t="array" ref="IN232">IFERROR(INDEX($N67:$N81,MATCH(1,IF($L67:$L81&lt;=IN$165,IF($M67:$M81&gt;=IN$165,1)),0))*$B67/12,0)</f>
        <v>0</v>
      </c>
      <c r="IO232" s="154">
        <f t="array" ref="IO232">IFERROR(INDEX($N67:$N81,MATCH(1,IF($L67:$L81&lt;=IO$165,IF($M67:$M81&gt;=IO$165,1)),0))*$B67/12,0)</f>
        <v>0</v>
      </c>
      <c r="IP232" s="154">
        <f t="array" ref="IP232">IFERROR(INDEX($N67:$N81,MATCH(1,IF($L67:$L81&lt;=IP$165,IF($M67:$M81&gt;=IP$165,1)),0))*$B67/12,0)</f>
        <v>0</v>
      </c>
      <c r="IQ232" s="154">
        <f t="array" ref="IQ232">IFERROR(INDEX($N67:$N81,MATCH(1,IF($L67:$L81&lt;=IQ$165,IF($M67:$M81&gt;=IQ$165,1)),0))*$B67/12,0)</f>
        <v>0</v>
      </c>
      <c r="IR232" s="154">
        <f t="array" ref="IR232">IFERROR(INDEX($N67:$N81,MATCH(1,IF($L67:$L81&lt;=IR$165,IF($M67:$M81&gt;=IR$165,1)),0))*$B67/12,0)</f>
        <v>0</v>
      </c>
      <c r="IS232" s="154">
        <f t="array" ref="IS232">IFERROR(INDEX($N67:$N81,MATCH(1,IF($L67:$L81&lt;=IS$165,IF($M67:$M81&gt;=IS$165,1)),0))*$B67/12,0)</f>
        <v>0</v>
      </c>
      <c r="IT232" s="154">
        <f t="array" ref="IT232">IFERROR(INDEX($N67:$N81,MATCH(1,IF($L67:$L81&lt;=IT$165,IF($M67:$M81&gt;=IT$165,1)),0))*$B67/12,0)</f>
        <v>0</v>
      </c>
      <c r="IU232" s="154">
        <f t="array" ref="IU232">IFERROR(INDEX($N67:$N81,MATCH(1,IF($L67:$L81&lt;=IU$165,IF($M67:$M81&gt;=IU$165,1)),0))*$B67/12,0)</f>
        <v>0</v>
      </c>
      <c r="IV232" s="154">
        <f t="array" ref="IV232">IFERROR(INDEX($N67:$N81,MATCH(1,IF($L67:$L81&lt;=IV$165,IF($M67:$M81&gt;=IV$165,1)),0))*$B67/12,0)</f>
        <v>0</v>
      </c>
      <c r="IW232" s="154">
        <f t="array" ref="IW232">IFERROR(INDEX($N67:$N81,MATCH(1,IF($L67:$L81&lt;=IW$165,IF($M67:$M81&gt;=IW$165,1)),0))*$B67/12,0)</f>
        <v>0</v>
      </c>
      <c r="IX232" s="154">
        <f t="array" ref="IX232">IFERROR(INDEX($N67:$N81,MATCH(1,IF($L67:$L81&lt;=IX$165,IF($M67:$M81&gt;=IX$165,1)),0))*$B67/12,0)</f>
        <v>0</v>
      </c>
      <c r="IY232" s="154">
        <f t="array" ref="IY232">IFERROR(INDEX($N67:$N81,MATCH(1,IF($L67:$L81&lt;=IY$165,IF($M67:$M81&gt;=IY$165,1)),0))*$B67/12,0)</f>
        <v>0</v>
      </c>
      <c r="IZ232" s="154">
        <f t="array" ref="IZ232">IFERROR(INDEX($N67:$N81,MATCH(1,IF($L67:$L81&lt;=IZ$165,IF($M67:$M81&gt;=IZ$165,1)),0))*$B67/12,0)</f>
        <v>0</v>
      </c>
      <c r="JA232" s="154">
        <f t="array" ref="JA232">IFERROR(INDEX($N67:$N81,MATCH(1,IF($L67:$L81&lt;=JA$165,IF($M67:$M81&gt;=JA$165,1)),0))*$B67/12,0)</f>
        <v>0</v>
      </c>
      <c r="JB232" s="154">
        <f t="array" ref="JB232">IFERROR(INDEX($N67:$N81,MATCH(1,IF($L67:$L81&lt;=JB$165,IF($M67:$M81&gt;=JB$165,1)),0))*$B67/12,0)</f>
        <v>0</v>
      </c>
      <c r="JC232" s="154">
        <f t="array" ref="JC232">IFERROR(INDEX($N67:$N81,MATCH(1,IF($L67:$L81&lt;=JC$165,IF($M67:$M81&gt;=JC$165,1)),0))*$B67/12,0)</f>
        <v>0</v>
      </c>
      <c r="JD232" s="154">
        <f t="array" ref="JD232">IFERROR(INDEX($N67:$N81,MATCH(1,IF($L67:$L81&lt;=JD$165,IF($M67:$M81&gt;=JD$165,1)),0))*$B67/12,0)</f>
        <v>0</v>
      </c>
      <c r="JE232" s="154">
        <f t="array" ref="JE232">IFERROR(INDEX($N67:$N81,MATCH(1,IF($L67:$L81&lt;=JE$165,IF($M67:$M81&gt;=JE$165,1)),0))*$B67/12,0)</f>
        <v>0</v>
      </c>
      <c r="JF232" s="154">
        <f t="array" ref="JF232">IFERROR(INDEX($N67:$N81,MATCH(1,IF($L67:$L81&lt;=JF$165,IF($M67:$M81&gt;=JF$165,1)),0))*$B67/12,0)</f>
        <v>0</v>
      </c>
      <c r="JG232" s="154">
        <f t="array" ref="JG232">IFERROR(INDEX($N67:$N81,MATCH(1,IF($L67:$L81&lt;=JG$165,IF($M67:$M81&gt;=JG$165,1)),0))*$B67/12,0)</f>
        <v>0</v>
      </c>
      <c r="JH232" s="154">
        <f t="array" ref="JH232">IFERROR(INDEX($N67:$N81,MATCH(1,IF($L67:$L81&lt;=JH$165,IF($M67:$M81&gt;=JH$165,1)),0))*$B67/12,0)</f>
        <v>0</v>
      </c>
      <c r="JI232" s="154">
        <f t="array" ref="JI232">IFERROR(INDEX($N67:$N81,MATCH(1,IF($L67:$L81&lt;=JI$165,IF($M67:$M81&gt;=JI$165,1)),0))*$B67/12,0)</f>
        <v>0</v>
      </c>
      <c r="JJ232" s="154">
        <f t="array" ref="JJ232">IFERROR(INDEX($N67:$N81,MATCH(1,IF($L67:$L81&lt;=JJ$165,IF($M67:$M81&gt;=JJ$165,1)),0))*$B67/12,0)</f>
        <v>0</v>
      </c>
      <c r="JK232" s="154">
        <f t="array" ref="JK232">IFERROR(INDEX($N67:$N81,MATCH(1,IF($L67:$L81&lt;=JK$165,IF($M67:$M81&gt;=JK$165,1)),0))*$B67/12,0)</f>
        <v>0</v>
      </c>
      <c r="JL232" s="154">
        <f t="array" ref="JL232">IFERROR(INDEX($N67:$N81,MATCH(1,IF($L67:$L81&lt;=JL$165,IF($M67:$M81&gt;=JL$165,1)),0))*$B67/12,0)</f>
        <v>0</v>
      </c>
      <c r="JM232" s="154">
        <f t="array" ref="JM232">IFERROR(INDEX($N67:$N81,MATCH(1,IF($L67:$L81&lt;=JM$165,IF($M67:$M81&gt;=JM$165,1)),0))*$B67/12,0)</f>
        <v>0</v>
      </c>
      <c r="JN232" s="154">
        <f t="array" ref="JN232">IFERROR(INDEX($N67:$N81,MATCH(1,IF($L67:$L81&lt;=JN$165,IF($M67:$M81&gt;=JN$165,1)),0))*$B67/12,0)</f>
        <v>0</v>
      </c>
      <c r="JO232" s="154">
        <f t="array" ref="JO232">IFERROR(INDEX($N67:$N81,MATCH(1,IF($L67:$L81&lt;=JO$165,IF($M67:$M81&gt;=JO$165,1)),0))*$B67/12,0)</f>
        <v>0</v>
      </c>
      <c r="JP232" s="154">
        <f t="array" ref="JP232">IFERROR(INDEX($N67:$N81,MATCH(1,IF($L67:$L81&lt;=JP$165,IF($M67:$M81&gt;=JP$165,1)),0))*$B67/12,0)</f>
        <v>0</v>
      </c>
      <c r="JQ232" s="154">
        <f t="array" ref="JQ232">IFERROR(INDEX($N67:$N81,MATCH(1,IF($L67:$L81&lt;=JQ$165,IF($M67:$M81&gt;=JQ$165,1)),0))*$B67/12,0)</f>
        <v>0</v>
      </c>
      <c r="JR232" s="154">
        <f t="array" ref="JR232">IFERROR(INDEX($N67:$N81,MATCH(1,IF($L67:$L81&lt;=JR$165,IF($M67:$M81&gt;=JR$165,1)),0))*$B67/12,0)</f>
        <v>0</v>
      </c>
      <c r="JS232" s="154">
        <f t="array" ref="JS232">IFERROR(INDEX($N67:$N81,MATCH(1,IF($L67:$L81&lt;=JS$165,IF($M67:$M81&gt;=JS$165,1)),0))*$B67/12,0)</f>
        <v>0</v>
      </c>
      <c r="JT232" s="154">
        <f t="array" ref="JT232">IFERROR(INDEX($N67:$N81,MATCH(1,IF($L67:$L81&lt;=JT$165,IF($M67:$M81&gt;=JT$165,1)),0))*$B67/12,0)</f>
        <v>0</v>
      </c>
      <c r="JU232" s="154">
        <f t="array" ref="JU232">IFERROR(INDEX($N67:$N81,MATCH(1,IF($L67:$L81&lt;=JU$165,IF($M67:$M81&gt;=JU$165,1)),0))*$B67/12,0)</f>
        <v>0</v>
      </c>
      <c r="JV232" s="154">
        <f t="array" ref="JV232">IFERROR(INDEX($N67:$N81,MATCH(1,IF($L67:$L81&lt;=JV$165,IF($M67:$M81&gt;=JV$165,1)),0))*$B67/12,0)</f>
        <v>0</v>
      </c>
      <c r="JW232" s="154">
        <f t="array" ref="JW232">IFERROR(INDEX($N67:$N81,MATCH(1,IF($L67:$L81&lt;=JW$165,IF($M67:$M81&gt;=JW$165,1)),0))*$B67/12,0)</f>
        <v>0</v>
      </c>
      <c r="JX232" s="154">
        <f t="array" ref="JX232">IFERROR(INDEX($N67:$N81,MATCH(1,IF($L67:$L81&lt;=JX$165,IF($M67:$M81&gt;=JX$165,1)),0))*$B67/12,0)</f>
        <v>0</v>
      </c>
      <c r="JY232" s="154">
        <f t="array" ref="JY232">IFERROR(INDEX($N67:$N81,MATCH(1,IF($L67:$L81&lt;=JY$165,IF($M67:$M81&gt;=JY$165,1)),0))*$B67/12,0)</f>
        <v>0</v>
      </c>
      <c r="JZ232" s="154">
        <f t="array" ref="JZ232">IFERROR(INDEX($N67:$N81,MATCH(1,IF($L67:$L81&lt;=JZ$165,IF($M67:$M81&gt;=JZ$165,1)),0))*$B67/12,0)</f>
        <v>0</v>
      </c>
      <c r="KA232" s="154">
        <f t="array" ref="KA232">IFERROR(INDEX($N67:$N81,MATCH(1,IF($L67:$L81&lt;=KA$165,IF($M67:$M81&gt;=KA$165,1)),0))*$B67/12,0)</f>
        <v>0</v>
      </c>
      <c r="KB232" s="154">
        <f t="array" ref="KB232">IFERROR(INDEX($N67:$N81,MATCH(1,IF($L67:$L81&lt;=KB$165,IF($M67:$M81&gt;=KB$165,1)),0))*$B67/12,0)</f>
        <v>0</v>
      </c>
      <c r="KC232" s="154">
        <f t="array" ref="KC232">IFERROR(INDEX($N67:$N81,MATCH(1,IF($L67:$L81&lt;=KC$165,IF($M67:$M81&gt;=KC$165,1)),0))*$B67/12,0)</f>
        <v>0</v>
      </c>
      <c r="KD232" s="154">
        <f t="array" ref="KD232">IFERROR(INDEX($N67:$N81,MATCH(1,IF($L67:$L81&lt;=KD$165,IF($M67:$M81&gt;=KD$165,1)),0))*$B67/12,0)</f>
        <v>0</v>
      </c>
      <c r="KE232" s="154">
        <f t="array" ref="KE232">IFERROR(INDEX($N67:$N81,MATCH(1,IF($L67:$L81&lt;=KE$165,IF($M67:$M81&gt;=KE$165,1)),0))*$B67/12,0)</f>
        <v>0</v>
      </c>
      <c r="KF232" s="154">
        <f t="array" ref="KF232">IFERROR(INDEX($N67:$N81,MATCH(1,IF($L67:$L81&lt;=KF$165,IF($M67:$M81&gt;=KF$165,1)),0))*$B67/12,0)</f>
        <v>0</v>
      </c>
      <c r="KG232" s="154">
        <f t="array" ref="KG232">IFERROR(INDEX($N67:$N81,MATCH(1,IF($L67:$L81&lt;=KG$165,IF($M67:$M81&gt;=KG$165,1)),0))*$B67/12,0)</f>
        <v>0</v>
      </c>
      <c r="KH232" s="154">
        <f t="array" ref="KH232">IFERROR(INDEX($N67:$N81,MATCH(1,IF($L67:$L81&lt;=KH$165,IF($M67:$M81&gt;=KH$165,1)),0))*$B67/12,0)</f>
        <v>0</v>
      </c>
      <c r="KI232" s="154">
        <f t="array" ref="KI232">IFERROR(INDEX($N67:$N81,MATCH(1,IF($L67:$L81&lt;=KI$165,IF($M67:$M81&gt;=KI$165,1)),0))*$B67/12,0)</f>
        <v>0</v>
      </c>
      <c r="KJ232" s="154">
        <f t="array" ref="KJ232">IFERROR(INDEX($N67:$N81,MATCH(1,IF($L67:$L81&lt;=KJ$165,IF($M67:$M81&gt;=KJ$165,1)),0))*$B67/12,0)</f>
        <v>0</v>
      </c>
      <c r="KK232" s="154">
        <f t="array" ref="KK232">IFERROR(INDEX($N67:$N81,MATCH(1,IF($L67:$L81&lt;=KK$165,IF($M67:$M81&gt;=KK$165,1)),0))*$B67/12,0)</f>
        <v>0</v>
      </c>
      <c r="KL232" s="154">
        <f t="array" ref="KL232">IFERROR(INDEX($N67:$N81,MATCH(1,IF($L67:$L81&lt;=KL$165,IF($M67:$M81&gt;=KL$165,1)),0))*$B67/12,0)</f>
        <v>0</v>
      </c>
      <c r="KM232" s="154">
        <f t="array" ref="KM232">IFERROR(INDEX($N67:$N81,MATCH(1,IF($L67:$L81&lt;=KM$165,IF($M67:$M81&gt;=KM$165,1)),0))*$B67/12,0)</f>
        <v>0</v>
      </c>
      <c r="KN232" s="154">
        <f t="array" ref="KN232">IFERROR(INDEX($N67:$N81,MATCH(1,IF($L67:$L81&lt;=KN$165,IF($M67:$M81&gt;=KN$165,1)),0))*$B67/12,0)</f>
        <v>0</v>
      </c>
      <c r="KO232" s="154">
        <f t="array" ref="KO232">IFERROR(INDEX($N67:$N81,MATCH(1,IF($L67:$L81&lt;=KO$165,IF($M67:$M81&gt;=KO$165,1)),0))*$B67/12,0)</f>
        <v>0</v>
      </c>
      <c r="KP232" s="154">
        <f t="array" ref="KP232">IFERROR(INDEX($N67:$N81,MATCH(1,IF($L67:$L81&lt;=KP$165,IF($M67:$M81&gt;=KP$165,1)),0))*$B67/12,0)</f>
        <v>0</v>
      </c>
      <c r="KQ232" s="154">
        <f t="array" ref="KQ232">IFERROR(INDEX($N67:$N81,MATCH(1,IF($L67:$L81&lt;=KQ$165,IF($M67:$M81&gt;=KQ$165,1)),0))*$B67/12,0)</f>
        <v>0</v>
      </c>
      <c r="KR232" s="154">
        <f t="array" ref="KR232">IFERROR(INDEX($N67:$N81,MATCH(1,IF($L67:$L81&lt;=KR$165,IF($M67:$M81&gt;=KR$165,1)),0))*$B67/12,0)</f>
        <v>0</v>
      </c>
      <c r="KS232" s="154">
        <f t="array" ref="KS232">IFERROR(INDEX($N67:$N81,MATCH(1,IF($L67:$L81&lt;=KS$165,IF($M67:$M81&gt;=KS$165,1)),0))*$B67/12,0)</f>
        <v>0</v>
      </c>
      <c r="KT232" s="154">
        <f t="array" ref="KT232">IFERROR(INDEX($N67:$N81,MATCH(1,IF($L67:$L81&lt;=KT$165,IF($M67:$M81&gt;=KT$165,1)),0))*$B67/12,0)</f>
        <v>0</v>
      </c>
      <c r="KU232" s="154">
        <f t="array" ref="KU232">IFERROR(INDEX($N67:$N81,MATCH(1,IF($L67:$L81&lt;=KU$165,IF($M67:$M81&gt;=KU$165,1)),0))*$B67/12,0)</f>
        <v>0</v>
      </c>
      <c r="KV232" s="154">
        <f t="array" ref="KV232">IFERROR(INDEX($N67:$N81,MATCH(1,IF($L67:$L81&lt;=KV$165,IF($M67:$M81&gt;=KV$165,1)),0))*$B67/12,0)</f>
        <v>0</v>
      </c>
      <c r="KW232" s="154">
        <f t="array" ref="KW232">IFERROR(INDEX($N67:$N81,MATCH(1,IF($L67:$L81&lt;=KW$165,IF($M67:$M81&gt;=KW$165,1)),0))*$B67/12,0)</f>
        <v>0</v>
      </c>
      <c r="KX232" s="154">
        <f t="array" ref="KX232">IFERROR(INDEX($N67:$N81,MATCH(1,IF($L67:$L81&lt;=KX$165,IF($M67:$M81&gt;=KX$165,1)),0))*$B67/12,0)</f>
        <v>0</v>
      </c>
      <c r="KY232" s="154">
        <f t="array" ref="KY232">IFERROR(INDEX($N67:$N81,MATCH(1,IF($L67:$L81&lt;=KY$165,IF($M67:$M81&gt;=KY$165,1)),0))*$B67/12,0)</f>
        <v>0</v>
      </c>
      <c r="KZ232" s="154">
        <f t="array" ref="KZ232">IFERROR(INDEX($N67:$N81,MATCH(1,IF($L67:$L81&lt;=KZ$165,IF($M67:$M81&gt;=KZ$165,1)),0))*$B67/12,0)</f>
        <v>0</v>
      </c>
      <c r="LA232" s="154">
        <f t="array" ref="LA232">IFERROR(INDEX($N67:$N81,MATCH(1,IF($L67:$L81&lt;=LA$165,IF($M67:$M81&gt;=LA$165,1)),0))*$B67/12,0)</f>
        <v>0</v>
      </c>
      <c r="LB232" s="154">
        <f t="array" ref="LB232">IFERROR(INDEX($N67:$N81,MATCH(1,IF($L67:$L81&lt;=LB$165,IF($M67:$M81&gt;=LB$165,1)),0))*$B67/12,0)</f>
        <v>0</v>
      </c>
      <c r="LC232" s="154">
        <f t="array" ref="LC232">IFERROR(INDEX($N67:$N81,MATCH(1,IF($L67:$L81&lt;=LC$165,IF($M67:$M81&gt;=LC$165,1)),0))*$B67/12,0)</f>
        <v>0</v>
      </c>
      <c r="LD232" s="154">
        <f t="array" ref="LD232">IFERROR(INDEX($N67:$N81,MATCH(1,IF($L67:$L81&lt;=LD$165,IF($M67:$M81&gt;=LD$165,1)),0))*$B67/12,0)</f>
        <v>0</v>
      </c>
      <c r="LE232" s="154">
        <f t="array" ref="LE232">IFERROR(INDEX($N67:$N81,MATCH(1,IF($L67:$L81&lt;=LE$165,IF($M67:$M81&gt;=LE$165,1)),0))*$B67/12,0)</f>
        <v>0</v>
      </c>
      <c r="LF232" s="154">
        <f t="array" ref="LF232">IFERROR(INDEX($N67:$N81,MATCH(1,IF($L67:$L81&lt;=LF$165,IF($M67:$M81&gt;=LF$165,1)),0))*$B67/12,0)</f>
        <v>0</v>
      </c>
      <c r="LG232" s="154">
        <f t="array" ref="LG232">IFERROR(INDEX($N67:$N81,MATCH(1,IF($L67:$L81&lt;=LG$165,IF($M67:$M81&gt;=LG$165,1)),0))*$B67/12,0)</f>
        <v>0</v>
      </c>
      <c r="LH232" s="154">
        <f t="array" ref="LH232">IFERROR(INDEX($N67:$N81,MATCH(1,IF($L67:$L81&lt;=LH$165,IF($M67:$M81&gt;=LH$165,1)),0))*$B67/12,0)</f>
        <v>0</v>
      </c>
      <c r="LI232" s="154">
        <f t="array" ref="LI232">IFERROR(INDEX($N67:$N81,MATCH(1,IF($L67:$L81&lt;=LI$165,IF($M67:$M81&gt;=LI$165,1)),0))*$B67/12,0)</f>
        <v>0</v>
      </c>
      <c r="LJ232" s="154">
        <f t="array" ref="LJ232">IFERROR(INDEX($N67:$N81,MATCH(1,IF($L67:$L81&lt;=LJ$165,IF($M67:$M81&gt;=LJ$165,1)),0))*$B67/12,0)</f>
        <v>0</v>
      </c>
      <c r="LK232" s="154">
        <f t="array" ref="LK232">IFERROR(INDEX($N67:$N81,MATCH(1,IF($L67:$L81&lt;=LK$165,IF($M67:$M81&gt;=LK$165,1)),0))*$B67/12,0)</f>
        <v>0</v>
      </c>
      <c r="LL232" s="154">
        <f t="array" ref="LL232">IFERROR(INDEX($N67:$N81,MATCH(1,IF($L67:$L81&lt;=LL$165,IF($M67:$M81&gt;=LL$165,1)),0))*$B67/12,0)</f>
        <v>0</v>
      </c>
      <c r="LM232" s="154">
        <f t="array" ref="LM232">IFERROR(INDEX($N67:$N81,MATCH(1,IF($L67:$L81&lt;=LM$165,IF($M67:$M81&gt;=LM$165,1)),0))*$B67/12,0)</f>
        <v>0</v>
      </c>
      <c r="LN232" s="154">
        <f t="array" ref="LN232">IFERROR(INDEX($N67:$N81,MATCH(1,IF($L67:$L81&lt;=LN$165,IF($M67:$M81&gt;=LN$165,1)),0))*$B67/12,0)</f>
        <v>0</v>
      </c>
      <c r="LO232" s="154">
        <f t="array" ref="LO232">IFERROR(INDEX($N67:$N81,MATCH(1,IF($L67:$L81&lt;=LO$165,IF($M67:$M81&gt;=LO$165,1)),0))*$B67/12,0)</f>
        <v>0</v>
      </c>
      <c r="LP232" s="154">
        <f t="array" ref="LP232">IFERROR(INDEX($N67:$N81,MATCH(1,IF($L67:$L81&lt;=LP$165,IF($M67:$M81&gt;=LP$165,1)),0))*$B67/12,0)</f>
        <v>0</v>
      </c>
      <c r="LQ232" s="154">
        <f t="array" ref="LQ232">IFERROR(INDEX($N67:$N81,MATCH(1,IF($L67:$L81&lt;=LQ$165,IF($M67:$M81&gt;=LQ$165,1)),0))*$B67/12,0)</f>
        <v>0</v>
      </c>
      <c r="LR232" s="154">
        <f t="array" ref="LR232">IFERROR(INDEX($N67:$N81,MATCH(1,IF($L67:$L81&lt;=LR$165,IF($M67:$M81&gt;=LR$165,1)),0))*$B67/12,0)</f>
        <v>0</v>
      </c>
      <c r="LS232" s="154">
        <f t="array" ref="LS232">IFERROR(INDEX($N67:$N81,MATCH(1,IF($L67:$L81&lt;=LS$165,IF($M67:$M81&gt;=LS$165,1)),0))*$B67/12,0)</f>
        <v>0</v>
      </c>
      <c r="LT232" s="154">
        <f t="array" ref="LT232">IFERROR(INDEX($N67:$N81,MATCH(1,IF($L67:$L81&lt;=LT$165,IF($M67:$M81&gt;=LT$165,1)),0))*$B67/12,0)</f>
        <v>0</v>
      </c>
      <c r="LU232" s="154">
        <f t="array" ref="LU232">IFERROR(INDEX($N67:$N81,MATCH(1,IF($L67:$L81&lt;=LU$165,IF($M67:$M81&gt;=LU$165,1)),0))*$B67/12,0)</f>
        <v>0</v>
      </c>
      <c r="LV232" s="154">
        <f t="array" ref="LV232">IFERROR(INDEX($N67:$N81,MATCH(1,IF($L67:$L81&lt;=LV$165,IF($M67:$M81&gt;=LV$165,1)),0))*$B67/12,0)</f>
        <v>0</v>
      </c>
      <c r="LW232" s="154">
        <f t="array" ref="LW232">IFERROR(INDEX($N67:$N81,MATCH(1,IF($L67:$L81&lt;=LW$165,IF($M67:$M81&gt;=LW$165,1)),0))*$B67/12,0)</f>
        <v>0</v>
      </c>
      <c r="LX232" s="154">
        <f t="array" ref="LX232">IFERROR(INDEX($N67:$N81,MATCH(1,IF($L67:$L81&lt;=LX$165,IF($M67:$M81&gt;=LX$165,1)),0))*$B67/12,0)</f>
        <v>0</v>
      </c>
      <c r="LY232" s="154">
        <f t="array" ref="LY232">IFERROR(INDEX($N67:$N81,MATCH(1,IF($L67:$L81&lt;=LY$165,IF($M67:$M81&gt;=LY$165,1)),0))*$B67/12,0)</f>
        <v>0</v>
      </c>
      <c r="LZ232" s="154">
        <f t="array" ref="LZ232">IFERROR(INDEX($N67:$N81,MATCH(1,IF($L67:$L81&lt;=LZ$165,IF($M67:$M81&gt;=LZ$165,1)),0))*$B67/12,0)</f>
        <v>0</v>
      </c>
      <c r="MA232" s="154">
        <f t="array" ref="MA232">IFERROR(INDEX($N67:$N81,MATCH(1,IF($L67:$L81&lt;=MA$165,IF($M67:$M81&gt;=MA$165,1)),0))*$B67/12,0)</f>
        <v>0</v>
      </c>
      <c r="MB232" s="154">
        <f t="array" ref="MB232">IFERROR(INDEX($N67:$N81,MATCH(1,IF($L67:$L81&lt;=MB$165,IF($M67:$M81&gt;=MB$165,1)),0))*$B67/12,0)</f>
        <v>0</v>
      </c>
      <c r="MC232" s="154">
        <f t="array" ref="MC232">IFERROR(INDEX($N67:$N81,MATCH(1,IF($L67:$L81&lt;=MC$165,IF($M67:$M81&gt;=MC$165,1)),0))*$B67/12,0)</f>
        <v>0</v>
      </c>
      <c r="MD232" s="154">
        <f t="array" ref="MD232">IFERROR(INDEX($N67:$N81,MATCH(1,IF($L67:$L81&lt;=MD$165,IF($M67:$M81&gt;=MD$165,1)),0))*$B67/12,0)</f>
        <v>0</v>
      </c>
      <c r="ME232" s="154">
        <f t="array" ref="ME232">IFERROR(INDEX($N67:$N81,MATCH(1,IF($L67:$L81&lt;=ME$165,IF($M67:$M81&gt;=ME$165,1)),0))*$B67/12,0)</f>
        <v>0</v>
      </c>
      <c r="MF232" s="154">
        <f t="array" ref="MF232">IFERROR(INDEX($N67:$N81,MATCH(1,IF($L67:$L81&lt;=MF$165,IF($M67:$M81&gt;=MF$165,1)),0))*$B67/12,0)</f>
        <v>0</v>
      </c>
      <c r="MG232" s="154">
        <f t="array" ref="MG232">IFERROR(INDEX($N67:$N81,MATCH(1,IF($L67:$L81&lt;=MG$165,IF($M67:$M81&gt;=MG$165,1)),0))*$B67/12,0)</f>
        <v>0</v>
      </c>
      <c r="MH232" s="154">
        <f t="array" ref="MH232">IFERROR(INDEX($N67:$N81,MATCH(1,IF($L67:$L81&lt;=MH$165,IF($M67:$M81&gt;=MH$165,1)),0))*$B67/12,0)</f>
        <v>0</v>
      </c>
      <c r="MI232" s="154">
        <f t="array" ref="MI232">IFERROR(INDEX($N67:$N81,MATCH(1,IF($L67:$L81&lt;=MI$165,IF($M67:$M81&gt;=MI$165,1)),0))*$B67/12,0)</f>
        <v>0</v>
      </c>
      <c r="MJ232" s="154">
        <f t="array" ref="MJ232">IFERROR(INDEX($N67:$N81,MATCH(1,IF($L67:$L81&lt;=MJ$165,IF($M67:$M81&gt;=MJ$165,1)),0))*$B67/12,0)</f>
        <v>0</v>
      </c>
      <c r="MK232" s="154">
        <f t="array" ref="MK232">IFERROR(INDEX($N67:$N81,MATCH(1,IF($L67:$L81&lt;=MK$165,IF($M67:$M81&gt;=MK$165,1)),0))*$B67/12,0)</f>
        <v>0</v>
      </c>
      <c r="ML232" s="154">
        <f t="array" ref="ML232">IFERROR(INDEX($N67:$N81,MATCH(1,IF($L67:$L81&lt;=ML$165,IF($M67:$M81&gt;=ML$165,1)),0))*$B67/12,0)</f>
        <v>0</v>
      </c>
      <c r="MM232" s="154">
        <f t="array" ref="MM232">IFERROR(INDEX($N67:$N81,MATCH(1,IF($L67:$L81&lt;=MM$165,IF($M67:$M81&gt;=MM$165,1)),0))*$B67/12,0)</f>
        <v>0</v>
      </c>
      <c r="MN232" s="154">
        <f t="array" ref="MN232">IFERROR(INDEX($N67:$N81,MATCH(1,IF($L67:$L81&lt;=MN$165,IF($M67:$M81&gt;=MN$165,1)),0))*$B67/12,0)</f>
        <v>0</v>
      </c>
      <c r="MO232" s="154">
        <f t="array" ref="MO232">IFERROR(INDEX($N67:$N81,MATCH(1,IF($L67:$L81&lt;=MO$165,IF($M67:$M81&gt;=MO$165,1)),0))*$B67/12,0)</f>
        <v>0</v>
      </c>
      <c r="MP232" s="154">
        <f t="array" ref="MP232">IFERROR(INDEX($N67:$N81,MATCH(1,IF($L67:$L81&lt;=MP$165,IF($M67:$M81&gt;=MP$165,1)),0))*$B67/12,0)</f>
        <v>0</v>
      </c>
      <c r="MQ232" s="154">
        <f t="array" ref="MQ232">IFERROR(INDEX($N67:$N81,MATCH(1,IF($L67:$L81&lt;=MQ$165,IF($M67:$M81&gt;=MQ$165,1)),0))*$B67/12,0)</f>
        <v>0</v>
      </c>
      <c r="MR232" s="154">
        <f t="array" ref="MR232">IFERROR(INDEX($N67:$N81,MATCH(1,IF($L67:$L81&lt;=MR$165,IF($M67:$M81&gt;=MR$165,1)),0))*$B67/12,0)</f>
        <v>0</v>
      </c>
      <c r="MS232" s="154">
        <f t="array" ref="MS232">IFERROR(INDEX($N67:$N81,MATCH(1,IF($L67:$L81&lt;=MS$165,IF($M67:$M81&gt;=MS$165,1)),0))*$B67/12,0)</f>
        <v>0</v>
      </c>
      <c r="MT232" s="154">
        <f t="array" ref="MT232">IFERROR(INDEX($N67:$N81,MATCH(1,IF($L67:$L81&lt;=MT$165,IF($M67:$M81&gt;=MT$165,1)),0))*$B67/12,0)</f>
        <v>0</v>
      </c>
      <c r="MU232" s="154">
        <f t="array" ref="MU232">IFERROR(INDEX($N67:$N81,MATCH(1,IF($L67:$L81&lt;=MU$165,IF($M67:$M81&gt;=MU$165,1)),0))*$B67/12,0)</f>
        <v>0</v>
      </c>
      <c r="MV232" s="154">
        <f t="array" ref="MV232">IFERROR(INDEX($N67:$N81,MATCH(1,IF($L67:$L81&lt;=MV$165,IF($M67:$M81&gt;=MV$165,1)),0))*$B67/12,0)</f>
        <v>0</v>
      </c>
      <c r="MW232" s="154">
        <f t="array" ref="MW232">IFERROR(INDEX($N67:$N81,MATCH(1,IF($L67:$L81&lt;=MW$165,IF($M67:$M81&gt;=MW$165,1)),0))*$B67/12,0)</f>
        <v>0</v>
      </c>
      <c r="MX232" s="154">
        <f t="array" ref="MX232">IFERROR(INDEX($N67:$N81,MATCH(1,IF($L67:$L81&lt;=MX$165,IF($M67:$M81&gt;=MX$165,1)),0))*$B67/12,0)</f>
        <v>0</v>
      </c>
      <c r="MY232" s="154">
        <f t="array" ref="MY232">IFERROR(INDEX($N67:$N81,MATCH(1,IF($L67:$L81&lt;=MY$165,IF($M67:$M81&gt;=MY$165,1)),0))*$B67/12,0)</f>
        <v>0</v>
      </c>
      <c r="MZ232" s="154">
        <f t="array" ref="MZ232">IFERROR(INDEX($N67:$N81,MATCH(1,IF($L67:$L81&lt;=MZ$165,IF($M67:$M81&gt;=MZ$165,1)),0))*$B67/12,0)</f>
        <v>0</v>
      </c>
      <c r="NA232" s="154">
        <f t="array" ref="NA232">IFERROR(INDEX($N67:$N81,MATCH(1,IF($L67:$L81&lt;=NA$165,IF($M67:$M81&gt;=NA$165,1)),0))*$B67/12,0)</f>
        <v>0</v>
      </c>
      <c r="NB232" s="154">
        <f t="array" ref="NB232">IFERROR(INDEX($N67:$N81,MATCH(1,IF($L67:$L81&lt;=NB$165,IF($M67:$M81&gt;=NB$165,1)),0))*$B67/12,0)</f>
        <v>0</v>
      </c>
      <c r="NC232" s="154">
        <f t="array" ref="NC232">IFERROR(INDEX($N67:$N81,MATCH(1,IF($L67:$L81&lt;=NC$165,IF($M67:$M81&gt;=NC$165,1)),0))*$B67/12,0)</f>
        <v>0</v>
      </c>
      <c r="ND232" s="154">
        <f t="array" ref="ND232">IFERROR(INDEX($N67:$N81,MATCH(1,IF($L67:$L81&lt;=ND$165,IF($M67:$M81&gt;=ND$165,1)),0))*$B67/12,0)</f>
        <v>0</v>
      </c>
      <c r="NE232" s="154">
        <f t="array" ref="NE232">IFERROR(INDEX($N67:$N81,MATCH(1,IF($L67:$L81&lt;=NE$165,IF($M67:$M81&gt;=NE$165,1)),0))*$B67/12,0)</f>
        <v>0</v>
      </c>
      <c r="NF232" s="154">
        <f t="array" ref="NF232">IFERROR(INDEX($N67:$N81,MATCH(1,IF($L67:$L81&lt;=NF$165,IF($M67:$M81&gt;=NF$165,1)),0))*$B67/12,0)</f>
        <v>0</v>
      </c>
      <c r="NG232" s="154">
        <f t="array" ref="NG232">IFERROR(INDEX($N67:$N81,MATCH(1,IF($L67:$L81&lt;=NG$165,IF($M67:$M81&gt;=NG$165,1)),0))*$B67/12,0)</f>
        <v>0</v>
      </c>
      <c r="NH232" s="154">
        <f t="array" ref="NH232">IFERROR(INDEX($N67:$N81,MATCH(1,IF($L67:$L81&lt;=NH$165,IF($M67:$M81&gt;=NH$165,1)),0))*$B67/12,0)</f>
        <v>0</v>
      </c>
      <c r="NI232" s="154">
        <f t="array" ref="NI232">IFERROR(INDEX($N67:$N81,MATCH(1,IF($L67:$L81&lt;=NI$165,IF($M67:$M81&gt;=NI$165,1)),0))*$B67/12,0)</f>
        <v>0</v>
      </c>
      <c r="NJ232" s="154">
        <f t="array" ref="NJ232">IFERROR(INDEX($N67:$N81,MATCH(1,IF($L67:$L81&lt;=NJ$165,IF($M67:$M81&gt;=NJ$165,1)),0))*$B67/12,0)</f>
        <v>0</v>
      </c>
      <c r="NK232" s="155">
        <f t="array" ref="NK232">IFERROR(INDEX($N67:$N81,MATCH(1,IF($L67:$L81&lt;=NK$165,IF($M67:$M81&gt;=NK$165,1)),0))*$B67/12,0)</f>
        <v>0</v>
      </c>
    </row>
    <row r="233" spans="1:375" x14ac:dyDescent="0.25">
      <c r="A233" s="156">
        <f t="shared" ref="A233:A244" ca="1" si="292">SUM(D233:NK233)</f>
        <v>60890.84624754134</v>
      </c>
      <c r="B233" s="48" t="s">
        <v>103</v>
      </c>
      <c r="C233" s="153" t="s">
        <v>138</v>
      </c>
      <c r="D233" s="154">
        <f ca="1">IF(AND(D$165&lt;=$E67,D$165&gt;=EOMONTH($D67,0)),IF($G67="NNN",SUM(Expenses!B$20:B$24)*$F67,IF($G67="FSG",0,IF($G67="MG",SUMPRODUCT(Expenses!B$20:B$24,$I67:$I71)*$F67,MAX((Expenses!B$20-$K67/12)*$J67*$F67,0)+MAX((Expenses!B$21-$K68/12)*$J68*$F67,0)+MAX((Expenses!B$22-$K69/12)*$J69*$F67,0)+MAX((Expenses!B$23-$K70/12)*$J70*$F67,0)+MAX((Expenses!B$24-$K71/12)*$J71*$F67,0)))),0)</f>
        <v>249.98635189528227</v>
      </c>
      <c r="E233" s="154">
        <f ca="1">IF(AND(E$165&lt;=$E67,E$165&gt;=EOMONTH($D67,0)),IF($G67="NNN",SUM(Expenses!C$20:C$24)*$F67,IF($G67="FSG",0,IF($G67="MG",SUMPRODUCT(Expenses!C$20:C$24,$I67:$I71)*$F67,MAX((Expenses!C$20-$K67/12)*$J67*$F67,0)+MAX((Expenses!C$21-$K68/12)*$J68*$F67,0)+MAX((Expenses!C$22-$K69/12)*$J69*$F67,0)+MAX((Expenses!C$23-$K70/12)*$J70*$F67,0)+MAX((Expenses!C$24-$K71/12)*$J71*$F67,0)))),0)</f>
        <v>250.08723557835984</v>
      </c>
      <c r="F233" s="154">
        <f ca="1">IF(AND(F$165&lt;=$E67,F$165&gt;=EOMONTH($D67,0)),IF($G67="NNN",SUM(Expenses!D$20:D$24)*$F67,IF($G67="FSG",0,IF($G67="MG",SUMPRODUCT(Expenses!D$20:D$24,$I67:$I71)*$F67,MAX((Expenses!D$20-$K67/12)*$J67*$F67,0)+MAX((Expenses!D$21-$K68/12)*$J68*$F67,0)+MAX((Expenses!D$22-$K69/12)*$J69*$F67,0)+MAX((Expenses!D$23-$K70/12)*$J70*$F67,0)+MAX((Expenses!D$24-$K71/12)*$J71*$F67,0)))),0)</f>
        <v>229.67271121490467</v>
      </c>
      <c r="G233" s="154">
        <f ca="1">IF(AND(G$165&lt;=$E67,G$165&gt;=EOMONTH($D67,0)),IF($G67="NNN",SUM(Expenses!E$20:E$24)*$F67,IF($G67="FSG",0,IF($G67="MG",SUMPRODUCT(Expenses!E$20:E$24,$I67:$I71)*$F67,MAX((Expenses!E$20-$K67/12)*$J67*$F67,0)+MAX((Expenses!E$21-$K68/12)*$J68*$F67,0)+MAX((Expenses!E$22-$K69/12)*$J69*$F67,0)+MAX((Expenses!E$23-$K70/12)*$J70*$F67,0)+MAX((Expenses!E$24-$K71/12)*$J71*$F67,0)))),0)</f>
        <v>229.77302082096486</v>
      </c>
      <c r="H233" s="154">
        <f ca="1">IF(AND(H$165&lt;=$E67,H$165&gt;=EOMONTH($D67,0)),IF($G67="NNN",SUM(Expenses!F$20:F$24)*$F67,IF($G67="FSG",0,IF($G67="MG",SUMPRODUCT(Expenses!F$20:F$24,$I67:$I71)*$F67,MAX((Expenses!F$20-$K67/12)*$J67*$F67,0)+MAX((Expenses!F$21-$K68/12)*$J68*$F67,0)+MAX((Expenses!F$22-$K69/12)*$J69*$F67,0)+MAX((Expenses!F$23-$K70/12)*$J70*$F67,0)+MAX((Expenses!F$24-$K71/12)*$J71*$F67,0)))),0)</f>
        <v>270.75649023460534</v>
      </c>
      <c r="I233" s="154">
        <f ca="1">IF(AND(I$165&lt;=$E67,I$165&gt;=EOMONTH($D67,0)),IF($G67="NNN",SUM(Expenses!G$20:G$24)*$F67,IF($G67="FSG",0,IF($G67="MG",SUMPRODUCT(Expenses!G$20:G$24,$I67:$I71)*$F67,MAX((Expenses!G$20-$K67/12)*$J67*$F67,0)+MAX((Expenses!G$21-$K68/12)*$J68*$F67,0)+MAX((Expenses!G$22-$K69/12)*$J69*$F67,0)+MAX((Expenses!G$23-$K70/12)*$J70*$F67,0)+MAX((Expenses!G$24-$K71/12)*$J71*$F67,0)))),0)</f>
        <v>273.7527427293299</v>
      </c>
      <c r="J233" s="154">
        <f ca="1">IF(AND(J$165&lt;=$E67,J$165&gt;=EOMONTH($D67,0)),IF($G67="NNN",SUM(Expenses!H$20:H$24)*$F67,IF($G67="FSG",0,IF($G67="MG",SUMPRODUCT(Expenses!H$20:H$24,$I67:$I71)*$F67,MAX((Expenses!H$20-$K67/12)*$J67*$F67,0)+MAX((Expenses!H$21-$K68/12)*$J68*$F67,0)+MAX((Expenses!H$22-$K69/12)*$J69*$F67,0)+MAX((Expenses!H$23-$K70/12)*$J70*$F67,0)+MAX((Expenses!H$24-$K71/12)*$J71*$F67,0)))),0)</f>
        <v>292.41728455859925</v>
      </c>
      <c r="K233" s="154">
        <f ca="1">IF(AND(K$165&lt;=$E67,K$165&gt;=EOMONTH($D67,0)),IF($G67="NNN",SUM(Expenses!I$20:I$24)*$F67,IF($G67="FSG",0,IF($G67="MG",SUMPRODUCT(Expenses!I$20:I$24,$I67:$I71)*$F67,MAX((Expenses!I$20-$K67/12)*$J67*$F67,0)+MAX((Expenses!I$21-$K68/12)*$J68*$F67,0)+MAX((Expenses!I$22-$K69/12)*$J69*$F67,0)+MAX((Expenses!I$23-$K70/12)*$J70*$F67,0)+MAX((Expenses!I$24-$K71/12)*$J71*$F67,0)))),0)</f>
        <v>292.51967031462334</v>
      </c>
      <c r="L233" s="154">
        <f ca="1">IF(AND(L$165&lt;=$E67,L$165&gt;=EOMONTH($D67,0)),IF($G67="NNN",SUM(Expenses!J$20:J$24)*$F67,IF($G67="FSG",0,IF($G67="MG",SUMPRODUCT(Expenses!J$20:J$24,$I67:$I71)*$F67,MAX((Expenses!J$20-$K67/12)*$J67*$F67,0)+MAX((Expenses!J$21-$K68/12)*$J68*$F67,0)+MAX((Expenses!J$22-$K69/12)*$J69*$F67,0)+MAX((Expenses!J$23-$K70/12)*$J70*$F67,0)+MAX((Expenses!J$24-$K71/12)*$J71*$F67,0)))),0)</f>
        <v>292.62230858154277</v>
      </c>
      <c r="M233" s="154">
        <f ca="1">IF(AND(M$165&lt;=$E67,M$165&gt;=EOMONTH($D67,0)),IF($G67="NNN",SUM(Expenses!K$20:K$24)*$F67,IF($G67="FSG",0,IF($G67="MG",SUMPRODUCT(Expenses!K$20:K$24,$I67:$I71)*$F67,MAX((Expenses!K$20-$K67/12)*$J67*$F67,0)+MAX((Expenses!K$21-$K68/12)*$J68*$F67,0)+MAX((Expenses!K$22-$K69/12)*$J69*$F67,0)+MAX((Expenses!K$23-$K70/12)*$J70*$F67,0)+MAX((Expenses!K$24-$K71/12)*$J71*$F67,0)))),0)</f>
        <v>292.72519998211732</v>
      </c>
      <c r="N233" s="154">
        <f ca="1">IF(AND(N$165&lt;=$E67,N$165&gt;=EOMONTH($D67,0)),IF($G67="NNN",SUM(Expenses!L$20:L$24)*$F67,IF($G67="FSG",0,IF($G67="MG",SUMPRODUCT(Expenses!L$20:L$24,$I67:$I71)*$F67,MAX((Expenses!L$20-$K67/12)*$J67*$F67,0)+MAX((Expenses!L$21-$K68/12)*$J68*$F67,0)+MAX((Expenses!L$22-$K69/12)*$J69*$F67,0)+MAX((Expenses!L$23-$K70/12)*$J70*$F67,0)+MAX((Expenses!L$24-$K71/12)*$J71*$F67,0)))),0)</f>
        <v>292.82834514064297</v>
      </c>
      <c r="O233" s="154">
        <f ca="1">IF(AND(O$165&lt;=$E67,O$165&gt;=EOMONTH($D67,0)),IF($G67="NNN",SUM(Expenses!M$20:M$24)*$F67,IF($G67="FSG",0,IF($G67="MG",SUMPRODUCT(Expenses!M$20:M$24,$I67:$I71)*$F67,MAX((Expenses!M$20-$K67/12)*$J67*$F67,0)+MAX((Expenses!M$21-$K68/12)*$J68*$F67,0)+MAX((Expenses!M$22-$K69/12)*$J69*$F67,0)+MAX((Expenses!M$23-$K70/12)*$J70*$F67,0)+MAX((Expenses!M$24-$K71/12)*$J71*$F67,0)))),0)</f>
        <v>294.17134312855109</v>
      </c>
      <c r="P233" s="154">
        <f ca="1">IF(AND(P$165&lt;=$E67,P$165&gt;=EOMONTH($D67,0)),IF($G67="NNN",SUM(Expenses!N$20:N$24)*$F67,IF($G67="FSG",0,IF($G67="MG",SUMPRODUCT(Expenses!N$20:N$24,$I67:$I71)*$F67,MAX((Expenses!N$20-$K67/12)*$J67*$F67,0)+MAX((Expenses!N$21-$K68/12)*$J68*$F67,0)+MAX((Expenses!N$22-$K69/12)*$J69*$F67,0)+MAX((Expenses!N$23-$K70/12)*$J70*$F67,0)+MAX((Expenses!N$24-$K71/12)*$J71*$F67,0)))),0)</f>
        <v>298.32849271066272</v>
      </c>
      <c r="Q233" s="154">
        <f ca="1">IF(AND(Q$165&lt;=$E67,Q$165&gt;=EOMONTH($D67,0)),IF($G67="NNN",SUM(Expenses!O$20:O$24)*$F67,IF($G67="FSG",0,IF($G67="MG",SUMPRODUCT(Expenses!O$20:O$24,$I67:$I71)*$F67,MAX((Expenses!O$20-$K67/12)*$J67*$F67,0)+MAX((Expenses!O$21-$K68/12)*$J68*$F67,0)+MAX((Expenses!O$22-$K69/12)*$J69*$F67,0)+MAX((Expenses!O$23-$K70/12)*$J70*$F67,0)+MAX((Expenses!O$24-$K71/12)*$J71*$F67,0)))),0)</f>
        <v>298.98927514312004</v>
      </c>
      <c r="R233" s="154">
        <f ca="1">IF(AND(R$165&lt;=$E67,R$165&gt;=EOMONTH($D67,0)),IF($G67="NNN",SUM(Expenses!P$20:P$24)*$F67,IF($G67="FSG",0,IF($G67="MG",SUMPRODUCT(Expenses!P$20:P$24,$I67:$I71)*$F67,MAX((Expenses!P$20-$K67/12)*$J67*$F67,0)+MAX((Expenses!P$21-$K68/12)*$J68*$F67,0)+MAX((Expenses!P$22-$K69/12)*$J69*$F67,0)+MAX((Expenses!P$23-$K70/12)*$J70*$F67,0)+MAX((Expenses!P$24-$K71/12)*$J71*$F67,0)))),0)</f>
        <v>299.09344160725936</v>
      </c>
      <c r="S233" s="154">
        <f ca="1">IF(AND(S$165&lt;=$E67,S$165&gt;=EOMONTH($D67,0)),IF($G67="NNN",SUM(Expenses!Q$20:Q$24)*$F67,IF($G67="FSG",0,IF($G67="MG",SUMPRODUCT(Expenses!Q$20:Q$24,$I67:$I71)*$F67,MAX((Expenses!Q$20-$K67/12)*$J67*$F67,0)+MAX((Expenses!Q$21-$K68/12)*$J68*$F67,0)+MAX((Expenses!Q$22-$K69/12)*$J69*$F67,0)+MAX((Expenses!Q$23-$K70/12)*$J70*$F67,0)+MAX((Expenses!Q$24-$K71/12)*$J71*$F67,0)))),0)</f>
        <v>299.19786497400054</v>
      </c>
      <c r="T233" s="154">
        <f ca="1">IF(AND(T$165&lt;=$E67,T$165&gt;=EOMONTH($D67,0)),IF($G67="NNN",SUM(Expenses!R$20:R$24)*$F67,IF($G67="FSG",0,IF($G67="MG",SUMPRODUCT(Expenses!R$20:R$24,$I67:$I71)*$F67,MAX((Expenses!R$20-$K67/12)*$J67*$F67,0)+MAX((Expenses!R$21-$K68/12)*$J68*$F67,0)+MAX((Expenses!R$22-$K69/12)*$J69*$F67,0)+MAX((Expenses!R$23-$K70/12)*$J70*$F67,0)+MAX((Expenses!R$24-$K71/12)*$J71*$F67,0)))),0)</f>
        <v>299.30254587693463</v>
      </c>
      <c r="U233" s="154">
        <f ca="1">IF(AND(U$165&lt;=$E67,U$165&gt;=EOMONTH($D67,0)),IF($G67="NNN",SUM(Expenses!S$20:S$24)*$F67,IF($G67="FSG",0,IF($G67="MG",SUMPRODUCT(Expenses!S$20:S$24,$I67:$I71)*$F67,MAX((Expenses!S$20-$K67/12)*$J67*$F67,0)+MAX((Expenses!S$21-$K68/12)*$J68*$F67,0)+MAX((Expenses!S$22-$K69/12)*$J69*$F67,0)+MAX((Expenses!S$23-$K70/12)*$J70*$F67,0)+MAX((Expenses!S$24-$K71/12)*$J71*$F67,0)))),0)</f>
        <v>299.40748495121534</v>
      </c>
      <c r="V233" s="154">
        <f ca="1">IF(AND(V$165&lt;=$E67,V$165&gt;=EOMONTH($D67,0)),IF($G67="NNN",SUM(Expenses!T$20:T$24)*$F67,IF($G67="FSG",0,IF($G67="MG",SUMPRODUCT(Expenses!T$20:T$24,$I67:$I71)*$F67,MAX((Expenses!T$20-$K67/12)*$J67*$F67,0)+MAX((Expenses!T$21-$K68/12)*$J68*$F67,0)+MAX((Expenses!T$22-$K69/12)*$J69*$F67,0)+MAX((Expenses!T$23-$K70/12)*$J70*$F67,0)+MAX((Expenses!T$24-$K71/12)*$J71*$F67,0)))),0)</f>
        <v>299.51268283356291</v>
      </c>
      <c r="W233" s="154">
        <f ca="1">IF(AND(W$165&lt;=$E67,W$165&gt;=EOMONTH($D67,0)),IF($G67="NNN",SUM(Expenses!U$20:U$24)*$F67,IF($G67="FSG",0,IF($G67="MG",SUMPRODUCT(Expenses!U$20:U$24,$I67:$I71)*$F67,MAX((Expenses!U$20-$K67/12)*$J67*$F67,0)+MAX((Expenses!U$21-$K68/12)*$J68*$F67,0)+MAX((Expenses!U$22-$K69/12)*$J69*$F67,0)+MAX((Expenses!U$23-$K70/12)*$J70*$F67,0)+MAX((Expenses!U$24-$K71/12)*$J71*$F67,0)))),0)</f>
        <v>299.61814016226782</v>
      </c>
      <c r="X233" s="154">
        <f ca="1">IF(AND(X$165&lt;=$E67,X$165&gt;=EOMONTH($D67,0)),IF($G67="NNN",SUM(Expenses!V$20:V$24)*$F67,IF($G67="FSG",0,IF($G67="MG",SUMPRODUCT(Expenses!V$20:V$24,$I67:$I71)*$F67,MAX((Expenses!V$20-$K67/12)*$J67*$F67,0)+MAX((Expenses!V$21-$K68/12)*$J68*$F67,0)+MAX((Expenses!V$22-$K69/12)*$J69*$F67,0)+MAX((Expenses!V$23-$K70/12)*$J70*$F67,0)+MAX((Expenses!V$24-$K71/12)*$J71*$F67,0)))),0)</f>
        <v>299.72385757719474</v>
      </c>
      <c r="Y233" s="154">
        <f ca="1">IF(AND(Y$165&lt;=$E67,Y$165&gt;=EOMONTH($D67,0)),IF($G67="NNN",SUM(Expenses!W$20:W$24)*$F67,IF($G67="FSG",0,IF($G67="MG",SUMPRODUCT(Expenses!W$20:W$24,$I67:$I71)*$F67,MAX((Expenses!W$20-$K67/12)*$J67*$F67,0)+MAX((Expenses!W$21-$K68/12)*$J68*$F67,0)+MAX((Expenses!W$22-$K69/12)*$J69*$F67,0)+MAX((Expenses!W$23-$K70/12)*$J70*$F67,0)+MAX((Expenses!W$24-$K71/12)*$J71*$F67,0)))),0)</f>
        <v>299.8298357197865</v>
      </c>
      <c r="Z233" s="154">
        <f ca="1">IF(AND(Z$165&lt;=$E67,Z$165&gt;=EOMONTH($D67,0)),IF($G67="NNN",SUM(Expenses!X$20:X$24)*$F67,IF($G67="FSG",0,IF($G67="MG",SUMPRODUCT(Expenses!X$20:X$24,$I67:$I71)*$F67,MAX((Expenses!X$20-$K67/12)*$J67*$F67,0)+MAX((Expenses!X$21-$K68/12)*$J68*$F67,0)+MAX((Expenses!X$22-$K69/12)*$J69*$F67,0)+MAX((Expenses!X$23-$K70/12)*$J70*$F67,0)+MAX((Expenses!X$24-$K71/12)*$J71*$F67,0)))),0)</f>
        <v>299.93607523306787</v>
      </c>
      <c r="AA233" s="154">
        <f ca="1">IF(AND(AA$165&lt;=$E67,AA$165&gt;=EOMONTH($D67,0)),IF($G67="NNN",SUM(Expenses!Y$20:Y$24)*$F67,IF($G67="FSG",0,IF($G67="MG",SUMPRODUCT(Expenses!Y$20:Y$24,$I67:$I71)*$F67,MAX((Expenses!Y$20-$K67/12)*$J67*$F67,0)+MAX((Expenses!Y$21-$K68/12)*$J68*$F67,0)+MAX((Expenses!Y$22-$K69/12)*$J69*$F67,0)+MAX((Expenses!Y$23-$K70/12)*$J70*$F67,0)+MAX((Expenses!Y$24-$K71/12)*$J71*$F67,0)))),0)</f>
        <v>301.31936316061319</v>
      </c>
      <c r="AB233" s="154">
        <f ca="1">IF(AND(AB$165&lt;=$E67,AB$165&gt;=EOMONTH($D67,0)),IF($G67="NNN",SUM(Expenses!Z$20:Z$24)*$F67,IF($G67="FSG",0,IF($G67="MG",SUMPRODUCT(Expenses!Z$20:Z$24,$I67:$I71)*$F67,MAX((Expenses!Z$20-$K67/12)*$J67*$F67,0)+MAX((Expenses!Z$21-$K68/12)*$J68*$F67,0)+MAX((Expenses!Z$22-$K69/12)*$J69*$F67,0)+MAX((Expenses!Z$23-$K70/12)*$J70*$F67,0)+MAX((Expenses!Z$24-$K71/12)*$J71*$F67,0)))),0)</f>
        <v>421.39623677477528</v>
      </c>
      <c r="AC233" s="154">
        <f ca="1">IF(AND(AC$165&lt;=$E67,AC$165&gt;=EOMONTH($D67,0)),IF($G67="NNN",SUM(Expenses!AA$20:AA$24)*$F67,IF($G67="FSG",0,IF($G67="MG",SUMPRODUCT(Expenses!AA$20:AA$24,$I67:$I71)*$F67,MAX((Expenses!AA$20-$K67/12)*$J67*$F67,0)+MAX((Expenses!AA$21-$K68/12)*$J68*$F67,0)+MAX((Expenses!AA$22-$K69/12)*$J69*$F67,0)+MAX((Expenses!AA$23-$K70/12)*$J70*$F67,0)+MAX((Expenses!AA$24-$K71/12)*$J71*$F67,0)))),0)</f>
        <v>422.07684268020625</v>
      </c>
      <c r="AD233" s="154">
        <f ca="1">IF(AND(AD$165&lt;=$E67,AD$165&gt;=EOMONTH($D67,0)),IF($G67="NNN",SUM(Expenses!AB$20:AB$24)*$F67,IF($G67="FSG",0,IF($G67="MG",SUMPRODUCT(Expenses!AB$20:AB$24,$I67:$I71)*$F67,MAX((Expenses!AB$20-$K67/12)*$J67*$F67,0)+MAX((Expenses!AB$21-$K68/12)*$J68*$F67,0)+MAX((Expenses!AB$22-$K69/12)*$J69*$F67,0)+MAX((Expenses!AB$23-$K70/12)*$J70*$F67,0)+MAX((Expenses!AB$24-$K71/12)*$J71*$F67,0)))),0)</f>
        <v>422.18413413826983</v>
      </c>
      <c r="AE233" s="154">
        <f ca="1">IF(AND(AE$165&lt;=$E67,AE$165&gt;=EOMONTH($D67,0)),IF($G67="NNN",SUM(Expenses!AC$20:AC$24)*$F67,IF($G67="FSG",0,IF($G67="MG",SUMPRODUCT(Expenses!AC$20:AC$24,$I67:$I71)*$F67,MAX((Expenses!AC$20-$K67/12)*$J67*$F67,0)+MAX((Expenses!AC$21-$K68/12)*$J68*$F67,0)+MAX((Expenses!AC$22-$K69/12)*$J69*$F67,0)+MAX((Expenses!AC$23-$K70/12)*$J70*$F67,0)+MAX((Expenses!AC$24-$K71/12)*$J71*$F67,0)))),0)</f>
        <v>422.29169020601313</v>
      </c>
      <c r="AF233" s="154">
        <f ca="1">IF(AND(AF$165&lt;=$E67,AF$165&gt;=EOMONTH($D67,0)),IF($G67="NNN",SUM(Expenses!AD$20:AD$24)*$F67,IF($G67="FSG",0,IF($G67="MG",SUMPRODUCT(Expenses!AD$20:AD$24,$I67:$I71)*$F67,MAX((Expenses!AD$20-$K67/12)*$J67*$F67,0)+MAX((Expenses!AD$21-$K68/12)*$J68*$F67,0)+MAX((Expenses!AD$22-$K69/12)*$J69*$F67,0)+MAX((Expenses!AD$23-$K70/12)*$J70*$F67,0)+MAX((Expenses!AD$24-$K71/12)*$J71*$F67,0)))),0)</f>
        <v>422.39951153603528</v>
      </c>
      <c r="AG233" s="154">
        <f ca="1">IF(AND(AG$165&lt;=$E67,AG$165&gt;=EOMONTH($D67,0)),IF($G67="NNN",SUM(Expenses!AE$20:AE$24)*$F67,IF($G67="FSG",0,IF($G67="MG",SUMPRODUCT(Expenses!AE$20:AE$24,$I67:$I71)*$F67,MAX((Expenses!AE$20-$K67/12)*$J67*$F67,0)+MAX((Expenses!AE$21-$K68/12)*$J68*$F67,0)+MAX((Expenses!AE$22-$K69/12)*$J69*$F67,0)+MAX((Expenses!AE$23-$K70/12)*$J70*$F67,0)+MAX((Expenses!AE$24-$K71/12)*$J71*$F67,0)))),0)</f>
        <v>422.50759878254439</v>
      </c>
      <c r="AH233" s="154">
        <f ca="1">IF(AND(AH$165&lt;=$E67,AH$165&gt;=EOMONTH($D67,0)),IF($G67="NNN",SUM(Expenses!AF$20:AF$24)*$F67,IF($G67="FSG",0,IF($G67="MG",SUMPRODUCT(Expenses!AF$20:AF$24,$I67:$I71)*$F67,MAX((Expenses!AF$20-$K67/12)*$J67*$F67,0)+MAX((Expenses!AF$21-$K68/12)*$J68*$F67,0)+MAX((Expenses!AF$22-$K69/12)*$J69*$F67,0)+MAX((Expenses!AF$23-$K70/12)*$J70*$F67,0)+MAX((Expenses!AF$24-$K71/12)*$J71*$F67,0)))),0)</f>
        <v>422.61595260136232</v>
      </c>
      <c r="AI233" s="154">
        <f ca="1">IF(AND(AI$165&lt;=$E67,AI$165&gt;=EOMONTH($D67,0)),IF($G67="NNN",SUM(Expenses!AG$20:AG$24)*$F67,IF($G67="FSG",0,IF($G67="MG",SUMPRODUCT(Expenses!AG$20:AG$24,$I67:$I71)*$F67,MAX((Expenses!AG$20-$K67/12)*$J67*$F67,0)+MAX((Expenses!AG$21-$K68/12)*$J68*$F67,0)+MAX((Expenses!AG$22-$K69/12)*$J69*$F67,0)+MAX((Expenses!AG$23-$K70/12)*$J70*$F67,0)+MAX((Expenses!AG$24-$K71/12)*$J71*$F67,0)))),0)</f>
        <v>422.7245736499284</v>
      </c>
      <c r="AJ233" s="154">
        <f ca="1">IF(AND(AJ$165&lt;=$E67,AJ$165&gt;=EOMONTH($D67,0)),IF($G67="NNN",SUM(Expenses!AH$20:AH$24)*$F67,IF($G67="FSG",0,IF($G67="MG",SUMPRODUCT(Expenses!AH$20:AH$24,$I67:$I71)*$F67,MAX((Expenses!AH$20-$K67/12)*$J67*$F67,0)+MAX((Expenses!AH$21-$K68/12)*$J68*$F67,0)+MAX((Expenses!AH$22-$K69/12)*$J69*$F67,0)+MAX((Expenses!AH$23-$K70/12)*$J70*$F67,0)+MAX((Expenses!AH$24-$K71/12)*$J71*$F67,0)))),0)</f>
        <v>422.83346258730313</v>
      </c>
      <c r="AK233" s="154">
        <f ca="1">IF(AND(AK$165&lt;=$E67,AK$165&gt;=EOMONTH($D67,0)),IF($G67="NNN",SUM(Expenses!AI$20:AI$24)*$F67,IF($G67="FSG",0,IF($G67="MG",SUMPRODUCT(Expenses!AI$20:AI$24,$I67:$I71)*$F67,MAX((Expenses!AI$20-$K67/12)*$J67*$F67,0)+MAX((Expenses!AI$21-$K68/12)*$J68*$F67,0)+MAX((Expenses!AI$22-$K69/12)*$J69*$F67,0)+MAX((Expenses!AI$23-$K70/12)*$J70*$F67,0)+MAX((Expenses!AI$24-$K71/12)*$J71*$F67,0)))),0)</f>
        <v>422.94262007417268</v>
      </c>
      <c r="AL233" s="154">
        <f ca="1">IF(AND(AL$165&lt;=$E67,AL$165&gt;=EOMONTH($D67,0)),IF($G67="NNN",SUM(Expenses!AJ$20:AJ$24)*$F67,IF($G67="FSG",0,IF($G67="MG",SUMPRODUCT(Expenses!AJ$20:AJ$24,$I67:$I71)*$F67,MAX((Expenses!AJ$20-$K67/12)*$J67*$F67,0)+MAX((Expenses!AJ$21-$K68/12)*$J68*$F67,0)+MAX((Expenses!AJ$22-$K69/12)*$J69*$F67,0)+MAX((Expenses!AJ$23-$K70/12)*$J70*$F67,0)+MAX((Expenses!AJ$24-$K71/12)*$J71*$F67,0)))),0)</f>
        <v>423.05204677285252</v>
      </c>
      <c r="AM233" s="154">
        <f ca="1">IF(AND(AM$165&lt;=$E67,AM$165&gt;=EOMONTH($D67,0)),IF($G67="NNN",SUM(Expenses!AK$20:AK$24)*$F67,IF($G67="FSG",0,IF($G67="MG",SUMPRODUCT(Expenses!AK$20:AK$24,$I67:$I71)*$F67,MAX((Expenses!AK$20-$K67/12)*$J67*$F67,0)+MAX((Expenses!AK$21-$K68/12)*$J68*$F67,0)+MAX((Expenses!AK$22-$K69/12)*$J69*$F67,0)+MAX((Expenses!AK$23-$K70/12)*$J70*$F67,0)+MAX((Expenses!AK$24-$K71/12)*$J71*$F67,0)))),0)</f>
        <v>424.33840281286291</v>
      </c>
      <c r="AN233" s="154">
        <f ca="1">IF(AND(AN$165&lt;=$E67,AN$165&gt;=EOMONTH($D67,0)),IF($G67="NNN",SUM(Expenses!AL$20:AL$24)*$F67,IF($G67="FSG",0,IF($G67="MG",SUMPRODUCT(Expenses!AL$20:AL$24,$I67:$I71)*$F67,MAX((Expenses!AL$20-$K67/12)*$J67*$F67,0)+MAX((Expenses!AL$21-$K68/12)*$J68*$F67,0)+MAX((Expenses!AL$22-$K69/12)*$J69*$F67,0)+MAX((Expenses!AL$23-$K70/12)*$J70*$F67,0)+MAX((Expenses!AL$24-$K71/12)*$J71*$F67,0)))),0)</f>
        <v>430.99653191278793</v>
      </c>
      <c r="AO233" s="154">
        <f ca="1">IF(AND(AO$165&lt;=$E67,AO$165&gt;=EOMONTH($D67,0)),IF($G67="NNN",SUM(Expenses!AM$20:AM$24)*$F67,IF($G67="FSG",0,IF($G67="MG",SUMPRODUCT(Expenses!AM$20:AM$24,$I67:$I71)*$F67,MAX((Expenses!AM$20-$K67/12)*$J67*$F67,0)+MAX((Expenses!AM$21-$K68/12)*$J68*$F67,0)+MAX((Expenses!AM$22-$K69/12)*$J69*$F67,0)+MAX((Expenses!AM$23-$K70/12)*$J70*$F67,0)+MAX((Expenses!AM$24-$K71/12)*$J71*$F67,0)))),0)</f>
        <v>431.83598652074323</v>
      </c>
      <c r="AP233" s="154">
        <f ca="1">IF(AND(AP$165&lt;=$E67,AP$165&gt;=EOMONTH($D67,0)),IF($G67="NNN",SUM(Expenses!AN$20:AN$24)*$F67,IF($G67="FSG",0,IF($G67="MG",SUMPRODUCT(Expenses!AN$20:AN$24,$I67:$I71)*$F67,MAX((Expenses!AN$20-$K67/12)*$J67*$F67,0)+MAX((Expenses!AN$21-$K68/12)*$J68*$F67,0)+MAX((Expenses!AN$22-$K69/12)*$J69*$F67,0)+MAX((Expenses!AN$23-$K70/12)*$J70*$F67,0)+MAX((Expenses!AN$24-$K71/12)*$J71*$F67,0)))),0)</f>
        <v>431.94649672254866</v>
      </c>
      <c r="AQ233" s="154">
        <f ca="1">IF(AND(AQ$165&lt;=$E67,AQ$165&gt;=EOMONTH($D67,0)),IF($G67="NNN",SUM(Expenses!AO$20:AO$24)*$F67,IF($G67="FSG",0,IF($G67="MG",SUMPRODUCT(Expenses!AO$20:AO$24,$I67:$I71)*$F67,MAX((Expenses!AO$20-$K67/12)*$J67*$F67,0)+MAX((Expenses!AO$21-$K68/12)*$J68*$F67,0)+MAX((Expenses!AO$22-$K69/12)*$J69*$F67,0)+MAX((Expenses!AO$23-$K70/12)*$J70*$F67,0)+MAX((Expenses!AO$24-$K71/12)*$J71*$F67,0)))),0)</f>
        <v>432.05727947232435</v>
      </c>
      <c r="AR233" s="154">
        <f ca="1">IF(AND(AR$165&lt;=$E67,AR$165&gt;=EOMONTH($D67,0)),IF($G67="NNN",SUM(Expenses!AP$20:AP$24)*$F67,IF($G67="FSG",0,IF($G67="MG",SUMPRODUCT(Expenses!AP$20:AP$24,$I67:$I71)*$F67,MAX((Expenses!AP$20-$K67/12)*$J67*$F67,0)+MAX((Expenses!AP$21-$K68/12)*$J68*$F67,0)+MAX((Expenses!AP$22-$K69/12)*$J69*$F67,0)+MAX((Expenses!AP$23-$K70/12)*$J70*$F67,0)+MAX((Expenses!AP$24-$K71/12)*$J71*$F67,0)))),0)</f>
        <v>432.1683354422471</v>
      </c>
      <c r="AS233" s="154">
        <f ca="1">IF(AND(AS$165&lt;=$E67,AS$165&gt;=EOMONTH($D67,0)),IF($G67="NNN",SUM(Expenses!AQ$20:AQ$24)*$F67,IF($G67="FSG",0,IF($G67="MG",SUMPRODUCT(Expenses!AQ$20:AQ$24,$I67:$I71)*$F67,MAX((Expenses!AQ$20-$K67/12)*$J67*$F67,0)+MAX((Expenses!AQ$21-$K68/12)*$J68*$F67,0)+MAX((Expenses!AQ$22-$K69/12)*$J69*$F67,0)+MAX((Expenses!AQ$23-$K70/12)*$J70*$F67,0)+MAX((Expenses!AQ$24-$K71/12)*$J71*$F67,0)))),0)</f>
        <v>432.27966530615151</v>
      </c>
      <c r="AT233" s="154">
        <f ca="1">IF(AND(AT$165&lt;=$E67,AT$165&gt;=EOMONTH($D67,0)),IF($G67="NNN",SUM(Expenses!AR$20:AR$24)*$F67,IF($G67="FSG",0,IF($G67="MG",SUMPRODUCT(Expenses!AR$20:AR$24,$I67:$I71)*$F67,MAX((Expenses!AR$20-$K67/12)*$J67*$F67,0)+MAX((Expenses!AR$21-$K68/12)*$J68*$F67,0)+MAX((Expenses!AR$22-$K69/12)*$J69*$F67,0)+MAX((Expenses!AR$23-$K70/12)*$J70*$F67,0)+MAX((Expenses!AR$24-$K71/12)*$J71*$F67,0)))),0)</f>
        <v>432.39126973953404</v>
      </c>
      <c r="AU233" s="154">
        <f ca="1">IF(AND(AU$165&lt;=$E67,AU$165&gt;=EOMONTH($D67,0)),IF($G67="NNN",SUM(Expenses!AS$20:AS$24)*$F67,IF($G67="FSG",0,IF($G67="MG",SUMPRODUCT(Expenses!AS$20:AS$24,$I67:$I71)*$F67,MAX((Expenses!AS$20-$K67/12)*$J67*$F67,0)+MAX((Expenses!AS$21-$K68/12)*$J68*$F67,0)+MAX((Expenses!AS$22-$K69/12)*$J69*$F67,0)+MAX((Expenses!AS$23-$K70/12)*$J70*$F67,0)+MAX((Expenses!AS$24-$K71/12)*$J71*$F67,0)))),0)</f>
        <v>432.50314941955708</v>
      </c>
      <c r="AV233" s="154">
        <f ca="1">IF(AND(AV$165&lt;=$E67,AV$165&gt;=EOMONTH($D67,0)),IF($G67="NNN",SUM(Expenses!AT$20:AT$24)*$F67,IF($G67="FSG",0,IF($G67="MG",SUMPRODUCT(Expenses!AT$20:AT$24,$I67:$I71)*$F67,MAX((Expenses!AT$20-$K67/12)*$J67*$F67,0)+MAX((Expenses!AT$21-$K68/12)*$J68*$F67,0)+MAX((Expenses!AT$22-$K69/12)*$J69*$F67,0)+MAX((Expenses!AT$23-$K70/12)*$J70*$F67,0)+MAX((Expenses!AT$24-$K71/12)*$J71*$F67,0)))),0)</f>
        <v>432.61530502505303</v>
      </c>
      <c r="AW233" s="154">
        <f ca="1">IF(AND(AW$165&lt;=$E67,AW$165&gt;=EOMONTH($D67,0)),IF($G67="NNN",SUM(Expenses!AU$20:AU$24)*$F67,IF($G67="FSG",0,IF($G67="MG",SUMPRODUCT(Expenses!AU$20:AU$24,$I67:$I71)*$F67,MAX((Expenses!AU$20-$K67/12)*$J67*$F67,0)+MAX((Expenses!AU$21-$K68/12)*$J68*$F67,0)+MAX((Expenses!AU$22-$K69/12)*$J69*$F67,0)+MAX((Expenses!AU$23-$K70/12)*$J70*$F67,0)+MAX((Expenses!AU$24-$K71/12)*$J71*$F67,0)))),0)</f>
        <v>432.7277372365287</v>
      </c>
      <c r="AX233" s="154">
        <f ca="1">IF(AND(AX$165&lt;=$E67,AX$165&gt;=EOMONTH($D67,0)),IF($G67="NNN",SUM(Expenses!AV$20:AV$24)*$F67,IF($G67="FSG",0,IF($G67="MG",SUMPRODUCT(Expenses!AV$20:AV$24,$I67:$I71)*$F67,MAX((Expenses!AV$20-$K67/12)*$J67*$F67,0)+MAX((Expenses!AV$21-$K68/12)*$J68*$F67,0)+MAX((Expenses!AV$22-$K69/12)*$J69*$F67,0)+MAX((Expenses!AV$23-$K70/12)*$J70*$F67,0)+MAX((Expenses!AV$24-$K71/12)*$J71*$F67,0)))),0)</f>
        <v>432.84044673616893</v>
      </c>
      <c r="AY233" s="154">
        <f ca="1">IF(AND(AY$165&lt;=$E67,AY$165&gt;=EOMONTH($D67,0)),IF($G67="NNN",SUM(Expenses!AW$20:AW$24)*$F67,IF($G67="FSG",0,IF($G67="MG",SUMPRODUCT(Expenses!AW$20:AW$24,$I67:$I71)*$F67,MAX((Expenses!AW$20-$K67/12)*$J67*$F67,0)+MAX((Expenses!AW$21-$K68/12)*$J68*$F67,0)+MAX((Expenses!AW$22-$K69/12)*$J69*$F67,0)+MAX((Expenses!AW$23-$K70/12)*$J70*$F67,0)+MAX((Expenses!AW$24-$K71/12)*$J71*$F67,0)))),0)</f>
        <v>434.16539345737965</v>
      </c>
      <c r="AZ233" s="154">
        <f ca="1">IF(AND(AZ$165&lt;=$E67,AZ$165&gt;=EOMONTH($D67,0)),IF($G67="NNN",SUM(Expenses!AX$20:AX$24)*$F67,IF($G67="FSG",0,IF($G67="MG",SUMPRODUCT(Expenses!AX$20:AX$24,$I67:$I71)*$F67,MAX((Expenses!AX$20-$K67/12)*$J67*$F67,0)+MAX((Expenses!AX$21-$K68/12)*$J68*$F67,0)+MAX((Expenses!AX$22-$K69/12)*$J69*$F67,0)+MAX((Expenses!AX$23-$K70/12)*$J70*$F67,0)+MAX((Expenses!AX$24-$K71/12)*$J71*$F67,0)))),0)</f>
        <v>440.96520320150523</v>
      </c>
      <c r="BA233" s="154">
        <f ca="1">IF(AND(BA$165&lt;=$E67,BA$165&gt;=EOMONTH($D67,0)),IF($G67="NNN",SUM(Expenses!AY$20:AY$24)*$F67,IF($G67="FSG",0,IF($G67="MG",SUMPRODUCT(Expenses!AY$20:AY$24,$I67:$I71)*$F67,MAX((Expenses!AY$20-$K67/12)*$J67*$F67,0)+MAX((Expenses!AY$21-$K68/12)*$J68*$F67,0)+MAX((Expenses!AY$22-$K69/12)*$J69*$F67,0)+MAX((Expenses!AY$23-$K70/12)*$J70*$F67,0)+MAX((Expenses!AY$24-$K71/12)*$J71*$F67,0)))),0)</f>
        <v>441.82984144769915</v>
      </c>
      <c r="BB233" s="154">
        <f ca="1">IF(AND(BB$165&lt;=$E67,BB$165&gt;=EOMONTH($D67,0)),IF($G67="NNN",SUM(Expenses!AZ$20:AZ$24)*$F67,IF($G67="FSG",0,IF($G67="MG",SUMPRODUCT(Expenses!AZ$20:AZ$24,$I67:$I71)*$F67,MAX((Expenses!AZ$20-$K67/12)*$J67*$F67,0)+MAX((Expenses!AZ$21-$K68/12)*$J68*$F67,0)+MAX((Expenses!AZ$22-$K69/12)*$J69*$F67,0)+MAX((Expenses!AZ$23-$K70/12)*$J70*$F67,0)+MAX((Expenses!AZ$24-$K71/12)*$J71*$F67,0)))),0)</f>
        <v>441.9436669555588</v>
      </c>
      <c r="BC233" s="154">
        <f ca="1">IF(AND(BC$165&lt;=$E67,BC$165&gt;=EOMONTH($D67,0)),IF($G67="NNN",SUM(Expenses!BA$20:BA$24)*$F67,IF($G67="FSG",0,IF($G67="MG",SUMPRODUCT(Expenses!BA$20:BA$24,$I67:$I71)*$F67,MAX((Expenses!BA$20-$K67/12)*$J67*$F67,0)+MAX((Expenses!BA$21-$K68/12)*$J68*$F67,0)+MAX((Expenses!BA$22-$K69/12)*$J69*$F67,0)+MAX((Expenses!BA$23-$K70/12)*$J70*$F67,0)+MAX((Expenses!BA$24-$K71/12)*$J71*$F67,0)))),0)</f>
        <v>442.05777318782782</v>
      </c>
      <c r="BD233" s="154">
        <f ca="1">IF(AND(BD$165&lt;=$E67,BD$165&gt;=EOMONTH($D67,0)),IF($G67="NNN",SUM(Expenses!BB$20:BB$24)*$F67,IF($G67="FSG",0,IF($G67="MG",SUMPRODUCT(Expenses!BB$20:BB$24,$I67:$I71)*$F67,MAX((Expenses!BB$20-$K67/12)*$J67*$F67,0)+MAX((Expenses!BB$21-$K68/12)*$J68*$F67,0)+MAX((Expenses!BB$22-$K69/12)*$J69*$F67,0)+MAX((Expenses!BB$23-$K70/12)*$J70*$F67,0)+MAX((Expenses!BB$24-$K71/12)*$J71*$F67,0)))),0)</f>
        <v>442.17216083684815</v>
      </c>
      <c r="BE233" s="154">
        <f ca="1">IF(AND(BE$165&lt;=$E67,BE$165&gt;=EOMONTH($D67,0)),IF($G67="NNN",SUM(Expenses!BC$20:BC$24)*$F67,IF($G67="FSG",0,IF($G67="MG",SUMPRODUCT(Expenses!BC$20:BC$24,$I67:$I71)*$F67,MAX((Expenses!BC$20-$K67/12)*$J67*$F67,0)+MAX((Expenses!BC$21-$K68/12)*$J68*$F67,0)+MAX((Expenses!BC$22-$K69/12)*$J69*$F67,0)+MAX((Expenses!BC$23-$K70/12)*$J70*$F67,0)+MAX((Expenses!BC$24-$K71/12)*$J71*$F67,0)))),0)</f>
        <v>442.28683059666974</v>
      </c>
      <c r="BF233" s="154">
        <f ca="1">IF(AND(BF$165&lt;=$E67,BF$165&gt;=EOMONTH($D67,0)),IF($G67="NNN",SUM(Expenses!BD$20:BD$24)*$F67,IF($G67="FSG",0,IF($G67="MG",SUMPRODUCT(Expenses!BD$20:BD$24,$I67:$I71)*$F67,MAX((Expenses!BD$20-$K67/12)*$J67*$F67,0)+MAX((Expenses!BD$21-$K68/12)*$J68*$F67,0)+MAX((Expenses!BD$22-$K69/12)*$J69*$F67,0)+MAX((Expenses!BD$23-$K70/12)*$J70*$F67,0)+MAX((Expenses!BD$24-$K71/12)*$J71*$F67,0)))),0)</f>
        <v>442.40178316305372</v>
      </c>
      <c r="BG233" s="154">
        <f ca="1">IF(AND(BG$165&lt;=$E67,BG$165&gt;=EOMONTH($D67,0)),IF($G67="NNN",SUM(Expenses!BE$20:BE$24)*$F67,IF($G67="FSG",0,IF($G67="MG",SUMPRODUCT(Expenses!BE$20:BE$24,$I67:$I71)*$F67,MAX((Expenses!BE$20-$K67/12)*$J67*$F67,0)+MAX((Expenses!BE$21-$K68/12)*$J68*$F67,0)+MAX((Expenses!BE$22-$K69/12)*$J69*$F67,0)+MAX((Expenses!BE$23-$K70/12)*$J70*$F67,0)+MAX((Expenses!BE$24-$K71/12)*$J71*$F67,0)))),0)</f>
        <v>442.51701923347747</v>
      </c>
      <c r="BH233" s="154">
        <f ca="1">IF(AND(BH$165&lt;=$E67,BH$165&gt;=EOMONTH($D67,0)),IF($G67="NNN",SUM(Expenses!BF$20:BF$24)*$F67,IF($G67="FSG",0,IF($G67="MG",SUMPRODUCT(Expenses!BF$20:BF$24,$I67:$I71)*$F67,MAX((Expenses!BF$20-$K67/12)*$J67*$F67,0)+MAX((Expenses!BF$21-$K68/12)*$J68*$F67,0)+MAX((Expenses!BF$22-$K69/12)*$J69*$F67,0)+MAX((Expenses!BF$23-$K70/12)*$J70*$F67,0)+MAX((Expenses!BF$24-$K71/12)*$J71*$F67,0)))),0)</f>
        <v>442.63253950713835</v>
      </c>
      <c r="BI233" s="154">
        <f ca="1">IF(AND(BI$165&lt;=$E67,BI$165&gt;=EOMONTH($D67,0)),IF($G67="NNN",SUM(Expenses!BG$20:BG$24)*$F67,IF($G67="FSG",0,IF($G67="MG",SUMPRODUCT(Expenses!BG$20:BG$24,$I67:$I71)*$F67,MAX((Expenses!BG$20-$K67/12)*$J67*$F67,0)+MAX((Expenses!BG$21-$K68/12)*$J68*$F67,0)+MAX((Expenses!BG$22-$K69/12)*$J69*$F67,0)+MAX((Expenses!BG$23-$K70/12)*$J70*$F67,0)+MAX((Expenses!BG$24-$K71/12)*$J71*$F67,0)))),0)</f>
        <v>442.74834468495823</v>
      </c>
      <c r="BJ233" s="154">
        <f ca="1">IF(AND(BJ$165&lt;=$E67,BJ$165&gt;=EOMONTH($D67,0)),IF($G67="NNN",SUM(Expenses!BH$20:BH$24)*$F67,IF($G67="FSG",0,IF($G67="MG",SUMPRODUCT(Expenses!BH$20:BH$24,$I67:$I71)*$F67,MAX((Expenses!BH$20-$K67/12)*$J67*$F67,0)+MAX((Expenses!BH$21-$K68/12)*$J68*$F67,0)+MAX((Expenses!BH$22-$K69/12)*$J69*$F67,0)+MAX((Expenses!BH$23-$K70/12)*$J70*$F67,0)+MAX((Expenses!BH$24-$K71/12)*$J71*$F67,0)))),0)</f>
        <v>442.86443546958765</v>
      </c>
      <c r="BK233" s="154">
        <f ca="1">IF(AND(BK$165&lt;=$E67,BK$165&gt;=EOMONTH($D67,0)),IF($G67="NNN",SUM(Expenses!BI$20:BI$24)*$F67,IF($G67="FSG",0,IF($G67="MG",SUMPRODUCT(Expenses!BI$20:BI$24,$I67:$I71)*$F67,MAX((Expenses!BI$20-$K67/12)*$J67*$F67,0)+MAX((Expenses!BI$21-$K68/12)*$J68*$F67,0)+MAX((Expenses!BI$22-$K69/12)*$J69*$F67,0)+MAX((Expenses!BI$23-$K70/12)*$J70*$F67,0)+MAX((Expenses!BI$24-$K71/12)*$J71*$F67,0)))),0)</f>
        <v>444.22913059243461</v>
      </c>
      <c r="BL233" s="154">
        <f ca="1">IF(AND(BL$165&lt;=$E67,BL$165&gt;=EOMONTH($D67,0)),IF($G67="NNN",SUM(Expenses!BJ$20:BJ$24)*$F67,IF($G67="FSG",0,IF($G67="MG",SUMPRODUCT(Expenses!BJ$20:BJ$24,$I67:$I71)*$F67,MAX((Expenses!BJ$20-$K67/12)*$J67*$F67,0)+MAX((Expenses!BJ$21-$K68/12)*$J68*$F67,0)+MAX((Expenses!BJ$22-$K69/12)*$J69*$F67,0)+MAX((Expenses!BJ$23-$K70/12)*$J70*$F67,0)+MAX((Expenses!BJ$24-$K71/12)*$J71*$F67,0)))),0)</f>
        <v>451.17371013551053</v>
      </c>
      <c r="BM233" s="154">
        <f ca="1">IF(AND(BM$165&lt;=$E67,BM$165&gt;=EOMONTH($D67,0)),IF($G67="NNN",SUM(Expenses!BK$20:BK$24)*$F67,IF($G67="FSG",0,IF($G67="MG",SUMPRODUCT(Expenses!BK$20:BK$24,$I67:$I71)*$F67,MAX((Expenses!BK$20-$K67/12)*$J67*$F67,0)+MAX((Expenses!BK$21-$K68/12)*$J68*$F67,0)+MAX((Expenses!BK$22-$K69/12)*$J69*$F67,0)+MAX((Expenses!BK$23-$K70/12)*$J70*$F67,0)+MAX((Expenses!BK$24-$K71/12)*$J71*$F67,0)))),0)</f>
        <v>452.06428752909028</v>
      </c>
      <c r="BN233" s="154">
        <f ca="1">IF(AND(BN$165&lt;=$E67,BN$165&gt;=EOMONTH($D67,0)),IF($G67="NNN",SUM(Expenses!BL$20:BL$24)*$F67,IF($G67="FSG",0,IF($G67="MG",SUMPRODUCT(Expenses!BL$20:BL$24,$I67:$I71)*$F67,MAX((Expenses!BL$20-$K67/12)*$J67*$F67,0)+MAX((Expenses!BL$21-$K68/12)*$J68*$F67,0)+MAX((Expenses!BL$22-$K69/12)*$J69*$F67,0)+MAX((Expenses!BL$23-$K70/12)*$J70*$F67,0)+MAX((Expenses!BL$24-$K71/12)*$J71*$F67,0)))),0)</f>
        <v>452.18152780218571</v>
      </c>
      <c r="BO233" s="154">
        <f ca="1">IF(AND(BO$165&lt;=$E67,BO$165&gt;=EOMONTH($D67,0)),IF($G67="NNN",SUM(Expenses!BM$20:BM$24)*$F67,IF($G67="FSG",0,IF($G67="MG",SUMPRODUCT(Expenses!BM$20:BM$24,$I67:$I71)*$F67,MAX((Expenses!BM$20-$K67/12)*$J67*$F67,0)+MAX((Expenses!BM$21-$K68/12)*$J68*$F67,0)+MAX((Expenses!BM$22-$K69/12)*$J69*$F67,0)+MAX((Expenses!BM$23-$K70/12)*$J70*$F67,0)+MAX((Expenses!BM$24-$K71/12)*$J71*$F67,0)))),0)</f>
        <v>452.29905722142269</v>
      </c>
      <c r="BP233" s="154">
        <f ca="1">IF(AND(BP$165&lt;=$E67,BP$165&gt;=EOMONTH($D67,0)),IF($G67="NNN",SUM(Expenses!BN$20:BN$24)*$F67,IF($G67="FSG",0,IF($G67="MG",SUMPRODUCT(Expenses!BN$20:BN$24,$I67:$I71)*$F67,MAX((Expenses!BN$20-$K67/12)*$J67*$F67,0)+MAX((Expenses!BN$21-$K68/12)*$J68*$F67,0)+MAX((Expenses!BN$22-$K69/12)*$J69*$F67,0)+MAX((Expenses!BN$23-$K70/12)*$J70*$F67,0)+MAX((Expenses!BN$24-$K71/12)*$J71*$F67,0)))),0)</f>
        <v>452.41687649991383</v>
      </c>
      <c r="BQ233" s="154">
        <f ca="1">IF(AND(BQ$165&lt;=$E67,BQ$165&gt;=EOMONTH($D67,0)),IF($G67="NNN",SUM(Expenses!BO$20:BO$24)*$F67,IF($G67="FSG",0,IF($G67="MG",SUMPRODUCT(Expenses!BO$20:BO$24,$I67:$I71)*$F67,MAX((Expenses!BO$20-$K67/12)*$J67*$F67,0)+MAX((Expenses!BO$21-$K68/12)*$J68*$F67,0)+MAX((Expenses!BO$22-$K69/12)*$J69*$F67,0)+MAX((Expenses!BO$23-$K70/12)*$J70*$F67,0)+MAX((Expenses!BO$24-$K71/12)*$J71*$F67,0)))),0)</f>
        <v>452.53498635252998</v>
      </c>
      <c r="BR233" s="154">
        <f ca="1">IF(AND(BR$165&lt;=$E67,BR$165&gt;=EOMONTH($D67,0)),IF($G67="NNN",SUM(Expenses!BP$20:BP$24)*$F67,IF($G67="FSG",0,IF($G67="MG",SUMPRODUCT(Expenses!BP$20:BP$24,$I67:$I71)*$F67,MAX((Expenses!BP$20-$K67/12)*$J67*$F67,0)+MAX((Expenses!BP$21-$K68/12)*$J68*$F67,0)+MAX((Expenses!BP$22-$K69/12)*$J69*$F67,0)+MAX((Expenses!BP$23-$K70/12)*$J70*$F67,0)+MAX((Expenses!BP$24-$K71/12)*$J71*$F67,0)))),0)</f>
        <v>452.65338749590546</v>
      </c>
      <c r="BS233" s="154">
        <f ca="1">IF(AND(BS$165&lt;=$E67,BS$165&gt;=EOMONTH($D67,0)),IF($G67="NNN",SUM(Expenses!BQ$20:BQ$24)*$F67,IF($G67="FSG",0,IF($G67="MG",SUMPRODUCT(Expenses!BQ$20:BQ$24,$I67:$I71)*$F67,MAX((Expenses!BQ$20-$K67/12)*$J67*$F67,0)+MAX((Expenses!BQ$21-$K68/12)*$J68*$F67,0)+MAX((Expenses!BQ$22-$K69/12)*$J69*$F67,0)+MAX((Expenses!BQ$23-$K70/12)*$J70*$F67,0)+MAX((Expenses!BQ$24-$K71/12)*$J71*$F67,0)))),0)</f>
        <v>452.77208064844194</v>
      </c>
      <c r="BT233" s="154">
        <f ca="1">IF(AND(BT$165&lt;=$E67,BT$165&gt;=EOMONTH($D67,0)),IF($G67="NNN",SUM(Expenses!BR$20:BR$24)*$F67,IF($G67="FSG",0,IF($G67="MG",SUMPRODUCT(Expenses!BR$20:BR$24,$I67:$I71)*$F67,MAX((Expenses!BR$20-$K67/12)*$J67*$F67,0)+MAX((Expenses!BR$21-$K68/12)*$J68*$F67,0)+MAX((Expenses!BR$22-$K69/12)*$J69*$F67,0)+MAX((Expenses!BR$23-$K70/12)*$J70*$F67,0)+MAX((Expenses!BR$24-$K71/12)*$J71*$F67,0)))),0)</f>
        <v>452.89106653031263</v>
      </c>
      <c r="BU233" s="154">
        <f ca="1">IF(AND(BU$165&lt;=$E67,BU$165&gt;=EOMONTH($D67,0)),IF($G67="NNN",SUM(Expenses!BS$20:BS$24)*$F67,IF($G67="FSG",0,IF($G67="MG",SUMPRODUCT(Expenses!BS$20:BS$24,$I67:$I71)*$F67,MAX((Expenses!BS$20-$K67/12)*$J67*$F67,0)+MAX((Expenses!BS$21-$K68/12)*$J68*$F67,0)+MAX((Expenses!BS$22-$K69/12)*$J69*$F67,0)+MAX((Expenses!BS$23-$K70/12)*$J70*$F67,0)+MAX((Expenses!BS$24-$K71/12)*$J71*$F67,0)))),0)</f>
        <v>453.01034586346714</v>
      </c>
      <c r="BV233" s="154">
        <f ca="1">IF(AND(BV$165&lt;=$E67,BV$165&gt;=EOMONTH($D67,0)),IF($G67="NNN",SUM(Expenses!BT$20:BT$24)*$F67,IF($G67="FSG",0,IF($G67="MG",SUMPRODUCT(Expenses!BT$20:BT$24,$I67:$I71)*$F67,MAX((Expenses!BT$20-$K67/12)*$J67*$F67,0)+MAX((Expenses!BT$21-$K68/12)*$J68*$F67,0)+MAX((Expenses!BT$22-$K69/12)*$J69*$F67,0)+MAX((Expenses!BT$23-$K70/12)*$J70*$F67,0)+MAX((Expenses!BT$24-$K71/12)*$J71*$F67,0)))),0)</f>
        <v>453.12991937163548</v>
      </c>
      <c r="BW233" s="154">
        <f ca="1">IF(AND(BW$165&lt;=$E67,BW$165&gt;=EOMONTH($D67,0)),IF($G67="NNN",SUM(Expenses!BU$20:BU$24)*$F67,IF($G67="FSG",0,IF($G67="MG",SUMPRODUCT(Expenses!BU$20:BU$24,$I67:$I71)*$F67,MAX((Expenses!BU$20-$K67/12)*$J67*$F67,0)+MAX((Expenses!BU$21-$K68/12)*$J68*$F67,0)+MAX((Expenses!BU$22-$K69/12)*$J69*$F67,0)+MAX((Expenses!BU$23-$K70/12)*$J70*$F67,0)+MAX((Expenses!BU$24-$K71/12)*$J71*$F67,0)))),0)</f>
        <v>454.53555534816786</v>
      </c>
      <c r="BX233" s="154">
        <f ca="1">IF(AND(BX$165&lt;=$E67,BX$165&gt;=EOMONTH($D67,0)),IF($G67="NNN",SUM(Expenses!BV$20:BV$24)*$F67,IF($G67="FSG",0,IF($G67="MG",SUMPRODUCT(Expenses!BV$20:BV$24,$I67:$I71)*$F67,MAX((Expenses!BV$20-$K67/12)*$J67*$F67,0)+MAX((Expenses!BV$21-$K68/12)*$J68*$F67,0)+MAX((Expenses!BV$22-$K69/12)*$J69*$F67,0)+MAX((Expenses!BV$23-$K70/12)*$J70*$F67,0)+MAX((Expenses!BV$24-$K71/12)*$J71*$F67,0)))),0)</f>
        <v>461.62806329429532</v>
      </c>
      <c r="BY233" s="154">
        <f ca="1">IF(AND(BY$165&lt;=$E67,BY$165&gt;=EOMONTH($D67,0)),IF($G67="NNN",SUM(Expenses!BW$20:BW$24)*$F67,IF($G67="FSG",0,IF($G67="MG",SUMPRODUCT(Expenses!BW$20:BW$24,$I67:$I71)*$F67,MAX((Expenses!BW$20-$K67/12)*$J67*$F67,0)+MAX((Expenses!BW$21-$K68/12)*$J68*$F67,0)+MAX((Expenses!BW$22-$K69/12)*$J69*$F67,0)+MAX((Expenses!BW$23-$K70/12)*$J70*$F67,0)+MAX((Expenses!BW$24-$K71/12)*$J71*$F67,0)))),0)</f>
        <v>462.5453580096825</v>
      </c>
      <c r="BZ233" s="154">
        <f ca="1">IF(AND(BZ$165&lt;=$E67,BZ$165&gt;=EOMONTH($D67,0)),IF($G67="NNN",SUM(Expenses!BX$20:BX$24)*$F67,IF($G67="FSG",0,IF($G67="MG",SUMPRODUCT(Expenses!BX$20:BX$24,$I67:$I71)*$F67,MAX((Expenses!BX$20-$K67/12)*$J67*$F67,0)+MAX((Expenses!BX$21-$K68/12)*$J68*$F67,0)+MAX((Expenses!BX$22-$K69/12)*$J69*$F67,0)+MAX((Expenses!BX$23-$K70/12)*$J70*$F67,0)+MAX((Expenses!BX$24-$K71/12)*$J71*$F67,0)))),0)</f>
        <v>462.66611549097081</v>
      </c>
      <c r="CA233" s="154">
        <f ca="1">IF(AND(CA$165&lt;=$E67,CA$165&gt;=EOMONTH($D67,0)),IF($G67="NNN",SUM(Expenses!BY$20:BY$24)*$F67,IF($G67="FSG",0,IF($G67="MG",SUMPRODUCT(Expenses!BY$20:BY$24,$I67:$I71)*$F67,MAX((Expenses!BY$20-$K67/12)*$J67*$F67,0)+MAX((Expenses!BY$21-$K68/12)*$J68*$F67,0)+MAX((Expenses!BY$22-$K69/12)*$J69*$F67,0)+MAX((Expenses!BY$23-$K70/12)*$J70*$F67,0)+MAX((Expenses!BY$24-$K71/12)*$J71*$F67,0)))),0)</f>
        <v>462.78717079278493</v>
      </c>
      <c r="CB233" s="154">
        <f ca="1">IF(AND(CB$165&lt;=$E67,CB$165&gt;=EOMONTH($D67,0)),IF($G67="NNN",SUM(Expenses!BZ$20:BZ$24)*$F67,IF($G67="FSG",0,IF($G67="MG",SUMPRODUCT(Expenses!BZ$20:BZ$24,$I67:$I71)*$F67,MAX((Expenses!BZ$20-$K67/12)*$J67*$F67,0)+MAX((Expenses!BZ$21-$K68/12)*$J68*$F67,0)+MAX((Expenses!BZ$22-$K69/12)*$J69*$F67,0)+MAX((Expenses!BZ$23-$K70/12)*$J70*$F67,0)+MAX((Expenses!BZ$24-$K71/12)*$J71*$F67,0)))),0)</f>
        <v>462.90852464963075</v>
      </c>
      <c r="CC233" s="154">
        <f ca="1">IF(AND(CC$165&lt;=$E67,CC$165&gt;=EOMONTH($D67,0)),IF($G67="NNN",SUM(Expenses!CA$20:CA$24)*$F67,IF($G67="FSG",0,IF($G67="MG",SUMPRODUCT(Expenses!CA$20:CA$24,$I67:$I71)*$F67,MAX((Expenses!CA$20-$K67/12)*$J67*$F67,0)+MAX((Expenses!CA$21-$K68/12)*$J68*$F67,0)+MAX((Expenses!CA$22-$K69/12)*$J69*$F67,0)+MAX((Expenses!CA$23-$K70/12)*$J70*$F67,0)+MAX((Expenses!CA$24-$K71/12)*$J71*$F67,0)))),0)</f>
        <v>463.03017779782539</v>
      </c>
      <c r="CD233" s="154">
        <f ca="1">IF(AND(CD$165&lt;=$E67,CD$165&gt;=EOMONTH($D67,0)),IF($G67="NNN",SUM(Expenses!CB$20:CB$24)*$F67,IF($G67="FSG",0,IF($G67="MG",SUMPRODUCT(Expenses!CB$20:CB$24,$I67:$I71)*$F67,MAX((Expenses!CB$20-$K67/12)*$J67*$F67,0)+MAX((Expenses!CB$21-$K68/12)*$J68*$F67,0)+MAX((Expenses!CB$22-$K69/12)*$J69*$F67,0)+MAX((Expenses!CB$23-$K70/12)*$J70*$F67,0)+MAX((Expenses!CB$24-$K71/12)*$J71*$F67,0)))),0)</f>
        <v>463.15213097550213</v>
      </c>
      <c r="CE233" s="154">
        <f ca="1">IF(AND(CE$165&lt;=$E67,CE$165&gt;=EOMONTH($D67,0)),IF($G67="NNN",SUM(Expenses!CC$20:CC$24)*$F67,IF($G67="FSG",0,IF($G67="MG",SUMPRODUCT(Expenses!CC$20:CC$24,$I67:$I71)*$F67,MAX((Expenses!CC$20-$K67/12)*$J67*$F67,0)+MAX((Expenses!CC$21-$K68/12)*$J68*$F67,0)+MAX((Expenses!CC$22-$K69/12)*$J69*$F67,0)+MAX((Expenses!CC$23-$K70/12)*$J70*$F67,0)+MAX((Expenses!CC$24-$K71/12)*$J71*$F67,0)))),0)</f>
        <v>463.27438492261467</v>
      </c>
      <c r="CF233" s="154">
        <f ca="1">IF(AND(CF$165&lt;=$E67,CF$165&gt;=EOMONTH($D67,0)),IF($G67="NNN",SUM(Expenses!CD$20:CD$24)*$F67,IF($G67="FSG",0,IF($G67="MG",SUMPRODUCT(Expenses!CD$20:CD$24,$I67:$I71)*$F67,MAX((Expenses!CD$20-$K67/12)*$J67*$F67,0)+MAX((Expenses!CD$21-$K68/12)*$J68*$F67,0)+MAX((Expenses!CD$22-$K69/12)*$J69*$F67,0)+MAX((Expenses!CD$23-$K70/12)*$J70*$F67,0)+MAX((Expenses!CD$24-$K71/12)*$J71*$F67,0)))),0)</f>
        <v>463.39694038094143</v>
      </c>
      <c r="CG233" s="154">
        <f ca="1">IF(AND(CG$165&lt;=$E67,CG$165&gt;=EOMONTH($D67,0)),IF($G67="NNN",SUM(Expenses!CE$20:CE$24)*$F67,IF($G67="FSG",0,IF($G67="MG",SUMPRODUCT(Expenses!CE$20:CE$24,$I67:$I71)*$F67,MAX((Expenses!CE$20-$K67/12)*$J67*$F67,0)+MAX((Expenses!CE$21-$K68/12)*$J68*$F67,0)+MAX((Expenses!CE$22-$K69/12)*$J69*$F67,0)+MAX((Expenses!CE$23-$K70/12)*$J70*$F67,0)+MAX((Expenses!CE$24-$K71/12)*$J71*$F67,0)))),0)</f>
        <v>463.51979809409056</v>
      </c>
      <c r="CH233" s="154">
        <f ca="1">IF(AND(CH$165&lt;=$E67,CH$165&gt;=EOMONTH($D67,0)),IF($G67="NNN",SUM(Expenses!CF$20:CF$24)*$F67,IF($G67="FSG",0,IF($G67="MG",SUMPRODUCT(Expenses!CF$20:CF$24,$I67:$I71)*$F67,MAX((Expenses!CF$20-$K67/12)*$J67*$F67,0)+MAX((Expenses!CF$21-$K68/12)*$J68*$F67,0)+MAX((Expenses!CF$22-$K69/12)*$J69*$F67,0)+MAX((Expenses!CF$23-$K70/12)*$J70*$F67,0)+MAX((Expenses!CF$24-$K71/12)*$J71*$F67,0)))),0)</f>
        <v>463.64295880750393</v>
      </c>
      <c r="CI233" s="154">
        <f ca="1">IF(AND(CI$165&lt;=$E67,CI$165&gt;=EOMONTH($D67,0)),IF($G67="NNN",SUM(Expenses!CG$20:CG$24)*$F67,IF($G67="FSG",0,IF($G67="MG",SUMPRODUCT(Expenses!CG$20:CG$24,$I67:$I71)*$F67,MAX((Expenses!CG$20-$K67/12)*$J67*$F67,0)+MAX((Expenses!CG$21-$K68/12)*$J68*$F67,0)+MAX((Expenses!CG$22-$K69/12)*$J69*$F67,0)+MAX((Expenses!CG$23-$K70/12)*$J70*$F67,0)+MAX((Expenses!CG$24-$K71/12)*$J71*$F67,0)))),0)</f>
        <v>465.09076386333243</v>
      </c>
      <c r="CJ233" s="154">
        <f ca="1">IF(AND(CJ$165&lt;=$E67,CJ$165&gt;=EOMONTH($D67,0)),IF($G67="NNN",SUM(Expenses!CH$20:CH$24)*$F67,IF($G67="FSG",0,IF($G67="MG",SUMPRODUCT(Expenses!CH$20:CH$24,$I67:$I71)*$F67,MAX((Expenses!CH$20-$K67/12)*$J67*$F67,0)+MAX((Expenses!CH$21-$K68/12)*$J68*$F67,0)+MAX((Expenses!CH$22-$K69/12)*$J69*$F67,0)+MAX((Expenses!CH$23-$K70/12)*$J70*$F67,0)+MAX((Expenses!CH$24-$K71/12)*$J71*$F67,0)))),0)</f>
        <v>472.33442988493795</v>
      </c>
      <c r="CK233" s="154">
        <f ca="1">IF(AND(CK$165&lt;=$E67,CK$165&gt;=EOMONTH($D67,0)),IF($G67="NNN",SUM(Expenses!CI$20:CI$24)*$F67,IF($G67="FSG",0,IF($G67="MG",SUMPRODUCT(Expenses!CI$20:CI$24,$I67:$I71)*$F67,MAX((Expenses!CI$20-$K67/12)*$J67*$F67,0)+MAX((Expenses!CI$21-$K68/12)*$J68*$F67,0)+MAX((Expenses!CI$22-$K69/12)*$J69*$F67,0)+MAX((Expenses!CI$23-$K70/12)*$J70*$F67,0)+MAX((Expenses!CI$24-$K71/12)*$J71*$F67,0)))),0)</f>
        <v>473.27924344178672</v>
      </c>
      <c r="CL233" s="154">
        <f ca="1">IF(AND(CL$165&lt;=$E67,CL$165&gt;=EOMONTH($D67,0)),IF($G67="NNN",SUM(Expenses!CJ$20:CJ$24)*$F67,IF($G67="FSG",0,IF($G67="MG",SUMPRODUCT(Expenses!CJ$20:CJ$24,$I67:$I71)*$F67,MAX((Expenses!CJ$20-$K67/12)*$J67*$F67,0)+MAX((Expenses!CJ$21-$K68/12)*$J68*$F67,0)+MAX((Expenses!CJ$22-$K69/12)*$J69*$F67,0)+MAX((Expenses!CJ$23-$K70/12)*$J70*$F67,0)+MAX((Expenses!CJ$24-$K71/12)*$J71*$F67,0)))),0)</f>
        <v>473.40362364751365</v>
      </c>
      <c r="CM233" s="154">
        <f ca="1">IF(AND(CM$165&lt;=$E67,CM$165&gt;=EOMONTH($D67,0)),IF($G67="NNN",SUM(Expenses!CK$20:CK$24)*$F67,IF($G67="FSG",0,IF($G67="MG",SUMPRODUCT(Expenses!CK$20:CK$24,$I67:$I71)*$F67,MAX((Expenses!CK$20-$K67/12)*$J67*$F67,0)+MAX((Expenses!CK$21-$K68/12)*$J68*$F67,0)+MAX((Expenses!CK$22-$K69/12)*$J69*$F67,0)+MAX((Expenses!CK$23-$K70/12)*$J70*$F67,0)+MAX((Expenses!CK$24-$K71/12)*$J71*$F67,0)))),0)</f>
        <v>473.5283106083823</v>
      </c>
      <c r="CN233" s="154">
        <f ca="1">IF(AND(CN$165&lt;=$E67,CN$165&gt;=EOMONTH($D67,0)),IF($G67="NNN",SUM(Expenses!CL$20:CL$24)*$F67,IF($G67="FSG",0,IF($G67="MG",SUMPRODUCT(Expenses!CL$20:CL$24,$I67:$I71)*$F67,MAX((Expenses!CL$20-$K67/12)*$J67*$F67,0)+MAX((Expenses!CL$21-$K68/12)*$J68*$F67,0)+MAX((Expenses!CL$22-$K69/12)*$J69*$F67,0)+MAX((Expenses!CL$23-$K70/12)*$J70*$F67,0)+MAX((Expenses!CL$24-$K71/12)*$J71*$F67,0)))),0)</f>
        <v>473.65330508093348</v>
      </c>
      <c r="CO233" s="154">
        <f ca="1">IF(AND(CO$165&lt;=$E67,CO$165&gt;=EOMONTH($D67,0)),IF($G67="NNN",SUM(Expenses!CM$20:CM$24)*$F67,IF($G67="FSG",0,IF($G67="MG",SUMPRODUCT(Expenses!CM$20:CM$24,$I67:$I71)*$F67,MAX((Expenses!CM$20-$K67/12)*$J67*$F67,0)+MAX((Expenses!CM$21-$K68/12)*$J68*$F67,0)+MAX((Expenses!CM$22-$K69/12)*$J69*$F67,0)+MAX((Expenses!CM$23-$K70/12)*$J70*$F67,0)+MAX((Expenses!CM$24-$K71/12)*$J71*$F67,0)))),0)</f>
        <v>473.77860782357391</v>
      </c>
      <c r="CP233" s="154">
        <f ca="1">IF(AND(CP$165&lt;=$E67,CP$165&gt;=EOMONTH($D67,0)),IF($G67="NNN",SUM(Expenses!CN$20:CN$24)*$F67,IF($G67="FSG",0,IF($G67="MG",SUMPRODUCT(Expenses!CN$20:CN$24,$I67:$I71)*$F67,MAX((Expenses!CN$20-$K67/12)*$J67*$F67,0)+MAX((Expenses!CN$21-$K68/12)*$J68*$F67,0)+MAX((Expenses!CN$22-$K69/12)*$J69*$F67,0)+MAX((Expenses!CN$23-$K70/12)*$J70*$F67,0)+MAX((Expenses!CN$24-$K71/12)*$J71*$F67,0)))),0)</f>
        <v>473.90421959658102</v>
      </c>
      <c r="CQ233" s="154">
        <f ca="1">IF(AND(CQ$165&lt;=$E67,CQ$165&gt;=EOMONTH($D67,0)),IF($G67="NNN",SUM(Expenses!CO$20:CO$24)*$F67,IF($G67="FSG",0,IF($G67="MG",SUMPRODUCT(Expenses!CO$20:CO$24,$I67:$I71)*$F67,MAX((Expenses!CO$20-$K67/12)*$J67*$F67,0)+MAX((Expenses!CO$21-$K68/12)*$J68*$F67,0)+MAX((Expenses!CO$22-$K69/12)*$J69*$F67,0)+MAX((Expenses!CO$23-$K70/12)*$J70*$F67,0)+MAX((Expenses!CO$24-$K71/12)*$J71*$F67,0)))),0)</f>
        <v>474.03014116210687</v>
      </c>
      <c r="CR233" s="154">
        <f ca="1">IF(AND(CR$165&lt;=$E67,CR$165&gt;=EOMONTH($D67,0)),IF($G67="NNN",SUM(Expenses!CP$20:CP$24)*$F67,IF($G67="FSG",0,IF($G67="MG",SUMPRODUCT(Expenses!CP$20:CP$24,$I67:$I71)*$F67,MAX((Expenses!CP$20-$K67/12)*$J67*$F67,0)+MAX((Expenses!CP$21-$K68/12)*$J68*$F67,0)+MAX((Expenses!CP$22-$K69/12)*$J69*$F67,0)+MAX((Expenses!CP$23-$K70/12)*$J70*$F67,0)+MAX((Expenses!CP$24-$K71/12)*$J71*$F67,0)))),0)</f>
        <v>474.15637328418347</v>
      </c>
      <c r="CS233" s="154">
        <f ca="1">IF(AND(CS$165&lt;=$E67,CS$165&gt;=EOMONTH($D67,0)),IF($G67="NNN",SUM(Expenses!CQ$20:CQ$24)*$F67,IF($G67="FSG",0,IF($G67="MG",SUMPRODUCT(Expenses!CQ$20:CQ$24,$I67:$I71)*$F67,MAX((Expenses!CQ$20-$K67/12)*$J67*$F67,0)+MAX((Expenses!CQ$21-$K68/12)*$J68*$F67,0)+MAX((Expenses!CQ$22-$K69/12)*$J69*$F67,0)+MAX((Expenses!CQ$23-$K70/12)*$J70*$F67,0)+MAX((Expenses!CQ$24-$K71/12)*$J71*$F67,0)))),0)</f>
        <v>474.28291672872717</v>
      </c>
      <c r="CT233" s="154">
        <f ca="1">IF(AND(CT$165&lt;=$E67,CT$165&gt;=EOMONTH($D67,0)),IF($G67="NNN",SUM(Expenses!CR$20:CR$24)*$F67,IF($G67="FSG",0,IF($G67="MG",SUMPRODUCT(Expenses!CR$20:CR$24,$I67:$I71)*$F67,MAX((Expenses!CR$20-$K67/12)*$J67*$F67,0)+MAX((Expenses!CR$21-$K68/12)*$J68*$F67,0)+MAX((Expenses!CR$22-$K69/12)*$J69*$F67,0)+MAX((Expenses!CR$23-$K70/12)*$J70*$F67,0)+MAX((Expenses!CR$24-$K71/12)*$J71*$F67,0)))),0)</f>
        <v>474.40977226354289</v>
      </c>
      <c r="CU233" s="154">
        <f ca="1">IF(AND(CU$165&lt;=$E67,CU$165&gt;=EOMONTH($D67,0)),IF($G67="NNN",SUM(Expenses!CS$20:CS$24)*$F67,IF($G67="FSG",0,IF($G67="MG",SUMPRODUCT(Expenses!CS$20:CS$24,$I67:$I71)*$F67,MAX((Expenses!CS$20-$K67/12)*$J67*$F67,0)+MAX((Expenses!CS$21-$K68/12)*$J68*$F67,0)+MAX((Expenses!CS$22-$K69/12)*$J69*$F67,0)+MAX((Expenses!CS$23-$K70/12)*$J70*$F67,0)+MAX((Expenses!CS$24-$K71/12)*$J71*$F67,0)))),0)</f>
        <v>475.90101147104616</v>
      </c>
      <c r="CV233" s="154">
        <f ca="1">IF(AND(CV$165&lt;=$E67,CV$165&gt;=EOMONTH($D67,0)),IF($G67="NNN",SUM(Expenses!CT$20:CT$24)*$F67,IF($G67="FSG",0,IF($G67="MG",SUMPRODUCT(Expenses!CT$20:CT$24,$I67:$I71)*$F67,MAX((Expenses!CT$20-$K67/12)*$J67*$F67,0)+MAX((Expenses!CT$21-$K68/12)*$J68*$F67,0)+MAX((Expenses!CT$22-$K69/12)*$J69*$F67,0)+MAX((Expenses!CT$23-$K70/12)*$J70*$F67,0)+MAX((Expenses!CT$24-$K71/12)*$J71*$F67,0)))),0)</f>
        <v>483.29913796713623</v>
      </c>
      <c r="CW233" s="154">
        <f ca="1">IF(AND(CW$165&lt;=$E67,CW$165&gt;=EOMONTH($D67,0)),IF($G67="NNN",SUM(Expenses!CU$20:CU$24)*$F67,IF($G67="FSG",0,IF($G67="MG",SUMPRODUCT(Expenses!CU$20:CU$24,$I67:$I71)*$F67,MAX((Expenses!CU$20-$K67/12)*$J67*$F67,0)+MAX((Expenses!CU$21-$K68/12)*$J68*$F67,0)+MAX((Expenses!CU$22-$K69/12)*$J69*$F67,0)+MAX((Expenses!CU$23-$K70/12)*$J70*$F67,0)+MAX((Expenses!CU$24-$K71/12)*$J71*$F67,0)))),0)</f>
        <v>484.2722959306904</v>
      </c>
      <c r="CX233" s="154">
        <f ca="1">IF(AND(CX$165&lt;=$E67,CX$165&gt;=EOMONTH($D67,0)),IF($G67="NNN",SUM(Expenses!CV$20:CV$24)*$F67,IF($G67="FSG",0,IF($G67="MG",SUMPRODUCT(Expenses!CV$20:CV$24,$I67:$I71)*$F67,MAX((Expenses!CV$20-$K67/12)*$J67*$F67,0)+MAX((Expenses!CV$21-$K68/12)*$J68*$F67,0)+MAX((Expenses!CV$22-$K69/12)*$J69*$F67,0)+MAX((Expenses!CV$23-$K70/12)*$J70*$F67,0)+MAX((Expenses!CV$24-$K71/12)*$J71*$F67,0)))),0)</f>
        <v>484.40040754258916</v>
      </c>
      <c r="CY233" s="154">
        <f ca="1">IF(AND(CY$165&lt;=$E67,CY$165&gt;=EOMONTH($D67,0)),IF($G67="NNN",SUM(Expenses!CW$20:CW$24)*$F67,IF($G67="FSG",0,IF($G67="MG",SUMPRODUCT(Expenses!CW$20:CW$24,$I67:$I71)*$F67,MAX((Expenses!CW$20-$K67/12)*$J67*$F67,0)+MAX((Expenses!CW$21-$K68/12)*$J68*$F67,0)+MAX((Expenses!CW$22-$K69/12)*$J69*$F67,0)+MAX((Expenses!CW$23-$K70/12)*$J70*$F67,0)+MAX((Expenses!CW$24-$K71/12)*$J71*$F67,0)))),0)</f>
        <v>484.52883511228384</v>
      </c>
      <c r="CZ233" s="154">
        <f ca="1">IF(AND(CZ$165&lt;=$E67,CZ$165&gt;=EOMONTH($D67,0)),IF($G67="NNN",SUM(Expenses!CX$20:CX$24)*$F67,IF($G67="FSG",0,IF($G67="MG",SUMPRODUCT(Expenses!CX$20:CX$24,$I67:$I71)*$F67,MAX((Expenses!CX$20-$K67/12)*$J67*$F67,0)+MAX((Expenses!CX$21-$K68/12)*$J68*$F67,0)+MAX((Expenses!CX$22-$K69/12)*$J69*$F67,0)+MAX((Expenses!CX$23-$K70/12)*$J70*$F67,0)+MAX((Expenses!CX$24-$K71/12)*$J71*$F67,0)))),0)</f>
        <v>484.65757941901148</v>
      </c>
      <c r="DA233" s="154">
        <f ca="1">IF(AND(DA$165&lt;=$E67,DA$165&gt;=EOMONTH($D67,0)),IF($G67="NNN",SUM(Expenses!CY$20:CY$24)*$F67,IF($G67="FSG",0,IF($G67="MG",SUMPRODUCT(Expenses!CY$20:CY$24,$I67:$I71)*$F67,MAX((Expenses!CY$20-$K67/12)*$J67*$F67,0)+MAX((Expenses!CY$21-$K68/12)*$J68*$F67,0)+MAX((Expenses!CY$22-$K69/12)*$J69*$F67,0)+MAX((Expenses!CY$23-$K70/12)*$J70*$F67,0)+MAX((Expenses!CY$24-$K71/12)*$J71*$F67,0)))),0)</f>
        <v>484.78664124393123</v>
      </c>
      <c r="DB233" s="154">
        <f ca="1">IF(AND(DB$165&lt;=$E67,DB$165&gt;=EOMONTH($D67,0)),IF($G67="NNN",SUM(Expenses!CZ$20:CZ$24)*$F67,IF($G67="FSG",0,IF($G67="MG",SUMPRODUCT(Expenses!CZ$20:CZ$24,$I67:$I71)*$F67,MAX((Expenses!CZ$20-$K67/12)*$J67*$F67,0)+MAX((Expenses!CZ$21-$K68/12)*$J68*$F67,0)+MAX((Expenses!CZ$22-$K69/12)*$J69*$F67,0)+MAX((Expenses!CZ$23-$K70/12)*$J70*$F67,0)+MAX((Expenses!CZ$24-$K71/12)*$J71*$F67,0)))),0)</f>
        <v>484.91602137012853</v>
      </c>
      <c r="DC233" s="154">
        <f ca="1">IF(AND(DC$165&lt;=$E67,DC$165&gt;=EOMONTH($D67,0)),IF($G67="NNN",SUM(Expenses!DA$20:DA$24)*$F67,IF($G67="FSG",0,IF($G67="MG",SUMPRODUCT(Expenses!DA$20:DA$24,$I67:$I71)*$F67,MAX((Expenses!DA$20-$K67/12)*$J67*$F67,0)+MAX((Expenses!DA$21-$K68/12)*$J68*$F67,0)+MAX((Expenses!DA$22-$K69/12)*$J69*$F67,0)+MAX((Expenses!DA$23-$K70/12)*$J70*$F67,0)+MAX((Expenses!DA$24-$K71/12)*$J71*$F67,0)))),0)</f>
        <v>485.04572058262028</v>
      </c>
      <c r="DD233" s="154">
        <f ca="1">IF(AND(DD$165&lt;=$E67,DD$165&gt;=EOMONTH($D67,0)),IF($G67="NNN",SUM(Expenses!DB$20:DB$24)*$F67,IF($G67="FSG",0,IF($G67="MG",SUMPRODUCT(Expenses!DB$20:DB$24,$I67:$I71)*$F67,MAX((Expenses!DB$20-$K67/12)*$J67*$F67,0)+MAX((Expenses!DB$21-$K68/12)*$J68*$F67,0)+MAX((Expenses!DB$22-$K69/12)*$J69*$F67,0)+MAX((Expenses!DB$23-$K70/12)*$J70*$F67,0)+MAX((Expenses!DB$24-$K71/12)*$J71*$F67,0)))),0)</f>
        <v>485.17573966835914</v>
      </c>
      <c r="DE233" s="154">
        <f ca="1">IF(AND(DE$165&lt;=$E67,DE$165&gt;=EOMONTH($D67,0)),IF($G67="NNN",SUM(Expenses!DC$20:DC$24)*$F67,IF($G67="FSG",0,IF($G67="MG",SUMPRODUCT(Expenses!DC$20:DC$24,$I67:$I71)*$F67,MAX((Expenses!DC$20-$K67/12)*$J67*$F67,0)+MAX((Expenses!DC$21-$K68/12)*$J68*$F67,0)+MAX((Expenses!DC$22-$K69/12)*$J69*$F67,0)+MAX((Expenses!DC$23-$K70/12)*$J70*$F67,0)+MAX((Expenses!DC$24-$K71/12)*$J71*$F67,0)))),0)</f>
        <v>485.30607941623902</v>
      </c>
      <c r="DF233" s="154">
        <f ca="1">IF(AND(DF$165&lt;=$E67,DF$165&gt;=EOMONTH($D67,0)),IF($G67="NNN",SUM(Expenses!DD$20:DD$24)*$F67,IF($G67="FSG",0,IF($G67="MG",SUMPRODUCT(Expenses!DD$20:DD$24,$I67:$I71)*$F67,MAX((Expenses!DD$20-$K67/12)*$J67*$F67,0)+MAX((Expenses!DD$21-$K68/12)*$J68*$F67,0)+MAX((Expenses!DD$22-$K69/12)*$J69*$F67,0)+MAX((Expenses!DD$23-$K70/12)*$J70*$F67,0)+MAX((Expenses!DD$24-$K71/12)*$J71*$F67,0)))),0)</f>
        <v>485.43674061709925</v>
      </c>
      <c r="DG233" s="154">
        <f ca="1">IF(AND(DG$165&lt;=$E67,DG$165&gt;=EOMONTH($D67,0)),IF($G67="NNN",SUM(Expenses!DE$20:DE$24)*$F67,IF($G67="FSG",0,IF($G67="MG",SUMPRODUCT(Expenses!DE$20:DE$24,$I67:$I71)*$F67,MAX((Expenses!DE$20-$K67/12)*$J67*$F67,0)+MAX((Expenses!DE$21-$K68/12)*$J68*$F67,0)+MAX((Expenses!DE$22-$K69/12)*$J69*$F67,0)+MAX((Expenses!DE$23-$K70/12)*$J70*$F67,0)+MAX((Expenses!DE$24-$K71/12)*$J71*$F67,0)))),0)</f>
        <v>486.97271700082763</v>
      </c>
      <c r="DH233" s="154">
        <f ca="1">IF(AND(DH$165&lt;=$E67,DH$165&gt;=EOMONTH($D67,0)),IF($G67="NNN",SUM(Expenses!DF$20:DF$24)*$F67,IF($G67="FSG",0,IF($G67="MG",SUMPRODUCT(Expenses!DF$20:DF$24,$I67:$I71)*$F67,MAX((Expenses!DF$20-$K67/12)*$J67*$F67,0)+MAX((Expenses!DF$21-$K68/12)*$J68*$F67,0)+MAX((Expenses!DF$22-$K69/12)*$J69*$F67,0)+MAX((Expenses!DF$23-$K70/12)*$J70*$F67,0)+MAX((Expenses!DF$24-$K71/12)*$J71*$F67,0)))),0)</f>
        <v>494.52868079551348</v>
      </c>
      <c r="DI233" s="154">
        <f ca="1">IF(AND(DI$165&lt;=$E67,DI$165&gt;=EOMONTH($D67,0)),IF($G67="NNN",SUM(Expenses!DG$20:DG$24)*$F67,IF($G67="FSG",0,IF($G67="MG",SUMPRODUCT(Expenses!DG$20:DG$24,$I67:$I71)*$F67,MAX((Expenses!DG$20-$K67/12)*$J67*$F67,0)+MAX((Expenses!DG$21-$K68/12)*$J68*$F67,0)+MAX((Expenses!DG$22-$K69/12)*$J69*$F67,0)+MAX((Expenses!DG$23-$K70/12)*$J70*$F67,0)+MAX((Expenses!DG$24-$K71/12)*$J71*$F67,0)))),0)</f>
        <v>495.53103349797436</v>
      </c>
      <c r="DJ233" s="154">
        <f ca="1">IF(AND(DJ$165&lt;=$E67,DJ$165&gt;=EOMONTH($D67,0)),IF($G67="NNN",SUM(Expenses!DH$20:DH$24)*$F67,IF($G67="FSG",0,IF($G67="MG",SUMPRODUCT(Expenses!DH$20:DH$24,$I67:$I71)*$F67,MAX((Expenses!DH$20-$K67/12)*$J67*$F67,0)+MAX((Expenses!DH$21-$K68/12)*$J68*$F67,0)+MAX((Expenses!DH$22-$K69/12)*$J69*$F67,0)+MAX((Expenses!DH$23-$K70/12)*$J70*$F67,0)+MAX((Expenses!DH$24-$K71/12)*$J71*$F67,0)))),0)</f>
        <v>495.66298845823007</v>
      </c>
      <c r="DK233" s="154">
        <f ca="1">IF(AND(DK$165&lt;=$E67,DK$165&gt;=EOMONTH($D67,0)),IF($G67="NNN",SUM(Expenses!DI$20:DI$24)*$F67,IF($G67="FSG",0,IF($G67="MG",SUMPRODUCT(Expenses!DI$20:DI$24,$I67:$I71)*$F67,MAX((Expenses!DI$20-$K67/12)*$J67*$F67,0)+MAX((Expenses!DI$21-$K68/12)*$J68*$F67,0)+MAX((Expenses!DI$22-$K69/12)*$J69*$F67,0)+MAX((Expenses!DI$23-$K70/12)*$J70*$F67,0)+MAX((Expenses!DI$24-$K71/12)*$J71*$F67,0)))),0)</f>
        <v>495.79526885501548</v>
      </c>
      <c r="DL233" s="154">
        <f ca="1">IF(AND(DL$165&lt;=$E67,DL$165&gt;=EOMONTH($D67,0)),IF($G67="NNN",SUM(Expenses!DJ$20:DJ$24)*$F67,IF($G67="FSG",0,IF($G67="MG",SUMPRODUCT(Expenses!DJ$20:DJ$24,$I67:$I71)*$F67,MAX((Expenses!DJ$20-$K67/12)*$J67*$F67,0)+MAX((Expenses!DJ$21-$K68/12)*$J68*$F67,0)+MAX((Expenses!DJ$22-$K69/12)*$J69*$F67,0)+MAX((Expenses!DJ$23-$K70/12)*$J70*$F67,0)+MAX((Expenses!DJ$24-$K71/12)*$J71*$F67,0)))),0)</f>
        <v>495.92787549094498</v>
      </c>
      <c r="DM233" s="154">
        <f ca="1">IF(AND(DM$165&lt;=$E67,DM$165&gt;=EOMONTH($D67,0)),IF($G67="NNN",SUM(Expenses!DK$20:DK$24)*$F67,IF($G67="FSG",0,IF($G67="MG",SUMPRODUCT(Expenses!DK$20:DK$24,$I67:$I71)*$F67,MAX((Expenses!DK$20-$K67/12)*$J67*$F67,0)+MAX((Expenses!DK$21-$K68/12)*$J68*$F67,0)+MAX((Expenses!DK$22-$K69/12)*$J69*$F67,0)+MAX((Expenses!DK$23-$K70/12)*$J70*$F67,0)+MAX((Expenses!DK$24-$K71/12)*$J71*$F67,0)))),0)</f>
        <v>496.06080917061234</v>
      </c>
      <c r="DN233" s="154">
        <f ca="1">IF(AND(DN$165&lt;=$E67,DN$165&gt;=EOMONTH($D67,0)),IF($G67="NNN",SUM(Expenses!DL$20:DL$24)*$F67,IF($G67="FSG",0,IF($G67="MG",SUMPRODUCT(Expenses!DL$20:DL$24,$I67:$I71)*$F67,MAX((Expenses!DL$20-$K67/12)*$J67*$F67,0)+MAX((Expenses!DL$21-$K68/12)*$J68*$F67,0)+MAX((Expenses!DL$22-$K69/12)*$J69*$F67,0)+MAX((Expenses!DL$23-$K70/12)*$J70*$F67,0)+MAX((Expenses!DL$24-$K71/12)*$J71*$F67,0)))),0)</f>
        <v>496.1940707005956</v>
      </c>
      <c r="DO233" s="154">
        <f ca="1">IF(AND(DO$165&lt;=$E67,DO$165&gt;=EOMONTH($D67,0)),IF($G67="NNN",SUM(Expenses!DM$20:DM$24)*$F67,IF($G67="FSG",0,IF($G67="MG",SUMPRODUCT(Expenses!DM$20:DM$24,$I67:$I71)*$F67,MAX((Expenses!DM$20-$K67/12)*$J67*$F67,0)+MAX((Expenses!DM$21-$K68/12)*$J68*$F67,0)+MAX((Expenses!DM$22-$K69/12)*$J69*$F67,0)+MAX((Expenses!DM$23-$K70/12)*$J70*$F67,0)+MAX((Expenses!DM$24-$K71/12)*$J71*$F67,0)))),0)</f>
        <v>496.32766088946198</v>
      </c>
      <c r="DP233" s="154">
        <f ca="1">IF(AND(DP$165&lt;=$E67,DP$165&gt;=EOMONTH($D67,0)),IF($G67="NNN",SUM(Expenses!DN$20:DN$24)*$F67,IF($G67="FSG",0,IF($G67="MG",SUMPRODUCT(Expenses!DN$20:DN$24,$I67:$I71)*$F67,MAX((Expenses!DN$20-$K67/12)*$J67*$F67,0)+MAX((Expenses!DN$21-$K68/12)*$J68*$F67,0)+MAX((Expenses!DN$22-$K69/12)*$J69*$F67,0)+MAX((Expenses!DN$23-$K70/12)*$J70*$F67,0)+MAX((Expenses!DN$24-$K71/12)*$J71*$F67,0)))),0)</f>
        <v>496.46158054777305</v>
      </c>
      <c r="DQ233" s="154">
        <f ca="1">IF(AND(DQ$165&lt;=$E67,DQ$165&gt;=EOMONTH($D67,0)),IF($G67="NNN",SUM(Expenses!DO$20:DO$24)*$F67,IF($G67="FSG",0,IF($G67="MG",SUMPRODUCT(Expenses!DO$20:DO$24,$I67:$I71)*$F67,MAX((Expenses!DO$20-$K67/12)*$J67*$F67,0)+MAX((Expenses!DO$21-$K68/12)*$J68*$F67,0)+MAX((Expenses!DO$22-$K69/12)*$J69*$F67,0)+MAX((Expenses!DO$23-$K70/12)*$J70*$F67,0)+MAX((Expenses!DO$24-$K71/12)*$J71*$F67,0)))),0)</f>
        <v>496.5958304880894</v>
      </c>
      <c r="DR233" s="154">
        <f ca="1">IF(AND(DR$165&lt;=$E67,DR$165&gt;=EOMONTH($D67,0)),IF($G67="NNN",SUM(Expenses!DP$20:DP$24)*$F67,IF($G67="FSG",0,IF($G67="MG",SUMPRODUCT(Expenses!DP$20:DP$24,$I67:$I71)*$F67,MAX((Expenses!DP$20-$K67/12)*$J67*$F67,0)+MAX((Expenses!DP$21-$K68/12)*$J68*$F67,0)+MAX((Expenses!DP$22-$K69/12)*$J69*$F67,0)+MAX((Expenses!DP$23-$K70/12)*$J70*$F67,0)+MAX((Expenses!DP$24-$K71/12)*$J71*$F67,0)))),0)</f>
        <v>496.73041152497541</v>
      </c>
      <c r="DS233" s="154">
        <f ca="1">IF(AND(DS$165&lt;=$E67,DS$165&gt;=EOMONTH($D67,0)),IF($G67="NNN",SUM(Expenses!DQ$20:DQ$24)*$F67,IF($G67="FSG",0,IF($G67="MG",SUMPRODUCT(Expenses!DQ$20:DQ$24,$I67:$I71)*$F67,MAX((Expenses!DQ$20-$K67/12)*$J67*$F67,0)+MAX((Expenses!DQ$21-$K68/12)*$J68*$F67,0)+MAX((Expenses!DQ$22-$K69/12)*$J69*$F67,0)+MAX((Expenses!DQ$23-$K70/12)*$J70*$F67,0)+MAX((Expenses!DQ$24-$K71/12)*$J71*$F67,0)))),0)</f>
        <v>498.31246720021562</v>
      </c>
      <c r="DT233" s="154">
        <f ca="1">IF(AND(DT$165&lt;=$E67,DT$165&gt;=EOMONTH($D67,0)),IF($G67="NNN",SUM(Expenses!DR$20:DR$24)*$F67,IF($G67="FSG",0,IF($G67="MG",SUMPRODUCT(Expenses!DR$20:DR$24,$I67:$I71)*$F67,MAX((Expenses!DR$20-$K67/12)*$J67*$F67,0)+MAX((Expenses!DR$21-$K68/12)*$J68*$F67,0)+MAX((Expenses!DR$22-$K69/12)*$J69*$F67,0)+MAX((Expenses!DR$23-$K70/12)*$J70*$F67,0)+MAX((Expenses!DR$24-$K71/12)*$J71*$F67,0)))),0)</f>
        <v>534.77374472574604</v>
      </c>
      <c r="DU233" s="154">
        <f ca="1">IF(AND(DU$165&lt;=$E67,DU$165&gt;=EOMONTH($D67,0)),IF($G67="NNN",SUM(Expenses!DS$20:DS$24)*$F67,IF($G67="FSG",0,IF($G67="MG",SUMPRODUCT(Expenses!DS$20:DS$24,$I67:$I71)*$F67,MAX((Expenses!DS$20-$K67/12)*$J67*$F67,0)+MAX((Expenses!DS$21-$K68/12)*$J68*$F67,0)+MAX((Expenses!DS$22-$K69/12)*$J69*$F67,0)+MAX((Expenses!DS$23-$K70/12)*$J70*$F67,0)+MAX((Expenses!DS$24-$K71/12)*$J71*$F67,0)))),0)</f>
        <v>535.8061680092809</v>
      </c>
      <c r="DV233" s="154">
        <f ca="1">IF(AND(DV$165&lt;=$E67,DV$165&gt;=EOMONTH($D67,0)),IF($G67="NNN",SUM(Expenses!DT$20:DT$24)*$F67,IF($G67="FSG",0,IF($G67="MG",SUMPRODUCT(Expenses!DT$20:DT$24,$I67:$I71)*$F67,MAX((Expenses!DT$20-$K67/12)*$J67*$F67,0)+MAX((Expenses!DT$21-$K68/12)*$J68*$F67,0)+MAX((Expenses!DT$22-$K69/12)*$J69*$F67,0)+MAX((Expenses!DT$23-$K70/12)*$J70*$F67,0)+MAX((Expenses!DT$24-$K71/12)*$J71*$F67,0)))),0)</f>
        <v>535.94208161834422</v>
      </c>
      <c r="DW233" s="154">
        <f ca="1">IF(AND(DW$165&lt;=$E67,DW$165&gt;=EOMONTH($D67,0)),IF($G67="NNN",SUM(Expenses!DU$20:DU$24)*$F67,IF($G67="FSG",0,IF($G67="MG",SUMPRODUCT(Expenses!DU$20:DU$24,$I67:$I71)*$F67,MAX((Expenses!DU$20-$K67/12)*$J67*$F67,0)+MAX((Expenses!DU$21-$K68/12)*$J68*$F67,0)+MAX((Expenses!DU$22-$K69/12)*$J69*$F67,0)+MAX((Expenses!DU$23-$K70/12)*$J70*$F67,0)+MAX((Expenses!DU$24-$K71/12)*$J71*$F67,0)))),0)</f>
        <v>536.07833042703305</v>
      </c>
      <c r="DX233" s="154">
        <f ca="1">IF(AND(DX$165&lt;=$E67,DX$165&gt;=EOMONTH($D67,0)),IF($G67="NNN",SUM(Expenses!DV$20:DV$24)*$F67,IF($G67="FSG",0,IF($G67="MG",SUMPRODUCT(Expenses!DV$20:DV$24,$I67:$I71)*$F67,MAX((Expenses!DV$20-$K67/12)*$J67*$F67,0)+MAX((Expenses!DV$21-$K68/12)*$J68*$F67,0)+MAX((Expenses!DV$22-$K69/12)*$J69*$F67,0)+MAX((Expenses!DV$23-$K70/12)*$J70*$F67,0)+MAX((Expenses!DV$24-$K71/12)*$J71*$F67,0)))),0)</f>
        <v>536.21491526204056</v>
      </c>
      <c r="DY233" s="154">
        <f ca="1">IF(AND(DY$165&lt;=$E67,DY$165&gt;=EOMONTH($D67,0)),IF($G67="NNN",SUM(Expenses!DW$20:DW$24)*$F67,IF($G67="FSG",0,IF($G67="MG",SUMPRODUCT(Expenses!DW$20:DW$24,$I67:$I71)*$F67,MAX((Expenses!DW$20-$K67/12)*$J67*$F67,0)+MAX((Expenses!DW$21-$K68/12)*$J68*$F67,0)+MAX((Expenses!DW$22-$K69/12)*$J69*$F67,0)+MAX((Expenses!DW$23-$K70/12)*$J70*$F67,0)+MAX((Expenses!DW$24-$K71/12)*$J71*$F67,0)))),0)</f>
        <v>505.99644261599877</v>
      </c>
      <c r="DZ233" s="154">
        <f ca="1">IF(AND(DZ$165&lt;=$E67,DZ$165&gt;=EOMONTH($D67,0)),IF($G67="NNN",SUM(Expenses!DX$20:DX$24)*$F67,IF($G67="FSG",0,IF($G67="MG",SUMPRODUCT(Expenses!DX$20:DX$24,$I67:$I71)*$F67,MAX((Expenses!DX$20-$K67/12)*$J67*$F67,0)+MAX((Expenses!DX$21-$K68/12)*$J68*$F67,0)+MAX((Expenses!DX$22-$K69/12)*$J69*$F67,0)+MAX((Expenses!DX$23-$K70/12)*$J70*$F67,0)+MAX((Expenses!DX$24-$K71/12)*$J71*$F67,0)))),0)</f>
        <v>506.13225021714328</v>
      </c>
      <c r="EA233" s="154">
        <f ca="1">IF(AND(EA$165&lt;=$E67,EA$165&gt;=EOMONTH($D67,0)),IF($G67="NNN",SUM(Expenses!DY$20:DY$24)*$F67,IF($G67="FSG",0,IF($G67="MG",SUMPRODUCT(Expenses!DY$20:DY$24,$I67:$I71)*$F67,MAX((Expenses!DY$20-$K67/12)*$J67*$F67,0)+MAX((Expenses!DY$21-$K68/12)*$J68*$F67,0)+MAX((Expenses!DY$22-$K69/12)*$J69*$F67,0)+MAX((Expenses!DY$23-$K70/12)*$J70*$F67,0)+MAX((Expenses!DY$24-$K71/12)*$J71*$F67,0)))),0)</f>
        <v>506.26839275646938</v>
      </c>
      <c r="EB233" s="154">
        <f ca="1">IF(AND(EB$165&lt;=$E67,EB$165&gt;=EOMONTH($D67,0)),IF($G67="NNN",SUM(Expenses!DZ$20:DZ$24)*$F67,IF($G67="FSG",0,IF($G67="MG",SUMPRODUCT(Expenses!DZ$20:DZ$24,$I67:$I71)*$F67,MAX((Expenses!DZ$20-$K67/12)*$J67*$F67,0)+MAX((Expenses!DZ$21-$K68/12)*$J68*$F67,0)+MAX((Expenses!DZ$22-$K69/12)*$J69*$F67,0)+MAX((Expenses!DZ$23-$K70/12)*$J70*$F67,0)+MAX((Expenses!DZ$24-$K71/12)*$J71*$F67,0)))),0)</f>
        <v>506.4048710600249</v>
      </c>
      <c r="EC233" s="154">
        <f ca="1">IF(AND(EC$165&lt;=$E67,EC$165&gt;=EOMONTH($D67,0)),IF($G67="NNN",SUM(Expenses!EA$20:EA$24)*$F67,IF($G67="FSG",0,IF($G67="MG",SUMPRODUCT(Expenses!EA$20:EA$24,$I67:$I71)*$F67,MAX((Expenses!EA$20-$K67/12)*$J67*$F67,0)+MAX((Expenses!EA$21-$K68/12)*$J68*$F67,0)+MAX((Expenses!EA$22-$K69/12)*$J69*$F67,0)+MAX((Expenses!EA$23-$K70/12)*$J70*$F67,0)+MAX((Expenses!EA$24-$K71/12)*$J71*$F67,0)))),0)</f>
        <v>506.54168595589516</v>
      </c>
      <c r="ED233" s="154">
        <f ca="1">IF(AND(ED$165&lt;=$E67,ED$165&gt;=EOMONTH($D67,0)),IF($G67="NNN",SUM(Expenses!EB$20:EB$24)*$F67,IF($G67="FSG",0,IF($G67="MG",SUMPRODUCT(Expenses!EB$20:EB$24,$I67:$I71)*$F67,MAX((Expenses!EB$20-$K67/12)*$J67*$F67,0)+MAX((Expenses!EB$21-$K68/12)*$J68*$F67,0)+MAX((Expenses!EB$22-$K69/12)*$J69*$F67,0)+MAX((Expenses!EB$23-$K70/12)*$J70*$F67,0)+MAX((Expenses!EB$24-$K71/12)*$J71*$F67,0)))),0)</f>
        <v>506.67883827420741</v>
      </c>
      <c r="EE233" s="154">
        <f ca="1">IF(AND(EE$165&lt;=$E67,EE$165&gt;=EOMONTH($D67,0)),IF($G67="NNN",SUM(Expenses!EC$20:EC$24)*$F67,IF($G67="FSG",0,IF($G67="MG",SUMPRODUCT(Expenses!EC$20:EC$24,$I67:$I71)*$F67,MAX((Expenses!EC$20-$K67/12)*$J67*$F67,0)+MAX((Expenses!EC$21-$K68/12)*$J68*$F67,0)+MAX((Expenses!EC$22-$K69/12)*$J69*$F67,0)+MAX((Expenses!EC$23-$K70/12)*$J70*$F67,0)+MAX((Expenses!EC$24-$K71/12)*$J71*$F67,0)))),0)</f>
        <v>508.29112042464152</v>
      </c>
      <c r="EF233" s="154">
        <f>IF(AND(EF$165&lt;=$E67,EF$165&gt;=EOMONTH($D67,0)),IF($G67="NNN",SUM(Expenses!ED$20:ED$24)*$F67,IF($G67="FSG",0,IF($G67="MG",SUMPRODUCT(Expenses!ED$20:ED$24,$I67:$I71)*$F67,MAX((Expenses!ED$20-$K67/12)*$J67*$F67,0)+MAX((Expenses!ED$21-$K68/12)*$J68*$F67,0)+MAX((Expenses!ED$22-$K69/12)*$J69*$F67,0)+MAX((Expenses!ED$23-$K70/12)*$J70*$F67,0)+MAX((Expenses!ED$24-$K71/12)*$J71*$F67,0)))),0)</f>
        <v>76.49713496108842</v>
      </c>
      <c r="EG233" s="154">
        <f>IF(AND(EG$165&lt;=$E67,EG$165&gt;=EOMONTH($D67,0)),IF($G67="NNN",SUM(Expenses!EE$20:EE$24)*$F67,IF($G67="FSG",0,IF($G67="MG",SUMPRODUCT(Expenses!EE$20:EE$24,$I67:$I71)*$F67,MAX((Expenses!EE$20-$K67/12)*$J67*$F67,0)+MAX((Expenses!EE$21-$K68/12)*$J68*$F67,0)+MAX((Expenses!EE$22-$K69/12)*$J69*$F67,0)+MAX((Expenses!EE$23-$K70/12)*$J70*$F67,0)+MAX((Expenses!EE$24-$K71/12)*$J71*$F67,0)))),0)</f>
        <v>76.631893940818671</v>
      </c>
      <c r="EH233" s="154">
        <f>IF(AND(EH$165&lt;=$E67,EH$165&gt;=EOMONTH($D67,0)),IF($G67="NNN",SUM(Expenses!EF$20:EF$24)*$F67,IF($G67="FSG",0,IF($G67="MG",SUMPRODUCT(Expenses!EF$20:EF$24,$I67:$I71)*$F67,MAX((Expenses!EF$20-$K67/12)*$J67*$F67,0)+MAX((Expenses!EF$21-$K68/12)*$J68*$F67,0)+MAX((Expenses!EF$22-$K69/12)*$J69*$F67,0)+MAX((Expenses!EF$23-$K70/12)*$J70*$F67,0)+MAX((Expenses!EF$24-$K71/12)*$J71*$F67,0)))),0)</f>
        <v>76.766985272547203</v>
      </c>
      <c r="EI233" s="154">
        <f>IF(AND(EI$165&lt;=$E67,EI$165&gt;=EOMONTH($D67,0)),IF($G67="NNN",SUM(Expenses!EG$20:EG$24)*$F67,IF($G67="FSG",0,IF($G67="MG",SUMPRODUCT(Expenses!EG$20:EG$24,$I67:$I71)*$F67,MAX((Expenses!EG$20-$K67/12)*$J67*$F67,0)+MAX((Expenses!EG$21-$K68/12)*$J68*$F67,0)+MAX((Expenses!EG$22-$K69/12)*$J69*$F67,0)+MAX((Expenses!EG$23-$K70/12)*$J70*$F67,0)+MAX((Expenses!EG$24-$K71/12)*$J71*$F67,0)))),0)</f>
        <v>76.902409775943653</v>
      </c>
      <c r="EJ233" s="154">
        <f>IF(AND(EJ$165&lt;=$E67,EJ$165&gt;=EOMONTH($D67,0)),IF($G67="NNN",SUM(Expenses!EH$20:EH$24)*$F67,IF($G67="FSG",0,IF($G67="MG",SUMPRODUCT(Expenses!EH$20:EH$24,$I67:$I71)*$F67,MAX((Expenses!EH$20-$K67/12)*$J67*$F67,0)+MAX((Expenses!EH$21-$K68/12)*$J68*$F67,0)+MAX((Expenses!EH$22-$K69/12)*$J69*$F67,0)+MAX((Expenses!EH$23-$K70/12)*$J70*$F67,0)+MAX((Expenses!EH$24-$K71/12)*$J71*$F67,0)))),0)</f>
        <v>77.038168272699281</v>
      </c>
      <c r="EK233" s="154">
        <f>IF(AND(EK$165&lt;=$E67,EK$165&gt;=EOMONTH($D67,0)),IF($G67="NNN",SUM(Expenses!EI$20:EI$24)*$F67,IF($G67="FSG",0,IF($G67="MG",SUMPRODUCT(Expenses!EI$20:EI$24,$I67:$I71)*$F67,MAX((Expenses!EI$20-$K67/12)*$J67*$F67,0)+MAX((Expenses!EI$21-$K68/12)*$J68*$F67,0)+MAX((Expenses!EI$22-$K69/12)*$J69*$F67,0)+MAX((Expenses!EI$23-$K70/12)*$J70*$F67,0)+MAX((Expenses!EI$24-$K71/12)*$J71*$F67,0)))),0)</f>
        <v>77.17426158653177</v>
      </c>
      <c r="EL233" s="154">
        <f>IF(AND(EL$165&lt;=$E67,EL$165&gt;=EOMONTH($D67,0)),IF($G67="NNN",SUM(Expenses!EJ$20:EJ$24)*$F67,IF($G67="FSG",0,IF($G67="MG",SUMPRODUCT(Expenses!EJ$20:EJ$24,$I67:$I71)*$F67,MAX((Expenses!EJ$20-$K67/12)*$J67*$F67,0)+MAX((Expenses!EJ$21-$K68/12)*$J68*$F67,0)+MAX((Expenses!EJ$22-$K69/12)*$J69*$F67,0)+MAX((Expenses!EJ$23-$K70/12)*$J70*$F67,0)+MAX((Expenses!EJ$24-$K71/12)*$J71*$F67,0)))),0)</f>
        <v>77.31069054319039</v>
      </c>
      <c r="EM233" s="154">
        <f>IF(AND(EM$165&lt;=$E67,EM$165&gt;=EOMONTH($D67,0)),IF($G67="NNN",SUM(Expenses!EK$20:EK$24)*$F67,IF($G67="FSG",0,IF($G67="MG",SUMPRODUCT(Expenses!EK$20:EK$24,$I67:$I71)*$F67,MAX((Expenses!EK$20-$K67/12)*$J67*$F67,0)+MAX((Expenses!EK$21-$K68/12)*$J68*$F67,0)+MAX((Expenses!EK$22-$K69/12)*$J69*$F67,0)+MAX((Expenses!EK$23-$K70/12)*$J70*$F67,0)+MAX((Expenses!EK$24-$K71/12)*$J71*$F67,0)))),0)</f>
        <v>77.447455970460879</v>
      </c>
      <c r="EN233" s="154">
        <f>IF(AND(EN$165&lt;=$E67,EN$165&gt;=EOMONTH($D67,0)),IF($G67="NNN",SUM(Expenses!EL$20:EL$24)*$F67,IF($G67="FSG",0,IF($G67="MG",SUMPRODUCT(Expenses!EL$20:EL$24,$I67:$I71)*$F67,MAX((Expenses!EL$20-$K67/12)*$J67*$F67,0)+MAX((Expenses!EL$21-$K68/12)*$J68*$F67,0)+MAX((Expenses!EL$22-$K69/12)*$J69*$F67,0)+MAX((Expenses!EL$23-$K70/12)*$J70*$F67,0)+MAX((Expenses!EL$24-$K71/12)*$J71*$F67,0)))),0)</f>
        <v>77.58455869817054</v>
      </c>
      <c r="EO233" s="154">
        <f>IF(AND(EO$165&lt;=$E67,EO$165&gt;=EOMONTH($D67,0)),IF($G67="NNN",SUM(Expenses!EM$20:EM$24)*$F67,IF($G67="FSG",0,IF($G67="MG",SUMPRODUCT(Expenses!EM$20:EM$24,$I67:$I71)*$F67,MAX((Expenses!EM$20-$K67/12)*$J67*$F67,0)+MAX((Expenses!EM$21-$K68/12)*$J68*$F67,0)+MAX((Expenses!EM$22-$K69/12)*$J69*$F67,0)+MAX((Expenses!EM$23-$K70/12)*$J70*$F67,0)+MAX((Expenses!EM$24-$K71/12)*$J71*$F67,0)))),0)</f>
        <v>77.721999558193261</v>
      </c>
      <c r="EP233" s="154">
        <f>IF(AND(EP$165&lt;=$E67,EP$165&gt;=EOMONTH($D67,0)),IF($G67="NNN",SUM(Expenses!EN$20:EN$24)*$F67,IF($G67="FSG",0,IF($G67="MG",SUMPRODUCT(Expenses!EN$20:EN$24,$I67:$I71)*$F67,MAX((Expenses!EN$20-$K67/12)*$J67*$F67,0)+MAX((Expenses!EN$21-$K68/12)*$J68*$F67,0)+MAX((Expenses!EN$22-$K69/12)*$J69*$F67,0)+MAX((Expenses!EN$23-$K70/12)*$J70*$F67,0)+MAX((Expenses!EN$24-$K71/12)*$J71*$F67,0)))),0)</f>
        <v>77.859779384454527</v>
      </c>
      <c r="EQ233" s="154">
        <f>IF(AND(EQ$165&lt;=$E67,EQ$165&gt;=EOMONTH($D67,0)),IF($G67="NNN",SUM(Expenses!EO$20:EO$24)*$F67,IF($G67="FSG",0,IF($G67="MG",SUMPRODUCT(Expenses!EO$20:EO$24,$I67:$I71)*$F67,MAX((Expenses!EO$20-$K67/12)*$J67*$F67,0)+MAX((Expenses!EO$21-$K68/12)*$J68*$F67,0)+MAX((Expenses!EO$22-$K69/12)*$J69*$F67,0)+MAX((Expenses!EO$23-$K70/12)*$J70*$F67,0)+MAX((Expenses!EO$24-$K71/12)*$J71*$F67,0)))),0)</f>
        <v>77.997899012936529</v>
      </c>
      <c r="ER233" s="154">
        <f>IF(AND(ER$165&lt;=$E67,ER$165&gt;=EOMONTH($D67,0)),IF($G67="NNN",SUM(Expenses!EP$20:EP$24)*$F67,IF($G67="FSG",0,IF($G67="MG",SUMPRODUCT(Expenses!EP$20:EP$24,$I67:$I71)*$F67,MAX((Expenses!EP$20-$K67/12)*$J67*$F67,0)+MAX((Expenses!EP$21-$K68/12)*$J68*$F67,0)+MAX((Expenses!EP$22-$K69/12)*$J69*$F67,0)+MAX((Expenses!EP$23-$K70/12)*$J70*$F67,0)+MAX((Expenses!EP$24-$K71/12)*$J71*$F67,0)))),0)</f>
        <v>78.792049009921129</v>
      </c>
      <c r="ES233" s="154">
        <f>IF(AND(ES$165&lt;=$E67,ES$165&gt;=EOMONTH($D67,0)),IF($G67="NNN",SUM(Expenses!EQ$20:EQ$24)*$F67,IF($G67="FSG",0,IF($G67="MG",SUMPRODUCT(Expenses!EQ$20:EQ$24,$I67:$I71)*$F67,MAX((Expenses!EQ$20-$K67/12)*$J67*$F67,0)+MAX((Expenses!EQ$21-$K68/12)*$J68*$F67,0)+MAX((Expenses!EQ$22-$K69/12)*$J69*$F67,0)+MAX((Expenses!EQ$23-$K70/12)*$J70*$F67,0)+MAX((Expenses!EQ$24-$K71/12)*$J71*$F67,0)))),0)</f>
        <v>78.930850759043309</v>
      </c>
      <c r="ET233" s="154">
        <f>IF(AND(ET$165&lt;=$E67,ET$165&gt;=EOMONTH($D67,0)),IF($G67="NNN",SUM(Expenses!ER$20:ER$24)*$F67,IF($G67="FSG",0,IF($G67="MG",SUMPRODUCT(Expenses!ER$20:ER$24,$I67:$I71)*$F67,MAX((Expenses!ER$20-$K67/12)*$J67*$F67,0)+MAX((Expenses!ER$21-$K68/12)*$J68*$F67,0)+MAX((Expenses!ER$22-$K69/12)*$J69*$F67,0)+MAX((Expenses!ER$23-$K70/12)*$J70*$F67,0)+MAX((Expenses!ER$24-$K71/12)*$J71*$F67,0)))),0)</f>
        <v>79.069994830723672</v>
      </c>
      <c r="EU233" s="154">
        <f>IF(AND(EU$165&lt;=$E67,EU$165&gt;=EOMONTH($D67,0)),IF($G67="NNN",SUM(Expenses!ES$20:ES$24)*$F67,IF($G67="FSG",0,IF($G67="MG",SUMPRODUCT(Expenses!ES$20:ES$24,$I67:$I71)*$F67,MAX((Expenses!ES$20-$K67/12)*$J67*$F67,0)+MAX((Expenses!ES$21-$K68/12)*$J68*$F67,0)+MAX((Expenses!ES$22-$K69/12)*$J69*$F67,0)+MAX((Expenses!ES$23-$K70/12)*$J70*$F67,0)+MAX((Expenses!ES$24-$K71/12)*$J71*$F67,0)))),0)</f>
        <v>79.20948206922202</v>
      </c>
      <c r="EV233" s="154">
        <f>IF(AND(EV$165&lt;=$E67,EV$165&gt;=EOMONTH($D67,0)),IF($G67="NNN",SUM(Expenses!ET$20:ET$24)*$F67,IF($G67="FSG",0,IF($G67="MG",SUMPRODUCT(Expenses!ET$20:ET$24,$I67:$I71)*$F67,MAX((Expenses!ET$20-$K67/12)*$J67*$F67,0)+MAX((Expenses!ET$21-$K68/12)*$J68*$F67,0)+MAX((Expenses!ET$22-$K69/12)*$J69*$F67,0)+MAX((Expenses!ET$23-$K70/12)*$J70*$F67,0)+MAX((Expenses!ET$24-$K71/12)*$J71*$F67,0)))),0)</f>
        <v>79.349313320880313</v>
      </c>
      <c r="EW233" s="154">
        <f>IF(AND(EW$165&lt;=$E67,EW$165&gt;=EOMONTH($D67,0)),IF($G67="NNN",SUM(Expenses!EU$20:EU$24)*$F67,IF($G67="FSG",0,IF($G67="MG",SUMPRODUCT(Expenses!EU$20:EU$24,$I67:$I71)*$F67,MAX((Expenses!EU$20-$K67/12)*$J67*$F67,0)+MAX((Expenses!EU$21-$K68/12)*$J68*$F67,0)+MAX((Expenses!EU$22-$K69/12)*$J69*$F67,0)+MAX((Expenses!EU$23-$K70/12)*$J70*$F67,0)+MAX((Expenses!EU$24-$K71/12)*$J71*$F67,0)))),0)</f>
        <v>79.48948943412779</v>
      </c>
      <c r="EX233" s="154">
        <f>IF(AND(EX$165&lt;=$E67,EX$165&gt;=EOMONTH($D67,0)),IF($G67="NNN",SUM(Expenses!EV$20:EV$24)*$F67,IF($G67="FSG",0,IF($G67="MG",SUMPRODUCT(Expenses!EV$20:EV$24,$I67:$I71)*$F67,MAX((Expenses!EV$20-$K67/12)*$J67*$F67,0)+MAX((Expenses!EV$21-$K68/12)*$J68*$F67,0)+MAX((Expenses!EV$22-$K69/12)*$J69*$F67,0)+MAX((Expenses!EV$23-$K70/12)*$J70*$F67,0)+MAX((Expenses!EV$24-$K71/12)*$J71*$F67,0)))),0)</f>
        <v>79.630011259486153</v>
      </c>
      <c r="EY233" s="154">
        <f>IF(AND(EY$165&lt;=$E67,EY$165&gt;=EOMONTH($D67,0)),IF($G67="NNN",SUM(Expenses!EW$20:EW$24)*$F67,IF($G67="FSG",0,IF($G67="MG",SUMPRODUCT(Expenses!EW$20:EW$24,$I67:$I71)*$F67,MAX((Expenses!EW$20-$K67/12)*$J67*$F67,0)+MAX((Expenses!EW$21-$K68/12)*$J68*$F67,0)+MAX((Expenses!EW$22-$K69/12)*$J69*$F67,0)+MAX((Expenses!EW$23-$K70/12)*$J70*$F67,0)+MAX((Expenses!EW$24-$K71/12)*$J71*$F67,0)))),0)</f>
        <v>79.770879649574752</v>
      </c>
      <c r="EZ233" s="154">
        <f>IF(AND(EZ$165&lt;=$E67,EZ$165&gt;=EOMONTH($D67,0)),IF($G67="NNN",SUM(Expenses!EX$20:EX$24)*$F67,IF($G67="FSG",0,IF($G67="MG",SUMPRODUCT(Expenses!EX$20:EX$24,$I67:$I71)*$F67,MAX((Expenses!EX$20-$K67/12)*$J67*$F67,0)+MAX((Expenses!EX$21-$K68/12)*$J68*$F67,0)+MAX((Expenses!EX$22-$K69/12)*$J69*$F67,0)+MAX((Expenses!EX$23-$K70/12)*$J70*$F67,0)+MAX((Expenses!EX$24-$K71/12)*$J71*$F67,0)))),0)</f>
        <v>79.912095459115719</v>
      </c>
      <c r="FA233" s="154">
        <f>IF(AND(FA$165&lt;=$E67,FA$165&gt;=EOMONTH($D67,0)),IF($G67="NNN",SUM(Expenses!EY$20:EY$24)*$F67,IF($G67="FSG",0,IF($G67="MG",SUMPRODUCT(Expenses!EY$20:EY$24,$I67:$I71)*$F67,MAX((Expenses!EY$20-$K67/12)*$J67*$F67,0)+MAX((Expenses!EY$21-$K68/12)*$J68*$F67,0)+MAX((Expenses!EY$22-$K69/12)*$J69*$F67,0)+MAX((Expenses!EY$23-$K70/12)*$J70*$F67,0)+MAX((Expenses!EY$24-$K71/12)*$J71*$F67,0)))),0)</f>
        <v>80.053659544939123</v>
      </c>
      <c r="FB233" s="154">
        <f>IF(AND(FB$165&lt;=$E67,FB$165&gt;=EOMONTH($D67,0)),IF($G67="NNN",SUM(Expenses!EZ$20:EZ$24)*$F67,IF($G67="FSG",0,IF($G67="MG",SUMPRODUCT(Expenses!EZ$20:EZ$24,$I67:$I71)*$F67,MAX((Expenses!EZ$20-$K67/12)*$J67*$F67,0)+MAX((Expenses!EZ$21-$K68/12)*$J68*$F67,0)+MAX((Expenses!EZ$22-$K69/12)*$J69*$F67,0)+MAX((Expenses!EZ$23-$K70/12)*$J70*$F67,0)+MAX((Expenses!EZ$24-$K71/12)*$J71*$F67,0)))),0)</f>
        <v>80.195572765988231</v>
      </c>
      <c r="FC233" s="154">
        <f>IF(AND(FC$165&lt;=$E67,FC$165&gt;=EOMONTH($D67,0)),IF($G67="NNN",SUM(Expenses!FA$20:FA$24)*$F67,IF($G67="FSG",0,IF($G67="MG",SUMPRODUCT(Expenses!FA$20:FA$24,$I67:$I71)*$F67,MAX((Expenses!FA$20-$K67/12)*$J67*$F67,0)+MAX((Expenses!FA$21-$K68/12)*$J68*$F67,0)+MAX((Expenses!FA$22-$K69/12)*$J69*$F67,0)+MAX((Expenses!FA$23-$K70/12)*$J70*$F67,0)+MAX((Expenses!FA$24-$K71/12)*$J71*$F67,0)))),0)</f>
        <v>80.337835983324695</v>
      </c>
      <c r="FD233" s="154">
        <f>IF(AND(FD$165&lt;=$E67,FD$165&gt;=EOMONTH($D67,0)),IF($G67="NNN",SUM(Expenses!FB$20:FB$24)*$F67,IF($G67="FSG",0,IF($G67="MG",SUMPRODUCT(Expenses!FB$20:FB$24,$I67:$I71)*$F67,MAX((Expenses!FB$20-$K67/12)*$J67*$F67,0)+MAX((Expenses!FB$21-$K68/12)*$J68*$F67,0)+MAX((Expenses!FB$22-$K69/12)*$J69*$F67,0)+MAX((Expenses!FB$23-$K70/12)*$J70*$F67,0)+MAX((Expenses!FB$24-$K71/12)*$J71*$F67,0)))),0)</f>
        <v>81.155810480218818</v>
      </c>
      <c r="FE233" s="154">
        <f>IF(AND(FE$165&lt;=$E67,FE$165&gt;=EOMONTH($D67,0)),IF($G67="NNN",SUM(Expenses!FC$20:FC$24)*$F67,IF($G67="FSG",0,IF($G67="MG",SUMPRODUCT(Expenses!FC$20:FC$24,$I67:$I71)*$F67,MAX((Expenses!FC$20-$K67/12)*$J67*$F67,0)+MAX((Expenses!FC$21-$K68/12)*$J68*$F67,0)+MAX((Expenses!FC$22-$K69/12)*$J69*$F67,0)+MAX((Expenses!FC$23-$K70/12)*$J70*$F67,0)+MAX((Expenses!FC$24-$K71/12)*$J71*$F67,0)))),0)</f>
        <v>81.298776281814654</v>
      </c>
      <c r="FF233" s="154">
        <f>IF(AND(FF$165&lt;=$E67,FF$165&gt;=EOMONTH($D67,0)),IF($G67="NNN",SUM(Expenses!FD$20:FD$24)*$F67,IF($G67="FSG",0,IF($G67="MG",SUMPRODUCT(Expenses!FD$20:FD$24,$I67:$I71)*$F67,MAX((Expenses!FD$20-$K67/12)*$J67*$F67,0)+MAX((Expenses!FD$21-$K68/12)*$J68*$F67,0)+MAX((Expenses!FD$22-$K69/12)*$J69*$F67,0)+MAX((Expenses!FD$23-$K70/12)*$J70*$F67,0)+MAX((Expenses!FD$24-$K71/12)*$J71*$F67,0)))),0)</f>
        <v>81.442094675645436</v>
      </c>
      <c r="FG233" s="154">
        <f>IF(AND(FG$165&lt;=$E67,FG$165&gt;=EOMONTH($D67,0)),IF($G67="NNN",SUM(Expenses!FE$20:FE$24)*$F67,IF($G67="FSG",0,IF($G67="MG",SUMPRODUCT(Expenses!FE$20:FE$24,$I67:$I71)*$F67,MAX((Expenses!FE$20-$K67/12)*$J67*$F67,0)+MAX((Expenses!FE$21-$K68/12)*$J68*$F67,0)+MAX((Expenses!FE$22-$K69/12)*$J69*$F67,0)+MAX((Expenses!FE$23-$K70/12)*$J70*$F67,0)+MAX((Expenses!FE$24-$K71/12)*$J71*$F67,0)))),0)</f>
        <v>81.585766531298745</v>
      </c>
      <c r="FH233" s="154">
        <f>IF(AND(FH$165&lt;=$E67,FH$165&gt;=EOMONTH($D67,0)),IF($G67="NNN",SUM(Expenses!FF$20:FF$24)*$F67,IF($G67="FSG",0,IF($G67="MG",SUMPRODUCT(Expenses!FF$20:FF$24,$I67:$I71)*$F67,MAX((Expenses!FF$20-$K67/12)*$J67*$F67,0)+MAX((Expenses!FF$21-$K68/12)*$J68*$F67,0)+MAX((Expenses!FF$22-$K69/12)*$J69*$F67,0)+MAX((Expenses!FF$23-$K70/12)*$J70*$F67,0)+MAX((Expenses!FF$24-$K71/12)*$J71*$F67,0)))),0)</f>
        <v>81.729792720506779</v>
      </c>
      <c r="FI233" s="154">
        <f>IF(AND(FI$165&lt;=$E67,FI$165&gt;=EOMONTH($D67,0)),IF($G67="NNN",SUM(Expenses!FG$20:FG$24)*$F67,IF($G67="FSG",0,IF($G67="MG",SUMPRODUCT(Expenses!FG$20:FG$24,$I67:$I71)*$F67,MAX((Expenses!FG$20-$K67/12)*$J67*$F67,0)+MAX((Expenses!FG$21-$K68/12)*$J68*$F67,0)+MAX((Expenses!FG$22-$K69/12)*$J69*$F67,0)+MAX((Expenses!FG$23-$K70/12)*$J70*$F67,0)+MAX((Expenses!FG$24-$K71/12)*$J71*$F67,0)))),0)</f>
        <v>81.874174117151682</v>
      </c>
      <c r="FJ233" s="154">
        <f>IF(AND(FJ$165&lt;=$E67,FJ$165&gt;=EOMONTH($D67,0)),IF($G67="NNN",SUM(Expenses!FH$20:FH$24)*$F67,IF($G67="FSG",0,IF($G67="MG",SUMPRODUCT(Expenses!FH$20:FH$24,$I67:$I71)*$F67,MAX((Expenses!FH$20-$K67/12)*$J67*$F67,0)+MAX((Expenses!FH$21-$K68/12)*$J68*$F67,0)+MAX((Expenses!FH$22-$K69/12)*$J69*$F67,0)+MAX((Expenses!FH$23-$K70/12)*$J70*$F67,0)+MAX((Expenses!FH$24-$K71/12)*$J71*$F67,0)))),0)</f>
        <v>82.018911597270801</v>
      </c>
      <c r="FK233" s="154">
        <f>IF(AND(FK$165&lt;=$E67,FK$165&gt;=EOMONTH($D67,0)),IF($G67="NNN",SUM(Expenses!FI$20:FI$24)*$F67,IF($G67="FSG",0,IF($G67="MG",SUMPRODUCT(Expenses!FI$20:FI$24,$I67:$I71)*$F67,MAX((Expenses!FI$20-$K67/12)*$J67*$F67,0)+MAX((Expenses!FI$21-$K68/12)*$J68*$F67,0)+MAX((Expenses!FI$22-$K69/12)*$J69*$F67,0)+MAX((Expenses!FI$23-$K70/12)*$J70*$F67,0)+MAX((Expenses!FI$24-$K71/12)*$J71*$F67,0)))),0)</f>
        <v>82.164006039062059</v>
      </c>
      <c r="FL233" s="154">
        <f>IF(AND(FL$165&lt;=$E67,FL$165&gt;=EOMONTH($D67,0)),IF($G67="NNN",SUM(Expenses!FJ$20:FJ$24)*$F67,IF($G67="FSG",0,IF($G67="MG",SUMPRODUCT(Expenses!FJ$20:FJ$24,$I67:$I71)*$F67,MAX((Expenses!FJ$20-$K67/12)*$J67*$F67,0)+MAX((Expenses!FJ$21-$K68/12)*$J68*$F67,0)+MAX((Expenses!FJ$22-$K69/12)*$J69*$F67,0)+MAX((Expenses!FJ$23-$K70/12)*$J70*$F67,0)+MAX((Expenses!FJ$24-$K71/12)*$J71*$F67,0)))),0)</f>
        <v>82.309458322889242</v>
      </c>
      <c r="FM233" s="154">
        <f>IF(AND(FM$165&lt;=$E67,FM$165&gt;=EOMONTH($D67,0)),IF($G67="NNN",SUM(Expenses!FK$20:FK$24)*$F67,IF($G67="FSG",0,IF($G67="MG",SUMPRODUCT(Expenses!FK$20:FK$24,$I67:$I71)*$F67,MAX((Expenses!FK$20-$K67/12)*$J67*$F67,0)+MAX((Expenses!FK$21-$K68/12)*$J68*$F67,0)+MAX((Expenses!FK$22-$K69/12)*$J69*$F67,0)+MAX((Expenses!FK$23-$K70/12)*$J70*$F67,0)+MAX((Expenses!FK$24-$K71/12)*$J71*$F67,0)))),0)</f>
        <v>82.45526933128734</v>
      </c>
      <c r="FN233" s="154">
        <f>IF(AND(FN$165&lt;=$E67,FN$165&gt;=EOMONTH($D67,0)),IF($G67="NNN",SUM(Expenses!FL$20:FL$24)*$F67,IF($G67="FSG",0,IF($G67="MG",SUMPRODUCT(Expenses!FL$20:FL$24,$I67:$I71)*$F67,MAX((Expenses!FL$20-$K67/12)*$J67*$F67,0)+MAX((Expenses!FL$21-$K68/12)*$J68*$F67,0)+MAX((Expenses!FL$22-$K69/12)*$J69*$F67,0)+MAX((Expenses!FL$23-$K70/12)*$J70*$F67,0)+MAX((Expenses!FL$24-$K71/12)*$J71*$F67,0)))),0)</f>
        <v>82.601439948967922</v>
      </c>
      <c r="FO233" s="154">
        <f>IF(AND(FO$165&lt;=$E67,FO$165&gt;=EOMONTH($D67,0)),IF($G67="NNN",SUM(Expenses!FM$20:FM$24)*$F67,IF($G67="FSG",0,IF($G67="MG",SUMPRODUCT(Expenses!FM$20:FM$24,$I67:$I71)*$F67,MAX((Expenses!FM$20-$K67/12)*$J67*$F67,0)+MAX((Expenses!FM$21-$K68/12)*$J68*$F67,0)+MAX((Expenses!FM$22-$K69/12)*$J69*$F67,0)+MAX((Expenses!FM$23-$K70/12)*$J70*$F67,0)+MAX((Expenses!FM$24-$K71/12)*$J71*$F67,0)))),0)</f>
        <v>82.747971062824476</v>
      </c>
      <c r="FP233" s="154">
        <f>IF(AND(FP$165&lt;=$E67,FP$165&gt;=EOMONTH($D67,0)),IF($G67="NNN",SUM(Expenses!FN$20:FN$24)*$F67,IF($G67="FSG",0,IF($G67="MG",SUMPRODUCT(Expenses!FN$20:FN$24,$I67:$I71)*$F67,MAX((Expenses!FN$20-$K67/12)*$J67*$F67,0)+MAX((Expenses!FN$21-$K68/12)*$J68*$F67,0)+MAX((Expenses!FN$22-$K69/12)*$J69*$F67,0)+MAX((Expenses!FN$23-$K70/12)*$J70*$F67,0)+MAX((Expenses!FN$24-$K71/12)*$J71*$F67,0)))),0)</f>
        <v>83.590484794625439</v>
      </c>
      <c r="FQ233" s="154">
        <f>IF(AND(FQ$165&lt;=$E67,FQ$165&gt;=EOMONTH($D67,0)),IF($G67="NNN",SUM(Expenses!FO$20:FO$24)*$F67,IF($G67="FSG",0,IF($G67="MG",SUMPRODUCT(Expenses!FO$20:FO$24,$I67:$I71)*$F67,MAX((Expenses!FO$20-$K67/12)*$J67*$F67,0)+MAX((Expenses!FO$21-$K68/12)*$J68*$F67,0)+MAX((Expenses!FO$22-$K69/12)*$J69*$F67,0)+MAX((Expenses!FO$23-$K70/12)*$J70*$F67,0)+MAX((Expenses!FO$24-$K71/12)*$J71*$F67,0)))),0)</f>
        <v>83.737739570269156</v>
      </c>
      <c r="FR233" s="154">
        <f>IF(AND(FR$165&lt;=$E67,FR$165&gt;=EOMONTH($D67,0)),IF($G67="NNN",SUM(Expenses!FP$20:FP$24)*$F67,IF($G67="FSG",0,IF($G67="MG",SUMPRODUCT(Expenses!FP$20:FP$24,$I67:$I71)*$F67,MAX((Expenses!FP$20-$K67/12)*$J67*$F67,0)+MAX((Expenses!FP$21-$K68/12)*$J68*$F67,0)+MAX((Expenses!FP$22-$K69/12)*$J69*$F67,0)+MAX((Expenses!FP$23-$K70/12)*$J70*$F67,0)+MAX((Expenses!FP$24-$K71/12)*$J71*$F67,0)))),0)</f>
        <v>83.885357515914848</v>
      </c>
      <c r="FS233" s="154">
        <f>IF(AND(FS$165&lt;=$E67,FS$165&gt;=EOMONTH($D67,0)),IF($G67="NNN",SUM(Expenses!FQ$20:FQ$24)*$F67,IF($G67="FSG",0,IF($G67="MG",SUMPRODUCT(Expenses!FQ$20:FQ$24,$I67:$I71)*$F67,MAX((Expenses!FQ$20-$K67/12)*$J67*$F67,0)+MAX((Expenses!FQ$21-$K68/12)*$J68*$F67,0)+MAX((Expenses!FQ$22-$K69/12)*$J69*$F67,0)+MAX((Expenses!FQ$23-$K70/12)*$J70*$F67,0)+MAX((Expenses!FQ$24-$K71/12)*$J71*$F67,0)))),0)</f>
        <v>84.033339527237771</v>
      </c>
      <c r="FT233" s="154">
        <f>IF(AND(FT$165&lt;=$E67,FT$165&gt;=EOMONTH($D67,0)),IF($G67="NNN",SUM(Expenses!FR$20:FR$24)*$F67,IF($G67="FSG",0,IF($G67="MG",SUMPRODUCT(Expenses!FR$20:FR$24,$I67:$I71)*$F67,MAX((Expenses!FR$20-$K67/12)*$J67*$F67,0)+MAX((Expenses!FR$21-$K68/12)*$J68*$F67,0)+MAX((Expenses!FR$22-$K69/12)*$J69*$F67,0)+MAX((Expenses!FR$23-$K70/12)*$J70*$F67,0)+MAX((Expenses!FR$24-$K71/12)*$J71*$F67,0)))),0)</f>
        <v>84.181686502122034</v>
      </c>
      <c r="FU233" s="154">
        <f>IF(AND(FU$165&lt;=$E67,FU$165&gt;=EOMONTH($D67,0)),IF($G67="NNN",SUM(Expenses!FS$20:FS$24)*$F67,IF($G67="FSG",0,IF($G67="MG",SUMPRODUCT(Expenses!FS$20:FS$24,$I67:$I71)*$F67,MAX((Expenses!FS$20-$K67/12)*$J67*$F67,0)+MAX((Expenses!FS$21-$K68/12)*$J68*$F67,0)+MAX((Expenses!FS$22-$K69/12)*$J69*$F67,0)+MAX((Expenses!FS$23-$K70/12)*$J70*$F67,0)+MAX((Expenses!FS$24-$K71/12)*$J71*$F67,0)))),0)</f>
        <v>84.33039934066629</v>
      </c>
      <c r="FV233" s="154">
        <f>IF(AND(FV$165&lt;=$E67,FV$165&gt;=EOMONTH($D67,0)),IF($G67="NNN",SUM(Expenses!FT$20:FT$24)*$F67,IF($G67="FSG",0,IF($G67="MG",SUMPRODUCT(Expenses!FT$20:FT$24,$I67:$I71)*$F67,MAX((Expenses!FT$20-$K67/12)*$J67*$F67,0)+MAX((Expenses!FT$21-$K68/12)*$J68*$F67,0)+MAX((Expenses!FT$22-$K69/12)*$J69*$F67,0)+MAX((Expenses!FT$23-$K70/12)*$J70*$F67,0)+MAX((Expenses!FT$24-$K71/12)*$J71*$F67,0)))),0)</f>
        <v>84.479478945188987</v>
      </c>
      <c r="FW233" s="154">
        <f>IF(AND(FW$165&lt;=$E67,FW$165&gt;=EOMONTH($D67,0)),IF($G67="NNN",SUM(Expenses!FU$20:FU$24)*$F67,IF($G67="FSG",0,IF($G67="MG",SUMPRODUCT(Expenses!FU$20:FU$24,$I67:$I71)*$F67,MAX((Expenses!FU$20-$K67/12)*$J67*$F67,0)+MAX((Expenses!FU$21-$K68/12)*$J68*$F67,0)+MAX((Expenses!FU$22-$K69/12)*$J69*$F67,0)+MAX((Expenses!FU$23-$K70/12)*$J70*$F67,0)+MAX((Expenses!FU$24-$K71/12)*$J71*$F67,0)))),0)</f>
        <v>84.628926220233978</v>
      </c>
      <c r="FX233" s="154">
        <f>IF(AND(FX$165&lt;=$E67,FX$165&gt;=EOMONTH($D67,0)),IF($G67="NNN",SUM(Expenses!FV$20:FV$24)*$F67,IF($G67="FSG",0,IF($G67="MG",SUMPRODUCT(Expenses!FV$20:FV$24,$I67:$I71)*$F67,MAX((Expenses!FV$20-$K67/12)*$J67*$F67,0)+MAX((Expenses!FV$21-$K68/12)*$J68*$F67,0)+MAX((Expenses!FV$22-$K69/12)*$J69*$F67,0)+MAX((Expenses!FV$23-$K70/12)*$J70*$F67,0)+MAX((Expenses!FV$24-$K71/12)*$J71*$F67,0)))),0)</f>
        <v>84.77874207257598</v>
      </c>
      <c r="FY233" s="154">
        <f>IF(AND(FY$165&lt;=$E67,FY$165&gt;=EOMONTH($D67,0)),IF($G67="NNN",SUM(Expenses!FW$20:FW$24)*$F67,IF($G67="FSG",0,IF($G67="MG",SUMPRODUCT(Expenses!FW$20:FW$24,$I67:$I71)*$F67,MAX((Expenses!FW$20-$K67/12)*$J67*$F67,0)+MAX((Expenses!FW$21-$K68/12)*$J68*$F67,0)+MAX((Expenses!FW$22-$K69/12)*$J69*$F67,0)+MAX((Expenses!FW$23-$K70/12)*$J70*$F67,0)+MAX((Expenses!FW$24-$K71/12)*$J71*$F67,0)))),0)</f>
        <v>84.928927411226013</v>
      </c>
      <c r="FZ233" s="154">
        <f>IF(AND(FZ$165&lt;=$E67,FZ$165&gt;=EOMONTH($D67,0)),IF($G67="NNN",SUM(Expenses!FX$20:FX$24)*$F67,IF($G67="FSG",0,IF($G67="MG",SUMPRODUCT(Expenses!FX$20:FX$24,$I67:$I71)*$F67,MAX((Expenses!FX$20-$K67/12)*$J67*$F67,0)+MAX((Expenses!FX$21-$K68/12)*$J68*$F67,0)+MAX((Expenses!FX$22-$K69/12)*$J69*$F67,0)+MAX((Expenses!FX$23-$K70/12)*$J70*$F67,0)+MAX((Expenses!FX$24-$K71/12)*$J71*$F67,0)))),0)</f>
        <v>85.079483147437031</v>
      </c>
      <c r="GA233" s="154">
        <f>IF(AND(GA$165&lt;=$E67,GA$165&gt;=EOMONTH($D67,0)),IF($G67="NNN",SUM(Expenses!FY$20:FY$24)*$F67,IF($G67="FSG",0,IF($G67="MG",SUMPRODUCT(Expenses!FY$20:FY$24,$I67:$I71)*$F67,MAX((Expenses!FY$20-$K67/12)*$J67*$F67,0)+MAX((Expenses!FY$21-$K68/12)*$J68*$F67,0)+MAX((Expenses!FY$22-$K69/12)*$J69*$F67,0)+MAX((Expenses!FY$23-$K70/12)*$J70*$F67,0)+MAX((Expenses!FY$24-$K71/12)*$J71*$F67,0)))),0)</f>
        <v>0</v>
      </c>
      <c r="GB233" s="154">
        <f>IF(AND(GB$165&lt;=$E67,GB$165&gt;=EOMONTH($D67,0)),IF($G67="NNN",SUM(Expenses!FZ$20:FZ$24)*$F67,IF($G67="FSG",0,IF($G67="MG",SUMPRODUCT(Expenses!FZ$20:FZ$24,$I67:$I71)*$F67,MAX((Expenses!FZ$20-$K67/12)*$J67*$F67,0)+MAX((Expenses!FZ$21-$K68/12)*$J68*$F67,0)+MAX((Expenses!FZ$22-$K69/12)*$J69*$F67,0)+MAX((Expenses!FZ$23-$K70/12)*$J70*$F67,0)+MAX((Expenses!FZ$24-$K71/12)*$J71*$F67,0)))),0)</f>
        <v>0</v>
      </c>
      <c r="GC233" s="154">
        <f>IF(AND(GC$165&lt;=$E67,GC$165&gt;=EOMONTH($D67,0)),IF($G67="NNN",SUM(Expenses!GA$20:GA$24)*$F67,IF($G67="FSG",0,IF($G67="MG",SUMPRODUCT(Expenses!GA$20:GA$24,$I67:$I71)*$F67,MAX((Expenses!GA$20-$K67/12)*$J67*$F67,0)+MAX((Expenses!GA$21-$K68/12)*$J68*$F67,0)+MAX((Expenses!GA$22-$K69/12)*$J69*$F67,0)+MAX((Expenses!GA$23-$K70/12)*$J70*$F67,0)+MAX((Expenses!GA$24-$K71/12)*$J71*$F67,0)))),0)</f>
        <v>0</v>
      </c>
      <c r="GD233" s="154">
        <f>IF(AND(GD$165&lt;=$E67,GD$165&gt;=EOMONTH($D67,0)),IF($G67="NNN",SUM(Expenses!GB$20:GB$24)*$F67,IF($G67="FSG",0,IF($G67="MG",SUMPRODUCT(Expenses!GB$20:GB$24,$I67:$I71)*$F67,MAX((Expenses!GB$20-$K67/12)*$J67*$F67,0)+MAX((Expenses!GB$21-$K68/12)*$J68*$F67,0)+MAX((Expenses!GB$22-$K69/12)*$J69*$F67,0)+MAX((Expenses!GB$23-$K70/12)*$J70*$F67,0)+MAX((Expenses!GB$24-$K71/12)*$J71*$F67,0)))),0)</f>
        <v>0</v>
      </c>
      <c r="GE233" s="154">
        <f>IF(AND(GE$165&lt;=$E67,GE$165&gt;=EOMONTH($D67,0)),IF($G67="NNN",SUM(Expenses!GC$20:GC$24)*$F67,IF($G67="FSG",0,IF($G67="MG",SUMPRODUCT(Expenses!GC$20:GC$24,$I67:$I71)*$F67,MAX((Expenses!GC$20-$K67/12)*$J67*$F67,0)+MAX((Expenses!GC$21-$K68/12)*$J68*$F67,0)+MAX((Expenses!GC$22-$K69/12)*$J69*$F67,0)+MAX((Expenses!GC$23-$K70/12)*$J70*$F67,0)+MAX((Expenses!GC$24-$K71/12)*$J71*$F67,0)))),0)</f>
        <v>0</v>
      </c>
      <c r="GF233" s="154">
        <f>IF(AND(GF$165&lt;=$E67,GF$165&gt;=EOMONTH($D67,0)),IF($G67="NNN",SUM(Expenses!GD$20:GD$24)*$F67,IF($G67="FSG",0,IF($G67="MG",SUMPRODUCT(Expenses!GD$20:GD$24,$I67:$I71)*$F67,MAX((Expenses!GD$20-$K67/12)*$J67*$F67,0)+MAX((Expenses!GD$21-$K68/12)*$J68*$F67,0)+MAX((Expenses!GD$22-$K69/12)*$J69*$F67,0)+MAX((Expenses!GD$23-$K70/12)*$J70*$F67,0)+MAX((Expenses!GD$24-$K71/12)*$J71*$F67,0)))),0)</f>
        <v>0</v>
      </c>
      <c r="GG233" s="154">
        <f>IF(AND(GG$165&lt;=$E67,GG$165&gt;=EOMONTH($D67,0)),IF($G67="NNN",SUM(Expenses!GE$20:GE$24)*$F67,IF($G67="FSG",0,IF($G67="MG",SUMPRODUCT(Expenses!GE$20:GE$24,$I67:$I71)*$F67,MAX((Expenses!GE$20-$K67/12)*$J67*$F67,0)+MAX((Expenses!GE$21-$K68/12)*$J68*$F67,0)+MAX((Expenses!GE$22-$K69/12)*$J69*$F67,0)+MAX((Expenses!GE$23-$K70/12)*$J70*$F67,0)+MAX((Expenses!GE$24-$K71/12)*$J71*$F67,0)))),0)</f>
        <v>0</v>
      </c>
      <c r="GH233" s="154">
        <f>IF(AND(GH$165&lt;=$E67,GH$165&gt;=EOMONTH($D67,0)),IF($G67="NNN",SUM(Expenses!GF$20:GF$24)*$F67,IF($G67="FSG",0,IF($G67="MG",SUMPRODUCT(Expenses!GF$20:GF$24,$I67:$I71)*$F67,MAX((Expenses!GF$20-$K67/12)*$J67*$F67,0)+MAX((Expenses!GF$21-$K68/12)*$J68*$F67,0)+MAX((Expenses!GF$22-$K69/12)*$J69*$F67,0)+MAX((Expenses!GF$23-$K70/12)*$J70*$F67,0)+MAX((Expenses!GF$24-$K71/12)*$J71*$F67,0)))),0)</f>
        <v>0</v>
      </c>
      <c r="GI233" s="154">
        <f>IF(AND(GI$165&lt;=$E67,GI$165&gt;=EOMONTH($D67,0)),IF($G67="NNN",SUM(Expenses!GG$20:GG$24)*$F67,IF($G67="FSG",0,IF($G67="MG",SUMPRODUCT(Expenses!GG$20:GG$24,$I67:$I71)*$F67,MAX((Expenses!GG$20-$K67/12)*$J67*$F67,0)+MAX((Expenses!GG$21-$K68/12)*$J68*$F67,0)+MAX((Expenses!GG$22-$K69/12)*$J69*$F67,0)+MAX((Expenses!GG$23-$K70/12)*$J70*$F67,0)+MAX((Expenses!GG$24-$K71/12)*$J71*$F67,0)))),0)</f>
        <v>0</v>
      </c>
      <c r="GJ233" s="154">
        <f>IF(AND(GJ$165&lt;=$E67,GJ$165&gt;=EOMONTH($D67,0)),IF($G67="NNN",SUM(Expenses!GH$20:GH$24)*$F67,IF($G67="FSG",0,IF($G67="MG",SUMPRODUCT(Expenses!GH$20:GH$24,$I67:$I71)*$F67,MAX((Expenses!GH$20-$K67/12)*$J67*$F67,0)+MAX((Expenses!GH$21-$K68/12)*$J68*$F67,0)+MAX((Expenses!GH$22-$K69/12)*$J69*$F67,0)+MAX((Expenses!GH$23-$K70/12)*$J70*$F67,0)+MAX((Expenses!GH$24-$K71/12)*$J71*$F67,0)))),0)</f>
        <v>0</v>
      </c>
      <c r="GK233" s="154">
        <f>IF(AND(GK$165&lt;=$E67,GK$165&gt;=EOMONTH($D67,0)),IF($G67="NNN",SUM(Expenses!GI$20:GI$24)*$F67,IF($G67="FSG",0,IF($G67="MG",SUMPRODUCT(Expenses!GI$20:GI$24,$I67:$I71)*$F67,MAX((Expenses!GI$20-$K67/12)*$J67*$F67,0)+MAX((Expenses!GI$21-$K68/12)*$J68*$F67,0)+MAX((Expenses!GI$22-$K69/12)*$J69*$F67,0)+MAX((Expenses!GI$23-$K70/12)*$J70*$F67,0)+MAX((Expenses!GI$24-$K71/12)*$J71*$F67,0)))),0)</f>
        <v>0</v>
      </c>
      <c r="GL233" s="154">
        <f>IF(AND(GL$165&lt;=$E67,GL$165&gt;=EOMONTH($D67,0)),IF($G67="NNN",SUM(Expenses!GJ$20:GJ$24)*$F67,IF($G67="FSG",0,IF($G67="MG",SUMPRODUCT(Expenses!GJ$20:GJ$24,$I67:$I71)*$F67,MAX((Expenses!GJ$20-$K67/12)*$J67*$F67,0)+MAX((Expenses!GJ$21-$K68/12)*$J68*$F67,0)+MAX((Expenses!GJ$22-$K69/12)*$J69*$F67,0)+MAX((Expenses!GJ$23-$K70/12)*$J70*$F67,0)+MAX((Expenses!GJ$24-$K71/12)*$J71*$F67,0)))),0)</f>
        <v>0</v>
      </c>
      <c r="GM233" s="154">
        <f>IF(AND(GM$165&lt;=$E67,GM$165&gt;=EOMONTH($D67,0)),IF($G67="NNN",SUM(Expenses!GK$20:GK$24)*$F67,IF($G67="FSG",0,IF($G67="MG",SUMPRODUCT(Expenses!GK$20:GK$24,$I67:$I71)*$F67,MAX((Expenses!GK$20-$K67/12)*$J67*$F67,0)+MAX((Expenses!GK$21-$K68/12)*$J68*$F67,0)+MAX((Expenses!GK$22-$K69/12)*$J69*$F67,0)+MAX((Expenses!GK$23-$K70/12)*$J70*$F67,0)+MAX((Expenses!GK$24-$K71/12)*$J71*$F67,0)))),0)</f>
        <v>0</v>
      </c>
      <c r="GN233" s="154">
        <f>IF(AND(GN$165&lt;=$E67,GN$165&gt;=EOMONTH($D67,0)),IF($G67="NNN",SUM(Expenses!GL$20:GL$24)*$F67,IF($G67="FSG",0,IF($G67="MG",SUMPRODUCT(Expenses!GL$20:GL$24,$I67:$I71)*$F67,MAX((Expenses!GL$20-$K67/12)*$J67*$F67,0)+MAX((Expenses!GL$21-$K68/12)*$J68*$F67,0)+MAX((Expenses!GL$22-$K69/12)*$J69*$F67,0)+MAX((Expenses!GL$23-$K70/12)*$J70*$F67,0)+MAX((Expenses!GL$24-$K71/12)*$J71*$F67,0)))),0)</f>
        <v>0</v>
      </c>
      <c r="GO233" s="154">
        <f>IF(AND(GO$165&lt;=$E67,GO$165&gt;=EOMONTH($D67,0)),IF($G67="NNN",SUM(Expenses!GM$20:GM$24)*$F67,IF($G67="FSG",0,IF($G67="MG",SUMPRODUCT(Expenses!GM$20:GM$24,$I67:$I71)*$F67,MAX((Expenses!GM$20-$K67/12)*$J67*$F67,0)+MAX((Expenses!GM$21-$K68/12)*$J68*$F67,0)+MAX((Expenses!GM$22-$K69/12)*$J69*$F67,0)+MAX((Expenses!GM$23-$K70/12)*$J70*$F67,0)+MAX((Expenses!GM$24-$K71/12)*$J71*$F67,0)))),0)</f>
        <v>0</v>
      </c>
      <c r="GP233" s="154">
        <f>IF(AND(GP$165&lt;=$E67,GP$165&gt;=EOMONTH($D67,0)),IF($G67="NNN",SUM(Expenses!GN$20:GN$24)*$F67,IF($G67="FSG",0,IF($G67="MG",SUMPRODUCT(Expenses!GN$20:GN$24,$I67:$I71)*$F67,MAX((Expenses!GN$20-$K67/12)*$J67*$F67,0)+MAX((Expenses!GN$21-$K68/12)*$J68*$F67,0)+MAX((Expenses!GN$22-$K69/12)*$J69*$F67,0)+MAX((Expenses!GN$23-$K70/12)*$J70*$F67,0)+MAX((Expenses!GN$24-$K71/12)*$J71*$F67,0)))),0)</f>
        <v>0</v>
      </c>
      <c r="GQ233" s="154">
        <f>IF(AND(GQ$165&lt;=$E67,GQ$165&gt;=EOMONTH($D67,0)),IF($G67="NNN",SUM(Expenses!GO$20:GO$24)*$F67,IF($G67="FSG",0,IF($G67="MG",SUMPRODUCT(Expenses!GO$20:GO$24,$I67:$I71)*$F67,MAX((Expenses!GO$20-$K67/12)*$J67*$F67,0)+MAX((Expenses!GO$21-$K68/12)*$J68*$F67,0)+MAX((Expenses!GO$22-$K69/12)*$J69*$F67,0)+MAX((Expenses!GO$23-$K70/12)*$J70*$F67,0)+MAX((Expenses!GO$24-$K71/12)*$J71*$F67,0)))),0)</f>
        <v>0</v>
      </c>
      <c r="GR233" s="154">
        <f>IF(AND(GR$165&lt;=$E67,GR$165&gt;=EOMONTH($D67,0)),IF($G67="NNN",SUM(Expenses!GP$20:GP$24)*$F67,IF($G67="FSG",0,IF($G67="MG",SUMPRODUCT(Expenses!GP$20:GP$24,$I67:$I71)*$F67,MAX((Expenses!GP$20-$K67/12)*$J67*$F67,0)+MAX((Expenses!GP$21-$K68/12)*$J68*$F67,0)+MAX((Expenses!GP$22-$K69/12)*$J69*$F67,0)+MAX((Expenses!GP$23-$K70/12)*$J70*$F67,0)+MAX((Expenses!GP$24-$K71/12)*$J71*$F67,0)))),0)</f>
        <v>0</v>
      </c>
      <c r="GS233" s="154">
        <f>IF(AND(GS$165&lt;=$E67,GS$165&gt;=EOMONTH($D67,0)),IF($G67="NNN",SUM(Expenses!GQ$20:GQ$24)*$F67,IF($G67="FSG",0,IF($G67="MG",SUMPRODUCT(Expenses!GQ$20:GQ$24,$I67:$I71)*$F67,MAX((Expenses!GQ$20-$K67/12)*$J67*$F67,0)+MAX((Expenses!GQ$21-$K68/12)*$J68*$F67,0)+MAX((Expenses!GQ$22-$K69/12)*$J69*$F67,0)+MAX((Expenses!GQ$23-$K70/12)*$J70*$F67,0)+MAX((Expenses!GQ$24-$K71/12)*$J71*$F67,0)))),0)</f>
        <v>0</v>
      </c>
      <c r="GT233" s="154">
        <f>IF(AND(GT$165&lt;=$E67,GT$165&gt;=EOMONTH($D67,0)),IF($G67="NNN",SUM(Expenses!GR$20:GR$24)*$F67,IF($G67="FSG",0,IF($G67="MG",SUMPRODUCT(Expenses!GR$20:GR$24,$I67:$I71)*$F67,MAX((Expenses!GR$20-$K67/12)*$J67*$F67,0)+MAX((Expenses!GR$21-$K68/12)*$J68*$F67,0)+MAX((Expenses!GR$22-$K69/12)*$J69*$F67,0)+MAX((Expenses!GR$23-$K70/12)*$J70*$F67,0)+MAX((Expenses!GR$24-$K71/12)*$J71*$F67,0)))),0)</f>
        <v>0</v>
      </c>
      <c r="GU233" s="154">
        <f>IF(AND(GU$165&lt;=$E67,GU$165&gt;=EOMONTH($D67,0)),IF($G67="NNN",SUM(Expenses!GS$20:GS$24)*$F67,IF($G67="FSG",0,IF($G67="MG",SUMPRODUCT(Expenses!GS$20:GS$24,$I67:$I71)*$F67,MAX((Expenses!GS$20-$K67/12)*$J67*$F67,0)+MAX((Expenses!GS$21-$K68/12)*$J68*$F67,0)+MAX((Expenses!GS$22-$K69/12)*$J69*$F67,0)+MAX((Expenses!GS$23-$K70/12)*$J70*$F67,0)+MAX((Expenses!GS$24-$K71/12)*$J71*$F67,0)))),0)</f>
        <v>0</v>
      </c>
      <c r="GV233" s="154">
        <f>IF(AND(GV$165&lt;=$E67,GV$165&gt;=EOMONTH($D67,0)),IF($G67="NNN",SUM(Expenses!GT$20:GT$24)*$F67,IF($G67="FSG",0,IF($G67="MG",SUMPRODUCT(Expenses!GT$20:GT$24,$I67:$I71)*$F67,MAX((Expenses!GT$20-$K67/12)*$J67*$F67,0)+MAX((Expenses!GT$21-$K68/12)*$J68*$F67,0)+MAX((Expenses!GT$22-$K69/12)*$J69*$F67,0)+MAX((Expenses!GT$23-$K70/12)*$J70*$F67,0)+MAX((Expenses!GT$24-$K71/12)*$J71*$F67,0)))),0)</f>
        <v>0</v>
      </c>
      <c r="GW233" s="154">
        <f>IF(AND(GW$165&lt;=$E67,GW$165&gt;=EOMONTH($D67,0)),IF($G67="NNN",SUM(Expenses!GU$20:GU$24)*$F67,IF($G67="FSG",0,IF($G67="MG",SUMPRODUCT(Expenses!GU$20:GU$24,$I67:$I71)*$F67,MAX((Expenses!GU$20-$K67/12)*$J67*$F67,0)+MAX((Expenses!GU$21-$K68/12)*$J68*$F67,0)+MAX((Expenses!GU$22-$K69/12)*$J69*$F67,0)+MAX((Expenses!GU$23-$K70/12)*$J70*$F67,0)+MAX((Expenses!GU$24-$K71/12)*$J71*$F67,0)))),0)</f>
        <v>0</v>
      </c>
      <c r="GX233" s="154">
        <f>IF(AND(GX$165&lt;=$E67,GX$165&gt;=EOMONTH($D67,0)),IF($G67="NNN",SUM(Expenses!GV$20:GV$24)*$F67,IF($G67="FSG",0,IF($G67="MG",SUMPRODUCT(Expenses!GV$20:GV$24,$I67:$I71)*$F67,MAX((Expenses!GV$20-$K67/12)*$J67*$F67,0)+MAX((Expenses!GV$21-$K68/12)*$J68*$F67,0)+MAX((Expenses!GV$22-$K69/12)*$J69*$F67,0)+MAX((Expenses!GV$23-$K70/12)*$J70*$F67,0)+MAX((Expenses!GV$24-$K71/12)*$J71*$F67,0)))),0)</f>
        <v>0</v>
      </c>
      <c r="GY233" s="154">
        <f>IF(AND(GY$165&lt;=$E67,GY$165&gt;=EOMONTH($D67,0)),IF($G67="NNN",SUM(Expenses!GW$20:GW$24)*$F67,IF($G67="FSG",0,IF($G67="MG",SUMPRODUCT(Expenses!GW$20:GW$24,$I67:$I71)*$F67,MAX((Expenses!GW$20-$K67/12)*$J67*$F67,0)+MAX((Expenses!GW$21-$K68/12)*$J68*$F67,0)+MAX((Expenses!GW$22-$K69/12)*$J69*$F67,0)+MAX((Expenses!GW$23-$K70/12)*$J70*$F67,0)+MAX((Expenses!GW$24-$K71/12)*$J71*$F67,0)))),0)</f>
        <v>0</v>
      </c>
      <c r="GZ233" s="154">
        <f>IF(AND(GZ$165&lt;=$E67,GZ$165&gt;=EOMONTH($D67,0)),IF($G67="NNN",SUM(Expenses!GX$20:GX$24)*$F67,IF($G67="FSG",0,IF($G67="MG",SUMPRODUCT(Expenses!GX$20:GX$24,$I67:$I71)*$F67,MAX((Expenses!GX$20-$K67/12)*$J67*$F67,0)+MAX((Expenses!GX$21-$K68/12)*$J68*$F67,0)+MAX((Expenses!GX$22-$K69/12)*$J69*$F67,0)+MAX((Expenses!GX$23-$K70/12)*$J70*$F67,0)+MAX((Expenses!GX$24-$K71/12)*$J71*$F67,0)))),0)</f>
        <v>0</v>
      </c>
      <c r="HA233" s="154">
        <f>IF(AND(HA$165&lt;=$E67,HA$165&gt;=EOMONTH($D67,0)),IF($G67="NNN",SUM(Expenses!GY$20:GY$24)*$F67,IF($G67="FSG",0,IF($G67="MG",SUMPRODUCT(Expenses!GY$20:GY$24,$I67:$I71)*$F67,MAX((Expenses!GY$20-$K67/12)*$J67*$F67,0)+MAX((Expenses!GY$21-$K68/12)*$J68*$F67,0)+MAX((Expenses!GY$22-$K69/12)*$J69*$F67,0)+MAX((Expenses!GY$23-$K70/12)*$J70*$F67,0)+MAX((Expenses!GY$24-$K71/12)*$J71*$F67,0)))),0)</f>
        <v>0</v>
      </c>
      <c r="HB233" s="154">
        <f>IF(AND(HB$165&lt;=$E67,HB$165&gt;=EOMONTH($D67,0)),IF($G67="NNN",SUM(Expenses!GZ$20:GZ$24)*$F67,IF($G67="FSG",0,IF($G67="MG",SUMPRODUCT(Expenses!GZ$20:GZ$24,$I67:$I71)*$F67,MAX((Expenses!GZ$20-$K67/12)*$J67*$F67,0)+MAX((Expenses!GZ$21-$K68/12)*$J68*$F67,0)+MAX((Expenses!GZ$22-$K69/12)*$J69*$F67,0)+MAX((Expenses!GZ$23-$K70/12)*$J70*$F67,0)+MAX((Expenses!GZ$24-$K71/12)*$J71*$F67,0)))),0)</f>
        <v>0</v>
      </c>
      <c r="HC233" s="154">
        <f>IF(AND(HC$165&lt;=$E67,HC$165&gt;=EOMONTH($D67,0)),IF($G67="NNN",SUM(Expenses!HA$20:HA$24)*$F67,IF($G67="FSG",0,IF($G67="MG",SUMPRODUCT(Expenses!HA$20:HA$24,$I67:$I71)*$F67,MAX((Expenses!HA$20-$K67/12)*$J67*$F67,0)+MAX((Expenses!HA$21-$K68/12)*$J68*$F67,0)+MAX((Expenses!HA$22-$K69/12)*$J69*$F67,0)+MAX((Expenses!HA$23-$K70/12)*$J70*$F67,0)+MAX((Expenses!HA$24-$K71/12)*$J71*$F67,0)))),0)</f>
        <v>0</v>
      </c>
      <c r="HD233" s="154">
        <f>IF(AND(HD$165&lt;=$E67,HD$165&gt;=EOMONTH($D67,0)),IF($G67="NNN",SUM(Expenses!HB$20:HB$24)*$F67,IF($G67="FSG",0,IF($G67="MG",SUMPRODUCT(Expenses!HB$20:HB$24,$I67:$I71)*$F67,MAX((Expenses!HB$20-$K67/12)*$J67*$F67,0)+MAX((Expenses!HB$21-$K68/12)*$J68*$F67,0)+MAX((Expenses!HB$22-$K69/12)*$J69*$F67,0)+MAX((Expenses!HB$23-$K70/12)*$J70*$F67,0)+MAX((Expenses!HB$24-$K71/12)*$J71*$F67,0)))),0)</f>
        <v>0</v>
      </c>
      <c r="HE233" s="154">
        <f>IF(AND(HE$165&lt;=$E67,HE$165&gt;=EOMONTH($D67,0)),IF($G67="NNN",SUM(Expenses!HC$20:HC$24)*$F67,IF($G67="FSG",0,IF($G67="MG",SUMPRODUCT(Expenses!HC$20:HC$24,$I67:$I71)*$F67,MAX((Expenses!HC$20-$K67/12)*$J67*$F67,0)+MAX((Expenses!HC$21-$K68/12)*$J68*$F67,0)+MAX((Expenses!HC$22-$K69/12)*$J69*$F67,0)+MAX((Expenses!HC$23-$K70/12)*$J70*$F67,0)+MAX((Expenses!HC$24-$K71/12)*$J71*$F67,0)))),0)</f>
        <v>0</v>
      </c>
      <c r="HF233" s="154">
        <f>IF(AND(HF$165&lt;=$E67,HF$165&gt;=EOMONTH($D67,0)),IF($G67="NNN",SUM(Expenses!HD$20:HD$24)*$F67,IF($G67="FSG",0,IF($G67="MG",SUMPRODUCT(Expenses!HD$20:HD$24,$I67:$I71)*$F67,MAX((Expenses!HD$20-$K67/12)*$J67*$F67,0)+MAX((Expenses!HD$21-$K68/12)*$J68*$F67,0)+MAX((Expenses!HD$22-$K69/12)*$J69*$F67,0)+MAX((Expenses!HD$23-$K70/12)*$J70*$F67,0)+MAX((Expenses!HD$24-$K71/12)*$J71*$F67,0)))),0)</f>
        <v>0</v>
      </c>
      <c r="HG233" s="154">
        <f>IF(AND(HG$165&lt;=$E67,HG$165&gt;=EOMONTH($D67,0)),IF($G67="NNN",SUM(Expenses!HE$20:HE$24)*$F67,IF($G67="FSG",0,IF($G67="MG",SUMPRODUCT(Expenses!HE$20:HE$24,$I67:$I71)*$F67,MAX((Expenses!HE$20-$K67/12)*$J67*$F67,0)+MAX((Expenses!HE$21-$K68/12)*$J68*$F67,0)+MAX((Expenses!HE$22-$K69/12)*$J69*$F67,0)+MAX((Expenses!HE$23-$K70/12)*$J70*$F67,0)+MAX((Expenses!HE$24-$K71/12)*$J71*$F67,0)))),0)</f>
        <v>0</v>
      </c>
      <c r="HH233" s="154">
        <f>IF(AND(HH$165&lt;=$E67,HH$165&gt;=EOMONTH($D67,0)),IF($G67="NNN",SUM(Expenses!HF$20:HF$24)*$F67,IF($G67="FSG",0,IF($G67="MG",SUMPRODUCT(Expenses!HF$20:HF$24,$I67:$I71)*$F67,MAX((Expenses!HF$20-$K67/12)*$J67*$F67,0)+MAX((Expenses!HF$21-$K68/12)*$J68*$F67,0)+MAX((Expenses!HF$22-$K69/12)*$J69*$F67,0)+MAX((Expenses!HF$23-$K70/12)*$J70*$F67,0)+MAX((Expenses!HF$24-$K71/12)*$J71*$F67,0)))),0)</f>
        <v>0</v>
      </c>
      <c r="HI233" s="154">
        <f>IF(AND(HI$165&lt;=$E67,HI$165&gt;=EOMONTH($D67,0)),IF($G67="NNN",SUM(Expenses!HG$20:HG$24)*$F67,IF($G67="FSG",0,IF($G67="MG",SUMPRODUCT(Expenses!HG$20:HG$24,$I67:$I71)*$F67,MAX((Expenses!HG$20-$K67/12)*$J67*$F67,0)+MAX((Expenses!HG$21-$K68/12)*$J68*$F67,0)+MAX((Expenses!HG$22-$K69/12)*$J69*$F67,0)+MAX((Expenses!HG$23-$K70/12)*$J70*$F67,0)+MAX((Expenses!HG$24-$K71/12)*$J71*$F67,0)))),0)</f>
        <v>0</v>
      </c>
      <c r="HJ233" s="154">
        <f>IF(AND(HJ$165&lt;=$E67,HJ$165&gt;=EOMONTH($D67,0)),IF($G67="NNN",SUM(Expenses!HH$20:HH$24)*$F67,IF($G67="FSG",0,IF($G67="MG",SUMPRODUCT(Expenses!HH$20:HH$24,$I67:$I71)*$F67,MAX((Expenses!HH$20-$K67/12)*$J67*$F67,0)+MAX((Expenses!HH$21-$K68/12)*$J68*$F67,0)+MAX((Expenses!HH$22-$K69/12)*$J69*$F67,0)+MAX((Expenses!HH$23-$K70/12)*$J70*$F67,0)+MAX((Expenses!HH$24-$K71/12)*$J71*$F67,0)))),0)</f>
        <v>0</v>
      </c>
      <c r="HK233" s="154">
        <f>IF(AND(HK$165&lt;=$E67,HK$165&gt;=EOMONTH($D67,0)),IF($G67="NNN",SUM(Expenses!HI$20:HI$24)*$F67,IF($G67="FSG",0,IF($G67="MG",SUMPRODUCT(Expenses!HI$20:HI$24,$I67:$I71)*$F67,MAX((Expenses!HI$20-$K67/12)*$J67*$F67,0)+MAX((Expenses!HI$21-$K68/12)*$J68*$F67,0)+MAX((Expenses!HI$22-$K69/12)*$J69*$F67,0)+MAX((Expenses!HI$23-$K70/12)*$J70*$F67,0)+MAX((Expenses!HI$24-$K71/12)*$J71*$F67,0)))),0)</f>
        <v>0</v>
      </c>
      <c r="HL233" s="154">
        <f>IF(AND(HL$165&lt;=$E67,HL$165&gt;=EOMONTH($D67,0)),IF($G67="NNN",SUM(Expenses!HJ$20:HJ$24)*$F67,IF($G67="FSG",0,IF($G67="MG",SUMPRODUCT(Expenses!HJ$20:HJ$24,$I67:$I71)*$F67,MAX((Expenses!HJ$20-$K67/12)*$J67*$F67,0)+MAX((Expenses!HJ$21-$K68/12)*$J68*$F67,0)+MAX((Expenses!HJ$22-$K69/12)*$J69*$F67,0)+MAX((Expenses!HJ$23-$K70/12)*$J70*$F67,0)+MAX((Expenses!HJ$24-$K71/12)*$J71*$F67,0)))),0)</f>
        <v>0</v>
      </c>
      <c r="HM233" s="154">
        <f>IF(AND(HM$165&lt;=$E67,HM$165&gt;=EOMONTH($D67,0)),IF($G67="NNN",SUM(Expenses!HK$20:HK$24)*$F67,IF($G67="FSG",0,IF($G67="MG",SUMPRODUCT(Expenses!HK$20:HK$24,$I67:$I71)*$F67,MAX((Expenses!HK$20-$K67/12)*$J67*$F67,0)+MAX((Expenses!HK$21-$K68/12)*$J68*$F67,0)+MAX((Expenses!HK$22-$K69/12)*$J69*$F67,0)+MAX((Expenses!HK$23-$K70/12)*$J70*$F67,0)+MAX((Expenses!HK$24-$K71/12)*$J71*$F67,0)))),0)</f>
        <v>0</v>
      </c>
      <c r="HN233" s="154">
        <f>IF(AND(HN$165&lt;=$E67,HN$165&gt;=EOMONTH($D67,0)),IF($G67="NNN",SUM(Expenses!HL$20:HL$24)*$F67,IF($G67="FSG",0,IF($G67="MG",SUMPRODUCT(Expenses!HL$20:HL$24,$I67:$I71)*$F67,MAX((Expenses!HL$20-$K67/12)*$J67*$F67,0)+MAX((Expenses!HL$21-$K68/12)*$J68*$F67,0)+MAX((Expenses!HL$22-$K69/12)*$J69*$F67,0)+MAX((Expenses!HL$23-$K70/12)*$J70*$F67,0)+MAX((Expenses!HL$24-$K71/12)*$J71*$F67,0)))),0)</f>
        <v>0</v>
      </c>
      <c r="HO233" s="154">
        <f>IF(AND(HO$165&lt;=$E67,HO$165&gt;=EOMONTH($D67,0)),IF($G67="NNN",SUM(Expenses!HM$20:HM$24)*$F67,IF($G67="FSG",0,IF($G67="MG",SUMPRODUCT(Expenses!HM$20:HM$24,$I67:$I71)*$F67,MAX((Expenses!HM$20-$K67/12)*$J67*$F67,0)+MAX((Expenses!HM$21-$K68/12)*$J68*$F67,0)+MAX((Expenses!HM$22-$K69/12)*$J69*$F67,0)+MAX((Expenses!HM$23-$K70/12)*$J70*$F67,0)+MAX((Expenses!HM$24-$K71/12)*$J71*$F67,0)))),0)</f>
        <v>0</v>
      </c>
      <c r="HP233" s="154">
        <f>IF(AND(HP$165&lt;=$E67,HP$165&gt;=EOMONTH($D67,0)),IF($G67="NNN",SUM(Expenses!HN$20:HN$24)*$F67,IF($G67="FSG",0,IF($G67="MG",SUMPRODUCT(Expenses!HN$20:HN$24,$I67:$I71)*$F67,MAX((Expenses!HN$20-$K67/12)*$J67*$F67,0)+MAX((Expenses!HN$21-$K68/12)*$J68*$F67,0)+MAX((Expenses!HN$22-$K69/12)*$J69*$F67,0)+MAX((Expenses!HN$23-$K70/12)*$J70*$F67,0)+MAX((Expenses!HN$24-$K71/12)*$J71*$F67,0)))),0)</f>
        <v>0</v>
      </c>
      <c r="HQ233" s="154">
        <f>IF(AND(HQ$165&lt;=$E67,HQ$165&gt;=EOMONTH($D67,0)),IF($G67="NNN",SUM(Expenses!HO$20:HO$24)*$F67,IF($G67="FSG",0,IF($G67="MG",SUMPRODUCT(Expenses!HO$20:HO$24,$I67:$I71)*$F67,MAX((Expenses!HO$20-$K67/12)*$J67*$F67,0)+MAX((Expenses!HO$21-$K68/12)*$J68*$F67,0)+MAX((Expenses!HO$22-$K69/12)*$J69*$F67,0)+MAX((Expenses!HO$23-$K70/12)*$J70*$F67,0)+MAX((Expenses!HO$24-$K71/12)*$J71*$F67,0)))),0)</f>
        <v>0</v>
      </c>
      <c r="HR233" s="154">
        <f>IF(AND(HR$165&lt;=$E67,HR$165&gt;=EOMONTH($D67,0)),IF($G67="NNN",SUM(Expenses!HP$20:HP$24)*$F67,IF($G67="FSG",0,IF($G67="MG",SUMPRODUCT(Expenses!HP$20:HP$24,$I67:$I71)*$F67,MAX((Expenses!HP$20-$K67/12)*$J67*$F67,0)+MAX((Expenses!HP$21-$K68/12)*$J68*$F67,0)+MAX((Expenses!HP$22-$K69/12)*$J69*$F67,0)+MAX((Expenses!HP$23-$K70/12)*$J70*$F67,0)+MAX((Expenses!HP$24-$K71/12)*$J71*$F67,0)))),0)</f>
        <v>0</v>
      </c>
      <c r="HS233" s="154">
        <f>IF(AND(HS$165&lt;=$E67,HS$165&gt;=EOMONTH($D67,0)),IF($G67="NNN",SUM(Expenses!HQ$20:HQ$24)*$F67,IF($G67="FSG",0,IF($G67="MG",SUMPRODUCT(Expenses!HQ$20:HQ$24,$I67:$I71)*$F67,MAX((Expenses!HQ$20-$K67/12)*$J67*$F67,0)+MAX((Expenses!HQ$21-$K68/12)*$J68*$F67,0)+MAX((Expenses!HQ$22-$K69/12)*$J69*$F67,0)+MAX((Expenses!HQ$23-$K70/12)*$J70*$F67,0)+MAX((Expenses!HQ$24-$K71/12)*$J71*$F67,0)))),0)</f>
        <v>0</v>
      </c>
      <c r="HT233" s="154">
        <f>IF(AND(HT$165&lt;=$E67,HT$165&gt;=EOMONTH($D67,0)),IF($G67="NNN",SUM(Expenses!HR$20:HR$24)*$F67,IF($G67="FSG",0,IF($G67="MG",SUMPRODUCT(Expenses!HR$20:HR$24,$I67:$I71)*$F67,MAX((Expenses!HR$20-$K67/12)*$J67*$F67,0)+MAX((Expenses!HR$21-$K68/12)*$J68*$F67,0)+MAX((Expenses!HR$22-$K69/12)*$J69*$F67,0)+MAX((Expenses!HR$23-$K70/12)*$J70*$F67,0)+MAX((Expenses!HR$24-$K71/12)*$J71*$F67,0)))),0)</f>
        <v>0</v>
      </c>
      <c r="HU233" s="154">
        <f>IF(AND(HU$165&lt;=$E67,HU$165&gt;=EOMONTH($D67,0)),IF($G67="NNN",SUM(Expenses!HS$20:HS$24)*$F67,IF($G67="FSG",0,IF($G67="MG",SUMPRODUCT(Expenses!HS$20:HS$24,$I67:$I71)*$F67,MAX((Expenses!HS$20-$K67/12)*$J67*$F67,0)+MAX((Expenses!HS$21-$K68/12)*$J68*$F67,0)+MAX((Expenses!HS$22-$K69/12)*$J69*$F67,0)+MAX((Expenses!HS$23-$K70/12)*$J70*$F67,0)+MAX((Expenses!HS$24-$K71/12)*$J71*$F67,0)))),0)</f>
        <v>0</v>
      </c>
      <c r="HV233" s="154">
        <f>IF(AND(HV$165&lt;=$E67,HV$165&gt;=EOMONTH($D67,0)),IF($G67="NNN",SUM(Expenses!HT$20:HT$24)*$F67,IF($G67="FSG",0,IF($G67="MG",SUMPRODUCT(Expenses!HT$20:HT$24,$I67:$I71)*$F67,MAX((Expenses!HT$20-$K67/12)*$J67*$F67,0)+MAX((Expenses!HT$21-$K68/12)*$J68*$F67,0)+MAX((Expenses!HT$22-$K69/12)*$J69*$F67,0)+MAX((Expenses!HT$23-$K70/12)*$J70*$F67,0)+MAX((Expenses!HT$24-$K71/12)*$J71*$F67,0)))),0)</f>
        <v>0</v>
      </c>
      <c r="HW233" s="154">
        <f>IF(AND(HW$165&lt;=$E67,HW$165&gt;=EOMONTH($D67,0)),IF($G67="NNN",SUM(Expenses!HU$20:HU$24)*$F67,IF($G67="FSG",0,IF($G67="MG",SUMPRODUCT(Expenses!HU$20:HU$24,$I67:$I71)*$F67,MAX((Expenses!HU$20-$K67/12)*$J67*$F67,0)+MAX((Expenses!HU$21-$K68/12)*$J68*$F67,0)+MAX((Expenses!HU$22-$K69/12)*$J69*$F67,0)+MAX((Expenses!HU$23-$K70/12)*$J70*$F67,0)+MAX((Expenses!HU$24-$K71/12)*$J71*$F67,0)))),0)</f>
        <v>0</v>
      </c>
      <c r="HX233" s="154">
        <f>IF(AND(HX$165&lt;=$E67,HX$165&gt;=EOMONTH($D67,0)),IF($G67="NNN",SUM(Expenses!HV$20:HV$24)*$F67,IF($G67="FSG",0,IF($G67="MG",SUMPRODUCT(Expenses!HV$20:HV$24,$I67:$I71)*$F67,MAX((Expenses!HV$20-$K67/12)*$J67*$F67,0)+MAX((Expenses!HV$21-$K68/12)*$J68*$F67,0)+MAX((Expenses!HV$22-$K69/12)*$J69*$F67,0)+MAX((Expenses!HV$23-$K70/12)*$J70*$F67,0)+MAX((Expenses!HV$24-$K71/12)*$J71*$F67,0)))),0)</f>
        <v>0</v>
      </c>
      <c r="HY233" s="154">
        <f>IF(AND(HY$165&lt;=$E67,HY$165&gt;=EOMONTH($D67,0)),IF($G67="NNN",SUM(Expenses!HW$20:HW$24)*$F67,IF($G67="FSG",0,IF($G67="MG",SUMPRODUCT(Expenses!HW$20:HW$24,$I67:$I71)*$F67,MAX((Expenses!HW$20-$K67/12)*$J67*$F67,0)+MAX((Expenses!HW$21-$K68/12)*$J68*$F67,0)+MAX((Expenses!HW$22-$K69/12)*$J69*$F67,0)+MAX((Expenses!HW$23-$K70/12)*$J70*$F67,0)+MAX((Expenses!HW$24-$K71/12)*$J71*$F67,0)))),0)</f>
        <v>0</v>
      </c>
      <c r="HZ233" s="154">
        <f>IF(AND(HZ$165&lt;=$E67,HZ$165&gt;=EOMONTH($D67,0)),IF($G67="NNN",SUM(Expenses!HX$20:HX$24)*$F67,IF($G67="FSG",0,IF($G67="MG",SUMPRODUCT(Expenses!HX$20:HX$24,$I67:$I71)*$F67,MAX((Expenses!HX$20-$K67/12)*$J67*$F67,0)+MAX((Expenses!HX$21-$K68/12)*$J68*$F67,0)+MAX((Expenses!HX$22-$K69/12)*$J69*$F67,0)+MAX((Expenses!HX$23-$K70/12)*$J70*$F67,0)+MAX((Expenses!HX$24-$K71/12)*$J71*$F67,0)))),0)</f>
        <v>0</v>
      </c>
      <c r="IA233" s="154">
        <f>IF(AND(IA$165&lt;=$E67,IA$165&gt;=EOMONTH($D67,0)),IF($G67="NNN",SUM(Expenses!HY$20:HY$24)*$F67,IF($G67="FSG",0,IF($G67="MG",SUMPRODUCT(Expenses!HY$20:HY$24,$I67:$I71)*$F67,MAX((Expenses!HY$20-$K67/12)*$J67*$F67,0)+MAX((Expenses!HY$21-$K68/12)*$J68*$F67,0)+MAX((Expenses!HY$22-$K69/12)*$J69*$F67,0)+MAX((Expenses!HY$23-$K70/12)*$J70*$F67,0)+MAX((Expenses!HY$24-$K71/12)*$J71*$F67,0)))),0)</f>
        <v>0</v>
      </c>
      <c r="IB233" s="154">
        <f>IF(AND(IB$165&lt;=$E67,IB$165&gt;=EOMONTH($D67,0)),IF($G67="NNN",SUM(Expenses!HZ$20:HZ$24)*$F67,IF($G67="FSG",0,IF($G67="MG",SUMPRODUCT(Expenses!HZ$20:HZ$24,$I67:$I71)*$F67,MAX((Expenses!HZ$20-$K67/12)*$J67*$F67,0)+MAX((Expenses!HZ$21-$K68/12)*$J68*$F67,0)+MAX((Expenses!HZ$22-$K69/12)*$J69*$F67,0)+MAX((Expenses!HZ$23-$K70/12)*$J70*$F67,0)+MAX((Expenses!HZ$24-$K71/12)*$J71*$F67,0)))),0)</f>
        <v>0</v>
      </c>
      <c r="IC233" s="154">
        <f>IF(AND(IC$165&lt;=$E67,IC$165&gt;=EOMONTH($D67,0)),IF($G67="NNN",SUM(Expenses!IA$20:IA$24)*$F67,IF($G67="FSG",0,IF($G67="MG",SUMPRODUCT(Expenses!IA$20:IA$24,$I67:$I71)*$F67,MAX((Expenses!IA$20-$K67/12)*$J67*$F67,0)+MAX((Expenses!IA$21-$K68/12)*$J68*$F67,0)+MAX((Expenses!IA$22-$K69/12)*$J69*$F67,0)+MAX((Expenses!IA$23-$K70/12)*$J70*$F67,0)+MAX((Expenses!IA$24-$K71/12)*$J71*$F67,0)))),0)</f>
        <v>0</v>
      </c>
      <c r="ID233" s="154">
        <f>IF(AND(ID$165&lt;=$E67,ID$165&gt;=EOMONTH($D67,0)),IF($G67="NNN",SUM(Expenses!IB$20:IB$24)*$F67,IF($G67="FSG",0,IF($G67="MG",SUMPRODUCT(Expenses!IB$20:IB$24,$I67:$I71)*$F67,MAX((Expenses!IB$20-$K67/12)*$J67*$F67,0)+MAX((Expenses!IB$21-$K68/12)*$J68*$F67,0)+MAX((Expenses!IB$22-$K69/12)*$J69*$F67,0)+MAX((Expenses!IB$23-$K70/12)*$J70*$F67,0)+MAX((Expenses!IB$24-$K71/12)*$J71*$F67,0)))),0)</f>
        <v>0</v>
      </c>
      <c r="IE233" s="154">
        <f>IF(AND(IE$165&lt;=$E67,IE$165&gt;=EOMONTH($D67,0)),IF($G67="NNN",SUM(Expenses!IC$20:IC$24)*$F67,IF($G67="FSG",0,IF($G67="MG",SUMPRODUCT(Expenses!IC$20:IC$24,$I67:$I71)*$F67,MAX((Expenses!IC$20-$K67/12)*$J67*$F67,0)+MAX((Expenses!IC$21-$K68/12)*$J68*$F67,0)+MAX((Expenses!IC$22-$K69/12)*$J69*$F67,0)+MAX((Expenses!IC$23-$K70/12)*$J70*$F67,0)+MAX((Expenses!IC$24-$K71/12)*$J71*$F67,0)))),0)</f>
        <v>0</v>
      </c>
      <c r="IF233" s="154">
        <f>IF(AND(IF$165&lt;=$E67,IF$165&gt;=EOMONTH($D67,0)),IF($G67="NNN",SUM(Expenses!ID$20:ID$24)*$F67,IF($G67="FSG",0,IF($G67="MG",SUMPRODUCT(Expenses!ID$20:ID$24,$I67:$I71)*$F67,MAX((Expenses!ID$20-$K67/12)*$J67*$F67,0)+MAX((Expenses!ID$21-$K68/12)*$J68*$F67,0)+MAX((Expenses!ID$22-$K69/12)*$J69*$F67,0)+MAX((Expenses!ID$23-$K70/12)*$J70*$F67,0)+MAX((Expenses!ID$24-$K71/12)*$J71*$F67,0)))),0)</f>
        <v>0</v>
      </c>
      <c r="IG233" s="154">
        <f>IF(AND(IG$165&lt;=$E67,IG$165&gt;=EOMONTH($D67,0)),IF($G67="NNN",SUM(Expenses!IE$20:IE$24)*$F67,IF($G67="FSG",0,IF($G67="MG",SUMPRODUCT(Expenses!IE$20:IE$24,$I67:$I71)*$F67,MAX((Expenses!IE$20-$K67/12)*$J67*$F67,0)+MAX((Expenses!IE$21-$K68/12)*$J68*$F67,0)+MAX((Expenses!IE$22-$K69/12)*$J69*$F67,0)+MAX((Expenses!IE$23-$K70/12)*$J70*$F67,0)+MAX((Expenses!IE$24-$K71/12)*$J71*$F67,0)))),0)</f>
        <v>0</v>
      </c>
      <c r="IH233" s="154">
        <f>IF(AND(IH$165&lt;=$E67,IH$165&gt;=EOMONTH($D67,0)),IF($G67="NNN",SUM(Expenses!IF$20:IF$24)*$F67,IF($G67="FSG",0,IF($G67="MG",SUMPRODUCT(Expenses!IF$20:IF$24,$I67:$I71)*$F67,MAX((Expenses!IF$20-$K67/12)*$J67*$F67,0)+MAX((Expenses!IF$21-$K68/12)*$J68*$F67,0)+MAX((Expenses!IF$22-$K69/12)*$J69*$F67,0)+MAX((Expenses!IF$23-$K70/12)*$J70*$F67,0)+MAX((Expenses!IF$24-$K71/12)*$J71*$F67,0)))),0)</f>
        <v>0</v>
      </c>
      <c r="II233" s="154">
        <f>IF(AND(II$165&lt;=$E67,II$165&gt;=EOMONTH($D67,0)),IF($G67="NNN",SUM(Expenses!IG$20:IG$24)*$F67,IF($G67="FSG",0,IF($G67="MG",SUMPRODUCT(Expenses!IG$20:IG$24,$I67:$I71)*$F67,MAX((Expenses!IG$20-$K67/12)*$J67*$F67,0)+MAX((Expenses!IG$21-$K68/12)*$J68*$F67,0)+MAX((Expenses!IG$22-$K69/12)*$J69*$F67,0)+MAX((Expenses!IG$23-$K70/12)*$J70*$F67,0)+MAX((Expenses!IG$24-$K71/12)*$J71*$F67,0)))),0)</f>
        <v>0</v>
      </c>
      <c r="IJ233" s="154">
        <f>IF(AND(IJ$165&lt;=$E67,IJ$165&gt;=EOMONTH($D67,0)),IF($G67="NNN",SUM(Expenses!IH$20:IH$24)*$F67,IF($G67="FSG",0,IF($G67="MG",SUMPRODUCT(Expenses!IH$20:IH$24,$I67:$I71)*$F67,MAX((Expenses!IH$20-$K67/12)*$J67*$F67,0)+MAX((Expenses!IH$21-$K68/12)*$J68*$F67,0)+MAX((Expenses!IH$22-$K69/12)*$J69*$F67,0)+MAX((Expenses!IH$23-$K70/12)*$J70*$F67,0)+MAX((Expenses!IH$24-$K71/12)*$J71*$F67,0)))),0)</f>
        <v>0</v>
      </c>
      <c r="IK233" s="154">
        <f>IF(AND(IK$165&lt;=$E67,IK$165&gt;=EOMONTH($D67,0)),IF($G67="NNN",SUM(Expenses!II$20:II$24)*$F67,IF($G67="FSG",0,IF($G67="MG",SUMPRODUCT(Expenses!II$20:II$24,$I67:$I71)*$F67,MAX((Expenses!II$20-$K67/12)*$J67*$F67,0)+MAX((Expenses!II$21-$K68/12)*$J68*$F67,0)+MAX((Expenses!II$22-$K69/12)*$J69*$F67,0)+MAX((Expenses!II$23-$K70/12)*$J70*$F67,0)+MAX((Expenses!II$24-$K71/12)*$J71*$F67,0)))),0)</f>
        <v>0</v>
      </c>
      <c r="IL233" s="154">
        <f>IF(AND(IL$165&lt;=$E67,IL$165&gt;=EOMONTH($D67,0)),IF($G67="NNN",SUM(Expenses!IJ$20:IJ$24)*$F67,IF($G67="FSG",0,IF($G67="MG",SUMPRODUCT(Expenses!IJ$20:IJ$24,$I67:$I71)*$F67,MAX((Expenses!IJ$20-$K67/12)*$J67*$F67,0)+MAX((Expenses!IJ$21-$K68/12)*$J68*$F67,0)+MAX((Expenses!IJ$22-$K69/12)*$J69*$F67,0)+MAX((Expenses!IJ$23-$K70/12)*$J70*$F67,0)+MAX((Expenses!IJ$24-$K71/12)*$J71*$F67,0)))),0)</f>
        <v>0</v>
      </c>
      <c r="IM233" s="154">
        <f>IF(AND(IM$165&lt;=$E67,IM$165&gt;=EOMONTH($D67,0)),IF($G67="NNN",SUM(Expenses!IK$20:IK$24)*$F67,IF($G67="FSG",0,IF($G67="MG",SUMPRODUCT(Expenses!IK$20:IK$24,$I67:$I71)*$F67,MAX((Expenses!IK$20-$K67/12)*$J67*$F67,0)+MAX((Expenses!IK$21-$K68/12)*$J68*$F67,0)+MAX((Expenses!IK$22-$K69/12)*$J69*$F67,0)+MAX((Expenses!IK$23-$K70/12)*$J70*$F67,0)+MAX((Expenses!IK$24-$K71/12)*$J71*$F67,0)))),0)</f>
        <v>0</v>
      </c>
      <c r="IN233" s="154">
        <f>IF(AND(IN$165&lt;=$E67,IN$165&gt;=EOMONTH($D67,0)),IF($G67="NNN",SUM(Expenses!IL$20:IL$24)*$F67,IF($G67="FSG",0,IF($G67="MG",SUMPRODUCT(Expenses!IL$20:IL$24,$I67:$I71)*$F67,MAX((Expenses!IL$20-$K67/12)*$J67*$F67,0)+MAX((Expenses!IL$21-$K68/12)*$J68*$F67,0)+MAX((Expenses!IL$22-$K69/12)*$J69*$F67,0)+MAX((Expenses!IL$23-$K70/12)*$J70*$F67,0)+MAX((Expenses!IL$24-$K71/12)*$J71*$F67,0)))),0)</f>
        <v>0</v>
      </c>
      <c r="IO233" s="154">
        <f>IF(AND(IO$165&lt;=$E67,IO$165&gt;=EOMONTH($D67,0)),IF($G67="NNN",SUM(Expenses!IM$20:IM$24)*$F67,IF($G67="FSG",0,IF($G67="MG",SUMPRODUCT(Expenses!IM$20:IM$24,$I67:$I71)*$F67,MAX((Expenses!IM$20-$K67/12)*$J67*$F67,0)+MAX((Expenses!IM$21-$K68/12)*$J68*$F67,0)+MAX((Expenses!IM$22-$K69/12)*$J69*$F67,0)+MAX((Expenses!IM$23-$K70/12)*$J70*$F67,0)+MAX((Expenses!IM$24-$K71/12)*$J71*$F67,0)))),0)</f>
        <v>0</v>
      </c>
      <c r="IP233" s="154">
        <f>IF(AND(IP$165&lt;=$E67,IP$165&gt;=EOMONTH($D67,0)),IF($G67="NNN",SUM(Expenses!IN$20:IN$24)*$F67,IF($G67="FSG",0,IF($G67="MG",SUMPRODUCT(Expenses!IN$20:IN$24,$I67:$I71)*$F67,MAX((Expenses!IN$20-$K67/12)*$J67*$F67,0)+MAX((Expenses!IN$21-$K68/12)*$J68*$F67,0)+MAX((Expenses!IN$22-$K69/12)*$J69*$F67,0)+MAX((Expenses!IN$23-$K70/12)*$J70*$F67,0)+MAX((Expenses!IN$24-$K71/12)*$J71*$F67,0)))),0)</f>
        <v>0</v>
      </c>
      <c r="IQ233" s="154">
        <f>IF(AND(IQ$165&lt;=$E67,IQ$165&gt;=EOMONTH($D67,0)),IF($G67="NNN",SUM(Expenses!IO$20:IO$24)*$F67,IF($G67="FSG",0,IF($G67="MG",SUMPRODUCT(Expenses!IO$20:IO$24,$I67:$I71)*$F67,MAX((Expenses!IO$20-$K67/12)*$J67*$F67,0)+MAX((Expenses!IO$21-$K68/12)*$J68*$F67,0)+MAX((Expenses!IO$22-$K69/12)*$J69*$F67,0)+MAX((Expenses!IO$23-$K70/12)*$J70*$F67,0)+MAX((Expenses!IO$24-$K71/12)*$J71*$F67,0)))),0)</f>
        <v>0</v>
      </c>
      <c r="IR233" s="154">
        <f>IF(AND(IR$165&lt;=$E67,IR$165&gt;=EOMONTH($D67,0)),IF($G67="NNN",SUM(Expenses!IP$20:IP$24)*$F67,IF($G67="FSG",0,IF($G67="MG",SUMPRODUCT(Expenses!IP$20:IP$24,$I67:$I71)*$F67,MAX((Expenses!IP$20-$K67/12)*$J67*$F67,0)+MAX((Expenses!IP$21-$K68/12)*$J68*$F67,0)+MAX((Expenses!IP$22-$K69/12)*$J69*$F67,0)+MAX((Expenses!IP$23-$K70/12)*$J70*$F67,0)+MAX((Expenses!IP$24-$K71/12)*$J71*$F67,0)))),0)</f>
        <v>0</v>
      </c>
      <c r="IS233" s="154">
        <f>IF(AND(IS$165&lt;=$E67,IS$165&gt;=EOMONTH($D67,0)),IF($G67="NNN",SUM(Expenses!IQ$20:IQ$24)*$F67,IF($G67="FSG",0,IF($G67="MG",SUMPRODUCT(Expenses!IQ$20:IQ$24,$I67:$I71)*$F67,MAX((Expenses!IQ$20-$K67/12)*$J67*$F67,0)+MAX((Expenses!IQ$21-$K68/12)*$J68*$F67,0)+MAX((Expenses!IQ$22-$K69/12)*$J69*$F67,0)+MAX((Expenses!IQ$23-$K70/12)*$J70*$F67,0)+MAX((Expenses!IQ$24-$K71/12)*$J71*$F67,0)))),0)</f>
        <v>0</v>
      </c>
      <c r="IT233" s="154">
        <f>IF(AND(IT$165&lt;=$E67,IT$165&gt;=EOMONTH($D67,0)),IF($G67="NNN",SUM(Expenses!IR$20:IR$24)*$F67,IF($G67="FSG",0,IF($G67="MG",SUMPRODUCT(Expenses!IR$20:IR$24,$I67:$I71)*$F67,MAX((Expenses!IR$20-$K67/12)*$J67*$F67,0)+MAX((Expenses!IR$21-$K68/12)*$J68*$F67,0)+MAX((Expenses!IR$22-$K69/12)*$J69*$F67,0)+MAX((Expenses!IR$23-$K70/12)*$J70*$F67,0)+MAX((Expenses!IR$24-$K71/12)*$J71*$F67,0)))),0)</f>
        <v>0</v>
      </c>
      <c r="IU233" s="154">
        <f>IF(AND(IU$165&lt;=$E67,IU$165&gt;=EOMONTH($D67,0)),IF($G67="NNN",SUM(Expenses!IS$20:IS$24)*$F67,IF($G67="FSG",0,IF($G67="MG",SUMPRODUCT(Expenses!IS$20:IS$24,$I67:$I71)*$F67,MAX((Expenses!IS$20-$K67/12)*$J67*$F67,0)+MAX((Expenses!IS$21-$K68/12)*$J68*$F67,0)+MAX((Expenses!IS$22-$K69/12)*$J69*$F67,0)+MAX((Expenses!IS$23-$K70/12)*$J70*$F67,0)+MAX((Expenses!IS$24-$K71/12)*$J71*$F67,0)))),0)</f>
        <v>0</v>
      </c>
      <c r="IV233" s="154">
        <f>IF(AND(IV$165&lt;=$E67,IV$165&gt;=EOMONTH($D67,0)),IF($G67="NNN",SUM(Expenses!IT$20:IT$24)*$F67,IF($G67="FSG",0,IF($G67="MG",SUMPRODUCT(Expenses!IT$20:IT$24,$I67:$I71)*$F67,MAX((Expenses!IT$20-$K67/12)*$J67*$F67,0)+MAX((Expenses!IT$21-$K68/12)*$J68*$F67,0)+MAX((Expenses!IT$22-$K69/12)*$J69*$F67,0)+MAX((Expenses!IT$23-$K70/12)*$J70*$F67,0)+MAX((Expenses!IT$24-$K71/12)*$J71*$F67,0)))),0)</f>
        <v>0</v>
      </c>
      <c r="IW233" s="154">
        <f>IF(AND(IW$165&lt;=$E67,IW$165&gt;=EOMONTH($D67,0)),IF($G67="NNN",SUM(Expenses!IU$20:IU$24)*$F67,IF($G67="FSG",0,IF($G67="MG",SUMPRODUCT(Expenses!IU$20:IU$24,$I67:$I71)*$F67,MAX((Expenses!IU$20-$K67/12)*$J67*$F67,0)+MAX((Expenses!IU$21-$K68/12)*$J68*$F67,0)+MAX((Expenses!IU$22-$K69/12)*$J69*$F67,0)+MAX((Expenses!IU$23-$K70/12)*$J70*$F67,0)+MAX((Expenses!IU$24-$K71/12)*$J71*$F67,0)))),0)</f>
        <v>0</v>
      </c>
      <c r="IX233" s="154">
        <f>IF(AND(IX$165&lt;=$E67,IX$165&gt;=EOMONTH($D67,0)),IF($G67="NNN",SUM(Expenses!IV$20:IV$24)*$F67,IF($G67="FSG",0,IF($G67="MG",SUMPRODUCT(Expenses!IV$20:IV$24,$I67:$I71)*$F67,MAX((Expenses!IV$20-$K67/12)*$J67*$F67,0)+MAX((Expenses!IV$21-$K68/12)*$J68*$F67,0)+MAX((Expenses!IV$22-$K69/12)*$J69*$F67,0)+MAX((Expenses!IV$23-$K70/12)*$J70*$F67,0)+MAX((Expenses!IV$24-$K71/12)*$J71*$F67,0)))),0)</f>
        <v>0</v>
      </c>
      <c r="IY233" s="154">
        <f>IF(AND(IY$165&lt;=$E67,IY$165&gt;=EOMONTH($D67,0)),IF($G67="NNN",SUM(Expenses!IW$20:IW$24)*$F67,IF($G67="FSG",0,IF($G67="MG",SUMPRODUCT(Expenses!IW$20:IW$24,$I67:$I71)*$F67,MAX((Expenses!IW$20-$K67/12)*$J67*$F67,0)+MAX((Expenses!IW$21-$K68/12)*$J68*$F67,0)+MAX((Expenses!IW$22-$K69/12)*$J69*$F67,0)+MAX((Expenses!IW$23-$K70/12)*$J70*$F67,0)+MAX((Expenses!IW$24-$K71/12)*$J71*$F67,0)))),0)</f>
        <v>0</v>
      </c>
      <c r="IZ233" s="154">
        <f>IF(AND(IZ$165&lt;=$E67,IZ$165&gt;=EOMONTH($D67,0)),IF($G67="NNN",SUM(Expenses!IX$20:IX$24)*$F67,IF($G67="FSG",0,IF($G67="MG",SUMPRODUCT(Expenses!IX$20:IX$24,$I67:$I71)*$F67,MAX((Expenses!IX$20-$K67/12)*$J67*$F67,0)+MAX((Expenses!IX$21-$K68/12)*$J68*$F67,0)+MAX((Expenses!IX$22-$K69/12)*$J69*$F67,0)+MAX((Expenses!IX$23-$K70/12)*$J70*$F67,0)+MAX((Expenses!IX$24-$K71/12)*$J71*$F67,0)))),0)</f>
        <v>0</v>
      </c>
      <c r="JA233" s="154">
        <f>IF(AND(JA$165&lt;=$E67,JA$165&gt;=EOMONTH($D67,0)),IF($G67="NNN",SUM(Expenses!IY$20:IY$24)*$F67,IF($G67="FSG",0,IF($G67="MG",SUMPRODUCT(Expenses!IY$20:IY$24,$I67:$I71)*$F67,MAX((Expenses!IY$20-$K67/12)*$J67*$F67,0)+MAX((Expenses!IY$21-$K68/12)*$J68*$F67,0)+MAX((Expenses!IY$22-$K69/12)*$J69*$F67,0)+MAX((Expenses!IY$23-$K70/12)*$J70*$F67,0)+MAX((Expenses!IY$24-$K71/12)*$J71*$F67,0)))),0)</f>
        <v>0</v>
      </c>
      <c r="JB233" s="154">
        <f>IF(AND(JB$165&lt;=$E67,JB$165&gt;=EOMONTH($D67,0)),IF($G67="NNN",SUM(Expenses!IZ$20:IZ$24)*$F67,IF($G67="FSG",0,IF($G67="MG",SUMPRODUCT(Expenses!IZ$20:IZ$24,$I67:$I71)*$F67,MAX((Expenses!IZ$20-$K67/12)*$J67*$F67,0)+MAX((Expenses!IZ$21-$K68/12)*$J68*$F67,0)+MAX((Expenses!IZ$22-$K69/12)*$J69*$F67,0)+MAX((Expenses!IZ$23-$K70/12)*$J70*$F67,0)+MAX((Expenses!IZ$24-$K71/12)*$J71*$F67,0)))),0)</f>
        <v>0</v>
      </c>
      <c r="JC233" s="154">
        <f>IF(AND(JC$165&lt;=$E67,JC$165&gt;=EOMONTH($D67,0)),IF($G67="NNN",SUM(Expenses!JA$20:JA$24)*$F67,IF($G67="FSG",0,IF($G67="MG",SUMPRODUCT(Expenses!JA$20:JA$24,$I67:$I71)*$F67,MAX((Expenses!JA$20-$K67/12)*$J67*$F67,0)+MAX((Expenses!JA$21-$K68/12)*$J68*$F67,0)+MAX((Expenses!JA$22-$K69/12)*$J69*$F67,0)+MAX((Expenses!JA$23-$K70/12)*$J70*$F67,0)+MAX((Expenses!JA$24-$K71/12)*$J71*$F67,0)))),0)</f>
        <v>0</v>
      </c>
      <c r="JD233" s="154">
        <f>IF(AND(JD$165&lt;=$E67,JD$165&gt;=EOMONTH($D67,0)),IF($G67="NNN",SUM(Expenses!JB$20:JB$24)*$F67,IF($G67="FSG",0,IF($G67="MG",SUMPRODUCT(Expenses!JB$20:JB$24,$I67:$I71)*$F67,MAX((Expenses!JB$20-$K67/12)*$J67*$F67,0)+MAX((Expenses!JB$21-$K68/12)*$J68*$F67,0)+MAX((Expenses!JB$22-$K69/12)*$J69*$F67,0)+MAX((Expenses!JB$23-$K70/12)*$J70*$F67,0)+MAX((Expenses!JB$24-$K71/12)*$J71*$F67,0)))),0)</f>
        <v>0</v>
      </c>
      <c r="JE233" s="154">
        <f>IF(AND(JE$165&lt;=$E67,JE$165&gt;=EOMONTH($D67,0)),IF($G67="NNN",SUM(Expenses!JC$20:JC$24)*$F67,IF($G67="FSG",0,IF($G67="MG",SUMPRODUCT(Expenses!JC$20:JC$24,$I67:$I71)*$F67,MAX((Expenses!JC$20-$K67/12)*$J67*$F67,0)+MAX((Expenses!JC$21-$K68/12)*$J68*$F67,0)+MAX((Expenses!JC$22-$K69/12)*$J69*$F67,0)+MAX((Expenses!JC$23-$K70/12)*$J70*$F67,0)+MAX((Expenses!JC$24-$K71/12)*$J71*$F67,0)))),0)</f>
        <v>0</v>
      </c>
      <c r="JF233" s="154">
        <f>IF(AND(JF$165&lt;=$E67,JF$165&gt;=EOMONTH($D67,0)),IF($G67="NNN",SUM(Expenses!JD$20:JD$24)*$F67,IF($G67="FSG",0,IF($G67="MG",SUMPRODUCT(Expenses!JD$20:JD$24,$I67:$I71)*$F67,MAX((Expenses!JD$20-$K67/12)*$J67*$F67,0)+MAX((Expenses!JD$21-$K68/12)*$J68*$F67,0)+MAX((Expenses!JD$22-$K69/12)*$J69*$F67,0)+MAX((Expenses!JD$23-$K70/12)*$J70*$F67,0)+MAX((Expenses!JD$24-$K71/12)*$J71*$F67,0)))),0)</f>
        <v>0</v>
      </c>
      <c r="JG233" s="154">
        <f>IF(AND(JG$165&lt;=$E67,JG$165&gt;=EOMONTH($D67,0)),IF($G67="NNN",SUM(Expenses!JE$20:JE$24)*$F67,IF($G67="FSG",0,IF($G67="MG",SUMPRODUCT(Expenses!JE$20:JE$24,$I67:$I71)*$F67,MAX((Expenses!JE$20-$K67/12)*$J67*$F67,0)+MAX((Expenses!JE$21-$K68/12)*$J68*$F67,0)+MAX((Expenses!JE$22-$K69/12)*$J69*$F67,0)+MAX((Expenses!JE$23-$K70/12)*$J70*$F67,0)+MAX((Expenses!JE$24-$K71/12)*$J71*$F67,0)))),0)</f>
        <v>0</v>
      </c>
      <c r="JH233" s="154">
        <f>IF(AND(JH$165&lt;=$E67,JH$165&gt;=EOMONTH($D67,0)),IF($G67="NNN",SUM(Expenses!JF$20:JF$24)*$F67,IF($G67="FSG",0,IF($G67="MG",SUMPRODUCT(Expenses!JF$20:JF$24,$I67:$I71)*$F67,MAX((Expenses!JF$20-$K67/12)*$J67*$F67,0)+MAX((Expenses!JF$21-$K68/12)*$J68*$F67,0)+MAX((Expenses!JF$22-$K69/12)*$J69*$F67,0)+MAX((Expenses!JF$23-$K70/12)*$J70*$F67,0)+MAX((Expenses!JF$24-$K71/12)*$J71*$F67,0)))),0)</f>
        <v>0</v>
      </c>
      <c r="JI233" s="154">
        <f>IF(AND(JI$165&lt;=$E67,JI$165&gt;=EOMONTH($D67,0)),IF($G67="NNN",SUM(Expenses!JG$20:JG$24)*$F67,IF($G67="FSG",0,IF($G67="MG",SUMPRODUCT(Expenses!JG$20:JG$24,$I67:$I71)*$F67,MAX((Expenses!JG$20-$K67/12)*$J67*$F67,0)+MAX((Expenses!JG$21-$K68/12)*$J68*$F67,0)+MAX((Expenses!JG$22-$K69/12)*$J69*$F67,0)+MAX((Expenses!JG$23-$K70/12)*$J70*$F67,0)+MAX((Expenses!JG$24-$K71/12)*$J71*$F67,0)))),0)</f>
        <v>0</v>
      </c>
      <c r="JJ233" s="154">
        <f>IF(AND(JJ$165&lt;=$E67,JJ$165&gt;=EOMONTH($D67,0)),IF($G67="NNN",SUM(Expenses!JH$20:JH$24)*$F67,IF($G67="FSG",0,IF($G67="MG",SUMPRODUCT(Expenses!JH$20:JH$24,$I67:$I71)*$F67,MAX((Expenses!JH$20-$K67/12)*$J67*$F67,0)+MAX((Expenses!JH$21-$K68/12)*$J68*$F67,0)+MAX((Expenses!JH$22-$K69/12)*$J69*$F67,0)+MAX((Expenses!JH$23-$K70/12)*$J70*$F67,0)+MAX((Expenses!JH$24-$K71/12)*$J71*$F67,0)))),0)</f>
        <v>0</v>
      </c>
      <c r="JK233" s="154">
        <f>IF(AND(JK$165&lt;=$E67,JK$165&gt;=EOMONTH($D67,0)),IF($G67="NNN",SUM(Expenses!JI$20:JI$24)*$F67,IF($G67="FSG",0,IF($G67="MG",SUMPRODUCT(Expenses!JI$20:JI$24,$I67:$I71)*$F67,MAX((Expenses!JI$20-$K67/12)*$J67*$F67,0)+MAX((Expenses!JI$21-$K68/12)*$J68*$F67,0)+MAX((Expenses!JI$22-$K69/12)*$J69*$F67,0)+MAX((Expenses!JI$23-$K70/12)*$J70*$F67,0)+MAX((Expenses!JI$24-$K71/12)*$J71*$F67,0)))),0)</f>
        <v>0</v>
      </c>
      <c r="JL233" s="154">
        <f>IF(AND(JL$165&lt;=$E67,JL$165&gt;=EOMONTH($D67,0)),IF($G67="NNN",SUM(Expenses!JJ$20:JJ$24)*$F67,IF($G67="FSG",0,IF($G67="MG",SUMPRODUCT(Expenses!JJ$20:JJ$24,$I67:$I71)*$F67,MAX((Expenses!JJ$20-$K67/12)*$J67*$F67,0)+MAX((Expenses!JJ$21-$K68/12)*$J68*$F67,0)+MAX((Expenses!JJ$22-$K69/12)*$J69*$F67,0)+MAX((Expenses!JJ$23-$K70/12)*$J70*$F67,0)+MAX((Expenses!JJ$24-$K71/12)*$J71*$F67,0)))),0)</f>
        <v>0</v>
      </c>
      <c r="JM233" s="154">
        <f>IF(AND(JM$165&lt;=$E67,JM$165&gt;=EOMONTH($D67,0)),IF($G67="NNN",SUM(Expenses!JK$20:JK$24)*$F67,IF($G67="FSG",0,IF($G67="MG",SUMPRODUCT(Expenses!JK$20:JK$24,$I67:$I71)*$F67,MAX((Expenses!JK$20-$K67/12)*$J67*$F67,0)+MAX((Expenses!JK$21-$K68/12)*$J68*$F67,0)+MAX((Expenses!JK$22-$K69/12)*$J69*$F67,0)+MAX((Expenses!JK$23-$K70/12)*$J70*$F67,0)+MAX((Expenses!JK$24-$K71/12)*$J71*$F67,0)))),0)</f>
        <v>0</v>
      </c>
      <c r="JN233" s="154">
        <f>IF(AND(JN$165&lt;=$E67,JN$165&gt;=EOMONTH($D67,0)),IF($G67="NNN",SUM(Expenses!JL$20:JL$24)*$F67,IF($G67="FSG",0,IF($G67="MG",SUMPRODUCT(Expenses!JL$20:JL$24,$I67:$I71)*$F67,MAX((Expenses!JL$20-$K67/12)*$J67*$F67,0)+MAX((Expenses!JL$21-$K68/12)*$J68*$F67,0)+MAX((Expenses!JL$22-$K69/12)*$J69*$F67,0)+MAX((Expenses!JL$23-$K70/12)*$J70*$F67,0)+MAX((Expenses!JL$24-$K71/12)*$J71*$F67,0)))),0)</f>
        <v>0</v>
      </c>
      <c r="JO233" s="154">
        <f>IF(AND(JO$165&lt;=$E67,JO$165&gt;=EOMONTH($D67,0)),IF($G67="NNN",SUM(Expenses!JM$20:JM$24)*$F67,IF($G67="FSG",0,IF($G67="MG",SUMPRODUCT(Expenses!JM$20:JM$24,$I67:$I71)*$F67,MAX((Expenses!JM$20-$K67/12)*$J67*$F67,0)+MAX((Expenses!JM$21-$K68/12)*$J68*$F67,0)+MAX((Expenses!JM$22-$K69/12)*$J69*$F67,0)+MAX((Expenses!JM$23-$K70/12)*$J70*$F67,0)+MAX((Expenses!JM$24-$K71/12)*$J71*$F67,0)))),0)</f>
        <v>0</v>
      </c>
      <c r="JP233" s="154">
        <f>IF(AND(JP$165&lt;=$E67,JP$165&gt;=EOMONTH($D67,0)),IF($G67="NNN",SUM(Expenses!JN$20:JN$24)*$F67,IF($G67="FSG",0,IF($G67="MG",SUMPRODUCT(Expenses!JN$20:JN$24,$I67:$I71)*$F67,MAX((Expenses!JN$20-$K67/12)*$J67*$F67,0)+MAX((Expenses!JN$21-$K68/12)*$J68*$F67,0)+MAX((Expenses!JN$22-$K69/12)*$J69*$F67,0)+MAX((Expenses!JN$23-$K70/12)*$J70*$F67,0)+MAX((Expenses!JN$24-$K71/12)*$J71*$F67,0)))),0)</f>
        <v>0</v>
      </c>
      <c r="JQ233" s="154">
        <f>IF(AND(JQ$165&lt;=$E67,JQ$165&gt;=EOMONTH($D67,0)),IF($G67="NNN",SUM(Expenses!JO$20:JO$24)*$F67,IF($G67="FSG",0,IF($G67="MG",SUMPRODUCT(Expenses!JO$20:JO$24,$I67:$I71)*$F67,MAX((Expenses!JO$20-$K67/12)*$J67*$F67,0)+MAX((Expenses!JO$21-$K68/12)*$J68*$F67,0)+MAX((Expenses!JO$22-$K69/12)*$J69*$F67,0)+MAX((Expenses!JO$23-$K70/12)*$J70*$F67,0)+MAX((Expenses!JO$24-$K71/12)*$J71*$F67,0)))),0)</f>
        <v>0</v>
      </c>
      <c r="JR233" s="154">
        <f>IF(AND(JR$165&lt;=$E67,JR$165&gt;=EOMONTH($D67,0)),IF($G67="NNN",SUM(Expenses!JP$20:JP$24)*$F67,IF($G67="FSG",0,IF($G67="MG",SUMPRODUCT(Expenses!JP$20:JP$24,$I67:$I71)*$F67,MAX((Expenses!JP$20-$K67/12)*$J67*$F67,0)+MAX((Expenses!JP$21-$K68/12)*$J68*$F67,0)+MAX((Expenses!JP$22-$K69/12)*$J69*$F67,0)+MAX((Expenses!JP$23-$K70/12)*$J70*$F67,0)+MAX((Expenses!JP$24-$K71/12)*$J71*$F67,0)))),0)</f>
        <v>0</v>
      </c>
      <c r="JS233" s="154">
        <f>IF(AND(JS$165&lt;=$E67,JS$165&gt;=EOMONTH($D67,0)),IF($G67="NNN",SUM(Expenses!JQ$20:JQ$24)*$F67,IF($G67="FSG",0,IF($G67="MG",SUMPRODUCT(Expenses!JQ$20:JQ$24,$I67:$I71)*$F67,MAX((Expenses!JQ$20-$K67/12)*$J67*$F67,0)+MAX((Expenses!JQ$21-$K68/12)*$J68*$F67,0)+MAX((Expenses!JQ$22-$K69/12)*$J69*$F67,0)+MAX((Expenses!JQ$23-$K70/12)*$J70*$F67,0)+MAX((Expenses!JQ$24-$K71/12)*$J71*$F67,0)))),0)</f>
        <v>0</v>
      </c>
      <c r="JT233" s="154">
        <f>IF(AND(JT$165&lt;=$E67,JT$165&gt;=EOMONTH($D67,0)),IF($G67="NNN",SUM(Expenses!JR$20:JR$24)*$F67,IF($G67="FSG",0,IF($G67="MG",SUMPRODUCT(Expenses!JR$20:JR$24,$I67:$I71)*$F67,MAX((Expenses!JR$20-$K67/12)*$J67*$F67,0)+MAX((Expenses!JR$21-$K68/12)*$J68*$F67,0)+MAX((Expenses!JR$22-$K69/12)*$J69*$F67,0)+MAX((Expenses!JR$23-$K70/12)*$J70*$F67,0)+MAX((Expenses!JR$24-$K71/12)*$J71*$F67,0)))),0)</f>
        <v>0</v>
      </c>
      <c r="JU233" s="154">
        <f>IF(AND(JU$165&lt;=$E67,JU$165&gt;=EOMONTH($D67,0)),IF($G67="NNN",SUM(Expenses!JS$20:JS$24)*$F67,IF($G67="FSG",0,IF($G67="MG",SUMPRODUCT(Expenses!JS$20:JS$24,$I67:$I71)*$F67,MAX((Expenses!JS$20-$K67/12)*$J67*$F67,0)+MAX((Expenses!JS$21-$K68/12)*$J68*$F67,0)+MAX((Expenses!JS$22-$K69/12)*$J69*$F67,0)+MAX((Expenses!JS$23-$K70/12)*$J70*$F67,0)+MAX((Expenses!JS$24-$K71/12)*$J71*$F67,0)))),0)</f>
        <v>0</v>
      </c>
      <c r="JV233" s="154">
        <f>IF(AND(JV$165&lt;=$E67,JV$165&gt;=EOMONTH($D67,0)),IF($G67="NNN",SUM(Expenses!JT$20:JT$24)*$F67,IF($G67="FSG",0,IF($G67="MG",SUMPRODUCT(Expenses!JT$20:JT$24,$I67:$I71)*$F67,MAX((Expenses!JT$20-$K67/12)*$J67*$F67,0)+MAX((Expenses!JT$21-$K68/12)*$J68*$F67,0)+MAX((Expenses!JT$22-$K69/12)*$J69*$F67,0)+MAX((Expenses!JT$23-$K70/12)*$J70*$F67,0)+MAX((Expenses!JT$24-$K71/12)*$J71*$F67,0)))),0)</f>
        <v>0</v>
      </c>
      <c r="JW233" s="154">
        <f>IF(AND(JW$165&lt;=$E67,JW$165&gt;=EOMONTH($D67,0)),IF($G67="NNN",SUM(Expenses!JU$20:JU$24)*$F67,IF($G67="FSG",0,IF($G67="MG",SUMPRODUCT(Expenses!JU$20:JU$24,$I67:$I71)*$F67,MAX((Expenses!JU$20-$K67/12)*$J67*$F67,0)+MAX((Expenses!JU$21-$K68/12)*$J68*$F67,0)+MAX((Expenses!JU$22-$K69/12)*$J69*$F67,0)+MAX((Expenses!JU$23-$K70/12)*$J70*$F67,0)+MAX((Expenses!JU$24-$K71/12)*$J71*$F67,0)))),0)</f>
        <v>0</v>
      </c>
      <c r="JX233" s="154">
        <f>IF(AND(JX$165&lt;=$E67,JX$165&gt;=EOMONTH($D67,0)),IF($G67="NNN",SUM(Expenses!JV$20:JV$24)*$F67,IF($G67="FSG",0,IF($G67="MG",SUMPRODUCT(Expenses!JV$20:JV$24,$I67:$I71)*$F67,MAX((Expenses!JV$20-$K67/12)*$J67*$F67,0)+MAX((Expenses!JV$21-$K68/12)*$J68*$F67,0)+MAX((Expenses!JV$22-$K69/12)*$J69*$F67,0)+MAX((Expenses!JV$23-$K70/12)*$J70*$F67,0)+MAX((Expenses!JV$24-$K71/12)*$J71*$F67,0)))),0)</f>
        <v>0</v>
      </c>
      <c r="JY233" s="154">
        <f>IF(AND(JY$165&lt;=$E67,JY$165&gt;=EOMONTH($D67,0)),IF($G67="NNN",SUM(Expenses!JW$20:JW$24)*$F67,IF($G67="FSG",0,IF($G67="MG",SUMPRODUCT(Expenses!JW$20:JW$24,$I67:$I71)*$F67,MAX((Expenses!JW$20-$K67/12)*$J67*$F67,0)+MAX((Expenses!JW$21-$K68/12)*$J68*$F67,0)+MAX((Expenses!JW$22-$K69/12)*$J69*$F67,0)+MAX((Expenses!JW$23-$K70/12)*$J70*$F67,0)+MAX((Expenses!JW$24-$K71/12)*$J71*$F67,0)))),0)</f>
        <v>0</v>
      </c>
      <c r="JZ233" s="154">
        <f>IF(AND(JZ$165&lt;=$E67,JZ$165&gt;=EOMONTH($D67,0)),IF($G67="NNN",SUM(Expenses!JX$20:JX$24)*$F67,IF($G67="FSG",0,IF($G67="MG",SUMPRODUCT(Expenses!JX$20:JX$24,$I67:$I71)*$F67,MAX((Expenses!JX$20-$K67/12)*$J67*$F67,0)+MAX((Expenses!JX$21-$K68/12)*$J68*$F67,0)+MAX((Expenses!JX$22-$K69/12)*$J69*$F67,0)+MAX((Expenses!JX$23-$K70/12)*$J70*$F67,0)+MAX((Expenses!JX$24-$K71/12)*$J71*$F67,0)))),0)</f>
        <v>0</v>
      </c>
      <c r="KA233" s="154">
        <f>IF(AND(KA$165&lt;=$E67,KA$165&gt;=EOMONTH($D67,0)),IF($G67="NNN",SUM(Expenses!JY$20:JY$24)*$F67,IF($G67="FSG",0,IF($G67="MG",SUMPRODUCT(Expenses!JY$20:JY$24,$I67:$I71)*$F67,MAX((Expenses!JY$20-$K67/12)*$J67*$F67,0)+MAX((Expenses!JY$21-$K68/12)*$J68*$F67,0)+MAX((Expenses!JY$22-$K69/12)*$J69*$F67,0)+MAX((Expenses!JY$23-$K70/12)*$J70*$F67,0)+MAX((Expenses!JY$24-$K71/12)*$J71*$F67,0)))),0)</f>
        <v>0</v>
      </c>
      <c r="KB233" s="154">
        <f>IF(AND(KB$165&lt;=$E67,KB$165&gt;=EOMONTH($D67,0)),IF($G67="NNN",SUM(Expenses!JZ$20:JZ$24)*$F67,IF($G67="FSG",0,IF($G67="MG",SUMPRODUCT(Expenses!JZ$20:JZ$24,$I67:$I71)*$F67,MAX((Expenses!JZ$20-$K67/12)*$J67*$F67,0)+MAX((Expenses!JZ$21-$K68/12)*$J68*$F67,0)+MAX((Expenses!JZ$22-$K69/12)*$J69*$F67,0)+MAX((Expenses!JZ$23-$K70/12)*$J70*$F67,0)+MAX((Expenses!JZ$24-$K71/12)*$J71*$F67,0)))),0)</f>
        <v>0</v>
      </c>
      <c r="KC233" s="154">
        <f>IF(AND(KC$165&lt;=$E67,KC$165&gt;=EOMONTH($D67,0)),IF($G67="NNN",SUM(Expenses!KA$20:KA$24)*$F67,IF($G67="FSG",0,IF($G67="MG",SUMPRODUCT(Expenses!KA$20:KA$24,$I67:$I71)*$F67,MAX((Expenses!KA$20-$K67/12)*$J67*$F67,0)+MAX((Expenses!KA$21-$K68/12)*$J68*$F67,0)+MAX((Expenses!KA$22-$K69/12)*$J69*$F67,0)+MAX((Expenses!KA$23-$K70/12)*$J70*$F67,0)+MAX((Expenses!KA$24-$K71/12)*$J71*$F67,0)))),0)</f>
        <v>0</v>
      </c>
      <c r="KD233" s="154">
        <f>IF(AND(KD$165&lt;=$E67,KD$165&gt;=EOMONTH($D67,0)),IF($G67="NNN",SUM(Expenses!KB$20:KB$24)*$F67,IF($G67="FSG",0,IF($G67="MG",SUMPRODUCT(Expenses!KB$20:KB$24,$I67:$I71)*$F67,MAX((Expenses!KB$20-$K67/12)*$J67*$F67,0)+MAX((Expenses!KB$21-$K68/12)*$J68*$F67,0)+MAX((Expenses!KB$22-$K69/12)*$J69*$F67,0)+MAX((Expenses!KB$23-$K70/12)*$J70*$F67,0)+MAX((Expenses!KB$24-$K71/12)*$J71*$F67,0)))),0)</f>
        <v>0</v>
      </c>
      <c r="KE233" s="154">
        <f>IF(AND(KE$165&lt;=$E67,KE$165&gt;=EOMONTH($D67,0)),IF($G67="NNN",SUM(Expenses!KC$20:KC$24)*$F67,IF($G67="FSG",0,IF($G67="MG",SUMPRODUCT(Expenses!KC$20:KC$24,$I67:$I71)*$F67,MAX((Expenses!KC$20-$K67/12)*$J67*$F67,0)+MAX((Expenses!KC$21-$K68/12)*$J68*$F67,0)+MAX((Expenses!KC$22-$K69/12)*$J69*$F67,0)+MAX((Expenses!KC$23-$K70/12)*$J70*$F67,0)+MAX((Expenses!KC$24-$K71/12)*$J71*$F67,0)))),0)</f>
        <v>0</v>
      </c>
      <c r="KF233" s="154">
        <f>IF(AND(KF$165&lt;=$E67,KF$165&gt;=EOMONTH($D67,0)),IF($G67="NNN",SUM(Expenses!KD$20:KD$24)*$F67,IF($G67="FSG",0,IF($G67="MG",SUMPRODUCT(Expenses!KD$20:KD$24,$I67:$I71)*$F67,MAX((Expenses!KD$20-$K67/12)*$J67*$F67,0)+MAX((Expenses!KD$21-$K68/12)*$J68*$F67,0)+MAX((Expenses!KD$22-$K69/12)*$J69*$F67,0)+MAX((Expenses!KD$23-$K70/12)*$J70*$F67,0)+MAX((Expenses!KD$24-$K71/12)*$J71*$F67,0)))),0)</f>
        <v>0</v>
      </c>
      <c r="KG233" s="154">
        <f>IF(AND(KG$165&lt;=$E67,KG$165&gt;=EOMONTH($D67,0)),IF($G67="NNN",SUM(Expenses!KE$20:KE$24)*$F67,IF($G67="FSG",0,IF($G67="MG",SUMPRODUCT(Expenses!KE$20:KE$24,$I67:$I71)*$F67,MAX((Expenses!KE$20-$K67/12)*$J67*$F67,0)+MAX((Expenses!KE$21-$K68/12)*$J68*$F67,0)+MAX((Expenses!KE$22-$K69/12)*$J69*$F67,0)+MAX((Expenses!KE$23-$K70/12)*$J70*$F67,0)+MAX((Expenses!KE$24-$K71/12)*$J71*$F67,0)))),0)</f>
        <v>0</v>
      </c>
      <c r="KH233" s="154">
        <f>IF(AND(KH$165&lt;=$E67,KH$165&gt;=EOMONTH($D67,0)),IF($G67="NNN",SUM(Expenses!KF$20:KF$24)*$F67,IF($G67="FSG",0,IF($G67="MG",SUMPRODUCT(Expenses!KF$20:KF$24,$I67:$I71)*$F67,MAX((Expenses!KF$20-$K67/12)*$J67*$F67,0)+MAX((Expenses!KF$21-$K68/12)*$J68*$F67,0)+MAX((Expenses!KF$22-$K69/12)*$J69*$F67,0)+MAX((Expenses!KF$23-$K70/12)*$J70*$F67,0)+MAX((Expenses!KF$24-$K71/12)*$J71*$F67,0)))),0)</f>
        <v>0</v>
      </c>
      <c r="KI233" s="154">
        <f>IF(AND(KI$165&lt;=$E67,KI$165&gt;=EOMONTH($D67,0)),IF($G67="NNN",SUM(Expenses!KG$20:KG$24)*$F67,IF($G67="FSG",0,IF($G67="MG",SUMPRODUCT(Expenses!KG$20:KG$24,$I67:$I71)*$F67,MAX((Expenses!KG$20-$K67/12)*$J67*$F67,0)+MAX((Expenses!KG$21-$K68/12)*$J68*$F67,0)+MAX((Expenses!KG$22-$K69/12)*$J69*$F67,0)+MAX((Expenses!KG$23-$K70/12)*$J70*$F67,0)+MAX((Expenses!KG$24-$K71/12)*$J71*$F67,0)))),0)</f>
        <v>0</v>
      </c>
      <c r="KJ233" s="154">
        <f>IF(AND(KJ$165&lt;=$E67,KJ$165&gt;=EOMONTH($D67,0)),IF($G67="NNN",SUM(Expenses!KH$20:KH$24)*$F67,IF($G67="FSG",0,IF($G67="MG",SUMPRODUCT(Expenses!KH$20:KH$24,$I67:$I71)*$F67,MAX((Expenses!KH$20-$K67/12)*$J67*$F67,0)+MAX((Expenses!KH$21-$K68/12)*$J68*$F67,0)+MAX((Expenses!KH$22-$K69/12)*$J69*$F67,0)+MAX((Expenses!KH$23-$K70/12)*$J70*$F67,0)+MAX((Expenses!KH$24-$K71/12)*$J71*$F67,0)))),0)</f>
        <v>0</v>
      </c>
      <c r="KK233" s="154">
        <f>IF(AND(KK$165&lt;=$E67,KK$165&gt;=EOMONTH($D67,0)),IF($G67="NNN",SUM(Expenses!KI$20:KI$24)*$F67,IF($G67="FSG",0,IF($G67="MG",SUMPRODUCT(Expenses!KI$20:KI$24,$I67:$I71)*$F67,MAX((Expenses!KI$20-$K67/12)*$J67*$F67,0)+MAX((Expenses!KI$21-$K68/12)*$J68*$F67,0)+MAX((Expenses!KI$22-$K69/12)*$J69*$F67,0)+MAX((Expenses!KI$23-$K70/12)*$J70*$F67,0)+MAX((Expenses!KI$24-$K71/12)*$J71*$F67,0)))),0)</f>
        <v>0</v>
      </c>
      <c r="KL233" s="154">
        <f>IF(AND(KL$165&lt;=$E67,KL$165&gt;=EOMONTH($D67,0)),IF($G67="NNN",SUM(Expenses!KJ$20:KJ$24)*$F67,IF($G67="FSG",0,IF($G67="MG",SUMPRODUCT(Expenses!KJ$20:KJ$24,$I67:$I71)*$F67,MAX((Expenses!KJ$20-$K67/12)*$J67*$F67,0)+MAX((Expenses!KJ$21-$K68/12)*$J68*$F67,0)+MAX((Expenses!KJ$22-$K69/12)*$J69*$F67,0)+MAX((Expenses!KJ$23-$K70/12)*$J70*$F67,0)+MAX((Expenses!KJ$24-$K71/12)*$J71*$F67,0)))),0)</f>
        <v>0</v>
      </c>
      <c r="KM233" s="154">
        <f>IF(AND(KM$165&lt;=$E67,KM$165&gt;=EOMONTH($D67,0)),IF($G67="NNN",SUM(Expenses!KK$20:KK$24)*$F67,IF($G67="FSG",0,IF($G67="MG",SUMPRODUCT(Expenses!KK$20:KK$24,$I67:$I71)*$F67,MAX((Expenses!KK$20-$K67/12)*$J67*$F67,0)+MAX((Expenses!KK$21-$K68/12)*$J68*$F67,0)+MAX((Expenses!KK$22-$K69/12)*$J69*$F67,0)+MAX((Expenses!KK$23-$K70/12)*$J70*$F67,0)+MAX((Expenses!KK$24-$K71/12)*$J71*$F67,0)))),0)</f>
        <v>0</v>
      </c>
      <c r="KN233" s="154">
        <f>IF(AND(KN$165&lt;=$E67,KN$165&gt;=EOMONTH($D67,0)),IF($G67="NNN",SUM(Expenses!KL$20:KL$24)*$F67,IF($G67="FSG",0,IF($G67="MG",SUMPRODUCT(Expenses!KL$20:KL$24,$I67:$I71)*$F67,MAX((Expenses!KL$20-$K67/12)*$J67*$F67,0)+MAX((Expenses!KL$21-$K68/12)*$J68*$F67,0)+MAX((Expenses!KL$22-$K69/12)*$J69*$F67,0)+MAX((Expenses!KL$23-$K70/12)*$J70*$F67,0)+MAX((Expenses!KL$24-$K71/12)*$J71*$F67,0)))),0)</f>
        <v>0</v>
      </c>
      <c r="KO233" s="154">
        <f>IF(AND(KO$165&lt;=$E67,KO$165&gt;=EOMONTH($D67,0)),IF($G67="NNN",SUM(Expenses!KM$20:KM$24)*$F67,IF($G67="FSG",0,IF($G67="MG",SUMPRODUCT(Expenses!KM$20:KM$24,$I67:$I71)*$F67,MAX((Expenses!KM$20-$K67/12)*$J67*$F67,0)+MAX((Expenses!KM$21-$K68/12)*$J68*$F67,0)+MAX((Expenses!KM$22-$K69/12)*$J69*$F67,0)+MAX((Expenses!KM$23-$K70/12)*$J70*$F67,0)+MAX((Expenses!KM$24-$K71/12)*$J71*$F67,0)))),0)</f>
        <v>0</v>
      </c>
      <c r="KP233" s="154">
        <f>IF(AND(KP$165&lt;=$E67,KP$165&gt;=EOMONTH($D67,0)),IF($G67="NNN",SUM(Expenses!KN$20:KN$24)*$F67,IF($G67="FSG",0,IF($G67="MG",SUMPRODUCT(Expenses!KN$20:KN$24,$I67:$I71)*$F67,MAX((Expenses!KN$20-$K67/12)*$J67*$F67,0)+MAX((Expenses!KN$21-$K68/12)*$J68*$F67,0)+MAX((Expenses!KN$22-$K69/12)*$J69*$F67,0)+MAX((Expenses!KN$23-$K70/12)*$J70*$F67,0)+MAX((Expenses!KN$24-$K71/12)*$J71*$F67,0)))),0)</f>
        <v>0</v>
      </c>
      <c r="KQ233" s="154">
        <f>IF(AND(KQ$165&lt;=$E67,KQ$165&gt;=EOMONTH($D67,0)),IF($G67="NNN",SUM(Expenses!KO$20:KO$24)*$F67,IF($G67="FSG",0,IF($G67="MG",SUMPRODUCT(Expenses!KO$20:KO$24,$I67:$I71)*$F67,MAX((Expenses!KO$20-$K67/12)*$J67*$F67,0)+MAX((Expenses!KO$21-$K68/12)*$J68*$F67,0)+MAX((Expenses!KO$22-$K69/12)*$J69*$F67,0)+MAX((Expenses!KO$23-$K70/12)*$J70*$F67,0)+MAX((Expenses!KO$24-$K71/12)*$J71*$F67,0)))),0)</f>
        <v>0</v>
      </c>
      <c r="KR233" s="154">
        <f>IF(AND(KR$165&lt;=$E67,KR$165&gt;=EOMONTH($D67,0)),IF($G67="NNN",SUM(Expenses!KP$20:KP$24)*$F67,IF($G67="FSG",0,IF($G67="MG",SUMPRODUCT(Expenses!KP$20:KP$24,$I67:$I71)*$F67,MAX((Expenses!KP$20-$K67/12)*$J67*$F67,0)+MAX((Expenses!KP$21-$K68/12)*$J68*$F67,0)+MAX((Expenses!KP$22-$K69/12)*$J69*$F67,0)+MAX((Expenses!KP$23-$K70/12)*$J70*$F67,0)+MAX((Expenses!KP$24-$K71/12)*$J71*$F67,0)))),0)</f>
        <v>0</v>
      </c>
      <c r="KS233" s="154">
        <f>IF(AND(KS$165&lt;=$E67,KS$165&gt;=EOMONTH($D67,0)),IF($G67="NNN",SUM(Expenses!KQ$20:KQ$24)*$F67,IF($G67="FSG",0,IF($G67="MG",SUMPRODUCT(Expenses!KQ$20:KQ$24,$I67:$I71)*$F67,MAX((Expenses!KQ$20-$K67/12)*$J67*$F67,0)+MAX((Expenses!KQ$21-$K68/12)*$J68*$F67,0)+MAX((Expenses!KQ$22-$K69/12)*$J69*$F67,0)+MAX((Expenses!KQ$23-$K70/12)*$J70*$F67,0)+MAX((Expenses!KQ$24-$K71/12)*$J71*$F67,0)))),0)</f>
        <v>0</v>
      </c>
      <c r="KT233" s="154">
        <f>IF(AND(KT$165&lt;=$E67,KT$165&gt;=EOMONTH($D67,0)),IF($G67="NNN",SUM(Expenses!KR$20:KR$24)*$F67,IF($G67="FSG",0,IF($G67="MG",SUMPRODUCT(Expenses!KR$20:KR$24,$I67:$I71)*$F67,MAX((Expenses!KR$20-$K67/12)*$J67*$F67,0)+MAX((Expenses!KR$21-$K68/12)*$J68*$F67,0)+MAX((Expenses!KR$22-$K69/12)*$J69*$F67,0)+MAX((Expenses!KR$23-$K70/12)*$J70*$F67,0)+MAX((Expenses!KR$24-$K71/12)*$J71*$F67,0)))),0)</f>
        <v>0</v>
      </c>
      <c r="KU233" s="154">
        <f>IF(AND(KU$165&lt;=$E67,KU$165&gt;=EOMONTH($D67,0)),IF($G67="NNN",SUM(Expenses!KS$20:KS$24)*$F67,IF($G67="FSG",0,IF($G67="MG",SUMPRODUCT(Expenses!KS$20:KS$24,$I67:$I71)*$F67,MAX((Expenses!KS$20-$K67/12)*$J67*$F67,0)+MAX((Expenses!KS$21-$K68/12)*$J68*$F67,0)+MAX((Expenses!KS$22-$K69/12)*$J69*$F67,0)+MAX((Expenses!KS$23-$K70/12)*$J70*$F67,0)+MAX((Expenses!KS$24-$K71/12)*$J71*$F67,0)))),0)</f>
        <v>0</v>
      </c>
      <c r="KV233" s="154">
        <f>IF(AND(KV$165&lt;=$E67,KV$165&gt;=EOMONTH($D67,0)),IF($G67="NNN",SUM(Expenses!KT$20:KT$24)*$F67,IF($G67="FSG",0,IF($G67="MG",SUMPRODUCT(Expenses!KT$20:KT$24,$I67:$I71)*$F67,MAX((Expenses!KT$20-$K67/12)*$J67*$F67,0)+MAX((Expenses!KT$21-$K68/12)*$J68*$F67,0)+MAX((Expenses!KT$22-$K69/12)*$J69*$F67,0)+MAX((Expenses!KT$23-$K70/12)*$J70*$F67,0)+MAX((Expenses!KT$24-$K71/12)*$J71*$F67,0)))),0)</f>
        <v>0</v>
      </c>
      <c r="KW233" s="154">
        <f>IF(AND(KW$165&lt;=$E67,KW$165&gt;=EOMONTH($D67,0)),IF($G67="NNN",SUM(Expenses!KU$20:KU$24)*$F67,IF($G67="FSG",0,IF($G67="MG",SUMPRODUCT(Expenses!KU$20:KU$24,$I67:$I71)*$F67,MAX((Expenses!KU$20-$K67/12)*$J67*$F67,0)+MAX((Expenses!KU$21-$K68/12)*$J68*$F67,0)+MAX((Expenses!KU$22-$K69/12)*$J69*$F67,0)+MAX((Expenses!KU$23-$K70/12)*$J70*$F67,0)+MAX((Expenses!KU$24-$K71/12)*$J71*$F67,0)))),0)</f>
        <v>0</v>
      </c>
      <c r="KX233" s="154">
        <f>IF(AND(KX$165&lt;=$E67,KX$165&gt;=EOMONTH($D67,0)),IF($G67="NNN",SUM(Expenses!KV$20:KV$24)*$F67,IF($G67="FSG",0,IF($G67="MG",SUMPRODUCT(Expenses!KV$20:KV$24,$I67:$I71)*$F67,MAX((Expenses!KV$20-$K67/12)*$J67*$F67,0)+MAX((Expenses!KV$21-$K68/12)*$J68*$F67,0)+MAX((Expenses!KV$22-$K69/12)*$J69*$F67,0)+MAX((Expenses!KV$23-$K70/12)*$J70*$F67,0)+MAX((Expenses!KV$24-$K71/12)*$J71*$F67,0)))),0)</f>
        <v>0</v>
      </c>
      <c r="KY233" s="154">
        <f>IF(AND(KY$165&lt;=$E67,KY$165&gt;=EOMONTH($D67,0)),IF($G67="NNN",SUM(Expenses!KW$20:KW$24)*$F67,IF($G67="FSG",0,IF($G67="MG",SUMPRODUCT(Expenses!KW$20:KW$24,$I67:$I71)*$F67,MAX((Expenses!KW$20-$K67/12)*$J67*$F67,0)+MAX((Expenses!KW$21-$K68/12)*$J68*$F67,0)+MAX((Expenses!KW$22-$K69/12)*$J69*$F67,0)+MAX((Expenses!KW$23-$K70/12)*$J70*$F67,0)+MAX((Expenses!KW$24-$K71/12)*$J71*$F67,0)))),0)</f>
        <v>0</v>
      </c>
      <c r="KZ233" s="154">
        <f>IF(AND(KZ$165&lt;=$E67,KZ$165&gt;=EOMONTH($D67,0)),IF($G67="NNN",SUM(Expenses!KX$20:KX$24)*$F67,IF($G67="FSG",0,IF($G67="MG",SUMPRODUCT(Expenses!KX$20:KX$24,$I67:$I71)*$F67,MAX((Expenses!KX$20-$K67/12)*$J67*$F67,0)+MAX((Expenses!KX$21-$K68/12)*$J68*$F67,0)+MAX((Expenses!KX$22-$K69/12)*$J69*$F67,0)+MAX((Expenses!KX$23-$K70/12)*$J70*$F67,0)+MAX((Expenses!KX$24-$K71/12)*$J71*$F67,0)))),0)</f>
        <v>0</v>
      </c>
      <c r="LA233" s="154">
        <f>IF(AND(LA$165&lt;=$E67,LA$165&gt;=EOMONTH($D67,0)),IF($G67="NNN",SUM(Expenses!KY$20:KY$24)*$F67,IF($G67="FSG",0,IF($G67="MG",SUMPRODUCT(Expenses!KY$20:KY$24,$I67:$I71)*$F67,MAX((Expenses!KY$20-$K67/12)*$J67*$F67,0)+MAX((Expenses!KY$21-$K68/12)*$J68*$F67,0)+MAX((Expenses!KY$22-$K69/12)*$J69*$F67,0)+MAX((Expenses!KY$23-$K70/12)*$J70*$F67,0)+MAX((Expenses!KY$24-$K71/12)*$J71*$F67,0)))),0)</f>
        <v>0</v>
      </c>
      <c r="LB233" s="154">
        <f>IF(AND(LB$165&lt;=$E67,LB$165&gt;=EOMONTH($D67,0)),IF($G67="NNN",SUM(Expenses!KZ$20:KZ$24)*$F67,IF($G67="FSG",0,IF($G67="MG",SUMPRODUCT(Expenses!KZ$20:KZ$24,$I67:$I71)*$F67,MAX((Expenses!KZ$20-$K67/12)*$J67*$F67,0)+MAX((Expenses!KZ$21-$K68/12)*$J68*$F67,0)+MAX((Expenses!KZ$22-$K69/12)*$J69*$F67,0)+MAX((Expenses!KZ$23-$K70/12)*$J70*$F67,0)+MAX((Expenses!KZ$24-$K71/12)*$J71*$F67,0)))),0)</f>
        <v>0</v>
      </c>
      <c r="LC233" s="154">
        <f>IF(AND(LC$165&lt;=$E67,LC$165&gt;=EOMONTH($D67,0)),IF($G67="NNN",SUM(Expenses!LA$20:LA$24)*$F67,IF($G67="FSG",0,IF($G67="MG",SUMPRODUCT(Expenses!LA$20:LA$24,$I67:$I71)*$F67,MAX((Expenses!LA$20-$K67/12)*$J67*$F67,0)+MAX((Expenses!LA$21-$K68/12)*$J68*$F67,0)+MAX((Expenses!LA$22-$K69/12)*$J69*$F67,0)+MAX((Expenses!LA$23-$K70/12)*$J70*$F67,0)+MAX((Expenses!LA$24-$K71/12)*$J71*$F67,0)))),0)</f>
        <v>0</v>
      </c>
      <c r="LD233" s="154">
        <f>IF(AND(LD$165&lt;=$E67,LD$165&gt;=EOMONTH($D67,0)),IF($G67="NNN",SUM(Expenses!LB$20:LB$24)*$F67,IF($G67="FSG",0,IF($G67="MG",SUMPRODUCT(Expenses!LB$20:LB$24,$I67:$I71)*$F67,MAX((Expenses!LB$20-$K67/12)*$J67*$F67,0)+MAX((Expenses!LB$21-$K68/12)*$J68*$F67,0)+MAX((Expenses!LB$22-$K69/12)*$J69*$F67,0)+MAX((Expenses!LB$23-$K70/12)*$J70*$F67,0)+MAX((Expenses!LB$24-$K71/12)*$J71*$F67,0)))),0)</f>
        <v>0</v>
      </c>
      <c r="LE233" s="154">
        <f>IF(AND(LE$165&lt;=$E67,LE$165&gt;=EOMONTH($D67,0)),IF($G67="NNN",SUM(Expenses!LC$20:LC$24)*$F67,IF($G67="FSG",0,IF($G67="MG",SUMPRODUCT(Expenses!LC$20:LC$24,$I67:$I71)*$F67,MAX((Expenses!LC$20-$K67/12)*$J67*$F67,0)+MAX((Expenses!LC$21-$K68/12)*$J68*$F67,0)+MAX((Expenses!LC$22-$K69/12)*$J69*$F67,0)+MAX((Expenses!LC$23-$K70/12)*$J70*$F67,0)+MAX((Expenses!LC$24-$K71/12)*$J71*$F67,0)))),0)</f>
        <v>0</v>
      </c>
      <c r="LF233" s="154">
        <f>IF(AND(LF$165&lt;=$E67,LF$165&gt;=EOMONTH($D67,0)),IF($G67="NNN",SUM(Expenses!LD$20:LD$24)*$F67,IF($G67="FSG",0,IF($G67="MG",SUMPRODUCT(Expenses!LD$20:LD$24,$I67:$I71)*$F67,MAX((Expenses!LD$20-$K67/12)*$J67*$F67,0)+MAX((Expenses!LD$21-$K68/12)*$J68*$F67,0)+MAX((Expenses!LD$22-$K69/12)*$J69*$F67,0)+MAX((Expenses!LD$23-$K70/12)*$J70*$F67,0)+MAX((Expenses!LD$24-$K71/12)*$J71*$F67,0)))),0)</f>
        <v>0</v>
      </c>
      <c r="LG233" s="154">
        <f>IF(AND(LG$165&lt;=$E67,LG$165&gt;=EOMONTH($D67,0)),IF($G67="NNN",SUM(Expenses!LE$20:LE$24)*$F67,IF($G67="FSG",0,IF($G67="MG",SUMPRODUCT(Expenses!LE$20:LE$24,$I67:$I71)*$F67,MAX((Expenses!LE$20-$K67/12)*$J67*$F67,0)+MAX((Expenses!LE$21-$K68/12)*$J68*$F67,0)+MAX((Expenses!LE$22-$K69/12)*$J69*$F67,0)+MAX((Expenses!LE$23-$K70/12)*$J70*$F67,0)+MAX((Expenses!LE$24-$K71/12)*$J71*$F67,0)))),0)</f>
        <v>0</v>
      </c>
      <c r="LH233" s="154">
        <f>IF(AND(LH$165&lt;=$E67,LH$165&gt;=EOMONTH($D67,0)),IF($G67="NNN",SUM(Expenses!LF$20:LF$24)*$F67,IF($G67="FSG",0,IF($G67="MG",SUMPRODUCT(Expenses!LF$20:LF$24,$I67:$I71)*$F67,MAX((Expenses!LF$20-$K67/12)*$J67*$F67,0)+MAX((Expenses!LF$21-$K68/12)*$J68*$F67,0)+MAX((Expenses!LF$22-$K69/12)*$J69*$F67,0)+MAX((Expenses!LF$23-$K70/12)*$J70*$F67,0)+MAX((Expenses!LF$24-$K71/12)*$J71*$F67,0)))),0)</f>
        <v>0</v>
      </c>
      <c r="LI233" s="154">
        <f>IF(AND(LI$165&lt;=$E67,LI$165&gt;=EOMONTH($D67,0)),IF($G67="NNN",SUM(Expenses!LG$20:LG$24)*$F67,IF($G67="FSG",0,IF($G67="MG",SUMPRODUCT(Expenses!LG$20:LG$24,$I67:$I71)*$F67,MAX((Expenses!LG$20-$K67/12)*$J67*$F67,0)+MAX((Expenses!LG$21-$K68/12)*$J68*$F67,0)+MAX((Expenses!LG$22-$K69/12)*$J69*$F67,0)+MAX((Expenses!LG$23-$K70/12)*$J70*$F67,0)+MAX((Expenses!LG$24-$K71/12)*$J71*$F67,0)))),0)</f>
        <v>0</v>
      </c>
      <c r="LJ233" s="154">
        <f>IF(AND(LJ$165&lt;=$E67,LJ$165&gt;=EOMONTH($D67,0)),IF($G67="NNN",SUM(Expenses!LH$20:LH$24)*$F67,IF($G67="FSG",0,IF($G67="MG",SUMPRODUCT(Expenses!LH$20:LH$24,$I67:$I71)*$F67,MAX((Expenses!LH$20-$K67/12)*$J67*$F67,0)+MAX((Expenses!LH$21-$K68/12)*$J68*$F67,0)+MAX((Expenses!LH$22-$K69/12)*$J69*$F67,0)+MAX((Expenses!LH$23-$K70/12)*$J70*$F67,0)+MAX((Expenses!LH$24-$K71/12)*$J71*$F67,0)))),0)</f>
        <v>0</v>
      </c>
      <c r="LK233" s="154">
        <f>IF(AND(LK$165&lt;=$E67,LK$165&gt;=EOMONTH($D67,0)),IF($G67="NNN",SUM(Expenses!LI$20:LI$24)*$F67,IF($G67="FSG",0,IF($G67="MG",SUMPRODUCT(Expenses!LI$20:LI$24,$I67:$I71)*$F67,MAX((Expenses!LI$20-$K67/12)*$J67*$F67,0)+MAX((Expenses!LI$21-$K68/12)*$J68*$F67,0)+MAX((Expenses!LI$22-$K69/12)*$J69*$F67,0)+MAX((Expenses!LI$23-$K70/12)*$J70*$F67,0)+MAX((Expenses!LI$24-$K71/12)*$J71*$F67,0)))),0)</f>
        <v>0</v>
      </c>
      <c r="LL233" s="154">
        <f>IF(AND(LL$165&lt;=$E67,LL$165&gt;=EOMONTH($D67,0)),IF($G67="NNN",SUM(Expenses!LJ$20:LJ$24)*$F67,IF($G67="FSG",0,IF($G67="MG",SUMPRODUCT(Expenses!LJ$20:LJ$24,$I67:$I71)*$F67,MAX((Expenses!LJ$20-$K67/12)*$J67*$F67,0)+MAX((Expenses!LJ$21-$K68/12)*$J68*$F67,0)+MAX((Expenses!LJ$22-$K69/12)*$J69*$F67,0)+MAX((Expenses!LJ$23-$K70/12)*$J70*$F67,0)+MAX((Expenses!LJ$24-$K71/12)*$J71*$F67,0)))),0)</f>
        <v>0</v>
      </c>
      <c r="LM233" s="154">
        <f>IF(AND(LM$165&lt;=$E67,LM$165&gt;=EOMONTH($D67,0)),IF($G67="NNN",SUM(Expenses!LK$20:LK$24)*$F67,IF($G67="FSG",0,IF($G67="MG",SUMPRODUCT(Expenses!LK$20:LK$24,$I67:$I71)*$F67,MAX((Expenses!LK$20-$K67/12)*$J67*$F67,0)+MAX((Expenses!LK$21-$K68/12)*$J68*$F67,0)+MAX((Expenses!LK$22-$K69/12)*$J69*$F67,0)+MAX((Expenses!LK$23-$K70/12)*$J70*$F67,0)+MAX((Expenses!LK$24-$K71/12)*$J71*$F67,0)))),0)</f>
        <v>0</v>
      </c>
      <c r="LN233" s="154">
        <f>IF(AND(LN$165&lt;=$E67,LN$165&gt;=EOMONTH($D67,0)),IF($G67="NNN",SUM(Expenses!LL$20:LL$24)*$F67,IF($G67="FSG",0,IF($G67="MG",SUMPRODUCT(Expenses!LL$20:LL$24,$I67:$I71)*$F67,MAX((Expenses!LL$20-$K67/12)*$J67*$F67,0)+MAX((Expenses!LL$21-$K68/12)*$J68*$F67,0)+MAX((Expenses!LL$22-$K69/12)*$J69*$F67,0)+MAX((Expenses!LL$23-$K70/12)*$J70*$F67,0)+MAX((Expenses!LL$24-$K71/12)*$J71*$F67,0)))),0)</f>
        <v>0</v>
      </c>
      <c r="LO233" s="154">
        <f>IF(AND(LO$165&lt;=$E67,LO$165&gt;=EOMONTH($D67,0)),IF($G67="NNN",SUM(Expenses!LM$20:LM$24)*$F67,IF($G67="FSG",0,IF($G67="MG",SUMPRODUCT(Expenses!LM$20:LM$24,$I67:$I71)*$F67,MAX((Expenses!LM$20-$K67/12)*$J67*$F67,0)+MAX((Expenses!LM$21-$K68/12)*$J68*$F67,0)+MAX((Expenses!LM$22-$K69/12)*$J69*$F67,0)+MAX((Expenses!LM$23-$K70/12)*$J70*$F67,0)+MAX((Expenses!LM$24-$K71/12)*$J71*$F67,0)))),0)</f>
        <v>0</v>
      </c>
      <c r="LP233" s="154">
        <f>IF(AND(LP$165&lt;=$E67,LP$165&gt;=EOMONTH($D67,0)),IF($G67="NNN",SUM(Expenses!LN$20:LN$24)*$F67,IF($G67="FSG",0,IF($G67="MG",SUMPRODUCT(Expenses!LN$20:LN$24,$I67:$I71)*$F67,MAX((Expenses!LN$20-$K67/12)*$J67*$F67,0)+MAX((Expenses!LN$21-$K68/12)*$J68*$F67,0)+MAX((Expenses!LN$22-$K69/12)*$J69*$F67,0)+MAX((Expenses!LN$23-$K70/12)*$J70*$F67,0)+MAX((Expenses!LN$24-$K71/12)*$J71*$F67,0)))),0)</f>
        <v>0</v>
      </c>
      <c r="LQ233" s="154">
        <f>IF(AND(LQ$165&lt;=$E67,LQ$165&gt;=EOMONTH($D67,0)),IF($G67="NNN",SUM(Expenses!LO$20:LO$24)*$F67,IF($G67="FSG",0,IF($G67="MG",SUMPRODUCT(Expenses!LO$20:LO$24,$I67:$I71)*$F67,MAX((Expenses!LO$20-$K67/12)*$J67*$F67,0)+MAX((Expenses!LO$21-$K68/12)*$J68*$F67,0)+MAX((Expenses!LO$22-$K69/12)*$J69*$F67,0)+MAX((Expenses!LO$23-$K70/12)*$J70*$F67,0)+MAX((Expenses!LO$24-$K71/12)*$J71*$F67,0)))),0)</f>
        <v>0</v>
      </c>
      <c r="LR233" s="154">
        <f>IF(AND(LR$165&lt;=$E67,LR$165&gt;=EOMONTH($D67,0)),IF($G67="NNN",SUM(Expenses!LP$20:LP$24)*$F67,IF($G67="FSG",0,IF($G67="MG",SUMPRODUCT(Expenses!LP$20:LP$24,$I67:$I71)*$F67,MAX((Expenses!LP$20-$K67/12)*$J67*$F67,0)+MAX((Expenses!LP$21-$K68/12)*$J68*$F67,0)+MAX((Expenses!LP$22-$K69/12)*$J69*$F67,0)+MAX((Expenses!LP$23-$K70/12)*$J70*$F67,0)+MAX((Expenses!LP$24-$K71/12)*$J71*$F67,0)))),0)</f>
        <v>0</v>
      </c>
      <c r="LS233" s="154">
        <f>IF(AND(LS$165&lt;=$E67,LS$165&gt;=EOMONTH($D67,0)),IF($G67="NNN",SUM(Expenses!LQ$20:LQ$24)*$F67,IF($G67="FSG",0,IF($G67="MG",SUMPRODUCT(Expenses!LQ$20:LQ$24,$I67:$I71)*$F67,MAX((Expenses!LQ$20-$K67/12)*$J67*$F67,0)+MAX((Expenses!LQ$21-$K68/12)*$J68*$F67,0)+MAX((Expenses!LQ$22-$K69/12)*$J69*$F67,0)+MAX((Expenses!LQ$23-$K70/12)*$J70*$F67,0)+MAX((Expenses!LQ$24-$K71/12)*$J71*$F67,0)))),0)</f>
        <v>0</v>
      </c>
      <c r="LT233" s="154">
        <f>IF(AND(LT$165&lt;=$E67,LT$165&gt;=EOMONTH($D67,0)),IF($G67="NNN",SUM(Expenses!LR$20:LR$24)*$F67,IF($G67="FSG",0,IF($G67="MG",SUMPRODUCT(Expenses!LR$20:LR$24,$I67:$I71)*$F67,MAX((Expenses!LR$20-$K67/12)*$J67*$F67,0)+MAX((Expenses!LR$21-$K68/12)*$J68*$F67,0)+MAX((Expenses!LR$22-$K69/12)*$J69*$F67,0)+MAX((Expenses!LR$23-$K70/12)*$J70*$F67,0)+MAX((Expenses!LR$24-$K71/12)*$J71*$F67,0)))),0)</f>
        <v>0</v>
      </c>
      <c r="LU233" s="154">
        <f>IF(AND(LU$165&lt;=$E67,LU$165&gt;=EOMONTH($D67,0)),IF($G67="NNN",SUM(Expenses!LS$20:LS$24)*$F67,IF($G67="FSG",0,IF($G67="MG",SUMPRODUCT(Expenses!LS$20:LS$24,$I67:$I71)*$F67,MAX((Expenses!LS$20-$K67/12)*$J67*$F67,0)+MAX((Expenses!LS$21-$K68/12)*$J68*$F67,0)+MAX((Expenses!LS$22-$K69/12)*$J69*$F67,0)+MAX((Expenses!LS$23-$K70/12)*$J70*$F67,0)+MAX((Expenses!LS$24-$K71/12)*$J71*$F67,0)))),0)</f>
        <v>0</v>
      </c>
      <c r="LV233" s="154">
        <f>IF(AND(LV$165&lt;=$E67,LV$165&gt;=EOMONTH($D67,0)),IF($G67="NNN",SUM(Expenses!LT$20:LT$24)*$F67,IF($G67="FSG",0,IF($G67="MG",SUMPRODUCT(Expenses!LT$20:LT$24,$I67:$I71)*$F67,MAX((Expenses!LT$20-$K67/12)*$J67*$F67,0)+MAX((Expenses!LT$21-$K68/12)*$J68*$F67,0)+MAX((Expenses!LT$22-$K69/12)*$J69*$F67,0)+MAX((Expenses!LT$23-$K70/12)*$J70*$F67,0)+MAX((Expenses!LT$24-$K71/12)*$J71*$F67,0)))),0)</f>
        <v>0</v>
      </c>
      <c r="LW233" s="154">
        <f>IF(AND(LW$165&lt;=$E67,LW$165&gt;=EOMONTH($D67,0)),IF($G67="NNN",SUM(Expenses!LU$20:LU$24)*$F67,IF($G67="FSG",0,IF($G67="MG",SUMPRODUCT(Expenses!LU$20:LU$24,$I67:$I71)*$F67,MAX((Expenses!LU$20-$K67/12)*$J67*$F67,0)+MAX((Expenses!LU$21-$K68/12)*$J68*$F67,0)+MAX((Expenses!LU$22-$K69/12)*$J69*$F67,0)+MAX((Expenses!LU$23-$K70/12)*$J70*$F67,0)+MAX((Expenses!LU$24-$K71/12)*$J71*$F67,0)))),0)</f>
        <v>0</v>
      </c>
      <c r="LX233" s="154">
        <f>IF(AND(LX$165&lt;=$E67,LX$165&gt;=EOMONTH($D67,0)),IF($G67="NNN",SUM(Expenses!LV$20:LV$24)*$F67,IF($G67="FSG",0,IF($G67="MG",SUMPRODUCT(Expenses!LV$20:LV$24,$I67:$I71)*$F67,MAX((Expenses!LV$20-$K67/12)*$J67*$F67,0)+MAX((Expenses!LV$21-$K68/12)*$J68*$F67,0)+MAX((Expenses!LV$22-$K69/12)*$J69*$F67,0)+MAX((Expenses!LV$23-$K70/12)*$J70*$F67,0)+MAX((Expenses!LV$24-$K71/12)*$J71*$F67,0)))),0)</f>
        <v>0</v>
      </c>
      <c r="LY233" s="154">
        <f>IF(AND(LY$165&lt;=$E67,LY$165&gt;=EOMONTH($D67,0)),IF($G67="NNN",SUM(Expenses!LW$20:LW$24)*$F67,IF($G67="FSG",0,IF($G67="MG",SUMPRODUCT(Expenses!LW$20:LW$24,$I67:$I71)*$F67,MAX((Expenses!LW$20-$K67/12)*$J67*$F67,0)+MAX((Expenses!LW$21-$K68/12)*$J68*$F67,0)+MAX((Expenses!LW$22-$K69/12)*$J69*$F67,0)+MAX((Expenses!LW$23-$K70/12)*$J70*$F67,0)+MAX((Expenses!LW$24-$K71/12)*$J71*$F67,0)))),0)</f>
        <v>0</v>
      </c>
      <c r="LZ233" s="154">
        <f>IF(AND(LZ$165&lt;=$E67,LZ$165&gt;=EOMONTH($D67,0)),IF($G67="NNN",SUM(Expenses!LX$20:LX$24)*$F67,IF($G67="FSG",0,IF($G67="MG",SUMPRODUCT(Expenses!LX$20:LX$24,$I67:$I71)*$F67,MAX((Expenses!LX$20-$K67/12)*$J67*$F67,0)+MAX((Expenses!LX$21-$K68/12)*$J68*$F67,0)+MAX((Expenses!LX$22-$K69/12)*$J69*$F67,0)+MAX((Expenses!LX$23-$K70/12)*$J70*$F67,0)+MAX((Expenses!LX$24-$K71/12)*$J71*$F67,0)))),0)</f>
        <v>0</v>
      </c>
      <c r="MA233" s="154">
        <f>IF(AND(MA$165&lt;=$E67,MA$165&gt;=EOMONTH($D67,0)),IF($G67="NNN",SUM(Expenses!LY$20:LY$24)*$F67,IF($G67="FSG",0,IF($G67="MG",SUMPRODUCT(Expenses!LY$20:LY$24,$I67:$I71)*$F67,MAX((Expenses!LY$20-$K67/12)*$J67*$F67,0)+MAX((Expenses!LY$21-$K68/12)*$J68*$F67,0)+MAX((Expenses!LY$22-$K69/12)*$J69*$F67,0)+MAX((Expenses!LY$23-$K70/12)*$J70*$F67,0)+MAX((Expenses!LY$24-$K71/12)*$J71*$F67,0)))),0)</f>
        <v>0</v>
      </c>
      <c r="MB233" s="154">
        <f>IF(AND(MB$165&lt;=$E67,MB$165&gt;=EOMONTH($D67,0)),IF($G67="NNN",SUM(Expenses!LZ$20:LZ$24)*$F67,IF($G67="FSG",0,IF($G67="MG",SUMPRODUCT(Expenses!LZ$20:LZ$24,$I67:$I71)*$F67,MAX((Expenses!LZ$20-$K67/12)*$J67*$F67,0)+MAX((Expenses!LZ$21-$K68/12)*$J68*$F67,0)+MAX((Expenses!LZ$22-$K69/12)*$J69*$F67,0)+MAX((Expenses!LZ$23-$K70/12)*$J70*$F67,0)+MAX((Expenses!LZ$24-$K71/12)*$J71*$F67,0)))),0)</f>
        <v>0</v>
      </c>
      <c r="MC233" s="154">
        <f>IF(AND(MC$165&lt;=$E67,MC$165&gt;=EOMONTH($D67,0)),IF($G67="NNN",SUM(Expenses!MA$20:MA$24)*$F67,IF($G67="FSG",0,IF($G67="MG",SUMPRODUCT(Expenses!MA$20:MA$24,$I67:$I71)*$F67,MAX((Expenses!MA$20-$K67/12)*$J67*$F67,0)+MAX((Expenses!MA$21-$K68/12)*$J68*$F67,0)+MAX((Expenses!MA$22-$K69/12)*$J69*$F67,0)+MAX((Expenses!MA$23-$K70/12)*$J70*$F67,0)+MAX((Expenses!MA$24-$K71/12)*$J71*$F67,0)))),0)</f>
        <v>0</v>
      </c>
      <c r="MD233" s="154">
        <f>IF(AND(MD$165&lt;=$E67,MD$165&gt;=EOMONTH($D67,0)),IF($G67="NNN",SUM(Expenses!MB$20:MB$24)*$F67,IF($G67="FSG",0,IF($G67="MG",SUMPRODUCT(Expenses!MB$20:MB$24,$I67:$I71)*$F67,MAX((Expenses!MB$20-$K67/12)*$J67*$F67,0)+MAX((Expenses!MB$21-$K68/12)*$J68*$F67,0)+MAX((Expenses!MB$22-$K69/12)*$J69*$F67,0)+MAX((Expenses!MB$23-$K70/12)*$J70*$F67,0)+MAX((Expenses!MB$24-$K71/12)*$J71*$F67,0)))),0)</f>
        <v>0</v>
      </c>
      <c r="ME233" s="154">
        <f>IF(AND(ME$165&lt;=$E67,ME$165&gt;=EOMONTH($D67,0)),IF($G67="NNN",SUM(Expenses!MC$20:MC$24)*$F67,IF($G67="FSG",0,IF($G67="MG",SUMPRODUCT(Expenses!MC$20:MC$24,$I67:$I71)*$F67,MAX((Expenses!MC$20-$K67/12)*$J67*$F67,0)+MAX((Expenses!MC$21-$K68/12)*$J68*$F67,0)+MAX((Expenses!MC$22-$K69/12)*$J69*$F67,0)+MAX((Expenses!MC$23-$K70/12)*$J70*$F67,0)+MAX((Expenses!MC$24-$K71/12)*$J71*$F67,0)))),0)</f>
        <v>0</v>
      </c>
      <c r="MF233" s="154">
        <f>IF(AND(MF$165&lt;=$E67,MF$165&gt;=EOMONTH($D67,0)),IF($G67="NNN",SUM(Expenses!MD$20:MD$24)*$F67,IF($G67="FSG",0,IF($G67="MG",SUMPRODUCT(Expenses!MD$20:MD$24,$I67:$I71)*$F67,MAX((Expenses!MD$20-$K67/12)*$J67*$F67,0)+MAX((Expenses!MD$21-$K68/12)*$J68*$F67,0)+MAX((Expenses!MD$22-$K69/12)*$J69*$F67,0)+MAX((Expenses!MD$23-$K70/12)*$J70*$F67,0)+MAX((Expenses!MD$24-$K71/12)*$J71*$F67,0)))),0)</f>
        <v>0</v>
      </c>
      <c r="MG233" s="154">
        <f>IF(AND(MG$165&lt;=$E67,MG$165&gt;=EOMONTH($D67,0)),IF($G67="NNN",SUM(Expenses!ME$20:ME$24)*$F67,IF($G67="FSG",0,IF($G67="MG",SUMPRODUCT(Expenses!ME$20:ME$24,$I67:$I71)*$F67,MAX((Expenses!ME$20-$K67/12)*$J67*$F67,0)+MAX((Expenses!ME$21-$K68/12)*$J68*$F67,0)+MAX((Expenses!ME$22-$K69/12)*$J69*$F67,0)+MAX((Expenses!ME$23-$K70/12)*$J70*$F67,0)+MAX((Expenses!ME$24-$K71/12)*$J71*$F67,0)))),0)</f>
        <v>0</v>
      </c>
      <c r="MH233" s="154">
        <f>IF(AND(MH$165&lt;=$E67,MH$165&gt;=EOMONTH($D67,0)),IF($G67="NNN",SUM(Expenses!MF$20:MF$24)*$F67,IF($G67="FSG",0,IF($G67="MG",SUMPRODUCT(Expenses!MF$20:MF$24,$I67:$I71)*$F67,MAX((Expenses!MF$20-$K67/12)*$J67*$F67,0)+MAX((Expenses!MF$21-$K68/12)*$J68*$F67,0)+MAX((Expenses!MF$22-$K69/12)*$J69*$F67,0)+MAX((Expenses!MF$23-$K70/12)*$J70*$F67,0)+MAX((Expenses!MF$24-$K71/12)*$J71*$F67,0)))),0)</f>
        <v>0</v>
      </c>
      <c r="MI233" s="154">
        <f>IF(AND(MI$165&lt;=$E67,MI$165&gt;=EOMONTH($D67,0)),IF($G67="NNN",SUM(Expenses!MG$20:MG$24)*$F67,IF($G67="FSG",0,IF($G67="MG",SUMPRODUCT(Expenses!MG$20:MG$24,$I67:$I71)*$F67,MAX((Expenses!MG$20-$K67/12)*$J67*$F67,0)+MAX((Expenses!MG$21-$K68/12)*$J68*$F67,0)+MAX((Expenses!MG$22-$K69/12)*$J69*$F67,0)+MAX((Expenses!MG$23-$K70/12)*$J70*$F67,0)+MAX((Expenses!MG$24-$K71/12)*$J71*$F67,0)))),0)</f>
        <v>0</v>
      </c>
      <c r="MJ233" s="154">
        <f>IF(AND(MJ$165&lt;=$E67,MJ$165&gt;=EOMONTH($D67,0)),IF($G67="NNN",SUM(Expenses!MH$20:MH$24)*$F67,IF($G67="FSG",0,IF($G67="MG",SUMPRODUCT(Expenses!MH$20:MH$24,$I67:$I71)*$F67,MAX((Expenses!MH$20-$K67/12)*$J67*$F67,0)+MAX((Expenses!MH$21-$K68/12)*$J68*$F67,0)+MAX((Expenses!MH$22-$K69/12)*$J69*$F67,0)+MAX((Expenses!MH$23-$K70/12)*$J70*$F67,0)+MAX((Expenses!MH$24-$K71/12)*$J71*$F67,0)))),0)</f>
        <v>0</v>
      </c>
      <c r="MK233" s="154">
        <f>IF(AND(MK$165&lt;=$E67,MK$165&gt;=EOMONTH($D67,0)),IF($G67="NNN",SUM(Expenses!MI$20:MI$24)*$F67,IF($G67="FSG",0,IF($G67="MG",SUMPRODUCT(Expenses!MI$20:MI$24,$I67:$I71)*$F67,MAX((Expenses!MI$20-$K67/12)*$J67*$F67,0)+MAX((Expenses!MI$21-$K68/12)*$J68*$F67,0)+MAX((Expenses!MI$22-$K69/12)*$J69*$F67,0)+MAX((Expenses!MI$23-$K70/12)*$J70*$F67,0)+MAX((Expenses!MI$24-$K71/12)*$J71*$F67,0)))),0)</f>
        <v>0</v>
      </c>
      <c r="ML233" s="154">
        <f>IF(AND(ML$165&lt;=$E67,ML$165&gt;=EOMONTH($D67,0)),IF($G67="NNN",SUM(Expenses!MJ$20:MJ$24)*$F67,IF($G67="FSG",0,IF($G67="MG",SUMPRODUCT(Expenses!MJ$20:MJ$24,$I67:$I71)*$F67,MAX((Expenses!MJ$20-$K67/12)*$J67*$F67,0)+MAX((Expenses!MJ$21-$K68/12)*$J68*$F67,0)+MAX((Expenses!MJ$22-$K69/12)*$J69*$F67,0)+MAX((Expenses!MJ$23-$K70/12)*$J70*$F67,0)+MAX((Expenses!MJ$24-$K71/12)*$J71*$F67,0)))),0)</f>
        <v>0</v>
      </c>
      <c r="MM233" s="154">
        <f>IF(AND(MM$165&lt;=$E67,MM$165&gt;=EOMONTH($D67,0)),IF($G67="NNN",SUM(Expenses!MK$20:MK$24)*$F67,IF($G67="FSG",0,IF($G67="MG",SUMPRODUCT(Expenses!MK$20:MK$24,$I67:$I71)*$F67,MAX((Expenses!MK$20-$K67/12)*$J67*$F67,0)+MAX((Expenses!MK$21-$K68/12)*$J68*$F67,0)+MAX((Expenses!MK$22-$K69/12)*$J69*$F67,0)+MAX((Expenses!MK$23-$K70/12)*$J70*$F67,0)+MAX((Expenses!MK$24-$K71/12)*$J71*$F67,0)))),0)</f>
        <v>0</v>
      </c>
      <c r="MN233" s="154">
        <f>IF(AND(MN$165&lt;=$E67,MN$165&gt;=EOMONTH($D67,0)),IF($G67="NNN",SUM(Expenses!ML$20:ML$24)*$F67,IF($G67="FSG",0,IF($G67="MG",SUMPRODUCT(Expenses!ML$20:ML$24,$I67:$I71)*$F67,MAX((Expenses!ML$20-$K67/12)*$J67*$F67,0)+MAX((Expenses!ML$21-$K68/12)*$J68*$F67,0)+MAX((Expenses!ML$22-$K69/12)*$J69*$F67,0)+MAX((Expenses!ML$23-$K70/12)*$J70*$F67,0)+MAX((Expenses!ML$24-$K71/12)*$J71*$F67,0)))),0)</f>
        <v>0</v>
      </c>
      <c r="MO233" s="154">
        <f>IF(AND(MO$165&lt;=$E67,MO$165&gt;=EOMONTH($D67,0)),IF($G67="NNN",SUM(Expenses!MM$20:MM$24)*$F67,IF($G67="FSG",0,IF($G67="MG",SUMPRODUCT(Expenses!MM$20:MM$24,$I67:$I71)*$F67,MAX((Expenses!MM$20-$K67/12)*$J67*$F67,0)+MAX((Expenses!MM$21-$K68/12)*$J68*$F67,0)+MAX((Expenses!MM$22-$K69/12)*$J69*$F67,0)+MAX((Expenses!MM$23-$K70/12)*$J70*$F67,0)+MAX((Expenses!MM$24-$K71/12)*$J71*$F67,0)))),0)</f>
        <v>0</v>
      </c>
      <c r="MP233" s="154">
        <f>IF(AND(MP$165&lt;=$E67,MP$165&gt;=EOMONTH($D67,0)),IF($G67="NNN",SUM(Expenses!MN$20:MN$24)*$F67,IF($G67="FSG",0,IF($G67="MG",SUMPRODUCT(Expenses!MN$20:MN$24,$I67:$I71)*$F67,MAX((Expenses!MN$20-$K67/12)*$J67*$F67,0)+MAX((Expenses!MN$21-$K68/12)*$J68*$F67,0)+MAX((Expenses!MN$22-$K69/12)*$J69*$F67,0)+MAX((Expenses!MN$23-$K70/12)*$J70*$F67,0)+MAX((Expenses!MN$24-$K71/12)*$J71*$F67,0)))),0)</f>
        <v>0</v>
      </c>
      <c r="MQ233" s="154">
        <f>IF(AND(MQ$165&lt;=$E67,MQ$165&gt;=EOMONTH($D67,0)),IF($G67="NNN",SUM(Expenses!MO$20:MO$24)*$F67,IF($G67="FSG",0,IF($G67="MG",SUMPRODUCT(Expenses!MO$20:MO$24,$I67:$I71)*$F67,MAX((Expenses!MO$20-$K67/12)*$J67*$F67,0)+MAX((Expenses!MO$21-$K68/12)*$J68*$F67,0)+MAX((Expenses!MO$22-$K69/12)*$J69*$F67,0)+MAX((Expenses!MO$23-$K70/12)*$J70*$F67,0)+MAX((Expenses!MO$24-$K71/12)*$J71*$F67,0)))),0)</f>
        <v>0</v>
      </c>
      <c r="MR233" s="154">
        <f>IF(AND(MR$165&lt;=$E67,MR$165&gt;=EOMONTH($D67,0)),IF($G67="NNN",SUM(Expenses!MP$20:MP$24)*$F67,IF($G67="FSG",0,IF($G67="MG",SUMPRODUCT(Expenses!MP$20:MP$24,$I67:$I71)*$F67,MAX((Expenses!MP$20-$K67/12)*$J67*$F67,0)+MAX((Expenses!MP$21-$K68/12)*$J68*$F67,0)+MAX((Expenses!MP$22-$K69/12)*$J69*$F67,0)+MAX((Expenses!MP$23-$K70/12)*$J70*$F67,0)+MAX((Expenses!MP$24-$K71/12)*$J71*$F67,0)))),0)</f>
        <v>0</v>
      </c>
      <c r="MS233" s="154">
        <f>IF(AND(MS$165&lt;=$E67,MS$165&gt;=EOMONTH($D67,0)),IF($G67="NNN",SUM(Expenses!MQ$20:MQ$24)*$F67,IF($G67="FSG",0,IF($G67="MG",SUMPRODUCT(Expenses!MQ$20:MQ$24,$I67:$I71)*$F67,MAX((Expenses!MQ$20-$K67/12)*$J67*$F67,0)+MAX((Expenses!MQ$21-$K68/12)*$J68*$F67,0)+MAX((Expenses!MQ$22-$K69/12)*$J69*$F67,0)+MAX((Expenses!MQ$23-$K70/12)*$J70*$F67,0)+MAX((Expenses!MQ$24-$K71/12)*$J71*$F67,0)))),0)</f>
        <v>0</v>
      </c>
      <c r="MT233" s="154">
        <f>IF(AND(MT$165&lt;=$E67,MT$165&gt;=EOMONTH($D67,0)),IF($G67="NNN",SUM(Expenses!MR$20:MR$24)*$F67,IF($G67="FSG",0,IF($G67="MG",SUMPRODUCT(Expenses!MR$20:MR$24,$I67:$I71)*$F67,MAX((Expenses!MR$20-$K67/12)*$J67*$F67,0)+MAX((Expenses!MR$21-$K68/12)*$J68*$F67,0)+MAX((Expenses!MR$22-$K69/12)*$J69*$F67,0)+MAX((Expenses!MR$23-$K70/12)*$J70*$F67,0)+MAX((Expenses!MR$24-$K71/12)*$J71*$F67,0)))),0)</f>
        <v>0</v>
      </c>
      <c r="MU233" s="154">
        <f>IF(AND(MU$165&lt;=$E67,MU$165&gt;=EOMONTH($D67,0)),IF($G67="NNN",SUM(Expenses!MS$20:MS$24)*$F67,IF($G67="FSG",0,IF($G67="MG",SUMPRODUCT(Expenses!MS$20:MS$24,$I67:$I71)*$F67,MAX((Expenses!MS$20-$K67/12)*$J67*$F67,0)+MAX((Expenses!MS$21-$K68/12)*$J68*$F67,0)+MAX((Expenses!MS$22-$K69/12)*$J69*$F67,0)+MAX((Expenses!MS$23-$K70/12)*$J70*$F67,0)+MAX((Expenses!MS$24-$K71/12)*$J71*$F67,0)))),0)</f>
        <v>0</v>
      </c>
      <c r="MV233" s="154">
        <f>IF(AND(MV$165&lt;=$E67,MV$165&gt;=EOMONTH($D67,0)),IF($G67="NNN",SUM(Expenses!MT$20:MT$24)*$F67,IF($G67="FSG",0,IF($G67="MG",SUMPRODUCT(Expenses!MT$20:MT$24,$I67:$I71)*$F67,MAX((Expenses!MT$20-$K67/12)*$J67*$F67,0)+MAX((Expenses!MT$21-$K68/12)*$J68*$F67,0)+MAX((Expenses!MT$22-$K69/12)*$J69*$F67,0)+MAX((Expenses!MT$23-$K70/12)*$J70*$F67,0)+MAX((Expenses!MT$24-$K71/12)*$J71*$F67,0)))),0)</f>
        <v>0</v>
      </c>
      <c r="MW233" s="154">
        <f>IF(AND(MW$165&lt;=$E67,MW$165&gt;=EOMONTH($D67,0)),IF($G67="NNN",SUM(Expenses!MU$20:MU$24)*$F67,IF($G67="FSG",0,IF($G67="MG",SUMPRODUCT(Expenses!MU$20:MU$24,$I67:$I71)*$F67,MAX((Expenses!MU$20-$K67/12)*$J67*$F67,0)+MAX((Expenses!MU$21-$K68/12)*$J68*$F67,0)+MAX((Expenses!MU$22-$K69/12)*$J69*$F67,0)+MAX((Expenses!MU$23-$K70/12)*$J70*$F67,0)+MAX((Expenses!MU$24-$K71/12)*$J71*$F67,0)))),0)</f>
        <v>0</v>
      </c>
      <c r="MX233" s="154">
        <f>IF(AND(MX$165&lt;=$E67,MX$165&gt;=EOMONTH($D67,0)),IF($G67="NNN",SUM(Expenses!MV$20:MV$24)*$F67,IF($G67="FSG",0,IF($G67="MG",SUMPRODUCT(Expenses!MV$20:MV$24,$I67:$I71)*$F67,MAX((Expenses!MV$20-$K67/12)*$J67*$F67,0)+MAX((Expenses!MV$21-$K68/12)*$J68*$F67,0)+MAX((Expenses!MV$22-$K69/12)*$J69*$F67,0)+MAX((Expenses!MV$23-$K70/12)*$J70*$F67,0)+MAX((Expenses!MV$24-$K71/12)*$J71*$F67,0)))),0)</f>
        <v>0</v>
      </c>
      <c r="MY233" s="154">
        <f>IF(AND(MY$165&lt;=$E67,MY$165&gt;=EOMONTH($D67,0)),IF($G67="NNN",SUM(Expenses!MW$20:MW$24)*$F67,IF($G67="FSG",0,IF($G67="MG",SUMPRODUCT(Expenses!MW$20:MW$24,$I67:$I71)*$F67,MAX((Expenses!MW$20-$K67/12)*$J67*$F67,0)+MAX((Expenses!MW$21-$K68/12)*$J68*$F67,0)+MAX((Expenses!MW$22-$K69/12)*$J69*$F67,0)+MAX((Expenses!MW$23-$K70/12)*$J70*$F67,0)+MAX((Expenses!MW$24-$K71/12)*$J71*$F67,0)))),0)</f>
        <v>0</v>
      </c>
      <c r="MZ233" s="154">
        <f>IF(AND(MZ$165&lt;=$E67,MZ$165&gt;=EOMONTH($D67,0)),IF($G67="NNN",SUM(Expenses!MX$20:MX$24)*$F67,IF($G67="FSG",0,IF($G67="MG",SUMPRODUCT(Expenses!MX$20:MX$24,$I67:$I71)*$F67,MAX((Expenses!MX$20-$K67/12)*$J67*$F67,0)+MAX((Expenses!MX$21-$K68/12)*$J68*$F67,0)+MAX((Expenses!MX$22-$K69/12)*$J69*$F67,0)+MAX((Expenses!MX$23-$K70/12)*$J70*$F67,0)+MAX((Expenses!MX$24-$K71/12)*$J71*$F67,0)))),0)</f>
        <v>0</v>
      </c>
      <c r="NA233" s="154">
        <f>IF(AND(NA$165&lt;=$E67,NA$165&gt;=EOMONTH($D67,0)),IF($G67="NNN",SUM(Expenses!MY$20:MY$24)*$F67,IF($G67="FSG",0,IF($G67="MG",SUMPRODUCT(Expenses!MY$20:MY$24,$I67:$I71)*$F67,MAX((Expenses!MY$20-$K67/12)*$J67*$F67,0)+MAX((Expenses!MY$21-$K68/12)*$J68*$F67,0)+MAX((Expenses!MY$22-$K69/12)*$J69*$F67,0)+MAX((Expenses!MY$23-$K70/12)*$J70*$F67,0)+MAX((Expenses!MY$24-$K71/12)*$J71*$F67,0)))),0)</f>
        <v>0</v>
      </c>
      <c r="NB233" s="154">
        <f>IF(AND(NB$165&lt;=$E67,NB$165&gt;=EOMONTH($D67,0)),IF($G67="NNN",SUM(Expenses!MZ$20:MZ$24)*$F67,IF($G67="FSG",0,IF($G67="MG",SUMPRODUCT(Expenses!MZ$20:MZ$24,$I67:$I71)*$F67,MAX((Expenses!MZ$20-$K67/12)*$J67*$F67,0)+MAX((Expenses!MZ$21-$K68/12)*$J68*$F67,0)+MAX((Expenses!MZ$22-$K69/12)*$J69*$F67,0)+MAX((Expenses!MZ$23-$K70/12)*$J70*$F67,0)+MAX((Expenses!MZ$24-$K71/12)*$J71*$F67,0)))),0)</f>
        <v>0</v>
      </c>
      <c r="NC233" s="154">
        <f>IF(AND(NC$165&lt;=$E67,NC$165&gt;=EOMONTH($D67,0)),IF($G67="NNN",SUM(Expenses!NA$20:NA$24)*$F67,IF($G67="FSG",0,IF($G67="MG",SUMPRODUCT(Expenses!NA$20:NA$24,$I67:$I71)*$F67,MAX((Expenses!NA$20-$K67/12)*$J67*$F67,0)+MAX((Expenses!NA$21-$K68/12)*$J68*$F67,0)+MAX((Expenses!NA$22-$K69/12)*$J69*$F67,0)+MAX((Expenses!NA$23-$K70/12)*$J70*$F67,0)+MAX((Expenses!NA$24-$K71/12)*$J71*$F67,0)))),0)</f>
        <v>0</v>
      </c>
      <c r="ND233" s="154">
        <f>IF(AND(ND$165&lt;=$E67,ND$165&gt;=EOMONTH($D67,0)),IF($G67="NNN",SUM(Expenses!NB$20:NB$24)*$F67,IF($G67="FSG",0,IF($G67="MG",SUMPRODUCT(Expenses!NB$20:NB$24,$I67:$I71)*$F67,MAX((Expenses!NB$20-$K67/12)*$J67*$F67,0)+MAX((Expenses!NB$21-$K68/12)*$J68*$F67,0)+MAX((Expenses!NB$22-$K69/12)*$J69*$F67,0)+MAX((Expenses!NB$23-$K70/12)*$J70*$F67,0)+MAX((Expenses!NB$24-$K71/12)*$J71*$F67,0)))),0)</f>
        <v>0</v>
      </c>
      <c r="NE233" s="154">
        <f>IF(AND(NE$165&lt;=$E67,NE$165&gt;=EOMONTH($D67,0)),IF($G67="NNN",SUM(Expenses!NC$20:NC$24)*$F67,IF($G67="FSG",0,IF($G67="MG",SUMPRODUCT(Expenses!NC$20:NC$24,$I67:$I71)*$F67,MAX((Expenses!NC$20-$K67/12)*$J67*$F67,0)+MAX((Expenses!NC$21-$K68/12)*$J68*$F67,0)+MAX((Expenses!NC$22-$K69/12)*$J69*$F67,0)+MAX((Expenses!NC$23-$K70/12)*$J70*$F67,0)+MAX((Expenses!NC$24-$K71/12)*$J71*$F67,0)))),0)</f>
        <v>0</v>
      </c>
      <c r="NF233" s="154">
        <f>IF(AND(NF$165&lt;=$E67,NF$165&gt;=EOMONTH($D67,0)),IF($G67="NNN",SUM(Expenses!ND$20:ND$24)*$F67,IF($G67="FSG",0,IF($G67="MG",SUMPRODUCT(Expenses!ND$20:ND$24,$I67:$I71)*$F67,MAX((Expenses!ND$20-$K67/12)*$J67*$F67,0)+MAX((Expenses!ND$21-$K68/12)*$J68*$F67,0)+MAX((Expenses!ND$22-$K69/12)*$J69*$F67,0)+MAX((Expenses!ND$23-$K70/12)*$J70*$F67,0)+MAX((Expenses!ND$24-$K71/12)*$J71*$F67,0)))),0)</f>
        <v>0</v>
      </c>
      <c r="NG233" s="154">
        <f>IF(AND(NG$165&lt;=$E67,NG$165&gt;=EOMONTH($D67,0)),IF($G67="NNN",SUM(Expenses!NE$20:NE$24)*$F67,IF($G67="FSG",0,IF($G67="MG",SUMPRODUCT(Expenses!NE$20:NE$24,$I67:$I71)*$F67,MAX((Expenses!NE$20-$K67/12)*$J67*$F67,0)+MAX((Expenses!NE$21-$K68/12)*$J68*$F67,0)+MAX((Expenses!NE$22-$K69/12)*$J69*$F67,0)+MAX((Expenses!NE$23-$K70/12)*$J70*$F67,0)+MAX((Expenses!NE$24-$K71/12)*$J71*$F67,0)))),0)</f>
        <v>0</v>
      </c>
      <c r="NH233" s="154">
        <f>IF(AND(NH$165&lt;=$E67,NH$165&gt;=EOMONTH($D67,0)),IF($G67="NNN",SUM(Expenses!NF$20:NF$24)*$F67,IF($G67="FSG",0,IF($G67="MG",SUMPRODUCT(Expenses!NF$20:NF$24,$I67:$I71)*$F67,MAX((Expenses!NF$20-$K67/12)*$J67*$F67,0)+MAX((Expenses!NF$21-$K68/12)*$J68*$F67,0)+MAX((Expenses!NF$22-$K69/12)*$J69*$F67,0)+MAX((Expenses!NF$23-$K70/12)*$J70*$F67,0)+MAX((Expenses!NF$24-$K71/12)*$J71*$F67,0)))),0)</f>
        <v>0</v>
      </c>
      <c r="NI233" s="154">
        <f>IF(AND(NI$165&lt;=$E67,NI$165&gt;=EOMONTH($D67,0)),IF($G67="NNN",SUM(Expenses!NG$20:NG$24)*$F67,IF($G67="FSG",0,IF($G67="MG",SUMPRODUCT(Expenses!NG$20:NG$24,$I67:$I71)*$F67,MAX((Expenses!NG$20-$K67/12)*$J67*$F67,0)+MAX((Expenses!NG$21-$K68/12)*$J68*$F67,0)+MAX((Expenses!NG$22-$K69/12)*$J69*$F67,0)+MAX((Expenses!NG$23-$K70/12)*$J70*$F67,0)+MAX((Expenses!NG$24-$K71/12)*$J71*$F67,0)))),0)</f>
        <v>0</v>
      </c>
      <c r="NJ233" s="154">
        <f>IF(AND(NJ$165&lt;=$E67,NJ$165&gt;=EOMONTH($D67,0)),IF($G67="NNN",SUM(Expenses!NH$20:NH$24)*$F67,IF($G67="FSG",0,IF($G67="MG",SUMPRODUCT(Expenses!NH$20:NH$24,$I67:$I71)*$F67,MAX((Expenses!NH$20-$K67/12)*$J67*$F67,0)+MAX((Expenses!NH$21-$K68/12)*$J68*$F67,0)+MAX((Expenses!NH$22-$K69/12)*$J69*$F67,0)+MAX((Expenses!NH$23-$K70/12)*$J70*$F67,0)+MAX((Expenses!NH$24-$K71/12)*$J71*$F67,0)))),0)</f>
        <v>0</v>
      </c>
      <c r="NK233" s="157">
        <f>IF(AND(NK$165&lt;=$E67,NK$165&gt;=EOMONTH($D67,0)),IF($G67="NNN",SUM(Expenses!NI$20:NI$24)*$F67,IF($G67="FSG",0,IF($G67="MG",SUMPRODUCT(Expenses!NI$20:NI$24,$I67:$I71)*$F67,MAX((Expenses!NI$20-$K67/12)*$J67*$F67,0)+MAX((Expenses!NI$21-$K68/12)*$J68*$F67,0)+MAX((Expenses!NI$22-$K69/12)*$J69*$F67,0)+MAX((Expenses!NI$23-$K70/12)*$J70*$F67,0)+MAX((Expenses!NI$24-$K71/12)*$J71*$F67,0)))),0)</f>
        <v>0</v>
      </c>
    </row>
    <row r="234" spans="1:375" x14ac:dyDescent="0.25">
      <c r="A234" s="156">
        <f t="shared" si="292"/>
        <v>0</v>
      </c>
      <c r="B234" s="48" t="s">
        <v>154</v>
      </c>
      <c r="C234" s="153" t="s">
        <v>140</v>
      </c>
      <c r="D234" s="154">
        <f>IF(OR($AL67=0,D$165&gt;$E67,D$165&lt;EOMONTH($D67,0)),0,IF(((($AJ67*((1+$AN67)^(D$163-1))/12))-(D232/$AM67))*$AM67&lt;0,0,((($AJ67*((1+$AN67)^(D$163-1))/12))-(D232/$AM67))*$AM67))</f>
        <v>0</v>
      </c>
      <c r="E234" s="154">
        <f t="shared" ref="E234:BP234" si="293">IF(OR($AL67=0,E$165&gt;$E67,E$165&lt;EOMONTH($D67,0)),0,IF(((($AJ67*((1+$AN67)^(E$163-1))/12))-(E232/$AM67))*$AM67&lt;0,0,((($AJ67*((1+$AN67)^(E$163-1))/12))-(E232/$AM67))*$AM67))</f>
        <v>0</v>
      </c>
      <c r="F234" s="154">
        <f t="shared" si="293"/>
        <v>0</v>
      </c>
      <c r="G234" s="154">
        <f t="shared" si="293"/>
        <v>0</v>
      </c>
      <c r="H234" s="154">
        <f t="shared" si="293"/>
        <v>0</v>
      </c>
      <c r="I234" s="154">
        <f t="shared" si="293"/>
        <v>0</v>
      </c>
      <c r="J234" s="154">
        <f t="shared" si="293"/>
        <v>0</v>
      </c>
      <c r="K234" s="154">
        <f t="shared" si="293"/>
        <v>0</v>
      </c>
      <c r="L234" s="154">
        <f t="shared" si="293"/>
        <v>0</v>
      </c>
      <c r="M234" s="154">
        <f t="shared" si="293"/>
        <v>0</v>
      </c>
      <c r="N234" s="154">
        <f t="shared" si="293"/>
        <v>0</v>
      </c>
      <c r="O234" s="154">
        <f t="shared" si="293"/>
        <v>0</v>
      </c>
      <c r="P234" s="154">
        <f t="shared" si="293"/>
        <v>0</v>
      </c>
      <c r="Q234" s="154">
        <f t="shared" si="293"/>
        <v>0</v>
      </c>
      <c r="R234" s="154">
        <f t="shared" si="293"/>
        <v>0</v>
      </c>
      <c r="S234" s="154">
        <f t="shared" si="293"/>
        <v>0</v>
      </c>
      <c r="T234" s="154">
        <f t="shared" si="293"/>
        <v>0</v>
      </c>
      <c r="U234" s="154">
        <f t="shared" si="293"/>
        <v>0</v>
      </c>
      <c r="V234" s="154">
        <f t="shared" si="293"/>
        <v>0</v>
      </c>
      <c r="W234" s="154">
        <f t="shared" si="293"/>
        <v>0</v>
      </c>
      <c r="X234" s="154">
        <f t="shared" si="293"/>
        <v>0</v>
      </c>
      <c r="Y234" s="154">
        <f t="shared" si="293"/>
        <v>0</v>
      </c>
      <c r="Z234" s="154">
        <f t="shared" si="293"/>
        <v>0</v>
      </c>
      <c r="AA234" s="154">
        <f t="shared" si="293"/>
        <v>0</v>
      </c>
      <c r="AB234" s="154">
        <f t="shared" si="293"/>
        <v>0</v>
      </c>
      <c r="AC234" s="154">
        <f t="shared" si="293"/>
        <v>0</v>
      </c>
      <c r="AD234" s="154">
        <f t="shared" si="293"/>
        <v>0</v>
      </c>
      <c r="AE234" s="154">
        <f t="shared" si="293"/>
        <v>0</v>
      </c>
      <c r="AF234" s="154">
        <f t="shared" si="293"/>
        <v>0</v>
      </c>
      <c r="AG234" s="154">
        <f t="shared" si="293"/>
        <v>0</v>
      </c>
      <c r="AH234" s="154">
        <f t="shared" si="293"/>
        <v>0</v>
      </c>
      <c r="AI234" s="154">
        <f t="shared" si="293"/>
        <v>0</v>
      </c>
      <c r="AJ234" s="154">
        <f t="shared" si="293"/>
        <v>0</v>
      </c>
      <c r="AK234" s="154">
        <f t="shared" si="293"/>
        <v>0</v>
      </c>
      <c r="AL234" s="154">
        <f t="shared" si="293"/>
        <v>0</v>
      </c>
      <c r="AM234" s="154">
        <f t="shared" si="293"/>
        <v>0</v>
      </c>
      <c r="AN234" s="154">
        <f t="shared" si="293"/>
        <v>0</v>
      </c>
      <c r="AO234" s="154">
        <f t="shared" si="293"/>
        <v>0</v>
      </c>
      <c r="AP234" s="154">
        <f t="shared" si="293"/>
        <v>0</v>
      </c>
      <c r="AQ234" s="154">
        <f t="shared" si="293"/>
        <v>0</v>
      </c>
      <c r="AR234" s="154">
        <f t="shared" si="293"/>
        <v>0</v>
      </c>
      <c r="AS234" s="154">
        <f t="shared" si="293"/>
        <v>0</v>
      </c>
      <c r="AT234" s="154">
        <f t="shared" si="293"/>
        <v>0</v>
      </c>
      <c r="AU234" s="154">
        <f t="shared" si="293"/>
        <v>0</v>
      </c>
      <c r="AV234" s="154">
        <f t="shared" si="293"/>
        <v>0</v>
      </c>
      <c r="AW234" s="154">
        <f t="shared" si="293"/>
        <v>0</v>
      </c>
      <c r="AX234" s="154">
        <f t="shared" si="293"/>
        <v>0</v>
      </c>
      <c r="AY234" s="154">
        <f t="shared" si="293"/>
        <v>0</v>
      </c>
      <c r="AZ234" s="154">
        <f t="shared" si="293"/>
        <v>0</v>
      </c>
      <c r="BA234" s="154">
        <f t="shared" si="293"/>
        <v>0</v>
      </c>
      <c r="BB234" s="154">
        <f t="shared" si="293"/>
        <v>0</v>
      </c>
      <c r="BC234" s="154">
        <f t="shared" si="293"/>
        <v>0</v>
      </c>
      <c r="BD234" s="154">
        <f t="shared" si="293"/>
        <v>0</v>
      </c>
      <c r="BE234" s="154">
        <f t="shared" si="293"/>
        <v>0</v>
      </c>
      <c r="BF234" s="154">
        <f t="shared" si="293"/>
        <v>0</v>
      </c>
      <c r="BG234" s="154">
        <f t="shared" si="293"/>
        <v>0</v>
      </c>
      <c r="BH234" s="154">
        <f t="shared" si="293"/>
        <v>0</v>
      </c>
      <c r="BI234" s="154">
        <f t="shared" si="293"/>
        <v>0</v>
      </c>
      <c r="BJ234" s="154">
        <f t="shared" si="293"/>
        <v>0</v>
      </c>
      <c r="BK234" s="154">
        <f t="shared" si="293"/>
        <v>0</v>
      </c>
      <c r="BL234" s="154">
        <f t="shared" si="293"/>
        <v>0</v>
      </c>
      <c r="BM234" s="154">
        <f t="shared" si="293"/>
        <v>0</v>
      </c>
      <c r="BN234" s="154">
        <f t="shared" si="293"/>
        <v>0</v>
      </c>
      <c r="BO234" s="154">
        <f t="shared" si="293"/>
        <v>0</v>
      </c>
      <c r="BP234" s="154">
        <f t="shared" si="293"/>
        <v>0</v>
      </c>
      <c r="BQ234" s="154">
        <f t="shared" ref="BQ234:EB234" si="294">IF(OR($AL67=0,BQ$165&gt;$E67,BQ$165&lt;EOMONTH($D67,0)),0,IF(((($AJ67*((1+$AN67)^(BQ$163-1))/12))-(BQ232/$AM67))*$AM67&lt;0,0,((($AJ67*((1+$AN67)^(BQ$163-1))/12))-(BQ232/$AM67))*$AM67))</f>
        <v>0</v>
      </c>
      <c r="BR234" s="154">
        <f t="shared" si="294"/>
        <v>0</v>
      </c>
      <c r="BS234" s="154">
        <f t="shared" si="294"/>
        <v>0</v>
      </c>
      <c r="BT234" s="154">
        <f t="shared" si="294"/>
        <v>0</v>
      </c>
      <c r="BU234" s="154">
        <f t="shared" si="294"/>
        <v>0</v>
      </c>
      <c r="BV234" s="154">
        <f t="shared" si="294"/>
        <v>0</v>
      </c>
      <c r="BW234" s="154">
        <f t="shared" si="294"/>
        <v>0</v>
      </c>
      <c r="BX234" s="154">
        <f t="shared" si="294"/>
        <v>0</v>
      </c>
      <c r="BY234" s="154">
        <f t="shared" si="294"/>
        <v>0</v>
      </c>
      <c r="BZ234" s="154">
        <f t="shared" si="294"/>
        <v>0</v>
      </c>
      <c r="CA234" s="154">
        <f t="shared" si="294"/>
        <v>0</v>
      </c>
      <c r="CB234" s="154">
        <f t="shared" si="294"/>
        <v>0</v>
      </c>
      <c r="CC234" s="154">
        <f t="shared" si="294"/>
        <v>0</v>
      </c>
      <c r="CD234" s="154">
        <f t="shared" si="294"/>
        <v>0</v>
      </c>
      <c r="CE234" s="154">
        <f t="shared" si="294"/>
        <v>0</v>
      </c>
      <c r="CF234" s="154">
        <f t="shared" si="294"/>
        <v>0</v>
      </c>
      <c r="CG234" s="154">
        <f t="shared" si="294"/>
        <v>0</v>
      </c>
      <c r="CH234" s="154">
        <f t="shared" si="294"/>
        <v>0</v>
      </c>
      <c r="CI234" s="154">
        <f t="shared" si="294"/>
        <v>0</v>
      </c>
      <c r="CJ234" s="154">
        <f t="shared" si="294"/>
        <v>0</v>
      </c>
      <c r="CK234" s="154">
        <f t="shared" si="294"/>
        <v>0</v>
      </c>
      <c r="CL234" s="154">
        <f t="shared" si="294"/>
        <v>0</v>
      </c>
      <c r="CM234" s="154">
        <f t="shared" si="294"/>
        <v>0</v>
      </c>
      <c r="CN234" s="154">
        <f t="shared" si="294"/>
        <v>0</v>
      </c>
      <c r="CO234" s="154">
        <f t="shared" si="294"/>
        <v>0</v>
      </c>
      <c r="CP234" s="154">
        <f t="shared" si="294"/>
        <v>0</v>
      </c>
      <c r="CQ234" s="154">
        <f t="shared" si="294"/>
        <v>0</v>
      </c>
      <c r="CR234" s="154">
        <f t="shared" si="294"/>
        <v>0</v>
      </c>
      <c r="CS234" s="154">
        <f t="shared" si="294"/>
        <v>0</v>
      </c>
      <c r="CT234" s="154">
        <f t="shared" si="294"/>
        <v>0</v>
      </c>
      <c r="CU234" s="154">
        <f t="shared" si="294"/>
        <v>0</v>
      </c>
      <c r="CV234" s="154">
        <f t="shared" si="294"/>
        <v>0</v>
      </c>
      <c r="CW234" s="154">
        <f t="shared" si="294"/>
        <v>0</v>
      </c>
      <c r="CX234" s="154">
        <f t="shared" si="294"/>
        <v>0</v>
      </c>
      <c r="CY234" s="154">
        <f t="shared" si="294"/>
        <v>0</v>
      </c>
      <c r="CZ234" s="154">
        <f t="shared" si="294"/>
        <v>0</v>
      </c>
      <c r="DA234" s="154">
        <f t="shared" si="294"/>
        <v>0</v>
      </c>
      <c r="DB234" s="154">
        <f t="shared" si="294"/>
        <v>0</v>
      </c>
      <c r="DC234" s="154">
        <f t="shared" si="294"/>
        <v>0</v>
      </c>
      <c r="DD234" s="154">
        <f t="shared" si="294"/>
        <v>0</v>
      </c>
      <c r="DE234" s="154">
        <f t="shared" si="294"/>
        <v>0</v>
      </c>
      <c r="DF234" s="154">
        <f t="shared" si="294"/>
        <v>0</v>
      </c>
      <c r="DG234" s="154">
        <f t="shared" si="294"/>
        <v>0</v>
      </c>
      <c r="DH234" s="154">
        <f t="shared" si="294"/>
        <v>0</v>
      </c>
      <c r="DI234" s="154">
        <f t="shared" si="294"/>
        <v>0</v>
      </c>
      <c r="DJ234" s="154">
        <f t="shared" si="294"/>
        <v>0</v>
      </c>
      <c r="DK234" s="154">
        <f t="shared" si="294"/>
        <v>0</v>
      </c>
      <c r="DL234" s="154">
        <f t="shared" si="294"/>
        <v>0</v>
      </c>
      <c r="DM234" s="154">
        <f t="shared" si="294"/>
        <v>0</v>
      </c>
      <c r="DN234" s="154">
        <f t="shared" si="294"/>
        <v>0</v>
      </c>
      <c r="DO234" s="154">
        <f t="shared" si="294"/>
        <v>0</v>
      </c>
      <c r="DP234" s="154">
        <f t="shared" si="294"/>
        <v>0</v>
      </c>
      <c r="DQ234" s="154">
        <f t="shared" si="294"/>
        <v>0</v>
      </c>
      <c r="DR234" s="154">
        <f t="shared" si="294"/>
        <v>0</v>
      </c>
      <c r="DS234" s="154">
        <f t="shared" si="294"/>
        <v>0</v>
      </c>
      <c r="DT234" s="154">
        <f t="shared" si="294"/>
        <v>0</v>
      </c>
      <c r="DU234" s="154">
        <f t="shared" si="294"/>
        <v>0</v>
      </c>
      <c r="DV234" s="154">
        <f t="shared" si="294"/>
        <v>0</v>
      </c>
      <c r="DW234" s="154">
        <f t="shared" si="294"/>
        <v>0</v>
      </c>
      <c r="DX234" s="154">
        <f t="shared" si="294"/>
        <v>0</v>
      </c>
      <c r="DY234" s="154">
        <f t="shared" si="294"/>
        <v>0</v>
      </c>
      <c r="DZ234" s="154">
        <f t="shared" si="294"/>
        <v>0</v>
      </c>
      <c r="EA234" s="154">
        <f t="shared" si="294"/>
        <v>0</v>
      </c>
      <c r="EB234" s="154">
        <f t="shared" si="294"/>
        <v>0</v>
      </c>
      <c r="EC234" s="154">
        <f t="shared" ref="EC234:GN234" si="295">IF(OR($AL67=0,EC$165&gt;$E67,EC$165&lt;EOMONTH($D67,0)),0,IF(((($AJ67*((1+$AN67)^(EC$163-1))/12))-(EC232/$AM67))*$AM67&lt;0,0,((($AJ67*((1+$AN67)^(EC$163-1))/12))-(EC232/$AM67))*$AM67))</f>
        <v>0</v>
      </c>
      <c r="ED234" s="154">
        <f t="shared" si="295"/>
        <v>0</v>
      </c>
      <c r="EE234" s="154">
        <f t="shared" si="295"/>
        <v>0</v>
      </c>
      <c r="EF234" s="154">
        <f t="shared" si="295"/>
        <v>0</v>
      </c>
      <c r="EG234" s="154">
        <f t="shared" si="295"/>
        <v>0</v>
      </c>
      <c r="EH234" s="154">
        <f t="shared" si="295"/>
        <v>0</v>
      </c>
      <c r="EI234" s="154">
        <f t="shared" si="295"/>
        <v>0</v>
      </c>
      <c r="EJ234" s="154">
        <f t="shared" si="295"/>
        <v>0</v>
      </c>
      <c r="EK234" s="154">
        <f t="shared" si="295"/>
        <v>0</v>
      </c>
      <c r="EL234" s="154">
        <f t="shared" si="295"/>
        <v>0</v>
      </c>
      <c r="EM234" s="154">
        <f t="shared" si="295"/>
        <v>0</v>
      </c>
      <c r="EN234" s="154">
        <f t="shared" si="295"/>
        <v>0</v>
      </c>
      <c r="EO234" s="154">
        <f t="shared" si="295"/>
        <v>0</v>
      </c>
      <c r="EP234" s="154">
        <f t="shared" si="295"/>
        <v>0</v>
      </c>
      <c r="EQ234" s="154">
        <f t="shared" si="295"/>
        <v>0</v>
      </c>
      <c r="ER234" s="154">
        <f t="shared" si="295"/>
        <v>0</v>
      </c>
      <c r="ES234" s="154">
        <f t="shared" si="295"/>
        <v>0</v>
      </c>
      <c r="ET234" s="154">
        <f t="shared" si="295"/>
        <v>0</v>
      </c>
      <c r="EU234" s="154">
        <f t="shared" si="295"/>
        <v>0</v>
      </c>
      <c r="EV234" s="154">
        <f t="shared" si="295"/>
        <v>0</v>
      </c>
      <c r="EW234" s="154">
        <f t="shared" si="295"/>
        <v>0</v>
      </c>
      <c r="EX234" s="154">
        <f t="shared" si="295"/>
        <v>0</v>
      </c>
      <c r="EY234" s="154">
        <f t="shared" si="295"/>
        <v>0</v>
      </c>
      <c r="EZ234" s="154">
        <f t="shared" si="295"/>
        <v>0</v>
      </c>
      <c r="FA234" s="154">
        <f t="shared" si="295"/>
        <v>0</v>
      </c>
      <c r="FB234" s="154">
        <f t="shared" si="295"/>
        <v>0</v>
      </c>
      <c r="FC234" s="154">
        <f t="shared" si="295"/>
        <v>0</v>
      </c>
      <c r="FD234" s="154">
        <f t="shared" si="295"/>
        <v>0</v>
      </c>
      <c r="FE234" s="154">
        <f t="shared" si="295"/>
        <v>0</v>
      </c>
      <c r="FF234" s="154">
        <f t="shared" si="295"/>
        <v>0</v>
      </c>
      <c r="FG234" s="154">
        <f t="shared" si="295"/>
        <v>0</v>
      </c>
      <c r="FH234" s="154">
        <f t="shared" si="295"/>
        <v>0</v>
      </c>
      <c r="FI234" s="154">
        <f t="shared" si="295"/>
        <v>0</v>
      </c>
      <c r="FJ234" s="154">
        <f t="shared" si="295"/>
        <v>0</v>
      </c>
      <c r="FK234" s="154">
        <f t="shared" si="295"/>
        <v>0</v>
      </c>
      <c r="FL234" s="154">
        <f t="shared" si="295"/>
        <v>0</v>
      </c>
      <c r="FM234" s="154">
        <f t="shared" si="295"/>
        <v>0</v>
      </c>
      <c r="FN234" s="154">
        <f t="shared" si="295"/>
        <v>0</v>
      </c>
      <c r="FO234" s="154">
        <f t="shared" si="295"/>
        <v>0</v>
      </c>
      <c r="FP234" s="154">
        <f t="shared" si="295"/>
        <v>0</v>
      </c>
      <c r="FQ234" s="154">
        <f t="shared" si="295"/>
        <v>0</v>
      </c>
      <c r="FR234" s="154">
        <f t="shared" si="295"/>
        <v>0</v>
      </c>
      <c r="FS234" s="154">
        <f t="shared" si="295"/>
        <v>0</v>
      </c>
      <c r="FT234" s="154">
        <f t="shared" si="295"/>
        <v>0</v>
      </c>
      <c r="FU234" s="154">
        <f t="shared" si="295"/>
        <v>0</v>
      </c>
      <c r="FV234" s="154">
        <f t="shared" si="295"/>
        <v>0</v>
      </c>
      <c r="FW234" s="154">
        <f t="shared" si="295"/>
        <v>0</v>
      </c>
      <c r="FX234" s="154">
        <f t="shared" si="295"/>
        <v>0</v>
      </c>
      <c r="FY234" s="154">
        <f t="shared" si="295"/>
        <v>0</v>
      </c>
      <c r="FZ234" s="154">
        <f t="shared" si="295"/>
        <v>0</v>
      </c>
      <c r="GA234" s="154">
        <f t="shared" si="295"/>
        <v>0</v>
      </c>
      <c r="GB234" s="154">
        <f t="shared" si="295"/>
        <v>0</v>
      </c>
      <c r="GC234" s="154">
        <f t="shared" si="295"/>
        <v>0</v>
      </c>
      <c r="GD234" s="154">
        <f t="shared" si="295"/>
        <v>0</v>
      </c>
      <c r="GE234" s="154">
        <f t="shared" si="295"/>
        <v>0</v>
      </c>
      <c r="GF234" s="154">
        <f t="shared" si="295"/>
        <v>0</v>
      </c>
      <c r="GG234" s="154">
        <f t="shared" si="295"/>
        <v>0</v>
      </c>
      <c r="GH234" s="154">
        <f t="shared" si="295"/>
        <v>0</v>
      </c>
      <c r="GI234" s="154">
        <f t="shared" si="295"/>
        <v>0</v>
      </c>
      <c r="GJ234" s="154">
        <f t="shared" si="295"/>
        <v>0</v>
      </c>
      <c r="GK234" s="154">
        <f t="shared" si="295"/>
        <v>0</v>
      </c>
      <c r="GL234" s="154">
        <f t="shared" si="295"/>
        <v>0</v>
      </c>
      <c r="GM234" s="154">
        <f t="shared" si="295"/>
        <v>0</v>
      </c>
      <c r="GN234" s="154">
        <f t="shared" si="295"/>
        <v>0</v>
      </c>
      <c r="GO234" s="154">
        <f t="shared" ref="GO234:IZ234" si="296">IF(OR($AL67=0,GO$165&gt;$E67,GO$165&lt;EOMONTH($D67,0)),0,IF(((($AJ67*((1+$AN67)^(GO$163-1))/12))-(GO232/$AM67))*$AM67&lt;0,0,((($AJ67*((1+$AN67)^(GO$163-1))/12))-(GO232/$AM67))*$AM67))</f>
        <v>0</v>
      </c>
      <c r="GP234" s="154">
        <f t="shared" si="296"/>
        <v>0</v>
      </c>
      <c r="GQ234" s="154">
        <f t="shared" si="296"/>
        <v>0</v>
      </c>
      <c r="GR234" s="154">
        <f t="shared" si="296"/>
        <v>0</v>
      </c>
      <c r="GS234" s="154">
        <f t="shared" si="296"/>
        <v>0</v>
      </c>
      <c r="GT234" s="154">
        <f t="shared" si="296"/>
        <v>0</v>
      </c>
      <c r="GU234" s="154">
        <f t="shared" si="296"/>
        <v>0</v>
      </c>
      <c r="GV234" s="154">
        <f t="shared" si="296"/>
        <v>0</v>
      </c>
      <c r="GW234" s="154">
        <f t="shared" si="296"/>
        <v>0</v>
      </c>
      <c r="GX234" s="154">
        <f t="shared" si="296"/>
        <v>0</v>
      </c>
      <c r="GY234" s="154">
        <f t="shared" si="296"/>
        <v>0</v>
      </c>
      <c r="GZ234" s="154">
        <f t="shared" si="296"/>
        <v>0</v>
      </c>
      <c r="HA234" s="154">
        <f t="shared" si="296"/>
        <v>0</v>
      </c>
      <c r="HB234" s="154">
        <f t="shared" si="296"/>
        <v>0</v>
      </c>
      <c r="HC234" s="154">
        <f t="shared" si="296"/>
        <v>0</v>
      </c>
      <c r="HD234" s="154">
        <f t="shared" si="296"/>
        <v>0</v>
      </c>
      <c r="HE234" s="154">
        <f t="shared" si="296"/>
        <v>0</v>
      </c>
      <c r="HF234" s="154">
        <f t="shared" si="296"/>
        <v>0</v>
      </c>
      <c r="HG234" s="154">
        <f t="shared" si="296"/>
        <v>0</v>
      </c>
      <c r="HH234" s="154">
        <f t="shared" si="296"/>
        <v>0</v>
      </c>
      <c r="HI234" s="154">
        <f t="shared" si="296"/>
        <v>0</v>
      </c>
      <c r="HJ234" s="154">
        <f t="shared" si="296"/>
        <v>0</v>
      </c>
      <c r="HK234" s="154">
        <f t="shared" si="296"/>
        <v>0</v>
      </c>
      <c r="HL234" s="154">
        <f t="shared" si="296"/>
        <v>0</v>
      </c>
      <c r="HM234" s="154">
        <f t="shared" si="296"/>
        <v>0</v>
      </c>
      <c r="HN234" s="154">
        <f t="shared" si="296"/>
        <v>0</v>
      </c>
      <c r="HO234" s="154">
        <f t="shared" si="296"/>
        <v>0</v>
      </c>
      <c r="HP234" s="154">
        <f t="shared" si="296"/>
        <v>0</v>
      </c>
      <c r="HQ234" s="154">
        <f t="shared" si="296"/>
        <v>0</v>
      </c>
      <c r="HR234" s="154">
        <f t="shared" si="296"/>
        <v>0</v>
      </c>
      <c r="HS234" s="154">
        <f t="shared" si="296"/>
        <v>0</v>
      </c>
      <c r="HT234" s="154">
        <f t="shared" si="296"/>
        <v>0</v>
      </c>
      <c r="HU234" s="154">
        <f t="shared" si="296"/>
        <v>0</v>
      </c>
      <c r="HV234" s="154">
        <f t="shared" si="296"/>
        <v>0</v>
      </c>
      <c r="HW234" s="154">
        <f t="shared" si="296"/>
        <v>0</v>
      </c>
      <c r="HX234" s="154">
        <f t="shared" si="296"/>
        <v>0</v>
      </c>
      <c r="HY234" s="154">
        <f t="shared" si="296"/>
        <v>0</v>
      </c>
      <c r="HZ234" s="154">
        <f t="shared" si="296"/>
        <v>0</v>
      </c>
      <c r="IA234" s="154">
        <f t="shared" si="296"/>
        <v>0</v>
      </c>
      <c r="IB234" s="154">
        <f t="shared" si="296"/>
        <v>0</v>
      </c>
      <c r="IC234" s="154">
        <f t="shared" si="296"/>
        <v>0</v>
      </c>
      <c r="ID234" s="154">
        <f t="shared" si="296"/>
        <v>0</v>
      </c>
      <c r="IE234" s="154">
        <f t="shared" si="296"/>
        <v>0</v>
      </c>
      <c r="IF234" s="154">
        <f t="shared" si="296"/>
        <v>0</v>
      </c>
      <c r="IG234" s="154">
        <f t="shared" si="296"/>
        <v>0</v>
      </c>
      <c r="IH234" s="154">
        <f t="shared" si="296"/>
        <v>0</v>
      </c>
      <c r="II234" s="154">
        <f t="shared" si="296"/>
        <v>0</v>
      </c>
      <c r="IJ234" s="154">
        <f t="shared" si="296"/>
        <v>0</v>
      </c>
      <c r="IK234" s="154">
        <f t="shared" si="296"/>
        <v>0</v>
      </c>
      <c r="IL234" s="154">
        <f t="shared" si="296"/>
        <v>0</v>
      </c>
      <c r="IM234" s="154">
        <f t="shared" si="296"/>
        <v>0</v>
      </c>
      <c r="IN234" s="154">
        <f t="shared" si="296"/>
        <v>0</v>
      </c>
      <c r="IO234" s="154">
        <f t="shared" si="296"/>
        <v>0</v>
      </c>
      <c r="IP234" s="154">
        <f t="shared" si="296"/>
        <v>0</v>
      </c>
      <c r="IQ234" s="154">
        <f t="shared" si="296"/>
        <v>0</v>
      </c>
      <c r="IR234" s="154">
        <f t="shared" si="296"/>
        <v>0</v>
      </c>
      <c r="IS234" s="154">
        <f t="shared" si="296"/>
        <v>0</v>
      </c>
      <c r="IT234" s="154">
        <f t="shared" si="296"/>
        <v>0</v>
      </c>
      <c r="IU234" s="154">
        <f t="shared" si="296"/>
        <v>0</v>
      </c>
      <c r="IV234" s="154">
        <f t="shared" si="296"/>
        <v>0</v>
      </c>
      <c r="IW234" s="154">
        <f t="shared" si="296"/>
        <v>0</v>
      </c>
      <c r="IX234" s="154">
        <f t="shared" si="296"/>
        <v>0</v>
      </c>
      <c r="IY234" s="154">
        <f t="shared" si="296"/>
        <v>0</v>
      </c>
      <c r="IZ234" s="154">
        <f t="shared" si="296"/>
        <v>0</v>
      </c>
      <c r="JA234" s="154">
        <f t="shared" ref="JA234:LL234" si="297">IF(OR($AL67=0,JA$165&gt;$E67,JA$165&lt;EOMONTH($D67,0)),0,IF(((($AJ67*((1+$AN67)^(JA$163-1))/12))-(JA232/$AM67))*$AM67&lt;0,0,((($AJ67*((1+$AN67)^(JA$163-1))/12))-(JA232/$AM67))*$AM67))</f>
        <v>0</v>
      </c>
      <c r="JB234" s="154">
        <f t="shared" si="297"/>
        <v>0</v>
      </c>
      <c r="JC234" s="154">
        <f t="shared" si="297"/>
        <v>0</v>
      </c>
      <c r="JD234" s="154">
        <f t="shared" si="297"/>
        <v>0</v>
      </c>
      <c r="JE234" s="154">
        <f t="shared" si="297"/>
        <v>0</v>
      </c>
      <c r="JF234" s="154">
        <f t="shared" si="297"/>
        <v>0</v>
      </c>
      <c r="JG234" s="154">
        <f t="shared" si="297"/>
        <v>0</v>
      </c>
      <c r="JH234" s="154">
        <f t="shared" si="297"/>
        <v>0</v>
      </c>
      <c r="JI234" s="154">
        <f t="shared" si="297"/>
        <v>0</v>
      </c>
      <c r="JJ234" s="154">
        <f t="shared" si="297"/>
        <v>0</v>
      </c>
      <c r="JK234" s="154">
        <f t="shared" si="297"/>
        <v>0</v>
      </c>
      <c r="JL234" s="154">
        <f t="shared" si="297"/>
        <v>0</v>
      </c>
      <c r="JM234" s="154">
        <f t="shared" si="297"/>
        <v>0</v>
      </c>
      <c r="JN234" s="154">
        <f t="shared" si="297"/>
        <v>0</v>
      </c>
      <c r="JO234" s="154">
        <f t="shared" si="297"/>
        <v>0</v>
      </c>
      <c r="JP234" s="154">
        <f t="shared" si="297"/>
        <v>0</v>
      </c>
      <c r="JQ234" s="154">
        <f t="shared" si="297"/>
        <v>0</v>
      </c>
      <c r="JR234" s="154">
        <f t="shared" si="297"/>
        <v>0</v>
      </c>
      <c r="JS234" s="154">
        <f t="shared" si="297"/>
        <v>0</v>
      </c>
      <c r="JT234" s="154">
        <f t="shared" si="297"/>
        <v>0</v>
      </c>
      <c r="JU234" s="154">
        <f t="shared" si="297"/>
        <v>0</v>
      </c>
      <c r="JV234" s="154">
        <f t="shared" si="297"/>
        <v>0</v>
      </c>
      <c r="JW234" s="154">
        <f t="shared" si="297"/>
        <v>0</v>
      </c>
      <c r="JX234" s="154">
        <f t="shared" si="297"/>
        <v>0</v>
      </c>
      <c r="JY234" s="154">
        <f t="shared" si="297"/>
        <v>0</v>
      </c>
      <c r="JZ234" s="154">
        <f t="shared" si="297"/>
        <v>0</v>
      </c>
      <c r="KA234" s="154">
        <f t="shared" si="297"/>
        <v>0</v>
      </c>
      <c r="KB234" s="154">
        <f t="shared" si="297"/>
        <v>0</v>
      </c>
      <c r="KC234" s="154">
        <f t="shared" si="297"/>
        <v>0</v>
      </c>
      <c r="KD234" s="154">
        <f t="shared" si="297"/>
        <v>0</v>
      </c>
      <c r="KE234" s="154">
        <f t="shared" si="297"/>
        <v>0</v>
      </c>
      <c r="KF234" s="154">
        <f t="shared" si="297"/>
        <v>0</v>
      </c>
      <c r="KG234" s="154">
        <f t="shared" si="297"/>
        <v>0</v>
      </c>
      <c r="KH234" s="154">
        <f t="shared" si="297"/>
        <v>0</v>
      </c>
      <c r="KI234" s="154">
        <f t="shared" si="297"/>
        <v>0</v>
      </c>
      <c r="KJ234" s="154">
        <f t="shared" si="297"/>
        <v>0</v>
      </c>
      <c r="KK234" s="154">
        <f t="shared" si="297"/>
        <v>0</v>
      </c>
      <c r="KL234" s="154">
        <f t="shared" si="297"/>
        <v>0</v>
      </c>
      <c r="KM234" s="154">
        <f t="shared" si="297"/>
        <v>0</v>
      </c>
      <c r="KN234" s="154">
        <f t="shared" si="297"/>
        <v>0</v>
      </c>
      <c r="KO234" s="154">
        <f t="shared" si="297"/>
        <v>0</v>
      </c>
      <c r="KP234" s="154">
        <f t="shared" si="297"/>
        <v>0</v>
      </c>
      <c r="KQ234" s="154">
        <f t="shared" si="297"/>
        <v>0</v>
      </c>
      <c r="KR234" s="154">
        <f t="shared" si="297"/>
        <v>0</v>
      </c>
      <c r="KS234" s="154">
        <f t="shared" si="297"/>
        <v>0</v>
      </c>
      <c r="KT234" s="154">
        <f t="shared" si="297"/>
        <v>0</v>
      </c>
      <c r="KU234" s="154">
        <f t="shared" si="297"/>
        <v>0</v>
      </c>
      <c r="KV234" s="154">
        <f t="shared" si="297"/>
        <v>0</v>
      </c>
      <c r="KW234" s="154">
        <f t="shared" si="297"/>
        <v>0</v>
      </c>
      <c r="KX234" s="154">
        <f t="shared" si="297"/>
        <v>0</v>
      </c>
      <c r="KY234" s="154">
        <f t="shared" si="297"/>
        <v>0</v>
      </c>
      <c r="KZ234" s="154">
        <f t="shared" si="297"/>
        <v>0</v>
      </c>
      <c r="LA234" s="154">
        <f t="shared" si="297"/>
        <v>0</v>
      </c>
      <c r="LB234" s="154">
        <f t="shared" si="297"/>
        <v>0</v>
      </c>
      <c r="LC234" s="154">
        <f t="shared" si="297"/>
        <v>0</v>
      </c>
      <c r="LD234" s="154">
        <f t="shared" si="297"/>
        <v>0</v>
      </c>
      <c r="LE234" s="154">
        <f t="shared" si="297"/>
        <v>0</v>
      </c>
      <c r="LF234" s="154">
        <f t="shared" si="297"/>
        <v>0</v>
      </c>
      <c r="LG234" s="154">
        <f t="shared" si="297"/>
        <v>0</v>
      </c>
      <c r="LH234" s="154">
        <f t="shared" si="297"/>
        <v>0</v>
      </c>
      <c r="LI234" s="154">
        <f t="shared" si="297"/>
        <v>0</v>
      </c>
      <c r="LJ234" s="154">
        <f t="shared" si="297"/>
        <v>0</v>
      </c>
      <c r="LK234" s="154">
        <f t="shared" si="297"/>
        <v>0</v>
      </c>
      <c r="LL234" s="154">
        <f t="shared" si="297"/>
        <v>0</v>
      </c>
      <c r="LM234" s="154">
        <f t="shared" ref="LM234:NK234" si="298">IF(OR($AL67=0,LM$165&gt;$E67,LM$165&lt;EOMONTH($D67,0)),0,IF(((($AJ67*((1+$AN67)^(LM$163-1))/12))-(LM232/$AM67))*$AM67&lt;0,0,((($AJ67*((1+$AN67)^(LM$163-1))/12))-(LM232/$AM67))*$AM67))</f>
        <v>0</v>
      </c>
      <c r="LN234" s="154">
        <f t="shared" si="298"/>
        <v>0</v>
      </c>
      <c r="LO234" s="154">
        <f t="shared" si="298"/>
        <v>0</v>
      </c>
      <c r="LP234" s="154">
        <f t="shared" si="298"/>
        <v>0</v>
      </c>
      <c r="LQ234" s="154">
        <f t="shared" si="298"/>
        <v>0</v>
      </c>
      <c r="LR234" s="154">
        <f t="shared" si="298"/>
        <v>0</v>
      </c>
      <c r="LS234" s="154">
        <f t="shared" si="298"/>
        <v>0</v>
      </c>
      <c r="LT234" s="154">
        <f t="shared" si="298"/>
        <v>0</v>
      </c>
      <c r="LU234" s="154">
        <f t="shared" si="298"/>
        <v>0</v>
      </c>
      <c r="LV234" s="154">
        <f t="shared" si="298"/>
        <v>0</v>
      </c>
      <c r="LW234" s="154">
        <f t="shared" si="298"/>
        <v>0</v>
      </c>
      <c r="LX234" s="154">
        <f t="shared" si="298"/>
        <v>0</v>
      </c>
      <c r="LY234" s="154">
        <f t="shared" si="298"/>
        <v>0</v>
      </c>
      <c r="LZ234" s="154">
        <f t="shared" si="298"/>
        <v>0</v>
      </c>
      <c r="MA234" s="154">
        <f t="shared" si="298"/>
        <v>0</v>
      </c>
      <c r="MB234" s="154">
        <f t="shared" si="298"/>
        <v>0</v>
      </c>
      <c r="MC234" s="154">
        <f t="shared" si="298"/>
        <v>0</v>
      </c>
      <c r="MD234" s="154">
        <f t="shared" si="298"/>
        <v>0</v>
      </c>
      <c r="ME234" s="154">
        <f t="shared" si="298"/>
        <v>0</v>
      </c>
      <c r="MF234" s="154">
        <f t="shared" si="298"/>
        <v>0</v>
      </c>
      <c r="MG234" s="154">
        <f t="shared" si="298"/>
        <v>0</v>
      </c>
      <c r="MH234" s="154">
        <f t="shared" si="298"/>
        <v>0</v>
      </c>
      <c r="MI234" s="154">
        <f t="shared" si="298"/>
        <v>0</v>
      </c>
      <c r="MJ234" s="154">
        <f t="shared" si="298"/>
        <v>0</v>
      </c>
      <c r="MK234" s="154">
        <f t="shared" si="298"/>
        <v>0</v>
      </c>
      <c r="ML234" s="154">
        <f t="shared" si="298"/>
        <v>0</v>
      </c>
      <c r="MM234" s="154">
        <f t="shared" si="298"/>
        <v>0</v>
      </c>
      <c r="MN234" s="154">
        <f t="shared" si="298"/>
        <v>0</v>
      </c>
      <c r="MO234" s="154">
        <f t="shared" si="298"/>
        <v>0</v>
      </c>
      <c r="MP234" s="154">
        <f t="shared" si="298"/>
        <v>0</v>
      </c>
      <c r="MQ234" s="154">
        <f t="shared" si="298"/>
        <v>0</v>
      </c>
      <c r="MR234" s="154">
        <f t="shared" si="298"/>
        <v>0</v>
      </c>
      <c r="MS234" s="154">
        <f t="shared" si="298"/>
        <v>0</v>
      </c>
      <c r="MT234" s="154">
        <f t="shared" si="298"/>
        <v>0</v>
      </c>
      <c r="MU234" s="154">
        <f t="shared" si="298"/>
        <v>0</v>
      </c>
      <c r="MV234" s="154">
        <f t="shared" si="298"/>
        <v>0</v>
      </c>
      <c r="MW234" s="154">
        <f t="shared" si="298"/>
        <v>0</v>
      </c>
      <c r="MX234" s="154">
        <f t="shared" si="298"/>
        <v>0</v>
      </c>
      <c r="MY234" s="154">
        <f t="shared" si="298"/>
        <v>0</v>
      </c>
      <c r="MZ234" s="154">
        <f t="shared" si="298"/>
        <v>0</v>
      </c>
      <c r="NA234" s="154">
        <f t="shared" si="298"/>
        <v>0</v>
      </c>
      <c r="NB234" s="154">
        <f t="shared" si="298"/>
        <v>0</v>
      </c>
      <c r="NC234" s="154">
        <f t="shared" si="298"/>
        <v>0</v>
      </c>
      <c r="ND234" s="154">
        <f t="shared" si="298"/>
        <v>0</v>
      </c>
      <c r="NE234" s="154">
        <f t="shared" si="298"/>
        <v>0</v>
      </c>
      <c r="NF234" s="154">
        <f t="shared" si="298"/>
        <v>0</v>
      </c>
      <c r="NG234" s="154">
        <f t="shared" si="298"/>
        <v>0</v>
      </c>
      <c r="NH234" s="154">
        <f t="shared" si="298"/>
        <v>0</v>
      </c>
      <c r="NI234" s="154">
        <f t="shared" si="298"/>
        <v>0</v>
      </c>
      <c r="NJ234" s="154">
        <f t="shared" si="298"/>
        <v>0</v>
      </c>
      <c r="NK234" s="157">
        <f t="shared" si="298"/>
        <v>0</v>
      </c>
    </row>
    <row r="235" spans="1:375" x14ac:dyDescent="0.25">
      <c r="A235" s="156">
        <f t="shared" si="292"/>
        <v>-7750</v>
      </c>
      <c r="B235" s="48" t="s">
        <v>155</v>
      </c>
      <c r="C235" s="153" t="s">
        <v>141</v>
      </c>
      <c r="D235" s="154">
        <f t="shared" ref="D235:BO235" si="299">IF(AND(D$165&gt;=EOMONTH($D67,0),D$165&lt;EOMONTH($D67,$S67)),-D232,0)</f>
        <v>-1937.5</v>
      </c>
      <c r="E235" s="154">
        <f t="shared" si="299"/>
        <v>-1937.5</v>
      </c>
      <c r="F235" s="154">
        <f t="shared" si="299"/>
        <v>-1937.5</v>
      </c>
      <c r="G235" s="154">
        <f t="shared" si="299"/>
        <v>-1937.5</v>
      </c>
      <c r="H235" s="154">
        <f t="shared" si="299"/>
        <v>0</v>
      </c>
      <c r="I235" s="154">
        <f t="shared" si="299"/>
        <v>0</v>
      </c>
      <c r="J235" s="154">
        <f t="shared" si="299"/>
        <v>0</v>
      </c>
      <c r="K235" s="154">
        <f t="shared" si="299"/>
        <v>0</v>
      </c>
      <c r="L235" s="154">
        <f t="shared" si="299"/>
        <v>0</v>
      </c>
      <c r="M235" s="154">
        <f t="shared" si="299"/>
        <v>0</v>
      </c>
      <c r="N235" s="154">
        <f t="shared" si="299"/>
        <v>0</v>
      </c>
      <c r="O235" s="154">
        <f t="shared" si="299"/>
        <v>0</v>
      </c>
      <c r="P235" s="154">
        <f t="shared" si="299"/>
        <v>0</v>
      </c>
      <c r="Q235" s="154">
        <f t="shared" si="299"/>
        <v>0</v>
      </c>
      <c r="R235" s="154">
        <f t="shared" si="299"/>
        <v>0</v>
      </c>
      <c r="S235" s="154">
        <f t="shared" si="299"/>
        <v>0</v>
      </c>
      <c r="T235" s="154">
        <f t="shared" si="299"/>
        <v>0</v>
      </c>
      <c r="U235" s="154">
        <f t="shared" si="299"/>
        <v>0</v>
      </c>
      <c r="V235" s="154">
        <f t="shared" si="299"/>
        <v>0</v>
      </c>
      <c r="W235" s="154">
        <f t="shared" si="299"/>
        <v>0</v>
      </c>
      <c r="X235" s="154">
        <f t="shared" si="299"/>
        <v>0</v>
      </c>
      <c r="Y235" s="154">
        <f t="shared" si="299"/>
        <v>0</v>
      </c>
      <c r="Z235" s="154">
        <f t="shared" si="299"/>
        <v>0</v>
      </c>
      <c r="AA235" s="154">
        <f t="shared" si="299"/>
        <v>0</v>
      </c>
      <c r="AB235" s="154">
        <f t="shared" si="299"/>
        <v>0</v>
      </c>
      <c r="AC235" s="154">
        <f t="shared" si="299"/>
        <v>0</v>
      </c>
      <c r="AD235" s="154">
        <f t="shared" si="299"/>
        <v>0</v>
      </c>
      <c r="AE235" s="154">
        <f t="shared" si="299"/>
        <v>0</v>
      </c>
      <c r="AF235" s="154">
        <f t="shared" si="299"/>
        <v>0</v>
      </c>
      <c r="AG235" s="154">
        <f t="shared" si="299"/>
        <v>0</v>
      </c>
      <c r="AH235" s="154">
        <f t="shared" si="299"/>
        <v>0</v>
      </c>
      <c r="AI235" s="154">
        <f t="shared" si="299"/>
        <v>0</v>
      </c>
      <c r="AJ235" s="154">
        <f t="shared" si="299"/>
        <v>0</v>
      </c>
      <c r="AK235" s="154">
        <f t="shared" si="299"/>
        <v>0</v>
      </c>
      <c r="AL235" s="154">
        <f t="shared" si="299"/>
        <v>0</v>
      </c>
      <c r="AM235" s="154">
        <f t="shared" si="299"/>
        <v>0</v>
      </c>
      <c r="AN235" s="154">
        <f t="shared" si="299"/>
        <v>0</v>
      </c>
      <c r="AO235" s="154">
        <f t="shared" si="299"/>
        <v>0</v>
      </c>
      <c r="AP235" s="154">
        <f t="shared" si="299"/>
        <v>0</v>
      </c>
      <c r="AQ235" s="154">
        <f t="shared" si="299"/>
        <v>0</v>
      </c>
      <c r="AR235" s="154">
        <f t="shared" si="299"/>
        <v>0</v>
      </c>
      <c r="AS235" s="154">
        <f t="shared" si="299"/>
        <v>0</v>
      </c>
      <c r="AT235" s="154">
        <f t="shared" si="299"/>
        <v>0</v>
      </c>
      <c r="AU235" s="154">
        <f t="shared" si="299"/>
        <v>0</v>
      </c>
      <c r="AV235" s="154">
        <f t="shared" si="299"/>
        <v>0</v>
      </c>
      <c r="AW235" s="154">
        <f t="shared" si="299"/>
        <v>0</v>
      </c>
      <c r="AX235" s="154">
        <f t="shared" si="299"/>
        <v>0</v>
      </c>
      <c r="AY235" s="154">
        <f t="shared" si="299"/>
        <v>0</v>
      </c>
      <c r="AZ235" s="154">
        <f t="shared" si="299"/>
        <v>0</v>
      </c>
      <c r="BA235" s="154">
        <f t="shared" si="299"/>
        <v>0</v>
      </c>
      <c r="BB235" s="154">
        <f t="shared" si="299"/>
        <v>0</v>
      </c>
      <c r="BC235" s="154">
        <f t="shared" si="299"/>
        <v>0</v>
      </c>
      <c r="BD235" s="154">
        <f t="shared" si="299"/>
        <v>0</v>
      </c>
      <c r="BE235" s="154">
        <f t="shared" si="299"/>
        <v>0</v>
      </c>
      <c r="BF235" s="154">
        <f t="shared" si="299"/>
        <v>0</v>
      </c>
      <c r="BG235" s="154">
        <f t="shared" si="299"/>
        <v>0</v>
      </c>
      <c r="BH235" s="154">
        <f t="shared" si="299"/>
        <v>0</v>
      </c>
      <c r="BI235" s="154">
        <f t="shared" si="299"/>
        <v>0</v>
      </c>
      <c r="BJ235" s="154">
        <f t="shared" si="299"/>
        <v>0</v>
      </c>
      <c r="BK235" s="154">
        <f t="shared" si="299"/>
        <v>0</v>
      </c>
      <c r="BL235" s="154">
        <f t="shared" si="299"/>
        <v>0</v>
      </c>
      <c r="BM235" s="154">
        <f t="shared" si="299"/>
        <v>0</v>
      </c>
      <c r="BN235" s="154">
        <f t="shared" si="299"/>
        <v>0</v>
      </c>
      <c r="BO235" s="154">
        <f t="shared" si="299"/>
        <v>0</v>
      </c>
      <c r="BP235" s="154">
        <f t="shared" ref="BP235:EA235" si="300">IF(AND(BP$165&gt;=EOMONTH($D67,0),BP$165&lt;EOMONTH($D67,$S67)),-BP232,0)</f>
        <v>0</v>
      </c>
      <c r="BQ235" s="154">
        <f t="shared" si="300"/>
        <v>0</v>
      </c>
      <c r="BR235" s="154">
        <f t="shared" si="300"/>
        <v>0</v>
      </c>
      <c r="BS235" s="154">
        <f t="shared" si="300"/>
        <v>0</v>
      </c>
      <c r="BT235" s="154">
        <f t="shared" si="300"/>
        <v>0</v>
      </c>
      <c r="BU235" s="154">
        <f t="shared" si="300"/>
        <v>0</v>
      </c>
      <c r="BV235" s="154">
        <f t="shared" si="300"/>
        <v>0</v>
      </c>
      <c r="BW235" s="154">
        <f t="shared" si="300"/>
        <v>0</v>
      </c>
      <c r="BX235" s="154">
        <f t="shared" si="300"/>
        <v>0</v>
      </c>
      <c r="BY235" s="154">
        <f t="shared" si="300"/>
        <v>0</v>
      </c>
      <c r="BZ235" s="154">
        <f t="shared" si="300"/>
        <v>0</v>
      </c>
      <c r="CA235" s="154">
        <f t="shared" si="300"/>
        <v>0</v>
      </c>
      <c r="CB235" s="154">
        <f t="shared" si="300"/>
        <v>0</v>
      </c>
      <c r="CC235" s="154">
        <f t="shared" si="300"/>
        <v>0</v>
      </c>
      <c r="CD235" s="154">
        <f t="shared" si="300"/>
        <v>0</v>
      </c>
      <c r="CE235" s="154">
        <f t="shared" si="300"/>
        <v>0</v>
      </c>
      <c r="CF235" s="154">
        <f t="shared" si="300"/>
        <v>0</v>
      </c>
      <c r="CG235" s="154">
        <f t="shared" si="300"/>
        <v>0</v>
      </c>
      <c r="CH235" s="154">
        <f t="shared" si="300"/>
        <v>0</v>
      </c>
      <c r="CI235" s="154">
        <f t="shared" si="300"/>
        <v>0</v>
      </c>
      <c r="CJ235" s="154">
        <f t="shared" si="300"/>
        <v>0</v>
      </c>
      <c r="CK235" s="154">
        <f t="shared" si="300"/>
        <v>0</v>
      </c>
      <c r="CL235" s="154">
        <f t="shared" si="300"/>
        <v>0</v>
      </c>
      <c r="CM235" s="154">
        <f t="shared" si="300"/>
        <v>0</v>
      </c>
      <c r="CN235" s="154">
        <f t="shared" si="300"/>
        <v>0</v>
      </c>
      <c r="CO235" s="154">
        <f t="shared" si="300"/>
        <v>0</v>
      </c>
      <c r="CP235" s="154">
        <f t="shared" si="300"/>
        <v>0</v>
      </c>
      <c r="CQ235" s="154">
        <f t="shared" si="300"/>
        <v>0</v>
      </c>
      <c r="CR235" s="154">
        <f t="shared" si="300"/>
        <v>0</v>
      </c>
      <c r="CS235" s="154">
        <f t="shared" si="300"/>
        <v>0</v>
      </c>
      <c r="CT235" s="154">
        <f t="shared" si="300"/>
        <v>0</v>
      </c>
      <c r="CU235" s="154">
        <f t="shared" si="300"/>
        <v>0</v>
      </c>
      <c r="CV235" s="154">
        <f t="shared" si="300"/>
        <v>0</v>
      </c>
      <c r="CW235" s="154">
        <f t="shared" si="300"/>
        <v>0</v>
      </c>
      <c r="CX235" s="154">
        <f t="shared" si="300"/>
        <v>0</v>
      </c>
      <c r="CY235" s="154">
        <f t="shared" si="300"/>
        <v>0</v>
      </c>
      <c r="CZ235" s="154">
        <f t="shared" si="300"/>
        <v>0</v>
      </c>
      <c r="DA235" s="154">
        <f t="shared" si="300"/>
        <v>0</v>
      </c>
      <c r="DB235" s="154">
        <f t="shared" si="300"/>
        <v>0</v>
      </c>
      <c r="DC235" s="154">
        <f t="shared" si="300"/>
        <v>0</v>
      </c>
      <c r="DD235" s="154">
        <f t="shared" si="300"/>
        <v>0</v>
      </c>
      <c r="DE235" s="154">
        <f t="shared" si="300"/>
        <v>0</v>
      </c>
      <c r="DF235" s="154">
        <f t="shared" si="300"/>
        <v>0</v>
      </c>
      <c r="DG235" s="154">
        <f t="shared" si="300"/>
        <v>0</v>
      </c>
      <c r="DH235" s="154">
        <f t="shared" si="300"/>
        <v>0</v>
      </c>
      <c r="DI235" s="154">
        <f t="shared" si="300"/>
        <v>0</v>
      </c>
      <c r="DJ235" s="154">
        <f t="shared" si="300"/>
        <v>0</v>
      </c>
      <c r="DK235" s="154">
        <f t="shared" si="300"/>
        <v>0</v>
      </c>
      <c r="DL235" s="154">
        <f t="shared" si="300"/>
        <v>0</v>
      </c>
      <c r="DM235" s="154">
        <f t="shared" si="300"/>
        <v>0</v>
      </c>
      <c r="DN235" s="154">
        <f t="shared" si="300"/>
        <v>0</v>
      </c>
      <c r="DO235" s="154">
        <f t="shared" si="300"/>
        <v>0</v>
      </c>
      <c r="DP235" s="154">
        <f t="shared" si="300"/>
        <v>0</v>
      </c>
      <c r="DQ235" s="154">
        <f t="shared" si="300"/>
        <v>0</v>
      </c>
      <c r="DR235" s="154">
        <f t="shared" si="300"/>
        <v>0</v>
      </c>
      <c r="DS235" s="154">
        <f t="shared" si="300"/>
        <v>0</v>
      </c>
      <c r="DT235" s="154">
        <f t="shared" si="300"/>
        <v>0</v>
      </c>
      <c r="DU235" s="154">
        <f t="shared" si="300"/>
        <v>0</v>
      </c>
      <c r="DV235" s="154">
        <f t="shared" si="300"/>
        <v>0</v>
      </c>
      <c r="DW235" s="154">
        <f t="shared" si="300"/>
        <v>0</v>
      </c>
      <c r="DX235" s="154">
        <f t="shared" si="300"/>
        <v>0</v>
      </c>
      <c r="DY235" s="154">
        <f t="shared" si="300"/>
        <v>0</v>
      </c>
      <c r="DZ235" s="154">
        <f t="shared" si="300"/>
        <v>0</v>
      </c>
      <c r="EA235" s="154">
        <f t="shared" si="300"/>
        <v>0</v>
      </c>
      <c r="EB235" s="154">
        <f t="shared" ref="EB235:GM235" si="301">IF(AND(EB$165&gt;=EOMONTH($D67,0),EB$165&lt;EOMONTH($D67,$S67)),-EB232,0)</f>
        <v>0</v>
      </c>
      <c r="EC235" s="154">
        <f t="shared" si="301"/>
        <v>0</v>
      </c>
      <c r="ED235" s="154">
        <f t="shared" si="301"/>
        <v>0</v>
      </c>
      <c r="EE235" s="154">
        <f t="shared" si="301"/>
        <v>0</v>
      </c>
      <c r="EF235" s="154">
        <f t="shared" si="301"/>
        <v>0</v>
      </c>
      <c r="EG235" s="154">
        <f t="shared" si="301"/>
        <v>0</v>
      </c>
      <c r="EH235" s="154">
        <f t="shared" si="301"/>
        <v>0</v>
      </c>
      <c r="EI235" s="154">
        <f t="shared" si="301"/>
        <v>0</v>
      </c>
      <c r="EJ235" s="154">
        <f t="shared" si="301"/>
        <v>0</v>
      </c>
      <c r="EK235" s="154">
        <f t="shared" si="301"/>
        <v>0</v>
      </c>
      <c r="EL235" s="154">
        <f t="shared" si="301"/>
        <v>0</v>
      </c>
      <c r="EM235" s="154">
        <f t="shared" si="301"/>
        <v>0</v>
      </c>
      <c r="EN235" s="154">
        <f t="shared" si="301"/>
        <v>0</v>
      </c>
      <c r="EO235" s="154">
        <f t="shared" si="301"/>
        <v>0</v>
      </c>
      <c r="EP235" s="154">
        <f t="shared" si="301"/>
        <v>0</v>
      </c>
      <c r="EQ235" s="154">
        <f t="shared" si="301"/>
        <v>0</v>
      </c>
      <c r="ER235" s="154">
        <f t="shared" si="301"/>
        <v>0</v>
      </c>
      <c r="ES235" s="154">
        <f t="shared" si="301"/>
        <v>0</v>
      </c>
      <c r="ET235" s="154">
        <f t="shared" si="301"/>
        <v>0</v>
      </c>
      <c r="EU235" s="154">
        <f t="shared" si="301"/>
        <v>0</v>
      </c>
      <c r="EV235" s="154">
        <f t="shared" si="301"/>
        <v>0</v>
      </c>
      <c r="EW235" s="154">
        <f t="shared" si="301"/>
        <v>0</v>
      </c>
      <c r="EX235" s="154">
        <f t="shared" si="301"/>
        <v>0</v>
      </c>
      <c r="EY235" s="154">
        <f t="shared" si="301"/>
        <v>0</v>
      </c>
      <c r="EZ235" s="154">
        <f t="shared" si="301"/>
        <v>0</v>
      </c>
      <c r="FA235" s="154">
        <f t="shared" si="301"/>
        <v>0</v>
      </c>
      <c r="FB235" s="154">
        <f t="shared" si="301"/>
        <v>0</v>
      </c>
      <c r="FC235" s="154">
        <f t="shared" si="301"/>
        <v>0</v>
      </c>
      <c r="FD235" s="154">
        <f t="shared" si="301"/>
        <v>0</v>
      </c>
      <c r="FE235" s="154">
        <f t="shared" si="301"/>
        <v>0</v>
      </c>
      <c r="FF235" s="154">
        <f t="shared" si="301"/>
        <v>0</v>
      </c>
      <c r="FG235" s="154">
        <f t="shared" si="301"/>
        <v>0</v>
      </c>
      <c r="FH235" s="154">
        <f t="shared" si="301"/>
        <v>0</v>
      </c>
      <c r="FI235" s="154">
        <f t="shared" si="301"/>
        <v>0</v>
      </c>
      <c r="FJ235" s="154">
        <f t="shared" si="301"/>
        <v>0</v>
      </c>
      <c r="FK235" s="154">
        <f t="shared" si="301"/>
        <v>0</v>
      </c>
      <c r="FL235" s="154">
        <f t="shared" si="301"/>
        <v>0</v>
      </c>
      <c r="FM235" s="154">
        <f t="shared" si="301"/>
        <v>0</v>
      </c>
      <c r="FN235" s="154">
        <f t="shared" si="301"/>
        <v>0</v>
      </c>
      <c r="FO235" s="154">
        <f t="shared" si="301"/>
        <v>0</v>
      </c>
      <c r="FP235" s="154">
        <f t="shared" si="301"/>
        <v>0</v>
      </c>
      <c r="FQ235" s="154">
        <f t="shared" si="301"/>
        <v>0</v>
      </c>
      <c r="FR235" s="154">
        <f t="shared" si="301"/>
        <v>0</v>
      </c>
      <c r="FS235" s="154">
        <f t="shared" si="301"/>
        <v>0</v>
      </c>
      <c r="FT235" s="154">
        <f t="shared" si="301"/>
        <v>0</v>
      </c>
      <c r="FU235" s="154">
        <f t="shared" si="301"/>
        <v>0</v>
      </c>
      <c r="FV235" s="154">
        <f t="shared" si="301"/>
        <v>0</v>
      </c>
      <c r="FW235" s="154">
        <f t="shared" si="301"/>
        <v>0</v>
      </c>
      <c r="FX235" s="154">
        <f t="shared" si="301"/>
        <v>0</v>
      </c>
      <c r="FY235" s="154">
        <f t="shared" si="301"/>
        <v>0</v>
      </c>
      <c r="FZ235" s="154">
        <f t="shared" si="301"/>
        <v>0</v>
      </c>
      <c r="GA235" s="154">
        <f t="shared" si="301"/>
        <v>0</v>
      </c>
      <c r="GB235" s="154">
        <f t="shared" si="301"/>
        <v>0</v>
      </c>
      <c r="GC235" s="154">
        <f t="shared" si="301"/>
        <v>0</v>
      </c>
      <c r="GD235" s="154">
        <f t="shared" si="301"/>
        <v>0</v>
      </c>
      <c r="GE235" s="154">
        <f t="shared" si="301"/>
        <v>0</v>
      </c>
      <c r="GF235" s="154">
        <f t="shared" si="301"/>
        <v>0</v>
      </c>
      <c r="GG235" s="154">
        <f t="shared" si="301"/>
        <v>0</v>
      </c>
      <c r="GH235" s="154">
        <f t="shared" si="301"/>
        <v>0</v>
      </c>
      <c r="GI235" s="154">
        <f t="shared" si="301"/>
        <v>0</v>
      </c>
      <c r="GJ235" s="154">
        <f t="shared" si="301"/>
        <v>0</v>
      </c>
      <c r="GK235" s="154">
        <f t="shared" si="301"/>
        <v>0</v>
      </c>
      <c r="GL235" s="154">
        <f t="shared" si="301"/>
        <v>0</v>
      </c>
      <c r="GM235" s="154">
        <f t="shared" si="301"/>
        <v>0</v>
      </c>
      <c r="GN235" s="154">
        <f t="shared" ref="GN235:IY235" si="302">IF(AND(GN$165&gt;=EOMONTH($D67,0),GN$165&lt;EOMONTH($D67,$S67)),-GN232,0)</f>
        <v>0</v>
      </c>
      <c r="GO235" s="154">
        <f t="shared" si="302"/>
        <v>0</v>
      </c>
      <c r="GP235" s="154">
        <f t="shared" si="302"/>
        <v>0</v>
      </c>
      <c r="GQ235" s="154">
        <f t="shared" si="302"/>
        <v>0</v>
      </c>
      <c r="GR235" s="154">
        <f t="shared" si="302"/>
        <v>0</v>
      </c>
      <c r="GS235" s="154">
        <f t="shared" si="302"/>
        <v>0</v>
      </c>
      <c r="GT235" s="154">
        <f t="shared" si="302"/>
        <v>0</v>
      </c>
      <c r="GU235" s="154">
        <f t="shared" si="302"/>
        <v>0</v>
      </c>
      <c r="GV235" s="154">
        <f t="shared" si="302"/>
        <v>0</v>
      </c>
      <c r="GW235" s="154">
        <f t="shared" si="302"/>
        <v>0</v>
      </c>
      <c r="GX235" s="154">
        <f t="shared" si="302"/>
        <v>0</v>
      </c>
      <c r="GY235" s="154">
        <f t="shared" si="302"/>
        <v>0</v>
      </c>
      <c r="GZ235" s="154">
        <f t="shared" si="302"/>
        <v>0</v>
      </c>
      <c r="HA235" s="154">
        <f t="shared" si="302"/>
        <v>0</v>
      </c>
      <c r="HB235" s="154">
        <f t="shared" si="302"/>
        <v>0</v>
      </c>
      <c r="HC235" s="154">
        <f t="shared" si="302"/>
        <v>0</v>
      </c>
      <c r="HD235" s="154">
        <f t="shared" si="302"/>
        <v>0</v>
      </c>
      <c r="HE235" s="154">
        <f t="shared" si="302"/>
        <v>0</v>
      </c>
      <c r="HF235" s="154">
        <f t="shared" si="302"/>
        <v>0</v>
      </c>
      <c r="HG235" s="154">
        <f t="shared" si="302"/>
        <v>0</v>
      </c>
      <c r="HH235" s="154">
        <f t="shared" si="302"/>
        <v>0</v>
      </c>
      <c r="HI235" s="154">
        <f t="shared" si="302"/>
        <v>0</v>
      </c>
      <c r="HJ235" s="154">
        <f t="shared" si="302"/>
        <v>0</v>
      </c>
      <c r="HK235" s="154">
        <f t="shared" si="302"/>
        <v>0</v>
      </c>
      <c r="HL235" s="154">
        <f t="shared" si="302"/>
        <v>0</v>
      </c>
      <c r="HM235" s="154">
        <f t="shared" si="302"/>
        <v>0</v>
      </c>
      <c r="HN235" s="154">
        <f t="shared" si="302"/>
        <v>0</v>
      </c>
      <c r="HO235" s="154">
        <f t="shared" si="302"/>
        <v>0</v>
      </c>
      <c r="HP235" s="154">
        <f t="shared" si="302"/>
        <v>0</v>
      </c>
      <c r="HQ235" s="154">
        <f t="shared" si="302"/>
        <v>0</v>
      </c>
      <c r="HR235" s="154">
        <f t="shared" si="302"/>
        <v>0</v>
      </c>
      <c r="HS235" s="154">
        <f t="shared" si="302"/>
        <v>0</v>
      </c>
      <c r="HT235" s="154">
        <f t="shared" si="302"/>
        <v>0</v>
      </c>
      <c r="HU235" s="154">
        <f t="shared" si="302"/>
        <v>0</v>
      </c>
      <c r="HV235" s="154">
        <f t="shared" si="302"/>
        <v>0</v>
      </c>
      <c r="HW235" s="154">
        <f t="shared" si="302"/>
        <v>0</v>
      </c>
      <c r="HX235" s="154">
        <f t="shared" si="302"/>
        <v>0</v>
      </c>
      <c r="HY235" s="154">
        <f t="shared" si="302"/>
        <v>0</v>
      </c>
      <c r="HZ235" s="154">
        <f t="shared" si="302"/>
        <v>0</v>
      </c>
      <c r="IA235" s="154">
        <f t="shared" si="302"/>
        <v>0</v>
      </c>
      <c r="IB235" s="154">
        <f t="shared" si="302"/>
        <v>0</v>
      </c>
      <c r="IC235" s="154">
        <f t="shared" si="302"/>
        <v>0</v>
      </c>
      <c r="ID235" s="154">
        <f t="shared" si="302"/>
        <v>0</v>
      </c>
      <c r="IE235" s="154">
        <f t="shared" si="302"/>
        <v>0</v>
      </c>
      <c r="IF235" s="154">
        <f t="shared" si="302"/>
        <v>0</v>
      </c>
      <c r="IG235" s="154">
        <f t="shared" si="302"/>
        <v>0</v>
      </c>
      <c r="IH235" s="154">
        <f t="shared" si="302"/>
        <v>0</v>
      </c>
      <c r="II235" s="154">
        <f t="shared" si="302"/>
        <v>0</v>
      </c>
      <c r="IJ235" s="154">
        <f t="shared" si="302"/>
        <v>0</v>
      </c>
      <c r="IK235" s="154">
        <f t="shared" si="302"/>
        <v>0</v>
      </c>
      <c r="IL235" s="154">
        <f t="shared" si="302"/>
        <v>0</v>
      </c>
      <c r="IM235" s="154">
        <f t="shared" si="302"/>
        <v>0</v>
      </c>
      <c r="IN235" s="154">
        <f t="shared" si="302"/>
        <v>0</v>
      </c>
      <c r="IO235" s="154">
        <f t="shared" si="302"/>
        <v>0</v>
      </c>
      <c r="IP235" s="154">
        <f t="shared" si="302"/>
        <v>0</v>
      </c>
      <c r="IQ235" s="154">
        <f t="shared" si="302"/>
        <v>0</v>
      </c>
      <c r="IR235" s="154">
        <f t="shared" si="302"/>
        <v>0</v>
      </c>
      <c r="IS235" s="154">
        <f t="shared" si="302"/>
        <v>0</v>
      </c>
      <c r="IT235" s="154">
        <f t="shared" si="302"/>
        <v>0</v>
      </c>
      <c r="IU235" s="154">
        <f t="shared" si="302"/>
        <v>0</v>
      </c>
      <c r="IV235" s="154">
        <f t="shared" si="302"/>
        <v>0</v>
      </c>
      <c r="IW235" s="154">
        <f t="shared" si="302"/>
        <v>0</v>
      </c>
      <c r="IX235" s="154">
        <f t="shared" si="302"/>
        <v>0</v>
      </c>
      <c r="IY235" s="154">
        <f t="shared" si="302"/>
        <v>0</v>
      </c>
      <c r="IZ235" s="154">
        <f t="shared" ref="IZ235:LK235" si="303">IF(AND(IZ$165&gt;=EOMONTH($D67,0),IZ$165&lt;EOMONTH($D67,$S67)),-IZ232,0)</f>
        <v>0</v>
      </c>
      <c r="JA235" s="154">
        <f t="shared" si="303"/>
        <v>0</v>
      </c>
      <c r="JB235" s="154">
        <f t="shared" si="303"/>
        <v>0</v>
      </c>
      <c r="JC235" s="154">
        <f t="shared" si="303"/>
        <v>0</v>
      </c>
      <c r="JD235" s="154">
        <f t="shared" si="303"/>
        <v>0</v>
      </c>
      <c r="JE235" s="154">
        <f t="shared" si="303"/>
        <v>0</v>
      </c>
      <c r="JF235" s="154">
        <f t="shared" si="303"/>
        <v>0</v>
      </c>
      <c r="JG235" s="154">
        <f t="shared" si="303"/>
        <v>0</v>
      </c>
      <c r="JH235" s="154">
        <f t="shared" si="303"/>
        <v>0</v>
      </c>
      <c r="JI235" s="154">
        <f t="shared" si="303"/>
        <v>0</v>
      </c>
      <c r="JJ235" s="154">
        <f t="shared" si="303"/>
        <v>0</v>
      </c>
      <c r="JK235" s="154">
        <f t="shared" si="303"/>
        <v>0</v>
      </c>
      <c r="JL235" s="154">
        <f t="shared" si="303"/>
        <v>0</v>
      </c>
      <c r="JM235" s="154">
        <f t="shared" si="303"/>
        <v>0</v>
      </c>
      <c r="JN235" s="154">
        <f t="shared" si="303"/>
        <v>0</v>
      </c>
      <c r="JO235" s="154">
        <f t="shared" si="303"/>
        <v>0</v>
      </c>
      <c r="JP235" s="154">
        <f t="shared" si="303"/>
        <v>0</v>
      </c>
      <c r="JQ235" s="154">
        <f t="shared" si="303"/>
        <v>0</v>
      </c>
      <c r="JR235" s="154">
        <f t="shared" si="303"/>
        <v>0</v>
      </c>
      <c r="JS235" s="154">
        <f t="shared" si="303"/>
        <v>0</v>
      </c>
      <c r="JT235" s="154">
        <f t="shared" si="303"/>
        <v>0</v>
      </c>
      <c r="JU235" s="154">
        <f t="shared" si="303"/>
        <v>0</v>
      </c>
      <c r="JV235" s="154">
        <f t="shared" si="303"/>
        <v>0</v>
      </c>
      <c r="JW235" s="154">
        <f t="shared" si="303"/>
        <v>0</v>
      </c>
      <c r="JX235" s="154">
        <f t="shared" si="303"/>
        <v>0</v>
      </c>
      <c r="JY235" s="154">
        <f t="shared" si="303"/>
        <v>0</v>
      </c>
      <c r="JZ235" s="154">
        <f t="shared" si="303"/>
        <v>0</v>
      </c>
      <c r="KA235" s="154">
        <f t="shared" si="303"/>
        <v>0</v>
      </c>
      <c r="KB235" s="154">
        <f t="shared" si="303"/>
        <v>0</v>
      </c>
      <c r="KC235" s="154">
        <f t="shared" si="303"/>
        <v>0</v>
      </c>
      <c r="KD235" s="154">
        <f t="shared" si="303"/>
        <v>0</v>
      </c>
      <c r="KE235" s="154">
        <f t="shared" si="303"/>
        <v>0</v>
      </c>
      <c r="KF235" s="154">
        <f t="shared" si="303"/>
        <v>0</v>
      </c>
      <c r="KG235" s="154">
        <f t="shared" si="303"/>
        <v>0</v>
      </c>
      <c r="KH235" s="154">
        <f t="shared" si="303"/>
        <v>0</v>
      </c>
      <c r="KI235" s="154">
        <f t="shared" si="303"/>
        <v>0</v>
      </c>
      <c r="KJ235" s="154">
        <f t="shared" si="303"/>
        <v>0</v>
      </c>
      <c r="KK235" s="154">
        <f t="shared" si="303"/>
        <v>0</v>
      </c>
      <c r="KL235" s="154">
        <f t="shared" si="303"/>
        <v>0</v>
      </c>
      <c r="KM235" s="154">
        <f t="shared" si="303"/>
        <v>0</v>
      </c>
      <c r="KN235" s="154">
        <f t="shared" si="303"/>
        <v>0</v>
      </c>
      <c r="KO235" s="154">
        <f t="shared" si="303"/>
        <v>0</v>
      </c>
      <c r="KP235" s="154">
        <f t="shared" si="303"/>
        <v>0</v>
      </c>
      <c r="KQ235" s="154">
        <f t="shared" si="303"/>
        <v>0</v>
      </c>
      <c r="KR235" s="154">
        <f t="shared" si="303"/>
        <v>0</v>
      </c>
      <c r="KS235" s="154">
        <f t="shared" si="303"/>
        <v>0</v>
      </c>
      <c r="KT235" s="154">
        <f t="shared" si="303"/>
        <v>0</v>
      </c>
      <c r="KU235" s="154">
        <f t="shared" si="303"/>
        <v>0</v>
      </c>
      <c r="KV235" s="154">
        <f t="shared" si="303"/>
        <v>0</v>
      </c>
      <c r="KW235" s="154">
        <f t="shared" si="303"/>
        <v>0</v>
      </c>
      <c r="KX235" s="154">
        <f t="shared" si="303"/>
        <v>0</v>
      </c>
      <c r="KY235" s="154">
        <f t="shared" si="303"/>
        <v>0</v>
      </c>
      <c r="KZ235" s="154">
        <f t="shared" si="303"/>
        <v>0</v>
      </c>
      <c r="LA235" s="154">
        <f t="shared" si="303"/>
        <v>0</v>
      </c>
      <c r="LB235" s="154">
        <f t="shared" si="303"/>
        <v>0</v>
      </c>
      <c r="LC235" s="154">
        <f t="shared" si="303"/>
        <v>0</v>
      </c>
      <c r="LD235" s="154">
        <f t="shared" si="303"/>
        <v>0</v>
      </c>
      <c r="LE235" s="154">
        <f t="shared" si="303"/>
        <v>0</v>
      </c>
      <c r="LF235" s="154">
        <f t="shared" si="303"/>
        <v>0</v>
      </c>
      <c r="LG235" s="154">
        <f t="shared" si="303"/>
        <v>0</v>
      </c>
      <c r="LH235" s="154">
        <f t="shared" si="303"/>
        <v>0</v>
      </c>
      <c r="LI235" s="154">
        <f t="shared" si="303"/>
        <v>0</v>
      </c>
      <c r="LJ235" s="154">
        <f t="shared" si="303"/>
        <v>0</v>
      </c>
      <c r="LK235" s="154">
        <f t="shared" si="303"/>
        <v>0</v>
      </c>
      <c r="LL235" s="154">
        <f t="shared" ref="LL235:NK235" si="304">IF(AND(LL$165&gt;=EOMONTH($D67,0),LL$165&lt;EOMONTH($D67,$S67)),-LL232,0)</f>
        <v>0</v>
      </c>
      <c r="LM235" s="154">
        <f t="shared" si="304"/>
        <v>0</v>
      </c>
      <c r="LN235" s="154">
        <f t="shared" si="304"/>
        <v>0</v>
      </c>
      <c r="LO235" s="154">
        <f t="shared" si="304"/>
        <v>0</v>
      </c>
      <c r="LP235" s="154">
        <f t="shared" si="304"/>
        <v>0</v>
      </c>
      <c r="LQ235" s="154">
        <f t="shared" si="304"/>
        <v>0</v>
      </c>
      <c r="LR235" s="154">
        <f t="shared" si="304"/>
        <v>0</v>
      </c>
      <c r="LS235" s="154">
        <f t="shared" si="304"/>
        <v>0</v>
      </c>
      <c r="LT235" s="154">
        <f t="shared" si="304"/>
        <v>0</v>
      </c>
      <c r="LU235" s="154">
        <f t="shared" si="304"/>
        <v>0</v>
      </c>
      <c r="LV235" s="154">
        <f t="shared" si="304"/>
        <v>0</v>
      </c>
      <c r="LW235" s="154">
        <f t="shared" si="304"/>
        <v>0</v>
      </c>
      <c r="LX235" s="154">
        <f t="shared" si="304"/>
        <v>0</v>
      </c>
      <c r="LY235" s="154">
        <f t="shared" si="304"/>
        <v>0</v>
      </c>
      <c r="LZ235" s="154">
        <f t="shared" si="304"/>
        <v>0</v>
      </c>
      <c r="MA235" s="154">
        <f t="shared" si="304"/>
        <v>0</v>
      </c>
      <c r="MB235" s="154">
        <f t="shared" si="304"/>
        <v>0</v>
      </c>
      <c r="MC235" s="154">
        <f t="shared" si="304"/>
        <v>0</v>
      </c>
      <c r="MD235" s="154">
        <f t="shared" si="304"/>
        <v>0</v>
      </c>
      <c r="ME235" s="154">
        <f t="shared" si="304"/>
        <v>0</v>
      </c>
      <c r="MF235" s="154">
        <f t="shared" si="304"/>
        <v>0</v>
      </c>
      <c r="MG235" s="154">
        <f t="shared" si="304"/>
        <v>0</v>
      </c>
      <c r="MH235" s="154">
        <f t="shared" si="304"/>
        <v>0</v>
      </c>
      <c r="MI235" s="154">
        <f t="shared" si="304"/>
        <v>0</v>
      </c>
      <c r="MJ235" s="154">
        <f t="shared" si="304"/>
        <v>0</v>
      </c>
      <c r="MK235" s="154">
        <f t="shared" si="304"/>
        <v>0</v>
      </c>
      <c r="ML235" s="154">
        <f t="shared" si="304"/>
        <v>0</v>
      </c>
      <c r="MM235" s="154">
        <f t="shared" si="304"/>
        <v>0</v>
      </c>
      <c r="MN235" s="154">
        <f t="shared" si="304"/>
        <v>0</v>
      </c>
      <c r="MO235" s="154">
        <f t="shared" si="304"/>
        <v>0</v>
      </c>
      <c r="MP235" s="154">
        <f t="shared" si="304"/>
        <v>0</v>
      </c>
      <c r="MQ235" s="154">
        <f t="shared" si="304"/>
        <v>0</v>
      </c>
      <c r="MR235" s="154">
        <f t="shared" si="304"/>
        <v>0</v>
      </c>
      <c r="MS235" s="154">
        <f t="shared" si="304"/>
        <v>0</v>
      </c>
      <c r="MT235" s="154">
        <f t="shared" si="304"/>
        <v>0</v>
      </c>
      <c r="MU235" s="154">
        <f t="shared" si="304"/>
        <v>0</v>
      </c>
      <c r="MV235" s="154">
        <f t="shared" si="304"/>
        <v>0</v>
      </c>
      <c r="MW235" s="154">
        <f t="shared" si="304"/>
        <v>0</v>
      </c>
      <c r="MX235" s="154">
        <f t="shared" si="304"/>
        <v>0</v>
      </c>
      <c r="MY235" s="154">
        <f t="shared" si="304"/>
        <v>0</v>
      </c>
      <c r="MZ235" s="154">
        <f t="shared" si="304"/>
        <v>0</v>
      </c>
      <c r="NA235" s="154">
        <f t="shared" si="304"/>
        <v>0</v>
      </c>
      <c r="NB235" s="154">
        <f t="shared" si="304"/>
        <v>0</v>
      </c>
      <c r="NC235" s="154">
        <f t="shared" si="304"/>
        <v>0</v>
      </c>
      <c r="ND235" s="154">
        <f t="shared" si="304"/>
        <v>0</v>
      </c>
      <c r="NE235" s="154">
        <f t="shared" si="304"/>
        <v>0</v>
      </c>
      <c r="NF235" s="154">
        <f t="shared" si="304"/>
        <v>0</v>
      </c>
      <c r="NG235" s="154">
        <f t="shared" si="304"/>
        <v>0</v>
      </c>
      <c r="NH235" s="154">
        <f t="shared" si="304"/>
        <v>0</v>
      </c>
      <c r="NI235" s="154">
        <f t="shared" si="304"/>
        <v>0</v>
      </c>
      <c r="NJ235" s="154">
        <f t="shared" si="304"/>
        <v>0</v>
      </c>
      <c r="NK235" s="157">
        <f t="shared" si="304"/>
        <v>0</v>
      </c>
    </row>
    <row r="236" spans="1:375" x14ac:dyDescent="0.25">
      <c r="A236" s="156">
        <f t="shared" si="292"/>
        <v>413237.35563770297</v>
      </c>
      <c r="B236" s="48" t="s">
        <v>153</v>
      </c>
      <c r="C236" s="153" t="s">
        <v>142</v>
      </c>
      <c r="D236" s="154">
        <f t="shared" ref="D236:BO236" si="305">IF(OR(D$165&lt;=EOMONTH($E67,$R67*(1-$O67)),D$165&gt;EOMONTH($E67,$P67*12*(1-$O67)+$Q67*12*$O67+$R67*(1-$O67))),0,FV($W67,ROUNDDOWN(YEARFRAC($D$165,D$165,1),0),,-($U67*(1-$O67)+$V67*$O67)*$B67/12,0))</f>
        <v>0</v>
      </c>
      <c r="E236" s="154">
        <f t="shared" si="305"/>
        <v>0</v>
      </c>
      <c r="F236" s="154">
        <f t="shared" si="305"/>
        <v>0</v>
      </c>
      <c r="G236" s="154">
        <f t="shared" si="305"/>
        <v>0</v>
      </c>
      <c r="H236" s="154">
        <f t="shared" si="305"/>
        <v>0</v>
      </c>
      <c r="I236" s="154">
        <f t="shared" si="305"/>
        <v>0</v>
      </c>
      <c r="J236" s="154">
        <f t="shared" si="305"/>
        <v>0</v>
      </c>
      <c r="K236" s="154">
        <f t="shared" si="305"/>
        <v>0</v>
      </c>
      <c r="L236" s="154">
        <f t="shared" si="305"/>
        <v>0</v>
      </c>
      <c r="M236" s="154">
        <f t="shared" si="305"/>
        <v>0</v>
      </c>
      <c r="N236" s="154">
        <f t="shared" si="305"/>
        <v>0</v>
      </c>
      <c r="O236" s="154">
        <f t="shared" si="305"/>
        <v>0</v>
      </c>
      <c r="P236" s="154">
        <f t="shared" si="305"/>
        <v>0</v>
      </c>
      <c r="Q236" s="154">
        <f t="shared" si="305"/>
        <v>0</v>
      </c>
      <c r="R236" s="154">
        <f t="shared" si="305"/>
        <v>0</v>
      </c>
      <c r="S236" s="154">
        <f t="shared" si="305"/>
        <v>0</v>
      </c>
      <c r="T236" s="154">
        <f t="shared" si="305"/>
        <v>0</v>
      </c>
      <c r="U236" s="154">
        <f t="shared" si="305"/>
        <v>0</v>
      </c>
      <c r="V236" s="154">
        <f t="shared" si="305"/>
        <v>0</v>
      </c>
      <c r="W236" s="154">
        <f t="shared" si="305"/>
        <v>0</v>
      </c>
      <c r="X236" s="154">
        <f t="shared" si="305"/>
        <v>0</v>
      </c>
      <c r="Y236" s="154">
        <f t="shared" si="305"/>
        <v>0</v>
      </c>
      <c r="Z236" s="154">
        <f t="shared" si="305"/>
        <v>0</v>
      </c>
      <c r="AA236" s="154">
        <f t="shared" si="305"/>
        <v>0</v>
      </c>
      <c r="AB236" s="154">
        <f t="shared" si="305"/>
        <v>0</v>
      </c>
      <c r="AC236" s="154">
        <f t="shared" si="305"/>
        <v>0</v>
      </c>
      <c r="AD236" s="154">
        <f t="shared" si="305"/>
        <v>0</v>
      </c>
      <c r="AE236" s="154">
        <f t="shared" si="305"/>
        <v>0</v>
      </c>
      <c r="AF236" s="154">
        <f t="shared" si="305"/>
        <v>0</v>
      </c>
      <c r="AG236" s="154">
        <f t="shared" si="305"/>
        <v>0</v>
      </c>
      <c r="AH236" s="154">
        <f t="shared" si="305"/>
        <v>0</v>
      </c>
      <c r="AI236" s="154">
        <f t="shared" si="305"/>
        <v>0</v>
      </c>
      <c r="AJ236" s="154">
        <f t="shared" si="305"/>
        <v>0</v>
      </c>
      <c r="AK236" s="154">
        <f t="shared" si="305"/>
        <v>0</v>
      </c>
      <c r="AL236" s="154">
        <f t="shared" si="305"/>
        <v>0</v>
      </c>
      <c r="AM236" s="154">
        <f t="shared" si="305"/>
        <v>0</v>
      </c>
      <c r="AN236" s="154">
        <f t="shared" si="305"/>
        <v>0</v>
      </c>
      <c r="AO236" s="154">
        <f t="shared" si="305"/>
        <v>0</v>
      </c>
      <c r="AP236" s="154">
        <f t="shared" si="305"/>
        <v>0</v>
      </c>
      <c r="AQ236" s="154">
        <f t="shared" si="305"/>
        <v>0</v>
      </c>
      <c r="AR236" s="154">
        <f t="shared" si="305"/>
        <v>0</v>
      </c>
      <c r="AS236" s="154">
        <f t="shared" si="305"/>
        <v>0</v>
      </c>
      <c r="AT236" s="154">
        <f t="shared" si="305"/>
        <v>0</v>
      </c>
      <c r="AU236" s="154">
        <f t="shared" si="305"/>
        <v>0</v>
      </c>
      <c r="AV236" s="154">
        <f t="shared" si="305"/>
        <v>0</v>
      </c>
      <c r="AW236" s="154">
        <f t="shared" si="305"/>
        <v>0</v>
      </c>
      <c r="AX236" s="154">
        <f t="shared" si="305"/>
        <v>0</v>
      </c>
      <c r="AY236" s="154">
        <f t="shared" si="305"/>
        <v>0</v>
      </c>
      <c r="AZ236" s="154">
        <f t="shared" si="305"/>
        <v>0</v>
      </c>
      <c r="BA236" s="154">
        <f t="shared" si="305"/>
        <v>0</v>
      </c>
      <c r="BB236" s="154">
        <f t="shared" si="305"/>
        <v>0</v>
      </c>
      <c r="BC236" s="154">
        <f t="shared" si="305"/>
        <v>0</v>
      </c>
      <c r="BD236" s="154">
        <f t="shared" si="305"/>
        <v>0</v>
      </c>
      <c r="BE236" s="154">
        <f t="shared" si="305"/>
        <v>0</v>
      </c>
      <c r="BF236" s="154">
        <f t="shared" si="305"/>
        <v>0</v>
      </c>
      <c r="BG236" s="154">
        <f t="shared" si="305"/>
        <v>0</v>
      </c>
      <c r="BH236" s="154">
        <f t="shared" si="305"/>
        <v>0</v>
      </c>
      <c r="BI236" s="154">
        <f t="shared" si="305"/>
        <v>0</v>
      </c>
      <c r="BJ236" s="154">
        <f t="shared" si="305"/>
        <v>0</v>
      </c>
      <c r="BK236" s="154">
        <f t="shared" si="305"/>
        <v>0</v>
      </c>
      <c r="BL236" s="154">
        <f t="shared" si="305"/>
        <v>0</v>
      </c>
      <c r="BM236" s="154">
        <f t="shared" si="305"/>
        <v>0</v>
      </c>
      <c r="BN236" s="154">
        <f t="shared" si="305"/>
        <v>0</v>
      </c>
      <c r="BO236" s="154">
        <f t="shared" si="305"/>
        <v>0</v>
      </c>
      <c r="BP236" s="154">
        <f t="shared" ref="BP236:EA236" si="306">IF(OR(BP$165&lt;=EOMONTH($E67,$R67*(1-$O67)),BP$165&gt;EOMONTH($E67,$P67*12*(1-$O67)+$Q67*12*$O67+$R67*(1-$O67))),0,FV($W67,ROUNDDOWN(YEARFRAC($D$165,BP$165,1),0),,-($U67*(1-$O67)+$V67*$O67)*$B67/12,0))</f>
        <v>0</v>
      </c>
      <c r="BQ236" s="154">
        <f t="shared" si="306"/>
        <v>0</v>
      </c>
      <c r="BR236" s="154">
        <f t="shared" si="306"/>
        <v>0</v>
      </c>
      <c r="BS236" s="154">
        <f t="shared" si="306"/>
        <v>0</v>
      </c>
      <c r="BT236" s="154">
        <f t="shared" si="306"/>
        <v>0</v>
      </c>
      <c r="BU236" s="154">
        <f t="shared" si="306"/>
        <v>0</v>
      </c>
      <c r="BV236" s="154">
        <f t="shared" si="306"/>
        <v>0</v>
      </c>
      <c r="BW236" s="154">
        <f t="shared" si="306"/>
        <v>0</v>
      </c>
      <c r="BX236" s="154">
        <f t="shared" si="306"/>
        <v>0</v>
      </c>
      <c r="BY236" s="154">
        <f t="shared" si="306"/>
        <v>0</v>
      </c>
      <c r="BZ236" s="154">
        <f t="shared" si="306"/>
        <v>0</v>
      </c>
      <c r="CA236" s="154">
        <f t="shared" si="306"/>
        <v>0</v>
      </c>
      <c r="CB236" s="154">
        <f t="shared" si="306"/>
        <v>0</v>
      </c>
      <c r="CC236" s="154">
        <f t="shared" si="306"/>
        <v>0</v>
      </c>
      <c r="CD236" s="154">
        <f t="shared" si="306"/>
        <v>0</v>
      </c>
      <c r="CE236" s="154">
        <f t="shared" si="306"/>
        <v>0</v>
      </c>
      <c r="CF236" s="154">
        <f t="shared" si="306"/>
        <v>0</v>
      </c>
      <c r="CG236" s="154">
        <f t="shared" si="306"/>
        <v>0</v>
      </c>
      <c r="CH236" s="154">
        <f t="shared" si="306"/>
        <v>0</v>
      </c>
      <c r="CI236" s="154">
        <f t="shared" si="306"/>
        <v>0</v>
      </c>
      <c r="CJ236" s="154">
        <f t="shared" si="306"/>
        <v>0</v>
      </c>
      <c r="CK236" s="154">
        <f t="shared" si="306"/>
        <v>0</v>
      </c>
      <c r="CL236" s="154">
        <f t="shared" si="306"/>
        <v>0</v>
      </c>
      <c r="CM236" s="154">
        <f t="shared" si="306"/>
        <v>0</v>
      </c>
      <c r="CN236" s="154">
        <f t="shared" si="306"/>
        <v>0</v>
      </c>
      <c r="CO236" s="154">
        <f t="shared" si="306"/>
        <v>0</v>
      </c>
      <c r="CP236" s="154">
        <f t="shared" si="306"/>
        <v>0</v>
      </c>
      <c r="CQ236" s="154">
        <f t="shared" si="306"/>
        <v>0</v>
      </c>
      <c r="CR236" s="154">
        <f t="shared" si="306"/>
        <v>0</v>
      </c>
      <c r="CS236" s="154">
        <f t="shared" si="306"/>
        <v>0</v>
      </c>
      <c r="CT236" s="154">
        <f t="shared" si="306"/>
        <v>0</v>
      </c>
      <c r="CU236" s="154">
        <f t="shared" si="306"/>
        <v>0</v>
      </c>
      <c r="CV236" s="154">
        <f t="shared" si="306"/>
        <v>0</v>
      </c>
      <c r="CW236" s="154">
        <f t="shared" si="306"/>
        <v>0</v>
      </c>
      <c r="CX236" s="154">
        <f t="shared" si="306"/>
        <v>0</v>
      </c>
      <c r="CY236" s="154">
        <f t="shared" si="306"/>
        <v>0</v>
      </c>
      <c r="CZ236" s="154">
        <f t="shared" si="306"/>
        <v>0</v>
      </c>
      <c r="DA236" s="154">
        <f t="shared" si="306"/>
        <v>0</v>
      </c>
      <c r="DB236" s="154">
        <f t="shared" si="306"/>
        <v>0</v>
      </c>
      <c r="DC236" s="154">
        <f t="shared" si="306"/>
        <v>0</v>
      </c>
      <c r="DD236" s="154">
        <f t="shared" si="306"/>
        <v>0</v>
      </c>
      <c r="DE236" s="154">
        <f t="shared" si="306"/>
        <v>0</v>
      </c>
      <c r="DF236" s="154">
        <f t="shared" si="306"/>
        <v>0</v>
      </c>
      <c r="DG236" s="154">
        <f t="shared" si="306"/>
        <v>0</v>
      </c>
      <c r="DH236" s="154">
        <f t="shared" si="306"/>
        <v>0</v>
      </c>
      <c r="DI236" s="154">
        <f t="shared" si="306"/>
        <v>0</v>
      </c>
      <c r="DJ236" s="154">
        <f t="shared" si="306"/>
        <v>0</v>
      </c>
      <c r="DK236" s="154">
        <f t="shared" si="306"/>
        <v>0</v>
      </c>
      <c r="DL236" s="154">
        <f t="shared" si="306"/>
        <v>0</v>
      </c>
      <c r="DM236" s="154">
        <f t="shared" si="306"/>
        <v>0</v>
      </c>
      <c r="DN236" s="154">
        <f t="shared" si="306"/>
        <v>0</v>
      </c>
      <c r="DO236" s="154">
        <f t="shared" si="306"/>
        <v>0</v>
      </c>
      <c r="DP236" s="154">
        <f t="shared" si="306"/>
        <v>0</v>
      </c>
      <c r="DQ236" s="154">
        <f t="shared" si="306"/>
        <v>0</v>
      </c>
      <c r="DR236" s="154">
        <f t="shared" si="306"/>
        <v>0</v>
      </c>
      <c r="DS236" s="154">
        <f t="shared" si="306"/>
        <v>0</v>
      </c>
      <c r="DT236" s="154">
        <f t="shared" si="306"/>
        <v>0</v>
      </c>
      <c r="DU236" s="154">
        <f t="shared" si="306"/>
        <v>0</v>
      </c>
      <c r="DV236" s="154">
        <f t="shared" si="306"/>
        <v>0</v>
      </c>
      <c r="DW236" s="154">
        <f t="shared" si="306"/>
        <v>0</v>
      </c>
      <c r="DX236" s="154">
        <f t="shared" si="306"/>
        <v>0</v>
      </c>
      <c r="DY236" s="154">
        <f t="shared" si="306"/>
        <v>0</v>
      </c>
      <c r="DZ236" s="154">
        <f t="shared" si="306"/>
        <v>0</v>
      </c>
      <c r="EA236" s="154">
        <f t="shared" si="306"/>
        <v>0</v>
      </c>
      <c r="EB236" s="154">
        <f t="shared" ref="EB236:GM236" si="307">IF(OR(EB$165&lt;=EOMONTH($E67,$R67*(1-$O67)),EB$165&gt;EOMONTH($E67,$P67*12*(1-$O67)+$Q67*12*$O67+$R67*(1-$O67))),0,FV($W67,ROUNDDOWN(YEARFRAC($D$165,EB$165,1),0),,-($U67*(1-$O67)+$V67*$O67)*$B67/12,0))</f>
        <v>0</v>
      </c>
      <c r="EC236" s="154">
        <f t="shared" si="307"/>
        <v>0</v>
      </c>
      <c r="ED236" s="154">
        <f t="shared" si="307"/>
        <v>0</v>
      </c>
      <c r="EE236" s="154">
        <f t="shared" si="307"/>
        <v>0</v>
      </c>
      <c r="EF236" s="154">
        <f t="shared" si="307"/>
        <v>0</v>
      </c>
      <c r="EG236" s="154">
        <f t="shared" si="307"/>
        <v>0</v>
      </c>
      <c r="EH236" s="154">
        <f t="shared" si="307"/>
        <v>0</v>
      </c>
      <c r="EI236" s="154">
        <f t="shared" si="307"/>
        <v>0</v>
      </c>
      <c r="EJ236" s="154">
        <f t="shared" si="307"/>
        <v>0</v>
      </c>
      <c r="EK236" s="154">
        <f t="shared" si="307"/>
        <v>0</v>
      </c>
      <c r="EL236" s="154">
        <f t="shared" si="307"/>
        <v>0</v>
      </c>
      <c r="EM236" s="154">
        <f t="shared" si="307"/>
        <v>0</v>
      </c>
      <c r="EN236" s="154">
        <f t="shared" si="307"/>
        <v>0</v>
      </c>
      <c r="EO236" s="154">
        <f t="shared" si="307"/>
        <v>0</v>
      </c>
      <c r="EP236" s="154">
        <f t="shared" si="307"/>
        <v>0</v>
      </c>
      <c r="EQ236" s="154">
        <f t="shared" si="307"/>
        <v>0</v>
      </c>
      <c r="ER236" s="154">
        <f t="shared" si="307"/>
        <v>0</v>
      </c>
      <c r="ES236" s="154">
        <f t="shared" si="307"/>
        <v>0</v>
      </c>
      <c r="ET236" s="154">
        <f t="shared" si="307"/>
        <v>0</v>
      </c>
      <c r="EU236" s="154">
        <f t="shared" si="307"/>
        <v>0</v>
      </c>
      <c r="EV236" s="154">
        <f t="shared" si="307"/>
        <v>0</v>
      </c>
      <c r="EW236" s="154">
        <f t="shared" si="307"/>
        <v>0</v>
      </c>
      <c r="EX236" s="154">
        <f t="shared" si="307"/>
        <v>0</v>
      </c>
      <c r="EY236" s="154">
        <f t="shared" si="307"/>
        <v>0</v>
      </c>
      <c r="EZ236" s="154">
        <f t="shared" si="307"/>
        <v>0</v>
      </c>
      <c r="FA236" s="154">
        <f t="shared" si="307"/>
        <v>0</v>
      </c>
      <c r="FB236" s="154">
        <f t="shared" si="307"/>
        <v>0</v>
      </c>
      <c r="FC236" s="154">
        <f t="shared" si="307"/>
        <v>0</v>
      </c>
      <c r="FD236" s="154">
        <f t="shared" si="307"/>
        <v>0</v>
      </c>
      <c r="FE236" s="154">
        <f t="shared" si="307"/>
        <v>0</v>
      </c>
      <c r="FF236" s="154">
        <f t="shared" si="307"/>
        <v>0</v>
      </c>
      <c r="FG236" s="154">
        <f t="shared" si="307"/>
        <v>0</v>
      </c>
      <c r="FH236" s="154">
        <f t="shared" si="307"/>
        <v>0</v>
      </c>
      <c r="FI236" s="154">
        <f t="shared" si="307"/>
        <v>0</v>
      </c>
      <c r="FJ236" s="154">
        <f t="shared" si="307"/>
        <v>0</v>
      </c>
      <c r="FK236" s="154">
        <f t="shared" si="307"/>
        <v>0</v>
      </c>
      <c r="FL236" s="154">
        <f t="shared" si="307"/>
        <v>0</v>
      </c>
      <c r="FM236" s="154">
        <f t="shared" si="307"/>
        <v>0</v>
      </c>
      <c r="FN236" s="154">
        <f t="shared" si="307"/>
        <v>0</v>
      </c>
      <c r="FO236" s="154">
        <f t="shared" si="307"/>
        <v>0</v>
      </c>
      <c r="FP236" s="154">
        <f t="shared" si="307"/>
        <v>0</v>
      </c>
      <c r="FQ236" s="154">
        <f t="shared" si="307"/>
        <v>0</v>
      </c>
      <c r="FR236" s="154">
        <f t="shared" si="307"/>
        <v>0</v>
      </c>
      <c r="FS236" s="154">
        <f t="shared" si="307"/>
        <v>0</v>
      </c>
      <c r="FT236" s="154">
        <f t="shared" si="307"/>
        <v>0</v>
      </c>
      <c r="FU236" s="154">
        <f t="shared" si="307"/>
        <v>0</v>
      </c>
      <c r="FV236" s="154">
        <f t="shared" si="307"/>
        <v>0</v>
      </c>
      <c r="FW236" s="154">
        <f t="shared" si="307"/>
        <v>0</v>
      </c>
      <c r="FX236" s="154">
        <f t="shared" si="307"/>
        <v>0</v>
      </c>
      <c r="FY236" s="154">
        <f t="shared" si="307"/>
        <v>0</v>
      </c>
      <c r="FZ236" s="154">
        <f t="shared" si="307"/>
        <v>0</v>
      </c>
      <c r="GA236" s="154">
        <f t="shared" si="307"/>
        <v>2930.6425919067774</v>
      </c>
      <c r="GB236" s="154">
        <f t="shared" si="307"/>
        <v>2930.6425919067774</v>
      </c>
      <c r="GC236" s="154">
        <f t="shared" si="307"/>
        <v>3018.5618696639813</v>
      </c>
      <c r="GD236" s="154">
        <f t="shared" si="307"/>
        <v>3018.5618696639813</v>
      </c>
      <c r="GE236" s="154">
        <f t="shared" si="307"/>
        <v>3018.5618696639813</v>
      </c>
      <c r="GF236" s="154">
        <f t="shared" si="307"/>
        <v>3018.5618696639813</v>
      </c>
      <c r="GG236" s="154">
        <f t="shared" si="307"/>
        <v>3018.5618696639813</v>
      </c>
      <c r="GH236" s="154">
        <f t="shared" si="307"/>
        <v>3018.5618696639813</v>
      </c>
      <c r="GI236" s="154">
        <f t="shared" si="307"/>
        <v>3018.5618696639813</v>
      </c>
      <c r="GJ236" s="154">
        <f t="shared" si="307"/>
        <v>3018.5618696639813</v>
      </c>
      <c r="GK236" s="154">
        <f t="shared" si="307"/>
        <v>3018.5618696639813</v>
      </c>
      <c r="GL236" s="154">
        <f t="shared" si="307"/>
        <v>3018.5618696639813</v>
      </c>
      <c r="GM236" s="154">
        <f t="shared" si="307"/>
        <v>3018.5618696639813</v>
      </c>
      <c r="GN236" s="154">
        <f t="shared" ref="GN236:IY236" si="308">IF(OR(GN$165&lt;=EOMONTH($E67,$R67*(1-$O67)),GN$165&gt;EOMONTH($E67,$P67*12*(1-$O67)+$Q67*12*$O67+$R67*(1-$O67))),0,FV($W67,ROUNDDOWN(YEARFRAC($D$165,GN$165,1),0),,-($U67*(1-$O67)+$V67*$O67)*$B67/12,0))</f>
        <v>3018.5618696639813</v>
      </c>
      <c r="GO236" s="154">
        <f t="shared" si="308"/>
        <v>3109.1187257539</v>
      </c>
      <c r="GP236" s="154">
        <f t="shared" si="308"/>
        <v>3109.1187257539</v>
      </c>
      <c r="GQ236" s="154">
        <f t="shared" si="308"/>
        <v>3109.1187257539</v>
      </c>
      <c r="GR236" s="154">
        <f t="shared" si="308"/>
        <v>3109.1187257539</v>
      </c>
      <c r="GS236" s="154">
        <f t="shared" si="308"/>
        <v>3109.1187257539</v>
      </c>
      <c r="GT236" s="154">
        <f t="shared" si="308"/>
        <v>3109.1187257539</v>
      </c>
      <c r="GU236" s="154">
        <f t="shared" si="308"/>
        <v>3109.1187257539</v>
      </c>
      <c r="GV236" s="154">
        <f t="shared" si="308"/>
        <v>3109.1187257539</v>
      </c>
      <c r="GW236" s="154">
        <f t="shared" si="308"/>
        <v>3109.1187257539</v>
      </c>
      <c r="GX236" s="154">
        <f t="shared" si="308"/>
        <v>3109.1187257539</v>
      </c>
      <c r="GY236" s="154">
        <f t="shared" si="308"/>
        <v>3109.1187257539</v>
      </c>
      <c r="GZ236" s="154">
        <f t="shared" si="308"/>
        <v>3109.1187257539</v>
      </c>
      <c r="HA236" s="154">
        <f t="shared" si="308"/>
        <v>3202.3922875265171</v>
      </c>
      <c r="HB236" s="154">
        <f t="shared" si="308"/>
        <v>3202.3922875265171</v>
      </c>
      <c r="HC236" s="154">
        <f t="shared" si="308"/>
        <v>3202.3922875265171</v>
      </c>
      <c r="HD236" s="154">
        <f t="shared" si="308"/>
        <v>3202.3922875265171</v>
      </c>
      <c r="HE236" s="154">
        <f t="shared" si="308"/>
        <v>3202.3922875265171</v>
      </c>
      <c r="HF236" s="154">
        <f t="shared" si="308"/>
        <v>3202.3922875265171</v>
      </c>
      <c r="HG236" s="154">
        <f t="shared" si="308"/>
        <v>3202.3922875265171</v>
      </c>
      <c r="HH236" s="154">
        <f t="shared" si="308"/>
        <v>3202.3922875265171</v>
      </c>
      <c r="HI236" s="154">
        <f t="shared" si="308"/>
        <v>3202.3922875265171</v>
      </c>
      <c r="HJ236" s="154">
        <f t="shared" si="308"/>
        <v>3202.3922875265171</v>
      </c>
      <c r="HK236" s="154">
        <f t="shared" si="308"/>
        <v>3202.3922875265171</v>
      </c>
      <c r="HL236" s="154">
        <f t="shared" si="308"/>
        <v>3202.3922875265171</v>
      </c>
      <c r="HM236" s="154">
        <f t="shared" si="308"/>
        <v>3298.4640561523124</v>
      </c>
      <c r="HN236" s="154">
        <f t="shared" si="308"/>
        <v>3298.4640561523124</v>
      </c>
      <c r="HO236" s="154">
        <f t="shared" si="308"/>
        <v>3298.4640561523124</v>
      </c>
      <c r="HP236" s="154">
        <f t="shared" si="308"/>
        <v>3298.4640561523124</v>
      </c>
      <c r="HQ236" s="154">
        <f t="shared" si="308"/>
        <v>3298.4640561523124</v>
      </c>
      <c r="HR236" s="154">
        <f t="shared" si="308"/>
        <v>3298.4640561523124</v>
      </c>
      <c r="HS236" s="154">
        <f t="shared" si="308"/>
        <v>3298.4640561523124</v>
      </c>
      <c r="HT236" s="154">
        <f t="shared" si="308"/>
        <v>3298.4640561523124</v>
      </c>
      <c r="HU236" s="154">
        <f t="shared" si="308"/>
        <v>3298.4640561523124</v>
      </c>
      <c r="HV236" s="154">
        <f t="shared" si="308"/>
        <v>3298.4640561523124</v>
      </c>
      <c r="HW236" s="154">
        <f t="shared" si="308"/>
        <v>3298.4640561523124</v>
      </c>
      <c r="HX236" s="154">
        <f t="shared" si="308"/>
        <v>3298.4640561523124</v>
      </c>
      <c r="HY236" s="154">
        <f t="shared" si="308"/>
        <v>3397.4179778368816</v>
      </c>
      <c r="HZ236" s="154">
        <f t="shared" si="308"/>
        <v>3397.4179778368816</v>
      </c>
      <c r="IA236" s="154">
        <f t="shared" si="308"/>
        <v>3397.4179778368816</v>
      </c>
      <c r="IB236" s="154">
        <f t="shared" si="308"/>
        <v>3397.4179778368816</v>
      </c>
      <c r="IC236" s="154">
        <f t="shared" si="308"/>
        <v>3397.4179778368816</v>
      </c>
      <c r="ID236" s="154">
        <f t="shared" si="308"/>
        <v>3397.4179778368816</v>
      </c>
      <c r="IE236" s="154">
        <f t="shared" si="308"/>
        <v>3397.4179778368816</v>
      </c>
      <c r="IF236" s="154">
        <f t="shared" si="308"/>
        <v>3397.4179778368816</v>
      </c>
      <c r="IG236" s="154">
        <f t="shared" si="308"/>
        <v>3397.4179778368816</v>
      </c>
      <c r="IH236" s="154">
        <f t="shared" si="308"/>
        <v>3397.4179778368816</v>
      </c>
      <c r="II236" s="154">
        <f t="shared" si="308"/>
        <v>3397.4179778368816</v>
      </c>
      <c r="IJ236" s="154">
        <f t="shared" si="308"/>
        <v>3397.4179778368816</v>
      </c>
      <c r="IK236" s="154">
        <f t="shared" si="308"/>
        <v>3499.3405171719883</v>
      </c>
      <c r="IL236" s="154">
        <f t="shared" si="308"/>
        <v>3499.3405171719883</v>
      </c>
      <c r="IM236" s="154">
        <f t="shared" si="308"/>
        <v>3499.3405171719883</v>
      </c>
      <c r="IN236" s="154">
        <f t="shared" si="308"/>
        <v>3499.3405171719883</v>
      </c>
      <c r="IO236" s="154">
        <f t="shared" si="308"/>
        <v>3499.3405171719883</v>
      </c>
      <c r="IP236" s="154">
        <f t="shared" si="308"/>
        <v>3499.3405171719883</v>
      </c>
      <c r="IQ236" s="154">
        <f t="shared" si="308"/>
        <v>3499.3405171719883</v>
      </c>
      <c r="IR236" s="154">
        <f t="shared" si="308"/>
        <v>3499.3405171719883</v>
      </c>
      <c r="IS236" s="154">
        <f t="shared" si="308"/>
        <v>3499.3405171719883</v>
      </c>
      <c r="IT236" s="154">
        <f t="shared" si="308"/>
        <v>3499.3405171719883</v>
      </c>
      <c r="IU236" s="154">
        <f t="shared" si="308"/>
        <v>3499.3405171719883</v>
      </c>
      <c r="IV236" s="154">
        <f t="shared" si="308"/>
        <v>3499.3405171719883</v>
      </c>
      <c r="IW236" s="154">
        <f t="shared" si="308"/>
        <v>3604.3207326871475</v>
      </c>
      <c r="IX236" s="154">
        <f t="shared" si="308"/>
        <v>3604.3207326871475</v>
      </c>
      <c r="IY236" s="154">
        <f t="shared" si="308"/>
        <v>3604.3207326871475</v>
      </c>
      <c r="IZ236" s="154">
        <f t="shared" ref="IZ236:LK236" si="309">IF(OR(IZ$165&lt;=EOMONTH($E67,$R67*(1-$O67)),IZ$165&gt;EOMONTH($E67,$P67*12*(1-$O67)+$Q67*12*$O67+$R67*(1-$O67))),0,FV($W67,ROUNDDOWN(YEARFRAC($D$165,IZ$165,1),0),,-($U67*(1-$O67)+$V67*$O67)*$B67/12,0))</f>
        <v>3604.3207326871475</v>
      </c>
      <c r="JA236" s="154">
        <f t="shared" si="309"/>
        <v>3604.3207326871475</v>
      </c>
      <c r="JB236" s="154">
        <f t="shared" si="309"/>
        <v>3604.3207326871475</v>
      </c>
      <c r="JC236" s="154">
        <f t="shared" si="309"/>
        <v>3604.3207326871475</v>
      </c>
      <c r="JD236" s="154">
        <f t="shared" si="309"/>
        <v>3604.3207326871475</v>
      </c>
      <c r="JE236" s="154">
        <f t="shared" si="309"/>
        <v>3604.3207326871475</v>
      </c>
      <c r="JF236" s="154">
        <f t="shared" si="309"/>
        <v>3604.3207326871475</v>
      </c>
      <c r="JG236" s="154">
        <f t="shared" si="309"/>
        <v>3604.3207326871475</v>
      </c>
      <c r="JH236" s="154">
        <f t="shared" si="309"/>
        <v>3604.3207326871475</v>
      </c>
      <c r="JI236" s="154">
        <f t="shared" si="309"/>
        <v>3712.450354667762</v>
      </c>
      <c r="JJ236" s="154">
        <f t="shared" si="309"/>
        <v>3712.450354667762</v>
      </c>
      <c r="JK236" s="154">
        <f t="shared" si="309"/>
        <v>3712.450354667762</v>
      </c>
      <c r="JL236" s="154">
        <f t="shared" si="309"/>
        <v>3712.450354667762</v>
      </c>
      <c r="JM236" s="154">
        <f t="shared" si="309"/>
        <v>3712.450354667762</v>
      </c>
      <c r="JN236" s="154">
        <f t="shared" si="309"/>
        <v>3712.450354667762</v>
      </c>
      <c r="JO236" s="154">
        <f t="shared" si="309"/>
        <v>3712.450354667762</v>
      </c>
      <c r="JP236" s="154">
        <f t="shared" si="309"/>
        <v>3712.450354667762</v>
      </c>
      <c r="JQ236" s="154">
        <f t="shared" si="309"/>
        <v>3712.450354667762</v>
      </c>
      <c r="JR236" s="154">
        <f t="shared" si="309"/>
        <v>3712.450354667762</v>
      </c>
      <c r="JS236" s="154">
        <f t="shared" si="309"/>
        <v>3712.450354667762</v>
      </c>
      <c r="JT236" s="154">
        <f t="shared" si="309"/>
        <v>3712.450354667762</v>
      </c>
      <c r="JU236" s="154">
        <f t="shared" si="309"/>
        <v>3823.8238653077951</v>
      </c>
      <c r="JV236" s="154">
        <f t="shared" si="309"/>
        <v>3823.8238653077951</v>
      </c>
      <c r="JW236" s="154">
        <f t="shared" si="309"/>
        <v>3823.8238653077951</v>
      </c>
      <c r="JX236" s="154">
        <f t="shared" si="309"/>
        <v>3823.8238653077951</v>
      </c>
      <c r="JY236" s="154">
        <f t="shared" si="309"/>
        <v>3823.8238653077951</v>
      </c>
      <c r="JZ236" s="154">
        <f t="shared" si="309"/>
        <v>3823.8238653077951</v>
      </c>
      <c r="KA236" s="154">
        <f t="shared" si="309"/>
        <v>3823.8238653077951</v>
      </c>
      <c r="KB236" s="154">
        <f t="shared" si="309"/>
        <v>3823.8238653077951</v>
      </c>
      <c r="KC236" s="154">
        <f t="shared" si="309"/>
        <v>3823.8238653077951</v>
      </c>
      <c r="KD236" s="154">
        <f t="shared" si="309"/>
        <v>3823.8238653077951</v>
      </c>
      <c r="KE236" s="154">
        <f t="shared" si="309"/>
        <v>3823.8238653077951</v>
      </c>
      <c r="KF236" s="154">
        <f t="shared" si="309"/>
        <v>3823.8238653077951</v>
      </c>
      <c r="KG236" s="154">
        <f t="shared" si="309"/>
        <v>3938.5385812670283</v>
      </c>
      <c r="KH236" s="154">
        <f t="shared" si="309"/>
        <v>3938.5385812670283</v>
      </c>
      <c r="KI236" s="154">
        <f t="shared" si="309"/>
        <v>3938.5385812670283</v>
      </c>
      <c r="KJ236" s="154">
        <f t="shared" si="309"/>
        <v>3938.5385812670283</v>
      </c>
      <c r="KK236" s="154">
        <f t="shared" si="309"/>
        <v>3938.5385812670283</v>
      </c>
      <c r="KL236" s="154">
        <f t="shared" si="309"/>
        <v>3938.5385812670283</v>
      </c>
      <c r="KM236" s="154">
        <f t="shared" si="309"/>
        <v>3938.5385812670283</v>
      </c>
      <c r="KN236" s="154">
        <f t="shared" si="309"/>
        <v>3938.5385812670283</v>
      </c>
      <c r="KO236" s="154">
        <f t="shared" si="309"/>
        <v>3938.5385812670283</v>
      </c>
      <c r="KP236" s="154">
        <f t="shared" si="309"/>
        <v>3938.5385812670283</v>
      </c>
      <c r="KQ236" s="154">
        <f t="shared" si="309"/>
        <v>0</v>
      </c>
      <c r="KR236" s="154">
        <f t="shared" si="309"/>
        <v>0</v>
      </c>
      <c r="KS236" s="154">
        <f t="shared" si="309"/>
        <v>0</v>
      </c>
      <c r="KT236" s="154">
        <f t="shared" si="309"/>
        <v>0</v>
      </c>
      <c r="KU236" s="154">
        <f t="shared" si="309"/>
        <v>0</v>
      </c>
      <c r="KV236" s="154">
        <f t="shared" si="309"/>
        <v>0</v>
      </c>
      <c r="KW236" s="154">
        <f t="shared" si="309"/>
        <v>0</v>
      </c>
      <c r="KX236" s="154">
        <f t="shared" si="309"/>
        <v>0</v>
      </c>
      <c r="KY236" s="154">
        <f t="shared" si="309"/>
        <v>0</v>
      </c>
      <c r="KZ236" s="154">
        <f t="shared" si="309"/>
        <v>0</v>
      </c>
      <c r="LA236" s="154">
        <f t="shared" si="309"/>
        <v>0</v>
      </c>
      <c r="LB236" s="154">
        <f t="shared" si="309"/>
        <v>0</v>
      </c>
      <c r="LC236" s="154">
        <f t="shared" si="309"/>
        <v>0</v>
      </c>
      <c r="LD236" s="154">
        <f t="shared" si="309"/>
        <v>0</v>
      </c>
      <c r="LE236" s="154">
        <f t="shared" si="309"/>
        <v>0</v>
      </c>
      <c r="LF236" s="154">
        <f t="shared" si="309"/>
        <v>0</v>
      </c>
      <c r="LG236" s="154">
        <f t="shared" si="309"/>
        <v>0</v>
      </c>
      <c r="LH236" s="154">
        <f t="shared" si="309"/>
        <v>0</v>
      </c>
      <c r="LI236" s="154">
        <f t="shared" si="309"/>
        <v>0</v>
      </c>
      <c r="LJ236" s="154">
        <f t="shared" si="309"/>
        <v>0</v>
      </c>
      <c r="LK236" s="154">
        <f t="shared" si="309"/>
        <v>0</v>
      </c>
      <c r="LL236" s="154">
        <f t="shared" ref="LL236:NK236" si="310">IF(OR(LL$165&lt;=EOMONTH($E67,$R67*(1-$O67)),LL$165&gt;EOMONTH($E67,$P67*12*(1-$O67)+$Q67*12*$O67+$R67*(1-$O67))),0,FV($W67,ROUNDDOWN(YEARFRAC($D$165,LL$165,1),0),,-($U67*(1-$O67)+$V67*$O67)*$B67/12,0))</f>
        <v>0</v>
      </c>
      <c r="LM236" s="154">
        <f t="shared" si="310"/>
        <v>0</v>
      </c>
      <c r="LN236" s="154">
        <f t="shared" si="310"/>
        <v>0</v>
      </c>
      <c r="LO236" s="154">
        <f t="shared" si="310"/>
        <v>0</v>
      </c>
      <c r="LP236" s="154">
        <f t="shared" si="310"/>
        <v>0</v>
      </c>
      <c r="LQ236" s="154">
        <f t="shared" si="310"/>
        <v>0</v>
      </c>
      <c r="LR236" s="154">
        <f t="shared" si="310"/>
        <v>0</v>
      </c>
      <c r="LS236" s="154">
        <f t="shared" si="310"/>
        <v>0</v>
      </c>
      <c r="LT236" s="154">
        <f t="shared" si="310"/>
        <v>0</v>
      </c>
      <c r="LU236" s="154">
        <f t="shared" si="310"/>
        <v>0</v>
      </c>
      <c r="LV236" s="154">
        <f t="shared" si="310"/>
        <v>0</v>
      </c>
      <c r="LW236" s="154">
        <f t="shared" si="310"/>
        <v>0</v>
      </c>
      <c r="LX236" s="154">
        <f t="shared" si="310"/>
        <v>0</v>
      </c>
      <c r="LY236" s="154">
        <f t="shared" si="310"/>
        <v>0</v>
      </c>
      <c r="LZ236" s="154">
        <f t="shared" si="310"/>
        <v>0</v>
      </c>
      <c r="MA236" s="154">
        <f t="shared" si="310"/>
        <v>0</v>
      </c>
      <c r="MB236" s="154">
        <f t="shared" si="310"/>
        <v>0</v>
      </c>
      <c r="MC236" s="154">
        <f t="shared" si="310"/>
        <v>0</v>
      </c>
      <c r="MD236" s="154">
        <f t="shared" si="310"/>
        <v>0</v>
      </c>
      <c r="ME236" s="154">
        <f t="shared" si="310"/>
        <v>0</v>
      </c>
      <c r="MF236" s="154">
        <f t="shared" si="310"/>
        <v>0</v>
      </c>
      <c r="MG236" s="154">
        <f t="shared" si="310"/>
        <v>0</v>
      </c>
      <c r="MH236" s="154">
        <f t="shared" si="310"/>
        <v>0</v>
      </c>
      <c r="MI236" s="154">
        <f t="shared" si="310"/>
        <v>0</v>
      </c>
      <c r="MJ236" s="154">
        <f t="shared" si="310"/>
        <v>0</v>
      </c>
      <c r="MK236" s="154">
        <f t="shared" si="310"/>
        <v>0</v>
      </c>
      <c r="ML236" s="154">
        <f t="shared" si="310"/>
        <v>0</v>
      </c>
      <c r="MM236" s="154">
        <f t="shared" si="310"/>
        <v>0</v>
      </c>
      <c r="MN236" s="154">
        <f t="shared" si="310"/>
        <v>0</v>
      </c>
      <c r="MO236" s="154">
        <f t="shared" si="310"/>
        <v>0</v>
      </c>
      <c r="MP236" s="154">
        <f t="shared" si="310"/>
        <v>0</v>
      </c>
      <c r="MQ236" s="154">
        <f t="shared" si="310"/>
        <v>0</v>
      </c>
      <c r="MR236" s="154">
        <f t="shared" si="310"/>
        <v>0</v>
      </c>
      <c r="MS236" s="154">
        <f t="shared" si="310"/>
        <v>0</v>
      </c>
      <c r="MT236" s="154">
        <f t="shared" si="310"/>
        <v>0</v>
      </c>
      <c r="MU236" s="154">
        <f t="shared" si="310"/>
        <v>0</v>
      </c>
      <c r="MV236" s="154">
        <f t="shared" si="310"/>
        <v>0</v>
      </c>
      <c r="MW236" s="154">
        <f t="shared" si="310"/>
        <v>0</v>
      </c>
      <c r="MX236" s="154">
        <f t="shared" si="310"/>
        <v>0</v>
      </c>
      <c r="MY236" s="154">
        <f t="shared" si="310"/>
        <v>0</v>
      </c>
      <c r="MZ236" s="154">
        <f t="shared" si="310"/>
        <v>0</v>
      </c>
      <c r="NA236" s="154">
        <f t="shared" si="310"/>
        <v>0</v>
      </c>
      <c r="NB236" s="154">
        <f t="shared" si="310"/>
        <v>0</v>
      </c>
      <c r="NC236" s="154">
        <f t="shared" si="310"/>
        <v>0</v>
      </c>
      <c r="ND236" s="154">
        <f t="shared" si="310"/>
        <v>0</v>
      </c>
      <c r="NE236" s="154">
        <f t="shared" si="310"/>
        <v>0</v>
      </c>
      <c r="NF236" s="154">
        <f t="shared" si="310"/>
        <v>0</v>
      </c>
      <c r="NG236" s="154">
        <f t="shared" si="310"/>
        <v>0</v>
      </c>
      <c r="NH236" s="154">
        <f t="shared" si="310"/>
        <v>0</v>
      </c>
      <c r="NI236" s="154">
        <f t="shared" si="310"/>
        <v>0</v>
      </c>
      <c r="NJ236" s="154">
        <f t="shared" si="310"/>
        <v>0</v>
      </c>
      <c r="NK236" s="157">
        <f t="shared" si="310"/>
        <v>0</v>
      </c>
    </row>
    <row r="237" spans="1:375" x14ac:dyDescent="0.25">
      <c r="A237" s="156">
        <f t="shared" si="292"/>
        <v>0</v>
      </c>
      <c r="B237" s="48" t="s">
        <v>155</v>
      </c>
      <c r="C237" s="153" t="s">
        <v>143</v>
      </c>
      <c r="D237" s="154">
        <f t="shared" ref="D237:BO237" si="311">IF(AND(D$165&gt;EOMONTH($E67,$R67*(1-$O67)),D$165&lt;=EOMONTH($E67,$R67*(1-$O67)+$S67*(1-$O67)+$T67*$O67)),-D236,0)</f>
        <v>0</v>
      </c>
      <c r="E237" s="154">
        <f t="shared" si="311"/>
        <v>0</v>
      </c>
      <c r="F237" s="154">
        <f t="shared" si="311"/>
        <v>0</v>
      </c>
      <c r="G237" s="154">
        <f t="shared" si="311"/>
        <v>0</v>
      </c>
      <c r="H237" s="154">
        <f t="shared" si="311"/>
        <v>0</v>
      </c>
      <c r="I237" s="154">
        <f t="shared" si="311"/>
        <v>0</v>
      </c>
      <c r="J237" s="154">
        <f t="shared" si="311"/>
        <v>0</v>
      </c>
      <c r="K237" s="154">
        <f t="shared" si="311"/>
        <v>0</v>
      </c>
      <c r="L237" s="154">
        <f t="shared" si="311"/>
        <v>0</v>
      </c>
      <c r="M237" s="154">
        <f t="shared" si="311"/>
        <v>0</v>
      </c>
      <c r="N237" s="154">
        <f t="shared" si="311"/>
        <v>0</v>
      </c>
      <c r="O237" s="154">
        <f t="shared" si="311"/>
        <v>0</v>
      </c>
      <c r="P237" s="154">
        <f t="shared" si="311"/>
        <v>0</v>
      </c>
      <c r="Q237" s="154">
        <f t="shared" si="311"/>
        <v>0</v>
      </c>
      <c r="R237" s="154">
        <f t="shared" si="311"/>
        <v>0</v>
      </c>
      <c r="S237" s="154">
        <f t="shared" si="311"/>
        <v>0</v>
      </c>
      <c r="T237" s="154">
        <f t="shared" si="311"/>
        <v>0</v>
      </c>
      <c r="U237" s="154">
        <f t="shared" si="311"/>
        <v>0</v>
      </c>
      <c r="V237" s="154">
        <f t="shared" si="311"/>
        <v>0</v>
      </c>
      <c r="W237" s="154">
        <f t="shared" si="311"/>
        <v>0</v>
      </c>
      <c r="X237" s="154">
        <f t="shared" si="311"/>
        <v>0</v>
      </c>
      <c r="Y237" s="154">
        <f t="shared" si="311"/>
        <v>0</v>
      </c>
      <c r="Z237" s="154">
        <f t="shared" si="311"/>
        <v>0</v>
      </c>
      <c r="AA237" s="154">
        <f t="shared" si="311"/>
        <v>0</v>
      </c>
      <c r="AB237" s="154">
        <f t="shared" si="311"/>
        <v>0</v>
      </c>
      <c r="AC237" s="154">
        <f t="shared" si="311"/>
        <v>0</v>
      </c>
      <c r="AD237" s="154">
        <f t="shared" si="311"/>
        <v>0</v>
      </c>
      <c r="AE237" s="154">
        <f t="shared" si="311"/>
        <v>0</v>
      </c>
      <c r="AF237" s="154">
        <f t="shared" si="311"/>
        <v>0</v>
      </c>
      <c r="AG237" s="154">
        <f t="shared" si="311"/>
        <v>0</v>
      </c>
      <c r="AH237" s="154">
        <f t="shared" si="311"/>
        <v>0</v>
      </c>
      <c r="AI237" s="154">
        <f t="shared" si="311"/>
        <v>0</v>
      </c>
      <c r="AJ237" s="154">
        <f t="shared" si="311"/>
        <v>0</v>
      </c>
      <c r="AK237" s="154">
        <f t="shared" si="311"/>
        <v>0</v>
      </c>
      <c r="AL237" s="154">
        <f t="shared" si="311"/>
        <v>0</v>
      </c>
      <c r="AM237" s="154">
        <f t="shared" si="311"/>
        <v>0</v>
      </c>
      <c r="AN237" s="154">
        <f t="shared" si="311"/>
        <v>0</v>
      </c>
      <c r="AO237" s="154">
        <f t="shared" si="311"/>
        <v>0</v>
      </c>
      <c r="AP237" s="154">
        <f t="shared" si="311"/>
        <v>0</v>
      </c>
      <c r="AQ237" s="154">
        <f t="shared" si="311"/>
        <v>0</v>
      </c>
      <c r="AR237" s="154">
        <f t="shared" si="311"/>
        <v>0</v>
      </c>
      <c r="AS237" s="154">
        <f t="shared" si="311"/>
        <v>0</v>
      </c>
      <c r="AT237" s="154">
        <f t="shared" si="311"/>
        <v>0</v>
      </c>
      <c r="AU237" s="154">
        <f t="shared" si="311"/>
        <v>0</v>
      </c>
      <c r="AV237" s="154">
        <f t="shared" si="311"/>
        <v>0</v>
      </c>
      <c r="AW237" s="154">
        <f t="shared" si="311"/>
        <v>0</v>
      </c>
      <c r="AX237" s="154">
        <f t="shared" si="311"/>
        <v>0</v>
      </c>
      <c r="AY237" s="154">
        <f t="shared" si="311"/>
        <v>0</v>
      </c>
      <c r="AZ237" s="154">
        <f t="shared" si="311"/>
        <v>0</v>
      </c>
      <c r="BA237" s="154">
        <f t="shared" si="311"/>
        <v>0</v>
      </c>
      <c r="BB237" s="154">
        <f t="shared" si="311"/>
        <v>0</v>
      </c>
      <c r="BC237" s="154">
        <f t="shared" si="311"/>
        <v>0</v>
      </c>
      <c r="BD237" s="154">
        <f t="shared" si="311"/>
        <v>0</v>
      </c>
      <c r="BE237" s="154">
        <f t="shared" si="311"/>
        <v>0</v>
      </c>
      <c r="BF237" s="154">
        <f t="shared" si="311"/>
        <v>0</v>
      </c>
      <c r="BG237" s="154">
        <f t="shared" si="311"/>
        <v>0</v>
      </c>
      <c r="BH237" s="154">
        <f t="shared" si="311"/>
        <v>0</v>
      </c>
      <c r="BI237" s="154">
        <f t="shared" si="311"/>
        <v>0</v>
      </c>
      <c r="BJ237" s="154">
        <f t="shared" si="311"/>
        <v>0</v>
      </c>
      <c r="BK237" s="154">
        <f t="shared" si="311"/>
        <v>0</v>
      </c>
      <c r="BL237" s="154">
        <f t="shared" si="311"/>
        <v>0</v>
      </c>
      <c r="BM237" s="154">
        <f t="shared" si="311"/>
        <v>0</v>
      </c>
      <c r="BN237" s="154">
        <f t="shared" si="311"/>
        <v>0</v>
      </c>
      <c r="BO237" s="154">
        <f t="shared" si="311"/>
        <v>0</v>
      </c>
      <c r="BP237" s="154">
        <f t="shared" ref="BP237:EA237" si="312">IF(AND(BP$165&gt;EOMONTH($E67,$R67*(1-$O67)),BP$165&lt;=EOMONTH($E67,$R67*(1-$O67)+$S67*(1-$O67)+$T67*$O67)),-BP236,0)</f>
        <v>0</v>
      </c>
      <c r="BQ237" s="154">
        <f t="shared" si="312"/>
        <v>0</v>
      </c>
      <c r="BR237" s="154">
        <f t="shared" si="312"/>
        <v>0</v>
      </c>
      <c r="BS237" s="154">
        <f t="shared" si="312"/>
        <v>0</v>
      </c>
      <c r="BT237" s="154">
        <f t="shared" si="312"/>
        <v>0</v>
      </c>
      <c r="BU237" s="154">
        <f t="shared" si="312"/>
        <v>0</v>
      </c>
      <c r="BV237" s="154">
        <f t="shared" si="312"/>
        <v>0</v>
      </c>
      <c r="BW237" s="154">
        <f t="shared" si="312"/>
        <v>0</v>
      </c>
      <c r="BX237" s="154">
        <f t="shared" si="312"/>
        <v>0</v>
      </c>
      <c r="BY237" s="154">
        <f t="shared" si="312"/>
        <v>0</v>
      </c>
      <c r="BZ237" s="154">
        <f t="shared" si="312"/>
        <v>0</v>
      </c>
      <c r="CA237" s="154">
        <f t="shared" si="312"/>
        <v>0</v>
      </c>
      <c r="CB237" s="154">
        <f t="shared" si="312"/>
        <v>0</v>
      </c>
      <c r="CC237" s="154">
        <f t="shared" si="312"/>
        <v>0</v>
      </c>
      <c r="CD237" s="154">
        <f t="shared" si="312"/>
        <v>0</v>
      </c>
      <c r="CE237" s="154">
        <f t="shared" si="312"/>
        <v>0</v>
      </c>
      <c r="CF237" s="154">
        <f t="shared" si="312"/>
        <v>0</v>
      </c>
      <c r="CG237" s="154">
        <f t="shared" si="312"/>
        <v>0</v>
      </c>
      <c r="CH237" s="154">
        <f t="shared" si="312"/>
        <v>0</v>
      </c>
      <c r="CI237" s="154">
        <f t="shared" si="312"/>
        <v>0</v>
      </c>
      <c r="CJ237" s="154">
        <f t="shared" si="312"/>
        <v>0</v>
      </c>
      <c r="CK237" s="154">
        <f t="shared" si="312"/>
        <v>0</v>
      </c>
      <c r="CL237" s="154">
        <f t="shared" si="312"/>
        <v>0</v>
      </c>
      <c r="CM237" s="154">
        <f t="shared" si="312"/>
        <v>0</v>
      </c>
      <c r="CN237" s="154">
        <f t="shared" si="312"/>
        <v>0</v>
      </c>
      <c r="CO237" s="154">
        <f t="shared" si="312"/>
        <v>0</v>
      </c>
      <c r="CP237" s="154">
        <f t="shared" si="312"/>
        <v>0</v>
      </c>
      <c r="CQ237" s="154">
        <f t="shared" si="312"/>
        <v>0</v>
      </c>
      <c r="CR237" s="154">
        <f t="shared" si="312"/>
        <v>0</v>
      </c>
      <c r="CS237" s="154">
        <f t="shared" si="312"/>
        <v>0</v>
      </c>
      <c r="CT237" s="154">
        <f t="shared" si="312"/>
        <v>0</v>
      </c>
      <c r="CU237" s="154">
        <f t="shared" si="312"/>
        <v>0</v>
      </c>
      <c r="CV237" s="154">
        <f t="shared" si="312"/>
        <v>0</v>
      </c>
      <c r="CW237" s="154">
        <f t="shared" si="312"/>
        <v>0</v>
      </c>
      <c r="CX237" s="154">
        <f t="shared" si="312"/>
        <v>0</v>
      </c>
      <c r="CY237" s="154">
        <f t="shared" si="312"/>
        <v>0</v>
      </c>
      <c r="CZ237" s="154">
        <f t="shared" si="312"/>
        <v>0</v>
      </c>
      <c r="DA237" s="154">
        <f t="shared" si="312"/>
        <v>0</v>
      </c>
      <c r="DB237" s="154">
        <f t="shared" si="312"/>
        <v>0</v>
      </c>
      <c r="DC237" s="154">
        <f t="shared" si="312"/>
        <v>0</v>
      </c>
      <c r="DD237" s="154">
        <f t="shared" si="312"/>
        <v>0</v>
      </c>
      <c r="DE237" s="154">
        <f t="shared" si="312"/>
        <v>0</v>
      </c>
      <c r="DF237" s="154">
        <f t="shared" si="312"/>
        <v>0</v>
      </c>
      <c r="DG237" s="154">
        <f t="shared" si="312"/>
        <v>0</v>
      </c>
      <c r="DH237" s="154">
        <f t="shared" si="312"/>
        <v>0</v>
      </c>
      <c r="DI237" s="154">
        <f t="shared" si="312"/>
        <v>0</v>
      </c>
      <c r="DJ237" s="154">
        <f t="shared" si="312"/>
        <v>0</v>
      </c>
      <c r="DK237" s="154">
        <f t="shared" si="312"/>
        <v>0</v>
      </c>
      <c r="DL237" s="154">
        <f t="shared" si="312"/>
        <v>0</v>
      </c>
      <c r="DM237" s="154">
        <f t="shared" si="312"/>
        <v>0</v>
      </c>
      <c r="DN237" s="154">
        <f t="shared" si="312"/>
        <v>0</v>
      </c>
      <c r="DO237" s="154">
        <f t="shared" si="312"/>
        <v>0</v>
      </c>
      <c r="DP237" s="154">
        <f t="shared" si="312"/>
        <v>0</v>
      </c>
      <c r="DQ237" s="154">
        <f t="shared" si="312"/>
        <v>0</v>
      </c>
      <c r="DR237" s="154">
        <f t="shared" si="312"/>
        <v>0</v>
      </c>
      <c r="DS237" s="154">
        <f t="shared" si="312"/>
        <v>0</v>
      </c>
      <c r="DT237" s="154">
        <f t="shared" si="312"/>
        <v>0</v>
      </c>
      <c r="DU237" s="154">
        <f t="shared" si="312"/>
        <v>0</v>
      </c>
      <c r="DV237" s="154">
        <f t="shared" si="312"/>
        <v>0</v>
      </c>
      <c r="DW237" s="154">
        <f t="shared" si="312"/>
        <v>0</v>
      </c>
      <c r="DX237" s="154">
        <f t="shared" si="312"/>
        <v>0</v>
      </c>
      <c r="DY237" s="154">
        <f t="shared" si="312"/>
        <v>0</v>
      </c>
      <c r="DZ237" s="154">
        <f t="shared" si="312"/>
        <v>0</v>
      </c>
      <c r="EA237" s="154">
        <f t="shared" si="312"/>
        <v>0</v>
      </c>
      <c r="EB237" s="154">
        <f t="shared" ref="EB237:GM237" si="313">IF(AND(EB$165&gt;EOMONTH($E67,$R67*(1-$O67)),EB$165&lt;=EOMONTH($E67,$R67*(1-$O67)+$S67*(1-$O67)+$T67*$O67)),-EB236,0)</f>
        <v>0</v>
      </c>
      <c r="EC237" s="154">
        <f t="shared" si="313"/>
        <v>0</v>
      </c>
      <c r="ED237" s="154">
        <f t="shared" si="313"/>
        <v>0</v>
      </c>
      <c r="EE237" s="154">
        <f t="shared" si="313"/>
        <v>0</v>
      </c>
      <c r="EF237" s="154">
        <f t="shared" si="313"/>
        <v>0</v>
      </c>
      <c r="EG237" s="154">
        <f t="shared" si="313"/>
        <v>0</v>
      </c>
      <c r="EH237" s="154">
        <f t="shared" si="313"/>
        <v>0</v>
      </c>
      <c r="EI237" s="154">
        <f t="shared" si="313"/>
        <v>0</v>
      </c>
      <c r="EJ237" s="154">
        <f t="shared" si="313"/>
        <v>0</v>
      </c>
      <c r="EK237" s="154">
        <f t="shared" si="313"/>
        <v>0</v>
      </c>
      <c r="EL237" s="154">
        <f t="shared" si="313"/>
        <v>0</v>
      </c>
      <c r="EM237" s="154">
        <f t="shared" si="313"/>
        <v>0</v>
      </c>
      <c r="EN237" s="154">
        <f t="shared" si="313"/>
        <v>0</v>
      </c>
      <c r="EO237" s="154">
        <f t="shared" si="313"/>
        <v>0</v>
      </c>
      <c r="EP237" s="154">
        <f t="shared" si="313"/>
        <v>0</v>
      </c>
      <c r="EQ237" s="154">
        <f t="shared" si="313"/>
        <v>0</v>
      </c>
      <c r="ER237" s="154">
        <f t="shared" si="313"/>
        <v>0</v>
      </c>
      <c r="ES237" s="154">
        <f t="shared" si="313"/>
        <v>0</v>
      </c>
      <c r="ET237" s="154">
        <f t="shared" si="313"/>
        <v>0</v>
      </c>
      <c r="EU237" s="154">
        <f t="shared" si="313"/>
        <v>0</v>
      </c>
      <c r="EV237" s="154">
        <f t="shared" si="313"/>
        <v>0</v>
      </c>
      <c r="EW237" s="154">
        <f t="shared" si="313"/>
        <v>0</v>
      </c>
      <c r="EX237" s="154">
        <f t="shared" si="313"/>
        <v>0</v>
      </c>
      <c r="EY237" s="154">
        <f t="shared" si="313"/>
        <v>0</v>
      </c>
      <c r="EZ237" s="154">
        <f t="shared" si="313"/>
        <v>0</v>
      </c>
      <c r="FA237" s="154">
        <f t="shared" si="313"/>
        <v>0</v>
      </c>
      <c r="FB237" s="154">
        <f t="shared" si="313"/>
        <v>0</v>
      </c>
      <c r="FC237" s="154">
        <f t="shared" si="313"/>
        <v>0</v>
      </c>
      <c r="FD237" s="154">
        <f t="shared" si="313"/>
        <v>0</v>
      </c>
      <c r="FE237" s="154">
        <f t="shared" si="313"/>
        <v>0</v>
      </c>
      <c r="FF237" s="154">
        <f t="shared" si="313"/>
        <v>0</v>
      </c>
      <c r="FG237" s="154">
        <f t="shared" si="313"/>
        <v>0</v>
      </c>
      <c r="FH237" s="154">
        <f t="shared" si="313"/>
        <v>0</v>
      </c>
      <c r="FI237" s="154">
        <f t="shared" si="313"/>
        <v>0</v>
      </c>
      <c r="FJ237" s="154">
        <f t="shared" si="313"/>
        <v>0</v>
      </c>
      <c r="FK237" s="154">
        <f t="shared" si="313"/>
        <v>0</v>
      </c>
      <c r="FL237" s="154">
        <f t="shared" si="313"/>
        <v>0</v>
      </c>
      <c r="FM237" s="154">
        <f t="shared" si="313"/>
        <v>0</v>
      </c>
      <c r="FN237" s="154">
        <f t="shared" si="313"/>
        <v>0</v>
      </c>
      <c r="FO237" s="154">
        <f t="shared" si="313"/>
        <v>0</v>
      </c>
      <c r="FP237" s="154">
        <f t="shared" si="313"/>
        <v>0</v>
      </c>
      <c r="FQ237" s="154">
        <f t="shared" si="313"/>
        <v>0</v>
      </c>
      <c r="FR237" s="154">
        <f t="shared" si="313"/>
        <v>0</v>
      </c>
      <c r="FS237" s="154">
        <f t="shared" si="313"/>
        <v>0</v>
      </c>
      <c r="FT237" s="154">
        <f t="shared" si="313"/>
        <v>0</v>
      </c>
      <c r="FU237" s="154">
        <f t="shared" si="313"/>
        <v>0</v>
      </c>
      <c r="FV237" s="154">
        <f t="shared" si="313"/>
        <v>0</v>
      </c>
      <c r="FW237" s="154">
        <f t="shared" si="313"/>
        <v>0</v>
      </c>
      <c r="FX237" s="154">
        <f t="shared" si="313"/>
        <v>0</v>
      </c>
      <c r="FY237" s="154">
        <f t="shared" si="313"/>
        <v>0</v>
      </c>
      <c r="FZ237" s="154">
        <f t="shared" si="313"/>
        <v>0</v>
      </c>
      <c r="GA237" s="154">
        <f t="shared" si="313"/>
        <v>0</v>
      </c>
      <c r="GB237" s="154">
        <f t="shared" si="313"/>
        <v>0</v>
      </c>
      <c r="GC237" s="154">
        <f t="shared" si="313"/>
        <v>0</v>
      </c>
      <c r="GD237" s="154">
        <f t="shared" si="313"/>
        <v>0</v>
      </c>
      <c r="GE237" s="154">
        <f t="shared" si="313"/>
        <v>0</v>
      </c>
      <c r="GF237" s="154">
        <f t="shared" si="313"/>
        <v>0</v>
      </c>
      <c r="GG237" s="154">
        <f t="shared" si="313"/>
        <v>0</v>
      </c>
      <c r="GH237" s="154">
        <f t="shared" si="313"/>
        <v>0</v>
      </c>
      <c r="GI237" s="154">
        <f t="shared" si="313"/>
        <v>0</v>
      </c>
      <c r="GJ237" s="154">
        <f t="shared" si="313"/>
        <v>0</v>
      </c>
      <c r="GK237" s="154">
        <f t="shared" si="313"/>
        <v>0</v>
      </c>
      <c r="GL237" s="154">
        <f t="shared" si="313"/>
        <v>0</v>
      </c>
      <c r="GM237" s="154">
        <f t="shared" si="313"/>
        <v>0</v>
      </c>
      <c r="GN237" s="154">
        <f t="shared" ref="GN237:IY237" si="314">IF(AND(GN$165&gt;EOMONTH($E67,$R67*(1-$O67)),GN$165&lt;=EOMONTH($E67,$R67*(1-$O67)+$S67*(1-$O67)+$T67*$O67)),-GN236,0)</f>
        <v>0</v>
      </c>
      <c r="GO237" s="154">
        <f t="shared" si="314"/>
        <v>0</v>
      </c>
      <c r="GP237" s="154">
        <f t="shared" si="314"/>
        <v>0</v>
      </c>
      <c r="GQ237" s="154">
        <f t="shared" si="314"/>
        <v>0</v>
      </c>
      <c r="GR237" s="154">
        <f t="shared" si="314"/>
        <v>0</v>
      </c>
      <c r="GS237" s="154">
        <f t="shared" si="314"/>
        <v>0</v>
      </c>
      <c r="GT237" s="154">
        <f t="shared" si="314"/>
        <v>0</v>
      </c>
      <c r="GU237" s="154">
        <f t="shared" si="314"/>
        <v>0</v>
      </c>
      <c r="GV237" s="154">
        <f t="shared" si="314"/>
        <v>0</v>
      </c>
      <c r="GW237" s="154">
        <f t="shared" si="314"/>
        <v>0</v>
      </c>
      <c r="GX237" s="154">
        <f t="shared" si="314"/>
        <v>0</v>
      </c>
      <c r="GY237" s="154">
        <f t="shared" si="314"/>
        <v>0</v>
      </c>
      <c r="GZ237" s="154">
        <f t="shared" si="314"/>
        <v>0</v>
      </c>
      <c r="HA237" s="154">
        <f t="shared" si="314"/>
        <v>0</v>
      </c>
      <c r="HB237" s="154">
        <f t="shared" si="314"/>
        <v>0</v>
      </c>
      <c r="HC237" s="154">
        <f t="shared" si="314"/>
        <v>0</v>
      </c>
      <c r="HD237" s="154">
        <f t="shared" si="314"/>
        <v>0</v>
      </c>
      <c r="HE237" s="154">
        <f t="shared" si="314"/>
        <v>0</v>
      </c>
      <c r="HF237" s="154">
        <f t="shared" si="314"/>
        <v>0</v>
      </c>
      <c r="HG237" s="154">
        <f t="shared" si="314"/>
        <v>0</v>
      </c>
      <c r="HH237" s="154">
        <f t="shared" si="314"/>
        <v>0</v>
      </c>
      <c r="HI237" s="154">
        <f t="shared" si="314"/>
        <v>0</v>
      </c>
      <c r="HJ237" s="154">
        <f t="shared" si="314"/>
        <v>0</v>
      </c>
      <c r="HK237" s="154">
        <f t="shared" si="314"/>
        <v>0</v>
      </c>
      <c r="HL237" s="154">
        <f t="shared" si="314"/>
        <v>0</v>
      </c>
      <c r="HM237" s="154">
        <f t="shared" si="314"/>
        <v>0</v>
      </c>
      <c r="HN237" s="154">
        <f t="shared" si="314"/>
        <v>0</v>
      </c>
      <c r="HO237" s="154">
        <f t="shared" si="314"/>
        <v>0</v>
      </c>
      <c r="HP237" s="154">
        <f t="shared" si="314"/>
        <v>0</v>
      </c>
      <c r="HQ237" s="154">
        <f t="shared" si="314"/>
        <v>0</v>
      </c>
      <c r="HR237" s="154">
        <f t="shared" si="314"/>
        <v>0</v>
      </c>
      <c r="HS237" s="154">
        <f t="shared" si="314"/>
        <v>0</v>
      </c>
      <c r="HT237" s="154">
        <f t="shared" si="314"/>
        <v>0</v>
      </c>
      <c r="HU237" s="154">
        <f t="shared" si="314"/>
        <v>0</v>
      </c>
      <c r="HV237" s="154">
        <f t="shared" si="314"/>
        <v>0</v>
      </c>
      <c r="HW237" s="154">
        <f t="shared" si="314"/>
        <v>0</v>
      </c>
      <c r="HX237" s="154">
        <f t="shared" si="314"/>
        <v>0</v>
      </c>
      <c r="HY237" s="154">
        <f t="shared" si="314"/>
        <v>0</v>
      </c>
      <c r="HZ237" s="154">
        <f t="shared" si="314"/>
        <v>0</v>
      </c>
      <c r="IA237" s="154">
        <f t="shared" si="314"/>
        <v>0</v>
      </c>
      <c r="IB237" s="154">
        <f t="shared" si="314"/>
        <v>0</v>
      </c>
      <c r="IC237" s="154">
        <f t="shared" si="314"/>
        <v>0</v>
      </c>
      <c r="ID237" s="154">
        <f t="shared" si="314"/>
        <v>0</v>
      </c>
      <c r="IE237" s="154">
        <f t="shared" si="314"/>
        <v>0</v>
      </c>
      <c r="IF237" s="154">
        <f t="shared" si="314"/>
        <v>0</v>
      </c>
      <c r="IG237" s="154">
        <f t="shared" si="314"/>
        <v>0</v>
      </c>
      <c r="IH237" s="154">
        <f t="shared" si="314"/>
        <v>0</v>
      </c>
      <c r="II237" s="154">
        <f t="shared" si="314"/>
        <v>0</v>
      </c>
      <c r="IJ237" s="154">
        <f t="shared" si="314"/>
        <v>0</v>
      </c>
      <c r="IK237" s="154">
        <f t="shared" si="314"/>
        <v>0</v>
      </c>
      <c r="IL237" s="154">
        <f t="shared" si="314"/>
        <v>0</v>
      </c>
      <c r="IM237" s="154">
        <f t="shared" si="314"/>
        <v>0</v>
      </c>
      <c r="IN237" s="154">
        <f t="shared" si="314"/>
        <v>0</v>
      </c>
      <c r="IO237" s="154">
        <f t="shared" si="314"/>
        <v>0</v>
      </c>
      <c r="IP237" s="154">
        <f t="shared" si="314"/>
        <v>0</v>
      </c>
      <c r="IQ237" s="154">
        <f t="shared" si="314"/>
        <v>0</v>
      </c>
      <c r="IR237" s="154">
        <f t="shared" si="314"/>
        <v>0</v>
      </c>
      <c r="IS237" s="154">
        <f t="shared" si="314"/>
        <v>0</v>
      </c>
      <c r="IT237" s="154">
        <f t="shared" si="314"/>
        <v>0</v>
      </c>
      <c r="IU237" s="154">
        <f t="shared" si="314"/>
        <v>0</v>
      </c>
      <c r="IV237" s="154">
        <f t="shared" si="314"/>
        <v>0</v>
      </c>
      <c r="IW237" s="154">
        <f t="shared" si="314"/>
        <v>0</v>
      </c>
      <c r="IX237" s="154">
        <f t="shared" si="314"/>
        <v>0</v>
      </c>
      <c r="IY237" s="154">
        <f t="shared" si="314"/>
        <v>0</v>
      </c>
      <c r="IZ237" s="154">
        <f t="shared" ref="IZ237:LK237" si="315">IF(AND(IZ$165&gt;EOMONTH($E67,$R67*(1-$O67)),IZ$165&lt;=EOMONTH($E67,$R67*(1-$O67)+$S67*(1-$O67)+$T67*$O67)),-IZ236,0)</f>
        <v>0</v>
      </c>
      <c r="JA237" s="154">
        <f t="shared" si="315"/>
        <v>0</v>
      </c>
      <c r="JB237" s="154">
        <f t="shared" si="315"/>
        <v>0</v>
      </c>
      <c r="JC237" s="154">
        <f t="shared" si="315"/>
        <v>0</v>
      </c>
      <c r="JD237" s="154">
        <f t="shared" si="315"/>
        <v>0</v>
      </c>
      <c r="JE237" s="154">
        <f t="shared" si="315"/>
        <v>0</v>
      </c>
      <c r="JF237" s="154">
        <f t="shared" si="315"/>
        <v>0</v>
      </c>
      <c r="JG237" s="154">
        <f t="shared" si="315"/>
        <v>0</v>
      </c>
      <c r="JH237" s="154">
        <f t="shared" si="315"/>
        <v>0</v>
      </c>
      <c r="JI237" s="154">
        <f t="shared" si="315"/>
        <v>0</v>
      </c>
      <c r="JJ237" s="154">
        <f t="shared" si="315"/>
        <v>0</v>
      </c>
      <c r="JK237" s="154">
        <f t="shared" si="315"/>
        <v>0</v>
      </c>
      <c r="JL237" s="154">
        <f t="shared" si="315"/>
        <v>0</v>
      </c>
      <c r="JM237" s="154">
        <f t="shared" si="315"/>
        <v>0</v>
      </c>
      <c r="JN237" s="154">
        <f t="shared" si="315"/>
        <v>0</v>
      </c>
      <c r="JO237" s="154">
        <f t="shared" si="315"/>
        <v>0</v>
      </c>
      <c r="JP237" s="154">
        <f t="shared" si="315"/>
        <v>0</v>
      </c>
      <c r="JQ237" s="154">
        <f t="shared" si="315"/>
        <v>0</v>
      </c>
      <c r="JR237" s="154">
        <f t="shared" si="315"/>
        <v>0</v>
      </c>
      <c r="JS237" s="154">
        <f t="shared" si="315"/>
        <v>0</v>
      </c>
      <c r="JT237" s="154">
        <f t="shared" si="315"/>
        <v>0</v>
      </c>
      <c r="JU237" s="154">
        <f t="shared" si="315"/>
        <v>0</v>
      </c>
      <c r="JV237" s="154">
        <f t="shared" si="315"/>
        <v>0</v>
      </c>
      <c r="JW237" s="154">
        <f t="shared" si="315"/>
        <v>0</v>
      </c>
      <c r="JX237" s="154">
        <f t="shared" si="315"/>
        <v>0</v>
      </c>
      <c r="JY237" s="154">
        <f t="shared" si="315"/>
        <v>0</v>
      </c>
      <c r="JZ237" s="154">
        <f t="shared" si="315"/>
        <v>0</v>
      </c>
      <c r="KA237" s="154">
        <f t="shared" si="315"/>
        <v>0</v>
      </c>
      <c r="KB237" s="154">
        <f t="shared" si="315"/>
        <v>0</v>
      </c>
      <c r="KC237" s="154">
        <f t="shared" si="315"/>
        <v>0</v>
      </c>
      <c r="KD237" s="154">
        <f t="shared" si="315"/>
        <v>0</v>
      </c>
      <c r="KE237" s="154">
        <f t="shared" si="315"/>
        <v>0</v>
      </c>
      <c r="KF237" s="154">
        <f t="shared" si="315"/>
        <v>0</v>
      </c>
      <c r="KG237" s="154">
        <f t="shared" si="315"/>
        <v>0</v>
      </c>
      <c r="KH237" s="154">
        <f t="shared" si="315"/>
        <v>0</v>
      </c>
      <c r="KI237" s="154">
        <f t="shared" si="315"/>
        <v>0</v>
      </c>
      <c r="KJ237" s="154">
        <f t="shared" si="315"/>
        <v>0</v>
      </c>
      <c r="KK237" s="154">
        <f t="shared" si="315"/>
        <v>0</v>
      </c>
      <c r="KL237" s="154">
        <f t="shared" si="315"/>
        <v>0</v>
      </c>
      <c r="KM237" s="154">
        <f t="shared" si="315"/>
        <v>0</v>
      </c>
      <c r="KN237" s="154">
        <f t="shared" si="315"/>
        <v>0</v>
      </c>
      <c r="KO237" s="154">
        <f t="shared" si="315"/>
        <v>0</v>
      </c>
      <c r="KP237" s="154">
        <f t="shared" si="315"/>
        <v>0</v>
      </c>
      <c r="KQ237" s="154">
        <f t="shared" si="315"/>
        <v>0</v>
      </c>
      <c r="KR237" s="154">
        <f t="shared" si="315"/>
        <v>0</v>
      </c>
      <c r="KS237" s="154">
        <f t="shared" si="315"/>
        <v>0</v>
      </c>
      <c r="KT237" s="154">
        <f t="shared" si="315"/>
        <v>0</v>
      </c>
      <c r="KU237" s="154">
        <f t="shared" si="315"/>
        <v>0</v>
      </c>
      <c r="KV237" s="154">
        <f t="shared" si="315"/>
        <v>0</v>
      </c>
      <c r="KW237" s="154">
        <f t="shared" si="315"/>
        <v>0</v>
      </c>
      <c r="KX237" s="154">
        <f t="shared" si="315"/>
        <v>0</v>
      </c>
      <c r="KY237" s="154">
        <f t="shared" si="315"/>
        <v>0</v>
      </c>
      <c r="KZ237" s="154">
        <f t="shared" si="315"/>
        <v>0</v>
      </c>
      <c r="LA237" s="154">
        <f t="shared" si="315"/>
        <v>0</v>
      </c>
      <c r="LB237" s="154">
        <f t="shared" si="315"/>
        <v>0</v>
      </c>
      <c r="LC237" s="154">
        <f t="shared" si="315"/>
        <v>0</v>
      </c>
      <c r="LD237" s="154">
        <f t="shared" si="315"/>
        <v>0</v>
      </c>
      <c r="LE237" s="154">
        <f t="shared" si="315"/>
        <v>0</v>
      </c>
      <c r="LF237" s="154">
        <f t="shared" si="315"/>
        <v>0</v>
      </c>
      <c r="LG237" s="154">
        <f t="shared" si="315"/>
        <v>0</v>
      </c>
      <c r="LH237" s="154">
        <f t="shared" si="315"/>
        <v>0</v>
      </c>
      <c r="LI237" s="154">
        <f t="shared" si="315"/>
        <v>0</v>
      </c>
      <c r="LJ237" s="154">
        <f t="shared" si="315"/>
        <v>0</v>
      </c>
      <c r="LK237" s="154">
        <f t="shared" si="315"/>
        <v>0</v>
      </c>
      <c r="LL237" s="154">
        <f t="shared" ref="LL237:NK237" si="316">IF(AND(LL$165&gt;EOMONTH($E67,$R67*(1-$O67)),LL$165&lt;=EOMONTH($E67,$R67*(1-$O67)+$S67*(1-$O67)+$T67*$O67)),-LL236,0)</f>
        <v>0</v>
      </c>
      <c r="LM237" s="154">
        <f t="shared" si="316"/>
        <v>0</v>
      </c>
      <c r="LN237" s="154">
        <f t="shared" si="316"/>
        <v>0</v>
      </c>
      <c r="LO237" s="154">
        <f t="shared" si="316"/>
        <v>0</v>
      </c>
      <c r="LP237" s="154">
        <f t="shared" si="316"/>
        <v>0</v>
      </c>
      <c r="LQ237" s="154">
        <f t="shared" si="316"/>
        <v>0</v>
      </c>
      <c r="LR237" s="154">
        <f t="shared" si="316"/>
        <v>0</v>
      </c>
      <c r="LS237" s="154">
        <f t="shared" si="316"/>
        <v>0</v>
      </c>
      <c r="LT237" s="154">
        <f t="shared" si="316"/>
        <v>0</v>
      </c>
      <c r="LU237" s="154">
        <f t="shared" si="316"/>
        <v>0</v>
      </c>
      <c r="LV237" s="154">
        <f t="shared" si="316"/>
        <v>0</v>
      </c>
      <c r="LW237" s="154">
        <f t="shared" si="316"/>
        <v>0</v>
      </c>
      <c r="LX237" s="154">
        <f t="shared" si="316"/>
        <v>0</v>
      </c>
      <c r="LY237" s="154">
        <f t="shared" si="316"/>
        <v>0</v>
      </c>
      <c r="LZ237" s="154">
        <f t="shared" si="316"/>
        <v>0</v>
      </c>
      <c r="MA237" s="154">
        <f t="shared" si="316"/>
        <v>0</v>
      </c>
      <c r="MB237" s="154">
        <f t="shared" si="316"/>
        <v>0</v>
      </c>
      <c r="MC237" s="154">
        <f t="shared" si="316"/>
        <v>0</v>
      </c>
      <c r="MD237" s="154">
        <f t="shared" si="316"/>
        <v>0</v>
      </c>
      <c r="ME237" s="154">
        <f t="shared" si="316"/>
        <v>0</v>
      </c>
      <c r="MF237" s="154">
        <f t="shared" si="316"/>
        <v>0</v>
      </c>
      <c r="MG237" s="154">
        <f t="shared" si="316"/>
        <v>0</v>
      </c>
      <c r="MH237" s="154">
        <f t="shared" si="316"/>
        <v>0</v>
      </c>
      <c r="MI237" s="154">
        <f t="shared" si="316"/>
        <v>0</v>
      </c>
      <c r="MJ237" s="154">
        <f t="shared" si="316"/>
        <v>0</v>
      </c>
      <c r="MK237" s="154">
        <f t="shared" si="316"/>
        <v>0</v>
      </c>
      <c r="ML237" s="154">
        <f t="shared" si="316"/>
        <v>0</v>
      </c>
      <c r="MM237" s="154">
        <f t="shared" si="316"/>
        <v>0</v>
      </c>
      <c r="MN237" s="154">
        <f t="shared" si="316"/>
        <v>0</v>
      </c>
      <c r="MO237" s="154">
        <f t="shared" si="316"/>
        <v>0</v>
      </c>
      <c r="MP237" s="154">
        <f t="shared" si="316"/>
        <v>0</v>
      </c>
      <c r="MQ237" s="154">
        <f t="shared" si="316"/>
        <v>0</v>
      </c>
      <c r="MR237" s="154">
        <f t="shared" si="316"/>
        <v>0</v>
      </c>
      <c r="MS237" s="154">
        <f t="shared" si="316"/>
        <v>0</v>
      </c>
      <c r="MT237" s="154">
        <f t="shared" si="316"/>
        <v>0</v>
      </c>
      <c r="MU237" s="154">
        <f t="shared" si="316"/>
        <v>0</v>
      </c>
      <c r="MV237" s="154">
        <f t="shared" si="316"/>
        <v>0</v>
      </c>
      <c r="MW237" s="154">
        <f t="shared" si="316"/>
        <v>0</v>
      </c>
      <c r="MX237" s="154">
        <f t="shared" si="316"/>
        <v>0</v>
      </c>
      <c r="MY237" s="154">
        <f t="shared" si="316"/>
        <v>0</v>
      </c>
      <c r="MZ237" s="154">
        <f t="shared" si="316"/>
        <v>0</v>
      </c>
      <c r="NA237" s="154">
        <f t="shared" si="316"/>
        <v>0</v>
      </c>
      <c r="NB237" s="154">
        <f t="shared" si="316"/>
        <v>0</v>
      </c>
      <c r="NC237" s="154">
        <f t="shared" si="316"/>
        <v>0</v>
      </c>
      <c r="ND237" s="154">
        <f t="shared" si="316"/>
        <v>0</v>
      </c>
      <c r="NE237" s="154">
        <f t="shared" si="316"/>
        <v>0</v>
      </c>
      <c r="NF237" s="154">
        <f t="shared" si="316"/>
        <v>0</v>
      </c>
      <c r="NG237" s="154">
        <f t="shared" si="316"/>
        <v>0</v>
      </c>
      <c r="NH237" s="154">
        <f t="shared" si="316"/>
        <v>0</v>
      </c>
      <c r="NI237" s="154">
        <f t="shared" si="316"/>
        <v>0</v>
      </c>
      <c r="NJ237" s="154">
        <f t="shared" si="316"/>
        <v>0</v>
      </c>
      <c r="NK237" s="157">
        <f t="shared" si="316"/>
        <v>0</v>
      </c>
    </row>
    <row r="238" spans="1:375" x14ac:dyDescent="0.25">
      <c r="A238" s="156">
        <f t="shared" si="292"/>
        <v>11930.62671187191</v>
      </c>
      <c r="B238" s="48" t="s">
        <v>103</v>
      </c>
      <c r="C238" s="153" t="s">
        <v>145</v>
      </c>
      <c r="D238" s="154">
        <f>IF(OR(D$165&lt;=EOMONTH($E67,$R67*(1-$O67)),D$165&gt;EOMONTH($E67,$P67*12*(1-$O67)+$Q67*12*$O67+$R67*(1-$O67))),0,IF($X67="NNN",SUM(Expenses!B$20:B$24)*$F67,IF($X67="FSG",0,IF($X67="MG",SUMPRODUCT(Expenses!B$20:B$24,$Z67:$Z71)*$F67,MAX((Expenses!B$20-$AB67/12)*$AA67*$F67,0)+MAX((Expenses!B$21-$AB68/12)*$AA68*$F67,0)+MAX((Expenses!B$22-$AB69/12)*$AA69*$F67,0)+MAX((Expenses!B$23-$AB70/12)*$AA70*$F67,0)+MAX((Expenses!B$24-$AB71/12)*$AA71*$F67,0)))))</f>
        <v>0</v>
      </c>
      <c r="E238" s="154">
        <f>IF(OR(E$165&lt;=EOMONTH($E67,$R67*(1-$O67)),E$165&gt;EOMONTH($E67,$P67*12*(1-$O67)+$Q67*12*$O67+$R67*(1-$O67))),0,IF($X67="NNN",SUM(Expenses!C$20:C$24)*$F67,IF($X67="FSG",0,IF($X67="MG",SUMPRODUCT(Expenses!C$20:C$24,$Z67:$Z71)*$F67,MAX((Expenses!C$20-$AB67/12)*$AA67*$F67,0)+MAX((Expenses!C$21-$AB68/12)*$AA68*$F67,0)+MAX((Expenses!C$22-$AB69/12)*$AA69*$F67,0)+MAX((Expenses!C$23-$AB70/12)*$AA70*$F67,0)+MAX((Expenses!C$24-$AB71/12)*$AA71*$F67,0)))))</f>
        <v>0</v>
      </c>
      <c r="F238" s="154">
        <f>IF(OR(F$165&lt;=EOMONTH($E67,$R67*(1-$O67)),F$165&gt;EOMONTH($E67,$P67*12*(1-$O67)+$Q67*12*$O67+$R67*(1-$O67))),0,IF($X67="NNN",SUM(Expenses!D$20:D$24)*$F67,IF($X67="FSG",0,IF($X67="MG",SUMPRODUCT(Expenses!D$20:D$24,$Z67:$Z71)*$F67,MAX((Expenses!D$20-$AB67/12)*$AA67*$F67,0)+MAX((Expenses!D$21-$AB68/12)*$AA68*$F67,0)+MAX((Expenses!D$22-$AB69/12)*$AA69*$F67,0)+MAX((Expenses!D$23-$AB70/12)*$AA70*$F67,0)+MAX((Expenses!D$24-$AB71/12)*$AA71*$F67,0)))))</f>
        <v>0</v>
      </c>
      <c r="G238" s="154">
        <f>IF(OR(G$165&lt;=EOMONTH($E67,$R67*(1-$O67)),G$165&gt;EOMONTH($E67,$P67*12*(1-$O67)+$Q67*12*$O67+$R67*(1-$O67))),0,IF($X67="NNN",SUM(Expenses!E$20:E$24)*$F67,IF($X67="FSG",0,IF($X67="MG",SUMPRODUCT(Expenses!E$20:E$24,$Z67:$Z71)*$F67,MAX((Expenses!E$20-$AB67/12)*$AA67*$F67,0)+MAX((Expenses!E$21-$AB68/12)*$AA68*$F67,0)+MAX((Expenses!E$22-$AB69/12)*$AA69*$F67,0)+MAX((Expenses!E$23-$AB70/12)*$AA70*$F67,0)+MAX((Expenses!E$24-$AB71/12)*$AA71*$F67,0)))))</f>
        <v>0</v>
      </c>
      <c r="H238" s="154">
        <f>IF(OR(H$165&lt;=EOMONTH($E67,$R67*(1-$O67)),H$165&gt;EOMONTH($E67,$P67*12*(1-$O67)+$Q67*12*$O67+$R67*(1-$O67))),0,IF($X67="NNN",SUM(Expenses!F$20:F$24)*$F67,IF($X67="FSG",0,IF($X67="MG",SUMPRODUCT(Expenses!F$20:F$24,$Z67:$Z71)*$F67,MAX((Expenses!F$20-$AB67/12)*$AA67*$F67,0)+MAX((Expenses!F$21-$AB68/12)*$AA68*$F67,0)+MAX((Expenses!F$22-$AB69/12)*$AA69*$F67,0)+MAX((Expenses!F$23-$AB70/12)*$AA70*$F67,0)+MAX((Expenses!F$24-$AB71/12)*$AA71*$F67,0)))))</f>
        <v>0</v>
      </c>
      <c r="I238" s="154">
        <f>IF(OR(I$165&lt;=EOMONTH($E67,$R67*(1-$O67)),I$165&gt;EOMONTH($E67,$P67*12*(1-$O67)+$Q67*12*$O67+$R67*(1-$O67))),0,IF($X67="NNN",SUM(Expenses!G$20:G$24)*$F67,IF($X67="FSG",0,IF($X67="MG",SUMPRODUCT(Expenses!G$20:G$24,$Z67:$Z71)*$F67,MAX((Expenses!G$20-$AB67/12)*$AA67*$F67,0)+MAX((Expenses!G$21-$AB68/12)*$AA68*$F67,0)+MAX((Expenses!G$22-$AB69/12)*$AA69*$F67,0)+MAX((Expenses!G$23-$AB70/12)*$AA70*$F67,0)+MAX((Expenses!G$24-$AB71/12)*$AA71*$F67,0)))))</f>
        <v>0</v>
      </c>
      <c r="J238" s="154">
        <f>IF(OR(J$165&lt;=EOMONTH($E67,$R67*(1-$O67)),J$165&gt;EOMONTH($E67,$P67*12*(1-$O67)+$Q67*12*$O67+$R67*(1-$O67))),0,IF($X67="NNN",SUM(Expenses!H$20:H$24)*$F67,IF($X67="FSG",0,IF($X67="MG",SUMPRODUCT(Expenses!H$20:H$24,$Z67:$Z71)*$F67,MAX((Expenses!H$20-$AB67/12)*$AA67*$F67,0)+MAX((Expenses!H$21-$AB68/12)*$AA68*$F67,0)+MAX((Expenses!H$22-$AB69/12)*$AA69*$F67,0)+MAX((Expenses!H$23-$AB70/12)*$AA70*$F67,0)+MAX((Expenses!H$24-$AB71/12)*$AA71*$F67,0)))))</f>
        <v>0</v>
      </c>
      <c r="K238" s="154">
        <f>IF(OR(K$165&lt;=EOMONTH($E67,$R67*(1-$O67)),K$165&gt;EOMONTH($E67,$P67*12*(1-$O67)+$Q67*12*$O67+$R67*(1-$O67))),0,IF($X67="NNN",SUM(Expenses!I$20:I$24)*$F67,IF($X67="FSG",0,IF($X67="MG",SUMPRODUCT(Expenses!I$20:I$24,$Z67:$Z71)*$F67,MAX((Expenses!I$20-$AB67/12)*$AA67*$F67,0)+MAX((Expenses!I$21-$AB68/12)*$AA68*$F67,0)+MAX((Expenses!I$22-$AB69/12)*$AA69*$F67,0)+MAX((Expenses!I$23-$AB70/12)*$AA70*$F67,0)+MAX((Expenses!I$24-$AB71/12)*$AA71*$F67,0)))))</f>
        <v>0</v>
      </c>
      <c r="L238" s="154">
        <f>IF(OR(L$165&lt;=EOMONTH($E67,$R67*(1-$O67)),L$165&gt;EOMONTH($E67,$P67*12*(1-$O67)+$Q67*12*$O67+$R67*(1-$O67))),0,IF($X67="NNN",SUM(Expenses!J$20:J$24)*$F67,IF($X67="FSG",0,IF($X67="MG",SUMPRODUCT(Expenses!J$20:J$24,$Z67:$Z71)*$F67,MAX((Expenses!J$20-$AB67/12)*$AA67*$F67,0)+MAX((Expenses!J$21-$AB68/12)*$AA68*$F67,0)+MAX((Expenses!J$22-$AB69/12)*$AA69*$F67,0)+MAX((Expenses!J$23-$AB70/12)*$AA70*$F67,0)+MAX((Expenses!J$24-$AB71/12)*$AA71*$F67,0)))))</f>
        <v>0</v>
      </c>
      <c r="M238" s="154">
        <f>IF(OR(M$165&lt;=EOMONTH($E67,$R67*(1-$O67)),M$165&gt;EOMONTH($E67,$P67*12*(1-$O67)+$Q67*12*$O67+$R67*(1-$O67))),0,IF($X67="NNN",SUM(Expenses!K$20:K$24)*$F67,IF($X67="FSG",0,IF($X67="MG",SUMPRODUCT(Expenses!K$20:K$24,$Z67:$Z71)*$F67,MAX((Expenses!K$20-$AB67/12)*$AA67*$F67,0)+MAX((Expenses!K$21-$AB68/12)*$AA68*$F67,0)+MAX((Expenses!K$22-$AB69/12)*$AA69*$F67,0)+MAX((Expenses!K$23-$AB70/12)*$AA70*$F67,0)+MAX((Expenses!K$24-$AB71/12)*$AA71*$F67,0)))))</f>
        <v>0</v>
      </c>
      <c r="N238" s="154">
        <f>IF(OR(N$165&lt;=EOMONTH($E67,$R67*(1-$O67)),N$165&gt;EOMONTH($E67,$P67*12*(1-$O67)+$Q67*12*$O67+$R67*(1-$O67))),0,IF($X67="NNN",SUM(Expenses!L$20:L$24)*$F67,IF($X67="FSG",0,IF($X67="MG",SUMPRODUCT(Expenses!L$20:L$24,$Z67:$Z71)*$F67,MAX((Expenses!L$20-$AB67/12)*$AA67*$F67,0)+MAX((Expenses!L$21-$AB68/12)*$AA68*$F67,0)+MAX((Expenses!L$22-$AB69/12)*$AA69*$F67,0)+MAX((Expenses!L$23-$AB70/12)*$AA70*$F67,0)+MAX((Expenses!L$24-$AB71/12)*$AA71*$F67,0)))))</f>
        <v>0</v>
      </c>
      <c r="O238" s="154">
        <f>IF(OR(O$165&lt;=EOMONTH($E67,$R67*(1-$O67)),O$165&gt;EOMONTH($E67,$P67*12*(1-$O67)+$Q67*12*$O67+$R67*(1-$O67))),0,IF($X67="NNN",SUM(Expenses!M$20:M$24)*$F67,IF($X67="FSG",0,IF($X67="MG",SUMPRODUCT(Expenses!M$20:M$24,$Z67:$Z71)*$F67,MAX((Expenses!M$20-$AB67/12)*$AA67*$F67,0)+MAX((Expenses!M$21-$AB68/12)*$AA68*$F67,0)+MAX((Expenses!M$22-$AB69/12)*$AA69*$F67,0)+MAX((Expenses!M$23-$AB70/12)*$AA70*$F67,0)+MAX((Expenses!M$24-$AB71/12)*$AA71*$F67,0)))))</f>
        <v>0</v>
      </c>
      <c r="P238" s="154">
        <f>IF(OR(P$165&lt;=EOMONTH($E67,$R67*(1-$O67)),P$165&gt;EOMONTH($E67,$P67*12*(1-$O67)+$Q67*12*$O67+$R67*(1-$O67))),0,IF($X67="NNN",SUM(Expenses!N$20:N$24)*$F67,IF($X67="FSG",0,IF($X67="MG",SUMPRODUCT(Expenses!N$20:N$24,$Z67:$Z71)*$F67,MAX((Expenses!N$20-$AB67/12)*$AA67*$F67,0)+MAX((Expenses!N$21-$AB68/12)*$AA68*$F67,0)+MAX((Expenses!N$22-$AB69/12)*$AA69*$F67,0)+MAX((Expenses!N$23-$AB70/12)*$AA70*$F67,0)+MAX((Expenses!N$24-$AB71/12)*$AA71*$F67,0)))))</f>
        <v>0</v>
      </c>
      <c r="Q238" s="154">
        <f>IF(OR(Q$165&lt;=EOMONTH($E67,$R67*(1-$O67)),Q$165&gt;EOMONTH($E67,$P67*12*(1-$O67)+$Q67*12*$O67+$R67*(1-$O67))),0,IF($X67="NNN",SUM(Expenses!O$20:O$24)*$F67,IF($X67="FSG",0,IF($X67="MG",SUMPRODUCT(Expenses!O$20:O$24,$Z67:$Z71)*$F67,MAX((Expenses!O$20-$AB67/12)*$AA67*$F67,0)+MAX((Expenses!O$21-$AB68/12)*$AA68*$F67,0)+MAX((Expenses!O$22-$AB69/12)*$AA69*$F67,0)+MAX((Expenses!O$23-$AB70/12)*$AA70*$F67,0)+MAX((Expenses!O$24-$AB71/12)*$AA71*$F67,0)))))</f>
        <v>0</v>
      </c>
      <c r="R238" s="154">
        <f>IF(OR(R$165&lt;=EOMONTH($E67,$R67*(1-$O67)),R$165&gt;EOMONTH($E67,$P67*12*(1-$O67)+$Q67*12*$O67+$R67*(1-$O67))),0,IF($X67="NNN",SUM(Expenses!P$20:P$24)*$F67,IF($X67="FSG",0,IF($X67="MG",SUMPRODUCT(Expenses!P$20:P$24,$Z67:$Z71)*$F67,MAX((Expenses!P$20-$AB67/12)*$AA67*$F67,0)+MAX((Expenses!P$21-$AB68/12)*$AA68*$F67,0)+MAX((Expenses!P$22-$AB69/12)*$AA69*$F67,0)+MAX((Expenses!P$23-$AB70/12)*$AA70*$F67,0)+MAX((Expenses!P$24-$AB71/12)*$AA71*$F67,0)))))</f>
        <v>0</v>
      </c>
      <c r="S238" s="154">
        <f>IF(OR(S$165&lt;=EOMONTH($E67,$R67*(1-$O67)),S$165&gt;EOMONTH($E67,$P67*12*(1-$O67)+$Q67*12*$O67+$R67*(1-$O67))),0,IF($X67="NNN",SUM(Expenses!Q$20:Q$24)*$F67,IF($X67="FSG",0,IF($X67="MG",SUMPRODUCT(Expenses!Q$20:Q$24,$Z67:$Z71)*$F67,MAX((Expenses!Q$20-$AB67/12)*$AA67*$F67,0)+MAX((Expenses!Q$21-$AB68/12)*$AA68*$F67,0)+MAX((Expenses!Q$22-$AB69/12)*$AA69*$F67,0)+MAX((Expenses!Q$23-$AB70/12)*$AA70*$F67,0)+MAX((Expenses!Q$24-$AB71/12)*$AA71*$F67,0)))))</f>
        <v>0</v>
      </c>
      <c r="T238" s="154">
        <f>IF(OR(T$165&lt;=EOMONTH($E67,$R67*(1-$O67)),T$165&gt;EOMONTH($E67,$P67*12*(1-$O67)+$Q67*12*$O67+$R67*(1-$O67))),0,IF($X67="NNN",SUM(Expenses!R$20:R$24)*$F67,IF($X67="FSG",0,IF($X67="MG",SUMPRODUCT(Expenses!R$20:R$24,$Z67:$Z71)*$F67,MAX((Expenses!R$20-$AB67/12)*$AA67*$F67,0)+MAX((Expenses!R$21-$AB68/12)*$AA68*$F67,0)+MAX((Expenses!R$22-$AB69/12)*$AA69*$F67,0)+MAX((Expenses!R$23-$AB70/12)*$AA70*$F67,0)+MAX((Expenses!R$24-$AB71/12)*$AA71*$F67,0)))))</f>
        <v>0</v>
      </c>
      <c r="U238" s="154">
        <f>IF(OR(U$165&lt;=EOMONTH($E67,$R67*(1-$O67)),U$165&gt;EOMONTH($E67,$P67*12*(1-$O67)+$Q67*12*$O67+$R67*(1-$O67))),0,IF($X67="NNN",SUM(Expenses!S$20:S$24)*$F67,IF($X67="FSG",0,IF($X67="MG",SUMPRODUCT(Expenses!S$20:S$24,$Z67:$Z71)*$F67,MAX((Expenses!S$20-$AB67/12)*$AA67*$F67,0)+MAX((Expenses!S$21-$AB68/12)*$AA68*$F67,0)+MAX((Expenses!S$22-$AB69/12)*$AA69*$F67,0)+MAX((Expenses!S$23-$AB70/12)*$AA70*$F67,0)+MAX((Expenses!S$24-$AB71/12)*$AA71*$F67,0)))))</f>
        <v>0</v>
      </c>
      <c r="V238" s="154">
        <f>IF(OR(V$165&lt;=EOMONTH($E67,$R67*(1-$O67)),V$165&gt;EOMONTH($E67,$P67*12*(1-$O67)+$Q67*12*$O67+$R67*(1-$O67))),0,IF($X67="NNN",SUM(Expenses!T$20:T$24)*$F67,IF($X67="FSG",0,IF($X67="MG",SUMPRODUCT(Expenses!T$20:T$24,$Z67:$Z71)*$F67,MAX((Expenses!T$20-$AB67/12)*$AA67*$F67,0)+MAX((Expenses!T$21-$AB68/12)*$AA68*$F67,0)+MAX((Expenses!T$22-$AB69/12)*$AA69*$F67,0)+MAX((Expenses!T$23-$AB70/12)*$AA70*$F67,0)+MAX((Expenses!T$24-$AB71/12)*$AA71*$F67,0)))))</f>
        <v>0</v>
      </c>
      <c r="W238" s="154">
        <f>IF(OR(W$165&lt;=EOMONTH($E67,$R67*(1-$O67)),W$165&gt;EOMONTH($E67,$P67*12*(1-$O67)+$Q67*12*$O67+$R67*(1-$O67))),0,IF($X67="NNN",SUM(Expenses!U$20:U$24)*$F67,IF($X67="FSG",0,IF($X67="MG",SUMPRODUCT(Expenses!U$20:U$24,$Z67:$Z71)*$F67,MAX((Expenses!U$20-$AB67/12)*$AA67*$F67,0)+MAX((Expenses!U$21-$AB68/12)*$AA68*$F67,0)+MAX((Expenses!U$22-$AB69/12)*$AA69*$F67,0)+MAX((Expenses!U$23-$AB70/12)*$AA70*$F67,0)+MAX((Expenses!U$24-$AB71/12)*$AA71*$F67,0)))))</f>
        <v>0</v>
      </c>
      <c r="X238" s="154">
        <f>IF(OR(X$165&lt;=EOMONTH($E67,$R67*(1-$O67)),X$165&gt;EOMONTH($E67,$P67*12*(1-$O67)+$Q67*12*$O67+$R67*(1-$O67))),0,IF($X67="NNN",SUM(Expenses!V$20:V$24)*$F67,IF($X67="FSG",0,IF($X67="MG",SUMPRODUCT(Expenses!V$20:V$24,$Z67:$Z71)*$F67,MAX((Expenses!V$20-$AB67/12)*$AA67*$F67,0)+MAX((Expenses!V$21-$AB68/12)*$AA68*$F67,0)+MAX((Expenses!V$22-$AB69/12)*$AA69*$F67,0)+MAX((Expenses!V$23-$AB70/12)*$AA70*$F67,0)+MAX((Expenses!V$24-$AB71/12)*$AA71*$F67,0)))))</f>
        <v>0</v>
      </c>
      <c r="Y238" s="154">
        <f>IF(OR(Y$165&lt;=EOMONTH($E67,$R67*(1-$O67)),Y$165&gt;EOMONTH($E67,$P67*12*(1-$O67)+$Q67*12*$O67+$R67*(1-$O67))),0,IF($X67="NNN",SUM(Expenses!W$20:W$24)*$F67,IF($X67="FSG",0,IF($X67="MG",SUMPRODUCT(Expenses!W$20:W$24,$Z67:$Z71)*$F67,MAX((Expenses!W$20-$AB67/12)*$AA67*$F67,0)+MAX((Expenses!W$21-$AB68/12)*$AA68*$F67,0)+MAX((Expenses!W$22-$AB69/12)*$AA69*$F67,0)+MAX((Expenses!W$23-$AB70/12)*$AA70*$F67,0)+MAX((Expenses!W$24-$AB71/12)*$AA71*$F67,0)))))</f>
        <v>0</v>
      </c>
      <c r="Z238" s="154">
        <f>IF(OR(Z$165&lt;=EOMONTH($E67,$R67*(1-$O67)),Z$165&gt;EOMONTH($E67,$P67*12*(1-$O67)+$Q67*12*$O67+$R67*(1-$O67))),0,IF($X67="NNN",SUM(Expenses!X$20:X$24)*$F67,IF($X67="FSG",0,IF($X67="MG",SUMPRODUCT(Expenses!X$20:X$24,$Z67:$Z71)*$F67,MAX((Expenses!X$20-$AB67/12)*$AA67*$F67,0)+MAX((Expenses!X$21-$AB68/12)*$AA68*$F67,0)+MAX((Expenses!X$22-$AB69/12)*$AA69*$F67,0)+MAX((Expenses!X$23-$AB70/12)*$AA70*$F67,0)+MAX((Expenses!X$24-$AB71/12)*$AA71*$F67,0)))))</f>
        <v>0</v>
      </c>
      <c r="AA238" s="154">
        <f>IF(OR(AA$165&lt;=EOMONTH($E67,$R67*(1-$O67)),AA$165&gt;EOMONTH($E67,$P67*12*(1-$O67)+$Q67*12*$O67+$R67*(1-$O67))),0,IF($X67="NNN",SUM(Expenses!Y$20:Y$24)*$F67,IF($X67="FSG",0,IF($X67="MG",SUMPRODUCT(Expenses!Y$20:Y$24,$Z67:$Z71)*$F67,MAX((Expenses!Y$20-$AB67/12)*$AA67*$F67,0)+MAX((Expenses!Y$21-$AB68/12)*$AA68*$F67,0)+MAX((Expenses!Y$22-$AB69/12)*$AA69*$F67,0)+MAX((Expenses!Y$23-$AB70/12)*$AA70*$F67,0)+MAX((Expenses!Y$24-$AB71/12)*$AA71*$F67,0)))))</f>
        <v>0</v>
      </c>
      <c r="AB238" s="154">
        <f>IF(OR(AB$165&lt;=EOMONTH($E67,$R67*(1-$O67)),AB$165&gt;EOMONTH($E67,$P67*12*(1-$O67)+$Q67*12*$O67+$R67*(1-$O67))),0,IF($X67="NNN",SUM(Expenses!Z$20:Z$24)*$F67,IF($X67="FSG",0,IF($X67="MG",SUMPRODUCT(Expenses!Z$20:Z$24,$Z67:$Z71)*$F67,MAX((Expenses!Z$20-$AB67/12)*$AA67*$F67,0)+MAX((Expenses!Z$21-$AB68/12)*$AA68*$F67,0)+MAX((Expenses!Z$22-$AB69/12)*$AA69*$F67,0)+MAX((Expenses!Z$23-$AB70/12)*$AA70*$F67,0)+MAX((Expenses!Z$24-$AB71/12)*$AA71*$F67,0)))))</f>
        <v>0</v>
      </c>
      <c r="AC238" s="154">
        <f>IF(OR(AC$165&lt;=EOMONTH($E67,$R67*(1-$O67)),AC$165&gt;EOMONTH($E67,$P67*12*(1-$O67)+$Q67*12*$O67+$R67*(1-$O67))),0,IF($X67="NNN",SUM(Expenses!AA$20:AA$24)*$F67,IF($X67="FSG",0,IF($X67="MG",SUMPRODUCT(Expenses!AA$20:AA$24,$Z67:$Z71)*$F67,MAX((Expenses!AA$20-$AB67/12)*$AA67*$F67,0)+MAX((Expenses!AA$21-$AB68/12)*$AA68*$F67,0)+MAX((Expenses!AA$22-$AB69/12)*$AA69*$F67,0)+MAX((Expenses!AA$23-$AB70/12)*$AA70*$F67,0)+MAX((Expenses!AA$24-$AB71/12)*$AA71*$F67,0)))))</f>
        <v>0</v>
      </c>
      <c r="AD238" s="154">
        <f>IF(OR(AD$165&lt;=EOMONTH($E67,$R67*(1-$O67)),AD$165&gt;EOMONTH($E67,$P67*12*(1-$O67)+$Q67*12*$O67+$R67*(1-$O67))),0,IF($X67="NNN",SUM(Expenses!AB$20:AB$24)*$F67,IF($X67="FSG",0,IF($X67="MG",SUMPRODUCT(Expenses!AB$20:AB$24,$Z67:$Z71)*$F67,MAX((Expenses!AB$20-$AB67/12)*$AA67*$F67,0)+MAX((Expenses!AB$21-$AB68/12)*$AA68*$F67,0)+MAX((Expenses!AB$22-$AB69/12)*$AA69*$F67,0)+MAX((Expenses!AB$23-$AB70/12)*$AA70*$F67,0)+MAX((Expenses!AB$24-$AB71/12)*$AA71*$F67,0)))))</f>
        <v>0</v>
      </c>
      <c r="AE238" s="154">
        <f>IF(OR(AE$165&lt;=EOMONTH($E67,$R67*(1-$O67)),AE$165&gt;EOMONTH($E67,$P67*12*(1-$O67)+$Q67*12*$O67+$R67*(1-$O67))),0,IF($X67="NNN",SUM(Expenses!AC$20:AC$24)*$F67,IF($X67="FSG",0,IF($X67="MG",SUMPRODUCT(Expenses!AC$20:AC$24,$Z67:$Z71)*$F67,MAX((Expenses!AC$20-$AB67/12)*$AA67*$F67,0)+MAX((Expenses!AC$21-$AB68/12)*$AA68*$F67,0)+MAX((Expenses!AC$22-$AB69/12)*$AA69*$F67,0)+MAX((Expenses!AC$23-$AB70/12)*$AA70*$F67,0)+MAX((Expenses!AC$24-$AB71/12)*$AA71*$F67,0)))))</f>
        <v>0</v>
      </c>
      <c r="AF238" s="154">
        <f>IF(OR(AF$165&lt;=EOMONTH($E67,$R67*(1-$O67)),AF$165&gt;EOMONTH($E67,$P67*12*(1-$O67)+$Q67*12*$O67+$R67*(1-$O67))),0,IF($X67="NNN",SUM(Expenses!AD$20:AD$24)*$F67,IF($X67="FSG",0,IF($X67="MG",SUMPRODUCT(Expenses!AD$20:AD$24,$Z67:$Z71)*$F67,MAX((Expenses!AD$20-$AB67/12)*$AA67*$F67,0)+MAX((Expenses!AD$21-$AB68/12)*$AA68*$F67,0)+MAX((Expenses!AD$22-$AB69/12)*$AA69*$F67,0)+MAX((Expenses!AD$23-$AB70/12)*$AA70*$F67,0)+MAX((Expenses!AD$24-$AB71/12)*$AA71*$F67,0)))))</f>
        <v>0</v>
      </c>
      <c r="AG238" s="154">
        <f>IF(OR(AG$165&lt;=EOMONTH($E67,$R67*(1-$O67)),AG$165&gt;EOMONTH($E67,$P67*12*(1-$O67)+$Q67*12*$O67+$R67*(1-$O67))),0,IF($X67="NNN",SUM(Expenses!AE$20:AE$24)*$F67,IF($X67="FSG",0,IF($X67="MG",SUMPRODUCT(Expenses!AE$20:AE$24,$Z67:$Z71)*$F67,MAX((Expenses!AE$20-$AB67/12)*$AA67*$F67,0)+MAX((Expenses!AE$21-$AB68/12)*$AA68*$F67,0)+MAX((Expenses!AE$22-$AB69/12)*$AA69*$F67,0)+MAX((Expenses!AE$23-$AB70/12)*$AA70*$F67,0)+MAX((Expenses!AE$24-$AB71/12)*$AA71*$F67,0)))))</f>
        <v>0</v>
      </c>
      <c r="AH238" s="154">
        <f>IF(OR(AH$165&lt;=EOMONTH($E67,$R67*(1-$O67)),AH$165&gt;EOMONTH($E67,$P67*12*(1-$O67)+$Q67*12*$O67+$R67*(1-$O67))),0,IF($X67="NNN",SUM(Expenses!AF$20:AF$24)*$F67,IF($X67="FSG",0,IF($X67="MG",SUMPRODUCT(Expenses!AF$20:AF$24,$Z67:$Z71)*$F67,MAX((Expenses!AF$20-$AB67/12)*$AA67*$F67,0)+MAX((Expenses!AF$21-$AB68/12)*$AA68*$F67,0)+MAX((Expenses!AF$22-$AB69/12)*$AA69*$F67,0)+MAX((Expenses!AF$23-$AB70/12)*$AA70*$F67,0)+MAX((Expenses!AF$24-$AB71/12)*$AA71*$F67,0)))))</f>
        <v>0</v>
      </c>
      <c r="AI238" s="154">
        <f>IF(OR(AI$165&lt;=EOMONTH($E67,$R67*(1-$O67)),AI$165&gt;EOMONTH($E67,$P67*12*(1-$O67)+$Q67*12*$O67+$R67*(1-$O67))),0,IF($X67="NNN",SUM(Expenses!AG$20:AG$24)*$F67,IF($X67="FSG",0,IF($X67="MG",SUMPRODUCT(Expenses!AG$20:AG$24,$Z67:$Z71)*$F67,MAX((Expenses!AG$20-$AB67/12)*$AA67*$F67,0)+MAX((Expenses!AG$21-$AB68/12)*$AA68*$F67,0)+MAX((Expenses!AG$22-$AB69/12)*$AA69*$F67,0)+MAX((Expenses!AG$23-$AB70/12)*$AA70*$F67,0)+MAX((Expenses!AG$24-$AB71/12)*$AA71*$F67,0)))))</f>
        <v>0</v>
      </c>
      <c r="AJ238" s="154">
        <f>IF(OR(AJ$165&lt;=EOMONTH($E67,$R67*(1-$O67)),AJ$165&gt;EOMONTH($E67,$P67*12*(1-$O67)+$Q67*12*$O67+$R67*(1-$O67))),0,IF($X67="NNN",SUM(Expenses!AH$20:AH$24)*$F67,IF($X67="FSG",0,IF($X67="MG",SUMPRODUCT(Expenses!AH$20:AH$24,$Z67:$Z71)*$F67,MAX((Expenses!AH$20-$AB67/12)*$AA67*$F67,0)+MAX((Expenses!AH$21-$AB68/12)*$AA68*$F67,0)+MAX((Expenses!AH$22-$AB69/12)*$AA69*$F67,0)+MAX((Expenses!AH$23-$AB70/12)*$AA70*$F67,0)+MAX((Expenses!AH$24-$AB71/12)*$AA71*$F67,0)))))</f>
        <v>0</v>
      </c>
      <c r="AK238" s="154">
        <f>IF(OR(AK$165&lt;=EOMONTH($E67,$R67*(1-$O67)),AK$165&gt;EOMONTH($E67,$P67*12*(1-$O67)+$Q67*12*$O67+$R67*(1-$O67))),0,IF($X67="NNN",SUM(Expenses!AI$20:AI$24)*$F67,IF($X67="FSG",0,IF($X67="MG",SUMPRODUCT(Expenses!AI$20:AI$24,$Z67:$Z71)*$F67,MAX((Expenses!AI$20-$AB67/12)*$AA67*$F67,0)+MAX((Expenses!AI$21-$AB68/12)*$AA68*$F67,0)+MAX((Expenses!AI$22-$AB69/12)*$AA69*$F67,0)+MAX((Expenses!AI$23-$AB70/12)*$AA70*$F67,0)+MAX((Expenses!AI$24-$AB71/12)*$AA71*$F67,0)))))</f>
        <v>0</v>
      </c>
      <c r="AL238" s="154">
        <f>IF(OR(AL$165&lt;=EOMONTH($E67,$R67*(1-$O67)),AL$165&gt;EOMONTH($E67,$P67*12*(1-$O67)+$Q67*12*$O67+$R67*(1-$O67))),0,IF($X67="NNN",SUM(Expenses!AJ$20:AJ$24)*$F67,IF($X67="FSG",0,IF($X67="MG",SUMPRODUCT(Expenses!AJ$20:AJ$24,$Z67:$Z71)*$F67,MAX((Expenses!AJ$20-$AB67/12)*$AA67*$F67,0)+MAX((Expenses!AJ$21-$AB68/12)*$AA68*$F67,0)+MAX((Expenses!AJ$22-$AB69/12)*$AA69*$F67,0)+MAX((Expenses!AJ$23-$AB70/12)*$AA70*$F67,0)+MAX((Expenses!AJ$24-$AB71/12)*$AA71*$F67,0)))))</f>
        <v>0</v>
      </c>
      <c r="AM238" s="154">
        <f>IF(OR(AM$165&lt;=EOMONTH($E67,$R67*(1-$O67)),AM$165&gt;EOMONTH($E67,$P67*12*(1-$O67)+$Q67*12*$O67+$R67*(1-$O67))),0,IF($X67="NNN",SUM(Expenses!AK$20:AK$24)*$F67,IF($X67="FSG",0,IF($X67="MG",SUMPRODUCT(Expenses!AK$20:AK$24,$Z67:$Z71)*$F67,MAX((Expenses!AK$20-$AB67/12)*$AA67*$F67,0)+MAX((Expenses!AK$21-$AB68/12)*$AA68*$F67,0)+MAX((Expenses!AK$22-$AB69/12)*$AA69*$F67,0)+MAX((Expenses!AK$23-$AB70/12)*$AA70*$F67,0)+MAX((Expenses!AK$24-$AB71/12)*$AA71*$F67,0)))))</f>
        <v>0</v>
      </c>
      <c r="AN238" s="154">
        <f>IF(OR(AN$165&lt;=EOMONTH($E67,$R67*(1-$O67)),AN$165&gt;EOMONTH($E67,$P67*12*(1-$O67)+$Q67*12*$O67+$R67*(1-$O67))),0,IF($X67="NNN",SUM(Expenses!AL$20:AL$24)*$F67,IF($X67="FSG",0,IF($X67="MG",SUMPRODUCT(Expenses!AL$20:AL$24,$Z67:$Z71)*$F67,MAX((Expenses!AL$20-$AB67/12)*$AA67*$F67,0)+MAX((Expenses!AL$21-$AB68/12)*$AA68*$F67,0)+MAX((Expenses!AL$22-$AB69/12)*$AA69*$F67,0)+MAX((Expenses!AL$23-$AB70/12)*$AA70*$F67,0)+MAX((Expenses!AL$24-$AB71/12)*$AA71*$F67,0)))))</f>
        <v>0</v>
      </c>
      <c r="AO238" s="154">
        <f>IF(OR(AO$165&lt;=EOMONTH($E67,$R67*(1-$O67)),AO$165&gt;EOMONTH($E67,$P67*12*(1-$O67)+$Q67*12*$O67+$R67*(1-$O67))),0,IF($X67="NNN",SUM(Expenses!AM$20:AM$24)*$F67,IF($X67="FSG",0,IF($X67="MG",SUMPRODUCT(Expenses!AM$20:AM$24,$Z67:$Z71)*$F67,MAX((Expenses!AM$20-$AB67/12)*$AA67*$F67,0)+MAX((Expenses!AM$21-$AB68/12)*$AA68*$F67,0)+MAX((Expenses!AM$22-$AB69/12)*$AA69*$F67,0)+MAX((Expenses!AM$23-$AB70/12)*$AA70*$F67,0)+MAX((Expenses!AM$24-$AB71/12)*$AA71*$F67,0)))))</f>
        <v>0</v>
      </c>
      <c r="AP238" s="154">
        <f>IF(OR(AP$165&lt;=EOMONTH($E67,$R67*(1-$O67)),AP$165&gt;EOMONTH($E67,$P67*12*(1-$O67)+$Q67*12*$O67+$R67*(1-$O67))),0,IF($X67="NNN",SUM(Expenses!AN$20:AN$24)*$F67,IF($X67="FSG",0,IF($X67="MG",SUMPRODUCT(Expenses!AN$20:AN$24,$Z67:$Z71)*$F67,MAX((Expenses!AN$20-$AB67/12)*$AA67*$F67,0)+MAX((Expenses!AN$21-$AB68/12)*$AA68*$F67,0)+MAX((Expenses!AN$22-$AB69/12)*$AA69*$F67,0)+MAX((Expenses!AN$23-$AB70/12)*$AA70*$F67,0)+MAX((Expenses!AN$24-$AB71/12)*$AA71*$F67,0)))))</f>
        <v>0</v>
      </c>
      <c r="AQ238" s="154">
        <f>IF(OR(AQ$165&lt;=EOMONTH($E67,$R67*(1-$O67)),AQ$165&gt;EOMONTH($E67,$P67*12*(1-$O67)+$Q67*12*$O67+$R67*(1-$O67))),0,IF($X67="NNN",SUM(Expenses!AO$20:AO$24)*$F67,IF($X67="FSG",0,IF($X67="MG",SUMPRODUCT(Expenses!AO$20:AO$24,$Z67:$Z71)*$F67,MAX((Expenses!AO$20-$AB67/12)*$AA67*$F67,0)+MAX((Expenses!AO$21-$AB68/12)*$AA68*$F67,0)+MAX((Expenses!AO$22-$AB69/12)*$AA69*$F67,0)+MAX((Expenses!AO$23-$AB70/12)*$AA70*$F67,0)+MAX((Expenses!AO$24-$AB71/12)*$AA71*$F67,0)))))</f>
        <v>0</v>
      </c>
      <c r="AR238" s="154">
        <f>IF(OR(AR$165&lt;=EOMONTH($E67,$R67*(1-$O67)),AR$165&gt;EOMONTH($E67,$P67*12*(1-$O67)+$Q67*12*$O67+$R67*(1-$O67))),0,IF($X67="NNN",SUM(Expenses!AP$20:AP$24)*$F67,IF($X67="FSG",0,IF($X67="MG",SUMPRODUCT(Expenses!AP$20:AP$24,$Z67:$Z71)*$F67,MAX((Expenses!AP$20-$AB67/12)*$AA67*$F67,0)+MAX((Expenses!AP$21-$AB68/12)*$AA68*$F67,0)+MAX((Expenses!AP$22-$AB69/12)*$AA69*$F67,0)+MAX((Expenses!AP$23-$AB70/12)*$AA70*$F67,0)+MAX((Expenses!AP$24-$AB71/12)*$AA71*$F67,0)))))</f>
        <v>0</v>
      </c>
      <c r="AS238" s="154">
        <f>IF(OR(AS$165&lt;=EOMONTH($E67,$R67*(1-$O67)),AS$165&gt;EOMONTH($E67,$P67*12*(1-$O67)+$Q67*12*$O67+$R67*(1-$O67))),0,IF($X67="NNN",SUM(Expenses!AQ$20:AQ$24)*$F67,IF($X67="FSG",0,IF($X67="MG",SUMPRODUCT(Expenses!AQ$20:AQ$24,$Z67:$Z71)*$F67,MAX((Expenses!AQ$20-$AB67/12)*$AA67*$F67,0)+MAX((Expenses!AQ$21-$AB68/12)*$AA68*$F67,0)+MAX((Expenses!AQ$22-$AB69/12)*$AA69*$F67,0)+MAX((Expenses!AQ$23-$AB70/12)*$AA70*$F67,0)+MAX((Expenses!AQ$24-$AB71/12)*$AA71*$F67,0)))))</f>
        <v>0</v>
      </c>
      <c r="AT238" s="154">
        <f>IF(OR(AT$165&lt;=EOMONTH($E67,$R67*(1-$O67)),AT$165&gt;EOMONTH($E67,$P67*12*(1-$O67)+$Q67*12*$O67+$R67*(1-$O67))),0,IF($X67="NNN",SUM(Expenses!AR$20:AR$24)*$F67,IF($X67="FSG",0,IF($X67="MG",SUMPRODUCT(Expenses!AR$20:AR$24,$Z67:$Z71)*$F67,MAX((Expenses!AR$20-$AB67/12)*$AA67*$F67,0)+MAX((Expenses!AR$21-$AB68/12)*$AA68*$F67,0)+MAX((Expenses!AR$22-$AB69/12)*$AA69*$F67,0)+MAX((Expenses!AR$23-$AB70/12)*$AA70*$F67,0)+MAX((Expenses!AR$24-$AB71/12)*$AA71*$F67,0)))))</f>
        <v>0</v>
      </c>
      <c r="AU238" s="154">
        <f>IF(OR(AU$165&lt;=EOMONTH($E67,$R67*(1-$O67)),AU$165&gt;EOMONTH($E67,$P67*12*(1-$O67)+$Q67*12*$O67+$R67*(1-$O67))),0,IF($X67="NNN",SUM(Expenses!AS$20:AS$24)*$F67,IF($X67="FSG",0,IF($X67="MG",SUMPRODUCT(Expenses!AS$20:AS$24,$Z67:$Z71)*$F67,MAX((Expenses!AS$20-$AB67/12)*$AA67*$F67,0)+MAX((Expenses!AS$21-$AB68/12)*$AA68*$F67,0)+MAX((Expenses!AS$22-$AB69/12)*$AA69*$F67,0)+MAX((Expenses!AS$23-$AB70/12)*$AA70*$F67,0)+MAX((Expenses!AS$24-$AB71/12)*$AA71*$F67,0)))))</f>
        <v>0</v>
      </c>
      <c r="AV238" s="154">
        <f>IF(OR(AV$165&lt;=EOMONTH($E67,$R67*(1-$O67)),AV$165&gt;EOMONTH($E67,$P67*12*(1-$O67)+$Q67*12*$O67+$R67*(1-$O67))),0,IF($X67="NNN",SUM(Expenses!AT$20:AT$24)*$F67,IF($X67="FSG",0,IF($X67="MG",SUMPRODUCT(Expenses!AT$20:AT$24,$Z67:$Z71)*$F67,MAX((Expenses!AT$20-$AB67/12)*$AA67*$F67,0)+MAX((Expenses!AT$21-$AB68/12)*$AA68*$F67,0)+MAX((Expenses!AT$22-$AB69/12)*$AA69*$F67,0)+MAX((Expenses!AT$23-$AB70/12)*$AA70*$F67,0)+MAX((Expenses!AT$24-$AB71/12)*$AA71*$F67,0)))))</f>
        <v>0</v>
      </c>
      <c r="AW238" s="154">
        <f>IF(OR(AW$165&lt;=EOMONTH($E67,$R67*(1-$O67)),AW$165&gt;EOMONTH($E67,$P67*12*(1-$O67)+$Q67*12*$O67+$R67*(1-$O67))),0,IF($X67="NNN",SUM(Expenses!AU$20:AU$24)*$F67,IF($X67="FSG",0,IF($X67="MG",SUMPRODUCT(Expenses!AU$20:AU$24,$Z67:$Z71)*$F67,MAX((Expenses!AU$20-$AB67/12)*$AA67*$F67,0)+MAX((Expenses!AU$21-$AB68/12)*$AA68*$F67,0)+MAX((Expenses!AU$22-$AB69/12)*$AA69*$F67,0)+MAX((Expenses!AU$23-$AB70/12)*$AA70*$F67,0)+MAX((Expenses!AU$24-$AB71/12)*$AA71*$F67,0)))))</f>
        <v>0</v>
      </c>
      <c r="AX238" s="154">
        <f>IF(OR(AX$165&lt;=EOMONTH($E67,$R67*(1-$O67)),AX$165&gt;EOMONTH($E67,$P67*12*(1-$O67)+$Q67*12*$O67+$R67*(1-$O67))),0,IF($X67="NNN",SUM(Expenses!AV$20:AV$24)*$F67,IF($X67="FSG",0,IF($X67="MG",SUMPRODUCT(Expenses!AV$20:AV$24,$Z67:$Z71)*$F67,MAX((Expenses!AV$20-$AB67/12)*$AA67*$F67,0)+MAX((Expenses!AV$21-$AB68/12)*$AA68*$F67,0)+MAX((Expenses!AV$22-$AB69/12)*$AA69*$F67,0)+MAX((Expenses!AV$23-$AB70/12)*$AA70*$F67,0)+MAX((Expenses!AV$24-$AB71/12)*$AA71*$F67,0)))))</f>
        <v>0</v>
      </c>
      <c r="AY238" s="154">
        <f>IF(OR(AY$165&lt;=EOMONTH($E67,$R67*(1-$O67)),AY$165&gt;EOMONTH($E67,$P67*12*(1-$O67)+$Q67*12*$O67+$R67*(1-$O67))),0,IF($X67="NNN",SUM(Expenses!AW$20:AW$24)*$F67,IF($X67="FSG",0,IF($X67="MG",SUMPRODUCT(Expenses!AW$20:AW$24,$Z67:$Z71)*$F67,MAX((Expenses!AW$20-$AB67/12)*$AA67*$F67,0)+MAX((Expenses!AW$21-$AB68/12)*$AA68*$F67,0)+MAX((Expenses!AW$22-$AB69/12)*$AA69*$F67,0)+MAX((Expenses!AW$23-$AB70/12)*$AA70*$F67,0)+MAX((Expenses!AW$24-$AB71/12)*$AA71*$F67,0)))))</f>
        <v>0</v>
      </c>
      <c r="AZ238" s="154">
        <f>IF(OR(AZ$165&lt;=EOMONTH($E67,$R67*(1-$O67)),AZ$165&gt;EOMONTH($E67,$P67*12*(1-$O67)+$Q67*12*$O67+$R67*(1-$O67))),0,IF($X67="NNN",SUM(Expenses!AX$20:AX$24)*$F67,IF($X67="FSG",0,IF($X67="MG",SUMPRODUCT(Expenses!AX$20:AX$24,$Z67:$Z71)*$F67,MAX((Expenses!AX$20-$AB67/12)*$AA67*$F67,0)+MAX((Expenses!AX$21-$AB68/12)*$AA68*$F67,0)+MAX((Expenses!AX$22-$AB69/12)*$AA69*$F67,0)+MAX((Expenses!AX$23-$AB70/12)*$AA70*$F67,0)+MAX((Expenses!AX$24-$AB71/12)*$AA71*$F67,0)))))</f>
        <v>0</v>
      </c>
      <c r="BA238" s="154">
        <f>IF(OR(BA$165&lt;=EOMONTH($E67,$R67*(1-$O67)),BA$165&gt;EOMONTH($E67,$P67*12*(1-$O67)+$Q67*12*$O67+$R67*(1-$O67))),0,IF($X67="NNN",SUM(Expenses!AY$20:AY$24)*$F67,IF($X67="FSG",0,IF($X67="MG",SUMPRODUCT(Expenses!AY$20:AY$24,$Z67:$Z71)*$F67,MAX((Expenses!AY$20-$AB67/12)*$AA67*$F67,0)+MAX((Expenses!AY$21-$AB68/12)*$AA68*$F67,0)+MAX((Expenses!AY$22-$AB69/12)*$AA69*$F67,0)+MAX((Expenses!AY$23-$AB70/12)*$AA70*$F67,0)+MAX((Expenses!AY$24-$AB71/12)*$AA71*$F67,0)))))</f>
        <v>0</v>
      </c>
      <c r="BB238" s="154">
        <f>IF(OR(BB$165&lt;=EOMONTH($E67,$R67*(1-$O67)),BB$165&gt;EOMONTH($E67,$P67*12*(1-$O67)+$Q67*12*$O67+$R67*(1-$O67))),0,IF($X67="NNN",SUM(Expenses!AZ$20:AZ$24)*$F67,IF($X67="FSG",0,IF($X67="MG",SUMPRODUCT(Expenses!AZ$20:AZ$24,$Z67:$Z71)*$F67,MAX((Expenses!AZ$20-$AB67/12)*$AA67*$F67,0)+MAX((Expenses!AZ$21-$AB68/12)*$AA68*$F67,0)+MAX((Expenses!AZ$22-$AB69/12)*$AA69*$F67,0)+MAX((Expenses!AZ$23-$AB70/12)*$AA70*$F67,0)+MAX((Expenses!AZ$24-$AB71/12)*$AA71*$F67,0)))))</f>
        <v>0</v>
      </c>
      <c r="BC238" s="154">
        <f>IF(OR(BC$165&lt;=EOMONTH($E67,$R67*(1-$O67)),BC$165&gt;EOMONTH($E67,$P67*12*(1-$O67)+$Q67*12*$O67+$R67*(1-$O67))),0,IF($X67="NNN",SUM(Expenses!BA$20:BA$24)*$F67,IF($X67="FSG",0,IF($X67="MG",SUMPRODUCT(Expenses!BA$20:BA$24,$Z67:$Z71)*$F67,MAX((Expenses!BA$20-$AB67/12)*$AA67*$F67,0)+MAX((Expenses!BA$21-$AB68/12)*$AA68*$F67,0)+MAX((Expenses!BA$22-$AB69/12)*$AA69*$F67,0)+MAX((Expenses!BA$23-$AB70/12)*$AA70*$F67,0)+MAX((Expenses!BA$24-$AB71/12)*$AA71*$F67,0)))))</f>
        <v>0</v>
      </c>
      <c r="BD238" s="154">
        <f>IF(OR(BD$165&lt;=EOMONTH($E67,$R67*(1-$O67)),BD$165&gt;EOMONTH($E67,$P67*12*(1-$O67)+$Q67*12*$O67+$R67*(1-$O67))),0,IF($X67="NNN",SUM(Expenses!BB$20:BB$24)*$F67,IF($X67="FSG",0,IF($X67="MG",SUMPRODUCT(Expenses!BB$20:BB$24,$Z67:$Z71)*$F67,MAX((Expenses!BB$20-$AB67/12)*$AA67*$F67,0)+MAX((Expenses!BB$21-$AB68/12)*$AA68*$F67,0)+MAX((Expenses!BB$22-$AB69/12)*$AA69*$F67,0)+MAX((Expenses!BB$23-$AB70/12)*$AA70*$F67,0)+MAX((Expenses!BB$24-$AB71/12)*$AA71*$F67,0)))))</f>
        <v>0</v>
      </c>
      <c r="BE238" s="154">
        <f>IF(OR(BE$165&lt;=EOMONTH($E67,$R67*(1-$O67)),BE$165&gt;EOMONTH($E67,$P67*12*(1-$O67)+$Q67*12*$O67+$R67*(1-$O67))),0,IF($X67="NNN",SUM(Expenses!BC$20:BC$24)*$F67,IF($X67="FSG",0,IF($X67="MG",SUMPRODUCT(Expenses!BC$20:BC$24,$Z67:$Z71)*$F67,MAX((Expenses!BC$20-$AB67/12)*$AA67*$F67,0)+MAX((Expenses!BC$21-$AB68/12)*$AA68*$F67,0)+MAX((Expenses!BC$22-$AB69/12)*$AA69*$F67,0)+MAX((Expenses!BC$23-$AB70/12)*$AA70*$F67,0)+MAX((Expenses!BC$24-$AB71/12)*$AA71*$F67,0)))))</f>
        <v>0</v>
      </c>
      <c r="BF238" s="154">
        <f>IF(OR(BF$165&lt;=EOMONTH($E67,$R67*(1-$O67)),BF$165&gt;EOMONTH($E67,$P67*12*(1-$O67)+$Q67*12*$O67+$R67*(1-$O67))),0,IF($X67="NNN",SUM(Expenses!BD$20:BD$24)*$F67,IF($X67="FSG",0,IF($X67="MG",SUMPRODUCT(Expenses!BD$20:BD$24,$Z67:$Z71)*$F67,MAX((Expenses!BD$20-$AB67/12)*$AA67*$F67,0)+MAX((Expenses!BD$21-$AB68/12)*$AA68*$F67,0)+MAX((Expenses!BD$22-$AB69/12)*$AA69*$F67,0)+MAX((Expenses!BD$23-$AB70/12)*$AA70*$F67,0)+MAX((Expenses!BD$24-$AB71/12)*$AA71*$F67,0)))))</f>
        <v>0</v>
      </c>
      <c r="BG238" s="154">
        <f>IF(OR(BG$165&lt;=EOMONTH($E67,$R67*(1-$O67)),BG$165&gt;EOMONTH($E67,$P67*12*(1-$O67)+$Q67*12*$O67+$R67*(1-$O67))),0,IF($X67="NNN",SUM(Expenses!BE$20:BE$24)*$F67,IF($X67="FSG",0,IF($X67="MG",SUMPRODUCT(Expenses!BE$20:BE$24,$Z67:$Z71)*$F67,MAX((Expenses!BE$20-$AB67/12)*$AA67*$F67,0)+MAX((Expenses!BE$21-$AB68/12)*$AA68*$F67,0)+MAX((Expenses!BE$22-$AB69/12)*$AA69*$F67,0)+MAX((Expenses!BE$23-$AB70/12)*$AA70*$F67,0)+MAX((Expenses!BE$24-$AB71/12)*$AA71*$F67,0)))))</f>
        <v>0</v>
      </c>
      <c r="BH238" s="154">
        <f>IF(OR(BH$165&lt;=EOMONTH($E67,$R67*(1-$O67)),BH$165&gt;EOMONTH($E67,$P67*12*(1-$O67)+$Q67*12*$O67+$R67*(1-$O67))),0,IF($X67="NNN",SUM(Expenses!BF$20:BF$24)*$F67,IF($X67="FSG",0,IF($X67="MG",SUMPRODUCT(Expenses!BF$20:BF$24,$Z67:$Z71)*$F67,MAX((Expenses!BF$20-$AB67/12)*$AA67*$F67,0)+MAX((Expenses!BF$21-$AB68/12)*$AA68*$F67,0)+MAX((Expenses!BF$22-$AB69/12)*$AA69*$F67,0)+MAX((Expenses!BF$23-$AB70/12)*$AA70*$F67,0)+MAX((Expenses!BF$24-$AB71/12)*$AA71*$F67,0)))))</f>
        <v>0</v>
      </c>
      <c r="BI238" s="154">
        <f>IF(OR(BI$165&lt;=EOMONTH($E67,$R67*(1-$O67)),BI$165&gt;EOMONTH($E67,$P67*12*(1-$O67)+$Q67*12*$O67+$R67*(1-$O67))),0,IF($X67="NNN",SUM(Expenses!BG$20:BG$24)*$F67,IF($X67="FSG",0,IF($X67="MG",SUMPRODUCT(Expenses!BG$20:BG$24,$Z67:$Z71)*$F67,MAX((Expenses!BG$20-$AB67/12)*$AA67*$F67,0)+MAX((Expenses!BG$21-$AB68/12)*$AA68*$F67,0)+MAX((Expenses!BG$22-$AB69/12)*$AA69*$F67,0)+MAX((Expenses!BG$23-$AB70/12)*$AA70*$F67,0)+MAX((Expenses!BG$24-$AB71/12)*$AA71*$F67,0)))))</f>
        <v>0</v>
      </c>
      <c r="BJ238" s="154">
        <f>IF(OR(BJ$165&lt;=EOMONTH($E67,$R67*(1-$O67)),BJ$165&gt;EOMONTH($E67,$P67*12*(1-$O67)+$Q67*12*$O67+$R67*(1-$O67))),0,IF($X67="NNN",SUM(Expenses!BH$20:BH$24)*$F67,IF($X67="FSG",0,IF($X67="MG",SUMPRODUCT(Expenses!BH$20:BH$24,$Z67:$Z71)*$F67,MAX((Expenses!BH$20-$AB67/12)*$AA67*$F67,0)+MAX((Expenses!BH$21-$AB68/12)*$AA68*$F67,0)+MAX((Expenses!BH$22-$AB69/12)*$AA69*$F67,0)+MAX((Expenses!BH$23-$AB70/12)*$AA70*$F67,0)+MAX((Expenses!BH$24-$AB71/12)*$AA71*$F67,0)))))</f>
        <v>0</v>
      </c>
      <c r="BK238" s="154">
        <f>IF(OR(BK$165&lt;=EOMONTH($E67,$R67*(1-$O67)),BK$165&gt;EOMONTH($E67,$P67*12*(1-$O67)+$Q67*12*$O67+$R67*(1-$O67))),0,IF($X67="NNN",SUM(Expenses!BI$20:BI$24)*$F67,IF($X67="FSG",0,IF($X67="MG",SUMPRODUCT(Expenses!BI$20:BI$24,$Z67:$Z71)*$F67,MAX((Expenses!BI$20-$AB67/12)*$AA67*$F67,0)+MAX((Expenses!BI$21-$AB68/12)*$AA68*$F67,0)+MAX((Expenses!BI$22-$AB69/12)*$AA69*$F67,0)+MAX((Expenses!BI$23-$AB70/12)*$AA70*$F67,0)+MAX((Expenses!BI$24-$AB71/12)*$AA71*$F67,0)))))</f>
        <v>0</v>
      </c>
      <c r="BL238" s="154">
        <f>IF(OR(BL$165&lt;=EOMONTH($E67,$R67*(1-$O67)),BL$165&gt;EOMONTH($E67,$P67*12*(1-$O67)+$Q67*12*$O67+$R67*(1-$O67))),0,IF($X67="NNN",SUM(Expenses!BJ$20:BJ$24)*$F67,IF($X67="FSG",0,IF($X67="MG",SUMPRODUCT(Expenses!BJ$20:BJ$24,$Z67:$Z71)*$F67,MAX((Expenses!BJ$20-$AB67/12)*$AA67*$F67,0)+MAX((Expenses!BJ$21-$AB68/12)*$AA68*$F67,0)+MAX((Expenses!BJ$22-$AB69/12)*$AA69*$F67,0)+MAX((Expenses!BJ$23-$AB70/12)*$AA70*$F67,0)+MAX((Expenses!BJ$24-$AB71/12)*$AA71*$F67,0)))))</f>
        <v>0</v>
      </c>
      <c r="BM238" s="154">
        <f>IF(OR(BM$165&lt;=EOMONTH($E67,$R67*(1-$O67)),BM$165&gt;EOMONTH($E67,$P67*12*(1-$O67)+$Q67*12*$O67+$R67*(1-$O67))),0,IF($X67="NNN",SUM(Expenses!BK$20:BK$24)*$F67,IF($X67="FSG",0,IF($X67="MG",SUMPRODUCT(Expenses!BK$20:BK$24,$Z67:$Z71)*$F67,MAX((Expenses!BK$20-$AB67/12)*$AA67*$F67,0)+MAX((Expenses!BK$21-$AB68/12)*$AA68*$F67,0)+MAX((Expenses!BK$22-$AB69/12)*$AA69*$F67,0)+MAX((Expenses!BK$23-$AB70/12)*$AA70*$F67,0)+MAX((Expenses!BK$24-$AB71/12)*$AA71*$F67,0)))))</f>
        <v>0</v>
      </c>
      <c r="BN238" s="154">
        <f>IF(OR(BN$165&lt;=EOMONTH($E67,$R67*(1-$O67)),BN$165&gt;EOMONTH($E67,$P67*12*(1-$O67)+$Q67*12*$O67+$R67*(1-$O67))),0,IF($X67="NNN",SUM(Expenses!BL$20:BL$24)*$F67,IF($X67="FSG",0,IF($X67="MG",SUMPRODUCT(Expenses!BL$20:BL$24,$Z67:$Z71)*$F67,MAX((Expenses!BL$20-$AB67/12)*$AA67*$F67,0)+MAX((Expenses!BL$21-$AB68/12)*$AA68*$F67,0)+MAX((Expenses!BL$22-$AB69/12)*$AA69*$F67,0)+MAX((Expenses!BL$23-$AB70/12)*$AA70*$F67,0)+MAX((Expenses!BL$24-$AB71/12)*$AA71*$F67,0)))))</f>
        <v>0</v>
      </c>
      <c r="BO238" s="154">
        <f>IF(OR(BO$165&lt;=EOMONTH($E67,$R67*(1-$O67)),BO$165&gt;EOMONTH($E67,$P67*12*(1-$O67)+$Q67*12*$O67+$R67*(1-$O67))),0,IF($X67="NNN",SUM(Expenses!BM$20:BM$24)*$F67,IF($X67="FSG",0,IF($X67="MG",SUMPRODUCT(Expenses!BM$20:BM$24,$Z67:$Z71)*$F67,MAX((Expenses!BM$20-$AB67/12)*$AA67*$F67,0)+MAX((Expenses!BM$21-$AB68/12)*$AA68*$F67,0)+MAX((Expenses!BM$22-$AB69/12)*$AA69*$F67,0)+MAX((Expenses!BM$23-$AB70/12)*$AA70*$F67,0)+MAX((Expenses!BM$24-$AB71/12)*$AA71*$F67,0)))))</f>
        <v>0</v>
      </c>
      <c r="BP238" s="154">
        <f>IF(OR(BP$165&lt;=EOMONTH($E67,$R67*(1-$O67)),BP$165&gt;EOMONTH($E67,$P67*12*(1-$O67)+$Q67*12*$O67+$R67*(1-$O67))),0,IF($X67="NNN",SUM(Expenses!BN$20:BN$24)*$F67,IF($X67="FSG",0,IF($X67="MG",SUMPRODUCT(Expenses!BN$20:BN$24,$Z67:$Z71)*$F67,MAX((Expenses!BN$20-$AB67/12)*$AA67*$F67,0)+MAX((Expenses!BN$21-$AB68/12)*$AA68*$F67,0)+MAX((Expenses!BN$22-$AB69/12)*$AA69*$F67,0)+MAX((Expenses!BN$23-$AB70/12)*$AA70*$F67,0)+MAX((Expenses!BN$24-$AB71/12)*$AA71*$F67,0)))))</f>
        <v>0</v>
      </c>
      <c r="BQ238" s="154">
        <f>IF(OR(BQ$165&lt;=EOMONTH($E67,$R67*(1-$O67)),BQ$165&gt;EOMONTH($E67,$P67*12*(1-$O67)+$Q67*12*$O67+$R67*(1-$O67))),0,IF($X67="NNN",SUM(Expenses!BO$20:BO$24)*$F67,IF($X67="FSG",0,IF($X67="MG",SUMPRODUCT(Expenses!BO$20:BO$24,$Z67:$Z71)*$F67,MAX((Expenses!BO$20-$AB67/12)*$AA67*$F67,0)+MAX((Expenses!BO$21-$AB68/12)*$AA68*$F67,0)+MAX((Expenses!BO$22-$AB69/12)*$AA69*$F67,0)+MAX((Expenses!BO$23-$AB70/12)*$AA70*$F67,0)+MAX((Expenses!BO$24-$AB71/12)*$AA71*$F67,0)))))</f>
        <v>0</v>
      </c>
      <c r="BR238" s="154">
        <f>IF(OR(BR$165&lt;=EOMONTH($E67,$R67*(1-$O67)),BR$165&gt;EOMONTH($E67,$P67*12*(1-$O67)+$Q67*12*$O67+$R67*(1-$O67))),0,IF($X67="NNN",SUM(Expenses!BP$20:BP$24)*$F67,IF($X67="FSG",0,IF($X67="MG",SUMPRODUCT(Expenses!BP$20:BP$24,$Z67:$Z71)*$F67,MAX((Expenses!BP$20-$AB67/12)*$AA67*$F67,0)+MAX((Expenses!BP$21-$AB68/12)*$AA68*$F67,0)+MAX((Expenses!BP$22-$AB69/12)*$AA69*$F67,0)+MAX((Expenses!BP$23-$AB70/12)*$AA70*$F67,0)+MAX((Expenses!BP$24-$AB71/12)*$AA71*$F67,0)))))</f>
        <v>0</v>
      </c>
      <c r="BS238" s="154">
        <f>IF(OR(BS$165&lt;=EOMONTH($E67,$R67*(1-$O67)),BS$165&gt;EOMONTH($E67,$P67*12*(1-$O67)+$Q67*12*$O67+$R67*(1-$O67))),0,IF($X67="NNN",SUM(Expenses!BQ$20:BQ$24)*$F67,IF($X67="FSG",0,IF($X67="MG",SUMPRODUCT(Expenses!BQ$20:BQ$24,$Z67:$Z71)*$F67,MAX((Expenses!BQ$20-$AB67/12)*$AA67*$F67,0)+MAX((Expenses!BQ$21-$AB68/12)*$AA68*$F67,0)+MAX((Expenses!BQ$22-$AB69/12)*$AA69*$F67,0)+MAX((Expenses!BQ$23-$AB70/12)*$AA70*$F67,0)+MAX((Expenses!BQ$24-$AB71/12)*$AA71*$F67,0)))))</f>
        <v>0</v>
      </c>
      <c r="BT238" s="154">
        <f>IF(OR(BT$165&lt;=EOMONTH($E67,$R67*(1-$O67)),BT$165&gt;EOMONTH($E67,$P67*12*(1-$O67)+$Q67*12*$O67+$R67*(1-$O67))),0,IF($X67="NNN",SUM(Expenses!BR$20:BR$24)*$F67,IF($X67="FSG",0,IF($X67="MG",SUMPRODUCT(Expenses!BR$20:BR$24,$Z67:$Z71)*$F67,MAX((Expenses!BR$20-$AB67/12)*$AA67*$F67,0)+MAX((Expenses!BR$21-$AB68/12)*$AA68*$F67,0)+MAX((Expenses!BR$22-$AB69/12)*$AA69*$F67,0)+MAX((Expenses!BR$23-$AB70/12)*$AA70*$F67,0)+MAX((Expenses!BR$24-$AB71/12)*$AA71*$F67,0)))))</f>
        <v>0</v>
      </c>
      <c r="BU238" s="154">
        <f>IF(OR(BU$165&lt;=EOMONTH($E67,$R67*(1-$O67)),BU$165&gt;EOMONTH($E67,$P67*12*(1-$O67)+$Q67*12*$O67+$R67*(1-$O67))),0,IF($X67="NNN",SUM(Expenses!BS$20:BS$24)*$F67,IF($X67="FSG",0,IF($X67="MG",SUMPRODUCT(Expenses!BS$20:BS$24,$Z67:$Z71)*$F67,MAX((Expenses!BS$20-$AB67/12)*$AA67*$F67,0)+MAX((Expenses!BS$21-$AB68/12)*$AA68*$F67,0)+MAX((Expenses!BS$22-$AB69/12)*$AA69*$F67,0)+MAX((Expenses!BS$23-$AB70/12)*$AA70*$F67,0)+MAX((Expenses!BS$24-$AB71/12)*$AA71*$F67,0)))))</f>
        <v>0</v>
      </c>
      <c r="BV238" s="154">
        <f>IF(OR(BV$165&lt;=EOMONTH($E67,$R67*(1-$O67)),BV$165&gt;EOMONTH($E67,$P67*12*(1-$O67)+$Q67*12*$O67+$R67*(1-$O67))),0,IF($X67="NNN",SUM(Expenses!BT$20:BT$24)*$F67,IF($X67="FSG",0,IF($X67="MG",SUMPRODUCT(Expenses!BT$20:BT$24,$Z67:$Z71)*$F67,MAX((Expenses!BT$20-$AB67/12)*$AA67*$F67,0)+MAX((Expenses!BT$21-$AB68/12)*$AA68*$F67,0)+MAX((Expenses!BT$22-$AB69/12)*$AA69*$F67,0)+MAX((Expenses!BT$23-$AB70/12)*$AA70*$F67,0)+MAX((Expenses!BT$24-$AB71/12)*$AA71*$F67,0)))))</f>
        <v>0</v>
      </c>
      <c r="BW238" s="154">
        <f>IF(OR(BW$165&lt;=EOMONTH($E67,$R67*(1-$O67)),BW$165&gt;EOMONTH($E67,$P67*12*(1-$O67)+$Q67*12*$O67+$R67*(1-$O67))),0,IF($X67="NNN",SUM(Expenses!BU$20:BU$24)*$F67,IF($X67="FSG",0,IF($X67="MG",SUMPRODUCT(Expenses!BU$20:BU$24,$Z67:$Z71)*$F67,MAX((Expenses!BU$20-$AB67/12)*$AA67*$F67,0)+MAX((Expenses!BU$21-$AB68/12)*$AA68*$F67,0)+MAX((Expenses!BU$22-$AB69/12)*$AA69*$F67,0)+MAX((Expenses!BU$23-$AB70/12)*$AA70*$F67,0)+MAX((Expenses!BU$24-$AB71/12)*$AA71*$F67,0)))))</f>
        <v>0</v>
      </c>
      <c r="BX238" s="154">
        <f>IF(OR(BX$165&lt;=EOMONTH($E67,$R67*(1-$O67)),BX$165&gt;EOMONTH($E67,$P67*12*(1-$O67)+$Q67*12*$O67+$R67*(1-$O67))),0,IF($X67="NNN",SUM(Expenses!BV$20:BV$24)*$F67,IF($X67="FSG",0,IF($X67="MG",SUMPRODUCT(Expenses!BV$20:BV$24,$Z67:$Z71)*$F67,MAX((Expenses!BV$20-$AB67/12)*$AA67*$F67,0)+MAX((Expenses!BV$21-$AB68/12)*$AA68*$F67,0)+MAX((Expenses!BV$22-$AB69/12)*$AA69*$F67,0)+MAX((Expenses!BV$23-$AB70/12)*$AA70*$F67,0)+MAX((Expenses!BV$24-$AB71/12)*$AA71*$F67,0)))))</f>
        <v>0</v>
      </c>
      <c r="BY238" s="154">
        <f>IF(OR(BY$165&lt;=EOMONTH($E67,$R67*(1-$O67)),BY$165&gt;EOMONTH($E67,$P67*12*(1-$O67)+$Q67*12*$O67+$R67*(1-$O67))),0,IF($X67="NNN",SUM(Expenses!BW$20:BW$24)*$F67,IF($X67="FSG",0,IF($X67="MG",SUMPRODUCT(Expenses!BW$20:BW$24,$Z67:$Z71)*$F67,MAX((Expenses!BW$20-$AB67/12)*$AA67*$F67,0)+MAX((Expenses!BW$21-$AB68/12)*$AA68*$F67,0)+MAX((Expenses!BW$22-$AB69/12)*$AA69*$F67,0)+MAX((Expenses!BW$23-$AB70/12)*$AA70*$F67,0)+MAX((Expenses!BW$24-$AB71/12)*$AA71*$F67,0)))))</f>
        <v>0</v>
      </c>
      <c r="BZ238" s="154">
        <f>IF(OR(BZ$165&lt;=EOMONTH($E67,$R67*(1-$O67)),BZ$165&gt;EOMONTH($E67,$P67*12*(1-$O67)+$Q67*12*$O67+$R67*(1-$O67))),0,IF($X67="NNN",SUM(Expenses!BX$20:BX$24)*$F67,IF($X67="FSG",0,IF($X67="MG",SUMPRODUCT(Expenses!BX$20:BX$24,$Z67:$Z71)*$F67,MAX((Expenses!BX$20-$AB67/12)*$AA67*$F67,0)+MAX((Expenses!BX$21-$AB68/12)*$AA68*$F67,0)+MAX((Expenses!BX$22-$AB69/12)*$AA69*$F67,0)+MAX((Expenses!BX$23-$AB70/12)*$AA70*$F67,0)+MAX((Expenses!BX$24-$AB71/12)*$AA71*$F67,0)))))</f>
        <v>0</v>
      </c>
      <c r="CA238" s="154">
        <f>IF(OR(CA$165&lt;=EOMONTH($E67,$R67*(1-$O67)),CA$165&gt;EOMONTH($E67,$P67*12*(1-$O67)+$Q67*12*$O67+$R67*(1-$O67))),0,IF($X67="NNN",SUM(Expenses!BY$20:BY$24)*$F67,IF($X67="FSG",0,IF($X67="MG",SUMPRODUCT(Expenses!BY$20:BY$24,$Z67:$Z71)*$F67,MAX((Expenses!BY$20-$AB67/12)*$AA67*$F67,0)+MAX((Expenses!BY$21-$AB68/12)*$AA68*$F67,0)+MAX((Expenses!BY$22-$AB69/12)*$AA69*$F67,0)+MAX((Expenses!BY$23-$AB70/12)*$AA70*$F67,0)+MAX((Expenses!BY$24-$AB71/12)*$AA71*$F67,0)))))</f>
        <v>0</v>
      </c>
      <c r="CB238" s="154">
        <f>IF(OR(CB$165&lt;=EOMONTH($E67,$R67*(1-$O67)),CB$165&gt;EOMONTH($E67,$P67*12*(1-$O67)+$Q67*12*$O67+$R67*(1-$O67))),0,IF($X67="NNN",SUM(Expenses!BZ$20:BZ$24)*$F67,IF($X67="FSG",0,IF($X67="MG",SUMPRODUCT(Expenses!BZ$20:BZ$24,$Z67:$Z71)*$F67,MAX((Expenses!BZ$20-$AB67/12)*$AA67*$F67,0)+MAX((Expenses!BZ$21-$AB68/12)*$AA68*$F67,0)+MAX((Expenses!BZ$22-$AB69/12)*$AA69*$F67,0)+MAX((Expenses!BZ$23-$AB70/12)*$AA70*$F67,0)+MAX((Expenses!BZ$24-$AB71/12)*$AA71*$F67,0)))))</f>
        <v>0</v>
      </c>
      <c r="CC238" s="154">
        <f>IF(OR(CC$165&lt;=EOMONTH($E67,$R67*(1-$O67)),CC$165&gt;EOMONTH($E67,$P67*12*(1-$O67)+$Q67*12*$O67+$R67*(1-$O67))),0,IF($X67="NNN",SUM(Expenses!CA$20:CA$24)*$F67,IF($X67="FSG",0,IF($X67="MG",SUMPRODUCT(Expenses!CA$20:CA$24,$Z67:$Z71)*$F67,MAX((Expenses!CA$20-$AB67/12)*$AA67*$F67,0)+MAX((Expenses!CA$21-$AB68/12)*$AA68*$F67,0)+MAX((Expenses!CA$22-$AB69/12)*$AA69*$F67,0)+MAX((Expenses!CA$23-$AB70/12)*$AA70*$F67,0)+MAX((Expenses!CA$24-$AB71/12)*$AA71*$F67,0)))))</f>
        <v>0</v>
      </c>
      <c r="CD238" s="154">
        <f>IF(OR(CD$165&lt;=EOMONTH($E67,$R67*(1-$O67)),CD$165&gt;EOMONTH($E67,$P67*12*(1-$O67)+$Q67*12*$O67+$R67*(1-$O67))),0,IF($X67="NNN",SUM(Expenses!CB$20:CB$24)*$F67,IF($X67="FSG",0,IF($X67="MG",SUMPRODUCT(Expenses!CB$20:CB$24,$Z67:$Z71)*$F67,MAX((Expenses!CB$20-$AB67/12)*$AA67*$F67,0)+MAX((Expenses!CB$21-$AB68/12)*$AA68*$F67,0)+MAX((Expenses!CB$22-$AB69/12)*$AA69*$F67,0)+MAX((Expenses!CB$23-$AB70/12)*$AA70*$F67,0)+MAX((Expenses!CB$24-$AB71/12)*$AA71*$F67,0)))))</f>
        <v>0</v>
      </c>
      <c r="CE238" s="154">
        <f>IF(OR(CE$165&lt;=EOMONTH($E67,$R67*(1-$O67)),CE$165&gt;EOMONTH($E67,$P67*12*(1-$O67)+$Q67*12*$O67+$R67*(1-$O67))),0,IF($X67="NNN",SUM(Expenses!CC$20:CC$24)*$F67,IF($X67="FSG",0,IF($X67="MG",SUMPRODUCT(Expenses!CC$20:CC$24,$Z67:$Z71)*$F67,MAX((Expenses!CC$20-$AB67/12)*$AA67*$F67,0)+MAX((Expenses!CC$21-$AB68/12)*$AA68*$F67,0)+MAX((Expenses!CC$22-$AB69/12)*$AA69*$F67,0)+MAX((Expenses!CC$23-$AB70/12)*$AA70*$F67,0)+MAX((Expenses!CC$24-$AB71/12)*$AA71*$F67,0)))))</f>
        <v>0</v>
      </c>
      <c r="CF238" s="154">
        <f>IF(OR(CF$165&lt;=EOMONTH($E67,$R67*(1-$O67)),CF$165&gt;EOMONTH($E67,$P67*12*(1-$O67)+$Q67*12*$O67+$R67*(1-$O67))),0,IF($X67="NNN",SUM(Expenses!CD$20:CD$24)*$F67,IF($X67="FSG",0,IF($X67="MG",SUMPRODUCT(Expenses!CD$20:CD$24,$Z67:$Z71)*$F67,MAX((Expenses!CD$20-$AB67/12)*$AA67*$F67,0)+MAX((Expenses!CD$21-$AB68/12)*$AA68*$F67,0)+MAX((Expenses!CD$22-$AB69/12)*$AA69*$F67,0)+MAX((Expenses!CD$23-$AB70/12)*$AA70*$F67,0)+MAX((Expenses!CD$24-$AB71/12)*$AA71*$F67,0)))))</f>
        <v>0</v>
      </c>
      <c r="CG238" s="154">
        <f>IF(OR(CG$165&lt;=EOMONTH($E67,$R67*(1-$O67)),CG$165&gt;EOMONTH($E67,$P67*12*(1-$O67)+$Q67*12*$O67+$R67*(1-$O67))),0,IF($X67="NNN",SUM(Expenses!CE$20:CE$24)*$F67,IF($X67="FSG",0,IF($X67="MG",SUMPRODUCT(Expenses!CE$20:CE$24,$Z67:$Z71)*$F67,MAX((Expenses!CE$20-$AB67/12)*$AA67*$F67,0)+MAX((Expenses!CE$21-$AB68/12)*$AA68*$F67,0)+MAX((Expenses!CE$22-$AB69/12)*$AA69*$F67,0)+MAX((Expenses!CE$23-$AB70/12)*$AA70*$F67,0)+MAX((Expenses!CE$24-$AB71/12)*$AA71*$F67,0)))))</f>
        <v>0</v>
      </c>
      <c r="CH238" s="154">
        <f>IF(OR(CH$165&lt;=EOMONTH($E67,$R67*(1-$O67)),CH$165&gt;EOMONTH($E67,$P67*12*(1-$O67)+$Q67*12*$O67+$R67*(1-$O67))),0,IF($X67="NNN",SUM(Expenses!CF$20:CF$24)*$F67,IF($X67="FSG",0,IF($X67="MG",SUMPRODUCT(Expenses!CF$20:CF$24,$Z67:$Z71)*$F67,MAX((Expenses!CF$20-$AB67/12)*$AA67*$F67,0)+MAX((Expenses!CF$21-$AB68/12)*$AA68*$F67,0)+MAX((Expenses!CF$22-$AB69/12)*$AA69*$F67,0)+MAX((Expenses!CF$23-$AB70/12)*$AA70*$F67,0)+MAX((Expenses!CF$24-$AB71/12)*$AA71*$F67,0)))))</f>
        <v>0</v>
      </c>
      <c r="CI238" s="154">
        <f>IF(OR(CI$165&lt;=EOMONTH($E67,$R67*(1-$O67)),CI$165&gt;EOMONTH($E67,$P67*12*(1-$O67)+$Q67*12*$O67+$R67*(1-$O67))),0,IF($X67="NNN",SUM(Expenses!CG$20:CG$24)*$F67,IF($X67="FSG",0,IF($X67="MG",SUMPRODUCT(Expenses!CG$20:CG$24,$Z67:$Z71)*$F67,MAX((Expenses!CG$20-$AB67/12)*$AA67*$F67,0)+MAX((Expenses!CG$21-$AB68/12)*$AA68*$F67,0)+MAX((Expenses!CG$22-$AB69/12)*$AA69*$F67,0)+MAX((Expenses!CG$23-$AB70/12)*$AA70*$F67,0)+MAX((Expenses!CG$24-$AB71/12)*$AA71*$F67,0)))))</f>
        <v>0</v>
      </c>
      <c r="CJ238" s="154">
        <f>IF(OR(CJ$165&lt;=EOMONTH($E67,$R67*(1-$O67)),CJ$165&gt;EOMONTH($E67,$P67*12*(1-$O67)+$Q67*12*$O67+$R67*(1-$O67))),0,IF($X67="NNN",SUM(Expenses!CH$20:CH$24)*$F67,IF($X67="FSG",0,IF($X67="MG",SUMPRODUCT(Expenses!CH$20:CH$24,$Z67:$Z71)*$F67,MAX((Expenses!CH$20-$AB67/12)*$AA67*$F67,0)+MAX((Expenses!CH$21-$AB68/12)*$AA68*$F67,0)+MAX((Expenses!CH$22-$AB69/12)*$AA69*$F67,0)+MAX((Expenses!CH$23-$AB70/12)*$AA70*$F67,0)+MAX((Expenses!CH$24-$AB71/12)*$AA71*$F67,0)))))</f>
        <v>0</v>
      </c>
      <c r="CK238" s="154">
        <f>IF(OR(CK$165&lt;=EOMONTH($E67,$R67*(1-$O67)),CK$165&gt;EOMONTH($E67,$P67*12*(1-$O67)+$Q67*12*$O67+$R67*(1-$O67))),0,IF($X67="NNN",SUM(Expenses!CI$20:CI$24)*$F67,IF($X67="FSG",0,IF($X67="MG",SUMPRODUCT(Expenses!CI$20:CI$24,$Z67:$Z71)*$F67,MAX((Expenses!CI$20-$AB67/12)*$AA67*$F67,0)+MAX((Expenses!CI$21-$AB68/12)*$AA68*$F67,0)+MAX((Expenses!CI$22-$AB69/12)*$AA69*$F67,0)+MAX((Expenses!CI$23-$AB70/12)*$AA70*$F67,0)+MAX((Expenses!CI$24-$AB71/12)*$AA71*$F67,0)))))</f>
        <v>0</v>
      </c>
      <c r="CL238" s="154">
        <f>IF(OR(CL$165&lt;=EOMONTH($E67,$R67*(1-$O67)),CL$165&gt;EOMONTH($E67,$P67*12*(1-$O67)+$Q67*12*$O67+$R67*(1-$O67))),0,IF($X67="NNN",SUM(Expenses!CJ$20:CJ$24)*$F67,IF($X67="FSG",0,IF($X67="MG",SUMPRODUCT(Expenses!CJ$20:CJ$24,$Z67:$Z71)*$F67,MAX((Expenses!CJ$20-$AB67/12)*$AA67*$F67,0)+MAX((Expenses!CJ$21-$AB68/12)*$AA68*$F67,0)+MAX((Expenses!CJ$22-$AB69/12)*$AA69*$F67,0)+MAX((Expenses!CJ$23-$AB70/12)*$AA70*$F67,0)+MAX((Expenses!CJ$24-$AB71/12)*$AA71*$F67,0)))))</f>
        <v>0</v>
      </c>
      <c r="CM238" s="154">
        <f>IF(OR(CM$165&lt;=EOMONTH($E67,$R67*(1-$O67)),CM$165&gt;EOMONTH($E67,$P67*12*(1-$O67)+$Q67*12*$O67+$R67*(1-$O67))),0,IF($X67="NNN",SUM(Expenses!CK$20:CK$24)*$F67,IF($X67="FSG",0,IF($X67="MG",SUMPRODUCT(Expenses!CK$20:CK$24,$Z67:$Z71)*$F67,MAX((Expenses!CK$20-$AB67/12)*$AA67*$F67,0)+MAX((Expenses!CK$21-$AB68/12)*$AA68*$F67,0)+MAX((Expenses!CK$22-$AB69/12)*$AA69*$F67,0)+MAX((Expenses!CK$23-$AB70/12)*$AA70*$F67,0)+MAX((Expenses!CK$24-$AB71/12)*$AA71*$F67,0)))))</f>
        <v>0</v>
      </c>
      <c r="CN238" s="154">
        <f>IF(OR(CN$165&lt;=EOMONTH($E67,$R67*(1-$O67)),CN$165&gt;EOMONTH($E67,$P67*12*(1-$O67)+$Q67*12*$O67+$R67*(1-$O67))),0,IF($X67="NNN",SUM(Expenses!CL$20:CL$24)*$F67,IF($X67="FSG",0,IF($X67="MG",SUMPRODUCT(Expenses!CL$20:CL$24,$Z67:$Z71)*$F67,MAX((Expenses!CL$20-$AB67/12)*$AA67*$F67,0)+MAX((Expenses!CL$21-$AB68/12)*$AA68*$F67,0)+MAX((Expenses!CL$22-$AB69/12)*$AA69*$F67,0)+MAX((Expenses!CL$23-$AB70/12)*$AA70*$F67,0)+MAX((Expenses!CL$24-$AB71/12)*$AA71*$F67,0)))))</f>
        <v>0</v>
      </c>
      <c r="CO238" s="154">
        <f>IF(OR(CO$165&lt;=EOMONTH($E67,$R67*(1-$O67)),CO$165&gt;EOMONTH($E67,$P67*12*(1-$O67)+$Q67*12*$O67+$R67*(1-$O67))),0,IF($X67="NNN",SUM(Expenses!CM$20:CM$24)*$F67,IF($X67="FSG",0,IF($X67="MG",SUMPRODUCT(Expenses!CM$20:CM$24,$Z67:$Z71)*$F67,MAX((Expenses!CM$20-$AB67/12)*$AA67*$F67,0)+MAX((Expenses!CM$21-$AB68/12)*$AA68*$F67,0)+MAX((Expenses!CM$22-$AB69/12)*$AA69*$F67,0)+MAX((Expenses!CM$23-$AB70/12)*$AA70*$F67,0)+MAX((Expenses!CM$24-$AB71/12)*$AA71*$F67,0)))))</f>
        <v>0</v>
      </c>
      <c r="CP238" s="154">
        <f>IF(OR(CP$165&lt;=EOMONTH($E67,$R67*(1-$O67)),CP$165&gt;EOMONTH($E67,$P67*12*(1-$O67)+$Q67*12*$O67+$R67*(1-$O67))),0,IF($X67="NNN",SUM(Expenses!CN$20:CN$24)*$F67,IF($X67="FSG",0,IF($X67="MG",SUMPRODUCT(Expenses!CN$20:CN$24,$Z67:$Z71)*$F67,MAX((Expenses!CN$20-$AB67/12)*$AA67*$F67,0)+MAX((Expenses!CN$21-$AB68/12)*$AA68*$F67,0)+MAX((Expenses!CN$22-$AB69/12)*$AA69*$F67,0)+MAX((Expenses!CN$23-$AB70/12)*$AA70*$F67,0)+MAX((Expenses!CN$24-$AB71/12)*$AA71*$F67,0)))))</f>
        <v>0</v>
      </c>
      <c r="CQ238" s="154">
        <f>IF(OR(CQ$165&lt;=EOMONTH($E67,$R67*(1-$O67)),CQ$165&gt;EOMONTH($E67,$P67*12*(1-$O67)+$Q67*12*$O67+$R67*(1-$O67))),0,IF($X67="NNN",SUM(Expenses!CO$20:CO$24)*$F67,IF($X67="FSG",0,IF($X67="MG",SUMPRODUCT(Expenses!CO$20:CO$24,$Z67:$Z71)*$F67,MAX((Expenses!CO$20-$AB67/12)*$AA67*$F67,0)+MAX((Expenses!CO$21-$AB68/12)*$AA68*$F67,0)+MAX((Expenses!CO$22-$AB69/12)*$AA69*$F67,0)+MAX((Expenses!CO$23-$AB70/12)*$AA70*$F67,0)+MAX((Expenses!CO$24-$AB71/12)*$AA71*$F67,0)))))</f>
        <v>0</v>
      </c>
      <c r="CR238" s="154">
        <f>IF(OR(CR$165&lt;=EOMONTH($E67,$R67*(1-$O67)),CR$165&gt;EOMONTH($E67,$P67*12*(1-$O67)+$Q67*12*$O67+$R67*(1-$O67))),0,IF($X67="NNN",SUM(Expenses!CP$20:CP$24)*$F67,IF($X67="FSG",0,IF($X67="MG",SUMPRODUCT(Expenses!CP$20:CP$24,$Z67:$Z71)*$F67,MAX((Expenses!CP$20-$AB67/12)*$AA67*$F67,0)+MAX((Expenses!CP$21-$AB68/12)*$AA68*$F67,0)+MAX((Expenses!CP$22-$AB69/12)*$AA69*$F67,0)+MAX((Expenses!CP$23-$AB70/12)*$AA70*$F67,0)+MAX((Expenses!CP$24-$AB71/12)*$AA71*$F67,0)))))</f>
        <v>0</v>
      </c>
      <c r="CS238" s="154">
        <f>IF(OR(CS$165&lt;=EOMONTH($E67,$R67*(1-$O67)),CS$165&gt;EOMONTH($E67,$P67*12*(1-$O67)+$Q67*12*$O67+$R67*(1-$O67))),0,IF($X67="NNN",SUM(Expenses!CQ$20:CQ$24)*$F67,IF($X67="FSG",0,IF($X67="MG",SUMPRODUCT(Expenses!CQ$20:CQ$24,$Z67:$Z71)*$F67,MAX((Expenses!CQ$20-$AB67/12)*$AA67*$F67,0)+MAX((Expenses!CQ$21-$AB68/12)*$AA68*$F67,0)+MAX((Expenses!CQ$22-$AB69/12)*$AA69*$F67,0)+MAX((Expenses!CQ$23-$AB70/12)*$AA70*$F67,0)+MAX((Expenses!CQ$24-$AB71/12)*$AA71*$F67,0)))))</f>
        <v>0</v>
      </c>
      <c r="CT238" s="154">
        <f>IF(OR(CT$165&lt;=EOMONTH($E67,$R67*(1-$O67)),CT$165&gt;EOMONTH($E67,$P67*12*(1-$O67)+$Q67*12*$O67+$R67*(1-$O67))),0,IF($X67="NNN",SUM(Expenses!CR$20:CR$24)*$F67,IF($X67="FSG",0,IF($X67="MG",SUMPRODUCT(Expenses!CR$20:CR$24,$Z67:$Z71)*$F67,MAX((Expenses!CR$20-$AB67/12)*$AA67*$F67,0)+MAX((Expenses!CR$21-$AB68/12)*$AA68*$F67,0)+MAX((Expenses!CR$22-$AB69/12)*$AA69*$F67,0)+MAX((Expenses!CR$23-$AB70/12)*$AA70*$F67,0)+MAX((Expenses!CR$24-$AB71/12)*$AA71*$F67,0)))))</f>
        <v>0</v>
      </c>
      <c r="CU238" s="154">
        <f>IF(OR(CU$165&lt;=EOMONTH($E67,$R67*(1-$O67)),CU$165&gt;EOMONTH($E67,$P67*12*(1-$O67)+$Q67*12*$O67+$R67*(1-$O67))),0,IF($X67="NNN",SUM(Expenses!CS$20:CS$24)*$F67,IF($X67="FSG",0,IF($X67="MG",SUMPRODUCT(Expenses!CS$20:CS$24,$Z67:$Z71)*$F67,MAX((Expenses!CS$20-$AB67/12)*$AA67*$F67,0)+MAX((Expenses!CS$21-$AB68/12)*$AA68*$F67,0)+MAX((Expenses!CS$22-$AB69/12)*$AA69*$F67,0)+MAX((Expenses!CS$23-$AB70/12)*$AA70*$F67,0)+MAX((Expenses!CS$24-$AB71/12)*$AA71*$F67,0)))))</f>
        <v>0</v>
      </c>
      <c r="CV238" s="154">
        <f>IF(OR(CV$165&lt;=EOMONTH($E67,$R67*(1-$O67)),CV$165&gt;EOMONTH($E67,$P67*12*(1-$O67)+$Q67*12*$O67+$R67*(1-$O67))),0,IF($X67="NNN",SUM(Expenses!CT$20:CT$24)*$F67,IF($X67="FSG",0,IF($X67="MG",SUMPRODUCT(Expenses!CT$20:CT$24,$Z67:$Z71)*$F67,MAX((Expenses!CT$20-$AB67/12)*$AA67*$F67,0)+MAX((Expenses!CT$21-$AB68/12)*$AA68*$F67,0)+MAX((Expenses!CT$22-$AB69/12)*$AA69*$F67,0)+MAX((Expenses!CT$23-$AB70/12)*$AA70*$F67,0)+MAX((Expenses!CT$24-$AB71/12)*$AA71*$F67,0)))))</f>
        <v>0</v>
      </c>
      <c r="CW238" s="154">
        <f>IF(OR(CW$165&lt;=EOMONTH($E67,$R67*(1-$O67)),CW$165&gt;EOMONTH($E67,$P67*12*(1-$O67)+$Q67*12*$O67+$R67*(1-$O67))),0,IF($X67="NNN",SUM(Expenses!CU$20:CU$24)*$F67,IF($X67="FSG",0,IF($X67="MG",SUMPRODUCT(Expenses!CU$20:CU$24,$Z67:$Z71)*$F67,MAX((Expenses!CU$20-$AB67/12)*$AA67*$F67,0)+MAX((Expenses!CU$21-$AB68/12)*$AA68*$F67,0)+MAX((Expenses!CU$22-$AB69/12)*$AA69*$F67,0)+MAX((Expenses!CU$23-$AB70/12)*$AA70*$F67,0)+MAX((Expenses!CU$24-$AB71/12)*$AA71*$F67,0)))))</f>
        <v>0</v>
      </c>
      <c r="CX238" s="154">
        <f>IF(OR(CX$165&lt;=EOMONTH($E67,$R67*(1-$O67)),CX$165&gt;EOMONTH($E67,$P67*12*(1-$O67)+$Q67*12*$O67+$R67*(1-$O67))),0,IF($X67="NNN",SUM(Expenses!CV$20:CV$24)*$F67,IF($X67="FSG",0,IF($X67="MG",SUMPRODUCT(Expenses!CV$20:CV$24,$Z67:$Z71)*$F67,MAX((Expenses!CV$20-$AB67/12)*$AA67*$F67,0)+MAX((Expenses!CV$21-$AB68/12)*$AA68*$F67,0)+MAX((Expenses!CV$22-$AB69/12)*$AA69*$F67,0)+MAX((Expenses!CV$23-$AB70/12)*$AA70*$F67,0)+MAX((Expenses!CV$24-$AB71/12)*$AA71*$F67,0)))))</f>
        <v>0</v>
      </c>
      <c r="CY238" s="154">
        <f>IF(OR(CY$165&lt;=EOMONTH($E67,$R67*(1-$O67)),CY$165&gt;EOMONTH($E67,$P67*12*(1-$O67)+$Q67*12*$O67+$R67*(1-$O67))),0,IF($X67="NNN",SUM(Expenses!CW$20:CW$24)*$F67,IF($X67="FSG",0,IF($X67="MG",SUMPRODUCT(Expenses!CW$20:CW$24,$Z67:$Z71)*$F67,MAX((Expenses!CW$20-$AB67/12)*$AA67*$F67,0)+MAX((Expenses!CW$21-$AB68/12)*$AA68*$F67,0)+MAX((Expenses!CW$22-$AB69/12)*$AA69*$F67,0)+MAX((Expenses!CW$23-$AB70/12)*$AA70*$F67,0)+MAX((Expenses!CW$24-$AB71/12)*$AA71*$F67,0)))))</f>
        <v>0</v>
      </c>
      <c r="CZ238" s="154">
        <f>IF(OR(CZ$165&lt;=EOMONTH($E67,$R67*(1-$O67)),CZ$165&gt;EOMONTH($E67,$P67*12*(1-$O67)+$Q67*12*$O67+$R67*(1-$O67))),0,IF($X67="NNN",SUM(Expenses!CX$20:CX$24)*$F67,IF($X67="FSG",0,IF($X67="MG",SUMPRODUCT(Expenses!CX$20:CX$24,$Z67:$Z71)*$F67,MAX((Expenses!CX$20-$AB67/12)*$AA67*$F67,0)+MAX((Expenses!CX$21-$AB68/12)*$AA68*$F67,0)+MAX((Expenses!CX$22-$AB69/12)*$AA69*$F67,0)+MAX((Expenses!CX$23-$AB70/12)*$AA70*$F67,0)+MAX((Expenses!CX$24-$AB71/12)*$AA71*$F67,0)))))</f>
        <v>0</v>
      </c>
      <c r="DA238" s="154">
        <f>IF(OR(DA$165&lt;=EOMONTH($E67,$R67*(1-$O67)),DA$165&gt;EOMONTH($E67,$P67*12*(1-$O67)+$Q67*12*$O67+$R67*(1-$O67))),0,IF($X67="NNN",SUM(Expenses!CY$20:CY$24)*$F67,IF($X67="FSG",0,IF($X67="MG",SUMPRODUCT(Expenses!CY$20:CY$24,$Z67:$Z71)*$F67,MAX((Expenses!CY$20-$AB67/12)*$AA67*$F67,0)+MAX((Expenses!CY$21-$AB68/12)*$AA68*$F67,0)+MAX((Expenses!CY$22-$AB69/12)*$AA69*$F67,0)+MAX((Expenses!CY$23-$AB70/12)*$AA70*$F67,0)+MAX((Expenses!CY$24-$AB71/12)*$AA71*$F67,0)))))</f>
        <v>0</v>
      </c>
      <c r="DB238" s="154">
        <f>IF(OR(DB$165&lt;=EOMONTH($E67,$R67*(1-$O67)),DB$165&gt;EOMONTH($E67,$P67*12*(1-$O67)+$Q67*12*$O67+$R67*(1-$O67))),0,IF($X67="NNN",SUM(Expenses!CZ$20:CZ$24)*$F67,IF($X67="FSG",0,IF($X67="MG",SUMPRODUCT(Expenses!CZ$20:CZ$24,$Z67:$Z71)*$F67,MAX((Expenses!CZ$20-$AB67/12)*$AA67*$F67,0)+MAX((Expenses!CZ$21-$AB68/12)*$AA68*$F67,0)+MAX((Expenses!CZ$22-$AB69/12)*$AA69*$F67,0)+MAX((Expenses!CZ$23-$AB70/12)*$AA70*$F67,0)+MAX((Expenses!CZ$24-$AB71/12)*$AA71*$F67,0)))))</f>
        <v>0</v>
      </c>
      <c r="DC238" s="154">
        <f>IF(OR(DC$165&lt;=EOMONTH($E67,$R67*(1-$O67)),DC$165&gt;EOMONTH($E67,$P67*12*(1-$O67)+$Q67*12*$O67+$R67*(1-$O67))),0,IF($X67="NNN",SUM(Expenses!DA$20:DA$24)*$F67,IF($X67="FSG",0,IF($X67="MG",SUMPRODUCT(Expenses!DA$20:DA$24,$Z67:$Z71)*$F67,MAX((Expenses!DA$20-$AB67/12)*$AA67*$F67,0)+MAX((Expenses!DA$21-$AB68/12)*$AA68*$F67,0)+MAX((Expenses!DA$22-$AB69/12)*$AA69*$F67,0)+MAX((Expenses!DA$23-$AB70/12)*$AA70*$F67,0)+MAX((Expenses!DA$24-$AB71/12)*$AA71*$F67,0)))))</f>
        <v>0</v>
      </c>
      <c r="DD238" s="154">
        <f>IF(OR(DD$165&lt;=EOMONTH($E67,$R67*(1-$O67)),DD$165&gt;EOMONTH($E67,$P67*12*(1-$O67)+$Q67*12*$O67+$R67*(1-$O67))),0,IF($X67="NNN",SUM(Expenses!DB$20:DB$24)*$F67,IF($X67="FSG",0,IF($X67="MG",SUMPRODUCT(Expenses!DB$20:DB$24,$Z67:$Z71)*$F67,MAX((Expenses!DB$20-$AB67/12)*$AA67*$F67,0)+MAX((Expenses!DB$21-$AB68/12)*$AA68*$F67,0)+MAX((Expenses!DB$22-$AB69/12)*$AA69*$F67,0)+MAX((Expenses!DB$23-$AB70/12)*$AA70*$F67,0)+MAX((Expenses!DB$24-$AB71/12)*$AA71*$F67,0)))))</f>
        <v>0</v>
      </c>
      <c r="DE238" s="154">
        <f>IF(OR(DE$165&lt;=EOMONTH($E67,$R67*(1-$O67)),DE$165&gt;EOMONTH($E67,$P67*12*(1-$O67)+$Q67*12*$O67+$R67*(1-$O67))),0,IF($X67="NNN",SUM(Expenses!DC$20:DC$24)*$F67,IF($X67="FSG",0,IF($X67="MG",SUMPRODUCT(Expenses!DC$20:DC$24,$Z67:$Z71)*$F67,MAX((Expenses!DC$20-$AB67/12)*$AA67*$F67,0)+MAX((Expenses!DC$21-$AB68/12)*$AA68*$F67,0)+MAX((Expenses!DC$22-$AB69/12)*$AA69*$F67,0)+MAX((Expenses!DC$23-$AB70/12)*$AA70*$F67,0)+MAX((Expenses!DC$24-$AB71/12)*$AA71*$F67,0)))))</f>
        <v>0</v>
      </c>
      <c r="DF238" s="154">
        <f>IF(OR(DF$165&lt;=EOMONTH($E67,$R67*(1-$O67)),DF$165&gt;EOMONTH($E67,$P67*12*(1-$O67)+$Q67*12*$O67+$R67*(1-$O67))),0,IF($X67="NNN",SUM(Expenses!DD$20:DD$24)*$F67,IF($X67="FSG",0,IF($X67="MG",SUMPRODUCT(Expenses!DD$20:DD$24,$Z67:$Z71)*$F67,MAX((Expenses!DD$20-$AB67/12)*$AA67*$F67,0)+MAX((Expenses!DD$21-$AB68/12)*$AA68*$F67,0)+MAX((Expenses!DD$22-$AB69/12)*$AA69*$F67,0)+MAX((Expenses!DD$23-$AB70/12)*$AA70*$F67,0)+MAX((Expenses!DD$24-$AB71/12)*$AA71*$F67,0)))))</f>
        <v>0</v>
      </c>
      <c r="DG238" s="154">
        <f>IF(OR(DG$165&lt;=EOMONTH($E67,$R67*(1-$O67)),DG$165&gt;EOMONTH($E67,$P67*12*(1-$O67)+$Q67*12*$O67+$R67*(1-$O67))),0,IF($X67="NNN",SUM(Expenses!DE$20:DE$24)*$F67,IF($X67="FSG",0,IF($X67="MG",SUMPRODUCT(Expenses!DE$20:DE$24,$Z67:$Z71)*$F67,MAX((Expenses!DE$20-$AB67/12)*$AA67*$F67,0)+MAX((Expenses!DE$21-$AB68/12)*$AA68*$F67,0)+MAX((Expenses!DE$22-$AB69/12)*$AA69*$F67,0)+MAX((Expenses!DE$23-$AB70/12)*$AA70*$F67,0)+MAX((Expenses!DE$24-$AB71/12)*$AA71*$F67,0)))))</f>
        <v>0</v>
      </c>
      <c r="DH238" s="154">
        <f>IF(OR(DH$165&lt;=EOMONTH($E67,$R67*(1-$O67)),DH$165&gt;EOMONTH($E67,$P67*12*(1-$O67)+$Q67*12*$O67+$R67*(1-$O67))),0,IF($X67="NNN",SUM(Expenses!DF$20:DF$24)*$F67,IF($X67="FSG",0,IF($X67="MG",SUMPRODUCT(Expenses!DF$20:DF$24,$Z67:$Z71)*$F67,MAX((Expenses!DF$20-$AB67/12)*$AA67*$F67,0)+MAX((Expenses!DF$21-$AB68/12)*$AA68*$F67,0)+MAX((Expenses!DF$22-$AB69/12)*$AA69*$F67,0)+MAX((Expenses!DF$23-$AB70/12)*$AA70*$F67,0)+MAX((Expenses!DF$24-$AB71/12)*$AA71*$F67,0)))))</f>
        <v>0</v>
      </c>
      <c r="DI238" s="154">
        <f>IF(OR(DI$165&lt;=EOMONTH($E67,$R67*(1-$O67)),DI$165&gt;EOMONTH($E67,$P67*12*(1-$O67)+$Q67*12*$O67+$R67*(1-$O67))),0,IF($X67="NNN",SUM(Expenses!DG$20:DG$24)*$F67,IF($X67="FSG",0,IF($X67="MG",SUMPRODUCT(Expenses!DG$20:DG$24,$Z67:$Z71)*$F67,MAX((Expenses!DG$20-$AB67/12)*$AA67*$F67,0)+MAX((Expenses!DG$21-$AB68/12)*$AA68*$F67,0)+MAX((Expenses!DG$22-$AB69/12)*$AA69*$F67,0)+MAX((Expenses!DG$23-$AB70/12)*$AA70*$F67,0)+MAX((Expenses!DG$24-$AB71/12)*$AA71*$F67,0)))))</f>
        <v>0</v>
      </c>
      <c r="DJ238" s="154">
        <f>IF(OR(DJ$165&lt;=EOMONTH($E67,$R67*(1-$O67)),DJ$165&gt;EOMONTH($E67,$P67*12*(1-$O67)+$Q67*12*$O67+$R67*(1-$O67))),0,IF($X67="NNN",SUM(Expenses!DH$20:DH$24)*$F67,IF($X67="FSG",0,IF($X67="MG",SUMPRODUCT(Expenses!DH$20:DH$24,$Z67:$Z71)*$F67,MAX((Expenses!DH$20-$AB67/12)*$AA67*$F67,0)+MAX((Expenses!DH$21-$AB68/12)*$AA68*$F67,0)+MAX((Expenses!DH$22-$AB69/12)*$AA69*$F67,0)+MAX((Expenses!DH$23-$AB70/12)*$AA70*$F67,0)+MAX((Expenses!DH$24-$AB71/12)*$AA71*$F67,0)))))</f>
        <v>0</v>
      </c>
      <c r="DK238" s="154">
        <f>IF(OR(DK$165&lt;=EOMONTH($E67,$R67*(1-$O67)),DK$165&gt;EOMONTH($E67,$P67*12*(1-$O67)+$Q67*12*$O67+$R67*(1-$O67))),0,IF($X67="NNN",SUM(Expenses!DI$20:DI$24)*$F67,IF($X67="FSG",0,IF($X67="MG",SUMPRODUCT(Expenses!DI$20:DI$24,$Z67:$Z71)*$F67,MAX((Expenses!DI$20-$AB67/12)*$AA67*$F67,0)+MAX((Expenses!DI$21-$AB68/12)*$AA68*$F67,0)+MAX((Expenses!DI$22-$AB69/12)*$AA69*$F67,0)+MAX((Expenses!DI$23-$AB70/12)*$AA70*$F67,0)+MAX((Expenses!DI$24-$AB71/12)*$AA71*$F67,0)))))</f>
        <v>0</v>
      </c>
      <c r="DL238" s="154">
        <f>IF(OR(DL$165&lt;=EOMONTH($E67,$R67*(1-$O67)),DL$165&gt;EOMONTH($E67,$P67*12*(1-$O67)+$Q67*12*$O67+$R67*(1-$O67))),0,IF($X67="NNN",SUM(Expenses!DJ$20:DJ$24)*$F67,IF($X67="FSG",0,IF($X67="MG",SUMPRODUCT(Expenses!DJ$20:DJ$24,$Z67:$Z71)*$F67,MAX((Expenses!DJ$20-$AB67/12)*$AA67*$F67,0)+MAX((Expenses!DJ$21-$AB68/12)*$AA68*$F67,0)+MAX((Expenses!DJ$22-$AB69/12)*$AA69*$F67,0)+MAX((Expenses!DJ$23-$AB70/12)*$AA70*$F67,0)+MAX((Expenses!DJ$24-$AB71/12)*$AA71*$F67,0)))))</f>
        <v>0</v>
      </c>
      <c r="DM238" s="154">
        <f>IF(OR(DM$165&lt;=EOMONTH($E67,$R67*(1-$O67)),DM$165&gt;EOMONTH($E67,$P67*12*(1-$O67)+$Q67*12*$O67+$R67*(1-$O67))),0,IF($X67="NNN",SUM(Expenses!DK$20:DK$24)*$F67,IF($X67="FSG",0,IF($X67="MG",SUMPRODUCT(Expenses!DK$20:DK$24,$Z67:$Z71)*$F67,MAX((Expenses!DK$20-$AB67/12)*$AA67*$F67,0)+MAX((Expenses!DK$21-$AB68/12)*$AA68*$F67,0)+MAX((Expenses!DK$22-$AB69/12)*$AA69*$F67,0)+MAX((Expenses!DK$23-$AB70/12)*$AA70*$F67,0)+MAX((Expenses!DK$24-$AB71/12)*$AA71*$F67,0)))))</f>
        <v>0</v>
      </c>
      <c r="DN238" s="154">
        <f>IF(OR(DN$165&lt;=EOMONTH($E67,$R67*(1-$O67)),DN$165&gt;EOMONTH($E67,$P67*12*(1-$O67)+$Q67*12*$O67+$R67*(1-$O67))),0,IF($X67="NNN",SUM(Expenses!DL$20:DL$24)*$F67,IF($X67="FSG",0,IF($X67="MG",SUMPRODUCT(Expenses!DL$20:DL$24,$Z67:$Z71)*$F67,MAX((Expenses!DL$20-$AB67/12)*$AA67*$F67,0)+MAX((Expenses!DL$21-$AB68/12)*$AA68*$F67,0)+MAX((Expenses!DL$22-$AB69/12)*$AA69*$F67,0)+MAX((Expenses!DL$23-$AB70/12)*$AA70*$F67,0)+MAX((Expenses!DL$24-$AB71/12)*$AA71*$F67,0)))))</f>
        <v>0</v>
      </c>
      <c r="DO238" s="154">
        <f>IF(OR(DO$165&lt;=EOMONTH($E67,$R67*(1-$O67)),DO$165&gt;EOMONTH($E67,$P67*12*(1-$O67)+$Q67*12*$O67+$R67*(1-$O67))),0,IF($X67="NNN",SUM(Expenses!DM$20:DM$24)*$F67,IF($X67="FSG",0,IF($X67="MG",SUMPRODUCT(Expenses!DM$20:DM$24,$Z67:$Z71)*$F67,MAX((Expenses!DM$20-$AB67/12)*$AA67*$F67,0)+MAX((Expenses!DM$21-$AB68/12)*$AA68*$F67,0)+MAX((Expenses!DM$22-$AB69/12)*$AA69*$F67,0)+MAX((Expenses!DM$23-$AB70/12)*$AA70*$F67,0)+MAX((Expenses!DM$24-$AB71/12)*$AA71*$F67,0)))))</f>
        <v>0</v>
      </c>
      <c r="DP238" s="154">
        <f>IF(OR(DP$165&lt;=EOMONTH($E67,$R67*(1-$O67)),DP$165&gt;EOMONTH($E67,$P67*12*(1-$O67)+$Q67*12*$O67+$R67*(1-$O67))),0,IF($X67="NNN",SUM(Expenses!DN$20:DN$24)*$F67,IF($X67="FSG",0,IF($X67="MG",SUMPRODUCT(Expenses!DN$20:DN$24,$Z67:$Z71)*$F67,MAX((Expenses!DN$20-$AB67/12)*$AA67*$F67,0)+MAX((Expenses!DN$21-$AB68/12)*$AA68*$F67,0)+MAX((Expenses!DN$22-$AB69/12)*$AA69*$F67,0)+MAX((Expenses!DN$23-$AB70/12)*$AA70*$F67,0)+MAX((Expenses!DN$24-$AB71/12)*$AA71*$F67,0)))))</f>
        <v>0</v>
      </c>
      <c r="DQ238" s="154">
        <f>IF(OR(DQ$165&lt;=EOMONTH($E67,$R67*(1-$O67)),DQ$165&gt;EOMONTH($E67,$P67*12*(1-$O67)+$Q67*12*$O67+$R67*(1-$O67))),0,IF($X67="NNN",SUM(Expenses!DO$20:DO$24)*$F67,IF($X67="FSG",0,IF($X67="MG",SUMPRODUCT(Expenses!DO$20:DO$24,$Z67:$Z71)*$F67,MAX((Expenses!DO$20-$AB67/12)*$AA67*$F67,0)+MAX((Expenses!DO$21-$AB68/12)*$AA68*$F67,0)+MAX((Expenses!DO$22-$AB69/12)*$AA69*$F67,0)+MAX((Expenses!DO$23-$AB70/12)*$AA70*$F67,0)+MAX((Expenses!DO$24-$AB71/12)*$AA71*$F67,0)))))</f>
        <v>0</v>
      </c>
      <c r="DR238" s="154">
        <f>IF(OR(DR$165&lt;=EOMONTH($E67,$R67*(1-$O67)),DR$165&gt;EOMONTH($E67,$P67*12*(1-$O67)+$Q67*12*$O67+$R67*(1-$O67))),0,IF($X67="NNN",SUM(Expenses!DP$20:DP$24)*$F67,IF($X67="FSG",0,IF($X67="MG",SUMPRODUCT(Expenses!DP$20:DP$24,$Z67:$Z71)*$F67,MAX((Expenses!DP$20-$AB67/12)*$AA67*$F67,0)+MAX((Expenses!DP$21-$AB68/12)*$AA68*$F67,0)+MAX((Expenses!DP$22-$AB69/12)*$AA69*$F67,0)+MAX((Expenses!DP$23-$AB70/12)*$AA70*$F67,0)+MAX((Expenses!DP$24-$AB71/12)*$AA71*$F67,0)))))</f>
        <v>0</v>
      </c>
      <c r="DS238" s="154">
        <f>IF(OR(DS$165&lt;=EOMONTH($E67,$R67*(1-$O67)),DS$165&gt;EOMONTH($E67,$P67*12*(1-$O67)+$Q67*12*$O67+$R67*(1-$O67))),0,IF($X67="NNN",SUM(Expenses!DQ$20:DQ$24)*$F67,IF($X67="FSG",0,IF($X67="MG",SUMPRODUCT(Expenses!DQ$20:DQ$24,$Z67:$Z71)*$F67,MAX((Expenses!DQ$20-$AB67/12)*$AA67*$F67,0)+MAX((Expenses!DQ$21-$AB68/12)*$AA68*$F67,0)+MAX((Expenses!DQ$22-$AB69/12)*$AA69*$F67,0)+MAX((Expenses!DQ$23-$AB70/12)*$AA70*$F67,0)+MAX((Expenses!DQ$24-$AB71/12)*$AA71*$F67,0)))))</f>
        <v>0</v>
      </c>
      <c r="DT238" s="154">
        <f>IF(OR(DT$165&lt;=EOMONTH($E67,$R67*(1-$O67)),DT$165&gt;EOMONTH($E67,$P67*12*(1-$O67)+$Q67*12*$O67+$R67*(1-$O67))),0,IF($X67="NNN",SUM(Expenses!DR$20:DR$24)*$F67,IF($X67="FSG",0,IF($X67="MG",SUMPRODUCT(Expenses!DR$20:DR$24,$Z67:$Z71)*$F67,MAX((Expenses!DR$20-$AB67/12)*$AA67*$F67,0)+MAX((Expenses!DR$21-$AB68/12)*$AA68*$F67,0)+MAX((Expenses!DR$22-$AB69/12)*$AA69*$F67,0)+MAX((Expenses!DR$23-$AB70/12)*$AA70*$F67,0)+MAX((Expenses!DR$24-$AB71/12)*$AA71*$F67,0)))))</f>
        <v>0</v>
      </c>
      <c r="DU238" s="154">
        <f>IF(OR(DU$165&lt;=EOMONTH($E67,$R67*(1-$O67)),DU$165&gt;EOMONTH($E67,$P67*12*(1-$O67)+$Q67*12*$O67+$R67*(1-$O67))),0,IF($X67="NNN",SUM(Expenses!DS$20:DS$24)*$F67,IF($X67="FSG",0,IF($X67="MG",SUMPRODUCT(Expenses!DS$20:DS$24,$Z67:$Z71)*$F67,MAX((Expenses!DS$20-$AB67/12)*$AA67*$F67,0)+MAX((Expenses!DS$21-$AB68/12)*$AA68*$F67,0)+MAX((Expenses!DS$22-$AB69/12)*$AA69*$F67,0)+MAX((Expenses!DS$23-$AB70/12)*$AA70*$F67,0)+MAX((Expenses!DS$24-$AB71/12)*$AA71*$F67,0)))))</f>
        <v>0</v>
      </c>
      <c r="DV238" s="154">
        <f>IF(OR(DV$165&lt;=EOMONTH($E67,$R67*(1-$O67)),DV$165&gt;EOMONTH($E67,$P67*12*(1-$O67)+$Q67*12*$O67+$R67*(1-$O67))),0,IF($X67="NNN",SUM(Expenses!DT$20:DT$24)*$F67,IF($X67="FSG",0,IF($X67="MG",SUMPRODUCT(Expenses!DT$20:DT$24,$Z67:$Z71)*$F67,MAX((Expenses!DT$20-$AB67/12)*$AA67*$F67,0)+MAX((Expenses!DT$21-$AB68/12)*$AA68*$F67,0)+MAX((Expenses!DT$22-$AB69/12)*$AA69*$F67,0)+MAX((Expenses!DT$23-$AB70/12)*$AA70*$F67,0)+MAX((Expenses!DT$24-$AB71/12)*$AA71*$F67,0)))))</f>
        <v>0</v>
      </c>
      <c r="DW238" s="154">
        <f>IF(OR(DW$165&lt;=EOMONTH($E67,$R67*(1-$O67)),DW$165&gt;EOMONTH($E67,$P67*12*(1-$O67)+$Q67*12*$O67+$R67*(1-$O67))),0,IF($X67="NNN",SUM(Expenses!DU$20:DU$24)*$F67,IF($X67="FSG",0,IF($X67="MG",SUMPRODUCT(Expenses!DU$20:DU$24,$Z67:$Z71)*$F67,MAX((Expenses!DU$20-$AB67/12)*$AA67*$F67,0)+MAX((Expenses!DU$21-$AB68/12)*$AA68*$F67,0)+MAX((Expenses!DU$22-$AB69/12)*$AA69*$F67,0)+MAX((Expenses!DU$23-$AB70/12)*$AA70*$F67,0)+MAX((Expenses!DU$24-$AB71/12)*$AA71*$F67,0)))))</f>
        <v>0</v>
      </c>
      <c r="DX238" s="154">
        <f>IF(OR(DX$165&lt;=EOMONTH($E67,$R67*(1-$O67)),DX$165&gt;EOMONTH($E67,$P67*12*(1-$O67)+$Q67*12*$O67+$R67*(1-$O67))),0,IF($X67="NNN",SUM(Expenses!DV$20:DV$24)*$F67,IF($X67="FSG",0,IF($X67="MG",SUMPRODUCT(Expenses!DV$20:DV$24,$Z67:$Z71)*$F67,MAX((Expenses!DV$20-$AB67/12)*$AA67*$F67,0)+MAX((Expenses!DV$21-$AB68/12)*$AA68*$F67,0)+MAX((Expenses!DV$22-$AB69/12)*$AA69*$F67,0)+MAX((Expenses!DV$23-$AB70/12)*$AA70*$F67,0)+MAX((Expenses!DV$24-$AB71/12)*$AA71*$F67,0)))))</f>
        <v>0</v>
      </c>
      <c r="DY238" s="154">
        <f>IF(OR(DY$165&lt;=EOMONTH($E67,$R67*(1-$O67)),DY$165&gt;EOMONTH($E67,$P67*12*(1-$O67)+$Q67*12*$O67+$R67*(1-$O67))),0,IF($X67="NNN",SUM(Expenses!DW$20:DW$24)*$F67,IF($X67="FSG",0,IF($X67="MG",SUMPRODUCT(Expenses!DW$20:DW$24,$Z67:$Z71)*$F67,MAX((Expenses!DW$20-$AB67/12)*$AA67*$F67,0)+MAX((Expenses!DW$21-$AB68/12)*$AA68*$F67,0)+MAX((Expenses!DW$22-$AB69/12)*$AA69*$F67,0)+MAX((Expenses!DW$23-$AB70/12)*$AA70*$F67,0)+MAX((Expenses!DW$24-$AB71/12)*$AA71*$F67,0)))))</f>
        <v>0</v>
      </c>
      <c r="DZ238" s="154">
        <f>IF(OR(DZ$165&lt;=EOMONTH($E67,$R67*(1-$O67)),DZ$165&gt;EOMONTH($E67,$P67*12*(1-$O67)+$Q67*12*$O67+$R67*(1-$O67))),0,IF($X67="NNN",SUM(Expenses!DX$20:DX$24)*$F67,IF($X67="FSG",0,IF($X67="MG",SUMPRODUCT(Expenses!DX$20:DX$24,$Z67:$Z71)*$F67,MAX((Expenses!DX$20-$AB67/12)*$AA67*$F67,0)+MAX((Expenses!DX$21-$AB68/12)*$AA68*$F67,0)+MAX((Expenses!DX$22-$AB69/12)*$AA69*$F67,0)+MAX((Expenses!DX$23-$AB70/12)*$AA70*$F67,0)+MAX((Expenses!DX$24-$AB71/12)*$AA71*$F67,0)))))</f>
        <v>0</v>
      </c>
      <c r="EA238" s="154">
        <f>IF(OR(EA$165&lt;=EOMONTH($E67,$R67*(1-$O67)),EA$165&gt;EOMONTH($E67,$P67*12*(1-$O67)+$Q67*12*$O67+$R67*(1-$O67))),0,IF($X67="NNN",SUM(Expenses!DY$20:DY$24)*$F67,IF($X67="FSG",0,IF($X67="MG",SUMPRODUCT(Expenses!DY$20:DY$24,$Z67:$Z71)*$F67,MAX((Expenses!DY$20-$AB67/12)*$AA67*$F67,0)+MAX((Expenses!DY$21-$AB68/12)*$AA68*$F67,0)+MAX((Expenses!DY$22-$AB69/12)*$AA69*$F67,0)+MAX((Expenses!DY$23-$AB70/12)*$AA70*$F67,0)+MAX((Expenses!DY$24-$AB71/12)*$AA71*$F67,0)))))</f>
        <v>0</v>
      </c>
      <c r="EB238" s="154">
        <f>IF(OR(EB$165&lt;=EOMONTH($E67,$R67*(1-$O67)),EB$165&gt;EOMONTH($E67,$P67*12*(1-$O67)+$Q67*12*$O67+$R67*(1-$O67))),0,IF($X67="NNN",SUM(Expenses!DZ$20:DZ$24)*$F67,IF($X67="FSG",0,IF($X67="MG",SUMPRODUCT(Expenses!DZ$20:DZ$24,$Z67:$Z71)*$F67,MAX((Expenses!DZ$20-$AB67/12)*$AA67*$F67,0)+MAX((Expenses!DZ$21-$AB68/12)*$AA68*$F67,0)+MAX((Expenses!DZ$22-$AB69/12)*$AA69*$F67,0)+MAX((Expenses!DZ$23-$AB70/12)*$AA70*$F67,0)+MAX((Expenses!DZ$24-$AB71/12)*$AA71*$F67,0)))))</f>
        <v>0</v>
      </c>
      <c r="EC238" s="154">
        <f>IF(OR(EC$165&lt;=EOMONTH($E67,$R67*(1-$O67)),EC$165&gt;EOMONTH($E67,$P67*12*(1-$O67)+$Q67*12*$O67+$R67*(1-$O67))),0,IF($X67="NNN",SUM(Expenses!EA$20:EA$24)*$F67,IF($X67="FSG",0,IF($X67="MG",SUMPRODUCT(Expenses!EA$20:EA$24,$Z67:$Z71)*$F67,MAX((Expenses!EA$20-$AB67/12)*$AA67*$F67,0)+MAX((Expenses!EA$21-$AB68/12)*$AA68*$F67,0)+MAX((Expenses!EA$22-$AB69/12)*$AA69*$F67,0)+MAX((Expenses!EA$23-$AB70/12)*$AA70*$F67,0)+MAX((Expenses!EA$24-$AB71/12)*$AA71*$F67,0)))))</f>
        <v>0</v>
      </c>
      <c r="ED238" s="154">
        <f>IF(OR(ED$165&lt;=EOMONTH($E67,$R67*(1-$O67)),ED$165&gt;EOMONTH($E67,$P67*12*(1-$O67)+$Q67*12*$O67+$R67*(1-$O67))),0,IF($X67="NNN",SUM(Expenses!EB$20:EB$24)*$F67,IF($X67="FSG",0,IF($X67="MG",SUMPRODUCT(Expenses!EB$20:EB$24,$Z67:$Z71)*$F67,MAX((Expenses!EB$20-$AB67/12)*$AA67*$F67,0)+MAX((Expenses!EB$21-$AB68/12)*$AA68*$F67,0)+MAX((Expenses!EB$22-$AB69/12)*$AA69*$F67,0)+MAX((Expenses!EB$23-$AB70/12)*$AA70*$F67,0)+MAX((Expenses!EB$24-$AB71/12)*$AA71*$F67,0)))))</f>
        <v>0</v>
      </c>
      <c r="EE238" s="154">
        <f>IF(OR(EE$165&lt;=EOMONTH($E67,$R67*(1-$O67)),EE$165&gt;EOMONTH($E67,$P67*12*(1-$O67)+$Q67*12*$O67+$R67*(1-$O67))),0,IF($X67="NNN",SUM(Expenses!EC$20:EC$24)*$F67,IF($X67="FSG",0,IF($X67="MG",SUMPRODUCT(Expenses!EC$20:EC$24,$Z67:$Z71)*$F67,MAX((Expenses!EC$20-$AB67/12)*$AA67*$F67,0)+MAX((Expenses!EC$21-$AB68/12)*$AA68*$F67,0)+MAX((Expenses!EC$22-$AB69/12)*$AA69*$F67,0)+MAX((Expenses!EC$23-$AB70/12)*$AA70*$F67,0)+MAX((Expenses!EC$24-$AB71/12)*$AA71*$F67,0)))))</f>
        <v>0</v>
      </c>
      <c r="EF238" s="154">
        <f>IF(OR(EF$165&lt;=EOMONTH($E67,$R67*(1-$O67)),EF$165&gt;EOMONTH($E67,$P67*12*(1-$O67)+$Q67*12*$O67+$R67*(1-$O67))),0,IF($X67="NNN",SUM(Expenses!ED$20:ED$24)*$F67,IF($X67="FSG",0,IF($X67="MG",SUMPRODUCT(Expenses!ED$20:ED$24,$Z67:$Z71)*$F67,MAX((Expenses!ED$20-$AB67/12)*$AA67*$F67,0)+MAX((Expenses!ED$21-$AB68/12)*$AA68*$F67,0)+MAX((Expenses!ED$22-$AB69/12)*$AA69*$F67,0)+MAX((Expenses!ED$23-$AB70/12)*$AA70*$F67,0)+MAX((Expenses!ED$24-$AB71/12)*$AA71*$F67,0)))))</f>
        <v>0</v>
      </c>
      <c r="EG238" s="154">
        <f>IF(OR(EG$165&lt;=EOMONTH($E67,$R67*(1-$O67)),EG$165&gt;EOMONTH($E67,$P67*12*(1-$O67)+$Q67*12*$O67+$R67*(1-$O67))),0,IF($X67="NNN",SUM(Expenses!EE$20:EE$24)*$F67,IF($X67="FSG",0,IF($X67="MG",SUMPRODUCT(Expenses!EE$20:EE$24,$Z67:$Z71)*$F67,MAX((Expenses!EE$20-$AB67/12)*$AA67*$F67,0)+MAX((Expenses!EE$21-$AB68/12)*$AA68*$F67,0)+MAX((Expenses!EE$22-$AB69/12)*$AA69*$F67,0)+MAX((Expenses!EE$23-$AB70/12)*$AA70*$F67,0)+MAX((Expenses!EE$24-$AB71/12)*$AA71*$F67,0)))))</f>
        <v>0</v>
      </c>
      <c r="EH238" s="154">
        <f>IF(OR(EH$165&lt;=EOMONTH($E67,$R67*(1-$O67)),EH$165&gt;EOMONTH($E67,$P67*12*(1-$O67)+$Q67*12*$O67+$R67*(1-$O67))),0,IF($X67="NNN",SUM(Expenses!EF$20:EF$24)*$F67,IF($X67="FSG",0,IF($X67="MG",SUMPRODUCT(Expenses!EF$20:EF$24,$Z67:$Z71)*$F67,MAX((Expenses!EF$20-$AB67/12)*$AA67*$F67,0)+MAX((Expenses!EF$21-$AB68/12)*$AA68*$F67,0)+MAX((Expenses!EF$22-$AB69/12)*$AA69*$F67,0)+MAX((Expenses!EF$23-$AB70/12)*$AA70*$F67,0)+MAX((Expenses!EF$24-$AB71/12)*$AA71*$F67,0)))))</f>
        <v>0</v>
      </c>
      <c r="EI238" s="154">
        <f>IF(OR(EI$165&lt;=EOMONTH($E67,$R67*(1-$O67)),EI$165&gt;EOMONTH($E67,$P67*12*(1-$O67)+$Q67*12*$O67+$R67*(1-$O67))),0,IF($X67="NNN",SUM(Expenses!EG$20:EG$24)*$F67,IF($X67="FSG",0,IF($X67="MG",SUMPRODUCT(Expenses!EG$20:EG$24,$Z67:$Z71)*$F67,MAX((Expenses!EG$20-$AB67/12)*$AA67*$F67,0)+MAX((Expenses!EG$21-$AB68/12)*$AA68*$F67,0)+MAX((Expenses!EG$22-$AB69/12)*$AA69*$F67,0)+MAX((Expenses!EG$23-$AB70/12)*$AA70*$F67,0)+MAX((Expenses!EG$24-$AB71/12)*$AA71*$F67,0)))))</f>
        <v>0</v>
      </c>
      <c r="EJ238" s="154">
        <f>IF(OR(EJ$165&lt;=EOMONTH($E67,$R67*(1-$O67)),EJ$165&gt;EOMONTH($E67,$P67*12*(1-$O67)+$Q67*12*$O67+$R67*(1-$O67))),0,IF($X67="NNN",SUM(Expenses!EH$20:EH$24)*$F67,IF($X67="FSG",0,IF($X67="MG",SUMPRODUCT(Expenses!EH$20:EH$24,$Z67:$Z71)*$F67,MAX((Expenses!EH$20-$AB67/12)*$AA67*$F67,0)+MAX((Expenses!EH$21-$AB68/12)*$AA68*$F67,0)+MAX((Expenses!EH$22-$AB69/12)*$AA69*$F67,0)+MAX((Expenses!EH$23-$AB70/12)*$AA70*$F67,0)+MAX((Expenses!EH$24-$AB71/12)*$AA71*$F67,0)))))</f>
        <v>0</v>
      </c>
      <c r="EK238" s="154">
        <f>IF(OR(EK$165&lt;=EOMONTH($E67,$R67*(1-$O67)),EK$165&gt;EOMONTH($E67,$P67*12*(1-$O67)+$Q67*12*$O67+$R67*(1-$O67))),0,IF($X67="NNN",SUM(Expenses!EI$20:EI$24)*$F67,IF($X67="FSG",0,IF($X67="MG",SUMPRODUCT(Expenses!EI$20:EI$24,$Z67:$Z71)*$F67,MAX((Expenses!EI$20-$AB67/12)*$AA67*$F67,0)+MAX((Expenses!EI$21-$AB68/12)*$AA68*$F67,0)+MAX((Expenses!EI$22-$AB69/12)*$AA69*$F67,0)+MAX((Expenses!EI$23-$AB70/12)*$AA70*$F67,0)+MAX((Expenses!EI$24-$AB71/12)*$AA71*$F67,0)))))</f>
        <v>0</v>
      </c>
      <c r="EL238" s="154">
        <f>IF(OR(EL$165&lt;=EOMONTH($E67,$R67*(1-$O67)),EL$165&gt;EOMONTH($E67,$P67*12*(1-$O67)+$Q67*12*$O67+$R67*(1-$O67))),0,IF($X67="NNN",SUM(Expenses!EJ$20:EJ$24)*$F67,IF($X67="FSG",0,IF($X67="MG",SUMPRODUCT(Expenses!EJ$20:EJ$24,$Z67:$Z71)*$F67,MAX((Expenses!EJ$20-$AB67/12)*$AA67*$F67,0)+MAX((Expenses!EJ$21-$AB68/12)*$AA68*$F67,0)+MAX((Expenses!EJ$22-$AB69/12)*$AA69*$F67,0)+MAX((Expenses!EJ$23-$AB70/12)*$AA70*$F67,0)+MAX((Expenses!EJ$24-$AB71/12)*$AA71*$F67,0)))))</f>
        <v>0</v>
      </c>
      <c r="EM238" s="154">
        <f>IF(OR(EM$165&lt;=EOMONTH($E67,$R67*(1-$O67)),EM$165&gt;EOMONTH($E67,$P67*12*(1-$O67)+$Q67*12*$O67+$R67*(1-$O67))),0,IF($X67="NNN",SUM(Expenses!EK$20:EK$24)*$F67,IF($X67="FSG",0,IF($X67="MG",SUMPRODUCT(Expenses!EK$20:EK$24,$Z67:$Z71)*$F67,MAX((Expenses!EK$20-$AB67/12)*$AA67*$F67,0)+MAX((Expenses!EK$21-$AB68/12)*$AA68*$F67,0)+MAX((Expenses!EK$22-$AB69/12)*$AA69*$F67,0)+MAX((Expenses!EK$23-$AB70/12)*$AA70*$F67,0)+MAX((Expenses!EK$24-$AB71/12)*$AA71*$F67,0)))))</f>
        <v>0</v>
      </c>
      <c r="EN238" s="154">
        <f>IF(OR(EN$165&lt;=EOMONTH($E67,$R67*(1-$O67)),EN$165&gt;EOMONTH($E67,$P67*12*(1-$O67)+$Q67*12*$O67+$R67*(1-$O67))),0,IF($X67="NNN",SUM(Expenses!EL$20:EL$24)*$F67,IF($X67="FSG",0,IF($X67="MG",SUMPRODUCT(Expenses!EL$20:EL$24,$Z67:$Z71)*$F67,MAX((Expenses!EL$20-$AB67/12)*$AA67*$F67,0)+MAX((Expenses!EL$21-$AB68/12)*$AA68*$F67,0)+MAX((Expenses!EL$22-$AB69/12)*$AA69*$F67,0)+MAX((Expenses!EL$23-$AB70/12)*$AA70*$F67,0)+MAX((Expenses!EL$24-$AB71/12)*$AA71*$F67,0)))))</f>
        <v>0</v>
      </c>
      <c r="EO238" s="154">
        <f>IF(OR(EO$165&lt;=EOMONTH($E67,$R67*(1-$O67)),EO$165&gt;EOMONTH($E67,$P67*12*(1-$O67)+$Q67*12*$O67+$R67*(1-$O67))),0,IF($X67="NNN",SUM(Expenses!EM$20:EM$24)*$F67,IF($X67="FSG",0,IF($X67="MG",SUMPRODUCT(Expenses!EM$20:EM$24,$Z67:$Z71)*$F67,MAX((Expenses!EM$20-$AB67/12)*$AA67*$F67,0)+MAX((Expenses!EM$21-$AB68/12)*$AA68*$F67,0)+MAX((Expenses!EM$22-$AB69/12)*$AA69*$F67,0)+MAX((Expenses!EM$23-$AB70/12)*$AA70*$F67,0)+MAX((Expenses!EM$24-$AB71/12)*$AA71*$F67,0)))))</f>
        <v>0</v>
      </c>
      <c r="EP238" s="154">
        <f>IF(OR(EP$165&lt;=EOMONTH($E67,$R67*(1-$O67)),EP$165&gt;EOMONTH($E67,$P67*12*(1-$O67)+$Q67*12*$O67+$R67*(1-$O67))),0,IF($X67="NNN",SUM(Expenses!EN$20:EN$24)*$F67,IF($X67="FSG",0,IF($X67="MG",SUMPRODUCT(Expenses!EN$20:EN$24,$Z67:$Z71)*$F67,MAX((Expenses!EN$20-$AB67/12)*$AA67*$F67,0)+MAX((Expenses!EN$21-$AB68/12)*$AA68*$F67,0)+MAX((Expenses!EN$22-$AB69/12)*$AA69*$F67,0)+MAX((Expenses!EN$23-$AB70/12)*$AA70*$F67,0)+MAX((Expenses!EN$24-$AB71/12)*$AA71*$F67,0)))))</f>
        <v>0</v>
      </c>
      <c r="EQ238" s="154">
        <f>IF(OR(EQ$165&lt;=EOMONTH($E67,$R67*(1-$O67)),EQ$165&gt;EOMONTH($E67,$P67*12*(1-$O67)+$Q67*12*$O67+$R67*(1-$O67))),0,IF($X67="NNN",SUM(Expenses!EO$20:EO$24)*$F67,IF($X67="FSG",0,IF($X67="MG",SUMPRODUCT(Expenses!EO$20:EO$24,$Z67:$Z71)*$F67,MAX((Expenses!EO$20-$AB67/12)*$AA67*$F67,0)+MAX((Expenses!EO$21-$AB68/12)*$AA68*$F67,0)+MAX((Expenses!EO$22-$AB69/12)*$AA69*$F67,0)+MAX((Expenses!EO$23-$AB70/12)*$AA70*$F67,0)+MAX((Expenses!EO$24-$AB71/12)*$AA71*$F67,0)))))</f>
        <v>0</v>
      </c>
      <c r="ER238" s="154">
        <f>IF(OR(ER$165&lt;=EOMONTH($E67,$R67*(1-$O67)),ER$165&gt;EOMONTH($E67,$P67*12*(1-$O67)+$Q67*12*$O67+$R67*(1-$O67))),0,IF($X67="NNN",SUM(Expenses!EP$20:EP$24)*$F67,IF($X67="FSG",0,IF($X67="MG",SUMPRODUCT(Expenses!EP$20:EP$24,$Z67:$Z71)*$F67,MAX((Expenses!EP$20-$AB67/12)*$AA67*$F67,0)+MAX((Expenses!EP$21-$AB68/12)*$AA68*$F67,0)+MAX((Expenses!EP$22-$AB69/12)*$AA69*$F67,0)+MAX((Expenses!EP$23-$AB70/12)*$AA70*$F67,0)+MAX((Expenses!EP$24-$AB71/12)*$AA71*$F67,0)))))</f>
        <v>0</v>
      </c>
      <c r="ES238" s="154">
        <f>IF(OR(ES$165&lt;=EOMONTH($E67,$R67*(1-$O67)),ES$165&gt;EOMONTH($E67,$P67*12*(1-$O67)+$Q67*12*$O67+$R67*(1-$O67))),0,IF($X67="NNN",SUM(Expenses!EQ$20:EQ$24)*$F67,IF($X67="FSG",0,IF($X67="MG",SUMPRODUCT(Expenses!EQ$20:EQ$24,$Z67:$Z71)*$F67,MAX((Expenses!EQ$20-$AB67/12)*$AA67*$F67,0)+MAX((Expenses!EQ$21-$AB68/12)*$AA68*$F67,0)+MAX((Expenses!EQ$22-$AB69/12)*$AA69*$F67,0)+MAX((Expenses!EQ$23-$AB70/12)*$AA70*$F67,0)+MAX((Expenses!EQ$24-$AB71/12)*$AA71*$F67,0)))))</f>
        <v>0</v>
      </c>
      <c r="ET238" s="154">
        <f>IF(OR(ET$165&lt;=EOMONTH($E67,$R67*(1-$O67)),ET$165&gt;EOMONTH($E67,$P67*12*(1-$O67)+$Q67*12*$O67+$R67*(1-$O67))),0,IF($X67="NNN",SUM(Expenses!ER$20:ER$24)*$F67,IF($X67="FSG",0,IF($X67="MG",SUMPRODUCT(Expenses!ER$20:ER$24,$Z67:$Z71)*$F67,MAX((Expenses!ER$20-$AB67/12)*$AA67*$F67,0)+MAX((Expenses!ER$21-$AB68/12)*$AA68*$F67,0)+MAX((Expenses!ER$22-$AB69/12)*$AA69*$F67,0)+MAX((Expenses!ER$23-$AB70/12)*$AA70*$F67,0)+MAX((Expenses!ER$24-$AB71/12)*$AA71*$F67,0)))))</f>
        <v>0</v>
      </c>
      <c r="EU238" s="154">
        <f>IF(OR(EU$165&lt;=EOMONTH($E67,$R67*(1-$O67)),EU$165&gt;EOMONTH($E67,$P67*12*(1-$O67)+$Q67*12*$O67+$R67*(1-$O67))),0,IF($X67="NNN",SUM(Expenses!ES$20:ES$24)*$F67,IF($X67="FSG",0,IF($X67="MG",SUMPRODUCT(Expenses!ES$20:ES$24,$Z67:$Z71)*$F67,MAX((Expenses!ES$20-$AB67/12)*$AA67*$F67,0)+MAX((Expenses!ES$21-$AB68/12)*$AA68*$F67,0)+MAX((Expenses!ES$22-$AB69/12)*$AA69*$F67,0)+MAX((Expenses!ES$23-$AB70/12)*$AA70*$F67,0)+MAX((Expenses!ES$24-$AB71/12)*$AA71*$F67,0)))))</f>
        <v>0</v>
      </c>
      <c r="EV238" s="154">
        <f>IF(OR(EV$165&lt;=EOMONTH($E67,$R67*(1-$O67)),EV$165&gt;EOMONTH($E67,$P67*12*(1-$O67)+$Q67*12*$O67+$R67*(1-$O67))),0,IF($X67="NNN",SUM(Expenses!ET$20:ET$24)*$F67,IF($X67="FSG",0,IF($X67="MG",SUMPRODUCT(Expenses!ET$20:ET$24,$Z67:$Z71)*$F67,MAX((Expenses!ET$20-$AB67/12)*$AA67*$F67,0)+MAX((Expenses!ET$21-$AB68/12)*$AA68*$F67,0)+MAX((Expenses!ET$22-$AB69/12)*$AA69*$F67,0)+MAX((Expenses!ET$23-$AB70/12)*$AA70*$F67,0)+MAX((Expenses!ET$24-$AB71/12)*$AA71*$F67,0)))))</f>
        <v>0</v>
      </c>
      <c r="EW238" s="154">
        <f>IF(OR(EW$165&lt;=EOMONTH($E67,$R67*(1-$O67)),EW$165&gt;EOMONTH($E67,$P67*12*(1-$O67)+$Q67*12*$O67+$R67*(1-$O67))),0,IF($X67="NNN",SUM(Expenses!EU$20:EU$24)*$F67,IF($X67="FSG",0,IF($X67="MG",SUMPRODUCT(Expenses!EU$20:EU$24,$Z67:$Z71)*$F67,MAX((Expenses!EU$20-$AB67/12)*$AA67*$F67,0)+MAX((Expenses!EU$21-$AB68/12)*$AA68*$F67,0)+MAX((Expenses!EU$22-$AB69/12)*$AA69*$F67,0)+MAX((Expenses!EU$23-$AB70/12)*$AA70*$F67,0)+MAX((Expenses!EU$24-$AB71/12)*$AA71*$F67,0)))))</f>
        <v>0</v>
      </c>
      <c r="EX238" s="154">
        <f>IF(OR(EX$165&lt;=EOMONTH($E67,$R67*(1-$O67)),EX$165&gt;EOMONTH($E67,$P67*12*(1-$O67)+$Q67*12*$O67+$R67*(1-$O67))),0,IF($X67="NNN",SUM(Expenses!EV$20:EV$24)*$F67,IF($X67="FSG",0,IF($X67="MG",SUMPRODUCT(Expenses!EV$20:EV$24,$Z67:$Z71)*$F67,MAX((Expenses!EV$20-$AB67/12)*$AA67*$F67,0)+MAX((Expenses!EV$21-$AB68/12)*$AA68*$F67,0)+MAX((Expenses!EV$22-$AB69/12)*$AA69*$F67,0)+MAX((Expenses!EV$23-$AB70/12)*$AA70*$F67,0)+MAX((Expenses!EV$24-$AB71/12)*$AA71*$F67,0)))))</f>
        <v>0</v>
      </c>
      <c r="EY238" s="154">
        <f>IF(OR(EY$165&lt;=EOMONTH($E67,$R67*(1-$O67)),EY$165&gt;EOMONTH($E67,$P67*12*(1-$O67)+$Q67*12*$O67+$R67*(1-$O67))),0,IF($X67="NNN",SUM(Expenses!EW$20:EW$24)*$F67,IF($X67="FSG",0,IF($X67="MG",SUMPRODUCT(Expenses!EW$20:EW$24,$Z67:$Z71)*$F67,MAX((Expenses!EW$20-$AB67/12)*$AA67*$F67,0)+MAX((Expenses!EW$21-$AB68/12)*$AA68*$F67,0)+MAX((Expenses!EW$22-$AB69/12)*$AA69*$F67,0)+MAX((Expenses!EW$23-$AB70/12)*$AA70*$F67,0)+MAX((Expenses!EW$24-$AB71/12)*$AA71*$F67,0)))))</f>
        <v>0</v>
      </c>
      <c r="EZ238" s="154">
        <f>IF(OR(EZ$165&lt;=EOMONTH($E67,$R67*(1-$O67)),EZ$165&gt;EOMONTH($E67,$P67*12*(1-$O67)+$Q67*12*$O67+$R67*(1-$O67))),0,IF($X67="NNN",SUM(Expenses!EX$20:EX$24)*$F67,IF($X67="FSG",0,IF($X67="MG",SUMPRODUCT(Expenses!EX$20:EX$24,$Z67:$Z71)*$F67,MAX((Expenses!EX$20-$AB67/12)*$AA67*$F67,0)+MAX((Expenses!EX$21-$AB68/12)*$AA68*$F67,0)+MAX((Expenses!EX$22-$AB69/12)*$AA69*$F67,0)+MAX((Expenses!EX$23-$AB70/12)*$AA70*$F67,0)+MAX((Expenses!EX$24-$AB71/12)*$AA71*$F67,0)))))</f>
        <v>0</v>
      </c>
      <c r="FA238" s="154">
        <f>IF(OR(FA$165&lt;=EOMONTH($E67,$R67*(1-$O67)),FA$165&gt;EOMONTH($E67,$P67*12*(1-$O67)+$Q67*12*$O67+$R67*(1-$O67))),0,IF($X67="NNN",SUM(Expenses!EY$20:EY$24)*$F67,IF($X67="FSG",0,IF($X67="MG",SUMPRODUCT(Expenses!EY$20:EY$24,$Z67:$Z71)*$F67,MAX((Expenses!EY$20-$AB67/12)*$AA67*$F67,0)+MAX((Expenses!EY$21-$AB68/12)*$AA68*$F67,0)+MAX((Expenses!EY$22-$AB69/12)*$AA69*$F67,0)+MAX((Expenses!EY$23-$AB70/12)*$AA70*$F67,0)+MAX((Expenses!EY$24-$AB71/12)*$AA71*$F67,0)))))</f>
        <v>0</v>
      </c>
      <c r="FB238" s="154">
        <f>IF(OR(FB$165&lt;=EOMONTH($E67,$R67*(1-$O67)),FB$165&gt;EOMONTH($E67,$P67*12*(1-$O67)+$Q67*12*$O67+$R67*(1-$O67))),0,IF($X67="NNN",SUM(Expenses!EZ$20:EZ$24)*$F67,IF($X67="FSG",0,IF($X67="MG",SUMPRODUCT(Expenses!EZ$20:EZ$24,$Z67:$Z71)*$F67,MAX((Expenses!EZ$20-$AB67/12)*$AA67*$F67,0)+MAX((Expenses!EZ$21-$AB68/12)*$AA68*$F67,0)+MAX((Expenses!EZ$22-$AB69/12)*$AA69*$F67,0)+MAX((Expenses!EZ$23-$AB70/12)*$AA70*$F67,0)+MAX((Expenses!EZ$24-$AB71/12)*$AA71*$F67,0)))))</f>
        <v>0</v>
      </c>
      <c r="FC238" s="154">
        <f>IF(OR(FC$165&lt;=EOMONTH($E67,$R67*(1-$O67)),FC$165&gt;EOMONTH($E67,$P67*12*(1-$O67)+$Q67*12*$O67+$R67*(1-$O67))),0,IF($X67="NNN",SUM(Expenses!FA$20:FA$24)*$F67,IF($X67="FSG",0,IF($X67="MG",SUMPRODUCT(Expenses!FA$20:FA$24,$Z67:$Z71)*$F67,MAX((Expenses!FA$20-$AB67/12)*$AA67*$F67,0)+MAX((Expenses!FA$21-$AB68/12)*$AA68*$F67,0)+MAX((Expenses!FA$22-$AB69/12)*$AA69*$F67,0)+MAX((Expenses!FA$23-$AB70/12)*$AA70*$F67,0)+MAX((Expenses!FA$24-$AB71/12)*$AA71*$F67,0)))))</f>
        <v>0</v>
      </c>
      <c r="FD238" s="154">
        <f>IF(OR(FD$165&lt;=EOMONTH($E67,$R67*(1-$O67)),FD$165&gt;EOMONTH($E67,$P67*12*(1-$O67)+$Q67*12*$O67+$R67*(1-$O67))),0,IF($X67="NNN",SUM(Expenses!FB$20:FB$24)*$F67,IF($X67="FSG",0,IF($X67="MG",SUMPRODUCT(Expenses!FB$20:FB$24,$Z67:$Z71)*$F67,MAX((Expenses!FB$20-$AB67/12)*$AA67*$F67,0)+MAX((Expenses!FB$21-$AB68/12)*$AA68*$F67,0)+MAX((Expenses!FB$22-$AB69/12)*$AA69*$F67,0)+MAX((Expenses!FB$23-$AB70/12)*$AA70*$F67,0)+MAX((Expenses!FB$24-$AB71/12)*$AA71*$F67,0)))))</f>
        <v>0</v>
      </c>
      <c r="FE238" s="154">
        <f>IF(OR(FE$165&lt;=EOMONTH($E67,$R67*(1-$O67)),FE$165&gt;EOMONTH($E67,$P67*12*(1-$O67)+$Q67*12*$O67+$R67*(1-$O67))),0,IF($X67="NNN",SUM(Expenses!FC$20:FC$24)*$F67,IF($X67="FSG",0,IF($X67="MG",SUMPRODUCT(Expenses!FC$20:FC$24,$Z67:$Z71)*$F67,MAX((Expenses!FC$20-$AB67/12)*$AA67*$F67,0)+MAX((Expenses!FC$21-$AB68/12)*$AA68*$F67,0)+MAX((Expenses!FC$22-$AB69/12)*$AA69*$F67,0)+MAX((Expenses!FC$23-$AB70/12)*$AA70*$F67,0)+MAX((Expenses!FC$24-$AB71/12)*$AA71*$F67,0)))))</f>
        <v>0</v>
      </c>
      <c r="FF238" s="154">
        <f>IF(OR(FF$165&lt;=EOMONTH($E67,$R67*(1-$O67)),FF$165&gt;EOMONTH($E67,$P67*12*(1-$O67)+$Q67*12*$O67+$R67*(1-$O67))),0,IF($X67="NNN",SUM(Expenses!FD$20:FD$24)*$F67,IF($X67="FSG",0,IF($X67="MG",SUMPRODUCT(Expenses!FD$20:FD$24,$Z67:$Z71)*$F67,MAX((Expenses!FD$20-$AB67/12)*$AA67*$F67,0)+MAX((Expenses!FD$21-$AB68/12)*$AA68*$F67,0)+MAX((Expenses!FD$22-$AB69/12)*$AA69*$F67,0)+MAX((Expenses!FD$23-$AB70/12)*$AA70*$F67,0)+MAX((Expenses!FD$24-$AB71/12)*$AA71*$F67,0)))))</f>
        <v>0</v>
      </c>
      <c r="FG238" s="154">
        <f>IF(OR(FG$165&lt;=EOMONTH($E67,$R67*(1-$O67)),FG$165&gt;EOMONTH($E67,$P67*12*(1-$O67)+$Q67*12*$O67+$R67*(1-$O67))),0,IF($X67="NNN",SUM(Expenses!FE$20:FE$24)*$F67,IF($X67="FSG",0,IF($X67="MG",SUMPRODUCT(Expenses!FE$20:FE$24,$Z67:$Z71)*$F67,MAX((Expenses!FE$20-$AB67/12)*$AA67*$F67,0)+MAX((Expenses!FE$21-$AB68/12)*$AA68*$F67,0)+MAX((Expenses!FE$22-$AB69/12)*$AA69*$F67,0)+MAX((Expenses!FE$23-$AB70/12)*$AA70*$F67,0)+MAX((Expenses!FE$24-$AB71/12)*$AA71*$F67,0)))))</f>
        <v>0</v>
      </c>
      <c r="FH238" s="154">
        <f>IF(OR(FH$165&lt;=EOMONTH($E67,$R67*(1-$O67)),FH$165&gt;EOMONTH($E67,$P67*12*(1-$O67)+$Q67*12*$O67+$R67*(1-$O67))),0,IF($X67="NNN",SUM(Expenses!FF$20:FF$24)*$F67,IF($X67="FSG",0,IF($X67="MG",SUMPRODUCT(Expenses!FF$20:FF$24,$Z67:$Z71)*$F67,MAX((Expenses!FF$20-$AB67/12)*$AA67*$F67,0)+MAX((Expenses!FF$21-$AB68/12)*$AA68*$F67,0)+MAX((Expenses!FF$22-$AB69/12)*$AA69*$F67,0)+MAX((Expenses!FF$23-$AB70/12)*$AA70*$F67,0)+MAX((Expenses!FF$24-$AB71/12)*$AA71*$F67,0)))))</f>
        <v>0</v>
      </c>
      <c r="FI238" s="154">
        <f>IF(OR(FI$165&lt;=EOMONTH($E67,$R67*(1-$O67)),FI$165&gt;EOMONTH($E67,$P67*12*(1-$O67)+$Q67*12*$O67+$R67*(1-$O67))),0,IF($X67="NNN",SUM(Expenses!FG$20:FG$24)*$F67,IF($X67="FSG",0,IF($X67="MG",SUMPRODUCT(Expenses!FG$20:FG$24,$Z67:$Z71)*$F67,MAX((Expenses!FG$20-$AB67/12)*$AA67*$F67,0)+MAX((Expenses!FG$21-$AB68/12)*$AA68*$F67,0)+MAX((Expenses!FG$22-$AB69/12)*$AA69*$F67,0)+MAX((Expenses!FG$23-$AB70/12)*$AA70*$F67,0)+MAX((Expenses!FG$24-$AB71/12)*$AA71*$F67,0)))))</f>
        <v>0</v>
      </c>
      <c r="FJ238" s="154">
        <f>IF(OR(FJ$165&lt;=EOMONTH($E67,$R67*(1-$O67)),FJ$165&gt;EOMONTH($E67,$P67*12*(1-$O67)+$Q67*12*$O67+$R67*(1-$O67))),0,IF($X67="NNN",SUM(Expenses!FH$20:FH$24)*$F67,IF($X67="FSG",0,IF($X67="MG",SUMPRODUCT(Expenses!FH$20:FH$24,$Z67:$Z71)*$F67,MAX((Expenses!FH$20-$AB67/12)*$AA67*$F67,0)+MAX((Expenses!FH$21-$AB68/12)*$AA68*$F67,0)+MAX((Expenses!FH$22-$AB69/12)*$AA69*$F67,0)+MAX((Expenses!FH$23-$AB70/12)*$AA70*$F67,0)+MAX((Expenses!FH$24-$AB71/12)*$AA71*$F67,0)))))</f>
        <v>0</v>
      </c>
      <c r="FK238" s="154">
        <f>IF(OR(FK$165&lt;=EOMONTH($E67,$R67*(1-$O67)),FK$165&gt;EOMONTH($E67,$P67*12*(1-$O67)+$Q67*12*$O67+$R67*(1-$O67))),0,IF($X67="NNN",SUM(Expenses!FI$20:FI$24)*$F67,IF($X67="FSG",0,IF($X67="MG",SUMPRODUCT(Expenses!FI$20:FI$24,$Z67:$Z71)*$F67,MAX((Expenses!FI$20-$AB67/12)*$AA67*$F67,0)+MAX((Expenses!FI$21-$AB68/12)*$AA68*$F67,0)+MAX((Expenses!FI$22-$AB69/12)*$AA69*$F67,0)+MAX((Expenses!FI$23-$AB70/12)*$AA70*$F67,0)+MAX((Expenses!FI$24-$AB71/12)*$AA71*$F67,0)))))</f>
        <v>0</v>
      </c>
      <c r="FL238" s="154">
        <f>IF(OR(FL$165&lt;=EOMONTH($E67,$R67*(1-$O67)),FL$165&gt;EOMONTH($E67,$P67*12*(1-$O67)+$Q67*12*$O67+$R67*(1-$O67))),0,IF($X67="NNN",SUM(Expenses!FJ$20:FJ$24)*$F67,IF($X67="FSG",0,IF($X67="MG",SUMPRODUCT(Expenses!FJ$20:FJ$24,$Z67:$Z71)*$F67,MAX((Expenses!FJ$20-$AB67/12)*$AA67*$F67,0)+MAX((Expenses!FJ$21-$AB68/12)*$AA68*$F67,0)+MAX((Expenses!FJ$22-$AB69/12)*$AA69*$F67,0)+MAX((Expenses!FJ$23-$AB70/12)*$AA70*$F67,0)+MAX((Expenses!FJ$24-$AB71/12)*$AA71*$F67,0)))))</f>
        <v>0</v>
      </c>
      <c r="FM238" s="154">
        <f>IF(OR(FM$165&lt;=EOMONTH($E67,$R67*(1-$O67)),FM$165&gt;EOMONTH($E67,$P67*12*(1-$O67)+$Q67*12*$O67+$R67*(1-$O67))),0,IF($X67="NNN",SUM(Expenses!FK$20:FK$24)*$F67,IF($X67="FSG",0,IF($X67="MG",SUMPRODUCT(Expenses!FK$20:FK$24,$Z67:$Z71)*$F67,MAX((Expenses!FK$20-$AB67/12)*$AA67*$F67,0)+MAX((Expenses!FK$21-$AB68/12)*$AA68*$F67,0)+MAX((Expenses!FK$22-$AB69/12)*$AA69*$F67,0)+MAX((Expenses!FK$23-$AB70/12)*$AA70*$F67,0)+MAX((Expenses!FK$24-$AB71/12)*$AA71*$F67,0)))))</f>
        <v>0</v>
      </c>
      <c r="FN238" s="154">
        <f>IF(OR(FN$165&lt;=EOMONTH($E67,$R67*(1-$O67)),FN$165&gt;EOMONTH($E67,$P67*12*(1-$O67)+$Q67*12*$O67+$R67*(1-$O67))),0,IF($X67="NNN",SUM(Expenses!FL$20:FL$24)*$F67,IF($X67="FSG",0,IF($X67="MG",SUMPRODUCT(Expenses!FL$20:FL$24,$Z67:$Z71)*$F67,MAX((Expenses!FL$20-$AB67/12)*$AA67*$F67,0)+MAX((Expenses!FL$21-$AB68/12)*$AA68*$F67,0)+MAX((Expenses!FL$22-$AB69/12)*$AA69*$F67,0)+MAX((Expenses!FL$23-$AB70/12)*$AA70*$F67,0)+MAX((Expenses!FL$24-$AB71/12)*$AA71*$F67,0)))))</f>
        <v>0</v>
      </c>
      <c r="FO238" s="154">
        <f>IF(OR(FO$165&lt;=EOMONTH($E67,$R67*(1-$O67)),FO$165&gt;EOMONTH($E67,$P67*12*(1-$O67)+$Q67*12*$O67+$R67*(1-$O67))),0,IF($X67="NNN",SUM(Expenses!FM$20:FM$24)*$F67,IF($X67="FSG",0,IF($X67="MG",SUMPRODUCT(Expenses!FM$20:FM$24,$Z67:$Z71)*$F67,MAX((Expenses!FM$20-$AB67/12)*$AA67*$F67,0)+MAX((Expenses!FM$21-$AB68/12)*$AA68*$F67,0)+MAX((Expenses!FM$22-$AB69/12)*$AA69*$F67,0)+MAX((Expenses!FM$23-$AB70/12)*$AA70*$F67,0)+MAX((Expenses!FM$24-$AB71/12)*$AA71*$F67,0)))))</f>
        <v>0</v>
      </c>
      <c r="FP238" s="154">
        <f>IF(OR(FP$165&lt;=EOMONTH($E67,$R67*(1-$O67)),FP$165&gt;EOMONTH($E67,$P67*12*(1-$O67)+$Q67*12*$O67+$R67*(1-$O67))),0,IF($X67="NNN",SUM(Expenses!FN$20:FN$24)*$F67,IF($X67="FSG",0,IF($X67="MG",SUMPRODUCT(Expenses!FN$20:FN$24,$Z67:$Z71)*$F67,MAX((Expenses!FN$20-$AB67/12)*$AA67*$F67,0)+MAX((Expenses!FN$21-$AB68/12)*$AA68*$F67,0)+MAX((Expenses!FN$22-$AB69/12)*$AA69*$F67,0)+MAX((Expenses!FN$23-$AB70/12)*$AA70*$F67,0)+MAX((Expenses!FN$24-$AB71/12)*$AA71*$F67,0)))))</f>
        <v>0</v>
      </c>
      <c r="FQ238" s="154">
        <f>IF(OR(FQ$165&lt;=EOMONTH($E67,$R67*(1-$O67)),FQ$165&gt;EOMONTH($E67,$P67*12*(1-$O67)+$Q67*12*$O67+$R67*(1-$O67))),0,IF($X67="NNN",SUM(Expenses!FO$20:FO$24)*$F67,IF($X67="FSG",0,IF($X67="MG",SUMPRODUCT(Expenses!FO$20:FO$24,$Z67:$Z71)*$F67,MAX((Expenses!FO$20-$AB67/12)*$AA67*$F67,0)+MAX((Expenses!FO$21-$AB68/12)*$AA68*$F67,0)+MAX((Expenses!FO$22-$AB69/12)*$AA69*$F67,0)+MAX((Expenses!FO$23-$AB70/12)*$AA70*$F67,0)+MAX((Expenses!FO$24-$AB71/12)*$AA71*$F67,0)))))</f>
        <v>0</v>
      </c>
      <c r="FR238" s="154">
        <f>IF(OR(FR$165&lt;=EOMONTH($E67,$R67*(1-$O67)),FR$165&gt;EOMONTH($E67,$P67*12*(1-$O67)+$Q67*12*$O67+$R67*(1-$O67))),0,IF($X67="NNN",SUM(Expenses!FP$20:FP$24)*$F67,IF($X67="FSG",0,IF($X67="MG",SUMPRODUCT(Expenses!FP$20:FP$24,$Z67:$Z71)*$F67,MAX((Expenses!FP$20-$AB67/12)*$AA67*$F67,0)+MAX((Expenses!FP$21-$AB68/12)*$AA68*$F67,0)+MAX((Expenses!FP$22-$AB69/12)*$AA69*$F67,0)+MAX((Expenses!FP$23-$AB70/12)*$AA70*$F67,0)+MAX((Expenses!FP$24-$AB71/12)*$AA71*$F67,0)))))</f>
        <v>0</v>
      </c>
      <c r="FS238" s="154">
        <f>IF(OR(FS$165&lt;=EOMONTH($E67,$R67*(1-$O67)),FS$165&gt;EOMONTH($E67,$P67*12*(1-$O67)+$Q67*12*$O67+$R67*(1-$O67))),0,IF($X67="NNN",SUM(Expenses!FQ$20:FQ$24)*$F67,IF($X67="FSG",0,IF($X67="MG",SUMPRODUCT(Expenses!FQ$20:FQ$24,$Z67:$Z71)*$F67,MAX((Expenses!FQ$20-$AB67/12)*$AA67*$F67,0)+MAX((Expenses!FQ$21-$AB68/12)*$AA68*$F67,0)+MAX((Expenses!FQ$22-$AB69/12)*$AA69*$F67,0)+MAX((Expenses!FQ$23-$AB70/12)*$AA70*$F67,0)+MAX((Expenses!FQ$24-$AB71/12)*$AA71*$F67,0)))))</f>
        <v>0</v>
      </c>
      <c r="FT238" s="154">
        <f>IF(OR(FT$165&lt;=EOMONTH($E67,$R67*(1-$O67)),FT$165&gt;EOMONTH($E67,$P67*12*(1-$O67)+$Q67*12*$O67+$R67*(1-$O67))),0,IF($X67="NNN",SUM(Expenses!FR$20:FR$24)*$F67,IF($X67="FSG",0,IF($X67="MG",SUMPRODUCT(Expenses!FR$20:FR$24,$Z67:$Z71)*$F67,MAX((Expenses!FR$20-$AB67/12)*$AA67*$F67,0)+MAX((Expenses!FR$21-$AB68/12)*$AA68*$F67,0)+MAX((Expenses!FR$22-$AB69/12)*$AA69*$F67,0)+MAX((Expenses!FR$23-$AB70/12)*$AA70*$F67,0)+MAX((Expenses!FR$24-$AB71/12)*$AA71*$F67,0)))))</f>
        <v>0</v>
      </c>
      <c r="FU238" s="154">
        <f>IF(OR(FU$165&lt;=EOMONTH($E67,$R67*(1-$O67)),FU$165&gt;EOMONTH($E67,$P67*12*(1-$O67)+$Q67*12*$O67+$R67*(1-$O67))),0,IF($X67="NNN",SUM(Expenses!FS$20:FS$24)*$F67,IF($X67="FSG",0,IF($X67="MG",SUMPRODUCT(Expenses!FS$20:FS$24,$Z67:$Z71)*$F67,MAX((Expenses!FS$20-$AB67/12)*$AA67*$F67,0)+MAX((Expenses!FS$21-$AB68/12)*$AA68*$F67,0)+MAX((Expenses!FS$22-$AB69/12)*$AA69*$F67,0)+MAX((Expenses!FS$23-$AB70/12)*$AA70*$F67,0)+MAX((Expenses!FS$24-$AB71/12)*$AA71*$F67,0)))))</f>
        <v>0</v>
      </c>
      <c r="FV238" s="154">
        <f>IF(OR(FV$165&lt;=EOMONTH($E67,$R67*(1-$O67)),FV$165&gt;EOMONTH($E67,$P67*12*(1-$O67)+$Q67*12*$O67+$R67*(1-$O67))),0,IF($X67="NNN",SUM(Expenses!FT$20:FT$24)*$F67,IF($X67="FSG",0,IF($X67="MG",SUMPRODUCT(Expenses!FT$20:FT$24,$Z67:$Z71)*$F67,MAX((Expenses!FT$20-$AB67/12)*$AA67*$F67,0)+MAX((Expenses!FT$21-$AB68/12)*$AA68*$F67,0)+MAX((Expenses!FT$22-$AB69/12)*$AA69*$F67,0)+MAX((Expenses!FT$23-$AB70/12)*$AA70*$F67,0)+MAX((Expenses!FT$24-$AB71/12)*$AA71*$F67,0)))))</f>
        <v>0</v>
      </c>
      <c r="FW238" s="154">
        <f>IF(OR(FW$165&lt;=EOMONTH($E67,$R67*(1-$O67)),FW$165&gt;EOMONTH($E67,$P67*12*(1-$O67)+$Q67*12*$O67+$R67*(1-$O67))),0,IF($X67="NNN",SUM(Expenses!FU$20:FU$24)*$F67,IF($X67="FSG",0,IF($X67="MG",SUMPRODUCT(Expenses!FU$20:FU$24,$Z67:$Z71)*$F67,MAX((Expenses!FU$20-$AB67/12)*$AA67*$F67,0)+MAX((Expenses!FU$21-$AB68/12)*$AA68*$F67,0)+MAX((Expenses!FU$22-$AB69/12)*$AA69*$F67,0)+MAX((Expenses!FU$23-$AB70/12)*$AA70*$F67,0)+MAX((Expenses!FU$24-$AB71/12)*$AA71*$F67,0)))))</f>
        <v>0</v>
      </c>
      <c r="FX238" s="154">
        <f>IF(OR(FX$165&lt;=EOMONTH($E67,$R67*(1-$O67)),FX$165&gt;EOMONTH($E67,$P67*12*(1-$O67)+$Q67*12*$O67+$R67*(1-$O67))),0,IF($X67="NNN",SUM(Expenses!FV$20:FV$24)*$F67,IF($X67="FSG",0,IF($X67="MG",SUMPRODUCT(Expenses!FV$20:FV$24,$Z67:$Z71)*$F67,MAX((Expenses!FV$20-$AB67/12)*$AA67*$F67,0)+MAX((Expenses!FV$21-$AB68/12)*$AA68*$F67,0)+MAX((Expenses!FV$22-$AB69/12)*$AA69*$F67,0)+MAX((Expenses!FV$23-$AB70/12)*$AA70*$F67,0)+MAX((Expenses!FV$24-$AB71/12)*$AA71*$F67,0)))))</f>
        <v>0</v>
      </c>
      <c r="FY238" s="154">
        <f>IF(OR(FY$165&lt;=EOMONTH($E67,$R67*(1-$O67)),FY$165&gt;EOMONTH($E67,$P67*12*(1-$O67)+$Q67*12*$O67+$R67*(1-$O67))),0,IF($X67="NNN",SUM(Expenses!FW$20:FW$24)*$F67,IF($X67="FSG",0,IF($X67="MG",SUMPRODUCT(Expenses!FW$20:FW$24,$Z67:$Z71)*$F67,MAX((Expenses!FW$20-$AB67/12)*$AA67*$F67,0)+MAX((Expenses!FW$21-$AB68/12)*$AA68*$F67,0)+MAX((Expenses!FW$22-$AB69/12)*$AA69*$F67,0)+MAX((Expenses!FW$23-$AB70/12)*$AA70*$F67,0)+MAX((Expenses!FW$24-$AB71/12)*$AA71*$F67,0)))))</f>
        <v>0</v>
      </c>
      <c r="FZ238" s="154">
        <f>IF(OR(FZ$165&lt;=EOMONTH($E67,$R67*(1-$O67)),FZ$165&gt;EOMONTH($E67,$P67*12*(1-$O67)+$Q67*12*$O67+$R67*(1-$O67))),0,IF($X67="NNN",SUM(Expenses!FX$20:FX$24)*$F67,IF($X67="FSG",0,IF($X67="MG",SUMPRODUCT(Expenses!FX$20:FX$24,$Z67:$Z71)*$F67,MAX((Expenses!FX$20-$AB67/12)*$AA67*$F67,0)+MAX((Expenses!FX$21-$AB68/12)*$AA68*$F67,0)+MAX((Expenses!FX$22-$AB69/12)*$AA69*$F67,0)+MAX((Expenses!FX$23-$AB70/12)*$AA70*$F67,0)+MAX((Expenses!FX$24-$AB71/12)*$AA71*$F67,0)))))</f>
        <v>0</v>
      </c>
      <c r="GA238" s="154">
        <f>IF(OR(GA$165&lt;=EOMONTH($E67,$R67*(1-$O67)),GA$165&gt;EOMONTH($E67,$P67*12*(1-$O67)+$Q67*12*$O67+$R67*(1-$O67))),0,IF($X67="NNN",SUM(Expenses!FY$20:FY$24)*$F67,IF($X67="FSG",0,IF($X67="MG",SUMPRODUCT(Expenses!FY$20:FY$24,$Z67:$Z71)*$F67,MAX((Expenses!FY$20-$AB67/12)*$AA67*$F67,0)+MAX((Expenses!FY$21-$AB68/12)*$AA68*$F67,0)+MAX((Expenses!FY$22-$AB69/12)*$AA69*$F67,0)+MAX((Expenses!FY$23-$AB70/12)*$AA70*$F67,0)+MAX((Expenses!FY$24-$AB71/12)*$AA71*$F67,0)))))</f>
        <v>85.230410194709279</v>
      </c>
      <c r="GB238" s="154">
        <f>IF(OR(GB$165&lt;=EOMONTH($E67,$R67*(1-$O67)),GB$165&gt;EOMONTH($E67,$P67*12*(1-$O67)+$Q67*12*$O67+$R67*(1-$O67))),0,IF($X67="NNN",SUM(Expenses!FZ$20:FZ$24)*$F67,IF($X67="FSG",0,IF($X67="MG",SUMPRODUCT(Expenses!FZ$20:FZ$24,$Z67:$Z71)*$F67,MAX((Expenses!FZ$20-$AB67/12)*$AA67*$F67,0)+MAX((Expenses!FZ$21-$AB68/12)*$AA68*$F67,0)+MAX((Expenses!FZ$22-$AB69/12)*$AA69*$F67,0)+MAX((Expenses!FZ$23-$AB70/12)*$AA70*$F67,0)+MAX((Expenses!FZ$24-$AB71/12)*$AA71*$F67,0)))))</f>
        <v>86.098199338464255</v>
      </c>
      <c r="GC238" s="154">
        <f>IF(OR(GC$165&lt;=EOMONTH($E67,$R67*(1-$O67)),GC$165&gt;EOMONTH($E67,$P67*12*(1-$O67)+$Q67*12*$O67+$R67*(1-$O67))),0,IF($X67="NNN",SUM(Expenses!GA$20:GA$24)*$F67,IF($X67="FSG",0,IF($X67="MG",SUMPRODUCT(Expenses!GA$20:GA$24,$Z67:$Z71)*$F67,MAX((Expenses!GA$20-$AB67/12)*$AA67*$F67,0)+MAX((Expenses!GA$21-$AB68/12)*$AA68*$F67,0)+MAX((Expenses!GA$22-$AB69/12)*$AA69*$F67,0)+MAX((Expenses!GA$23-$AB70/12)*$AA70*$F67,0)+MAX((Expenses!GA$24-$AB71/12)*$AA71*$F67,0)))))</f>
        <v>86.249871757377278</v>
      </c>
      <c r="GD238" s="154">
        <f>IF(OR(GD$165&lt;=EOMONTH($E67,$R67*(1-$O67)),GD$165&gt;EOMONTH($E67,$P67*12*(1-$O67)+$Q67*12*$O67+$R67*(1-$O67))),0,IF($X67="NNN",SUM(Expenses!GB$20:GB$24)*$F67,IF($X67="FSG",0,IF($X67="MG",SUMPRODUCT(Expenses!GB$20:GB$24,$Z67:$Z71)*$F67,MAX((Expenses!GB$20-$AB67/12)*$AA67*$F67,0)+MAX((Expenses!GB$21-$AB68/12)*$AA68*$F67,0)+MAX((Expenses!GB$22-$AB69/12)*$AA69*$F67,0)+MAX((Expenses!GB$23-$AB70/12)*$AA70*$F67,0)+MAX((Expenses!GB$24-$AB71/12)*$AA71*$F67,0)))))</f>
        <v>86.401918241392366</v>
      </c>
      <c r="GE238" s="154">
        <f>IF(OR(GE$165&lt;=EOMONTH($E67,$R67*(1-$O67)),GE$165&gt;EOMONTH($E67,$P67*12*(1-$O67)+$Q67*12*$O67+$R67*(1-$O67))),0,IF($X67="NNN",SUM(Expenses!GC$20:GC$24)*$F67,IF($X67="FSG",0,IF($X67="MG",SUMPRODUCT(Expenses!GC$20:GC$24,$Z67:$Z71)*$F67,MAX((Expenses!GC$20-$AB67/12)*$AA67*$F67,0)+MAX((Expenses!GC$21-$AB68/12)*$AA68*$F67,0)+MAX((Expenses!GC$22-$AB69/12)*$AA69*$F67,0)+MAX((Expenses!GC$23-$AB70/12)*$AA70*$F67,0)+MAX((Expenses!GC$24-$AB71/12)*$AA71*$F67,0)))))</f>
        <v>86.554339713054958</v>
      </c>
      <c r="GF238" s="154">
        <f>IF(OR(GF$165&lt;=EOMONTH($E67,$R67*(1-$O67)),GF$165&gt;EOMONTH($E67,$P67*12*(1-$O67)+$Q67*12*$O67+$R67*(1-$O67))),0,IF($X67="NNN",SUM(Expenses!GD$20:GD$24)*$F67,IF($X67="FSG",0,IF($X67="MG",SUMPRODUCT(Expenses!GD$20:GD$24,$Z67:$Z71)*$F67,MAX((Expenses!GD$20-$AB67/12)*$AA67*$F67,0)+MAX((Expenses!GD$21-$AB68/12)*$AA68*$F67,0)+MAX((Expenses!GD$22-$AB69/12)*$AA69*$F67,0)+MAX((Expenses!GD$23-$AB70/12)*$AA70*$F67,0)+MAX((Expenses!GD$24-$AB71/12)*$AA71*$F67,0)))))</f>
        <v>86.707137097185765</v>
      </c>
      <c r="GG238" s="154">
        <f>IF(OR(GG$165&lt;=EOMONTH($E67,$R67*(1-$O67)),GG$165&gt;EOMONTH($E67,$P67*12*(1-$O67)+$Q67*12*$O67+$R67*(1-$O67))),0,IF($X67="NNN",SUM(Expenses!GE$20:GE$24)*$F67,IF($X67="FSG",0,IF($X67="MG",SUMPRODUCT(Expenses!GE$20:GE$24,$Z67:$Z71)*$F67,MAX((Expenses!GE$20-$AB67/12)*$AA67*$F67,0)+MAX((Expenses!GE$21-$AB68/12)*$AA68*$F67,0)+MAX((Expenses!GE$22-$AB69/12)*$AA69*$F67,0)+MAX((Expenses!GE$23-$AB70/12)*$AA70*$F67,0)+MAX((Expenses!GE$24-$AB71/12)*$AA71*$F67,0)))))</f>
        <v>86.860311320886325</v>
      </c>
      <c r="GH238" s="154">
        <f>IF(OR(GH$165&lt;=EOMONTH($E67,$R67*(1-$O67)),GH$165&gt;EOMONTH($E67,$P67*12*(1-$O67)+$Q67*12*$O67+$R67*(1-$O67))),0,IF($X67="NNN",SUM(Expenses!GF$20:GF$24)*$F67,IF($X67="FSG",0,IF($X67="MG",SUMPRODUCT(Expenses!GF$20:GF$24,$Z67:$Z71)*$F67,MAX((Expenses!GF$20-$AB67/12)*$AA67*$F67,0)+MAX((Expenses!GF$21-$AB68/12)*$AA68*$F67,0)+MAX((Expenses!GF$22-$AB69/12)*$AA69*$F67,0)+MAX((Expenses!GF$23-$AB70/12)*$AA70*$F67,0)+MAX((Expenses!GF$24-$AB71/12)*$AA71*$F67,0)))))</f>
        <v>87.013863313544718</v>
      </c>
      <c r="GI238" s="154">
        <f>IF(OR(GI$165&lt;=EOMONTH($E67,$R67*(1-$O67)),GI$165&gt;EOMONTH($E67,$P67*12*(1-$O67)+$Q67*12*$O67+$R67*(1-$O67))),0,IF($X67="NNN",SUM(Expenses!GG$20:GG$24)*$F67,IF($X67="FSG",0,IF($X67="MG",SUMPRODUCT(Expenses!GG$20:GG$24,$Z67:$Z71)*$F67,MAX((Expenses!GG$20-$AB67/12)*$AA67*$F67,0)+MAX((Expenses!GG$21-$AB68/12)*$AA68*$F67,0)+MAX((Expenses!GG$22-$AB69/12)*$AA69*$F67,0)+MAX((Expenses!GG$23-$AB70/12)*$AA70*$F67,0)+MAX((Expenses!GG$24-$AB71/12)*$AA71*$F67,0)))))</f>
        <v>87.167794006841078</v>
      </c>
      <c r="GJ238" s="154">
        <f>IF(OR(GJ$165&lt;=EOMONTH($E67,$R67*(1-$O67)),GJ$165&gt;EOMONTH($E67,$P67*12*(1-$O67)+$Q67*12*$O67+$R67*(1-$O67))),0,IF($X67="NNN",SUM(Expenses!GH$20:GH$24)*$F67,IF($X67="FSG",0,IF($X67="MG",SUMPRODUCT(Expenses!GH$20:GH$24,$Z67:$Z71)*$F67,MAX((Expenses!GH$20-$AB67/12)*$AA67*$F67,0)+MAX((Expenses!GH$21-$AB68/12)*$AA68*$F67,0)+MAX((Expenses!GH$22-$AB69/12)*$AA69*$F67,0)+MAX((Expenses!GH$23-$AB70/12)*$AA70*$F67,0)+MAX((Expenses!GH$24-$AB71/12)*$AA71*$F67,0)))))</f>
        <v>87.32210433475332</v>
      </c>
      <c r="GK238" s="154">
        <f>IF(OR(GK$165&lt;=EOMONTH($E67,$R67*(1-$O67)),GK$165&gt;EOMONTH($E67,$P67*12*(1-$O67)+$Q67*12*$O67+$R67*(1-$O67))),0,IF($X67="NNN",SUM(Expenses!GI$20:GI$24)*$F67,IF($X67="FSG",0,IF($X67="MG",SUMPRODUCT(Expenses!GI$20:GI$24,$Z67:$Z71)*$F67,MAX((Expenses!GI$20-$AB67/12)*$AA67*$F67,0)+MAX((Expenses!GI$21-$AB68/12)*$AA68*$F67,0)+MAX((Expenses!GI$22-$AB69/12)*$AA69*$F67,0)+MAX((Expenses!GI$23-$AB70/12)*$AA70*$F67,0)+MAX((Expenses!GI$24-$AB71/12)*$AA71*$F67,0)))))</f>
        <v>87.476795233562868</v>
      </c>
      <c r="GL238" s="154">
        <f>IF(OR(GL$165&lt;=EOMONTH($E67,$R67*(1-$O67)),GL$165&gt;EOMONTH($E67,$P67*12*(1-$O67)+$Q67*12*$O67+$R67*(1-$O67))),0,IF($X67="NNN",SUM(Expenses!GJ$20:GJ$24)*$F67,IF($X67="FSG",0,IF($X67="MG",SUMPRODUCT(Expenses!GJ$20:GJ$24,$Z67:$Z71)*$F67,MAX((Expenses!GJ$20-$AB67/12)*$AA67*$F67,0)+MAX((Expenses!GJ$21-$AB68/12)*$AA68*$F67,0)+MAX((Expenses!GJ$22-$AB69/12)*$AA69*$F67,0)+MAX((Expenses!GJ$23-$AB70/12)*$AA70*$F67,0)+MAX((Expenses!GJ$24-$AB71/12)*$AA71*$F67,0)))))</f>
        <v>87.631867641860183</v>
      </c>
      <c r="GM238" s="154">
        <f>IF(OR(GM$165&lt;=EOMONTH($E67,$R67*(1-$O67)),GM$165&gt;EOMONTH($E67,$P67*12*(1-$O67)+$Q67*12*$O67+$R67*(1-$O67))),0,IF($X67="NNN",SUM(Expenses!GK$20:GK$24)*$F67,IF($X67="FSG",0,IF($X67="MG",SUMPRODUCT(Expenses!GK$20:GK$24,$Z67:$Z71)*$F67,MAX((Expenses!GK$20-$AB67/12)*$AA67*$F67,0)+MAX((Expenses!GK$21-$AB68/12)*$AA68*$F67,0)+MAX((Expenses!GK$22-$AB69/12)*$AA69*$F67,0)+MAX((Expenses!GK$23-$AB70/12)*$AA70*$F67,0)+MAX((Expenses!GK$24-$AB71/12)*$AA71*$F67,0)))))</f>
        <v>87.78732250055063</v>
      </c>
      <c r="GN238" s="154">
        <f>IF(OR(GN$165&lt;=EOMONTH($E67,$R67*(1-$O67)),GN$165&gt;EOMONTH($E67,$P67*12*(1-$O67)+$Q67*12*$O67+$R67*(1-$O67))),0,IF($X67="NNN",SUM(Expenses!GL$20:GL$24)*$F67,IF($X67="FSG",0,IF($X67="MG",SUMPRODUCT(Expenses!GL$20:GL$24,$Z67:$Z71)*$F67,MAX((Expenses!GL$20-$AB67/12)*$AA67*$F67,0)+MAX((Expenses!GL$21-$AB68/12)*$AA68*$F67,0)+MAX((Expenses!GL$22-$AB69/12)*$AA69*$F67,0)+MAX((Expenses!GL$23-$AB70/12)*$AA70*$F67,0)+MAX((Expenses!GL$24-$AB71/12)*$AA71*$F67,0)))))</f>
        <v>88.681145318618249</v>
      </c>
      <c r="GO238" s="154">
        <f>IF(OR(GO$165&lt;=EOMONTH($E67,$R67*(1-$O67)),GO$165&gt;EOMONTH($E67,$P67*12*(1-$O67)+$Q67*12*$O67+$R67*(1-$O67))),0,IF($X67="NNN",SUM(Expenses!GM$20:GM$24)*$F67,IF($X67="FSG",0,IF($X67="MG",SUMPRODUCT(Expenses!GM$20:GM$24,$Z67:$Z71)*$F67,MAX((Expenses!GM$20-$AB67/12)*$AA67*$F67,0)+MAX((Expenses!GM$21-$AB68/12)*$AA68*$F67,0)+MAX((Expenses!GM$22-$AB69/12)*$AA69*$F67,0)+MAX((Expenses!GM$23-$AB70/12)*$AA70*$F67,0)+MAX((Expenses!GM$24-$AB71/12)*$AA71*$F67,0)))))</f>
        <v>88.837367910098649</v>
      </c>
      <c r="GP238" s="154">
        <f>IF(OR(GP$165&lt;=EOMONTH($E67,$R67*(1-$O67)),GP$165&gt;EOMONTH($E67,$P67*12*(1-$O67)+$Q67*12*$O67+$R67*(1-$O67))),0,IF($X67="NNN",SUM(Expenses!GN$20:GN$24)*$F67,IF($X67="FSG",0,IF($X67="MG",SUMPRODUCT(Expenses!GN$20:GN$24,$Z67:$Z71)*$F67,MAX((Expenses!GN$20-$AB67/12)*$AA67*$F67,0)+MAX((Expenses!GN$21-$AB68/12)*$AA68*$F67,0)+MAX((Expenses!GN$22-$AB69/12)*$AA69*$F67,0)+MAX((Expenses!GN$23-$AB70/12)*$AA70*$F67,0)+MAX((Expenses!GN$24-$AB71/12)*$AA71*$F67,0)))))</f>
        <v>88.993975788634188</v>
      </c>
      <c r="GQ238" s="154">
        <f>IF(OR(GQ$165&lt;=EOMONTH($E67,$R67*(1-$O67)),GQ$165&gt;EOMONTH($E67,$P67*12*(1-$O67)+$Q67*12*$O67+$R67*(1-$O67))),0,IF($X67="NNN",SUM(Expenses!GO$20:GO$24)*$F67,IF($X67="FSG",0,IF($X67="MG",SUMPRODUCT(Expenses!GO$20:GO$24,$Z67:$Z71)*$F67,MAX((Expenses!GO$20-$AB67/12)*$AA67*$F67,0)+MAX((Expenses!GO$21-$AB68/12)*$AA68*$F67,0)+MAX((Expenses!GO$22-$AB69/12)*$AA69*$F67,0)+MAX((Expenses!GO$23-$AB70/12)*$AA70*$F67,0)+MAX((Expenses!GO$24-$AB71/12)*$AA71*$F67,0)))))</f>
        <v>89.150969904446654</v>
      </c>
      <c r="GR238" s="154">
        <f>IF(OR(GR$165&lt;=EOMONTH($E67,$R67*(1-$O67)),GR$165&gt;EOMONTH($E67,$P67*12*(1-$O67)+$Q67*12*$O67+$R67*(1-$O67))),0,IF($X67="NNN",SUM(Expenses!GP$20:GP$24)*$F67,IF($X67="FSG",0,IF($X67="MG",SUMPRODUCT(Expenses!GP$20:GP$24,$Z67:$Z71)*$F67,MAX((Expenses!GP$20-$AB67/12)*$AA67*$F67,0)+MAX((Expenses!GP$21-$AB68/12)*$AA68*$F67,0)+MAX((Expenses!GP$22-$AB69/12)*$AA69*$F67,0)+MAX((Expenses!GP$23-$AB70/12)*$AA70*$F67,0)+MAX((Expenses!GP$24-$AB71/12)*$AA71*$F67,0)))))</f>
        <v>89.308351210101392</v>
      </c>
      <c r="GS238" s="154">
        <f>IF(OR(GS$165&lt;=EOMONTH($E67,$R67*(1-$O67)),GS$165&gt;EOMONTH($E67,$P67*12*(1-$O67)+$Q67*12*$O67+$R67*(1-$O67))),0,IF($X67="NNN",SUM(Expenses!GQ$20:GQ$24)*$F67,IF($X67="FSG",0,IF($X67="MG",SUMPRODUCT(Expenses!GQ$20:GQ$24,$Z67:$Z71)*$F67,MAX((Expenses!GQ$20-$AB67/12)*$AA67*$F67,0)+MAX((Expenses!GQ$21-$AB68/12)*$AA68*$F67,0)+MAX((Expenses!GQ$22-$AB69/12)*$AA69*$F67,0)+MAX((Expenses!GQ$23-$AB70/12)*$AA70*$F67,0)+MAX((Expenses!GQ$24-$AB71/12)*$AA71*$F67,0)))))</f>
        <v>89.466120660512971</v>
      </c>
      <c r="GT238" s="154">
        <f>IF(OR(GT$165&lt;=EOMONTH($E67,$R67*(1-$O67)),GT$165&gt;EOMONTH($E67,$P67*12*(1-$O67)+$Q67*12*$O67+$R67*(1-$O67))),0,IF($X67="NNN",SUM(Expenses!GR$20:GR$24)*$F67,IF($X67="FSG",0,IF($X67="MG",SUMPRODUCT(Expenses!GR$20:GR$24,$Z67:$Z71)*$F67,MAX((Expenses!GR$20-$AB67/12)*$AA67*$F67,0)+MAX((Expenses!GR$21-$AB68/12)*$AA68*$F67,0)+MAX((Expenses!GR$22-$AB69/12)*$AA69*$F67,0)+MAX((Expenses!GR$23-$AB70/12)*$AA70*$F67,0)+MAX((Expenses!GR$24-$AB71/12)*$AA71*$F67,0)))))</f>
        <v>89.624279212951109</v>
      </c>
      <c r="GU238" s="154">
        <f>IF(OR(GU$165&lt;=EOMONTH($E67,$R67*(1-$O67)),GU$165&gt;EOMONTH($E67,$P67*12*(1-$O67)+$Q67*12*$O67+$R67*(1-$O67))),0,IF($X67="NNN",SUM(Expenses!GS$20:GS$24)*$F67,IF($X67="FSG",0,IF($X67="MG",SUMPRODUCT(Expenses!GS$20:GS$24,$Z67:$Z71)*$F67,MAX((Expenses!GS$20-$AB67/12)*$AA67*$F67,0)+MAX((Expenses!GS$21-$AB68/12)*$AA68*$F67,0)+MAX((Expenses!GS$22-$AB69/12)*$AA69*$F67,0)+MAX((Expenses!GS$23-$AB70/12)*$AA70*$F67,0)+MAX((Expenses!GS$24-$AB71/12)*$AA71*$F67,0)))))</f>
        <v>89.782827827046361</v>
      </c>
      <c r="GV238" s="154">
        <f>IF(OR(GV$165&lt;=EOMONTH($E67,$R67*(1-$O67)),GV$165&gt;EOMONTH($E67,$P67*12*(1-$O67)+$Q67*12*$O67+$R67*(1-$O67))),0,IF($X67="NNN",SUM(Expenses!GT$20:GT$24)*$F67,IF($X67="FSG",0,IF($X67="MG",SUMPRODUCT(Expenses!GT$20:GT$24,$Z67:$Z71)*$F67,MAX((Expenses!GT$20-$AB67/12)*$AA67*$F67,0)+MAX((Expenses!GT$21-$AB68/12)*$AA68*$F67,0)+MAX((Expenses!GT$22-$AB69/12)*$AA69*$F67,0)+MAX((Expenses!GT$23-$AB70/12)*$AA70*$F67,0)+MAX((Expenses!GT$24-$AB71/12)*$AA71*$F67,0)))))</f>
        <v>89.941767464796001</v>
      </c>
      <c r="GW238" s="154">
        <f>IF(OR(GW$165&lt;=EOMONTH($E67,$R67*(1-$O67)),GW$165&gt;EOMONTH($E67,$P67*12*(1-$O67)+$Q67*12*$O67+$R67*(1-$O67))),0,IF($X67="NNN",SUM(Expenses!GU$20:GU$24)*$F67,IF($X67="FSG",0,IF($X67="MG",SUMPRODUCT(Expenses!GU$20:GU$24,$Z67:$Z71)*$F67,MAX((Expenses!GU$20-$AB67/12)*$AA67*$F67,0)+MAX((Expenses!GU$21-$AB68/12)*$AA68*$F67,0)+MAX((Expenses!GU$22-$AB69/12)*$AA69*$F67,0)+MAX((Expenses!GU$23-$AB70/12)*$AA70*$F67,0)+MAX((Expenses!GU$24-$AB71/12)*$AA71*$F67,0)))))</f>
        <v>90.101099090569818</v>
      </c>
      <c r="GX238" s="154">
        <f>IF(OR(GX$165&lt;=EOMONTH($E67,$R67*(1-$O67)),GX$165&gt;EOMONTH($E67,$P67*12*(1-$O67)+$Q67*12*$O67+$R67*(1-$O67))),0,IF($X67="NNN",SUM(Expenses!GV$20:GV$24)*$F67,IF($X67="FSG",0,IF($X67="MG",SUMPRODUCT(Expenses!GV$20:GV$24,$Z67:$Z71)*$F67,MAX((Expenses!GV$20-$AB67/12)*$AA67*$F67,0)+MAX((Expenses!GV$21-$AB68/12)*$AA68*$F67,0)+MAX((Expenses!GV$22-$AB69/12)*$AA69*$F67,0)+MAX((Expenses!GV$23-$AB70/12)*$AA70*$F67,0)+MAX((Expenses!GV$24-$AB71/12)*$AA71*$F67,0)))))</f>
        <v>90.260823671116043</v>
      </c>
      <c r="GY238" s="154">
        <f>IF(OR(GY$165&lt;=EOMONTH($E67,$R67*(1-$O67)),GY$165&gt;EOMONTH($E67,$P67*12*(1-$O67)+$Q67*12*$O67+$R67*(1-$O67))),0,IF($X67="NNN",SUM(Expenses!GW$20:GW$24)*$F67,IF($X67="FSG",0,IF($X67="MG",SUMPRODUCT(Expenses!GW$20:GW$24,$Z67:$Z71)*$F67,MAX((Expenses!GW$20-$AB67/12)*$AA67*$F67,0)+MAX((Expenses!GW$21-$AB68/12)*$AA68*$F67,0)+MAX((Expenses!GW$22-$AB69/12)*$AA69*$F67,0)+MAX((Expenses!GW$23-$AB70/12)*$AA70*$F67,0)+MAX((Expenses!GW$24-$AB71/12)*$AA71*$F67,0)))))</f>
        <v>90.42094217556722</v>
      </c>
      <c r="GZ238" s="154">
        <f>IF(OR(GZ$165&lt;=EOMONTH($E67,$R67*(1-$O67)),GZ$165&gt;EOMONTH($E67,$P67*12*(1-$O67)+$Q67*12*$O67+$R67*(1-$O67))),0,IF($X67="NNN",SUM(Expenses!GX$20:GX$24)*$F67,IF($X67="FSG",0,IF($X67="MG",SUMPRODUCT(Expenses!GX$20:GX$24,$Z67:$Z71)*$F67,MAX((Expenses!GX$20-$AB67/12)*$AA67*$F67,0)+MAX((Expenses!GX$21-$AB68/12)*$AA68*$F67,0)+MAX((Expenses!GX$22-$AB69/12)*$AA69*$F67,0)+MAX((Expenses!GX$23-$AB70/12)*$AA70*$F67,0)+MAX((Expenses!GX$24-$AB71/12)*$AA71*$F67,0)))))</f>
        <v>91.341579678176871</v>
      </c>
      <c r="HA238" s="154">
        <f>IF(OR(HA$165&lt;=EOMONTH($E67,$R67*(1-$O67)),HA$165&gt;EOMONTH($E67,$P67*12*(1-$O67)+$Q67*12*$O67+$R67*(1-$O67))),0,IF($X67="NNN",SUM(Expenses!GY$20:GY$24)*$F67,IF($X67="FSG",0,IF($X67="MG",SUMPRODUCT(Expenses!GY$20:GY$24,$Z67:$Z71)*$F67,MAX((Expenses!GY$20-$AB67/12)*$AA67*$F67,0)+MAX((Expenses!GY$21-$AB68/12)*$AA68*$F67,0)+MAX((Expenses!GY$22-$AB69/12)*$AA69*$F67,0)+MAX((Expenses!GY$23-$AB70/12)*$AA70*$F67,0)+MAX((Expenses!GY$24-$AB71/12)*$AA71*$F67,0)))))</f>
        <v>91.502488947401702</v>
      </c>
      <c r="HB238" s="154">
        <f>IF(OR(HB$165&lt;=EOMONTH($E67,$R67*(1-$O67)),HB$165&gt;EOMONTH($E67,$P67*12*(1-$O67)+$Q67*12*$O67+$R67*(1-$O67))),0,IF($X67="NNN",SUM(Expenses!GZ$20:GZ$24)*$F67,IF($X67="FSG",0,IF($X67="MG",SUMPRODUCT(Expenses!GZ$20:GZ$24,$Z67:$Z71)*$F67,MAX((Expenses!GZ$20-$AB67/12)*$AA67*$F67,0)+MAX((Expenses!GZ$21-$AB68/12)*$AA68*$F67,0)+MAX((Expenses!GZ$22-$AB69/12)*$AA69*$F67,0)+MAX((Expenses!GZ$23-$AB70/12)*$AA70*$F67,0)+MAX((Expenses!GZ$24-$AB71/12)*$AA71*$F67,0)))))</f>
        <v>91.663795062293289</v>
      </c>
      <c r="HC238" s="154">
        <f>IF(OR(HC$165&lt;=EOMONTH($E67,$R67*(1-$O67)),HC$165&gt;EOMONTH($E67,$P67*12*(1-$O67)+$Q67*12*$O67+$R67*(1-$O67))),0,IF($X67="NNN",SUM(Expenses!HA$20:HA$24)*$F67,IF($X67="FSG",0,IF($X67="MG",SUMPRODUCT(Expenses!HA$20:HA$24,$Z67:$Z71)*$F67,MAX((Expenses!HA$20-$AB67/12)*$AA67*$F67,0)+MAX((Expenses!HA$21-$AB68/12)*$AA68*$F67,0)+MAX((Expenses!HA$22-$AB69/12)*$AA69*$F67,0)+MAX((Expenses!HA$23-$AB70/12)*$AA70*$F67,0)+MAX((Expenses!HA$24-$AB71/12)*$AA71*$F67,0)))))</f>
        <v>91.825499001580141</v>
      </c>
      <c r="HD238" s="154">
        <f>IF(OR(HD$165&lt;=EOMONTH($E67,$R67*(1-$O67)),HD$165&gt;EOMONTH($E67,$P67*12*(1-$O67)+$Q67*12*$O67+$R67*(1-$O67))),0,IF($X67="NNN",SUM(Expenses!HB$20:HB$24)*$F67,IF($X67="FSG",0,IF($X67="MG",SUMPRODUCT(Expenses!HB$20:HB$24,$Z67:$Z71)*$F67,MAX((Expenses!HB$20-$AB67/12)*$AA67*$F67,0)+MAX((Expenses!HB$21-$AB68/12)*$AA68*$F67,0)+MAX((Expenses!HB$22-$AB69/12)*$AA69*$F67,0)+MAX((Expenses!HB$23-$AB70/12)*$AA70*$F67,0)+MAX((Expenses!HB$24-$AB71/12)*$AA71*$F67,0)))))</f>
        <v>91.987601746404522</v>
      </c>
      <c r="HE238" s="154">
        <f>IF(OR(HE$165&lt;=EOMONTH($E67,$R67*(1-$O67)),HE$165&gt;EOMONTH($E67,$P67*12*(1-$O67)+$Q67*12*$O67+$R67*(1-$O67))),0,IF($X67="NNN",SUM(Expenses!HC$20:HC$24)*$F67,IF($X67="FSG",0,IF($X67="MG",SUMPRODUCT(Expenses!HC$20:HC$24,$Z67:$Z71)*$F67,MAX((Expenses!HC$20-$AB67/12)*$AA67*$F67,0)+MAX((Expenses!HC$21-$AB68/12)*$AA68*$F67,0)+MAX((Expenses!HC$22-$AB69/12)*$AA69*$F67,0)+MAX((Expenses!HC$23-$AB70/12)*$AA70*$F67,0)+MAX((Expenses!HC$24-$AB71/12)*$AA71*$F67,0)))))</f>
        <v>92.150104280328435</v>
      </c>
      <c r="HF238" s="154">
        <f>IF(OR(HF$165&lt;=EOMONTH($E67,$R67*(1-$O67)),HF$165&gt;EOMONTH($E67,$P67*12*(1-$O67)+$Q67*12*$O67+$R67*(1-$O67))),0,IF($X67="NNN",SUM(Expenses!HD$20:HD$24)*$F67,IF($X67="FSG",0,IF($X67="MG",SUMPRODUCT(Expenses!HD$20:HD$24,$Z67:$Z71)*$F67,MAX((Expenses!HD$20-$AB67/12)*$AA67*$F67,0)+MAX((Expenses!HD$21-$AB68/12)*$AA68*$F67,0)+MAX((Expenses!HD$22-$AB69/12)*$AA69*$F67,0)+MAX((Expenses!HD$23-$AB70/12)*$AA70*$F67,0)+MAX((Expenses!HD$24-$AB71/12)*$AA71*$F67,0)))))</f>
        <v>92.313007589339719</v>
      </c>
      <c r="HG238" s="154">
        <f>IF(OR(HG$165&lt;=EOMONTH($E67,$R67*(1-$O67)),HG$165&gt;EOMONTH($E67,$P67*12*(1-$O67)+$Q67*12*$O67+$R67*(1-$O67))),0,IF($X67="NNN",SUM(Expenses!HE$20:HE$24)*$F67,IF($X67="FSG",0,IF($X67="MG",SUMPRODUCT(Expenses!HE$20:HE$24,$Z67:$Z71)*$F67,MAX((Expenses!HE$20-$AB67/12)*$AA67*$F67,0)+MAX((Expenses!HE$21-$AB68/12)*$AA68*$F67,0)+MAX((Expenses!HE$22-$AB69/12)*$AA69*$F67,0)+MAX((Expenses!HE$23-$AB70/12)*$AA70*$F67,0)+MAX((Expenses!HE$24-$AB71/12)*$AA71*$F67,0)))))</f>
        <v>92.476312661857818</v>
      </c>
      <c r="HH238" s="154">
        <f>IF(OR(HH$165&lt;=EOMONTH($E67,$R67*(1-$O67)),HH$165&gt;EOMONTH($E67,$P67*12*(1-$O67)+$Q67*12*$O67+$R67*(1-$O67))),0,IF($X67="NNN",SUM(Expenses!HF$20:HF$24)*$F67,IF($X67="FSG",0,IF($X67="MG",SUMPRODUCT(Expenses!HF$20:HF$24,$Z67:$Z71)*$F67,MAX((Expenses!HF$20-$AB67/12)*$AA67*$F67,0)+MAX((Expenses!HF$21-$AB68/12)*$AA68*$F67,0)+MAX((Expenses!HF$22-$AB69/12)*$AA69*$F67,0)+MAX((Expenses!HF$23-$AB70/12)*$AA70*$F67,0)+MAX((Expenses!HF$24-$AB71/12)*$AA71*$F67,0)))))</f>
        <v>92.64002048873995</v>
      </c>
      <c r="HI238" s="154">
        <f>IF(OR(HI$165&lt;=EOMONTH($E67,$R67*(1-$O67)),HI$165&gt;EOMONTH($E67,$P67*12*(1-$O67)+$Q67*12*$O67+$R67*(1-$O67))),0,IF($X67="NNN",SUM(Expenses!HG$20:HG$24)*$F67,IF($X67="FSG",0,IF($X67="MG",SUMPRODUCT(Expenses!HG$20:HG$24,$Z67:$Z71)*$F67,MAX((Expenses!HG$20-$AB67/12)*$AA67*$F67,0)+MAX((Expenses!HG$21-$AB68/12)*$AA68*$F67,0)+MAX((Expenses!HG$22-$AB69/12)*$AA69*$F67,0)+MAX((Expenses!HG$23-$AB70/12)*$AA70*$F67,0)+MAX((Expenses!HG$24-$AB71/12)*$AA71*$F67,0)))))</f>
        <v>92.804132063286985</v>
      </c>
      <c r="HJ238" s="154">
        <f>IF(OR(HJ$165&lt;=EOMONTH($E67,$R67*(1-$O67)),HJ$165&gt;EOMONTH($E67,$P67*12*(1-$O67)+$Q67*12*$O67+$R67*(1-$O67))),0,IF($X67="NNN",SUM(Expenses!HH$20:HH$24)*$F67,IF($X67="FSG",0,IF($X67="MG",SUMPRODUCT(Expenses!HH$20:HH$24,$Z67:$Z71)*$F67,MAX((Expenses!HH$20-$AB67/12)*$AA67*$F67,0)+MAX((Expenses!HH$21-$AB68/12)*$AA68*$F67,0)+MAX((Expenses!HH$22-$AB69/12)*$AA69*$F67,0)+MAX((Expenses!HH$23-$AB70/12)*$AA70*$F67,0)+MAX((Expenses!HH$24-$AB71/12)*$AA71*$F67,0)))))</f>
        <v>92.968648381249608</v>
      </c>
      <c r="HK238" s="154">
        <f>IF(OR(HK$165&lt;=EOMONTH($E67,$R67*(1-$O67)),HK$165&gt;EOMONTH($E67,$P67*12*(1-$O67)+$Q67*12*$O67+$R67*(1-$O67))),0,IF($X67="NNN",SUM(Expenses!HI$20:HI$24)*$F67,IF($X67="FSG",0,IF($X67="MG",SUMPRODUCT(Expenses!HI$20:HI$24,$Z67:$Z71)*$F67,MAX((Expenses!HI$20-$AB67/12)*$AA67*$F67,0)+MAX((Expenses!HI$21-$AB68/12)*$AA68*$F67,0)+MAX((Expenses!HI$22-$AB69/12)*$AA69*$F67,0)+MAX((Expenses!HI$23-$AB70/12)*$AA70*$F67,0)+MAX((Expenses!HI$24-$AB71/12)*$AA71*$F67,0)))))</f>
        <v>93.133570440834291</v>
      </c>
      <c r="HL238" s="154">
        <f>IF(OR(HL$165&lt;=EOMONTH($E67,$R67*(1-$O67)),HL$165&gt;EOMONTH($E67,$P67*12*(1-$O67)+$Q67*12*$O67+$R67*(1-$O67))),0,IF($X67="NNN",SUM(Expenses!HJ$20:HJ$24)*$F67,IF($X67="FSG",0,IF($X67="MG",SUMPRODUCT(Expenses!HJ$20:HJ$24,$Z67:$Z71)*$F67,MAX((Expenses!HJ$20-$AB67/12)*$AA67*$F67,0)+MAX((Expenses!HJ$21-$AB68/12)*$AA68*$F67,0)+MAX((Expenses!HJ$22-$AB69/12)*$AA69*$F67,0)+MAX((Expenses!HJ$23-$AB70/12)*$AA70*$F67,0)+MAX((Expenses!HJ$24-$AB71/12)*$AA71*$F67,0)))))</f>
        <v>94.081827068522259</v>
      </c>
      <c r="HM238" s="154">
        <f>IF(OR(HM$165&lt;=EOMONTH($E67,$R67*(1-$O67)),HM$165&gt;EOMONTH($E67,$P67*12*(1-$O67)+$Q67*12*$O67+$R67*(1-$O67))),0,IF($X67="NNN",SUM(Expenses!HK$20:HK$24)*$F67,IF($X67="FSG",0,IF($X67="MG",SUMPRODUCT(Expenses!HK$20:HK$24,$Z67:$Z71)*$F67,MAX((Expenses!HK$20-$AB67/12)*$AA67*$F67,0)+MAX((Expenses!HK$21-$AB68/12)*$AA68*$F67,0)+MAX((Expenses!HK$22-$AB69/12)*$AA69*$F67,0)+MAX((Expenses!HK$23-$AB70/12)*$AA70*$F67,0)+MAX((Expenses!HK$24-$AB71/12)*$AA71*$F67,0)))))</f>
        <v>94.247563615823822</v>
      </c>
      <c r="HN238" s="154">
        <f>IF(OR(HN$165&lt;=EOMONTH($E67,$R67*(1-$O67)),HN$165&gt;EOMONTH($E67,$P67*12*(1-$O67)+$Q67*12*$O67+$R67*(1-$O67))),0,IF($X67="NNN",SUM(Expenses!HL$20:HL$24)*$F67,IF($X67="FSG",0,IF($X67="MG",SUMPRODUCT(Expenses!HL$20:HL$24,$Z67:$Z71)*$F67,MAX((Expenses!HL$20-$AB67/12)*$AA67*$F67,0)+MAX((Expenses!HL$21-$AB68/12)*$AA68*$F67,0)+MAX((Expenses!HL$22-$AB69/12)*$AA69*$F67,0)+MAX((Expenses!HL$23-$AB70/12)*$AA70*$F67,0)+MAX((Expenses!HL$24-$AB71/12)*$AA71*$F67,0)))))</f>
        <v>94.413708914162171</v>
      </c>
      <c r="HO238" s="154">
        <f>IF(OR(HO$165&lt;=EOMONTH($E67,$R67*(1-$O67)),HO$165&gt;EOMONTH($E67,$P67*12*(1-$O67)+$Q67*12*$O67+$R67*(1-$O67))),0,IF($X67="NNN",SUM(Expenses!HM$20:HM$24)*$F67,IF($X67="FSG",0,IF($X67="MG",SUMPRODUCT(Expenses!HM$20:HM$24,$Z67:$Z71)*$F67,MAX((Expenses!HM$20-$AB67/12)*$AA67*$F67,0)+MAX((Expenses!HM$21-$AB68/12)*$AA68*$F67,0)+MAX((Expenses!HM$22-$AB69/12)*$AA69*$F67,0)+MAX((Expenses!HM$23-$AB70/12)*$AA70*$F67,0)+MAX((Expenses!HM$24-$AB71/12)*$AA71*$F67,0)))))</f>
        <v>94.58026397162763</v>
      </c>
      <c r="HP238" s="154">
        <f>IF(OR(HP$165&lt;=EOMONTH($E67,$R67*(1-$O67)),HP$165&gt;EOMONTH($E67,$P67*12*(1-$O67)+$Q67*12*$O67+$R67*(1-$O67))),0,IF($X67="NNN",SUM(Expenses!HN$20:HN$24)*$F67,IF($X67="FSG",0,IF($X67="MG",SUMPRODUCT(Expenses!HN$20:HN$24,$Z67:$Z71)*$F67,MAX((Expenses!HN$20-$AB67/12)*$AA67*$F67,0)+MAX((Expenses!HN$21-$AB68/12)*$AA68*$F67,0)+MAX((Expenses!HN$22-$AB69/12)*$AA69*$F67,0)+MAX((Expenses!HN$23-$AB70/12)*$AA70*$F67,0)+MAX((Expenses!HN$24-$AB71/12)*$AA71*$F67,0)))))</f>
        <v>94.747229798796738</v>
      </c>
      <c r="HQ238" s="154">
        <f>IF(OR(HQ$165&lt;=EOMONTH($E67,$R67*(1-$O67)),HQ$165&gt;EOMONTH($E67,$P67*12*(1-$O67)+$Q67*12*$O67+$R67*(1-$O67))),0,IF($X67="NNN",SUM(Expenses!HO$20:HO$24)*$F67,IF($X67="FSG",0,IF($X67="MG",SUMPRODUCT(Expenses!HO$20:HO$24,$Z67:$Z71)*$F67,MAX((Expenses!HO$20-$AB67/12)*$AA67*$F67,0)+MAX((Expenses!HO$21-$AB68/12)*$AA68*$F67,0)+MAX((Expenses!HO$22-$AB69/12)*$AA69*$F67,0)+MAX((Expenses!HO$23-$AB70/12)*$AA70*$F67,0)+MAX((Expenses!HO$24-$AB71/12)*$AA71*$F67,0)))))</f>
        <v>94.914607408738391</v>
      </c>
      <c r="HR238" s="154">
        <f>IF(OR(HR$165&lt;=EOMONTH($E67,$R67*(1-$O67)),HR$165&gt;EOMONTH($E67,$P67*12*(1-$O67)+$Q67*12*$O67+$R67*(1-$O67))),0,IF($X67="NNN",SUM(Expenses!HP$20:HP$24)*$F67,IF($X67="FSG",0,IF($X67="MG",SUMPRODUCT(Expenses!HP$20:HP$24,$Z67:$Z71)*$F67,MAX((Expenses!HP$20-$AB67/12)*$AA67*$F67,0)+MAX((Expenses!HP$21-$AB68/12)*$AA68*$F67,0)+MAX((Expenses!HP$22-$AB69/12)*$AA69*$F67,0)+MAX((Expenses!HP$23-$AB70/12)*$AA70*$F67,0)+MAX((Expenses!HP$24-$AB71/12)*$AA71*$F67,0)))))</f>
        <v>95.082397817020009</v>
      </c>
      <c r="HS238" s="154">
        <f>IF(OR(HS$165&lt;=EOMONTH($E67,$R67*(1-$O67)),HS$165&gt;EOMONTH($E67,$P67*12*(1-$O67)+$Q67*12*$O67+$R67*(1-$O67))),0,IF($X67="NNN",SUM(Expenses!HQ$20:HQ$24)*$F67,IF($X67="FSG",0,IF($X67="MG",SUMPRODUCT(Expenses!HQ$20:HQ$24,$Z67:$Z71)*$F67,MAX((Expenses!HQ$20-$AB67/12)*$AA67*$F67,0)+MAX((Expenses!HQ$21-$AB68/12)*$AA68*$F67,0)+MAX((Expenses!HQ$22-$AB69/12)*$AA69*$F67,0)+MAX((Expenses!HQ$23-$AB70/12)*$AA70*$F67,0)+MAX((Expenses!HQ$24-$AB71/12)*$AA71*$F67,0)))))</f>
        <v>95.250602041713634</v>
      </c>
      <c r="HT238" s="154">
        <f>IF(OR(HT$165&lt;=EOMONTH($E67,$R67*(1-$O67)),HT$165&gt;EOMONTH($E67,$P67*12*(1-$O67)+$Q67*12*$O67+$R67*(1-$O67))),0,IF($X67="NNN",SUM(Expenses!HR$20:HR$24)*$F67,IF($X67="FSG",0,IF($X67="MG",SUMPRODUCT(Expenses!HR$20:HR$24,$Z67:$Z71)*$F67,MAX((Expenses!HR$20-$AB67/12)*$AA67*$F67,0)+MAX((Expenses!HR$21-$AB68/12)*$AA68*$F67,0)+MAX((Expenses!HR$22-$AB69/12)*$AA69*$F67,0)+MAX((Expenses!HR$23-$AB70/12)*$AA70*$F67,0)+MAX((Expenses!HR$24-$AB71/12)*$AA71*$F67,0)))))</f>
        <v>95.419221103402222</v>
      </c>
      <c r="HU238" s="154">
        <f>IF(OR(HU$165&lt;=EOMONTH($E67,$R67*(1-$O67)),HU$165&gt;EOMONTH($E67,$P67*12*(1-$O67)+$Q67*12*$O67+$R67*(1-$O67))),0,IF($X67="NNN",SUM(Expenses!HS$20:HS$24)*$F67,IF($X67="FSG",0,IF($X67="MG",SUMPRODUCT(Expenses!HS$20:HS$24,$Z67:$Z71)*$F67,MAX((Expenses!HS$20-$AB67/12)*$AA67*$F67,0)+MAX((Expenses!HS$21-$AB68/12)*$AA68*$F67,0)+MAX((Expenses!HS$22-$AB69/12)*$AA69*$F67,0)+MAX((Expenses!HS$23-$AB70/12)*$AA70*$F67,0)+MAX((Expenses!HS$24-$AB71/12)*$AA71*$F67,0)))))</f>
        <v>95.5882560251857</v>
      </c>
      <c r="HV238" s="154">
        <f>IF(OR(HV$165&lt;=EOMONTH($E67,$R67*(1-$O67)),HV$165&gt;EOMONTH($E67,$P67*12*(1-$O67)+$Q67*12*$O67+$R67*(1-$O67))),0,IF($X67="NNN",SUM(Expenses!HT$20:HT$24)*$F67,IF($X67="FSG",0,IF($X67="MG",SUMPRODUCT(Expenses!HT$20:HT$24,$Z67:$Z71)*$F67,MAX((Expenses!HT$20-$AB67/12)*$AA67*$F67,0)+MAX((Expenses!HT$21-$AB68/12)*$AA68*$F67,0)+MAX((Expenses!HT$22-$AB69/12)*$AA69*$F67,0)+MAX((Expenses!HT$23-$AB70/12)*$AA70*$F67,0)+MAX((Expenses!HT$24-$AB71/12)*$AA71*$F67,0)))))</f>
        <v>95.757707832687188</v>
      </c>
      <c r="HW238" s="154">
        <f>IF(OR(HW$165&lt;=EOMONTH($E67,$R67*(1-$O67)),HW$165&gt;EOMONTH($E67,$P67*12*(1-$O67)+$Q67*12*$O67+$R67*(1-$O67))),0,IF($X67="NNN",SUM(Expenses!HU$20:HU$24)*$F67,IF($X67="FSG",0,IF($X67="MG",SUMPRODUCT(Expenses!HU$20:HU$24,$Z67:$Z71)*$F67,MAX((Expenses!HU$20-$AB67/12)*$AA67*$F67,0)+MAX((Expenses!HU$21-$AB68/12)*$AA68*$F67,0)+MAX((Expenses!HU$22-$AB69/12)*$AA69*$F67,0)+MAX((Expenses!HU$23-$AB70/12)*$AA70*$F67,0)+MAX((Expenses!HU$24-$AB71/12)*$AA71*$F67,0)))))</f>
        <v>95.927577554059411</v>
      </c>
      <c r="HX238" s="154">
        <f>IF(OR(HX$165&lt;=EOMONTH($E67,$R67*(1-$O67)),HX$165&gt;EOMONTH($E67,$P67*12*(1-$O67)+$Q67*12*$O67+$R67*(1-$O67))),0,IF($X67="NNN",SUM(Expenses!HV$20:HV$24)*$F67,IF($X67="FSG",0,IF($X67="MG",SUMPRODUCT(Expenses!HV$20:HV$24,$Z67:$Z71)*$F67,MAX((Expenses!HV$20-$AB67/12)*$AA67*$F67,0)+MAX((Expenses!HV$21-$AB68/12)*$AA68*$F67,0)+MAX((Expenses!HV$22-$AB69/12)*$AA69*$F67,0)+MAX((Expenses!HV$23-$AB70/12)*$AA70*$F67,0)+MAX((Expenses!HV$24-$AB71/12)*$AA71*$F67,0)))))</f>
        <v>96.904281880577997</v>
      </c>
      <c r="HY238" s="154">
        <f>IF(OR(HY$165&lt;=EOMONTH($E67,$R67*(1-$O67)),HY$165&gt;EOMONTH($E67,$P67*12*(1-$O67)+$Q67*12*$O67+$R67*(1-$O67))),0,IF($X67="NNN",SUM(Expenses!HW$20:HW$24)*$F67,IF($X67="FSG",0,IF($X67="MG",SUMPRODUCT(Expenses!HW$20:HW$24,$Z67:$Z71)*$F67,MAX((Expenses!HW$20-$AB67/12)*$AA67*$F67,0)+MAX((Expenses!HW$21-$AB68/12)*$AA68*$F67,0)+MAX((Expenses!HW$22-$AB69/12)*$AA69*$F67,0)+MAX((Expenses!HW$23-$AB70/12)*$AA70*$F67,0)+MAX((Expenses!HW$24-$AB71/12)*$AA71*$F67,0)))))</f>
        <v>97.074990524298613</v>
      </c>
      <c r="HZ238" s="154">
        <f>IF(OR(HZ$165&lt;=EOMONTH($E67,$R67*(1-$O67)),HZ$165&gt;EOMONTH($E67,$P67*12*(1-$O67)+$Q67*12*$O67+$R67*(1-$O67))),0,IF($X67="NNN",SUM(Expenses!HX$20:HX$24)*$F67,IF($X67="FSG",0,IF($X67="MG",SUMPRODUCT(Expenses!HX$20:HX$24,$Z67:$Z71)*$F67,MAX((Expenses!HX$20-$AB67/12)*$AA67*$F67,0)+MAX((Expenses!HX$21-$AB68/12)*$AA68*$F67,0)+MAX((Expenses!HX$22-$AB69/12)*$AA69*$F67,0)+MAX((Expenses!HX$23-$AB70/12)*$AA70*$F67,0)+MAX((Expenses!HX$24-$AB71/12)*$AA71*$F67,0)))))</f>
        <v>97.246120181587102</v>
      </c>
      <c r="IA238" s="154">
        <f>IF(OR(IA$165&lt;=EOMONTH($E67,$R67*(1-$O67)),IA$165&gt;EOMONTH($E67,$P67*12*(1-$O67)+$Q67*12*$O67+$R67*(1-$O67))),0,IF($X67="NNN",SUM(Expenses!HY$20:HY$24)*$F67,IF($X67="FSG",0,IF($X67="MG",SUMPRODUCT(Expenses!HY$20:HY$24,$Z67:$Z71)*$F67,MAX((Expenses!HY$20-$AB67/12)*$AA67*$F67,0)+MAX((Expenses!HY$21-$AB68/12)*$AA68*$F67,0)+MAX((Expenses!HY$22-$AB69/12)*$AA69*$F67,0)+MAX((Expenses!HY$23-$AB70/12)*$AA70*$F67,0)+MAX((Expenses!HY$24-$AB71/12)*$AA71*$F67,0)))))</f>
        <v>97.417671890776518</v>
      </c>
      <c r="IB238" s="154">
        <f>IF(OR(IB$165&lt;=EOMONTH($E67,$R67*(1-$O67)),IB$165&gt;EOMONTH($E67,$P67*12*(1-$O67)+$Q67*12*$O67+$R67*(1-$O67))),0,IF($X67="NNN",SUM(Expenses!HZ$20:HZ$24)*$F67,IF($X67="FSG",0,IF($X67="MG",SUMPRODUCT(Expenses!HZ$20:HZ$24,$Z67:$Z71)*$F67,MAX((Expenses!HZ$20-$AB67/12)*$AA67*$F67,0)+MAX((Expenses!HZ$21-$AB68/12)*$AA68*$F67,0)+MAX((Expenses!HZ$22-$AB69/12)*$AA69*$F67,0)+MAX((Expenses!HZ$23-$AB70/12)*$AA70*$F67,0)+MAX((Expenses!HZ$24-$AB71/12)*$AA71*$F67,0)))))</f>
        <v>97.589646692760695</v>
      </c>
      <c r="IC238" s="154">
        <f>IF(OR(IC$165&lt;=EOMONTH($E67,$R67*(1-$O67)),IC$165&gt;EOMONTH($E67,$P67*12*(1-$O67)+$Q67*12*$O67+$R67*(1-$O67))),0,IF($X67="NNN",SUM(Expenses!IA$20:IA$24)*$F67,IF($X67="FSG",0,IF($X67="MG",SUMPRODUCT(Expenses!IA$20:IA$24,$Z67:$Z71)*$F67,MAX((Expenses!IA$20-$AB67/12)*$AA67*$F67,0)+MAX((Expenses!IA$21-$AB68/12)*$AA68*$F67,0)+MAX((Expenses!IA$22-$AB69/12)*$AA69*$F67,0)+MAX((Expenses!IA$23-$AB70/12)*$AA70*$F67,0)+MAX((Expenses!IA$24-$AB71/12)*$AA71*$F67,0)))))</f>
        <v>97.762045631000589</v>
      </c>
      <c r="ID238" s="154">
        <f>IF(OR(ID$165&lt;=EOMONTH($E67,$R67*(1-$O67)),ID$165&gt;EOMONTH($E67,$P67*12*(1-$O67)+$Q67*12*$O67+$R67*(1-$O67))),0,IF($X67="NNN",SUM(Expenses!IB$20:IB$24)*$F67,IF($X67="FSG",0,IF($X67="MG",SUMPRODUCT(Expenses!IB$20:IB$24,$Z67:$Z71)*$F67,MAX((Expenses!IB$20-$AB67/12)*$AA67*$F67,0)+MAX((Expenses!IB$21-$AB68/12)*$AA68*$F67,0)+MAX((Expenses!IB$22-$AB69/12)*$AA69*$F67,0)+MAX((Expenses!IB$23-$AB70/12)*$AA70*$F67,0)+MAX((Expenses!IB$24-$AB71/12)*$AA71*$F67,0)))))</f>
        <v>97.93486975153067</v>
      </c>
      <c r="IE238" s="154">
        <f>IF(OR(IE$165&lt;=EOMONTH($E67,$R67*(1-$O67)),IE$165&gt;EOMONTH($E67,$P67*12*(1-$O67)+$Q67*12*$O67+$R67*(1-$O67))),0,IF($X67="NNN",SUM(Expenses!IC$20:IC$24)*$F67,IF($X67="FSG",0,IF($X67="MG",SUMPRODUCT(Expenses!IC$20:IC$24,$Z67:$Z71)*$F67,MAX((Expenses!IC$20-$AB67/12)*$AA67*$F67,0)+MAX((Expenses!IC$21-$AB68/12)*$AA68*$F67,0)+MAX((Expenses!IC$22-$AB69/12)*$AA69*$F67,0)+MAX((Expenses!IC$23-$AB70/12)*$AA70*$F67,0)+MAX((Expenses!IC$24-$AB71/12)*$AA71*$F67,0)))))</f>
        <v>98.108120102965117</v>
      </c>
      <c r="IF238" s="154">
        <f>IF(OR(IF$165&lt;=EOMONTH($E67,$R67*(1-$O67)),IF$165&gt;EOMONTH($E67,$P67*12*(1-$O67)+$Q67*12*$O67+$R67*(1-$O67))),0,IF($X67="NNN",SUM(Expenses!ID$20:ID$24)*$F67,IF($X67="FSG",0,IF($X67="MG",SUMPRODUCT(Expenses!ID$20:ID$24,$Z67:$Z71)*$F67,MAX((Expenses!ID$20-$AB67/12)*$AA67*$F67,0)+MAX((Expenses!ID$21-$AB68/12)*$AA68*$F67,0)+MAX((Expenses!ID$22-$AB69/12)*$AA69*$F67,0)+MAX((Expenses!ID$23-$AB70/12)*$AA70*$F67,0)+MAX((Expenses!ID$24-$AB71/12)*$AA71*$F67,0)))))</f>
        <v>98.281797736504345</v>
      </c>
      <c r="IG238" s="154">
        <f>IF(OR(IG$165&lt;=EOMONTH($E67,$R67*(1-$O67)),IG$165&gt;EOMONTH($E67,$P67*12*(1-$O67)+$Q67*12*$O67+$R67*(1-$O67))),0,IF($X67="NNN",SUM(Expenses!IE$20:IE$24)*$F67,IF($X67="FSG",0,IF($X67="MG",SUMPRODUCT(Expenses!IE$20:IE$24,$Z67:$Z71)*$F67,MAX((Expenses!IE$20-$AB67/12)*$AA67*$F67,0)+MAX((Expenses!IE$21-$AB68/12)*$AA68*$F67,0)+MAX((Expenses!IE$22-$AB69/12)*$AA69*$F67,0)+MAX((Expenses!IE$23-$AB70/12)*$AA70*$F67,0)+MAX((Expenses!IE$24-$AB71/12)*$AA71*$F67,0)))))</f>
        <v>98.45590370594131</v>
      </c>
      <c r="IH238" s="154">
        <f>IF(OR(IH$165&lt;=EOMONTH($E67,$R67*(1-$O67)),IH$165&gt;EOMONTH($E67,$P67*12*(1-$O67)+$Q67*12*$O67+$R67*(1-$O67))),0,IF($X67="NNN",SUM(Expenses!IF$20:IF$24)*$F67,IF($X67="FSG",0,IF($X67="MG",SUMPRODUCT(Expenses!IF$20:IF$24,$Z67:$Z71)*$F67,MAX((Expenses!IF$20-$AB67/12)*$AA67*$F67,0)+MAX((Expenses!IF$21-$AB68/12)*$AA68*$F67,0)+MAX((Expenses!IF$22-$AB69/12)*$AA69*$F67,0)+MAX((Expenses!IF$23-$AB70/12)*$AA70*$F67,0)+MAX((Expenses!IF$24-$AB71/12)*$AA71*$F67,0)))))</f>
        <v>98.630439067667865</v>
      </c>
      <c r="II238" s="154">
        <f>IF(OR(II$165&lt;=EOMONTH($E67,$R67*(1-$O67)),II$165&gt;EOMONTH($E67,$P67*12*(1-$O67)+$Q67*12*$O67+$R67*(1-$O67))),0,IF($X67="NNN",SUM(Expenses!IG$20:IG$24)*$F67,IF($X67="FSG",0,IF($X67="MG",SUMPRODUCT(Expenses!IG$20:IG$24,$Z67:$Z71)*$F67,MAX((Expenses!IG$20-$AB67/12)*$AA67*$F67,0)+MAX((Expenses!IG$21-$AB68/12)*$AA68*$F67,0)+MAX((Expenses!IG$22-$AB69/12)*$AA69*$F67,0)+MAX((Expenses!IG$23-$AB70/12)*$AA70*$F67,0)+MAX((Expenses!IG$24-$AB71/12)*$AA71*$F67,0)))))</f>
        <v>98.805404880681223</v>
      </c>
      <c r="IJ238" s="154">
        <f>IF(OR(IJ$165&lt;=EOMONTH($E67,$R67*(1-$O67)),IJ$165&gt;EOMONTH($E67,$P67*12*(1-$O67)+$Q67*12*$O67+$R67*(1-$O67))),0,IF($X67="NNN",SUM(Expenses!IH$20:IH$24)*$F67,IF($X67="FSG",0,IF($X67="MG",SUMPRODUCT(Expenses!IH$20:IH$24,$Z67:$Z71)*$F67,MAX((Expenses!IH$20-$AB67/12)*$AA67*$F67,0)+MAX((Expenses!IH$21-$AB68/12)*$AA68*$F67,0)+MAX((Expenses!IH$22-$AB69/12)*$AA69*$F67,0)+MAX((Expenses!IH$23-$AB70/12)*$AA70*$F67,0)+MAX((Expenses!IH$24-$AB71/12)*$AA71*$F67,0)))))</f>
        <v>99.811410336995394</v>
      </c>
      <c r="IK238" s="154">
        <f>IF(OR(IK$165&lt;=EOMONTH($E67,$R67*(1-$O67)),IK$165&gt;EOMONTH($E67,$P67*12*(1-$O67)+$Q67*12*$O67+$R67*(1-$O67))),0,IF($X67="NNN",SUM(Expenses!II$20:II$24)*$F67,IF($X67="FSG",0,IF($X67="MG",SUMPRODUCT(Expenses!II$20:II$24,$Z67:$Z71)*$F67,MAX((Expenses!II$20-$AB67/12)*$AA67*$F67,0)+MAX((Expenses!II$21-$AB68/12)*$AA68*$F67,0)+MAX((Expenses!II$22-$AB69/12)*$AA69*$F67,0)+MAX((Expenses!II$23-$AB70/12)*$AA70*$F67,0)+MAX((Expenses!II$24-$AB71/12)*$AA71*$F67,0)))))</f>
        <v>99.987240240027617</v>
      </c>
      <c r="IL238" s="154">
        <f>IF(OR(IL$165&lt;=EOMONTH($E67,$R67*(1-$O67)),IL$165&gt;EOMONTH($E67,$P67*12*(1-$O67)+$Q67*12*$O67+$R67*(1-$O67))),0,IF($X67="NNN",SUM(Expenses!IJ$20:IJ$24)*$F67,IF($X67="FSG",0,IF($X67="MG",SUMPRODUCT(Expenses!IJ$20:IJ$24,$Z67:$Z71)*$F67,MAX((Expenses!IJ$20-$AB67/12)*$AA67*$F67,0)+MAX((Expenses!IJ$21-$AB68/12)*$AA68*$F67,0)+MAX((Expenses!IJ$22-$AB69/12)*$AA69*$F67,0)+MAX((Expenses!IJ$23-$AB70/12)*$AA70*$F67,0)+MAX((Expenses!IJ$24-$AB71/12)*$AA71*$F67,0)))))</f>
        <v>100.16350378703477</v>
      </c>
      <c r="IM238" s="154">
        <f>IF(OR(IM$165&lt;=EOMONTH($E67,$R67*(1-$O67)),IM$165&gt;EOMONTH($E67,$P67*12*(1-$O67)+$Q67*12*$O67+$R67*(1-$O67))),0,IF($X67="NNN",SUM(Expenses!IK$20:IK$24)*$F67,IF($X67="FSG",0,IF($X67="MG",SUMPRODUCT(Expenses!IK$20:IK$24,$Z67:$Z71)*$F67,MAX((Expenses!IK$20-$AB67/12)*$AA67*$F67,0)+MAX((Expenses!IK$21-$AB68/12)*$AA68*$F67,0)+MAX((Expenses!IK$22-$AB69/12)*$AA69*$F67,0)+MAX((Expenses!IK$23-$AB70/12)*$AA70*$F67,0)+MAX((Expenses!IK$24-$AB71/12)*$AA71*$F67,0)))))</f>
        <v>100.34020204749987</v>
      </c>
      <c r="IN238" s="154">
        <f>IF(OR(IN$165&lt;=EOMONTH($E67,$R67*(1-$O67)),IN$165&gt;EOMONTH($E67,$P67*12*(1-$O67)+$Q67*12*$O67+$R67*(1-$O67))),0,IF($X67="NNN",SUM(Expenses!IL$20:IL$24)*$F67,IF($X67="FSG",0,IF($X67="MG",SUMPRODUCT(Expenses!IL$20:IL$24,$Z67:$Z71)*$F67,MAX((Expenses!IL$20-$AB67/12)*$AA67*$F67,0)+MAX((Expenses!IL$21-$AB68/12)*$AA68*$F67,0)+MAX((Expenses!IL$22-$AB69/12)*$AA69*$F67,0)+MAX((Expenses!IL$23-$AB70/12)*$AA70*$F67,0)+MAX((Expenses!IL$24-$AB71/12)*$AA71*$F67,0)))))</f>
        <v>100.51733609354356</v>
      </c>
      <c r="IO238" s="154">
        <f>IF(OR(IO$165&lt;=EOMONTH($E67,$R67*(1-$O67)),IO$165&gt;EOMONTH($E67,$P67*12*(1-$O67)+$Q67*12*$O67+$R67*(1-$O67))),0,IF($X67="NNN",SUM(Expenses!IM$20:IM$24)*$F67,IF($X67="FSG",0,IF($X67="MG",SUMPRODUCT(Expenses!IM$20:IM$24,$Z67:$Z71)*$F67,MAX((Expenses!IM$20-$AB67/12)*$AA67*$F67,0)+MAX((Expenses!IM$21-$AB68/12)*$AA68*$F67,0)+MAX((Expenses!IM$22-$AB69/12)*$AA69*$F67,0)+MAX((Expenses!IM$23-$AB70/12)*$AA70*$F67,0)+MAX((Expenses!IM$24-$AB71/12)*$AA71*$F67,0)))))</f>
        <v>100.69490699993067</v>
      </c>
      <c r="IP238" s="154">
        <f>IF(OR(IP$165&lt;=EOMONTH($E67,$R67*(1-$O67)),IP$165&gt;EOMONTH($E67,$P67*12*(1-$O67)+$Q67*12*$O67+$R67*(1-$O67))),0,IF($X67="NNN",SUM(Expenses!IN$20:IN$24)*$F67,IF($X67="FSG",0,IF($X67="MG",SUMPRODUCT(Expenses!IN$20:IN$24,$Z67:$Z71)*$F67,MAX((Expenses!IN$20-$AB67/12)*$AA67*$F67,0)+MAX((Expenses!IN$21-$AB68/12)*$AA68*$F67,0)+MAX((Expenses!IN$22-$AB69/12)*$AA69*$F67,0)+MAX((Expenses!IN$23-$AB70/12)*$AA70*$F67,0)+MAX((Expenses!IN$24-$AB71/12)*$AA71*$F67,0)))))</f>
        <v>100.87291584407663</v>
      </c>
      <c r="IQ238" s="154">
        <f>IF(OR(IQ$165&lt;=EOMONTH($E67,$R67*(1-$O67)),IQ$165&gt;EOMONTH($E67,$P67*12*(1-$O67)+$Q67*12*$O67+$R67*(1-$O67))),0,IF($X67="NNN",SUM(Expenses!IO$20:IO$24)*$F67,IF($X67="FSG",0,IF($X67="MG",SUMPRODUCT(Expenses!IO$20:IO$24,$Z67:$Z71)*$F67,MAX((Expenses!IO$20-$AB67/12)*$AA67*$F67,0)+MAX((Expenses!IO$21-$AB68/12)*$AA68*$F67,0)+MAX((Expenses!IO$22-$AB69/12)*$AA69*$F67,0)+MAX((Expenses!IO$23-$AB70/12)*$AA70*$F67,0)+MAX((Expenses!IO$24-$AB71/12)*$AA71*$F67,0)))))</f>
        <v>101.05136370605412</v>
      </c>
      <c r="IR238" s="154">
        <f>IF(OR(IR$165&lt;=EOMONTH($E67,$R67*(1-$O67)),IR$165&gt;EOMONTH($E67,$P67*12*(1-$O67)+$Q67*12*$O67+$R67*(1-$O67))),0,IF($X67="NNN",SUM(Expenses!IP$20:IP$24)*$F67,IF($X67="FSG",0,IF($X67="MG",SUMPRODUCT(Expenses!IP$20:IP$24,$Z67:$Z71)*$F67,MAX((Expenses!IP$20-$AB67/12)*$AA67*$F67,0)+MAX((Expenses!IP$21-$AB68/12)*$AA68*$F67,0)+MAX((Expenses!IP$22-$AB69/12)*$AA69*$F67,0)+MAX((Expenses!IP$23-$AB70/12)*$AA70*$F67,0)+MAX((Expenses!IP$24-$AB71/12)*$AA71*$F67,0)))))</f>
        <v>101.23025166859954</v>
      </c>
      <c r="IS238" s="154">
        <f>IF(OR(IS$165&lt;=EOMONTH($E67,$R67*(1-$O67)),IS$165&gt;EOMONTH($E67,$P67*12*(1-$O67)+$Q67*12*$O67+$R67*(1-$O67))),0,IF($X67="NNN",SUM(Expenses!IQ$20:IQ$24)*$F67,IF($X67="FSG",0,IF($X67="MG",SUMPRODUCT(Expenses!IQ$20:IQ$24,$Z67:$Z71)*$F67,MAX((Expenses!IQ$20-$AB67/12)*$AA67*$F67,0)+MAX((Expenses!IQ$21-$AB68/12)*$AA68*$F67,0)+MAX((Expenses!IQ$22-$AB69/12)*$AA69*$F67,0)+MAX((Expenses!IQ$23-$AB70/12)*$AA70*$F67,0)+MAX((Expenses!IQ$24-$AB71/12)*$AA71*$F67,0)))))</f>
        <v>101.4095808171196</v>
      </c>
      <c r="IT238" s="154">
        <f>IF(OR(IT$165&lt;=EOMONTH($E67,$R67*(1-$O67)),IT$165&gt;EOMONTH($E67,$P67*12*(1-$O67)+$Q67*12*$O67+$R67*(1-$O67))),0,IF($X67="NNN",SUM(Expenses!IR$20:IR$24)*$F67,IF($X67="FSG",0,IF($X67="MG",SUMPRODUCT(Expenses!IR$20:IR$24,$Z67:$Z71)*$F67,MAX((Expenses!IR$20-$AB67/12)*$AA67*$F67,0)+MAX((Expenses!IR$21-$AB68/12)*$AA68*$F67,0)+MAX((Expenses!IR$22-$AB69/12)*$AA69*$F67,0)+MAX((Expenses!IR$23-$AB70/12)*$AA70*$F67,0)+MAX((Expenses!IR$24-$AB71/12)*$AA71*$F67,0)))))</f>
        <v>101.58935223969796</v>
      </c>
      <c r="IU238" s="154">
        <f>IF(OR(IU$165&lt;=EOMONTH($E67,$R67*(1-$O67)),IU$165&gt;EOMONTH($E67,$P67*12*(1-$O67)+$Q67*12*$O67+$R67*(1-$O67))),0,IF($X67="NNN",SUM(Expenses!IS$20:IS$24)*$F67,IF($X67="FSG",0,IF($X67="MG",SUMPRODUCT(Expenses!IS$20:IS$24,$Z67:$Z71)*$F67,MAX((Expenses!IS$20-$AB67/12)*$AA67*$F67,0)+MAX((Expenses!IS$21-$AB68/12)*$AA68*$F67,0)+MAX((Expenses!IS$22-$AB69/12)*$AA69*$F67,0)+MAX((Expenses!IS$23-$AB70/12)*$AA70*$F67,0)+MAX((Expenses!IS$24-$AB71/12)*$AA71*$F67,0)))))</f>
        <v>101.76956702710174</v>
      </c>
      <c r="IV238" s="154">
        <f>IF(OR(IV$165&lt;=EOMONTH($E67,$R67*(1-$O67)),IV$165&gt;EOMONTH($E67,$P67*12*(1-$O67)+$Q67*12*$O67+$R67*(1-$O67))),0,IF($X67="NNN",SUM(Expenses!IT$20:IT$24)*$F67,IF($X67="FSG",0,IF($X67="MG",SUMPRODUCT(Expenses!IT$20:IT$24,$Z67:$Z71)*$F67,MAX((Expenses!IT$20-$AB67/12)*$AA67*$F67,0)+MAX((Expenses!IT$21-$AB68/12)*$AA68*$F67,0)+MAX((Expenses!IT$22-$AB69/12)*$AA69*$F67,0)+MAX((Expenses!IT$23-$AB70/12)*$AA70*$F67,0)+MAX((Expenses!IT$24-$AB71/12)*$AA71*$F67,0)))))</f>
        <v>102.80575264710531</v>
      </c>
      <c r="IW238" s="154">
        <f>IF(OR(IW$165&lt;=EOMONTH($E67,$R67*(1-$O67)),IW$165&gt;EOMONTH($E67,$P67*12*(1-$O67)+$Q67*12*$O67+$R67*(1-$O67))),0,IF($X67="NNN",SUM(Expenses!IU$20:IU$24)*$F67,IF($X67="FSG",0,IF($X67="MG",SUMPRODUCT(Expenses!IU$20:IU$24,$Z67:$Z71)*$F67,MAX((Expenses!IU$20-$AB67/12)*$AA67*$F67,0)+MAX((Expenses!IU$21-$AB68/12)*$AA68*$F67,0)+MAX((Expenses!IU$22-$AB69/12)*$AA69*$F67,0)+MAX((Expenses!IU$23-$AB70/12)*$AA70*$F67,0)+MAX((Expenses!IU$24-$AB71/12)*$AA71*$F67,0)))))</f>
        <v>102.98685744722852</v>
      </c>
      <c r="IX238" s="154">
        <f>IF(OR(IX$165&lt;=EOMONTH($E67,$R67*(1-$O67)),IX$165&gt;EOMONTH($E67,$P67*12*(1-$O67)+$Q67*12*$O67+$R67*(1-$O67))),0,IF($X67="NNN",SUM(Expenses!IV$20:IV$24)*$F67,IF($X67="FSG",0,IF($X67="MG",SUMPRODUCT(Expenses!IV$20:IV$24,$Z67:$Z71)*$F67,MAX((Expenses!IV$20-$AB67/12)*$AA67*$F67,0)+MAX((Expenses!IV$21-$AB68/12)*$AA68*$F67,0)+MAX((Expenses!IV$22-$AB69/12)*$AA69*$F67,0)+MAX((Expenses!IV$23-$AB70/12)*$AA70*$F67,0)+MAX((Expenses!IV$24-$AB71/12)*$AA71*$F67,0)))))</f>
        <v>103.16840890064587</v>
      </c>
      <c r="IY238" s="154">
        <f>IF(OR(IY$165&lt;=EOMONTH($E67,$R67*(1-$O67)),IY$165&gt;EOMONTH($E67,$P67*12*(1-$O67)+$Q67*12*$O67+$R67*(1-$O67))),0,IF($X67="NNN",SUM(Expenses!IW$20:IW$24)*$F67,IF($X67="FSG",0,IF($X67="MG",SUMPRODUCT(Expenses!IW$20:IW$24,$Z67:$Z71)*$F67,MAX((Expenses!IW$20-$AB67/12)*$AA67*$F67,0)+MAX((Expenses!IW$21-$AB68/12)*$AA68*$F67,0)+MAX((Expenses!IW$22-$AB69/12)*$AA69*$F67,0)+MAX((Expenses!IW$23-$AB70/12)*$AA70*$F67,0)+MAX((Expenses!IW$24-$AB71/12)*$AA71*$F67,0)))))</f>
        <v>103.35040810892492</v>
      </c>
      <c r="IZ238" s="154">
        <f>IF(OR(IZ$165&lt;=EOMONTH($E67,$R67*(1-$O67)),IZ$165&gt;EOMONTH($E67,$P67*12*(1-$O67)+$Q67*12*$O67+$R67*(1-$O67))),0,IF($X67="NNN",SUM(Expenses!IX$20:IX$24)*$F67,IF($X67="FSG",0,IF($X67="MG",SUMPRODUCT(Expenses!IX$20:IX$24,$Z67:$Z71)*$F67,MAX((Expenses!IX$20-$AB67/12)*$AA67*$F67,0)+MAX((Expenses!IX$21-$AB68/12)*$AA68*$F67,0)+MAX((Expenses!IX$22-$AB69/12)*$AA69*$F67,0)+MAX((Expenses!IX$23-$AB70/12)*$AA70*$F67,0)+MAX((Expenses!IX$24-$AB71/12)*$AA71*$F67,0)))))</f>
        <v>103.53285617634995</v>
      </c>
      <c r="JA238" s="154">
        <f>IF(OR(JA$165&lt;=EOMONTH($E67,$R67*(1-$O67)),JA$165&gt;EOMONTH($E67,$P67*12*(1-$O67)+$Q67*12*$O67+$R67*(1-$O67))),0,IF($X67="NNN",SUM(Expenses!IY$20:IY$24)*$F67,IF($X67="FSG",0,IF($X67="MG",SUMPRODUCT(Expenses!IY$20:IY$24,$Z67:$Z71)*$F67,MAX((Expenses!IY$20-$AB67/12)*$AA67*$F67,0)+MAX((Expenses!IY$21-$AB68/12)*$AA68*$F67,0)+MAX((Expenses!IY$22-$AB69/12)*$AA69*$F67,0)+MAX((Expenses!IY$23-$AB70/12)*$AA70*$F67,0)+MAX((Expenses!IY$24-$AB71/12)*$AA71*$F67,0)))))</f>
        <v>103.71575420992865</v>
      </c>
      <c r="JB238" s="154">
        <f>IF(OR(JB$165&lt;=EOMONTH($E67,$R67*(1-$O67)),JB$165&gt;EOMONTH($E67,$P67*12*(1-$O67)+$Q67*12*$O67+$R67*(1-$O67))),0,IF($X67="NNN",SUM(Expenses!IZ$20:IZ$24)*$F67,IF($X67="FSG",0,IF($X67="MG",SUMPRODUCT(Expenses!IZ$20:IZ$24,$Z67:$Z71)*$F67,MAX((Expenses!IZ$20-$AB67/12)*$AA67*$F67,0)+MAX((Expenses!IZ$21-$AB68/12)*$AA68*$F67,0)+MAX((Expenses!IZ$22-$AB69/12)*$AA69*$F67,0)+MAX((Expenses!IZ$23-$AB70/12)*$AA70*$F67,0)+MAX((Expenses!IZ$24-$AB71/12)*$AA71*$F67,0)))))</f>
        <v>103.89910331939899</v>
      </c>
      <c r="JC238" s="154">
        <f>IF(OR(JC$165&lt;=EOMONTH($E67,$R67*(1-$O67)),JC$165&gt;EOMONTH($E67,$P67*12*(1-$O67)+$Q67*12*$O67+$R67*(1-$O67))),0,IF($X67="NNN",SUM(Expenses!JA$20:JA$24)*$F67,IF($X67="FSG",0,IF($X67="MG",SUMPRODUCT(Expenses!JA$20:JA$24,$Z67:$Z71)*$F67,MAX((Expenses!JA$20-$AB67/12)*$AA67*$F67,0)+MAX((Expenses!JA$21-$AB68/12)*$AA68*$F67,0)+MAX((Expenses!JA$22-$AB69/12)*$AA69*$F67,0)+MAX((Expenses!JA$23-$AB70/12)*$AA70*$F67,0)+MAX((Expenses!JA$24-$AB71/12)*$AA71*$F67,0)))))</f>
        <v>104.08290461723581</v>
      </c>
      <c r="JD238" s="154">
        <f>IF(OR(JD$165&lt;=EOMONTH($E67,$R67*(1-$O67)),JD$165&gt;EOMONTH($E67,$P67*12*(1-$O67)+$Q67*12*$O67+$R67*(1-$O67))),0,IF($X67="NNN",SUM(Expenses!JB$20:JB$24)*$F67,IF($X67="FSG",0,IF($X67="MG",SUMPRODUCT(Expenses!JB$20:JB$24,$Z67:$Z71)*$F67,MAX((Expenses!JB$20-$AB67/12)*$AA67*$F67,0)+MAX((Expenses!JB$21-$AB68/12)*$AA68*$F67,0)+MAX((Expenses!JB$22-$AB69/12)*$AA69*$F67,0)+MAX((Expenses!JB$23-$AB70/12)*$AA70*$F67,0)+MAX((Expenses!JB$24-$AB71/12)*$AA71*$F67,0)))))</f>
        <v>104.26715921865758</v>
      </c>
      <c r="JE238" s="154">
        <f>IF(OR(JE$165&lt;=EOMONTH($E67,$R67*(1-$O67)),JE$165&gt;EOMONTH($E67,$P67*12*(1-$O67)+$Q67*12*$O67+$R67*(1-$O67))),0,IF($X67="NNN",SUM(Expenses!JC$20:JC$24)*$F67,IF($X67="FSG",0,IF($X67="MG",SUMPRODUCT(Expenses!JC$20:JC$24,$Z67:$Z71)*$F67,MAX((Expenses!JC$20-$AB67/12)*$AA67*$F67,0)+MAX((Expenses!JC$21-$AB68/12)*$AA68*$F67,0)+MAX((Expenses!JC$22-$AB69/12)*$AA69*$F67,0)+MAX((Expenses!JC$23-$AB70/12)*$AA70*$F67,0)+MAX((Expenses!JC$24-$AB71/12)*$AA71*$F67,0)))))</f>
        <v>104.45186824163326</v>
      </c>
      <c r="JF238" s="154">
        <f>IF(OR(JF$165&lt;=EOMONTH($E67,$R67*(1-$O67)),JF$165&gt;EOMONTH($E67,$P67*12*(1-$O67)+$Q67*12*$O67+$R67*(1-$O67))),0,IF($X67="NNN",SUM(Expenses!JD$20:JD$24)*$F67,IF($X67="FSG",0,IF($X67="MG",SUMPRODUCT(Expenses!JD$20:JD$24,$Z67:$Z71)*$F67,MAX((Expenses!JD$20-$AB67/12)*$AA67*$F67,0)+MAX((Expenses!JD$21-$AB68/12)*$AA68*$F67,0)+MAX((Expenses!JD$22-$AB69/12)*$AA69*$F67,0)+MAX((Expenses!JD$23-$AB70/12)*$AA70*$F67,0)+MAX((Expenses!JD$24-$AB71/12)*$AA71*$F67,0)))))</f>
        <v>104.63703280688895</v>
      </c>
      <c r="JG238" s="154">
        <f>IF(OR(JG$165&lt;=EOMONTH($E67,$R67*(1-$O67)),JG$165&gt;EOMONTH($E67,$P67*12*(1-$O67)+$Q67*12*$O67+$R67*(1-$O67))),0,IF($X67="NNN",SUM(Expenses!JE$20:JE$24)*$F67,IF($X67="FSG",0,IF($X67="MG",SUMPRODUCT(Expenses!JE$20:JE$24,$Z67:$Z71)*$F67,MAX((Expenses!JE$20-$AB67/12)*$AA67*$F67,0)+MAX((Expenses!JE$21-$AB68/12)*$AA68*$F67,0)+MAX((Expenses!JE$22-$AB69/12)*$AA69*$F67,0)+MAX((Expenses!JE$23-$AB70/12)*$AA70*$F67,0)+MAX((Expenses!JE$24-$AB71/12)*$AA71*$F67,0)))))</f>
        <v>104.82265403791486</v>
      </c>
      <c r="JH238" s="154">
        <f>IF(OR(JH$165&lt;=EOMONTH($E67,$R67*(1-$O67)),JH$165&gt;EOMONTH($E67,$P67*12*(1-$O67)+$Q67*12*$O67+$R67*(1-$O67))),0,IF($X67="NNN",SUM(Expenses!JF$20:JF$24)*$F67,IF($X67="FSG",0,IF($X67="MG",SUMPRODUCT(Expenses!JF$20:JF$24,$Z67:$Z71)*$F67,MAX((Expenses!JF$20-$AB67/12)*$AA67*$F67,0)+MAX((Expenses!JF$21-$AB68/12)*$AA68*$F67,0)+MAX((Expenses!JF$22-$AB69/12)*$AA69*$F67,0)+MAX((Expenses!JF$23-$AB70/12)*$AA70*$F67,0)+MAX((Expenses!JF$24-$AB71/12)*$AA71*$F67,0)))))</f>
        <v>105.88992522651856</v>
      </c>
      <c r="JI238" s="154">
        <f>IF(OR(JI$165&lt;=EOMONTH($E67,$R67*(1-$O67)),JI$165&gt;EOMONTH($E67,$P67*12*(1-$O67)+$Q67*12*$O67+$R67*(1-$O67))),0,IF($X67="NNN",SUM(Expenses!JG$20:JG$24)*$F67,IF($X67="FSG",0,IF($X67="MG",SUMPRODUCT(Expenses!JG$20:JG$24,$Z67:$Z71)*$F67,MAX((Expenses!JG$20-$AB67/12)*$AA67*$F67,0)+MAX((Expenses!JG$21-$AB68/12)*$AA68*$F67,0)+MAX((Expenses!JG$22-$AB69/12)*$AA69*$F67,0)+MAX((Expenses!JG$23-$AB70/12)*$AA70*$F67,0)+MAX((Expenses!JG$24-$AB71/12)*$AA71*$F67,0)))))</f>
        <v>106.07646317064545</v>
      </c>
      <c r="JJ238" s="154">
        <f>IF(OR(JJ$165&lt;=EOMONTH($E67,$R67*(1-$O67)),JJ$165&gt;EOMONTH($E67,$P67*12*(1-$O67)+$Q67*12*$O67+$R67*(1-$O67))),0,IF($X67="NNN",SUM(Expenses!JH$20:JH$24)*$F67,IF($X67="FSG",0,IF($X67="MG",SUMPRODUCT(Expenses!JH$20:JH$24,$Z67:$Z71)*$F67,MAX((Expenses!JH$20-$AB67/12)*$AA67*$F67,0)+MAX((Expenses!JH$21-$AB68/12)*$AA68*$F67,0)+MAX((Expenses!JH$22-$AB69/12)*$AA69*$F67,0)+MAX((Expenses!JH$23-$AB70/12)*$AA70*$F67,0)+MAX((Expenses!JH$24-$AB71/12)*$AA71*$F67,0)))))</f>
        <v>106.26346116766534</v>
      </c>
      <c r="JK238" s="154">
        <f>IF(OR(JK$165&lt;=EOMONTH($E67,$R67*(1-$O67)),JK$165&gt;EOMONTH($E67,$P67*12*(1-$O67)+$Q67*12*$O67+$R67*(1-$O67))),0,IF($X67="NNN",SUM(Expenses!JI$20:JI$24)*$F67,IF($X67="FSG",0,IF($X67="MG",SUMPRODUCT(Expenses!JI$20:JI$24,$Z67:$Z71)*$F67,MAX((Expenses!JI$20-$AB67/12)*$AA67*$F67,0)+MAX((Expenses!JI$21-$AB68/12)*$AA68*$F67,0)+MAX((Expenses!JI$22-$AB69/12)*$AA69*$F67,0)+MAX((Expenses!JI$23-$AB70/12)*$AA70*$F67,0)+MAX((Expenses!JI$24-$AB71/12)*$AA71*$F67,0)))))</f>
        <v>106.45092035219274</v>
      </c>
      <c r="JL238" s="154">
        <f>IF(OR(JL$165&lt;=EOMONTH($E67,$R67*(1-$O67)),JL$165&gt;EOMONTH($E67,$P67*12*(1-$O67)+$Q67*12*$O67+$R67*(1-$O67))),0,IF($X67="NNN",SUM(Expenses!JJ$20:JJ$24)*$F67,IF($X67="FSG",0,IF($X67="MG",SUMPRODUCT(Expenses!JJ$20:JJ$24,$Z67:$Z71)*$F67,MAX((Expenses!JJ$20-$AB67/12)*$AA67*$F67,0)+MAX((Expenses!JJ$21-$AB68/12)*$AA68*$F67,0)+MAX((Expenses!JJ$22-$AB69/12)*$AA69*$F67,0)+MAX((Expenses!JJ$23-$AB70/12)*$AA70*$F67,0)+MAX((Expenses!JJ$24-$AB71/12)*$AA71*$F67,0)))))</f>
        <v>106.63884186164051</v>
      </c>
      <c r="JM238" s="154">
        <f>IF(OR(JM$165&lt;=EOMONTH($E67,$R67*(1-$O67)),JM$165&gt;EOMONTH($E67,$P67*12*(1-$O67)+$Q67*12*$O67+$R67*(1-$O67))),0,IF($X67="NNN",SUM(Expenses!JK$20:JK$24)*$F67,IF($X67="FSG",0,IF($X67="MG",SUMPRODUCT(Expenses!JK$20:JK$24,$Z67:$Z71)*$F67,MAX((Expenses!JK$20-$AB67/12)*$AA67*$F67,0)+MAX((Expenses!JK$21-$AB68/12)*$AA68*$F67,0)+MAX((Expenses!JK$22-$AB69/12)*$AA69*$F67,0)+MAX((Expenses!JK$23-$AB70/12)*$AA70*$F67,0)+MAX((Expenses!JK$24-$AB71/12)*$AA71*$F67,0)))))</f>
        <v>106.8272268362266</v>
      </c>
      <c r="JN238" s="154">
        <f>IF(OR(JN$165&lt;=EOMONTH($E67,$R67*(1-$O67)),JN$165&gt;EOMONTH($E67,$P67*12*(1-$O67)+$Q67*12*$O67+$R67*(1-$O67))),0,IF($X67="NNN",SUM(Expenses!JL$20:JL$24)*$F67,IF($X67="FSG",0,IF($X67="MG",SUMPRODUCT(Expenses!JL$20:JL$24,$Z67:$Z71)*$F67,MAX((Expenses!JL$20-$AB67/12)*$AA67*$F67,0)+MAX((Expenses!JL$21-$AB68/12)*$AA68*$F67,0)+MAX((Expenses!JL$22-$AB69/12)*$AA69*$F67,0)+MAX((Expenses!JL$23-$AB70/12)*$AA70*$F67,0)+MAX((Expenses!JL$24-$AB71/12)*$AA71*$F67,0)))))</f>
        <v>107.01607641898106</v>
      </c>
      <c r="JO238" s="154">
        <f>IF(OR(JO$165&lt;=EOMONTH($E67,$R67*(1-$O67)),JO$165&gt;EOMONTH($E67,$P67*12*(1-$O67)+$Q67*12*$O67+$R67*(1-$O67))),0,IF($X67="NNN",SUM(Expenses!JM$20:JM$24)*$F67,IF($X67="FSG",0,IF($X67="MG",SUMPRODUCT(Expenses!JM$20:JM$24,$Z67:$Z71)*$F67,MAX((Expenses!JM$20-$AB67/12)*$AA67*$F67,0)+MAX((Expenses!JM$21-$AB68/12)*$AA68*$F67,0)+MAX((Expenses!JM$22-$AB69/12)*$AA69*$F67,0)+MAX((Expenses!JM$23-$AB70/12)*$AA70*$F67,0)+MAX((Expenses!JM$24-$AB71/12)*$AA71*$F67,0)))))</f>
        <v>107.20539175575296</v>
      </c>
      <c r="JP238" s="154">
        <f>IF(OR(JP$165&lt;=EOMONTH($E67,$R67*(1-$O67)),JP$165&gt;EOMONTH($E67,$P67*12*(1-$O67)+$Q67*12*$O67+$R67*(1-$O67))),0,IF($X67="NNN",SUM(Expenses!JN$20:JN$24)*$F67,IF($X67="FSG",0,IF($X67="MG",SUMPRODUCT(Expenses!JN$20:JN$24,$Z67:$Z71)*$F67,MAX((Expenses!JN$20-$AB67/12)*$AA67*$F67,0)+MAX((Expenses!JN$21-$AB68/12)*$AA68*$F67,0)+MAX((Expenses!JN$22-$AB69/12)*$AA69*$F67,0)+MAX((Expenses!JN$23-$AB70/12)*$AA70*$F67,0)+MAX((Expenses!JN$24-$AB71/12)*$AA71*$F67,0)))))</f>
        <v>107.39517399521739</v>
      </c>
      <c r="JQ238" s="154">
        <f>IF(OR(JQ$165&lt;=EOMONTH($E67,$R67*(1-$O67)),JQ$165&gt;EOMONTH($E67,$P67*12*(1-$O67)+$Q67*12*$O67+$R67*(1-$O67))),0,IF($X67="NNN",SUM(Expenses!JO$20:JO$24)*$F67,IF($X67="FSG",0,IF($X67="MG",SUMPRODUCT(Expenses!JO$20:JO$24,$Z67:$Z71)*$F67,MAX((Expenses!JO$20-$AB67/12)*$AA67*$F67,0)+MAX((Expenses!JO$21-$AB68/12)*$AA68*$F67,0)+MAX((Expenses!JO$22-$AB69/12)*$AA69*$F67,0)+MAX((Expenses!JO$23-$AB70/12)*$AA70*$F67,0)+MAX((Expenses!JO$24-$AB71/12)*$AA71*$F67,0)))))</f>
        <v>107.58542428888234</v>
      </c>
      <c r="JR238" s="154">
        <f>IF(OR(JR$165&lt;=EOMONTH($E67,$R67*(1-$O67)),JR$165&gt;EOMONTH($E67,$P67*12*(1-$O67)+$Q67*12*$O67+$R67*(1-$O67))),0,IF($X67="NNN",SUM(Expenses!JP$20:JP$24)*$F67,IF($X67="FSG",0,IF($X67="MG",SUMPRODUCT(Expenses!JP$20:JP$24,$Z67:$Z71)*$F67,MAX((Expenses!JP$20-$AB67/12)*$AA67*$F67,0)+MAX((Expenses!JP$21-$AB68/12)*$AA68*$F67,0)+MAX((Expenses!JP$22-$AB69/12)*$AA69*$F67,0)+MAX((Expenses!JP$23-$AB70/12)*$AA70*$F67,0)+MAX((Expenses!JP$24-$AB71/12)*$AA71*$F67,0)))))</f>
        <v>107.77614379109569</v>
      </c>
      <c r="JS238" s="154">
        <f>IF(OR(JS$165&lt;=EOMONTH($E67,$R67*(1-$O67)),JS$165&gt;EOMONTH($E67,$P67*12*(1-$O67)+$Q67*12*$O67+$R67*(1-$O67))),0,IF($X67="NNN",SUM(Expenses!JQ$20:JQ$24)*$F67,IF($X67="FSG",0,IF($X67="MG",SUMPRODUCT(Expenses!JQ$20:JQ$24,$Z67:$Z71)*$F67,MAX((Expenses!JQ$20-$AB67/12)*$AA67*$F67,0)+MAX((Expenses!JQ$21-$AB68/12)*$AA68*$F67,0)+MAX((Expenses!JQ$22-$AB69/12)*$AA69*$F67,0)+MAX((Expenses!JQ$23-$AB70/12)*$AA70*$F67,0)+MAX((Expenses!JQ$24-$AB71/12)*$AA71*$F67,0)))))</f>
        <v>107.96733365905239</v>
      </c>
      <c r="JT238" s="154">
        <f>IF(OR(JT$165&lt;=EOMONTH($E67,$R67*(1-$O67)),JT$165&gt;EOMONTH($E67,$P67*12*(1-$O67)+$Q67*12*$O67+$R67*(1-$O67))),0,IF($X67="NNN",SUM(Expenses!JR$20:JR$24)*$F67,IF($X67="FSG",0,IF($X67="MG",SUMPRODUCT(Expenses!JR$20:JR$24,$Z67:$Z71)*$F67,MAX((Expenses!JR$20-$AB67/12)*$AA67*$F67,0)+MAX((Expenses!JR$21-$AB68/12)*$AA68*$F67,0)+MAX((Expenses!JR$22-$AB69/12)*$AA69*$F67,0)+MAX((Expenses!JR$23-$AB70/12)*$AA70*$F67,0)+MAX((Expenses!JR$24-$AB71/12)*$AA71*$F67,0)))))</f>
        <v>109.06662298331418</v>
      </c>
      <c r="JU238" s="154">
        <f>IF(OR(JU$165&lt;=EOMONTH($E67,$R67*(1-$O67)),JU$165&gt;EOMONTH($E67,$P67*12*(1-$O67)+$Q67*12*$O67+$R67*(1-$O67))),0,IF($X67="NNN",SUM(Expenses!JS$20:JS$24)*$F67,IF($X67="FSG",0,IF($X67="MG",SUMPRODUCT(Expenses!JS$20:JS$24,$Z67:$Z71)*$F67,MAX((Expenses!JS$20-$AB67/12)*$AA67*$F67,0)+MAX((Expenses!JS$21-$AB68/12)*$AA68*$F67,0)+MAX((Expenses!JS$22-$AB69/12)*$AA69*$F67,0)+MAX((Expenses!JS$23-$AB70/12)*$AA70*$F67,0)+MAX((Expenses!JS$24-$AB71/12)*$AA71*$F67,0)))))</f>
        <v>109.2587570657649</v>
      </c>
      <c r="JV238" s="154">
        <f>IF(OR(JV$165&lt;=EOMONTH($E67,$R67*(1-$O67)),JV$165&gt;EOMONTH($E67,$P67*12*(1-$O67)+$Q67*12*$O67+$R67*(1-$O67))),0,IF($X67="NNN",SUM(Expenses!JT$20:JT$24)*$F67,IF($X67="FSG",0,IF($X67="MG",SUMPRODUCT(Expenses!JT$20:JT$24,$Z67:$Z71)*$F67,MAX((Expenses!JT$20-$AB67/12)*$AA67*$F67,0)+MAX((Expenses!JT$21-$AB68/12)*$AA68*$F67,0)+MAX((Expenses!JT$22-$AB69/12)*$AA69*$F67,0)+MAX((Expenses!JT$23-$AB70/12)*$AA70*$F67,0)+MAX((Expenses!JT$24-$AB71/12)*$AA71*$F67,0)))))</f>
        <v>109.45136500269537</v>
      </c>
      <c r="JW238" s="154">
        <f>IF(OR(JW$165&lt;=EOMONTH($E67,$R67*(1-$O67)),JW$165&gt;EOMONTH($E67,$P67*12*(1-$O67)+$Q67*12*$O67+$R67*(1-$O67))),0,IF($X67="NNN",SUM(Expenses!JU$20:JU$24)*$F67,IF($X67="FSG",0,IF($X67="MG",SUMPRODUCT(Expenses!JU$20:JU$24,$Z67:$Z71)*$F67,MAX((Expenses!JU$20-$AB67/12)*$AA67*$F67,0)+MAX((Expenses!JU$21-$AB68/12)*$AA68*$F67,0)+MAX((Expenses!JU$22-$AB69/12)*$AA69*$F67,0)+MAX((Expenses!JU$23-$AB70/12)*$AA70*$F67,0)+MAX((Expenses!JU$24-$AB71/12)*$AA71*$F67,0)))))</f>
        <v>109.6444479627586</v>
      </c>
      <c r="JX238" s="154">
        <f>IF(OR(JX$165&lt;=EOMONTH($E67,$R67*(1-$O67)),JX$165&gt;EOMONTH($E67,$P67*12*(1-$O67)+$Q67*12*$O67+$R67*(1-$O67))),0,IF($X67="NNN",SUM(Expenses!JV$20:JV$24)*$F67,IF($X67="FSG",0,IF($X67="MG",SUMPRODUCT(Expenses!JV$20:JV$24,$Z67:$Z71)*$F67,MAX((Expenses!JV$20-$AB67/12)*$AA67*$F67,0)+MAX((Expenses!JV$21-$AB68/12)*$AA68*$F67,0)+MAX((Expenses!JV$22-$AB69/12)*$AA69*$F67,0)+MAX((Expenses!JV$23-$AB70/12)*$AA70*$F67,0)+MAX((Expenses!JV$24-$AB71/12)*$AA71*$F67,0)))))</f>
        <v>109.83800711748981</v>
      </c>
      <c r="JY238" s="154">
        <f>IF(OR(JY$165&lt;=EOMONTH($E67,$R67*(1-$O67)),JY$165&gt;EOMONTH($E67,$P67*12*(1-$O67)+$Q67*12*$O67+$R67*(1-$O67))),0,IF($X67="NNN",SUM(Expenses!JW$20:JW$24)*$F67,IF($X67="FSG",0,IF($X67="MG",SUMPRODUCT(Expenses!JW$20:JW$24,$Z67:$Z71)*$F67,MAX((Expenses!JW$20-$AB67/12)*$AA67*$F67,0)+MAX((Expenses!JW$21-$AB68/12)*$AA68*$F67,0)+MAX((Expenses!JW$22-$AB69/12)*$AA69*$F67,0)+MAX((Expenses!JW$23-$AB70/12)*$AA70*$F67,0)+MAX((Expenses!JW$24-$AB71/12)*$AA71*$F67,0)))))</f>
        <v>110.03204364131346</v>
      </c>
      <c r="JZ238" s="154">
        <f>IF(OR(JZ$165&lt;=EOMONTH($E67,$R67*(1-$O67)),JZ$165&gt;EOMONTH($E67,$P67*12*(1-$O67)+$Q67*12*$O67+$R67*(1-$O67))),0,IF($X67="NNN",SUM(Expenses!JX$20:JX$24)*$F67,IF($X67="FSG",0,IF($X67="MG",SUMPRODUCT(Expenses!JX$20:JX$24,$Z67:$Z71)*$F67,MAX((Expenses!JX$20-$AB67/12)*$AA67*$F67,0)+MAX((Expenses!JX$21-$AB68/12)*$AA68*$F67,0)+MAX((Expenses!JX$22-$AB69/12)*$AA69*$F67,0)+MAX((Expenses!JX$23-$AB70/12)*$AA70*$F67,0)+MAX((Expenses!JX$24-$AB71/12)*$AA71*$F67,0)))))</f>
        <v>110.22655871155055</v>
      </c>
      <c r="KA238" s="154">
        <f>IF(OR(KA$165&lt;=EOMONTH($E67,$R67*(1-$O67)),KA$165&gt;EOMONTH($E67,$P67*12*(1-$O67)+$Q67*12*$O67+$R67*(1-$O67))),0,IF($X67="NNN",SUM(Expenses!JY$20:JY$24)*$F67,IF($X67="FSG",0,IF($X67="MG",SUMPRODUCT(Expenses!JY$20:JY$24,$Z67:$Z71)*$F67,MAX((Expenses!JY$20-$AB67/12)*$AA67*$F67,0)+MAX((Expenses!JY$21-$AB68/12)*$AA68*$F67,0)+MAX((Expenses!JY$22-$AB69/12)*$AA69*$F67,0)+MAX((Expenses!JY$23-$AB70/12)*$AA70*$F67,0)+MAX((Expenses!JY$24-$AB71/12)*$AA71*$F67,0)))))</f>
        <v>110.42155350842562</v>
      </c>
      <c r="KB238" s="154">
        <f>IF(OR(KB$165&lt;=EOMONTH($E67,$R67*(1-$O67)),KB$165&gt;EOMONTH($E67,$P67*12*(1-$O67)+$Q67*12*$O67+$R67*(1-$O67))),0,IF($X67="NNN",SUM(Expenses!JZ$20:JZ$24)*$F67,IF($X67="FSG",0,IF($X67="MG",SUMPRODUCT(Expenses!JZ$20:JZ$24,$Z67:$Z71)*$F67,MAX((Expenses!JZ$20-$AB67/12)*$AA67*$F67,0)+MAX((Expenses!JZ$21-$AB68/12)*$AA68*$F67,0)+MAX((Expenses!JZ$22-$AB69/12)*$AA69*$F67,0)+MAX((Expenses!JZ$23-$AB70/12)*$AA70*$F67,0)+MAX((Expenses!JZ$24-$AB71/12)*$AA71*$F67,0)))))</f>
        <v>110.617029215074</v>
      </c>
      <c r="KC238" s="154">
        <f>IF(OR(KC$165&lt;=EOMONTH($E67,$R67*(1-$O67)),KC$165&gt;EOMONTH($E67,$P67*12*(1-$O67)+$Q67*12*$O67+$R67*(1-$O67))),0,IF($X67="NNN",SUM(Expenses!KA$20:KA$24)*$F67,IF($X67="FSG",0,IF($X67="MG",SUMPRODUCT(Expenses!KA$20:KA$24,$Z67:$Z71)*$F67,MAX((Expenses!KA$20-$AB67/12)*$AA67*$F67,0)+MAX((Expenses!KA$21-$AB68/12)*$AA68*$F67,0)+MAX((Expenses!KA$22-$AB69/12)*$AA69*$F67,0)+MAX((Expenses!KA$23-$AB70/12)*$AA70*$F67,0)+MAX((Expenses!KA$24-$AB71/12)*$AA71*$F67,0)))))</f>
        <v>110.81298701754888</v>
      </c>
      <c r="KD238" s="154">
        <f>IF(OR(KD$165&lt;=EOMONTH($E67,$R67*(1-$O67)),KD$165&gt;EOMONTH($E67,$P67*12*(1-$O67)+$Q67*12*$O67+$R67*(1-$O67))),0,IF($X67="NNN",SUM(Expenses!KB$20:KB$24)*$F67,IF($X67="FSG",0,IF($X67="MG",SUMPRODUCT(Expenses!KB$20:KB$24,$Z67:$Z71)*$F67,MAX((Expenses!KB$20-$AB67/12)*$AA67*$F67,0)+MAX((Expenses!KB$21-$AB68/12)*$AA68*$F67,0)+MAX((Expenses!KB$22-$AB69/12)*$AA69*$F67,0)+MAX((Expenses!KB$23-$AB70/12)*$AA70*$F67,0)+MAX((Expenses!KB$24-$AB71/12)*$AA71*$F67,0)))))</f>
        <v>111.00942810482866</v>
      </c>
      <c r="KE238" s="154">
        <f>IF(OR(KE$165&lt;=EOMONTH($E67,$R67*(1-$O67)),KE$165&gt;EOMONTH($E67,$P67*12*(1-$O67)+$Q67*12*$O67+$R67*(1-$O67))),0,IF($X67="NNN",SUM(Expenses!KC$20:KC$24)*$F67,IF($X67="FSG",0,IF($X67="MG",SUMPRODUCT(Expenses!KC$20:KC$24,$Z67:$Z71)*$F67,MAX((Expenses!KC$20-$AB67/12)*$AA67*$F67,0)+MAX((Expenses!KC$21-$AB68/12)*$AA68*$F67,0)+MAX((Expenses!KC$22-$AB69/12)*$AA69*$F67,0)+MAX((Expenses!KC$23-$AB70/12)*$AA70*$F67,0)+MAX((Expenses!KC$24-$AB71/12)*$AA71*$F67,0)))))</f>
        <v>111.20635366882404</v>
      </c>
      <c r="KF238" s="154">
        <f>IF(OR(KF$165&lt;=EOMONTH($E67,$R67*(1-$O67)),KF$165&gt;EOMONTH($E67,$P67*12*(1-$O67)+$Q67*12*$O67+$R67*(1-$O67))),0,IF($X67="NNN",SUM(Expenses!KD$20:KD$24)*$F67,IF($X67="FSG",0,IF($X67="MG",SUMPRODUCT(Expenses!KD$20:KD$24,$Z67:$Z71)*$F67,MAX((Expenses!KD$20-$AB67/12)*$AA67*$F67,0)+MAX((Expenses!KD$21-$AB68/12)*$AA68*$F67,0)+MAX((Expenses!KD$22-$AB69/12)*$AA69*$F67,0)+MAX((Expenses!KD$23-$AB70/12)*$AA70*$F67,0)+MAX((Expenses!KD$24-$AB71/12)*$AA71*$F67,0)))))</f>
        <v>112.33862167281367</v>
      </c>
      <c r="KG238" s="154">
        <f>IF(OR(KG$165&lt;=EOMONTH($E67,$R67*(1-$O67)),KG$165&gt;EOMONTH($E67,$P67*12*(1-$O67)+$Q67*12*$O67+$R67*(1-$O67))),0,IF($X67="NNN",SUM(Expenses!KE$20:KE$24)*$F67,IF($X67="FSG",0,IF($X67="MG",SUMPRODUCT(Expenses!KE$20:KE$24,$Z67:$Z71)*$F67,MAX((Expenses!KE$20-$AB67/12)*$AA67*$F67,0)+MAX((Expenses!KE$21-$AB68/12)*$AA68*$F67,0)+MAX((Expenses!KE$22-$AB69/12)*$AA69*$F67,0)+MAX((Expenses!KE$23-$AB70/12)*$AA70*$F67,0)+MAX((Expenses!KE$24-$AB71/12)*$AA71*$F67,0)))))</f>
        <v>112.53651977773791</v>
      </c>
      <c r="KH238" s="154">
        <f>IF(OR(KH$165&lt;=EOMONTH($E67,$R67*(1-$O67)),KH$165&gt;EOMONTH($E67,$P67*12*(1-$O67)+$Q67*12*$O67+$R67*(1-$O67))),0,IF($X67="NNN",SUM(Expenses!KF$20:KF$24)*$F67,IF($X67="FSG",0,IF($X67="MG",SUMPRODUCT(Expenses!KF$20:KF$24,$Z67:$Z71)*$F67,MAX((Expenses!KF$20-$AB67/12)*$AA67*$F67,0)+MAX((Expenses!KF$21-$AB68/12)*$AA68*$F67,0)+MAX((Expenses!KF$22-$AB69/12)*$AA69*$F67,0)+MAX((Expenses!KF$23-$AB70/12)*$AA70*$F67,0)+MAX((Expenses!KF$24-$AB71/12)*$AA71*$F67,0)))))</f>
        <v>112.73490595277632</v>
      </c>
      <c r="KI238" s="154">
        <f>IF(OR(KI$165&lt;=EOMONTH($E67,$R67*(1-$O67)),KI$165&gt;EOMONTH($E67,$P67*12*(1-$O67)+$Q67*12*$O67+$R67*(1-$O67))),0,IF($X67="NNN",SUM(Expenses!KG$20:KG$24)*$F67,IF($X67="FSG",0,IF($X67="MG",SUMPRODUCT(Expenses!KG$20:KG$24,$Z67:$Z71)*$F67,MAX((Expenses!KG$20-$AB67/12)*$AA67*$F67,0)+MAX((Expenses!KG$21-$AB68/12)*$AA68*$F67,0)+MAX((Expenses!KG$22-$AB69/12)*$AA69*$F67,0)+MAX((Expenses!KG$23-$AB70/12)*$AA70*$F67,0)+MAX((Expenses!KG$24-$AB71/12)*$AA71*$F67,0)))))</f>
        <v>112.93378140164145</v>
      </c>
      <c r="KJ238" s="154">
        <f>IF(OR(KJ$165&lt;=EOMONTH($E67,$R67*(1-$O67)),KJ$165&gt;EOMONTH($E67,$P67*12*(1-$O67)+$Q67*12*$O67+$R67*(1-$O67))),0,IF($X67="NNN",SUM(Expenses!KH$20:KH$24)*$F67,IF($X67="FSG",0,IF($X67="MG",SUMPRODUCT(Expenses!KH$20:KH$24,$Z67:$Z71)*$F67,MAX((Expenses!KH$20-$AB67/12)*$AA67*$F67,0)+MAX((Expenses!KH$21-$AB68/12)*$AA68*$F67,0)+MAX((Expenses!KH$22-$AB69/12)*$AA69*$F67,0)+MAX((Expenses!KH$23-$AB70/12)*$AA70*$F67,0)+MAX((Expenses!KH$24-$AB71/12)*$AA71*$F67,0)))))</f>
        <v>113.1331473310146</v>
      </c>
      <c r="KK238" s="154">
        <f>IF(OR(KK$165&lt;=EOMONTH($E67,$R67*(1-$O67)),KK$165&gt;EOMONTH($E67,$P67*12*(1-$O67)+$Q67*12*$O67+$R67*(1-$O67))),0,IF($X67="NNN",SUM(Expenses!KI$20:KI$24)*$F67,IF($X67="FSG",0,IF($X67="MG",SUMPRODUCT(Expenses!KI$20:KI$24,$Z67:$Z71)*$F67,MAX((Expenses!KI$20-$AB67/12)*$AA67*$F67,0)+MAX((Expenses!KI$21-$AB68/12)*$AA68*$F67,0)+MAX((Expenses!KI$22-$AB69/12)*$AA69*$F67,0)+MAX((Expenses!KI$23-$AB70/12)*$AA70*$F67,0)+MAX((Expenses!KI$24-$AB71/12)*$AA71*$F67,0)))))</f>
        <v>113.33300495055298</v>
      </c>
      <c r="KL238" s="154">
        <f>IF(OR(KL$165&lt;=EOMONTH($E67,$R67*(1-$O67)),KL$165&gt;EOMONTH($E67,$P67*12*(1-$O67)+$Q67*12*$O67+$R67*(1-$O67))),0,IF($X67="NNN",SUM(Expenses!KJ$20:KJ$24)*$F67,IF($X67="FSG",0,IF($X67="MG",SUMPRODUCT(Expenses!KJ$20:KJ$24,$Z67:$Z71)*$F67,MAX((Expenses!KJ$20-$AB67/12)*$AA67*$F67,0)+MAX((Expenses!KJ$21-$AB68/12)*$AA68*$F67,0)+MAX((Expenses!KJ$22-$AB69/12)*$AA69*$F67,0)+MAX((Expenses!KJ$23-$AB70/12)*$AA70*$F67,0)+MAX((Expenses!KJ$24-$AB71/12)*$AA71*$F67,0)))))</f>
        <v>113.53335547289716</v>
      </c>
      <c r="KM238" s="154">
        <f>IF(OR(KM$165&lt;=EOMONTH($E67,$R67*(1-$O67)),KM$165&gt;EOMONTH($E67,$P67*12*(1-$O67)+$Q67*12*$O67+$R67*(1-$O67))),0,IF($X67="NNN",SUM(Expenses!KK$20:KK$24)*$F67,IF($X67="FSG",0,IF($X67="MG",SUMPRODUCT(Expenses!KK$20:KK$24,$Z67:$Z71)*$F67,MAX((Expenses!KK$20-$AB67/12)*$AA67*$F67,0)+MAX((Expenses!KK$21-$AB68/12)*$AA68*$F67,0)+MAX((Expenses!KK$22-$AB69/12)*$AA69*$F67,0)+MAX((Expenses!KK$23-$AB70/12)*$AA70*$F67,0)+MAX((Expenses!KK$24-$AB71/12)*$AA71*$F67,0)))))</f>
        <v>113.7342001136785</v>
      </c>
      <c r="KN238" s="154">
        <f>IF(OR(KN$165&lt;=EOMONTH($E67,$R67*(1-$O67)),KN$165&gt;EOMONTH($E67,$P67*12*(1-$O67)+$Q67*12*$O67+$R67*(1-$O67))),0,IF($X67="NNN",SUM(Expenses!KL$20:KL$24)*$F67,IF($X67="FSG",0,IF($X67="MG",SUMPRODUCT(Expenses!KL$20:KL$24,$Z67:$Z71)*$F67,MAX((Expenses!KL$20-$AB67/12)*$AA67*$F67,0)+MAX((Expenses!KL$21-$AB68/12)*$AA68*$F67,0)+MAX((Expenses!KL$22-$AB69/12)*$AA69*$F67,0)+MAX((Expenses!KL$23-$AB70/12)*$AA70*$F67,0)+MAX((Expenses!KL$24-$AB71/12)*$AA71*$F67,0)))))</f>
        <v>113.93554009152631</v>
      </c>
      <c r="KO238" s="154">
        <f>IF(OR(KO$165&lt;=EOMONTH($E67,$R67*(1-$O67)),KO$165&gt;EOMONTH($E67,$P67*12*(1-$O67)+$Q67*12*$O67+$R67*(1-$O67))),0,IF($X67="NNN",SUM(Expenses!KM$20:KM$24)*$F67,IF($X67="FSG",0,IF($X67="MG",SUMPRODUCT(Expenses!KM$20:KM$24,$Z67:$Z71)*$F67,MAX((Expenses!KM$20-$AB67/12)*$AA67*$F67,0)+MAX((Expenses!KM$21-$AB68/12)*$AA68*$F67,0)+MAX((Expenses!KM$22-$AB69/12)*$AA69*$F67,0)+MAX((Expenses!KM$23-$AB70/12)*$AA70*$F67,0)+MAX((Expenses!KM$24-$AB71/12)*$AA71*$F67,0)))))</f>
        <v>114.13737662807544</v>
      </c>
      <c r="KP238" s="154">
        <f>IF(OR(KP$165&lt;=EOMONTH($E67,$R67*(1-$O67)),KP$165&gt;EOMONTH($E67,$P67*12*(1-$O67)+$Q67*12*$O67+$R67*(1-$O67))),0,IF($X67="NNN",SUM(Expenses!KN$20:KN$24)*$F67,IF($X67="FSG",0,IF($X67="MG",SUMPRODUCT(Expenses!KN$20:KN$24,$Z67:$Z71)*$F67,MAX((Expenses!KN$20-$AB67/12)*$AA67*$F67,0)+MAX((Expenses!KN$21-$AB68/12)*$AA68*$F67,0)+MAX((Expenses!KN$22-$AB69/12)*$AA69*$F67,0)+MAX((Expenses!KN$23-$AB70/12)*$AA70*$F67,0)+MAX((Expenses!KN$24-$AB71/12)*$AA71*$F67,0)))))</f>
        <v>114.33971094797361</v>
      </c>
      <c r="KQ238" s="154">
        <f>IF(OR(KQ$165&lt;=EOMONTH($E67,$R67*(1-$O67)),KQ$165&gt;EOMONTH($E67,$P67*12*(1-$O67)+$Q67*12*$O67+$R67*(1-$O67))),0,IF($X67="NNN",SUM(Expenses!KO$20:KO$24)*$F67,IF($X67="FSG",0,IF($X67="MG",SUMPRODUCT(Expenses!KO$20:KO$24,$Z67:$Z71)*$F67,MAX((Expenses!KO$20-$AB67/12)*$AA67*$F67,0)+MAX((Expenses!KO$21-$AB68/12)*$AA68*$F67,0)+MAX((Expenses!KO$22-$AB69/12)*$AA69*$F67,0)+MAX((Expenses!KO$23-$AB70/12)*$AA70*$F67,0)+MAX((Expenses!KO$24-$AB71/12)*$AA71*$F67,0)))))</f>
        <v>0</v>
      </c>
      <c r="KR238" s="154">
        <f>IF(OR(KR$165&lt;=EOMONTH($E67,$R67*(1-$O67)),KR$165&gt;EOMONTH($E67,$P67*12*(1-$O67)+$Q67*12*$O67+$R67*(1-$O67))),0,IF($X67="NNN",SUM(Expenses!KP$20:KP$24)*$F67,IF($X67="FSG",0,IF($X67="MG",SUMPRODUCT(Expenses!KP$20:KP$24,$Z67:$Z71)*$F67,MAX((Expenses!KP$20-$AB67/12)*$AA67*$F67,0)+MAX((Expenses!KP$21-$AB68/12)*$AA68*$F67,0)+MAX((Expenses!KP$22-$AB69/12)*$AA69*$F67,0)+MAX((Expenses!KP$23-$AB70/12)*$AA70*$F67,0)+MAX((Expenses!KP$24-$AB71/12)*$AA71*$F67,0)))))</f>
        <v>0</v>
      </c>
      <c r="KS238" s="154">
        <f>IF(OR(KS$165&lt;=EOMONTH($E67,$R67*(1-$O67)),KS$165&gt;EOMONTH($E67,$P67*12*(1-$O67)+$Q67*12*$O67+$R67*(1-$O67))),0,IF($X67="NNN",SUM(Expenses!KQ$20:KQ$24)*$F67,IF($X67="FSG",0,IF($X67="MG",SUMPRODUCT(Expenses!KQ$20:KQ$24,$Z67:$Z71)*$F67,MAX((Expenses!KQ$20-$AB67/12)*$AA67*$F67,0)+MAX((Expenses!KQ$21-$AB68/12)*$AA68*$F67,0)+MAX((Expenses!KQ$22-$AB69/12)*$AA69*$F67,0)+MAX((Expenses!KQ$23-$AB70/12)*$AA70*$F67,0)+MAX((Expenses!KQ$24-$AB71/12)*$AA71*$F67,0)))))</f>
        <v>0</v>
      </c>
      <c r="KT238" s="154">
        <f>IF(OR(KT$165&lt;=EOMONTH($E67,$R67*(1-$O67)),KT$165&gt;EOMONTH($E67,$P67*12*(1-$O67)+$Q67*12*$O67+$R67*(1-$O67))),0,IF($X67="NNN",SUM(Expenses!KR$20:KR$24)*$F67,IF($X67="FSG",0,IF($X67="MG",SUMPRODUCT(Expenses!KR$20:KR$24,$Z67:$Z71)*$F67,MAX((Expenses!KR$20-$AB67/12)*$AA67*$F67,0)+MAX((Expenses!KR$21-$AB68/12)*$AA68*$F67,0)+MAX((Expenses!KR$22-$AB69/12)*$AA69*$F67,0)+MAX((Expenses!KR$23-$AB70/12)*$AA70*$F67,0)+MAX((Expenses!KR$24-$AB71/12)*$AA71*$F67,0)))))</f>
        <v>0</v>
      </c>
      <c r="KU238" s="154">
        <f>IF(OR(KU$165&lt;=EOMONTH($E67,$R67*(1-$O67)),KU$165&gt;EOMONTH($E67,$P67*12*(1-$O67)+$Q67*12*$O67+$R67*(1-$O67))),0,IF($X67="NNN",SUM(Expenses!KS$20:KS$24)*$F67,IF($X67="FSG",0,IF($X67="MG",SUMPRODUCT(Expenses!KS$20:KS$24,$Z67:$Z71)*$F67,MAX((Expenses!KS$20-$AB67/12)*$AA67*$F67,0)+MAX((Expenses!KS$21-$AB68/12)*$AA68*$F67,0)+MAX((Expenses!KS$22-$AB69/12)*$AA69*$F67,0)+MAX((Expenses!KS$23-$AB70/12)*$AA70*$F67,0)+MAX((Expenses!KS$24-$AB71/12)*$AA71*$F67,0)))))</f>
        <v>0</v>
      </c>
      <c r="KV238" s="154">
        <f>IF(OR(KV$165&lt;=EOMONTH($E67,$R67*(1-$O67)),KV$165&gt;EOMONTH($E67,$P67*12*(1-$O67)+$Q67*12*$O67+$R67*(1-$O67))),0,IF($X67="NNN",SUM(Expenses!KT$20:KT$24)*$F67,IF($X67="FSG",0,IF($X67="MG",SUMPRODUCT(Expenses!KT$20:KT$24,$Z67:$Z71)*$F67,MAX((Expenses!KT$20-$AB67/12)*$AA67*$F67,0)+MAX((Expenses!KT$21-$AB68/12)*$AA68*$F67,0)+MAX((Expenses!KT$22-$AB69/12)*$AA69*$F67,0)+MAX((Expenses!KT$23-$AB70/12)*$AA70*$F67,0)+MAX((Expenses!KT$24-$AB71/12)*$AA71*$F67,0)))))</f>
        <v>0</v>
      </c>
      <c r="KW238" s="154">
        <f>IF(OR(KW$165&lt;=EOMONTH($E67,$R67*(1-$O67)),KW$165&gt;EOMONTH($E67,$P67*12*(1-$O67)+$Q67*12*$O67+$R67*(1-$O67))),0,IF($X67="NNN",SUM(Expenses!KU$20:KU$24)*$F67,IF($X67="FSG",0,IF($X67="MG",SUMPRODUCT(Expenses!KU$20:KU$24,$Z67:$Z71)*$F67,MAX((Expenses!KU$20-$AB67/12)*$AA67*$F67,0)+MAX((Expenses!KU$21-$AB68/12)*$AA68*$F67,0)+MAX((Expenses!KU$22-$AB69/12)*$AA69*$F67,0)+MAX((Expenses!KU$23-$AB70/12)*$AA70*$F67,0)+MAX((Expenses!KU$24-$AB71/12)*$AA71*$F67,0)))))</f>
        <v>0</v>
      </c>
      <c r="KX238" s="154">
        <f>IF(OR(KX$165&lt;=EOMONTH($E67,$R67*(1-$O67)),KX$165&gt;EOMONTH($E67,$P67*12*(1-$O67)+$Q67*12*$O67+$R67*(1-$O67))),0,IF($X67="NNN",SUM(Expenses!KV$20:KV$24)*$F67,IF($X67="FSG",0,IF($X67="MG",SUMPRODUCT(Expenses!KV$20:KV$24,$Z67:$Z71)*$F67,MAX((Expenses!KV$20-$AB67/12)*$AA67*$F67,0)+MAX((Expenses!KV$21-$AB68/12)*$AA68*$F67,0)+MAX((Expenses!KV$22-$AB69/12)*$AA69*$F67,0)+MAX((Expenses!KV$23-$AB70/12)*$AA70*$F67,0)+MAX((Expenses!KV$24-$AB71/12)*$AA71*$F67,0)))))</f>
        <v>0</v>
      </c>
      <c r="KY238" s="154">
        <f>IF(OR(KY$165&lt;=EOMONTH($E67,$R67*(1-$O67)),KY$165&gt;EOMONTH($E67,$P67*12*(1-$O67)+$Q67*12*$O67+$R67*(1-$O67))),0,IF($X67="NNN",SUM(Expenses!KW$20:KW$24)*$F67,IF($X67="FSG",0,IF($X67="MG",SUMPRODUCT(Expenses!KW$20:KW$24,$Z67:$Z71)*$F67,MAX((Expenses!KW$20-$AB67/12)*$AA67*$F67,0)+MAX((Expenses!KW$21-$AB68/12)*$AA68*$F67,0)+MAX((Expenses!KW$22-$AB69/12)*$AA69*$F67,0)+MAX((Expenses!KW$23-$AB70/12)*$AA70*$F67,0)+MAX((Expenses!KW$24-$AB71/12)*$AA71*$F67,0)))))</f>
        <v>0</v>
      </c>
      <c r="KZ238" s="154">
        <f>IF(OR(KZ$165&lt;=EOMONTH($E67,$R67*(1-$O67)),KZ$165&gt;EOMONTH($E67,$P67*12*(1-$O67)+$Q67*12*$O67+$R67*(1-$O67))),0,IF($X67="NNN",SUM(Expenses!KX$20:KX$24)*$F67,IF($X67="FSG",0,IF($X67="MG",SUMPRODUCT(Expenses!KX$20:KX$24,$Z67:$Z71)*$F67,MAX((Expenses!KX$20-$AB67/12)*$AA67*$F67,0)+MAX((Expenses!KX$21-$AB68/12)*$AA68*$F67,0)+MAX((Expenses!KX$22-$AB69/12)*$AA69*$F67,0)+MAX((Expenses!KX$23-$AB70/12)*$AA70*$F67,0)+MAX((Expenses!KX$24-$AB71/12)*$AA71*$F67,0)))))</f>
        <v>0</v>
      </c>
      <c r="LA238" s="154">
        <f>IF(OR(LA$165&lt;=EOMONTH($E67,$R67*(1-$O67)),LA$165&gt;EOMONTH($E67,$P67*12*(1-$O67)+$Q67*12*$O67+$R67*(1-$O67))),0,IF($X67="NNN",SUM(Expenses!KY$20:KY$24)*$F67,IF($X67="FSG",0,IF($X67="MG",SUMPRODUCT(Expenses!KY$20:KY$24,$Z67:$Z71)*$F67,MAX((Expenses!KY$20-$AB67/12)*$AA67*$F67,0)+MAX((Expenses!KY$21-$AB68/12)*$AA68*$F67,0)+MAX((Expenses!KY$22-$AB69/12)*$AA69*$F67,0)+MAX((Expenses!KY$23-$AB70/12)*$AA70*$F67,0)+MAX((Expenses!KY$24-$AB71/12)*$AA71*$F67,0)))))</f>
        <v>0</v>
      </c>
      <c r="LB238" s="154">
        <f>IF(OR(LB$165&lt;=EOMONTH($E67,$R67*(1-$O67)),LB$165&gt;EOMONTH($E67,$P67*12*(1-$O67)+$Q67*12*$O67+$R67*(1-$O67))),0,IF($X67="NNN",SUM(Expenses!KZ$20:KZ$24)*$F67,IF($X67="FSG",0,IF($X67="MG",SUMPRODUCT(Expenses!KZ$20:KZ$24,$Z67:$Z71)*$F67,MAX((Expenses!KZ$20-$AB67/12)*$AA67*$F67,0)+MAX((Expenses!KZ$21-$AB68/12)*$AA68*$F67,0)+MAX((Expenses!KZ$22-$AB69/12)*$AA69*$F67,0)+MAX((Expenses!KZ$23-$AB70/12)*$AA70*$F67,0)+MAX((Expenses!KZ$24-$AB71/12)*$AA71*$F67,0)))))</f>
        <v>0</v>
      </c>
      <c r="LC238" s="154">
        <f>IF(OR(LC$165&lt;=EOMONTH($E67,$R67*(1-$O67)),LC$165&gt;EOMONTH($E67,$P67*12*(1-$O67)+$Q67*12*$O67+$R67*(1-$O67))),0,IF($X67="NNN",SUM(Expenses!LA$20:LA$24)*$F67,IF($X67="FSG",0,IF($X67="MG",SUMPRODUCT(Expenses!LA$20:LA$24,$Z67:$Z71)*$F67,MAX((Expenses!LA$20-$AB67/12)*$AA67*$F67,0)+MAX((Expenses!LA$21-$AB68/12)*$AA68*$F67,0)+MAX((Expenses!LA$22-$AB69/12)*$AA69*$F67,0)+MAX((Expenses!LA$23-$AB70/12)*$AA70*$F67,0)+MAX((Expenses!LA$24-$AB71/12)*$AA71*$F67,0)))))</f>
        <v>0</v>
      </c>
      <c r="LD238" s="154">
        <f>IF(OR(LD$165&lt;=EOMONTH($E67,$R67*(1-$O67)),LD$165&gt;EOMONTH($E67,$P67*12*(1-$O67)+$Q67*12*$O67+$R67*(1-$O67))),0,IF($X67="NNN",SUM(Expenses!LB$20:LB$24)*$F67,IF($X67="FSG",0,IF($X67="MG",SUMPRODUCT(Expenses!LB$20:LB$24,$Z67:$Z71)*$F67,MAX((Expenses!LB$20-$AB67/12)*$AA67*$F67,0)+MAX((Expenses!LB$21-$AB68/12)*$AA68*$F67,0)+MAX((Expenses!LB$22-$AB69/12)*$AA69*$F67,0)+MAX((Expenses!LB$23-$AB70/12)*$AA70*$F67,0)+MAX((Expenses!LB$24-$AB71/12)*$AA71*$F67,0)))))</f>
        <v>0</v>
      </c>
      <c r="LE238" s="154">
        <f>IF(OR(LE$165&lt;=EOMONTH($E67,$R67*(1-$O67)),LE$165&gt;EOMONTH($E67,$P67*12*(1-$O67)+$Q67*12*$O67+$R67*(1-$O67))),0,IF($X67="NNN",SUM(Expenses!LC$20:LC$24)*$F67,IF($X67="FSG",0,IF($X67="MG",SUMPRODUCT(Expenses!LC$20:LC$24,$Z67:$Z71)*$F67,MAX((Expenses!LC$20-$AB67/12)*$AA67*$F67,0)+MAX((Expenses!LC$21-$AB68/12)*$AA68*$F67,0)+MAX((Expenses!LC$22-$AB69/12)*$AA69*$F67,0)+MAX((Expenses!LC$23-$AB70/12)*$AA70*$F67,0)+MAX((Expenses!LC$24-$AB71/12)*$AA71*$F67,0)))))</f>
        <v>0</v>
      </c>
      <c r="LF238" s="154">
        <f>IF(OR(LF$165&lt;=EOMONTH($E67,$R67*(1-$O67)),LF$165&gt;EOMONTH($E67,$P67*12*(1-$O67)+$Q67*12*$O67+$R67*(1-$O67))),0,IF($X67="NNN",SUM(Expenses!LD$20:LD$24)*$F67,IF($X67="FSG",0,IF($X67="MG",SUMPRODUCT(Expenses!LD$20:LD$24,$Z67:$Z71)*$F67,MAX((Expenses!LD$20-$AB67/12)*$AA67*$F67,0)+MAX((Expenses!LD$21-$AB68/12)*$AA68*$F67,0)+MAX((Expenses!LD$22-$AB69/12)*$AA69*$F67,0)+MAX((Expenses!LD$23-$AB70/12)*$AA70*$F67,0)+MAX((Expenses!LD$24-$AB71/12)*$AA71*$F67,0)))))</f>
        <v>0</v>
      </c>
      <c r="LG238" s="154">
        <f>IF(OR(LG$165&lt;=EOMONTH($E67,$R67*(1-$O67)),LG$165&gt;EOMONTH($E67,$P67*12*(1-$O67)+$Q67*12*$O67+$R67*(1-$O67))),0,IF($X67="NNN",SUM(Expenses!LE$20:LE$24)*$F67,IF($X67="FSG",0,IF($X67="MG",SUMPRODUCT(Expenses!LE$20:LE$24,$Z67:$Z71)*$F67,MAX((Expenses!LE$20-$AB67/12)*$AA67*$F67,0)+MAX((Expenses!LE$21-$AB68/12)*$AA68*$F67,0)+MAX((Expenses!LE$22-$AB69/12)*$AA69*$F67,0)+MAX((Expenses!LE$23-$AB70/12)*$AA70*$F67,0)+MAX((Expenses!LE$24-$AB71/12)*$AA71*$F67,0)))))</f>
        <v>0</v>
      </c>
      <c r="LH238" s="154">
        <f>IF(OR(LH$165&lt;=EOMONTH($E67,$R67*(1-$O67)),LH$165&gt;EOMONTH($E67,$P67*12*(1-$O67)+$Q67*12*$O67+$R67*(1-$O67))),0,IF($X67="NNN",SUM(Expenses!LF$20:LF$24)*$F67,IF($X67="FSG",0,IF($X67="MG",SUMPRODUCT(Expenses!LF$20:LF$24,$Z67:$Z71)*$F67,MAX((Expenses!LF$20-$AB67/12)*$AA67*$F67,0)+MAX((Expenses!LF$21-$AB68/12)*$AA68*$F67,0)+MAX((Expenses!LF$22-$AB69/12)*$AA69*$F67,0)+MAX((Expenses!LF$23-$AB70/12)*$AA70*$F67,0)+MAX((Expenses!LF$24-$AB71/12)*$AA71*$F67,0)))))</f>
        <v>0</v>
      </c>
      <c r="LI238" s="154">
        <f>IF(OR(LI$165&lt;=EOMONTH($E67,$R67*(1-$O67)),LI$165&gt;EOMONTH($E67,$P67*12*(1-$O67)+$Q67*12*$O67+$R67*(1-$O67))),0,IF($X67="NNN",SUM(Expenses!LG$20:LG$24)*$F67,IF($X67="FSG",0,IF($X67="MG",SUMPRODUCT(Expenses!LG$20:LG$24,$Z67:$Z71)*$F67,MAX((Expenses!LG$20-$AB67/12)*$AA67*$F67,0)+MAX((Expenses!LG$21-$AB68/12)*$AA68*$F67,0)+MAX((Expenses!LG$22-$AB69/12)*$AA69*$F67,0)+MAX((Expenses!LG$23-$AB70/12)*$AA70*$F67,0)+MAX((Expenses!LG$24-$AB71/12)*$AA71*$F67,0)))))</f>
        <v>0</v>
      </c>
      <c r="LJ238" s="154">
        <f>IF(OR(LJ$165&lt;=EOMONTH($E67,$R67*(1-$O67)),LJ$165&gt;EOMONTH($E67,$P67*12*(1-$O67)+$Q67*12*$O67+$R67*(1-$O67))),0,IF($X67="NNN",SUM(Expenses!LH$20:LH$24)*$F67,IF($X67="FSG",0,IF($X67="MG",SUMPRODUCT(Expenses!LH$20:LH$24,$Z67:$Z71)*$F67,MAX((Expenses!LH$20-$AB67/12)*$AA67*$F67,0)+MAX((Expenses!LH$21-$AB68/12)*$AA68*$F67,0)+MAX((Expenses!LH$22-$AB69/12)*$AA69*$F67,0)+MAX((Expenses!LH$23-$AB70/12)*$AA70*$F67,0)+MAX((Expenses!LH$24-$AB71/12)*$AA71*$F67,0)))))</f>
        <v>0</v>
      </c>
      <c r="LK238" s="154">
        <f>IF(OR(LK$165&lt;=EOMONTH($E67,$R67*(1-$O67)),LK$165&gt;EOMONTH($E67,$P67*12*(1-$O67)+$Q67*12*$O67+$R67*(1-$O67))),0,IF($X67="NNN",SUM(Expenses!LI$20:LI$24)*$F67,IF($X67="FSG",0,IF($X67="MG",SUMPRODUCT(Expenses!LI$20:LI$24,$Z67:$Z71)*$F67,MAX((Expenses!LI$20-$AB67/12)*$AA67*$F67,0)+MAX((Expenses!LI$21-$AB68/12)*$AA68*$F67,0)+MAX((Expenses!LI$22-$AB69/12)*$AA69*$F67,0)+MAX((Expenses!LI$23-$AB70/12)*$AA70*$F67,0)+MAX((Expenses!LI$24-$AB71/12)*$AA71*$F67,0)))))</f>
        <v>0</v>
      </c>
      <c r="LL238" s="154">
        <f>IF(OR(LL$165&lt;=EOMONTH($E67,$R67*(1-$O67)),LL$165&gt;EOMONTH($E67,$P67*12*(1-$O67)+$Q67*12*$O67+$R67*(1-$O67))),0,IF($X67="NNN",SUM(Expenses!LJ$20:LJ$24)*$F67,IF($X67="FSG",0,IF($X67="MG",SUMPRODUCT(Expenses!LJ$20:LJ$24,$Z67:$Z71)*$F67,MAX((Expenses!LJ$20-$AB67/12)*$AA67*$F67,0)+MAX((Expenses!LJ$21-$AB68/12)*$AA68*$F67,0)+MAX((Expenses!LJ$22-$AB69/12)*$AA69*$F67,0)+MAX((Expenses!LJ$23-$AB70/12)*$AA70*$F67,0)+MAX((Expenses!LJ$24-$AB71/12)*$AA71*$F67,0)))))</f>
        <v>0</v>
      </c>
      <c r="LM238" s="154">
        <f>IF(OR(LM$165&lt;=EOMONTH($E67,$R67*(1-$O67)),LM$165&gt;EOMONTH($E67,$P67*12*(1-$O67)+$Q67*12*$O67+$R67*(1-$O67))),0,IF($X67="NNN",SUM(Expenses!LK$20:LK$24)*$F67,IF($X67="FSG",0,IF($X67="MG",SUMPRODUCT(Expenses!LK$20:LK$24,$Z67:$Z71)*$F67,MAX((Expenses!LK$20-$AB67/12)*$AA67*$F67,0)+MAX((Expenses!LK$21-$AB68/12)*$AA68*$F67,0)+MAX((Expenses!LK$22-$AB69/12)*$AA69*$F67,0)+MAX((Expenses!LK$23-$AB70/12)*$AA70*$F67,0)+MAX((Expenses!LK$24-$AB71/12)*$AA71*$F67,0)))))</f>
        <v>0</v>
      </c>
      <c r="LN238" s="154">
        <f>IF(OR(LN$165&lt;=EOMONTH($E67,$R67*(1-$O67)),LN$165&gt;EOMONTH($E67,$P67*12*(1-$O67)+$Q67*12*$O67+$R67*(1-$O67))),0,IF($X67="NNN",SUM(Expenses!LL$20:LL$24)*$F67,IF($X67="FSG",0,IF($X67="MG",SUMPRODUCT(Expenses!LL$20:LL$24,$Z67:$Z71)*$F67,MAX((Expenses!LL$20-$AB67/12)*$AA67*$F67,0)+MAX((Expenses!LL$21-$AB68/12)*$AA68*$F67,0)+MAX((Expenses!LL$22-$AB69/12)*$AA69*$F67,0)+MAX((Expenses!LL$23-$AB70/12)*$AA70*$F67,0)+MAX((Expenses!LL$24-$AB71/12)*$AA71*$F67,0)))))</f>
        <v>0</v>
      </c>
      <c r="LO238" s="154">
        <f>IF(OR(LO$165&lt;=EOMONTH($E67,$R67*(1-$O67)),LO$165&gt;EOMONTH($E67,$P67*12*(1-$O67)+$Q67*12*$O67+$R67*(1-$O67))),0,IF($X67="NNN",SUM(Expenses!LM$20:LM$24)*$F67,IF($X67="FSG",0,IF($X67="MG",SUMPRODUCT(Expenses!LM$20:LM$24,$Z67:$Z71)*$F67,MAX((Expenses!LM$20-$AB67/12)*$AA67*$F67,0)+MAX((Expenses!LM$21-$AB68/12)*$AA68*$F67,0)+MAX((Expenses!LM$22-$AB69/12)*$AA69*$F67,0)+MAX((Expenses!LM$23-$AB70/12)*$AA70*$F67,0)+MAX((Expenses!LM$24-$AB71/12)*$AA71*$F67,0)))))</f>
        <v>0</v>
      </c>
      <c r="LP238" s="154">
        <f>IF(OR(LP$165&lt;=EOMONTH($E67,$R67*(1-$O67)),LP$165&gt;EOMONTH($E67,$P67*12*(1-$O67)+$Q67*12*$O67+$R67*(1-$O67))),0,IF($X67="NNN",SUM(Expenses!LN$20:LN$24)*$F67,IF($X67="FSG",0,IF($X67="MG",SUMPRODUCT(Expenses!LN$20:LN$24,$Z67:$Z71)*$F67,MAX((Expenses!LN$20-$AB67/12)*$AA67*$F67,0)+MAX((Expenses!LN$21-$AB68/12)*$AA68*$F67,0)+MAX((Expenses!LN$22-$AB69/12)*$AA69*$F67,0)+MAX((Expenses!LN$23-$AB70/12)*$AA70*$F67,0)+MAX((Expenses!LN$24-$AB71/12)*$AA71*$F67,0)))))</f>
        <v>0</v>
      </c>
      <c r="LQ238" s="154">
        <f>IF(OR(LQ$165&lt;=EOMONTH($E67,$R67*(1-$O67)),LQ$165&gt;EOMONTH($E67,$P67*12*(1-$O67)+$Q67*12*$O67+$R67*(1-$O67))),0,IF($X67="NNN",SUM(Expenses!LO$20:LO$24)*$F67,IF($X67="FSG",0,IF($X67="MG",SUMPRODUCT(Expenses!LO$20:LO$24,$Z67:$Z71)*$F67,MAX((Expenses!LO$20-$AB67/12)*$AA67*$F67,0)+MAX((Expenses!LO$21-$AB68/12)*$AA68*$F67,0)+MAX((Expenses!LO$22-$AB69/12)*$AA69*$F67,0)+MAX((Expenses!LO$23-$AB70/12)*$AA70*$F67,0)+MAX((Expenses!LO$24-$AB71/12)*$AA71*$F67,0)))))</f>
        <v>0</v>
      </c>
      <c r="LR238" s="154">
        <f>IF(OR(LR$165&lt;=EOMONTH($E67,$R67*(1-$O67)),LR$165&gt;EOMONTH($E67,$P67*12*(1-$O67)+$Q67*12*$O67+$R67*(1-$O67))),0,IF($X67="NNN",SUM(Expenses!LP$20:LP$24)*$F67,IF($X67="FSG",0,IF($X67="MG",SUMPRODUCT(Expenses!LP$20:LP$24,$Z67:$Z71)*$F67,MAX((Expenses!LP$20-$AB67/12)*$AA67*$F67,0)+MAX((Expenses!LP$21-$AB68/12)*$AA68*$F67,0)+MAX((Expenses!LP$22-$AB69/12)*$AA69*$F67,0)+MAX((Expenses!LP$23-$AB70/12)*$AA70*$F67,0)+MAX((Expenses!LP$24-$AB71/12)*$AA71*$F67,0)))))</f>
        <v>0</v>
      </c>
      <c r="LS238" s="154">
        <f>IF(OR(LS$165&lt;=EOMONTH($E67,$R67*(1-$O67)),LS$165&gt;EOMONTH($E67,$P67*12*(1-$O67)+$Q67*12*$O67+$R67*(1-$O67))),0,IF($X67="NNN",SUM(Expenses!LQ$20:LQ$24)*$F67,IF($X67="FSG",0,IF($X67="MG",SUMPRODUCT(Expenses!LQ$20:LQ$24,$Z67:$Z71)*$F67,MAX((Expenses!LQ$20-$AB67/12)*$AA67*$F67,0)+MAX((Expenses!LQ$21-$AB68/12)*$AA68*$F67,0)+MAX((Expenses!LQ$22-$AB69/12)*$AA69*$F67,0)+MAX((Expenses!LQ$23-$AB70/12)*$AA70*$F67,0)+MAX((Expenses!LQ$24-$AB71/12)*$AA71*$F67,0)))))</f>
        <v>0</v>
      </c>
      <c r="LT238" s="154">
        <f>IF(OR(LT$165&lt;=EOMONTH($E67,$R67*(1-$O67)),LT$165&gt;EOMONTH($E67,$P67*12*(1-$O67)+$Q67*12*$O67+$R67*(1-$O67))),0,IF($X67="NNN",SUM(Expenses!LR$20:LR$24)*$F67,IF($X67="FSG",0,IF($X67="MG",SUMPRODUCT(Expenses!LR$20:LR$24,$Z67:$Z71)*$F67,MAX((Expenses!LR$20-$AB67/12)*$AA67*$F67,0)+MAX((Expenses!LR$21-$AB68/12)*$AA68*$F67,0)+MAX((Expenses!LR$22-$AB69/12)*$AA69*$F67,0)+MAX((Expenses!LR$23-$AB70/12)*$AA70*$F67,0)+MAX((Expenses!LR$24-$AB71/12)*$AA71*$F67,0)))))</f>
        <v>0</v>
      </c>
      <c r="LU238" s="154">
        <f>IF(OR(LU$165&lt;=EOMONTH($E67,$R67*(1-$O67)),LU$165&gt;EOMONTH($E67,$P67*12*(1-$O67)+$Q67*12*$O67+$R67*(1-$O67))),0,IF($X67="NNN",SUM(Expenses!LS$20:LS$24)*$F67,IF($X67="FSG",0,IF($X67="MG",SUMPRODUCT(Expenses!LS$20:LS$24,$Z67:$Z71)*$F67,MAX((Expenses!LS$20-$AB67/12)*$AA67*$F67,0)+MAX((Expenses!LS$21-$AB68/12)*$AA68*$F67,0)+MAX((Expenses!LS$22-$AB69/12)*$AA69*$F67,0)+MAX((Expenses!LS$23-$AB70/12)*$AA70*$F67,0)+MAX((Expenses!LS$24-$AB71/12)*$AA71*$F67,0)))))</f>
        <v>0</v>
      </c>
      <c r="LV238" s="154">
        <f>IF(OR(LV$165&lt;=EOMONTH($E67,$R67*(1-$O67)),LV$165&gt;EOMONTH($E67,$P67*12*(1-$O67)+$Q67*12*$O67+$R67*(1-$O67))),0,IF($X67="NNN",SUM(Expenses!LT$20:LT$24)*$F67,IF($X67="FSG",0,IF($X67="MG",SUMPRODUCT(Expenses!LT$20:LT$24,$Z67:$Z71)*$F67,MAX((Expenses!LT$20-$AB67/12)*$AA67*$F67,0)+MAX((Expenses!LT$21-$AB68/12)*$AA68*$F67,0)+MAX((Expenses!LT$22-$AB69/12)*$AA69*$F67,0)+MAX((Expenses!LT$23-$AB70/12)*$AA70*$F67,0)+MAX((Expenses!LT$24-$AB71/12)*$AA71*$F67,0)))))</f>
        <v>0</v>
      </c>
      <c r="LW238" s="154">
        <f>IF(OR(LW$165&lt;=EOMONTH($E67,$R67*(1-$O67)),LW$165&gt;EOMONTH($E67,$P67*12*(1-$O67)+$Q67*12*$O67+$R67*(1-$O67))),0,IF($X67="NNN",SUM(Expenses!LU$20:LU$24)*$F67,IF($X67="FSG",0,IF($X67="MG",SUMPRODUCT(Expenses!LU$20:LU$24,$Z67:$Z71)*$F67,MAX((Expenses!LU$20-$AB67/12)*$AA67*$F67,0)+MAX((Expenses!LU$21-$AB68/12)*$AA68*$F67,0)+MAX((Expenses!LU$22-$AB69/12)*$AA69*$F67,0)+MAX((Expenses!LU$23-$AB70/12)*$AA70*$F67,0)+MAX((Expenses!LU$24-$AB71/12)*$AA71*$F67,0)))))</f>
        <v>0</v>
      </c>
      <c r="LX238" s="154">
        <f>IF(OR(LX$165&lt;=EOMONTH($E67,$R67*(1-$O67)),LX$165&gt;EOMONTH($E67,$P67*12*(1-$O67)+$Q67*12*$O67+$R67*(1-$O67))),0,IF($X67="NNN",SUM(Expenses!LV$20:LV$24)*$F67,IF($X67="FSG",0,IF($X67="MG",SUMPRODUCT(Expenses!LV$20:LV$24,$Z67:$Z71)*$F67,MAX((Expenses!LV$20-$AB67/12)*$AA67*$F67,0)+MAX((Expenses!LV$21-$AB68/12)*$AA68*$F67,0)+MAX((Expenses!LV$22-$AB69/12)*$AA69*$F67,0)+MAX((Expenses!LV$23-$AB70/12)*$AA70*$F67,0)+MAX((Expenses!LV$24-$AB71/12)*$AA71*$F67,0)))))</f>
        <v>0</v>
      </c>
      <c r="LY238" s="154">
        <f>IF(OR(LY$165&lt;=EOMONTH($E67,$R67*(1-$O67)),LY$165&gt;EOMONTH($E67,$P67*12*(1-$O67)+$Q67*12*$O67+$R67*(1-$O67))),0,IF($X67="NNN",SUM(Expenses!LW$20:LW$24)*$F67,IF($X67="FSG",0,IF($X67="MG",SUMPRODUCT(Expenses!LW$20:LW$24,$Z67:$Z71)*$F67,MAX((Expenses!LW$20-$AB67/12)*$AA67*$F67,0)+MAX((Expenses!LW$21-$AB68/12)*$AA68*$F67,0)+MAX((Expenses!LW$22-$AB69/12)*$AA69*$F67,0)+MAX((Expenses!LW$23-$AB70/12)*$AA70*$F67,0)+MAX((Expenses!LW$24-$AB71/12)*$AA71*$F67,0)))))</f>
        <v>0</v>
      </c>
      <c r="LZ238" s="154">
        <f>IF(OR(LZ$165&lt;=EOMONTH($E67,$R67*(1-$O67)),LZ$165&gt;EOMONTH($E67,$P67*12*(1-$O67)+$Q67*12*$O67+$R67*(1-$O67))),0,IF($X67="NNN",SUM(Expenses!LX$20:LX$24)*$F67,IF($X67="FSG",0,IF($X67="MG",SUMPRODUCT(Expenses!LX$20:LX$24,$Z67:$Z71)*$F67,MAX((Expenses!LX$20-$AB67/12)*$AA67*$F67,0)+MAX((Expenses!LX$21-$AB68/12)*$AA68*$F67,0)+MAX((Expenses!LX$22-$AB69/12)*$AA69*$F67,0)+MAX((Expenses!LX$23-$AB70/12)*$AA70*$F67,0)+MAX((Expenses!LX$24-$AB71/12)*$AA71*$F67,0)))))</f>
        <v>0</v>
      </c>
      <c r="MA238" s="154">
        <f>IF(OR(MA$165&lt;=EOMONTH($E67,$R67*(1-$O67)),MA$165&gt;EOMONTH($E67,$P67*12*(1-$O67)+$Q67*12*$O67+$R67*(1-$O67))),0,IF($X67="NNN",SUM(Expenses!LY$20:LY$24)*$F67,IF($X67="FSG",0,IF($X67="MG",SUMPRODUCT(Expenses!LY$20:LY$24,$Z67:$Z71)*$F67,MAX((Expenses!LY$20-$AB67/12)*$AA67*$F67,0)+MAX((Expenses!LY$21-$AB68/12)*$AA68*$F67,0)+MAX((Expenses!LY$22-$AB69/12)*$AA69*$F67,0)+MAX((Expenses!LY$23-$AB70/12)*$AA70*$F67,0)+MAX((Expenses!LY$24-$AB71/12)*$AA71*$F67,0)))))</f>
        <v>0</v>
      </c>
      <c r="MB238" s="154">
        <f>IF(OR(MB$165&lt;=EOMONTH($E67,$R67*(1-$O67)),MB$165&gt;EOMONTH($E67,$P67*12*(1-$O67)+$Q67*12*$O67+$R67*(1-$O67))),0,IF($X67="NNN",SUM(Expenses!LZ$20:LZ$24)*$F67,IF($X67="FSG",0,IF($X67="MG",SUMPRODUCT(Expenses!LZ$20:LZ$24,$Z67:$Z71)*$F67,MAX((Expenses!LZ$20-$AB67/12)*$AA67*$F67,0)+MAX((Expenses!LZ$21-$AB68/12)*$AA68*$F67,0)+MAX((Expenses!LZ$22-$AB69/12)*$AA69*$F67,0)+MAX((Expenses!LZ$23-$AB70/12)*$AA70*$F67,0)+MAX((Expenses!LZ$24-$AB71/12)*$AA71*$F67,0)))))</f>
        <v>0</v>
      </c>
      <c r="MC238" s="154">
        <f>IF(OR(MC$165&lt;=EOMONTH($E67,$R67*(1-$O67)),MC$165&gt;EOMONTH($E67,$P67*12*(1-$O67)+$Q67*12*$O67+$R67*(1-$O67))),0,IF($X67="NNN",SUM(Expenses!MA$20:MA$24)*$F67,IF($X67="FSG",0,IF($X67="MG",SUMPRODUCT(Expenses!MA$20:MA$24,$Z67:$Z71)*$F67,MAX((Expenses!MA$20-$AB67/12)*$AA67*$F67,0)+MAX((Expenses!MA$21-$AB68/12)*$AA68*$F67,0)+MAX((Expenses!MA$22-$AB69/12)*$AA69*$F67,0)+MAX((Expenses!MA$23-$AB70/12)*$AA70*$F67,0)+MAX((Expenses!MA$24-$AB71/12)*$AA71*$F67,0)))))</f>
        <v>0</v>
      </c>
      <c r="MD238" s="154">
        <f>IF(OR(MD$165&lt;=EOMONTH($E67,$R67*(1-$O67)),MD$165&gt;EOMONTH($E67,$P67*12*(1-$O67)+$Q67*12*$O67+$R67*(1-$O67))),0,IF($X67="NNN",SUM(Expenses!MB$20:MB$24)*$F67,IF($X67="FSG",0,IF($X67="MG",SUMPRODUCT(Expenses!MB$20:MB$24,$Z67:$Z71)*$F67,MAX((Expenses!MB$20-$AB67/12)*$AA67*$F67,0)+MAX((Expenses!MB$21-$AB68/12)*$AA68*$F67,0)+MAX((Expenses!MB$22-$AB69/12)*$AA69*$F67,0)+MAX((Expenses!MB$23-$AB70/12)*$AA70*$F67,0)+MAX((Expenses!MB$24-$AB71/12)*$AA71*$F67,0)))))</f>
        <v>0</v>
      </c>
      <c r="ME238" s="154">
        <f>IF(OR(ME$165&lt;=EOMONTH($E67,$R67*(1-$O67)),ME$165&gt;EOMONTH($E67,$P67*12*(1-$O67)+$Q67*12*$O67+$R67*(1-$O67))),0,IF($X67="NNN",SUM(Expenses!MC$20:MC$24)*$F67,IF($X67="FSG",0,IF($X67="MG",SUMPRODUCT(Expenses!MC$20:MC$24,$Z67:$Z71)*$F67,MAX((Expenses!MC$20-$AB67/12)*$AA67*$F67,0)+MAX((Expenses!MC$21-$AB68/12)*$AA68*$F67,0)+MAX((Expenses!MC$22-$AB69/12)*$AA69*$F67,0)+MAX((Expenses!MC$23-$AB70/12)*$AA70*$F67,0)+MAX((Expenses!MC$24-$AB71/12)*$AA71*$F67,0)))))</f>
        <v>0</v>
      </c>
      <c r="MF238" s="154">
        <f>IF(OR(MF$165&lt;=EOMONTH($E67,$R67*(1-$O67)),MF$165&gt;EOMONTH($E67,$P67*12*(1-$O67)+$Q67*12*$O67+$R67*(1-$O67))),0,IF($X67="NNN",SUM(Expenses!MD$20:MD$24)*$F67,IF($X67="FSG",0,IF($X67="MG",SUMPRODUCT(Expenses!MD$20:MD$24,$Z67:$Z71)*$F67,MAX((Expenses!MD$20-$AB67/12)*$AA67*$F67,0)+MAX((Expenses!MD$21-$AB68/12)*$AA68*$F67,0)+MAX((Expenses!MD$22-$AB69/12)*$AA69*$F67,0)+MAX((Expenses!MD$23-$AB70/12)*$AA70*$F67,0)+MAX((Expenses!MD$24-$AB71/12)*$AA71*$F67,0)))))</f>
        <v>0</v>
      </c>
      <c r="MG238" s="154">
        <f>IF(OR(MG$165&lt;=EOMONTH($E67,$R67*(1-$O67)),MG$165&gt;EOMONTH($E67,$P67*12*(1-$O67)+$Q67*12*$O67+$R67*(1-$O67))),0,IF($X67="NNN",SUM(Expenses!ME$20:ME$24)*$F67,IF($X67="FSG",0,IF($X67="MG",SUMPRODUCT(Expenses!ME$20:ME$24,$Z67:$Z71)*$F67,MAX((Expenses!ME$20-$AB67/12)*$AA67*$F67,0)+MAX((Expenses!ME$21-$AB68/12)*$AA68*$F67,0)+MAX((Expenses!ME$22-$AB69/12)*$AA69*$F67,0)+MAX((Expenses!ME$23-$AB70/12)*$AA70*$F67,0)+MAX((Expenses!ME$24-$AB71/12)*$AA71*$F67,0)))))</f>
        <v>0</v>
      </c>
      <c r="MH238" s="154">
        <f>IF(OR(MH$165&lt;=EOMONTH($E67,$R67*(1-$O67)),MH$165&gt;EOMONTH($E67,$P67*12*(1-$O67)+$Q67*12*$O67+$R67*(1-$O67))),0,IF($X67="NNN",SUM(Expenses!MF$20:MF$24)*$F67,IF($X67="FSG",0,IF($X67="MG",SUMPRODUCT(Expenses!MF$20:MF$24,$Z67:$Z71)*$F67,MAX((Expenses!MF$20-$AB67/12)*$AA67*$F67,0)+MAX((Expenses!MF$21-$AB68/12)*$AA68*$F67,0)+MAX((Expenses!MF$22-$AB69/12)*$AA69*$F67,0)+MAX((Expenses!MF$23-$AB70/12)*$AA70*$F67,0)+MAX((Expenses!MF$24-$AB71/12)*$AA71*$F67,0)))))</f>
        <v>0</v>
      </c>
      <c r="MI238" s="154">
        <f>IF(OR(MI$165&lt;=EOMONTH($E67,$R67*(1-$O67)),MI$165&gt;EOMONTH($E67,$P67*12*(1-$O67)+$Q67*12*$O67+$R67*(1-$O67))),0,IF($X67="NNN",SUM(Expenses!MG$20:MG$24)*$F67,IF($X67="FSG",0,IF($X67="MG",SUMPRODUCT(Expenses!MG$20:MG$24,$Z67:$Z71)*$F67,MAX((Expenses!MG$20-$AB67/12)*$AA67*$F67,0)+MAX((Expenses!MG$21-$AB68/12)*$AA68*$F67,0)+MAX((Expenses!MG$22-$AB69/12)*$AA69*$F67,0)+MAX((Expenses!MG$23-$AB70/12)*$AA70*$F67,0)+MAX((Expenses!MG$24-$AB71/12)*$AA71*$F67,0)))))</f>
        <v>0</v>
      </c>
      <c r="MJ238" s="154">
        <f>IF(OR(MJ$165&lt;=EOMONTH($E67,$R67*(1-$O67)),MJ$165&gt;EOMONTH($E67,$P67*12*(1-$O67)+$Q67*12*$O67+$R67*(1-$O67))),0,IF($X67="NNN",SUM(Expenses!MH$20:MH$24)*$F67,IF($X67="FSG",0,IF($X67="MG",SUMPRODUCT(Expenses!MH$20:MH$24,$Z67:$Z71)*$F67,MAX((Expenses!MH$20-$AB67/12)*$AA67*$F67,0)+MAX((Expenses!MH$21-$AB68/12)*$AA68*$F67,0)+MAX((Expenses!MH$22-$AB69/12)*$AA69*$F67,0)+MAX((Expenses!MH$23-$AB70/12)*$AA70*$F67,0)+MAX((Expenses!MH$24-$AB71/12)*$AA71*$F67,0)))))</f>
        <v>0</v>
      </c>
      <c r="MK238" s="154">
        <f>IF(OR(MK$165&lt;=EOMONTH($E67,$R67*(1-$O67)),MK$165&gt;EOMONTH($E67,$P67*12*(1-$O67)+$Q67*12*$O67+$R67*(1-$O67))),0,IF($X67="NNN",SUM(Expenses!MI$20:MI$24)*$F67,IF($X67="FSG",0,IF($X67="MG",SUMPRODUCT(Expenses!MI$20:MI$24,$Z67:$Z71)*$F67,MAX((Expenses!MI$20-$AB67/12)*$AA67*$F67,0)+MAX((Expenses!MI$21-$AB68/12)*$AA68*$F67,0)+MAX((Expenses!MI$22-$AB69/12)*$AA69*$F67,0)+MAX((Expenses!MI$23-$AB70/12)*$AA70*$F67,0)+MAX((Expenses!MI$24-$AB71/12)*$AA71*$F67,0)))))</f>
        <v>0</v>
      </c>
      <c r="ML238" s="154">
        <f>IF(OR(ML$165&lt;=EOMONTH($E67,$R67*(1-$O67)),ML$165&gt;EOMONTH($E67,$P67*12*(1-$O67)+$Q67*12*$O67+$R67*(1-$O67))),0,IF($X67="NNN",SUM(Expenses!MJ$20:MJ$24)*$F67,IF($X67="FSG",0,IF($X67="MG",SUMPRODUCT(Expenses!MJ$20:MJ$24,$Z67:$Z71)*$F67,MAX((Expenses!MJ$20-$AB67/12)*$AA67*$F67,0)+MAX((Expenses!MJ$21-$AB68/12)*$AA68*$F67,0)+MAX((Expenses!MJ$22-$AB69/12)*$AA69*$F67,0)+MAX((Expenses!MJ$23-$AB70/12)*$AA70*$F67,0)+MAX((Expenses!MJ$24-$AB71/12)*$AA71*$F67,0)))))</f>
        <v>0</v>
      </c>
      <c r="MM238" s="154">
        <f>IF(OR(MM$165&lt;=EOMONTH($E67,$R67*(1-$O67)),MM$165&gt;EOMONTH($E67,$P67*12*(1-$O67)+$Q67*12*$O67+$R67*(1-$O67))),0,IF($X67="NNN",SUM(Expenses!MK$20:MK$24)*$F67,IF($X67="FSG",0,IF($X67="MG",SUMPRODUCT(Expenses!MK$20:MK$24,$Z67:$Z71)*$F67,MAX((Expenses!MK$20-$AB67/12)*$AA67*$F67,0)+MAX((Expenses!MK$21-$AB68/12)*$AA68*$F67,0)+MAX((Expenses!MK$22-$AB69/12)*$AA69*$F67,0)+MAX((Expenses!MK$23-$AB70/12)*$AA70*$F67,0)+MAX((Expenses!MK$24-$AB71/12)*$AA71*$F67,0)))))</f>
        <v>0</v>
      </c>
      <c r="MN238" s="154">
        <f>IF(OR(MN$165&lt;=EOMONTH($E67,$R67*(1-$O67)),MN$165&gt;EOMONTH($E67,$P67*12*(1-$O67)+$Q67*12*$O67+$R67*(1-$O67))),0,IF($X67="NNN",SUM(Expenses!ML$20:ML$24)*$F67,IF($X67="FSG",0,IF($X67="MG",SUMPRODUCT(Expenses!ML$20:ML$24,$Z67:$Z71)*$F67,MAX((Expenses!ML$20-$AB67/12)*$AA67*$F67,0)+MAX((Expenses!ML$21-$AB68/12)*$AA68*$F67,0)+MAX((Expenses!ML$22-$AB69/12)*$AA69*$F67,0)+MAX((Expenses!ML$23-$AB70/12)*$AA70*$F67,0)+MAX((Expenses!ML$24-$AB71/12)*$AA71*$F67,0)))))</f>
        <v>0</v>
      </c>
      <c r="MO238" s="154">
        <f>IF(OR(MO$165&lt;=EOMONTH($E67,$R67*(1-$O67)),MO$165&gt;EOMONTH($E67,$P67*12*(1-$O67)+$Q67*12*$O67+$R67*(1-$O67))),0,IF($X67="NNN",SUM(Expenses!MM$20:MM$24)*$F67,IF($X67="FSG",0,IF($X67="MG",SUMPRODUCT(Expenses!MM$20:MM$24,$Z67:$Z71)*$F67,MAX((Expenses!MM$20-$AB67/12)*$AA67*$F67,0)+MAX((Expenses!MM$21-$AB68/12)*$AA68*$F67,0)+MAX((Expenses!MM$22-$AB69/12)*$AA69*$F67,0)+MAX((Expenses!MM$23-$AB70/12)*$AA70*$F67,0)+MAX((Expenses!MM$24-$AB71/12)*$AA71*$F67,0)))))</f>
        <v>0</v>
      </c>
      <c r="MP238" s="154">
        <f>IF(OR(MP$165&lt;=EOMONTH($E67,$R67*(1-$O67)),MP$165&gt;EOMONTH($E67,$P67*12*(1-$O67)+$Q67*12*$O67+$R67*(1-$O67))),0,IF($X67="NNN",SUM(Expenses!MN$20:MN$24)*$F67,IF($X67="FSG",0,IF($X67="MG",SUMPRODUCT(Expenses!MN$20:MN$24,$Z67:$Z71)*$F67,MAX((Expenses!MN$20-$AB67/12)*$AA67*$F67,0)+MAX((Expenses!MN$21-$AB68/12)*$AA68*$F67,0)+MAX((Expenses!MN$22-$AB69/12)*$AA69*$F67,0)+MAX((Expenses!MN$23-$AB70/12)*$AA70*$F67,0)+MAX((Expenses!MN$24-$AB71/12)*$AA71*$F67,0)))))</f>
        <v>0</v>
      </c>
      <c r="MQ238" s="154">
        <f>IF(OR(MQ$165&lt;=EOMONTH($E67,$R67*(1-$O67)),MQ$165&gt;EOMONTH($E67,$P67*12*(1-$O67)+$Q67*12*$O67+$R67*(1-$O67))),0,IF($X67="NNN",SUM(Expenses!MO$20:MO$24)*$F67,IF($X67="FSG",0,IF($X67="MG",SUMPRODUCT(Expenses!MO$20:MO$24,$Z67:$Z71)*$F67,MAX((Expenses!MO$20-$AB67/12)*$AA67*$F67,0)+MAX((Expenses!MO$21-$AB68/12)*$AA68*$F67,0)+MAX((Expenses!MO$22-$AB69/12)*$AA69*$F67,0)+MAX((Expenses!MO$23-$AB70/12)*$AA70*$F67,0)+MAX((Expenses!MO$24-$AB71/12)*$AA71*$F67,0)))))</f>
        <v>0</v>
      </c>
      <c r="MR238" s="154">
        <f>IF(OR(MR$165&lt;=EOMONTH($E67,$R67*(1-$O67)),MR$165&gt;EOMONTH($E67,$P67*12*(1-$O67)+$Q67*12*$O67+$R67*(1-$O67))),0,IF($X67="NNN",SUM(Expenses!MP$20:MP$24)*$F67,IF($X67="FSG",0,IF($X67="MG",SUMPRODUCT(Expenses!MP$20:MP$24,$Z67:$Z71)*$F67,MAX((Expenses!MP$20-$AB67/12)*$AA67*$F67,0)+MAX((Expenses!MP$21-$AB68/12)*$AA68*$F67,0)+MAX((Expenses!MP$22-$AB69/12)*$AA69*$F67,0)+MAX((Expenses!MP$23-$AB70/12)*$AA70*$F67,0)+MAX((Expenses!MP$24-$AB71/12)*$AA71*$F67,0)))))</f>
        <v>0</v>
      </c>
      <c r="MS238" s="154">
        <f>IF(OR(MS$165&lt;=EOMONTH($E67,$R67*(1-$O67)),MS$165&gt;EOMONTH($E67,$P67*12*(1-$O67)+$Q67*12*$O67+$R67*(1-$O67))),0,IF($X67="NNN",SUM(Expenses!MQ$20:MQ$24)*$F67,IF($X67="FSG",0,IF($X67="MG",SUMPRODUCT(Expenses!MQ$20:MQ$24,$Z67:$Z71)*$F67,MAX((Expenses!MQ$20-$AB67/12)*$AA67*$F67,0)+MAX((Expenses!MQ$21-$AB68/12)*$AA68*$F67,0)+MAX((Expenses!MQ$22-$AB69/12)*$AA69*$F67,0)+MAX((Expenses!MQ$23-$AB70/12)*$AA70*$F67,0)+MAX((Expenses!MQ$24-$AB71/12)*$AA71*$F67,0)))))</f>
        <v>0</v>
      </c>
      <c r="MT238" s="154">
        <f>IF(OR(MT$165&lt;=EOMONTH($E67,$R67*(1-$O67)),MT$165&gt;EOMONTH($E67,$P67*12*(1-$O67)+$Q67*12*$O67+$R67*(1-$O67))),0,IF($X67="NNN",SUM(Expenses!MR$20:MR$24)*$F67,IF($X67="FSG",0,IF($X67="MG",SUMPRODUCT(Expenses!MR$20:MR$24,$Z67:$Z71)*$F67,MAX((Expenses!MR$20-$AB67/12)*$AA67*$F67,0)+MAX((Expenses!MR$21-$AB68/12)*$AA68*$F67,0)+MAX((Expenses!MR$22-$AB69/12)*$AA69*$F67,0)+MAX((Expenses!MR$23-$AB70/12)*$AA70*$F67,0)+MAX((Expenses!MR$24-$AB71/12)*$AA71*$F67,0)))))</f>
        <v>0</v>
      </c>
      <c r="MU238" s="154">
        <f>IF(OR(MU$165&lt;=EOMONTH($E67,$R67*(1-$O67)),MU$165&gt;EOMONTH($E67,$P67*12*(1-$O67)+$Q67*12*$O67+$R67*(1-$O67))),0,IF($X67="NNN",SUM(Expenses!MS$20:MS$24)*$F67,IF($X67="FSG",0,IF($X67="MG",SUMPRODUCT(Expenses!MS$20:MS$24,$Z67:$Z71)*$F67,MAX((Expenses!MS$20-$AB67/12)*$AA67*$F67,0)+MAX((Expenses!MS$21-$AB68/12)*$AA68*$F67,0)+MAX((Expenses!MS$22-$AB69/12)*$AA69*$F67,0)+MAX((Expenses!MS$23-$AB70/12)*$AA70*$F67,0)+MAX((Expenses!MS$24-$AB71/12)*$AA71*$F67,0)))))</f>
        <v>0</v>
      </c>
      <c r="MV238" s="154">
        <f>IF(OR(MV$165&lt;=EOMONTH($E67,$R67*(1-$O67)),MV$165&gt;EOMONTH($E67,$P67*12*(1-$O67)+$Q67*12*$O67+$R67*(1-$O67))),0,IF($X67="NNN",SUM(Expenses!MT$20:MT$24)*$F67,IF($X67="FSG",0,IF($X67="MG",SUMPRODUCT(Expenses!MT$20:MT$24,$Z67:$Z71)*$F67,MAX((Expenses!MT$20-$AB67/12)*$AA67*$F67,0)+MAX((Expenses!MT$21-$AB68/12)*$AA68*$F67,0)+MAX((Expenses!MT$22-$AB69/12)*$AA69*$F67,0)+MAX((Expenses!MT$23-$AB70/12)*$AA70*$F67,0)+MAX((Expenses!MT$24-$AB71/12)*$AA71*$F67,0)))))</f>
        <v>0</v>
      </c>
      <c r="MW238" s="154">
        <f>IF(OR(MW$165&lt;=EOMONTH($E67,$R67*(1-$O67)),MW$165&gt;EOMONTH($E67,$P67*12*(1-$O67)+$Q67*12*$O67+$R67*(1-$O67))),0,IF($X67="NNN",SUM(Expenses!MU$20:MU$24)*$F67,IF($X67="FSG",0,IF($X67="MG",SUMPRODUCT(Expenses!MU$20:MU$24,$Z67:$Z71)*$F67,MAX((Expenses!MU$20-$AB67/12)*$AA67*$F67,0)+MAX((Expenses!MU$21-$AB68/12)*$AA68*$F67,0)+MAX((Expenses!MU$22-$AB69/12)*$AA69*$F67,0)+MAX((Expenses!MU$23-$AB70/12)*$AA70*$F67,0)+MAX((Expenses!MU$24-$AB71/12)*$AA71*$F67,0)))))</f>
        <v>0</v>
      </c>
      <c r="MX238" s="154">
        <f>IF(OR(MX$165&lt;=EOMONTH($E67,$R67*(1-$O67)),MX$165&gt;EOMONTH($E67,$P67*12*(1-$O67)+$Q67*12*$O67+$R67*(1-$O67))),0,IF($X67="NNN",SUM(Expenses!MV$20:MV$24)*$F67,IF($X67="FSG",0,IF($X67="MG",SUMPRODUCT(Expenses!MV$20:MV$24,$Z67:$Z71)*$F67,MAX((Expenses!MV$20-$AB67/12)*$AA67*$F67,0)+MAX((Expenses!MV$21-$AB68/12)*$AA68*$F67,0)+MAX((Expenses!MV$22-$AB69/12)*$AA69*$F67,0)+MAX((Expenses!MV$23-$AB70/12)*$AA70*$F67,0)+MAX((Expenses!MV$24-$AB71/12)*$AA71*$F67,0)))))</f>
        <v>0</v>
      </c>
      <c r="MY238" s="154">
        <f>IF(OR(MY$165&lt;=EOMONTH($E67,$R67*(1-$O67)),MY$165&gt;EOMONTH($E67,$P67*12*(1-$O67)+$Q67*12*$O67+$R67*(1-$O67))),0,IF($X67="NNN",SUM(Expenses!MW$20:MW$24)*$F67,IF($X67="FSG",0,IF($X67="MG",SUMPRODUCT(Expenses!MW$20:MW$24,$Z67:$Z71)*$F67,MAX((Expenses!MW$20-$AB67/12)*$AA67*$F67,0)+MAX((Expenses!MW$21-$AB68/12)*$AA68*$F67,0)+MAX((Expenses!MW$22-$AB69/12)*$AA69*$F67,0)+MAX((Expenses!MW$23-$AB70/12)*$AA70*$F67,0)+MAX((Expenses!MW$24-$AB71/12)*$AA71*$F67,0)))))</f>
        <v>0</v>
      </c>
      <c r="MZ238" s="154">
        <f>IF(OR(MZ$165&lt;=EOMONTH($E67,$R67*(1-$O67)),MZ$165&gt;EOMONTH($E67,$P67*12*(1-$O67)+$Q67*12*$O67+$R67*(1-$O67))),0,IF($X67="NNN",SUM(Expenses!MX$20:MX$24)*$F67,IF($X67="FSG",0,IF($X67="MG",SUMPRODUCT(Expenses!MX$20:MX$24,$Z67:$Z71)*$F67,MAX((Expenses!MX$20-$AB67/12)*$AA67*$F67,0)+MAX((Expenses!MX$21-$AB68/12)*$AA68*$F67,0)+MAX((Expenses!MX$22-$AB69/12)*$AA69*$F67,0)+MAX((Expenses!MX$23-$AB70/12)*$AA70*$F67,0)+MAX((Expenses!MX$24-$AB71/12)*$AA71*$F67,0)))))</f>
        <v>0</v>
      </c>
      <c r="NA238" s="154">
        <f>IF(OR(NA$165&lt;=EOMONTH($E67,$R67*(1-$O67)),NA$165&gt;EOMONTH($E67,$P67*12*(1-$O67)+$Q67*12*$O67+$R67*(1-$O67))),0,IF($X67="NNN",SUM(Expenses!MY$20:MY$24)*$F67,IF($X67="FSG",0,IF($X67="MG",SUMPRODUCT(Expenses!MY$20:MY$24,$Z67:$Z71)*$F67,MAX((Expenses!MY$20-$AB67/12)*$AA67*$F67,0)+MAX((Expenses!MY$21-$AB68/12)*$AA68*$F67,0)+MAX((Expenses!MY$22-$AB69/12)*$AA69*$F67,0)+MAX((Expenses!MY$23-$AB70/12)*$AA70*$F67,0)+MAX((Expenses!MY$24-$AB71/12)*$AA71*$F67,0)))))</f>
        <v>0</v>
      </c>
      <c r="NB238" s="154">
        <f>IF(OR(NB$165&lt;=EOMONTH($E67,$R67*(1-$O67)),NB$165&gt;EOMONTH($E67,$P67*12*(1-$O67)+$Q67*12*$O67+$R67*(1-$O67))),0,IF($X67="NNN",SUM(Expenses!MZ$20:MZ$24)*$F67,IF($X67="FSG",0,IF($X67="MG",SUMPRODUCT(Expenses!MZ$20:MZ$24,$Z67:$Z71)*$F67,MAX((Expenses!MZ$20-$AB67/12)*$AA67*$F67,0)+MAX((Expenses!MZ$21-$AB68/12)*$AA68*$F67,0)+MAX((Expenses!MZ$22-$AB69/12)*$AA69*$F67,0)+MAX((Expenses!MZ$23-$AB70/12)*$AA70*$F67,0)+MAX((Expenses!MZ$24-$AB71/12)*$AA71*$F67,0)))))</f>
        <v>0</v>
      </c>
      <c r="NC238" s="154">
        <f>IF(OR(NC$165&lt;=EOMONTH($E67,$R67*(1-$O67)),NC$165&gt;EOMONTH($E67,$P67*12*(1-$O67)+$Q67*12*$O67+$R67*(1-$O67))),0,IF($X67="NNN",SUM(Expenses!NA$20:NA$24)*$F67,IF($X67="FSG",0,IF($X67="MG",SUMPRODUCT(Expenses!NA$20:NA$24,$Z67:$Z71)*$F67,MAX((Expenses!NA$20-$AB67/12)*$AA67*$F67,0)+MAX((Expenses!NA$21-$AB68/12)*$AA68*$F67,0)+MAX((Expenses!NA$22-$AB69/12)*$AA69*$F67,0)+MAX((Expenses!NA$23-$AB70/12)*$AA70*$F67,0)+MAX((Expenses!NA$24-$AB71/12)*$AA71*$F67,0)))))</f>
        <v>0</v>
      </c>
      <c r="ND238" s="154">
        <f>IF(OR(ND$165&lt;=EOMONTH($E67,$R67*(1-$O67)),ND$165&gt;EOMONTH($E67,$P67*12*(1-$O67)+$Q67*12*$O67+$R67*(1-$O67))),0,IF($X67="NNN",SUM(Expenses!NB$20:NB$24)*$F67,IF($X67="FSG",0,IF($X67="MG",SUMPRODUCT(Expenses!NB$20:NB$24,$Z67:$Z71)*$F67,MAX((Expenses!NB$20-$AB67/12)*$AA67*$F67,0)+MAX((Expenses!NB$21-$AB68/12)*$AA68*$F67,0)+MAX((Expenses!NB$22-$AB69/12)*$AA69*$F67,0)+MAX((Expenses!NB$23-$AB70/12)*$AA70*$F67,0)+MAX((Expenses!NB$24-$AB71/12)*$AA71*$F67,0)))))</f>
        <v>0</v>
      </c>
      <c r="NE238" s="154">
        <f>IF(OR(NE$165&lt;=EOMONTH($E67,$R67*(1-$O67)),NE$165&gt;EOMONTH($E67,$P67*12*(1-$O67)+$Q67*12*$O67+$R67*(1-$O67))),0,IF($X67="NNN",SUM(Expenses!NC$20:NC$24)*$F67,IF($X67="FSG",0,IF($X67="MG",SUMPRODUCT(Expenses!NC$20:NC$24,$Z67:$Z71)*$F67,MAX((Expenses!NC$20-$AB67/12)*$AA67*$F67,0)+MAX((Expenses!NC$21-$AB68/12)*$AA68*$F67,0)+MAX((Expenses!NC$22-$AB69/12)*$AA69*$F67,0)+MAX((Expenses!NC$23-$AB70/12)*$AA70*$F67,0)+MAX((Expenses!NC$24-$AB71/12)*$AA71*$F67,0)))))</f>
        <v>0</v>
      </c>
      <c r="NF238" s="154">
        <f>IF(OR(NF$165&lt;=EOMONTH($E67,$R67*(1-$O67)),NF$165&gt;EOMONTH($E67,$P67*12*(1-$O67)+$Q67*12*$O67+$R67*(1-$O67))),0,IF($X67="NNN",SUM(Expenses!ND$20:ND$24)*$F67,IF($X67="FSG",0,IF($X67="MG",SUMPRODUCT(Expenses!ND$20:ND$24,$Z67:$Z71)*$F67,MAX((Expenses!ND$20-$AB67/12)*$AA67*$F67,0)+MAX((Expenses!ND$21-$AB68/12)*$AA68*$F67,0)+MAX((Expenses!ND$22-$AB69/12)*$AA69*$F67,0)+MAX((Expenses!ND$23-$AB70/12)*$AA70*$F67,0)+MAX((Expenses!ND$24-$AB71/12)*$AA71*$F67,0)))))</f>
        <v>0</v>
      </c>
      <c r="NG238" s="154">
        <f>IF(OR(NG$165&lt;=EOMONTH($E67,$R67*(1-$O67)),NG$165&gt;EOMONTH($E67,$P67*12*(1-$O67)+$Q67*12*$O67+$R67*(1-$O67))),0,IF($X67="NNN",SUM(Expenses!NE$20:NE$24)*$F67,IF($X67="FSG",0,IF($X67="MG",SUMPRODUCT(Expenses!NE$20:NE$24,$Z67:$Z71)*$F67,MAX((Expenses!NE$20-$AB67/12)*$AA67*$F67,0)+MAX((Expenses!NE$21-$AB68/12)*$AA68*$F67,0)+MAX((Expenses!NE$22-$AB69/12)*$AA69*$F67,0)+MAX((Expenses!NE$23-$AB70/12)*$AA70*$F67,0)+MAX((Expenses!NE$24-$AB71/12)*$AA71*$F67,0)))))</f>
        <v>0</v>
      </c>
      <c r="NH238" s="154">
        <f>IF(OR(NH$165&lt;=EOMONTH($E67,$R67*(1-$O67)),NH$165&gt;EOMONTH($E67,$P67*12*(1-$O67)+$Q67*12*$O67+$R67*(1-$O67))),0,IF($X67="NNN",SUM(Expenses!NF$20:NF$24)*$F67,IF($X67="FSG",0,IF($X67="MG",SUMPRODUCT(Expenses!NF$20:NF$24,$Z67:$Z71)*$F67,MAX((Expenses!NF$20-$AB67/12)*$AA67*$F67,0)+MAX((Expenses!NF$21-$AB68/12)*$AA68*$F67,0)+MAX((Expenses!NF$22-$AB69/12)*$AA69*$F67,0)+MAX((Expenses!NF$23-$AB70/12)*$AA70*$F67,0)+MAX((Expenses!NF$24-$AB71/12)*$AA71*$F67,0)))))</f>
        <v>0</v>
      </c>
      <c r="NI238" s="154">
        <f>IF(OR(NI$165&lt;=EOMONTH($E67,$R67*(1-$O67)),NI$165&gt;EOMONTH($E67,$P67*12*(1-$O67)+$Q67*12*$O67+$R67*(1-$O67))),0,IF($X67="NNN",SUM(Expenses!NG$20:NG$24)*$F67,IF($X67="FSG",0,IF($X67="MG",SUMPRODUCT(Expenses!NG$20:NG$24,$Z67:$Z71)*$F67,MAX((Expenses!NG$20-$AB67/12)*$AA67*$F67,0)+MAX((Expenses!NG$21-$AB68/12)*$AA68*$F67,0)+MAX((Expenses!NG$22-$AB69/12)*$AA69*$F67,0)+MAX((Expenses!NG$23-$AB70/12)*$AA70*$F67,0)+MAX((Expenses!NG$24-$AB71/12)*$AA71*$F67,0)))))</f>
        <v>0</v>
      </c>
      <c r="NJ238" s="154">
        <f>IF(OR(NJ$165&lt;=EOMONTH($E67,$R67*(1-$O67)),NJ$165&gt;EOMONTH($E67,$P67*12*(1-$O67)+$Q67*12*$O67+$R67*(1-$O67))),0,IF($X67="NNN",SUM(Expenses!NH$20:NH$24)*$F67,IF($X67="FSG",0,IF($X67="MG",SUMPRODUCT(Expenses!NH$20:NH$24,$Z67:$Z71)*$F67,MAX((Expenses!NH$20-$AB67/12)*$AA67*$F67,0)+MAX((Expenses!NH$21-$AB68/12)*$AA68*$F67,0)+MAX((Expenses!NH$22-$AB69/12)*$AA69*$F67,0)+MAX((Expenses!NH$23-$AB70/12)*$AA70*$F67,0)+MAX((Expenses!NH$24-$AB71/12)*$AA71*$F67,0)))))</f>
        <v>0</v>
      </c>
      <c r="NK238" s="157">
        <f>IF(OR(NK$165&lt;=EOMONTH($E67,$R67*(1-$O67)),NK$165&gt;EOMONTH($E67,$P67*12*(1-$O67)+$Q67*12*$O67+$R67*(1-$O67))),0,IF($X67="NNN",SUM(Expenses!NI$20:NI$24)*$F67,IF($X67="FSG",0,IF($X67="MG",SUMPRODUCT(Expenses!NI$20:NI$24,$Z67:$Z71)*$F67,MAX((Expenses!NI$20-$AB67/12)*$AA67*$F67,0)+MAX((Expenses!NI$21-$AB68/12)*$AA68*$F67,0)+MAX((Expenses!NI$22-$AB69/12)*$AA69*$F67,0)+MAX((Expenses!NI$23-$AB70/12)*$AA70*$F67,0)+MAX((Expenses!NI$24-$AB71/12)*$AA71*$F67,0)))))</f>
        <v>0</v>
      </c>
    </row>
    <row r="239" spans="1:375" x14ac:dyDescent="0.25">
      <c r="A239" s="158">
        <f t="shared" ca="1" si="292"/>
        <v>908796.076462709</v>
      </c>
      <c r="B239" s="77"/>
      <c r="C239" s="159" t="s">
        <v>146</v>
      </c>
      <c r="D239" s="160">
        <f ca="1">SUM(D232:D238)</f>
        <v>249.9863518952825</v>
      </c>
      <c r="E239" s="160">
        <f t="shared" ref="E239:BP239" ca="1" si="317">SUM(E232:E238)</f>
        <v>250.08723557835992</v>
      </c>
      <c r="F239" s="160">
        <f t="shared" ca="1" si="317"/>
        <v>229.67271121490467</v>
      </c>
      <c r="G239" s="160">
        <f t="shared" ca="1" si="317"/>
        <v>229.77302082096503</v>
      </c>
      <c r="H239" s="160">
        <f t="shared" ca="1" si="317"/>
        <v>2208.2564902346053</v>
      </c>
      <c r="I239" s="160">
        <f t="shared" ca="1" si="317"/>
        <v>2211.2527427293298</v>
      </c>
      <c r="J239" s="160">
        <f t="shared" ca="1" si="317"/>
        <v>2229.917284558599</v>
      </c>
      <c r="K239" s="160">
        <f t="shared" ca="1" si="317"/>
        <v>2230.0196703146235</v>
      </c>
      <c r="L239" s="160">
        <f t="shared" ca="1" si="317"/>
        <v>2230.1223085815427</v>
      </c>
      <c r="M239" s="160">
        <f t="shared" ca="1" si="317"/>
        <v>2230.2251999821174</v>
      </c>
      <c r="N239" s="160">
        <f t="shared" ca="1" si="317"/>
        <v>2230.3283451406428</v>
      </c>
      <c r="O239" s="160">
        <f t="shared" ca="1" si="317"/>
        <v>2289.7963431285511</v>
      </c>
      <c r="P239" s="160">
        <f t="shared" ca="1" si="317"/>
        <v>2293.9534927106629</v>
      </c>
      <c r="Q239" s="160">
        <f t="shared" ca="1" si="317"/>
        <v>2294.6142751431198</v>
      </c>
      <c r="R239" s="160">
        <f t="shared" ca="1" si="317"/>
        <v>2294.7184416072596</v>
      </c>
      <c r="S239" s="160">
        <f t="shared" ca="1" si="317"/>
        <v>2294.8228649740004</v>
      </c>
      <c r="T239" s="160">
        <f t="shared" ca="1" si="317"/>
        <v>2294.9275458769348</v>
      </c>
      <c r="U239" s="160">
        <f t="shared" ca="1" si="317"/>
        <v>2295.0324849512153</v>
      </c>
      <c r="V239" s="160">
        <f t="shared" ca="1" si="317"/>
        <v>2295.1376828335628</v>
      </c>
      <c r="W239" s="160">
        <f t="shared" ca="1" si="317"/>
        <v>2295.243140162268</v>
      </c>
      <c r="X239" s="160">
        <f t="shared" ca="1" si="317"/>
        <v>2295.3488575771948</v>
      </c>
      <c r="Y239" s="160">
        <f t="shared" ca="1" si="317"/>
        <v>2295.4548357197864</v>
      </c>
      <c r="Z239" s="160">
        <f t="shared" ca="1" si="317"/>
        <v>2295.5610752330676</v>
      </c>
      <c r="AA239" s="160">
        <f t="shared" ca="1" si="317"/>
        <v>2356.8131131606133</v>
      </c>
      <c r="AB239" s="160">
        <f t="shared" ca="1" si="317"/>
        <v>2476.8899867747755</v>
      </c>
      <c r="AC239" s="160">
        <f t="shared" ca="1" si="317"/>
        <v>2477.5705926802066</v>
      </c>
      <c r="AD239" s="160">
        <f t="shared" ca="1" si="317"/>
        <v>2477.6778841382697</v>
      </c>
      <c r="AE239" s="160">
        <f t="shared" ca="1" si="317"/>
        <v>2477.7854402060134</v>
      </c>
      <c r="AF239" s="160">
        <f t="shared" ca="1" si="317"/>
        <v>2477.8932615360354</v>
      </c>
      <c r="AG239" s="160">
        <f t="shared" ca="1" si="317"/>
        <v>2478.0013487825445</v>
      </c>
      <c r="AH239" s="160">
        <f t="shared" ca="1" si="317"/>
        <v>2478.1097026013622</v>
      </c>
      <c r="AI239" s="160">
        <f t="shared" ca="1" si="317"/>
        <v>2478.2183236499286</v>
      </c>
      <c r="AJ239" s="160">
        <f t="shared" ca="1" si="317"/>
        <v>2478.3272125873032</v>
      </c>
      <c r="AK239" s="160">
        <f t="shared" ca="1" si="317"/>
        <v>2478.4363700741728</v>
      </c>
      <c r="AL239" s="160">
        <f t="shared" ca="1" si="317"/>
        <v>2478.5457967728526</v>
      </c>
      <c r="AM239" s="160">
        <f t="shared" ca="1" si="317"/>
        <v>2541.4969653128633</v>
      </c>
      <c r="AN239" s="160">
        <f t="shared" ca="1" si="317"/>
        <v>2548.155094412788</v>
      </c>
      <c r="AO239" s="160">
        <f t="shared" ca="1" si="317"/>
        <v>2548.9945490207433</v>
      </c>
      <c r="AP239" s="160">
        <f t="shared" ca="1" si="317"/>
        <v>2549.1050592225488</v>
      </c>
      <c r="AQ239" s="160">
        <f t="shared" ca="1" si="317"/>
        <v>2549.2158419723246</v>
      </c>
      <c r="AR239" s="160">
        <f t="shared" ca="1" si="317"/>
        <v>2549.3268979422473</v>
      </c>
      <c r="AS239" s="160">
        <f t="shared" ca="1" si="317"/>
        <v>2549.4382278061516</v>
      </c>
      <c r="AT239" s="160">
        <f t="shared" ca="1" si="317"/>
        <v>2549.5498322395342</v>
      </c>
      <c r="AU239" s="160">
        <f t="shared" ca="1" si="317"/>
        <v>2549.6617119195571</v>
      </c>
      <c r="AV239" s="160">
        <f t="shared" ca="1" si="317"/>
        <v>2549.7738675250534</v>
      </c>
      <c r="AW239" s="160">
        <f t="shared" ca="1" si="317"/>
        <v>2549.8862997365291</v>
      </c>
      <c r="AX239" s="160">
        <f t="shared" ca="1" si="317"/>
        <v>2549.9990092361691</v>
      </c>
      <c r="AY239" s="160">
        <f t="shared" ca="1" si="317"/>
        <v>2614.8387128323798</v>
      </c>
      <c r="AZ239" s="160">
        <f t="shared" ca="1" si="317"/>
        <v>2621.6385225765052</v>
      </c>
      <c r="BA239" s="160">
        <f t="shared" ca="1" si="317"/>
        <v>2622.5031608226991</v>
      </c>
      <c r="BB239" s="160">
        <f t="shared" ca="1" si="317"/>
        <v>2622.616986330559</v>
      </c>
      <c r="BC239" s="160">
        <f t="shared" ca="1" si="317"/>
        <v>2622.7310925628281</v>
      </c>
      <c r="BD239" s="160">
        <f t="shared" ca="1" si="317"/>
        <v>2622.8454802118481</v>
      </c>
      <c r="BE239" s="160">
        <f t="shared" ca="1" si="317"/>
        <v>2622.96014997167</v>
      </c>
      <c r="BF239" s="160">
        <f t="shared" ca="1" si="317"/>
        <v>2623.0751025380537</v>
      </c>
      <c r="BG239" s="160">
        <f t="shared" ca="1" si="317"/>
        <v>2623.1903386084778</v>
      </c>
      <c r="BH239" s="160">
        <f t="shared" ca="1" si="317"/>
        <v>2623.3058588821386</v>
      </c>
      <c r="BI239" s="160">
        <f t="shared" ca="1" si="317"/>
        <v>2623.4216640599584</v>
      </c>
      <c r="BJ239" s="160">
        <f t="shared" ca="1" si="317"/>
        <v>2623.5377548445877</v>
      </c>
      <c r="BK239" s="160">
        <f t="shared" ca="1" si="317"/>
        <v>2690.3226495486851</v>
      </c>
      <c r="BL239" s="160">
        <f t="shared" ca="1" si="317"/>
        <v>2697.2672290917612</v>
      </c>
      <c r="BM239" s="160">
        <f t="shared" ca="1" si="317"/>
        <v>2698.1578064853411</v>
      </c>
      <c r="BN239" s="160">
        <f t="shared" ca="1" si="317"/>
        <v>2698.2750467584365</v>
      </c>
      <c r="BO239" s="160">
        <f t="shared" ca="1" si="317"/>
        <v>2698.3925761776732</v>
      </c>
      <c r="BP239" s="160">
        <f t="shared" ca="1" si="317"/>
        <v>2698.5103954561646</v>
      </c>
      <c r="BQ239" s="160">
        <f t="shared" ref="BQ239:EB239" ca="1" si="318">SUM(BQ232:BQ238)</f>
        <v>2698.6285053087804</v>
      </c>
      <c r="BR239" s="160">
        <f t="shared" ca="1" si="318"/>
        <v>2698.7469064521561</v>
      </c>
      <c r="BS239" s="160">
        <f t="shared" ca="1" si="318"/>
        <v>2698.8655996046928</v>
      </c>
      <c r="BT239" s="160">
        <f t="shared" ca="1" si="318"/>
        <v>2698.9845854865634</v>
      </c>
      <c r="BU239" s="160">
        <f t="shared" ca="1" si="318"/>
        <v>2699.1038648197177</v>
      </c>
      <c r="BV239" s="160">
        <f t="shared" ca="1" si="318"/>
        <v>2699.223438327886</v>
      </c>
      <c r="BW239" s="160">
        <f t="shared" ca="1" si="318"/>
        <v>2768.011879873106</v>
      </c>
      <c r="BX239" s="160">
        <f t="shared" ca="1" si="318"/>
        <v>2775.1043878192336</v>
      </c>
      <c r="BY239" s="160">
        <f t="shared" ca="1" si="318"/>
        <v>2776.0216825346206</v>
      </c>
      <c r="BZ239" s="160">
        <f t="shared" ca="1" si="318"/>
        <v>2776.142440015909</v>
      </c>
      <c r="CA239" s="160">
        <f t="shared" ca="1" si="318"/>
        <v>2776.263495317723</v>
      </c>
      <c r="CB239" s="160">
        <f t="shared" ca="1" si="318"/>
        <v>2776.3848491745689</v>
      </c>
      <c r="CC239" s="160">
        <f t="shared" ca="1" si="318"/>
        <v>2776.5065023227635</v>
      </c>
      <c r="CD239" s="160">
        <f t="shared" ca="1" si="318"/>
        <v>2776.6284555004404</v>
      </c>
      <c r="CE239" s="160">
        <f t="shared" ca="1" si="318"/>
        <v>2776.7507094475532</v>
      </c>
      <c r="CF239" s="160">
        <f t="shared" ca="1" si="318"/>
        <v>2776.8732649058798</v>
      </c>
      <c r="CG239" s="160">
        <f t="shared" ca="1" si="318"/>
        <v>2776.9961226190289</v>
      </c>
      <c r="CH239" s="160">
        <f t="shared" ca="1" si="318"/>
        <v>2777.1192833324421</v>
      </c>
      <c r="CI239" s="160">
        <f t="shared" ca="1" si="318"/>
        <v>2847.9713781240189</v>
      </c>
      <c r="CJ239" s="160">
        <f t="shared" ca="1" si="318"/>
        <v>2855.2150441456242</v>
      </c>
      <c r="CK239" s="160">
        <f t="shared" ca="1" si="318"/>
        <v>2856.1598577024729</v>
      </c>
      <c r="CL239" s="160">
        <f t="shared" ca="1" si="318"/>
        <v>2856.2842379081999</v>
      </c>
      <c r="CM239" s="160">
        <f t="shared" ca="1" si="318"/>
        <v>2856.4089248690689</v>
      </c>
      <c r="CN239" s="160">
        <f t="shared" ca="1" si="318"/>
        <v>2856.5339193416198</v>
      </c>
      <c r="CO239" s="160">
        <f t="shared" ca="1" si="318"/>
        <v>2856.6592220842604</v>
      </c>
      <c r="CP239" s="160">
        <f t="shared" ca="1" si="318"/>
        <v>2856.7848338572676</v>
      </c>
      <c r="CQ239" s="160">
        <f t="shared" ca="1" si="318"/>
        <v>2856.910755422793</v>
      </c>
      <c r="CR239" s="160">
        <f t="shared" ca="1" si="318"/>
        <v>2857.0369875448696</v>
      </c>
      <c r="CS239" s="160">
        <f t="shared" ca="1" si="318"/>
        <v>2857.1635309894136</v>
      </c>
      <c r="CT239" s="160">
        <f t="shared" ca="1" si="318"/>
        <v>2857.2903865242292</v>
      </c>
      <c r="CU239" s="160">
        <f t="shared" ca="1" si="318"/>
        <v>2930.2680441595535</v>
      </c>
      <c r="CV239" s="160">
        <f t="shared" ca="1" si="318"/>
        <v>2937.6661706556433</v>
      </c>
      <c r="CW239" s="160">
        <f t="shared" ca="1" si="318"/>
        <v>2938.6393286191974</v>
      </c>
      <c r="CX239" s="160">
        <f t="shared" ca="1" si="318"/>
        <v>2938.7674402310963</v>
      </c>
      <c r="CY239" s="160">
        <f t="shared" ca="1" si="318"/>
        <v>2938.8958678007912</v>
      </c>
      <c r="CZ239" s="160">
        <f t="shared" ca="1" si="318"/>
        <v>2939.0246121075188</v>
      </c>
      <c r="DA239" s="160">
        <f t="shared" ca="1" si="318"/>
        <v>2939.1536739324383</v>
      </c>
      <c r="DB239" s="160">
        <f t="shared" ca="1" si="318"/>
        <v>2939.2830540586356</v>
      </c>
      <c r="DC239" s="160">
        <f t="shared" ca="1" si="318"/>
        <v>2939.4127532711273</v>
      </c>
      <c r="DD239" s="160">
        <f t="shared" ca="1" si="318"/>
        <v>2939.5427723568664</v>
      </c>
      <c r="DE239" s="160">
        <f t="shared" ca="1" si="318"/>
        <v>2939.673112104746</v>
      </c>
      <c r="DF239" s="160">
        <f t="shared" ca="1" si="318"/>
        <v>2939.8037733056062</v>
      </c>
      <c r="DG239" s="160">
        <f t="shared" ca="1" si="318"/>
        <v>3014.9707606699899</v>
      </c>
      <c r="DH239" s="160">
        <f t="shared" ca="1" si="318"/>
        <v>3022.5267244646757</v>
      </c>
      <c r="DI239" s="160">
        <f t="shared" ca="1" si="318"/>
        <v>3023.5290771671366</v>
      </c>
      <c r="DJ239" s="160">
        <f t="shared" ca="1" si="318"/>
        <v>3023.661032127392</v>
      </c>
      <c r="DK239" s="160">
        <f t="shared" ca="1" si="318"/>
        <v>3023.7933125241775</v>
      </c>
      <c r="DL239" s="160">
        <f t="shared" ca="1" si="318"/>
        <v>3023.9259191601072</v>
      </c>
      <c r="DM239" s="160">
        <f t="shared" ca="1" si="318"/>
        <v>3024.0588528397743</v>
      </c>
      <c r="DN239" s="160">
        <f t="shared" ca="1" si="318"/>
        <v>3024.1921143697577</v>
      </c>
      <c r="DO239" s="160">
        <f t="shared" ca="1" si="318"/>
        <v>3024.3257045586242</v>
      </c>
      <c r="DP239" s="160">
        <f t="shared" ca="1" si="318"/>
        <v>3024.459624216935</v>
      </c>
      <c r="DQ239" s="160">
        <f t="shared" ca="1" si="318"/>
        <v>3024.5938741572518</v>
      </c>
      <c r="DR239" s="160">
        <f t="shared" ca="1" si="318"/>
        <v>3024.7284551941375</v>
      </c>
      <c r="DS239" s="160">
        <f t="shared" ca="1" si="318"/>
        <v>3102.1504521794527</v>
      </c>
      <c r="DT239" s="160">
        <f t="shared" ca="1" si="318"/>
        <v>3138.6117297049832</v>
      </c>
      <c r="DU239" s="160">
        <f t="shared" ca="1" si="318"/>
        <v>3139.6441529885183</v>
      </c>
      <c r="DV239" s="160">
        <f t="shared" ca="1" si="318"/>
        <v>3139.7800665975815</v>
      </c>
      <c r="DW239" s="160">
        <f t="shared" ca="1" si="318"/>
        <v>3139.9163154062703</v>
      </c>
      <c r="DX239" s="160">
        <f t="shared" ca="1" si="318"/>
        <v>3140.0529002412777</v>
      </c>
      <c r="DY239" s="160">
        <f t="shared" ca="1" si="318"/>
        <v>3109.8344275952359</v>
      </c>
      <c r="DZ239" s="160">
        <f t="shared" ca="1" si="318"/>
        <v>3109.9702351963806</v>
      </c>
      <c r="EA239" s="160">
        <f t="shared" ca="1" si="318"/>
        <v>3110.1063777357067</v>
      </c>
      <c r="EB239" s="160">
        <f t="shared" ca="1" si="318"/>
        <v>3110.2428560392623</v>
      </c>
      <c r="EC239" s="160">
        <f t="shared" ref="EC239:GN239" ca="1" si="319">SUM(EC232:EC238)</f>
        <v>3110.3796709351323</v>
      </c>
      <c r="ED239" s="160">
        <f t="shared" ca="1" si="319"/>
        <v>3110.5168232534447</v>
      </c>
      <c r="EE239" s="160">
        <f t="shared" ca="1" si="319"/>
        <v>3190.2442449532564</v>
      </c>
      <c r="EF239" s="160">
        <f t="shared" si="319"/>
        <v>2758.4502594897031</v>
      </c>
      <c r="EG239" s="160">
        <f t="shared" si="319"/>
        <v>2758.5850184694336</v>
      </c>
      <c r="EH239" s="160">
        <f t="shared" si="319"/>
        <v>2758.7201098011619</v>
      </c>
      <c r="EI239" s="160">
        <f t="shared" si="319"/>
        <v>2758.8555343045587</v>
      </c>
      <c r="EJ239" s="160">
        <f t="shared" si="319"/>
        <v>2758.9912928013141</v>
      </c>
      <c r="EK239" s="160">
        <f t="shared" si="319"/>
        <v>2759.1273861151467</v>
      </c>
      <c r="EL239" s="160">
        <f t="shared" si="319"/>
        <v>2759.2638150718053</v>
      </c>
      <c r="EM239" s="160">
        <f t="shared" si="319"/>
        <v>2759.4005804990757</v>
      </c>
      <c r="EN239" s="160">
        <f t="shared" si="319"/>
        <v>2759.5376832267852</v>
      </c>
      <c r="EO239" s="160">
        <f t="shared" si="319"/>
        <v>2759.675124086808</v>
      </c>
      <c r="EP239" s="160">
        <f t="shared" si="319"/>
        <v>2759.8129039130695</v>
      </c>
      <c r="EQ239" s="160">
        <f t="shared" si="319"/>
        <v>2840.4096172774098</v>
      </c>
      <c r="ER239" s="160">
        <f t="shared" si="319"/>
        <v>2841.2037672743945</v>
      </c>
      <c r="ES239" s="160">
        <f t="shared" si="319"/>
        <v>2841.3425690235163</v>
      </c>
      <c r="ET239" s="160">
        <f t="shared" si="319"/>
        <v>2841.4817130951969</v>
      </c>
      <c r="EU239" s="160">
        <f t="shared" si="319"/>
        <v>2841.621200333695</v>
      </c>
      <c r="EV239" s="160">
        <f t="shared" si="319"/>
        <v>2841.7610315853535</v>
      </c>
      <c r="EW239" s="160">
        <f t="shared" si="319"/>
        <v>2841.901207698601</v>
      </c>
      <c r="EX239" s="160">
        <f t="shared" si="319"/>
        <v>2842.0417295239595</v>
      </c>
      <c r="EY239" s="160">
        <f t="shared" si="319"/>
        <v>2842.1825979140481</v>
      </c>
      <c r="EZ239" s="160">
        <f t="shared" si="319"/>
        <v>2842.323813723589</v>
      </c>
      <c r="FA239" s="160">
        <f t="shared" si="319"/>
        <v>2842.4653778094121</v>
      </c>
      <c r="FB239" s="160">
        <f t="shared" si="319"/>
        <v>2842.6072910304615</v>
      </c>
      <c r="FC239" s="160">
        <f t="shared" si="319"/>
        <v>2925.6219057957319</v>
      </c>
      <c r="FD239" s="160">
        <f t="shared" si="319"/>
        <v>2926.4398802926262</v>
      </c>
      <c r="FE239" s="160">
        <f t="shared" si="319"/>
        <v>2926.5828460942221</v>
      </c>
      <c r="FF239" s="160">
        <f t="shared" si="319"/>
        <v>2926.7261644880527</v>
      </c>
      <c r="FG239" s="160">
        <f t="shared" si="319"/>
        <v>2926.8698363437061</v>
      </c>
      <c r="FH239" s="160">
        <f t="shared" si="319"/>
        <v>2927.0138625329141</v>
      </c>
      <c r="FI239" s="160">
        <f t="shared" si="319"/>
        <v>2927.1582439295589</v>
      </c>
      <c r="FJ239" s="160">
        <f t="shared" si="319"/>
        <v>2927.3029814096781</v>
      </c>
      <c r="FK239" s="160">
        <f t="shared" si="319"/>
        <v>2927.4480758514692</v>
      </c>
      <c r="FL239" s="160">
        <f t="shared" si="319"/>
        <v>2927.5935281352968</v>
      </c>
      <c r="FM239" s="160">
        <f t="shared" si="319"/>
        <v>2927.7393391436945</v>
      </c>
      <c r="FN239" s="160">
        <f t="shared" si="319"/>
        <v>2927.885509761375</v>
      </c>
      <c r="FO239" s="160">
        <f t="shared" si="319"/>
        <v>3013.3905629696046</v>
      </c>
      <c r="FP239" s="160">
        <f t="shared" si="319"/>
        <v>3014.2330767014055</v>
      </c>
      <c r="FQ239" s="160">
        <f t="shared" si="319"/>
        <v>3014.3803314770494</v>
      </c>
      <c r="FR239" s="160">
        <f t="shared" si="319"/>
        <v>3014.5279494226952</v>
      </c>
      <c r="FS239" s="160">
        <f t="shared" si="319"/>
        <v>3014.6759314340179</v>
      </c>
      <c r="FT239" s="160">
        <f t="shared" si="319"/>
        <v>3014.824278408902</v>
      </c>
      <c r="FU239" s="160">
        <f t="shared" si="319"/>
        <v>3014.9729912474463</v>
      </c>
      <c r="FV239" s="160">
        <f t="shared" si="319"/>
        <v>3015.1220708519691</v>
      </c>
      <c r="FW239" s="160">
        <f t="shared" si="319"/>
        <v>3015.2715181270141</v>
      </c>
      <c r="FX239" s="160">
        <f t="shared" si="319"/>
        <v>3015.4213339793559</v>
      </c>
      <c r="FY239" s="160">
        <f t="shared" si="319"/>
        <v>3015.5715193180063</v>
      </c>
      <c r="FZ239" s="160">
        <f t="shared" si="319"/>
        <v>3015.7220750542174</v>
      </c>
      <c r="GA239" s="160">
        <f t="shared" si="319"/>
        <v>3015.8730021014867</v>
      </c>
      <c r="GB239" s="160">
        <f t="shared" si="319"/>
        <v>3016.7407912452418</v>
      </c>
      <c r="GC239" s="160">
        <f t="shared" si="319"/>
        <v>3104.8117414213584</v>
      </c>
      <c r="GD239" s="160">
        <f t="shared" si="319"/>
        <v>3104.9637879053735</v>
      </c>
      <c r="GE239" s="160">
        <f t="shared" si="319"/>
        <v>3105.1162093770363</v>
      </c>
      <c r="GF239" s="160">
        <f t="shared" si="319"/>
        <v>3105.269006761167</v>
      </c>
      <c r="GG239" s="160">
        <f t="shared" si="319"/>
        <v>3105.4221809848677</v>
      </c>
      <c r="GH239" s="160">
        <f t="shared" si="319"/>
        <v>3105.5757329775261</v>
      </c>
      <c r="GI239" s="160">
        <f t="shared" si="319"/>
        <v>3105.7296636708224</v>
      </c>
      <c r="GJ239" s="160">
        <f t="shared" si="319"/>
        <v>3105.8839739987347</v>
      </c>
      <c r="GK239" s="160">
        <f t="shared" si="319"/>
        <v>3106.0386648975441</v>
      </c>
      <c r="GL239" s="160">
        <f t="shared" si="319"/>
        <v>3106.1937373058413</v>
      </c>
      <c r="GM239" s="160">
        <f t="shared" si="319"/>
        <v>3106.3491921645318</v>
      </c>
      <c r="GN239" s="160">
        <f t="shared" si="319"/>
        <v>3107.2430149825996</v>
      </c>
      <c r="GO239" s="160">
        <f t="shared" ref="GO239:IZ239" si="320">SUM(GO232:GO238)</f>
        <v>3197.9560936639987</v>
      </c>
      <c r="GP239" s="160">
        <f t="shared" si="320"/>
        <v>3198.1127015425341</v>
      </c>
      <c r="GQ239" s="160">
        <f t="shared" si="320"/>
        <v>3198.2696956583468</v>
      </c>
      <c r="GR239" s="160">
        <f t="shared" si="320"/>
        <v>3198.4270769640016</v>
      </c>
      <c r="GS239" s="160">
        <f t="shared" si="320"/>
        <v>3198.5848464144128</v>
      </c>
      <c r="GT239" s="160">
        <f t="shared" si="320"/>
        <v>3198.743004966851</v>
      </c>
      <c r="GU239" s="160">
        <f t="shared" si="320"/>
        <v>3198.9015535809463</v>
      </c>
      <c r="GV239" s="160">
        <f t="shared" si="320"/>
        <v>3199.0604932186961</v>
      </c>
      <c r="GW239" s="160">
        <f t="shared" si="320"/>
        <v>3199.2198248444697</v>
      </c>
      <c r="GX239" s="160">
        <f t="shared" si="320"/>
        <v>3199.3795494250162</v>
      </c>
      <c r="GY239" s="160">
        <f t="shared" si="320"/>
        <v>3199.5396679294672</v>
      </c>
      <c r="GZ239" s="160">
        <f t="shared" si="320"/>
        <v>3200.4603054320769</v>
      </c>
      <c r="HA239" s="160">
        <f t="shared" si="320"/>
        <v>3293.8947764739187</v>
      </c>
      <c r="HB239" s="160">
        <f t="shared" si="320"/>
        <v>3294.0560825888106</v>
      </c>
      <c r="HC239" s="160">
        <f t="shared" si="320"/>
        <v>3294.2177865280973</v>
      </c>
      <c r="HD239" s="160">
        <f t="shared" si="320"/>
        <v>3294.3798892729214</v>
      </c>
      <c r="HE239" s="160">
        <f t="shared" si="320"/>
        <v>3294.5423918068454</v>
      </c>
      <c r="HF239" s="160">
        <f t="shared" si="320"/>
        <v>3294.7052951158566</v>
      </c>
      <c r="HG239" s="160">
        <f t="shared" si="320"/>
        <v>3294.8686001883748</v>
      </c>
      <c r="HH239" s="160">
        <f t="shared" si="320"/>
        <v>3295.0323080152571</v>
      </c>
      <c r="HI239" s="160">
        <f t="shared" si="320"/>
        <v>3295.196419589804</v>
      </c>
      <c r="HJ239" s="160">
        <f t="shared" si="320"/>
        <v>3295.3609359077668</v>
      </c>
      <c r="HK239" s="160">
        <f t="shared" si="320"/>
        <v>3295.5258579673514</v>
      </c>
      <c r="HL239" s="160">
        <f t="shared" si="320"/>
        <v>3296.4741145950393</v>
      </c>
      <c r="HM239" s="160">
        <f t="shared" si="320"/>
        <v>3392.7116197681362</v>
      </c>
      <c r="HN239" s="160">
        <f t="shared" si="320"/>
        <v>3392.8777650664747</v>
      </c>
      <c r="HO239" s="160">
        <f t="shared" si="320"/>
        <v>3393.04432012394</v>
      </c>
      <c r="HP239" s="160">
        <f t="shared" si="320"/>
        <v>3393.2112859511089</v>
      </c>
      <c r="HQ239" s="160">
        <f t="shared" si="320"/>
        <v>3393.3786635610509</v>
      </c>
      <c r="HR239" s="160">
        <f t="shared" si="320"/>
        <v>3393.5464539693326</v>
      </c>
      <c r="HS239" s="160">
        <f t="shared" si="320"/>
        <v>3393.714658194026</v>
      </c>
      <c r="HT239" s="160">
        <f t="shared" si="320"/>
        <v>3393.8832772557148</v>
      </c>
      <c r="HU239" s="160">
        <f t="shared" si="320"/>
        <v>3394.0523121774982</v>
      </c>
      <c r="HV239" s="160">
        <f t="shared" si="320"/>
        <v>3394.2217639849996</v>
      </c>
      <c r="HW239" s="160">
        <f t="shared" si="320"/>
        <v>3394.391633706372</v>
      </c>
      <c r="HX239" s="160">
        <f t="shared" si="320"/>
        <v>3395.3683380328903</v>
      </c>
      <c r="HY239" s="160">
        <f t="shared" si="320"/>
        <v>3494.4929683611804</v>
      </c>
      <c r="HZ239" s="160">
        <f t="shared" si="320"/>
        <v>3494.6640980184688</v>
      </c>
      <c r="IA239" s="160">
        <f t="shared" si="320"/>
        <v>3494.8356497276582</v>
      </c>
      <c r="IB239" s="160">
        <f t="shared" si="320"/>
        <v>3495.0076245296423</v>
      </c>
      <c r="IC239" s="160">
        <f t="shared" si="320"/>
        <v>3495.1800234678822</v>
      </c>
      <c r="ID239" s="160">
        <f t="shared" si="320"/>
        <v>3495.3528475884123</v>
      </c>
      <c r="IE239" s="160">
        <f t="shared" si="320"/>
        <v>3495.5260979398467</v>
      </c>
      <c r="IF239" s="160">
        <f t="shared" si="320"/>
        <v>3495.699775573386</v>
      </c>
      <c r="IG239" s="160">
        <f t="shared" si="320"/>
        <v>3495.8738815428228</v>
      </c>
      <c r="IH239" s="160">
        <f t="shared" si="320"/>
        <v>3496.0484169045494</v>
      </c>
      <c r="II239" s="160">
        <f t="shared" si="320"/>
        <v>3496.2233827175628</v>
      </c>
      <c r="IJ239" s="160">
        <f t="shared" si="320"/>
        <v>3497.2293881738769</v>
      </c>
      <c r="IK239" s="160">
        <f t="shared" si="320"/>
        <v>3599.3277574120157</v>
      </c>
      <c r="IL239" s="160">
        <f t="shared" si="320"/>
        <v>3599.5040209590229</v>
      </c>
      <c r="IM239" s="160">
        <f t="shared" si="320"/>
        <v>3599.6807192194883</v>
      </c>
      <c r="IN239" s="160">
        <f t="shared" si="320"/>
        <v>3599.857853265532</v>
      </c>
      <c r="IO239" s="160">
        <f t="shared" si="320"/>
        <v>3600.0354241719187</v>
      </c>
      <c r="IP239" s="160">
        <f t="shared" si="320"/>
        <v>3600.2134330160648</v>
      </c>
      <c r="IQ239" s="160">
        <f t="shared" si="320"/>
        <v>3600.3918808780422</v>
      </c>
      <c r="IR239" s="160">
        <f t="shared" si="320"/>
        <v>3600.5707688405878</v>
      </c>
      <c r="IS239" s="160">
        <f t="shared" si="320"/>
        <v>3600.7500979891079</v>
      </c>
      <c r="IT239" s="160">
        <f t="shared" si="320"/>
        <v>3600.929869411686</v>
      </c>
      <c r="IU239" s="160">
        <f t="shared" si="320"/>
        <v>3601.1100841990901</v>
      </c>
      <c r="IV239" s="160">
        <f t="shared" si="320"/>
        <v>3602.1462698190935</v>
      </c>
      <c r="IW239" s="160">
        <f t="shared" si="320"/>
        <v>3707.3075901343759</v>
      </c>
      <c r="IX239" s="160">
        <f t="shared" si="320"/>
        <v>3707.4891415877933</v>
      </c>
      <c r="IY239" s="160">
        <f t="shared" si="320"/>
        <v>3707.6711407960725</v>
      </c>
      <c r="IZ239" s="160">
        <f t="shared" si="320"/>
        <v>3707.8535888634974</v>
      </c>
      <c r="JA239" s="160">
        <f t="shared" ref="JA239:LL239" si="321">SUM(JA232:JA238)</f>
        <v>3708.036486897076</v>
      </c>
      <c r="JB239" s="160">
        <f t="shared" si="321"/>
        <v>3708.2198360065463</v>
      </c>
      <c r="JC239" s="160">
        <f t="shared" si="321"/>
        <v>3708.4036373043832</v>
      </c>
      <c r="JD239" s="160">
        <f t="shared" si="321"/>
        <v>3708.587891905805</v>
      </c>
      <c r="JE239" s="160">
        <f t="shared" si="321"/>
        <v>3708.7726009287808</v>
      </c>
      <c r="JF239" s="160">
        <f t="shared" si="321"/>
        <v>3708.9577654940363</v>
      </c>
      <c r="JG239" s="160">
        <f t="shared" si="321"/>
        <v>3709.1433867250626</v>
      </c>
      <c r="JH239" s="160">
        <f t="shared" si="321"/>
        <v>3710.2106579136662</v>
      </c>
      <c r="JI239" s="160">
        <f t="shared" si="321"/>
        <v>3818.5268178384076</v>
      </c>
      <c r="JJ239" s="160">
        <f t="shared" si="321"/>
        <v>3818.7138158354273</v>
      </c>
      <c r="JK239" s="160">
        <f t="shared" si="321"/>
        <v>3818.9012750199549</v>
      </c>
      <c r="JL239" s="160">
        <f t="shared" si="321"/>
        <v>3819.0891965294027</v>
      </c>
      <c r="JM239" s="160">
        <f t="shared" si="321"/>
        <v>3819.2775815039886</v>
      </c>
      <c r="JN239" s="160">
        <f t="shared" si="321"/>
        <v>3819.4664310867429</v>
      </c>
      <c r="JO239" s="160">
        <f t="shared" si="321"/>
        <v>3819.6557464235148</v>
      </c>
      <c r="JP239" s="160">
        <f t="shared" si="321"/>
        <v>3819.8455286629792</v>
      </c>
      <c r="JQ239" s="160">
        <f t="shared" si="321"/>
        <v>3820.0357789566442</v>
      </c>
      <c r="JR239" s="160">
        <f t="shared" si="321"/>
        <v>3820.2264984588578</v>
      </c>
      <c r="JS239" s="160">
        <f t="shared" si="321"/>
        <v>3820.4176883268142</v>
      </c>
      <c r="JT239" s="160">
        <f t="shared" si="321"/>
        <v>3821.5169776510761</v>
      </c>
      <c r="JU239" s="160">
        <f t="shared" si="321"/>
        <v>3933.0826223735598</v>
      </c>
      <c r="JV239" s="160">
        <f t="shared" si="321"/>
        <v>3933.2752303104903</v>
      </c>
      <c r="JW239" s="160">
        <f t="shared" si="321"/>
        <v>3933.4683132705536</v>
      </c>
      <c r="JX239" s="160">
        <f t="shared" si="321"/>
        <v>3933.6618724252849</v>
      </c>
      <c r="JY239" s="160">
        <f t="shared" si="321"/>
        <v>3933.8559089491087</v>
      </c>
      <c r="JZ239" s="160">
        <f t="shared" si="321"/>
        <v>3934.0504240193459</v>
      </c>
      <c r="KA239" s="160">
        <f t="shared" si="321"/>
        <v>3934.2454188162205</v>
      </c>
      <c r="KB239" s="160">
        <f t="shared" si="321"/>
        <v>3934.4408945228693</v>
      </c>
      <c r="KC239" s="160">
        <f t="shared" si="321"/>
        <v>3934.6368523253441</v>
      </c>
      <c r="KD239" s="160">
        <f t="shared" si="321"/>
        <v>3934.8332934126238</v>
      </c>
      <c r="KE239" s="160">
        <f t="shared" si="321"/>
        <v>3935.0302189766194</v>
      </c>
      <c r="KF239" s="160">
        <f t="shared" si="321"/>
        <v>3936.1624869806087</v>
      </c>
      <c r="KG239" s="160">
        <f t="shared" si="321"/>
        <v>4051.0751010447661</v>
      </c>
      <c r="KH239" s="160">
        <f t="shared" si="321"/>
        <v>4051.2734872198048</v>
      </c>
      <c r="KI239" s="160">
        <f t="shared" si="321"/>
        <v>4051.47236266867</v>
      </c>
      <c r="KJ239" s="160">
        <f t="shared" si="321"/>
        <v>4051.671728598043</v>
      </c>
      <c r="KK239" s="160">
        <f t="shared" si="321"/>
        <v>4051.8715862175814</v>
      </c>
      <c r="KL239" s="160">
        <f t="shared" si="321"/>
        <v>4052.0719367399256</v>
      </c>
      <c r="KM239" s="160">
        <f t="shared" si="321"/>
        <v>4052.2727813807069</v>
      </c>
      <c r="KN239" s="160">
        <f t="shared" si="321"/>
        <v>4052.4741213585548</v>
      </c>
      <c r="KO239" s="160">
        <f t="shared" si="321"/>
        <v>4052.6759578951037</v>
      </c>
      <c r="KP239" s="160">
        <f t="shared" si="321"/>
        <v>4052.8782922150021</v>
      </c>
      <c r="KQ239" s="160">
        <f t="shared" si="321"/>
        <v>0</v>
      </c>
      <c r="KR239" s="160">
        <f t="shared" si="321"/>
        <v>0</v>
      </c>
      <c r="KS239" s="160">
        <f t="shared" si="321"/>
        <v>0</v>
      </c>
      <c r="KT239" s="160">
        <f t="shared" si="321"/>
        <v>0</v>
      </c>
      <c r="KU239" s="160">
        <f t="shared" si="321"/>
        <v>0</v>
      </c>
      <c r="KV239" s="160">
        <f t="shared" si="321"/>
        <v>0</v>
      </c>
      <c r="KW239" s="160">
        <f t="shared" si="321"/>
        <v>0</v>
      </c>
      <c r="KX239" s="160">
        <f t="shared" si="321"/>
        <v>0</v>
      </c>
      <c r="KY239" s="160">
        <f t="shared" si="321"/>
        <v>0</v>
      </c>
      <c r="KZ239" s="160">
        <f t="shared" si="321"/>
        <v>0</v>
      </c>
      <c r="LA239" s="160">
        <f t="shared" si="321"/>
        <v>0</v>
      </c>
      <c r="LB239" s="160">
        <f t="shared" si="321"/>
        <v>0</v>
      </c>
      <c r="LC239" s="160">
        <f t="shared" si="321"/>
        <v>0</v>
      </c>
      <c r="LD239" s="160">
        <f t="shared" si="321"/>
        <v>0</v>
      </c>
      <c r="LE239" s="160">
        <f t="shared" si="321"/>
        <v>0</v>
      </c>
      <c r="LF239" s="160">
        <f t="shared" si="321"/>
        <v>0</v>
      </c>
      <c r="LG239" s="160">
        <f t="shared" si="321"/>
        <v>0</v>
      </c>
      <c r="LH239" s="160">
        <f t="shared" si="321"/>
        <v>0</v>
      </c>
      <c r="LI239" s="160">
        <f t="shared" si="321"/>
        <v>0</v>
      </c>
      <c r="LJ239" s="160">
        <f t="shared" si="321"/>
        <v>0</v>
      </c>
      <c r="LK239" s="160">
        <f t="shared" si="321"/>
        <v>0</v>
      </c>
      <c r="LL239" s="160">
        <f t="shared" si="321"/>
        <v>0</v>
      </c>
      <c r="LM239" s="160">
        <f t="shared" ref="LM239:NK239" si="322">SUM(LM232:LM238)</f>
        <v>0</v>
      </c>
      <c r="LN239" s="160">
        <f t="shared" si="322"/>
        <v>0</v>
      </c>
      <c r="LO239" s="160">
        <f t="shared" si="322"/>
        <v>0</v>
      </c>
      <c r="LP239" s="160">
        <f t="shared" si="322"/>
        <v>0</v>
      </c>
      <c r="LQ239" s="160">
        <f t="shared" si="322"/>
        <v>0</v>
      </c>
      <c r="LR239" s="160">
        <f t="shared" si="322"/>
        <v>0</v>
      </c>
      <c r="LS239" s="160">
        <f t="shared" si="322"/>
        <v>0</v>
      </c>
      <c r="LT239" s="160">
        <f t="shared" si="322"/>
        <v>0</v>
      </c>
      <c r="LU239" s="160">
        <f t="shared" si="322"/>
        <v>0</v>
      </c>
      <c r="LV239" s="160">
        <f t="shared" si="322"/>
        <v>0</v>
      </c>
      <c r="LW239" s="160">
        <f t="shared" si="322"/>
        <v>0</v>
      </c>
      <c r="LX239" s="160">
        <f t="shared" si="322"/>
        <v>0</v>
      </c>
      <c r="LY239" s="160">
        <f t="shared" si="322"/>
        <v>0</v>
      </c>
      <c r="LZ239" s="160">
        <f t="shared" si="322"/>
        <v>0</v>
      </c>
      <c r="MA239" s="160">
        <f t="shared" si="322"/>
        <v>0</v>
      </c>
      <c r="MB239" s="160">
        <f t="shared" si="322"/>
        <v>0</v>
      </c>
      <c r="MC239" s="160">
        <f t="shared" si="322"/>
        <v>0</v>
      </c>
      <c r="MD239" s="160">
        <f t="shared" si="322"/>
        <v>0</v>
      </c>
      <c r="ME239" s="160">
        <f t="shared" si="322"/>
        <v>0</v>
      </c>
      <c r="MF239" s="160">
        <f t="shared" si="322"/>
        <v>0</v>
      </c>
      <c r="MG239" s="160">
        <f t="shared" si="322"/>
        <v>0</v>
      </c>
      <c r="MH239" s="160">
        <f t="shared" si="322"/>
        <v>0</v>
      </c>
      <c r="MI239" s="160">
        <f t="shared" si="322"/>
        <v>0</v>
      </c>
      <c r="MJ239" s="160">
        <f t="shared" si="322"/>
        <v>0</v>
      </c>
      <c r="MK239" s="160">
        <f t="shared" si="322"/>
        <v>0</v>
      </c>
      <c r="ML239" s="160">
        <f t="shared" si="322"/>
        <v>0</v>
      </c>
      <c r="MM239" s="160">
        <f t="shared" si="322"/>
        <v>0</v>
      </c>
      <c r="MN239" s="160">
        <f t="shared" si="322"/>
        <v>0</v>
      </c>
      <c r="MO239" s="160">
        <f t="shared" si="322"/>
        <v>0</v>
      </c>
      <c r="MP239" s="160">
        <f t="shared" si="322"/>
        <v>0</v>
      </c>
      <c r="MQ239" s="160">
        <f t="shared" si="322"/>
        <v>0</v>
      </c>
      <c r="MR239" s="160">
        <f t="shared" si="322"/>
        <v>0</v>
      </c>
      <c r="MS239" s="160">
        <f t="shared" si="322"/>
        <v>0</v>
      </c>
      <c r="MT239" s="160">
        <f t="shared" si="322"/>
        <v>0</v>
      </c>
      <c r="MU239" s="160">
        <f t="shared" si="322"/>
        <v>0</v>
      </c>
      <c r="MV239" s="160">
        <f t="shared" si="322"/>
        <v>0</v>
      </c>
      <c r="MW239" s="160">
        <f t="shared" si="322"/>
        <v>0</v>
      </c>
      <c r="MX239" s="160">
        <f t="shared" si="322"/>
        <v>0</v>
      </c>
      <c r="MY239" s="160">
        <f t="shared" si="322"/>
        <v>0</v>
      </c>
      <c r="MZ239" s="160">
        <f t="shared" si="322"/>
        <v>0</v>
      </c>
      <c r="NA239" s="160">
        <f t="shared" si="322"/>
        <v>0</v>
      </c>
      <c r="NB239" s="160">
        <f t="shared" si="322"/>
        <v>0</v>
      </c>
      <c r="NC239" s="160">
        <f t="shared" si="322"/>
        <v>0</v>
      </c>
      <c r="ND239" s="160">
        <f t="shared" si="322"/>
        <v>0</v>
      </c>
      <c r="NE239" s="160">
        <f t="shared" si="322"/>
        <v>0</v>
      </c>
      <c r="NF239" s="160">
        <f t="shared" si="322"/>
        <v>0</v>
      </c>
      <c r="NG239" s="160">
        <f t="shared" si="322"/>
        <v>0</v>
      </c>
      <c r="NH239" s="160">
        <f t="shared" si="322"/>
        <v>0</v>
      </c>
      <c r="NI239" s="160">
        <f t="shared" si="322"/>
        <v>0</v>
      </c>
      <c r="NJ239" s="160">
        <f t="shared" si="322"/>
        <v>0</v>
      </c>
      <c r="NK239" s="161">
        <f t="shared" si="322"/>
        <v>0</v>
      </c>
    </row>
    <row r="240" spans="1:375" x14ac:dyDescent="0.25">
      <c r="A240" s="156">
        <f t="shared" si="292"/>
        <v>0</v>
      </c>
      <c r="B240" s="48" t="s">
        <v>157</v>
      </c>
      <c r="C240" s="153" t="s">
        <v>147</v>
      </c>
      <c r="D240" s="154">
        <f t="shared" ref="D240:BO240" si="323">IF(D$165=EOMONTH($D67,-1),-FV($AE67,ROUNDDOWN(YEARFRAC($D$165,D$165,1),0),,-$AC67*$B67,0),0)</f>
        <v>0</v>
      </c>
      <c r="E240" s="154">
        <f t="shared" si="323"/>
        <v>0</v>
      </c>
      <c r="F240" s="154">
        <f t="shared" si="323"/>
        <v>0</v>
      </c>
      <c r="G240" s="154">
        <f t="shared" si="323"/>
        <v>0</v>
      </c>
      <c r="H240" s="154">
        <f t="shared" si="323"/>
        <v>0</v>
      </c>
      <c r="I240" s="154">
        <f t="shared" si="323"/>
        <v>0</v>
      </c>
      <c r="J240" s="154">
        <f t="shared" si="323"/>
        <v>0</v>
      </c>
      <c r="K240" s="154">
        <f t="shared" si="323"/>
        <v>0</v>
      </c>
      <c r="L240" s="154">
        <f t="shared" si="323"/>
        <v>0</v>
      </c>
      <c r="M240" s="154">
        <f t="shared" si="323"/>
        <v>0</v>
      </c>
      <c r="N240" s="154">
        <f t="shared" si="323"/>
        <v>0</v>
      </c>
      <c r="O240" s="154">
        <f t="shared" si="323"/>
        <v>0</v>
      </c>
      <c r="P240" s="154">
        <f t="shared" si="323"/>
        <v>0</v>
      </c>
      <c r="Q240" s="154">
        <f t="shared" si="323"/>
        <v>0</v>
      </c>
      <c r="R240" s="154">
        <f t="shared" si="323"/>
        <v>0</v>
      </c>
      <c r="S240" s="154">
        <f t="shared" si="323"/>
        <v>0</v>
      </c>
      <c r="T240" s="154">
        <f t="shared" si="323"/>
        <v>0</v>
      </c>
      <c r="U240" s="154">
        <f t="shared" si="323"/>
        <v>0</v>
      </c>
      <c r="V240" s="154">
        <f t="shared" si="323"/>
        <v>0</v>
      </c>
      <c r="W240" s="154">
        <f t="shared" si="323"/>
        <v>0</v>
      </c>
      <c r="X240" s="154">
        <f t="shared" si="323"/>
        <v>0</v>
      </c>
      <c r="Y240" s="154">
        <f t="shared" si="323"/>
        <v>0</v>
      </c>
      <c r="Z240" s="154">
        <f t="shared" si="323"/>
        <v>0</v>
      </c>
      <c r="AA240" s="154">
        <f t="shared" si="323"/>
        <v>0</v>
      </c>
      <c r="AB240" s="154">
        <f t="shared" si="323"/>
        <v>0</v>
      </c>
      <c r="AC240" s="154">
        <f t="shared" si="323"/>
        <v>0</v>
      </c>
      <c r="AD240" s="154">
        <f t="shared" si="323"/>
        <v>0</v>
      </c>
      <c r="AE240" s="154">
        <f t="shared" si="323"/>
        <v>0</v>
      </c>
      <c r="AF240" s="154">
        <f t="shared" si="323"/>
        <v>0</v>
      </c>
      <c r="AG240" s="154">
        <f t="shared" si="323"/>
        <v>0</v>
      </c>
      <c r="AH240" s="154">
        <f t="shared" si="323"/>
        <v>0</v>
      </c>
      <c r="AI240" s="154">
        <f t="shared" si="323"/>
        <v>0</v>
      </c>
      <c r="AJ240" s="154">
        <f t="shared" si="323"/>
        <v>0</v>
      </c>
      <c r="AK240" s="154">
        <f t="shared" si="323"/>
        <v>0</v>
      </c>
      <c r="AL240" s="154">
        <f t="shared" si="323"/>
        <v>0</v>
      </c>
      <c r="AM240" s="154">
        <f t="shared" si="323"/>
        <v>0</v>
      </c>
      <c r="AN240" s="154">
        <f t="shared" si="323"/>
        <v>0</v>
      </c>
      <c r="AO240" s="154">
        <f t="shared" si="323"/>
        <v>0</v>
      </c>
      <c r="AP240" s="154">
        <f t="shared" si="323"/>
        <v>0</v>
      </c>
      <c r="AQ240" s="154">
        <f t="shared" si="323"/>
        <v>0</v>
      </c>
      <c r="AR240" s="154">
        <f t="shared" si="323"/>
        <v>0</v>
      </c>
      <c r="AS240" s="154">
        <f t="shared" si="323"/>
        <v>0</v>
      </c>
      <c r="AT240" s="154">
        <f t="shared" si="323"/>
        <v>0</v>
      </c>
      <c r="AU240" s="154">
        <f t="shared" si="323"/>
        <v>0</v>
      </c>
      <c r="AV240" s="154">
        <f t="shared" si="323"/>
        <v>0</v>
      </c>
      <c r="AW240" s="154">
        <f t="shared" si="323"/>
        <v>0</v>
      </c>
      <c r="AX240" s="154">
        <f t="shared" si="323"/>
        <v>0</v>
      </c>
      <c r="AY240" s="154">
        <f t="shared" si="323"/>
        <v>0</v>
      </c>
      <c r="AZ240" s="154">
        <f t="shared" si="323"/>
        <v>0</v>
      </c>
      <c r="BA240" s="154">
        <f t="shared" si="323"/>
        <v>0</v>
      </c>
      <c r="BB240" s="154">
        <f t="shared" si="323"/>
        <v>0</v>
      </c>
      <c r="BC240" s="154">
        <f t="shared" si="323"/>
        <v>0</v>
      </c>
      <c r="BD240" s="154">
        <f t="shared" si="323"/>
        <v>0</v>
      </c>
      <c r="BE240" s="154">
        <f t="shared" si="323"/>
        <v>0</v>
      </c>
      <c r="BF240" s="154">
        <f t="shared" si="323"/>
        <v>0</v>
      </c>
      <c r="BG240" s="154">
        <f t="shared" si="323"/>
        <v>0</v>
      </c>
      <c r="BH240" s="154">
        <f t="shared" si="323"/>
        <v>0</v>
      </c>
      <c r="BI240" s="154">
        <f t="shared" si="323"/>
        <v>0</v>
      </c>
      <c r="BJ240" s="154">
        <f t="shared" si="323"/>
        <v>0</v>
      </c>
      <c r="BK240" s="154">
        <f t="shared" si="323"/>
        <v>0</v>
      </c>
      <c r="BL240" s="154">
        <f t="shared" si="323"/>
        <v>0</v>
      </c>
      <c r="BM240" s="154">
        <f t="shared" si="323"/>
        <v>0</v>
      </c>
      <c r="BN240" s="154">
        <f t="shared" si="323"/>
        <v>0</v>
      </c>
      <c r="BO240" s="154">
        <f t="shared" si="323"/>
        <v>0</v>
      </c>
      <c r="BP240" s="154">
        <f t="shared" ref="BP240:EA240" si="324">IF(BP$165=EOMONTH($D67,-1),-FV($AE67,ROUNDDOWN(YEARFRAC($D$165,BP$165,1),0),,-$AC67*$B67,0),0)</f>
        <v>0</v>
      </c>
      <c r="BQ240" s="154">
        <f t="shared" si="324"/>
        <v>0</v>
      </c>
      <c r="BR240" s="154">
        <f t="shared" si="324"/>
        <v>0</v>
      </c>
      <c r="BS240" s="154">
        <f t="shared" si="324"/>
        <v>0</v>
      </c>
      <c r="BT240" s="154">
        <f t="shared" si="324"/>
        <v>0</v>
      </c>
      <c r="BU240" s="154">
        <f t="shared" si="324"/>
        <v>0</v>
      </c>
      <c r="BV240" s="154">
        <f t="shared" si="324"/>
        <v>0</v>
      </c>
      <c r="BW240" s="154">
        <f t="shared" si="324"/>
        <v>0</v>
      </c>
      <c r="BX240" s="154">
        <f t="shared" si="324"/>
        <v>0</v>
      </c>
      <c r="BY240" s="154">
        <f t="shared" si="324"/>
        <v>0</v>
      </c>
      <c r="BZ240" s="154">
        <f t="shared" si="324"/>
        <v>0</v>
      </c>
      <c r="CA240" s="154">
        <f t="shared" si="324"/>
        <v>0</v>
      </c>
      <c r="CB240" s="154">
        <f t="shared" si="324"/>
        <v>0</v>
      </c>
      <c r="CC240" s="154">
        <f t="shared" si="324"/>
        <v>0</v>
      </c>
      <c r="CD240" s="154">
        <f t="shared" si="324"/>
        <v>0</v>
      </c>
      <c r="CE240" s="154">
        <f t="shared" si="324"/>
        <v>0</v>
      </c>
      <c r="CF240" s="154">
        <f t="shared" si="324"/>
        <v>0</v>
      </c>
      <c r="CG240" s="154">
        <f t="shared" si="324"/>
        <v>0</v>
      </c>
      <c r="CH240" s="154">
        <f t="shared" si="324"/>
        <v>0</v>
      </c>
      <c r="CI240" s="154">
        <f t="shared" si="324"/>
        <v>0</v>
      </c>
      <c r="CJ240" s="154">
        <f t="shared" si="324"/>
        <v>0</v>
      </c>
      <c r="CK240" s="154">
        <f t="shared" si="324"/>
        <v>0</v>
      </c>
      <c r="CL240" s="154">
        <f t="shared" si="324"/>
        <v>0</v>
      </c>
      <c r="CM240" s="154">
        <f t="shared" si="324"/>
        <v>0</v>
      </c>
      <c r="CN240" s="154">
        <f t="shared" si="324"/>
        <v>0</v>
      </c>
      <c r="CO240" s="154">
        <f t="shared" si="324"/>
        <v>0</v>
      </c>
      <c r="CP240" s="154">
        <f t="shared" si="324"/>
        <v>0</v>
      </c>
      <c r="CQ240" s="154">
        <f t="shared" si="324"/>
        <v>0</v>
      </c>
      <c r="CR240" s="154">
        <f t="shared" si="324"/>
        <v>0</v>
      </c>
      <c r="CS240" s="154">
        <f t="shared" si="324"/>
        <v>0</v>
      </c>
      <c r="CT240" s="154">
        <f t="shared" si="324"/>
        <v>0</v>
      </c>
      <c r="CU240" s="154">
        <f t="shared" si="324"/>
        <v>0</v>
      </c>
      <c r="CV240" s="154">
        <f t="shared" si="324"/>
        <v>0</v>
      </c>
      <c r="CW240" s="154">
        <f t="shared" si="324"/>
        <v>0</v>
      </c>
      <c r="CX240" s="154">
        <f t="shared" si="324"/>
        <v>0</v>
      </c>
      <c r="CY240" s="154">
        <f t="shared" si="324"/>
        <v>0</v>
      </c>
      <c r="CZ240" s="154">
        <f t="shared" si="324"/>
        <v>0</v>
      </c>
      <c r="DA240" s="154">
        <f t="shared" si="324"/>
        <v>0</v>
      </c>
      <c r="DB240" s="154">
        <f t="shared" si="324"/>
        <v>0</v>
      </c>
      <c r="DC240" s="154">
        <f t="shared" si="324"/>
        <v>0</v>
      </c>
      <c r="DD240" s="154">
        <f t="shared" si="324"/>
        <v>0</v>
      </c>
      <c r="DE240" s="154">
        <f t="shared" si="324"/>
        <v>0</v>
      </c>
      <c r="DF240" s="154">
        <f t="shared" si="324"/>
        <v>0</v>
      </c>
      <c r="DG240" s="154">
        <f t="shared" si="324"/>
        <v>0</v>
      </c>
      <c r="DH240" s="154">
        <f t="shared" si="324"/>
        <v>0</v>
      </c>
      <c r="DI240" s="154">
        <f t="shared" si="324"/>
        <v>0</v>
      </c>
      <c r="DJ240" s="154">
        <f t="shared" si="324"/>
        <v>0</v>
      </c>
      <c r="DK240" s="154">
        <f t="shared" si="324"/>
        <v>0</v>
      </c>
      <c r="DL240" s="154">
        <f t="shared" si="324"/>
        <v>0</v>
      </c>
      <c r="DM240" s="154">
        <f t="shared" si="324"/>
        <v>0</v>
      </c>
      <c r="DN240" s="154">
        <f t="shared" si="324"/>
        <v>0</v>
      </c>
      <c r="DO240" s="154">
        <f t="shared" si="324"/>
        <v>0</v>
      </c>
      <c r="DP240" s="154">
        <f t="shared" si="324"/>
        <v>0</v>
      </c>
      <c r="DQ240" s="154">
        <f t="shared" si="324"/>
        <v>0</v>
      </c>
      <c r="DR240" s="154">
        <f t="shared" si="324"/>
        <v>0</v>
      </c>
      <c r="DS240" s="154">
        <f t="shared" si="324"/>
        <v>0</v>
      </c>
      <c r="DT240" s="154">
        <f t="shared" si="324"/>
        <v>0</v>
      </c>
      <c r="DU240" s="154">
        <f t="shared" si="324"/>
        <v>0</v>
      </c>
      <c r="DV240" s="154">
        <f t="shared" si="324"/>
        <v>0</v>
      </c>
      <c r="DW240" s="154">
        <f t="shared" si="324"/>
        <v>0</v>
      </c>
      <c r="DX240" s="154">
        <f t="shared" si="324"/>
        <v>0</v>
      </c>
      <c r="DY240" s="154">
        <f t="shared" si="324"/>
        <v>0</v>
      </c>
      <c r="DZ240" s="154">
        <f t="shared" si="324"/>
        <v>0</v>
      </c>
      <c r="EA240" s="154">
        <f t="shared" si="324"/>
        <v>0</v>
      </c>
      <c r="EB240" s="154">
        <f t="shared" ref="EB240:GM240" si="325">IF(EB$165=EOMONTH($D67,-1),-FV($AE67,ROUNDDOWN(YEARFRAC($D$165,EB$165,1),0),,-$AC67*$B67,0),0)</f>
        <v>0</v>
      </c>
      <c r="EC240" s="154">
        <f t="shared" si="325"/>
        <v>0</v>
      </c>
      <c r="ED240" s="154">
        <f t="shared" si="325"/>
        <v>0</v>
      </c>
      <c r="EE240" s="154">
        <f t="shared" si="325"/>
        <v>0</v>
      </c>
      <c r="EF240" s="154">
        <f t="shared" si="325"/>
        <v>0</v>
      </c>
      <c r="EG240" s="154">
        <f t="shared" si="325"/>
        <v>0</v>
      </c>
      <c r="EH240" s="154">
        <f t="shared" si="325"/>
        <v>0</v>
      </c>
      <c r="EI240" s="154">
        <f t="shared" si="325"/>
        <v>0</v>
      </c>
      <c r="EJ240" s="154">
        <f t="shared" si="325"/>
        <v>0</v>
      </c>
      <c r="EK240" s="154">
        <f t="shared" si="325"/>
        <v>0</v>
      </c>
      <c r="EL240" s="154">
        <f t="shared" si="325"/>
        <v>0</v>
      </c>
      <c r="EM240" s="154">
        <f t="shared" si="325"/>
        <v>0</v>
      </c>
      <c r="EN240" s="154">
        <f t="shared" si="325"/>
        <v>0</v>
      </c>
      <c r="EO240" s="154">
        <f t="shared" si="325"/>
        <v>0</v>
      </c>
      <c r="EP240" s="154">
        <f t="shared" si="325"/>
        <v>0</v>
      </c>
      <c r="EQ240" s="154">
        <f t="shared" si="325"/>
        <v>0</v>
      </c>
      <c r="ER240" s="154">
        <f t="shared" si="325"/>
        <v>0</v>
      </c>
      <c r="ES240" s="154">
        <f t="shared" si="325"/>
        <v>0</v>
      </c>
      <c r="ET240" s="154">
        <f t="shared" si="325"/>
        <v>0</v>
      </c>
      <c r="EU240" s="154">
        <f t="shared" si="325"/>
        <v>0</v>
      </c>
      <c r="EV240" s="154">
        <f t="shared" si="325"/>
        <v>0</v>
      </c>
      <c r="EW240" s="154">
        <f t="shared" si="325"/>
        <v>0</v>
      </c>
      <c r="EX240" s="154">
        <f t="shared" si="325"/>
        <v>0</v>
      </c>
      <c r="EY240" s="154">
        <f t="shared" si="325"/>
        <v>0</v>
      </c>
      <c r="EZ240" s="154">
        <f t="shared" si="325"/>
        <v>0</v>
      </c>
      <c r="FA240" s="154">
        <f t="shared" si="325"/>
        <v>0</v>
      </c>
      <c r="FB240" s="154">
        <f t="shared" si="325"/>
        <v>0</v>
      </c>
      <c r="FC240" s="154">
        <f t="shared" si="325"/>
        <v>0</v>
      </c>
      <c r="FD240" s="154">
        <f t="shared" si="325"/>
        <v>0</v>
      </c>
      <c r="FE240" s="154">
        <f t="shared" si="325"/>
        <v>0</v>
      </c>
      <c r="FF240" s="154">
        <f t="shared" si="325"/>
        <v>0</v>
      </c>
      <c r="FG240" s="154">
        <f t="shared" si="325"/>
        <v>0</v>
      </c>
      <c r="FH240" s="154">
        <f t="shared" si="325"/>
        <v>0</v>
      </c>
      <c r="FI240" s="154">
        <f t="shared" si="325"/>
        <v>0</v>
      </c>
      <c r="FJ240" s="154">
        <f t="shared" si="325"/>
        <v>0</v>
      </c>
      <c r="FK240" s="154">
        <f t="shared" si="325"/>
        <v>0</v>
      </c>
      <c r="FL240" s="154">
        <f t="shared" si="325"/>
        <v>0</v>
      </c>
      <c r="FM240" s="154">
        <f t="shared" si="325"/>
        <v>0</v>
      </c>
      <c r="FN240" s="154">
        <f t="shared" si="325"/>
        <v>0</v>
      </c>
      <c r="FO240" s="154">
        <f t="shared" si="325"/>
        <v>0</v>
      </c>
      <c r="FP240" s="154">
        <f t="shared" si="325"/>
        <v>0</v>
      </c>
      <c r="FQ240" s="154">
        <f t="shared" si="325"/>
        <v>0</v>
      </c>
      <c r="FR240" s="154">
        <f t="shared" si="325"/>
        <v>0</v>
      </c>
      <c r="FS240" s="154">
        <f t="shared" si="325"/>
        <v>0</v>
      </c>
      <c r="FT240" s="154">
        <f t="shared" si="325"/>
        <v>0</v>
      </c>
      <c r="FU240" s="154">
        <f t="shared" si="325"/>
        <v>0</v>
      </c>
      <c r="FV240" s="154">
        <f t="shared" si="325"/>
        <v>0</v>
      </c>
      <c r="FW240" s="154">
        <f t="shared" si="325"/>
        <v>0</v>
      </c>
      <c r="FX240" s="154">
        <f t="shared" si="325"/>
        <v>0</v>
      </c>
      <c r="FY240" s="154">
        <f t="shared" si="325"/>
        <v>0</v>
      </c>
      <c r="FZ240" s="154">
        <f t="shared" si="325"/>
        <v>0</v>
      </c>
      <c r="GA240" s="154">
        <f t="shared" si="325"/>
        <v>0</v>
      </c>
      <c r="GB240" s="154">
        <f t="shared" si="325"/>
        <v>0</v>
      </c>
      <c r="GC240" s="154">
        <f t="shared" si="325"/>
        <v>0</v>
      </c>
      <c r="GD240" s="154">
        <f t="shared" si="325"/>
        <v>0</v>
      </c>
      <c r="GE240" s="154">
        <f t="shared" si="325"/>
        <v>0</v>
      </c>
      <c r="GF240" s="154">
        <f t="shared" si="325"/>
        <v>0</v>
      </c>
      <c r="GG240" s="154">
        <f t="shared" si="325"/>
        <v>0</v>
      </c>
      <c r="GH240" s="154">
        <f t="shared" si="325"/>
        <v>0</v>
      </c>
      <c r="GI240" s="154">
        <f t="shared" si="325"/>
        <v>0</v>
      </c>
      <c r="GJ240" s="154">
        <f t="shared" si="325"/>
        <v>0</v>
      </c>
      <c r="GK240" s="154">
        <f t="shared" si="325"/>
        <v>0</v>
      </c>
      <c r="GL240" s="154">
        <f t="shared" si="325"/>
        <v>0</v>
      </c>
      <c r="GM240" s="154">
        <f t="shared" si="325"/>
        <v>0</v>
      </c>
      <c r="GN240" s="154">
        <f t="shared" ref="GN240:IY240" si="326">IF(GN$165=EOMONTH($D67,-1),-FV($AE67,ROUNDDOWN(YEARFRAC($D$165,GN$165,1),0),,-$AC67*$B67,0),0)</f>
        <v>0</v>
      </c>
      <c r="GO240" s="154">
        <f t="shared" si="326"/>
        <v>0</v>
      </c>
      <c r="GP240" s="154">
        <f t="shared" si="326"/>
        <v>0</v>
      </c>
      <c r="GQ240" s="154">
        <f t="shared" si="326"/>
        <v>0</v>
      </c>
      <c r="GR240" s="154">
        <f t="shared" si="326"/>
        <v>0</v>
      </c>
      <c r="GS240" s="154">
        <f t="shared" si="326"/>
        <v>0</v>
      </c>
      <c r="GT240" s="154">
        <f t="shared" si="326"/>
        <v>0</v>
      </c>
      <c r="GU240" s="154">
        <f t="shared" si="326"/>
        <v>0</v>
      </c>
      <c r="GV240" s="154">
        <f t="shared" si="326"/>
        <v>0</v>
      </c>
      <c r="GW240" s="154">
        <f t="shared" si="326"/>
        <v>0</v>
      </c>
      <c r="GX240" s="154">
        <f t="shared" si="326"/>
        <v>0</v>
      </c>
      <c r="GY240" s="154">
        <f t="shared" si="326"/>
        <v>0</v>
      </c>
      <c r="GZ240" s="154">
        <f t="shared" si="326"/>
        <v>0</v>
      </c>
      <c r="HA240" s="154">
        <f t="shared" si="326"/>
        <v>0</v>
      </c>
      <c r="HB240" s="154">
        <f t="shared" si="326"/>
        <v>0</v>
      </c>
      <c r="HC240" s="154">
        <f t="shared" si="326"/>
        <v>0</v>
      </c>
      <c r="HD240" s="154">
        <f t="shared" si="326"/>
        <v>0</v>
      </c>
      <c r="HE240" s="154">
        <f t="shared" si="326"/>
        <v>0</v>
      </c>
      <c r="HF240" s="154">
        <f t="shared" si="326"/>
        <v>0</v>
      </c>
      <c r="HG240" s="154">
        <f t="shared" si="326"/>
        <v>0</v>
      </c>
      <c r="HH240" s="154">
        <f t="shared" si="326"/>
        <v>0</v>
      </c>
      <c r="HI240" s="154">
        <f t="shared" si="326"/>
        <v>0</v>
      </c>
      <c r="HJ240" s="154">
        <f t="shared" si="326"/>
        <v>0</v>
      </c>
      <c r="HK240" s="154">
        <f t="shared" si="326"/>
        <v>0</v>
      </c>
      <c r="HL240" s="154">
        <f t="shared" si="326"/>
        <v>0</v>
      </c>
      <c r="HM240" s="154">
        <f t="shared" si="326"/>
        <v>0</v>
      </c>
      <c r="HN240" s="154">
        <f t="shared" si="326"/>
        <v>0</v>
      </c>
      <c r="HO240" s="154">
        <f t="shared" si="326"/>
        <v>0</v>
      </c>
      <c r="HP240" s="154">
        <f t="shared" si="326"/>
        <v>0</v>
      </c>
      <c r="HQ240" s="154">
        <f t="shared" si="326"/>
        <v>0</v>
      </c>
      <c r="HR240" s="154">
        <f t="shared" si="326"/>
        <v>0</v>
      </c>
      <c r="HS240" s="154">
        <f t="shared" si="326"/>
        <v>0</v>
      </c>
      <c r="HT240" s="154">
        <f t="shared" si="326"/>
        <v>0</v>
      </c>
      <c r="HU240" s="154">
        <f t="shared" si="326"/>
        <v>0</v>
      </c>
      <c r="HV240" s="154">
        <f t="shared" si="326"/>
        <v>0</v>
      </c>
      <c r="HW240" s="154">
        <f t="shared" si="326"/>
        <v>0</v>
      </c>
      <c r="HX240" s="154">
        <f t="shared" si="326"/>
        <v>0</v>
      </c>
      <c r="HY240" s="154">
        <f t="shared" si="326"/>
        <v>0</v>
      </c>
      <c r="HZ240" s="154">
        <f t="shared" si="326"/>
        <v>0</v>
      </c>
      <c r="IA240" s="154">
        <f t="shared" si="326"/>
        <v>0</v>
      </c>
      <c r="IB240" s="154">
        <f t="shared" si="326"/>
        <v>0</v>
      </c>
      <c r="IC240" s="154">
        <f t="shared" si="326"/>
        <v>0</v>
      </c>
      <c r="ID240" s="154">
        <f t="shared" si="326"/>
        <v>0</v>
      </c>
      <c r="IE240" s="154">
        <f t="shared" si="326"/>
        <v>0</v>
      </c>
      <c r="IF240" s="154">
        <f t="shared" si="326"/>
        <v>0</v>
      </c>
      <c r="IG240" s="154">
        <f t="shared" si="326"/>
        <v>0</v>
      </c>
      <c r="IH240" s="154">
        <f t="shared" si="326"/>
        <v>0</v>
      </c>
      <c r="II240" s="154">
        <f t="shared" si="326"/>
        <v>0</v>
      </c>
      <c r="IJ240" s="154">
        <f t="shared" si="326"/>
        <v>0</v>
      </c>
      <c r="IK240" s="154">
        <f t="shared" si="326"/>
        <v>0</v>
      </c>
      <c r="IL240" s="154">
        <f t="shared" si="326"/>
        <v>0</v>
      </c>
      <c r="IM240" s="154">
        <f t="shared" si="326"/>
        <v>0</v>
      </c>
      <c r="IN240" s="154">
        <f t="shared" si="326"/>
        <v>0</v>
      </c>
      <c r="IO240" s="154">
        <f t="shared" si="326"/>
        <v>0</v>
      </c>
      <c r="IP240" s="154">
        <f t="shared" si="326"/>
        <v>0</v>
      </c>
      <c r="IQ240" s="154">
        <f t="shared" si="326"/>
        <v>0</v>
      </c>
      <c r="IR240" s="154">
        <f t="shared" si="326"/>
        <v>0</v>
      </c>
      <c r="IS240" s="154">
        <f t="shared" si="326"/>
        <v>0</v>
      </c>
      <c r="IT240" s="154">
        <f t="shared" si="326"/>
        <v>0</v>
      </c>
      <c r="IU240" s="154">
        <f t="shared" si="326"/>
        <v>0</v>
      </c>
      <c r="IV240" s="154">
        <f t="shared" si="326"/>
        <v>0</v>
      </c>
      <c r="IW240" s="154">
        <f t="shared" si="326"/>
        <v>0</v>
      </c>
      <c r="IX240" s="154">
        <f t="shared" si="326"/>
        <v>0</v>
      </c>
      <c r="IY240" s="154">
        <f t="shared" si="326"/>
        <v>0</v>
      </c>
      <c r="IZ240" s="154">
        <f t="shared" ref="IZ240:LK240" si="327">IF(IZ$165=EOMONTH($D67,-1),-FV($AE67,ROUNDDOWN(YEARFRAC($D$165,IZ$165,1),0),,-$AC67*$B67,0),0)</f>
        <v>0</v>
      </c>
      <c r="JA240" s="154">
        <f t="shared" si="327"/>
        <v>0</v>
      </c>
      <c r="JB240" s="154">
        <f t="shared" si="327"/>
        <v>0</v>
      </c>
      <c r="JC240" s="154">
        <f t="shared" si="327"/>
        <v>0</v>
      </c>
      <c r="JD240" s="154">
        <f t="shared" si="327"/>
        <v>0</v>
      </c>
      <c r="JE240" s="154">
        <f t="shared" si="327"/>
        <v>0</v>
      </c>
      <c r="JF240" s="154">
        <f t="shared" si="327"/>
        <v>0</v>
      </c>
      <c r="JG240" s="154">
        <f t="shared" si="327"/>
        <v>0</v>
      </c>
      <c r="JH240" s="154">
        <f t="shared" si="327"/>
        <v>0</v>
      </c>
      <c r="JI240" s="154">
        <f t="shared" si="327"/>
        <v>0</v>
      </c>
      <c r="JJ240" s="154">
        <f t="shared" si="327"/>
        <v>0</v>
      </c>
      <c r="JK240" s="154">
        <f t="shared" si="327"/>
        <v>0</v>
      </c>
      <c r="JL240" s="154">
        <f t="shared" si="327"/>
        <v>0</v>
      </c>
      <c r="JM240" s="154">
        <f t="shared" si="327"/>
        <v>0</v>
      </c>
      <c r="JN240" s="154">
        <f t="shared" si="327"/>
        <v>0</v>
      </c>
      <c r="JO240" s="154">
        <f t="shared" si="327"/>
        <v>0</v>
      </c>
      <c r="JP240" s="154">
        <f t="shared" si="327"/>
        <v>0</v>
      </c>
      <c r="JQ240" s="154">
        <f t="shared" si="327"/>
        <v>0</v>
      </c>
      <c r="JR240" s="154">
        <f t="shared" si="327"/>
        <v>0</v>
      </c>
      <c r="JS240" s="154">
        <f t="shared" si="327"/>
        <v>0</v>
      </c>
      <c r="JT240" s="154">
        <f t="shared" si="327"/>
        <v>0</v>
      </c>
      <c r="JU240" s="154">
        <f t="shared" si="327"/>
        <v>0</v>
      </c>
      <c r="JV240" s="154">
        <f t="shared" si="327"/>
        <v>0</v>
      </c>
      <c r="JW240" s="154">
        <f t="shared" si="327"/>
        <v>0</v>
      </c>
      <c r="JX240" s="154">
        <f t="shared" si="327"/>
        <v>0</v>
      </c>
      <c r="JY240" s="154">
        <f t="shared" si="327"/>
        <v>0</v>
      </c>
      <c r="JZ240" s="154">
        <f t="shared" si="327"/>
        <v>0</v>
      </c>
      <c r="KA240" s="154">
        <f t="shared" si="327"/>
        <v>0</v>
      </c>
      <c r="KB240" s="154">
        <f t="shared" si="327"/>
        <v>0</v>
      </c>
      <c r="KC240" s="154">
        <f t="shared" si="327"/>
        <v>0</v>
      </c>
      <c r="KD240" s="154">
        <f t="shared" si="327"/>
        <v>0</v>
      </c>
      <c r="KE240" s="154">
        <f t="shared" si="327"/>
        <v>0</v>
      </c>
      <c r="KF240" s="154">
        <f t="shared" si="327"/>
        <v>0</v>
      </c>
      <c r="KG240" s="154">
        <f t="shared" si="327"/>
        <v>0</v>
      </c>
      <c r="KH240" s="154">
        <f t="shared" si="327"/>
        <v>0</v>
      </c>
      <c r="KI240" s="154">
        <f t="shared" si="327"/>
        <v>0</v>
      </c>
      <c r="KJ240" s="154">
        <f t="shared" si="327"/>
        <v>0</v>
      </c>
      <c r="KK240" s="154">
        <f t="shared" si="327"/>
        <v>0</v>
      </c>
      <c r="KL240" s="154">
        <f t="shared" si="327"/>
        <v>0</v>
      </c>
      <c r="KM240" s="154">
        <f t="shared" si="327"/>
        <v>0</v>
      </c>
      <c r="KN240" s="154">
        <f t="shared" si="327"/>
        <v>0</v>
      </c>
      <c r="KO240" s="154">
        <f t="shared" si="327"/>
        <v>0</v>
      </c>
      <c r="KP240" s="154">
        <f t="shared" si="327"/>
        <v>0</v>
      </c>
      <c r="KQ240" s="154">
        <f t="shared" si="327"/>
        <v>0</v>
      </c>
      <c r="KR240" s="154">
        <f t="shared" si="327"/>
        <v>0</v>
      </c>
      <c r="KS240" s="154">
        <f t="shared" si="327"/>
        <v>0</v>
      </c>
      <c r="KT240" s="154">
        <f t="shared" si="327"/>
        <v>0</v>
      </c>
      <c r="KU240" s="154">
        <f t="shared" si="327"/>
        <v>0</v>
      </c>
      <c r="KV240" s="154">
        <f t="shared" si="327"/>
        <v>0</v>
      </c>
      <c r="KW240" s="154">
        <f t="shared" si="327"/>
        <v>0</v>
      </c>
      <c r="KX240" s="154">
        <f t="shared" si="327"/>
        <v>0</v>
      </c>
      <c r="KY240" s="154">
        <f t="shared" si="327"/>
        <v>0</v>
      </c>
      <c r="KZ240" s="154">
        <f t="shared" si="327"/>
        <v>0</v>
      </c>
      <c r="LA240" s="154">
        <f t="shared" si="327"/>
        <v>0</v>
      </c>
      <c r="LB240" s="154">
        <f t="shared" si="327"/>
        <v>0</v>
      </c>
      <c r="LC240" s="154">
        <f t="shared" si="327"/>
        <v>0</v>
      </c>
      <c r="LD240" s="154">
        <f t="shared" si="327"/>
        <v>0</v>
      </c>
      <c r="LE240" s="154">
        <f t="shared" si="327"/>
        <v>0</v>
      </c>
      <c r="LF240" s="154">
        <f t="shared" si="327"/>
        <v>0</v>
      </c>
      <c r="LG240" s="154">
        <f t="shared" si="327"/>
        <v>0</v>
      </c>
      <c r="LH240" s="154">
        <f t="shared" si="327"/>
        <v>0</v>
      </c>
      <c r="LI240" s="154">
        <f t="shared" si="327"/>
        <v>0</v>
      </c>
      <c r="LJ240" s="154">
        <f t="shared" si="327"/>
        <v>0</v>
      </c>
      <c r="LK240" s="154">
        <f t="shared" si="327"/>
        <v>0</v>
      </c>
      <c r="LL240" s="154">
        <f t="shared" ref="LL240:NK240" si="328">IF(LL$165=EOMONTH($D67,-1),-FV($AE67,ROUNDDOWN(YEARFRAC($D$165,LL$165,1),0),,-$AC67*$B67,0),0)</f>
        <v>0</v>
      </c>
      <c r="LM240" s="154">
        <f t="shared" si="328"/>
        <v>0</v>
      </c>
      <c r="LN240" s="154">
        <f t="shared" si="328"/>
        <v>0</v>
      </c>
      <c r="LO240" s="154">
        <f t="shared" si="328"/>
        <v>0</v>
      </c>
      <c r="LP240" s="154">
        <f t="shared" si="328"/>
        <v>0</v>
      </c>
      <c r="LQ240" s="154">
        <f t="shared" si="328"/>
        <v>0</v>
      </c>
      <c r="LR240" s="154">
        <f t="shared" si="328"/>
        <v>0</v>
      </c>
      <c r="LS240" s="154">
        <f t="shared" si="328"/>
        <v>0</v>
      </c>
      <c r="LT240" s="154">
        <f t="shared" si="328"/>
        <v>0</v>
      </c>
      <c r="LU240" s="154">
        <f t="shared" si="328"/>
        <v>0</v>
      </c>
      <c r="LV240" s="154">
        <f t="shared" si="328"/>
        <v>0</v>
      </c>
      <c r="LW240" s="154">
        <f t="shared" si="328"/>
        <v>0</v>
      </c>
      <c r="LX240" s="154">
        <f t="shared" si="328"/>
        <v>0</v>
      </c>
      <c r="LY240" s="154">
        <f t="shared" si="328"/>
        <v>0</v>
      </c>
      <c r="LZ240" s="154">
        <f t="shared" si="328"/>
        <v>0</v>
      </c>
      <c r="MA240" s="154">
        <f t="shared" si="328"/>
        <v>0</v>
      </c>
      <c r="MB240" s="154">
        <f t="shared" si="328"/>
        <v>0</v>
      </c>
      <c r="MC240" s="154">
        <f t="shared" si="328"/>
        <v>0</v>
      </c>
      <c r="MD240" s="154">
        <f t="shared" si="328"/>
        <v>0</v>
      </c>
      <c r="ME240" s="154">
        <f t="shared" si="328"/>
        <v>0</v>
      </c>
      <c r="MF240" s="154">
        <f t="shared" si="328"/>
        <v>0</v>
      </c>
      <c r="MG240" s="154">
        <f t="shared" si="328"/>
        <v>0</v>
      </c>
      <c r="MH240" s="154">
        <f t="shared" si="328"/>
        <v>0</v>
      </c>
      <c r="MI240" s="154">
        <f t="shared" si="328"/>
        <v>0</v>
      </c>
      <c r="MJ240" s="154">
        <f t="shared" si="328"/>
        <v>0</v>
      </c>
      <c r="MK240" s="154">
        <f t="shared" si="328"/>
        <v>0</v>
      </c>
      <c r="ML240" s="154">
        <f t="shared" si="328"/>
        <v>0</v>
      </c>
      <c r="MM240" s="154">
        <f t="shared" si="328"/>
        <v>0</v>
      </c>
      <c r="MN240" s="154">
        <f t="shared" si="328"/>
        <v>0</v>
      </c>
      <c r="MO240" s="154">
        <f t="shared" si="328"/>
        <v>0</v>
      </c>
      <c r="MP240" s="154">
        <f t="shared" si="328"/>
        <v>0</v>
      </c>
      <c r="MQ240" s="154">
        <f t="shared" si="328"/>
        <v>0</v>
      </c>
      <c r="MR240" s="154">
        <f t="shared" si="328"/>
        <v>0</v>
      </c>
      <c r="MS240" s="154">
        <f t="shared" si="328"/>
        <v>0</v>
      </c>
      <c r="MT240" s="154">
        <f t="shared" si="328"/>
        <v>0</v>
      </c>
      <c r="MU240" s="154">
        <f t="shared" si="328"/>
        <v>0</v>
      </c>
      <c r="MV240" s="154">
        <f t="shared" si="328"/>
        <v>0</v>
      </c>
      <c r="MW240" s="154">
        <f t="shared" si="328"/>
        <v>0</v>
      </c>
      <c r="MX240" s="154">
        <f t="shared" si="328"/>
        <v>0</v>
      </c>
      <c r="MY240" s="154">
        <f t="shared" si="328"/>
        <v>0</v>
      </c>
      <c r="MZ240" s="154">
        <f t="shared" si="328"/>
        <v>0</v>
      </c>
      <c r="NA240" s="154">
        <f t="shared" si="328"/>
        <v>0</v>
      </c>
      <c r="NB240" s="154">
        <f t="shared" si="328"/>
        <v>0</v>
      </c>
      <c r="NC240" s="154">
        <f t="shared" si="328"/>
        <v>0</v>
      </c>
      <c r="ND240" s="154">
        <f t="shared" si="328"/>
        <v>0</v>
      </c>
      <c r="NE240" s="154">
        <f t="shared" si="328"/>
        <v>0</v>
      </c>
      <c r="NF240" s="154">
        <f t="shared" si="328"/>
        <v>0</v>
      </c>
      <c r="NG240" s="154">
        <f t="shared" si="328"/>
        <v>0</v>
      </c>
      <c r="NH240" s="154">
        <f t="shared" si="328"/>
        <v>0</v>
      </c>
      <c r="NI240" s="154">
        <f t="shared" si="328"/>
        <v>0</v>
      </c>
      <c r="NJ240" s="154">
        <f t="shared" si="328"/>
        <v>0</v>
      </c>
      <c r="NK240" s="157">
        <f t="shared" si="328"/>
        <v>0</v>
      </c>
    </row>
    <row r="241" spans="1:375" x14ac:dyDescent="0.25">
      <c r="A241" s="156">
        <f t="shared" si="292"/>
        <v>0</v>
      </c>
      <c r="B241" s="48" t="s">
        <v>156</v>
      </c>
      <c r="C241" s="153" t="s">
        <v>148</v>
      </c>
      <c r="D241" s="154">
        <f>IF(D$165=EOMONTH($D67,-1),SUMIFS($D232:$NK232,$D$165:$NK$165,"&gt;="&amp;EOMONTH($D67,$S67),$D$165:$NK$165,"&lt;"&amp;EOMONTH($D67,60))*-$AF67+SUMIFS($D232:$NK232,$D$165:$NK$165,"&gt;="&amp;EOMONTH($D67,60),$D$165:$NK$165,"&lt;"&amp;EOMONTH($D67,300))*-$AG67,0)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E241" s="154">
        <f t="shared" ref="E241:BP241" si="329">IF(E$165=EOMONTH($D67,-1),SUMIFS($D232:$NK232,$D$165:$NK$165,"&gt;="&amp;EOMONTH($D67,$S67),$D$165:$NK$165,"&lt;"&amp;EOMONTH($D67,60))*-$AF67+SUMIFS($D232:$NK232,$D$165:$NK$165,"&gt;="&amp;EOMONTH($D67,60),$D$165:$NK$165,"&lt;"&amp;EOMONTH($D67,300))*-$AG67,0)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F241" s="154">
        <f t="shared" si="329"/>
        <v>0</v>
      </c>
      <c r="G241" s="154">
        <f t="shared" si="329"/>
        <v>0</v>
      </c>
      <c r="H241" s="154">
        <f t="shared" si="329"/>
        <v>0</v>
      </c>
      <c r="I241" s="154">
        <f t="shared" si="329"/>
        <v>0</v>
      </c>
      <c r="J241" s="154">
        <f t="shared" si="329"/>
        <v>0</v>
      </c>
      <c r="K241" s="154">
        <f t="shared" si="329"/>
        <v>0</v>
      </c>
      <c r="L241" s="154">
        <f t="shared" si="329"/>
        <v>0</v>
      </c>
      <c r="M241" s="154">
        <f t="shared" si="329"/>
        <v>0</v>
      </c>
      <c r="N241" s="154">
        <f t="shared" si="329"/>
        <v>0</v>
      </c>
      <c r="O241" s="154">
        <f t="shared" si="329"/>
        <v>0</v>
      </c>
      <c r="P241" s="154">
        <f t="shared" si="329"/>
        <v>0</v>
      </c>
      <c r="Q241" s="154">
        <f t="shared" si="329"/>
        <v>0</v>
      </c>
      <c r="R241" s="154">
        <f t="shared" si="329"/>
        <v>0</v>
      </c>
      <c r="S241" s="154">
        <f t="shared" si="329"/>
        <v>0</v>
      </c>
      <c r="T241" s="154">
        <f t="shared" si="329"/>
        <v>0</v>
      </c>
      <c r="U241" s="154">
        <f t="shared" si="329"/>
        <v>0</v>
      </c>
      <c r="V241" s="154">
        <f t="shared" si="329"/>
        <v>0</v>
      </c>
      <c r="W241" s="154">
        <f t="shared" si="329"/>
        <v>0</v>
      </c>
      <c r="X241" s="154">
        <f t="shared" si="329"/>
        <v>0</v>
      </c>
      <c r="Y241" s="154">
        <f t="shared" si="329"/>
        <v>0</v>
      </c>
      <c r="Z241" s="154">
        <f t="shared" si="329"/>
        <v>0</v>
      </c>
      <c r="AA241" s="154">
        <f t="shared" si="329"/>
        <v>0</v>
      </c>
      <c r="AB241" s="154">
        <f t="shared" si="329"/>
        <v>0</v>
      </c>
      <c r="AC241" s="154">
        <f t="shared" si="329"/>
        <v>0</v>
      </c>
      <c r="AD241" s="154">
        <f t="shared" si="329"/>
        <v>0</v>
      </c>
      <c r="AE241" s="154">
        <f t="shared" si="329"/>
        <v>0</v>
      </c>
      <c r="AF241" s="154">
        <f t="shared" si="329"/>
        <v>0</v>
      </c>
      <c r="AG241" s="154">
        <f t="shared" si="329"/>
        <v>0</v>
      </c>
      <c r="AH241" s="154">
        <f t="shared" si="329"/>
        <v>0</v>
      </c>
      <c r="AI241" s="154">
        <f t="shared" si="329"/>
        <v>0</v>
      </c>
      <c r="AJ241" s="154">
        <f t="shared" si="329"/>
        <v>0</v>
      </c>
      <c r="AK241" s="154">
        <f t="shared" si="329"/>
        <v>0</v>
      </c>
      <c r="AL241" s="154">
        <f t="shared" si="329"/>
        <v>0</v>
      </c>
      <c r="AM241" s="154">
        <f t="shared" si="329"/>
        <v>0</v>
      </c>
      <c r="AN241" s="154">
        <f t="shared" si="329"/>
        <v>0</v>
      </c>
      <c r="AO241" s="154">
        <f t="shared" si="329"/>
        <v>0</v>
      </c>
      <c r="AP241" s="154">
        <f t="shared" si="329"/>
        <v>0</v>
      </c>
      <c r="AQ241" s="154">
        <f t="shared" si="329"/>
        <v>0</v>
      </c>
      <c r="AR241" s="154">
        <f t="shared" si="329"/>
        <v>0</v>
      </c>
      <c r="AS241" s="154">
        <f t="shared" si="329"/>
        <v>0</v>
      </c>
      <c r="AT241" s="154">
        <f t="shared" si="329"/>
        <v>0</v>
      </c>
      <c r="AU241" s="154">
        <f t="shared" si="329"/>
        <v>0</v>
      </c>
      <c r="AV241" s="154">
        <f t="shared" si="329"/>
        <v>0</v>
      </c>
      <c r="AW241" s="154">
        <f t="shared" si="329"/>
        <v>0</v>
      </c>
      <c r="AX241" s="154">
        <f t="shared" si="329"/>
        <v>0</v>
      </c>
      <c r="AY241" s="154">
        <f t="shared" si="329"/>
        <v>0</v>
      </c>
      <c r="AZ241" s="154">
        <f t="shared" si="329"/>
        <v>0</v>
      </c>
      <c r="BA241" s="154">
        <f t="shared" si="329"/>
        <v>0</v>
      </c>
      <c r="BB241" s="154">
        <f t="shared" si="329"/>
        <v>0</v>
      </c>
      <c r="BC241" s="154">
        <f t="shared" si="329"/>
        <v>0</v>
      </c>
      <c r="BD241" s="154">
        <f t="shared" si="329"/>
        <v>0</v>
      </c>
      <c r="BE241" s="154">
        <f t="shared" si="329"/>
        <v>0</v>
      </c>
      <c r="BF241" s="154">
        <f t="shared" si="329"/>
        <v>0</v>
      </c>
      <c r="BG241" s="154">
        <f t="shared" si="329"/>
        <v>0</v>
      </c>
      <c r="BH241" s="154">
        <f t="shared" si="329"/>
        <v>0</v>
      </c>
      <c r="BI241" s="154">
        <f t="shared" si="329"/>
        <v>0</v>
      </c>
      <c r="BJ241" s="154">
        <f t="shared" si="329"/>
        <v>0</v>
      </c>
      <c r="BK241" s="154">
        <f t="shared" si="329"/>
        <v>0</v>
      </c>
      <c r="BL241" s="154">
        <f t="shared" si="329"/>
        <v>0</v>
      </c>
      <c r="BM241" s="154">
        <f t="shared" si="329"/>
        <v>0</v>
      </c>
      <c r="BN241" s="154">
        <f t="shared" si="329"/>
        <v>0</v>
      </c>
      <c r="BO241" s="154">
        <f t="shared" si="329"/>
        <v>0</v>
      </c>
      <c r="BP241" s="154">
        <f t="shared" si="329"/>
        <v>0</v>
      </c>
      <c r="BQ241" s="154">
        <f t="shared" ref="BQ241:EB241" si="330">IF(BQ$165=EOMONTH($D67,-1),SUMIFS($D232:$NK232,$D$165:$NK$165,"&gt;="&amp;EOMONTH($D67,$S67),$D$165:$NK$165,"&lt;"&amp;EOMONTH($D67,60))*-$AF67+SUMIFS($D232:$NK232,$D$165:$NK$165,"&gt;="&amp;EOMONTH($D67,60),$D$165:$NK$165,"&lt;"&amp;EOMONTH($D67,300))*-$AG67,0)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BR241" s="154">
        <f t="shared" si="330"/>
        <v>0</v>
      </c>
      <c r="BS241" s="154">
        <f t="shared" si="330"/>
        <v>0</v>
      </c>
      <c r="BT241" s="154">
        <f t="shared" si="330"/>
        <v>0</v>
      </c>
      <c r="BU241" s="154">
        <f t="shared" si="330"/>
        <v>0</v>
      </c>
      <c r="BV241" s="154">
        <f t="shared" si="330"/>
        <v>0</v>
      </c>
      <c r="BW241" s="154">
        <f t="shared" si="330"/>
        <v>0</v>
      </c>
      <c r="BX241" s="154">
        <f t="shared" si="330"/>
        <v>0</v>
      </c>
      <c r="BY241" s="154">
        <f t="shared" si="330"/>
        <v>0</v>
      </c>
      <c r="BZ241" s="154">
        <f t="shared" si="330"/>
        <v>0</v>
      </c>
      <c r="CA241" s="154">
        <f t="shared" si="330"/>
        <v>0</v>
      </c>
      <c r="CB241" s="154">
        <f t="shared" si="330"/>
        <v>0</v>
      </c>
      <c r="CC241" s="154">
        <f t="shared" si="330"/>
        <v>0</v>
      </c>
      <c r="CD241" s="154">
        <f t="shared" si="330"/>
        <v>0</v>
      </c>
      <c r="CE241" s="154">
        <f t="shared" si="330"/>
        <v>0</v>
      </c>
      <c r="CF241" s="154">
        <f t="shared" si="330"/>
        <v>0</v>
      </c>
      <c r="CG241" s="154">
        <f t="shared" si="330"/>
        <v>0</v>
      </c>
      <c r="CH241" s="154">
        <f t="shared" si="330"/>
        <v>0</v>
      </c>
      <c r="CI241" s="154">
        <f t="shared" si="330"/>
        <v>0</v>
      </c>
      <c r="CJ241" s="154">
        <f t="shared" si="330"/>
        <v>0</v>
      </c>
      <c r="CK241" s="154">
        <f t="shared" si="330"/>
        <v>0</v>
      </c>
      <c r="CL241" s="154">
        <f t="shared" si="330"/>
        <v>0</v>
      </c>
      <c r="CM241" s="154">
        <f t="shared" si="330"/>
        <v>0</v>
      </c>
      <c r="CN241" s="154">
        <f t="shared" si="330"/>
        <v>0</v>
      </c>
      <c r="CO241" s="154">
        <f t="shared" si="330"/>
        <v>0</v>
      </c>
      <c r="CP241" s="154">
        <f t="shared" si="330"/>
        <v>0</v>
      </c>
      <c r="CQ241" s="154">
        <f t="shared" si="330"/>
        <v>0</v>
      </c>
      <c r="CR241" s="154">
        <f t="shared" si="330"/>
        <v>0</v>
      </c>
      <c r="CS241" s="154">
        <f t="shared" si="330"/>
        <v>0</v>
      </c>
      <c r="CT241" s="154">
        <f t="shared" si="330"/>
        <v>0</v>
      </c>
      <c r="CU241" s="154">
        <f t="shared" si="330"/>
        <v>0</v>
      </c>
      <c r="CV241" s="154">
        <f t="shared" si="330"/>
        <v>0</v>
      </c>
      <c r="CW241" s="154">
        <f t="shared" si="330"/>
        <v>0</v>
      </c>
      <c r="CX241" s="154">
        <f t="shared" si="330"/>
        <v>0</v>
      </c>
      <c r="CY241" s="154">
        <f t="shared" si="330"/>
        <v>0</v>
      </c>
      <c r="CZ241" s="154">
        <f t="shared" si="330"/>
        <v>0</v>
      </c>
      <c r="DA241" s="154">
        <f t="shared" si="330"/>
        <v>0</v>
      </c>
      <c r="DB241" s="154">
        <f t="shared" si="330"/>
        <v>0</v>
      </c>
      <c r="DC241" s="154">
        <f t="shared" si="330"/>
        <v>0</v>
      </c>
      <c r="DD241" s="154">
        <f t="shared" si="330"/>
        <v>0</v>
      </c>
      <c r="DE241" s="154">
        <f t="shared" si="330"/>
        <v>0</v>
      </c>
      <c r="DF241" s="154">
        <f t="shared" si="330"/>
        <v>0</v>
      </c>
      <c r="DG241" s="154">
        <f t="shared" si="330"/>
        <v>0</v>
      </c>
      <c r="DH241" s="154">
        <f t="shared" si="330"/>
        <v>0</v>
      </c>
      <c r="DI241" s="154">
        <f t="shared" si="330"/>
        <v>0</v>
      </c>
      <c r="DJ241" s="154">
        <f t="shared" si="330"/>
        <v>0</v>
      </c>
      <c r="DK241" s="154">
        <f t="shared" si="330"/>
        <v>0</v>
      </c>
      <c r="DL241" s="154">
        <f t="shared" si="330"/>
        <v>0</v>
      </c>
      <c r="DM241" s="154">
        <f t="shared" si="330"/>
        <v>0</v>
      </c>
      <c r="DN241" s="154">
        <f t="shared" si="330"/>
        <v>0</v>
      </c>
      <c r="DO241" s="154">
        <f t="shared" si="330"/>
        <v>0</v>
      </c>
      <c r="DP241" s="154">
        <f t="shared" si="330"/>
        <v>0</v>
      </c>
      <c r="DQ241" s="154">
        <f t="shared" si="330"/>
        <v>0</v>
      </c>
      <c r="DR241" s="154">
        <f t="shared" si="330"/>
        <v>0</v>
      </c>
      <c r="DS241" s="154">
        <f t="shared" si="330"/>
        <v>0</v>
      </c>
      <c r="DT241" s="154">
        <f t="shared" si="330"/>
        <v>0</v>
      </c>
      <c r="DU241" s="154">
        <f t="shared" si="330"/>
        <v>0</v>
      </c>
      <c r="DV241" s="154">
        <f t="shared" si="330"/>
        <v>0</v>
      </c>
      <c r="DW241" s="154">
        <f t="shared" si="330"/>
        <v>0</v>
      </c>
      <c r="DX241" s="154">
        <f t="shared" si="330"/>
        <v>0</v>
      </c>
      <c r="DY241" s="154">
        <f t="shared" si="330"/>
        <v>0</v>
      </c>
      <c r="DZ241" s="154">
        <f t="shared" si="330"/>
        <v>0</v>
      </c>
      <c r="EA241" s="154">
        <f t="shared" si="330"/>
        <v>0</v>
      </c>
      <c r="EB241" s="154">
        <f t="shared" si="330"/>
        <v>0</v>
      </c>
      <c r="EC241" s="154">
        <f t="shared" ref="EC241:GN241" si="331">IF(EC$165=EOMONTH($D67,-1),SUMIFS($D232:$NK232,$D$165:$NK$165,"&gt;="&amp;EOMONTH($D67,$S67),$D$165:$NK$165,"&lt;"&amp;EOMONTH($D67,60))*-$AF67+SUMIFS($D232:$NK232,$D$165:$NK$165,"&gt;="&amp;EOMONTH($D67,60),$D$165:$NK$165,"&lt;"&amp;EOMONTH($D67,300))*-$AG67,0)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ED241" s="154">
        <f t="shared" si="331"/>
        <v>0</v>
      </c>
      <c r="EE241" s="154">
        <f t="shared" si="331"/>
        <v>0</v>
      </c>
      <c r="EF241" s="154">
        <f t="shared" si="331"/>
        <v>0</v>
      </c>
      <c r="EG241" s="154">
        <f t="shared" si="331"/>
        <v>0</v>
      </c>
      <c r="EH241" s="154">
        <f t="shared" si="331"/>
        <v>0</v>
      </c>
      <c r="EI241" s="154">
        <f t="shared" si="331"/>
        <v>0</v>
      </c>
      <c r="EJ241" s="154">
        <f t="shared" si="331"/>
        <v>0</v>
      </c>
      <c r="EK241" s="154">
        <f t="shared" si="331"/>
        <v>0</v>
      </c>
      <c r="EL241" s="154">
        <f t="shared" si="331"/>
        <v>0</v>
      </c>
      <c r="EM241" s="154">
        <f t="shared" si="331"/>
        <v>0</v>
      </c>
      <c r="EN241" s="154">
        <f t="shared" si="331"/>
        <v>0</v>
      </c>
      <c r="EO241" s="154">
        <f t="shared" si="331"/>
        <v>0</v>
      </c>
      <c r="EP241" s="154">
        <f t="shared" si="331"/>
        <v>0</v>
      </c>
      <c r="EQ241" s="154">
        <f t="shared" si="331"/>
        <v>0</v>
      </c>
      <c r="ER241" s="154">
        <f t="shared" si="331"/>
        <v>0</v>
      </c>
      <c r="ES241" s="154">
        <f t="shared" si="331"/>
        <v>0</v>
      </c>
      <c r="ET241" s="154">
        <f t="shared" si="331"/>
        <v>0</v>
      </c>
      <c r="EU241" s="154">
        <f t="shared" si="331"/>
        <v>0</v>
      </c>
      <c r="EV241" s="154">
        <f t="shared" si="331"/>
        <v>0</v>
      </c>
      <c r="EW241" s="154">
        <f t="shared" si="331"/>
        <v>0</v>
      </c>
      <c r="EX241" s="154">
        <f t="shared" si="331"/>
        <v>0</v>
      </c>
      <c r="EY241" s="154">
        <f t="shared" si="331"/>
        <v>0</v>
      </c>
      <c r="EZ241" s="154">
        <f t="shared" si="331"/>
        <v>0</v>
      </c>
      <c r="FA241" s="154">
        <f t="shared" si="331"/>
        <v>0</v>
      </c>
      <c r="FB241" s="154">
        <f t="shared" si="331"/>
        <v>0</v>
      </c>
      <c r="FC241" s="154">
        <f t="shared" si="331"/>
        <v>0</v>
      </c>
      <c r="FD241" s="154">
        <f t="shared" si="331"/>
        <v>0</v>
      </c>
      <c r="FE241" s="154">
        <f t="shared" si="331"/>
        <v>0</v>
      </c>
      <c r="FF241" s="154">
        <f t="shared" si="331"/>
        <v>0</v>
      </c>
      <c r="FG241" s="154">
        <f t="shared" si="331"/>
        <v>0</v>
      </c>
      <c r="FH241" s="154">
        <f t="shared" si="331"/>
        <v>0</v>
      </c>
      <c r="FI241" s="154">
        <f t="shared" si="331"/>
        <v>0</v>
      </c>
      <c r="FJ241" s="154">
        <f t="shared" si="331"/>
        <v>0</v>
      </c>
      <c r="FK241" s="154">
        <f t="shared" si="331"/>
        <v>0</v>
      </c>
      <c r="FL241" s="154">
        <f t="shared" si="331"/>
        <v>0</v>
      </c>
      <c r="FM241" s="154">
        <f t="shared" si="331"/>
        <v>0</v>
      </c>
      <c r="FN241" s="154">
        <f t="shared" si="331"/>
        <v>0</v>
      </c>
      <c r="FO241" s="154">
        <f t="shared" si="331"/>
        <v>0</v>
      </c>
      <c r="FP241" s="154">
        <f t="shared" si="331"/>
        <v>0</v>
      </c>
      <c r="FQ241" s="154">
        <f t="shared" si="331"/>
        <v>0</v>
      </c>
      <c r="FR241" s="154">
        <f t="shared" si="331"/>
        <v>0</v>
      </c>
      <c r="FS241" s="154">
        <f t="shared" si="331"/>
        <v>0</v>
      </c>
      <c r="FT241" s="154">
        <f t="shared" si="331"/>
        <v>0</v>
      </c>
      <c r="FU241" s="154">
        <f t="shared" si="331"/>
        <v>0</v>
      </c>
      <c r="FV241" s="154">
        <f t="shared" si="331"/>
        <v>0</v>
      </c>
      <c r="FW241" s="154">
        <f t="shared" si="331"/>
        <v>0</v>
      </c>
      <c r="FX241" s="154">
        <f t="shared" si="331"/>
        <v>0</v>
      </c>
      <c r="FY241" s="154">
        <f t="shared" si="331"/>
        <v>0</v>
      </c>
      <c r="FZ241" s="154">
        <f t="shared" si="331"/>
        <v>0</v>
      </c>
      <c r="GA241" s="154">
        <f t="shared" si="331"/>
        <v>0</v>
      </c>
      <c r="GB241" s="154">
        <f t="shared" si="331"/>
        <v>0</v>
      </c>
      <c r="GC241" s="154">
        <f t="shared" si="331"/>
        <v>0</v>
      </c>
      <c r="GD241" s="154">
        <f t="shared" si="331"/>
        <v>0</v>
      </c>
      <c r="GE241" s="154">
        <f t="shared" si="331"/>
        <v>0</v>
      </c>
      <c r="GF241" s="154">
        <f t="shared" si="331"/>
        <v>0</v>
      </c>
      <c r="GG241" s="154">
        <f t="shared" si="331"/>
        <v>0</v>
      </c>
      <c r="GH241" s="154">
        <f t="shared" si="331"/>
        <v>0</v>
      </c>
      <c r="GI241" s="154">
        <f t="shared" si="331"/>
        <v>0</v>
      </c>
      <c r="GJ241" s="154">
        <f t="shared" si="331"/>
        <v>0</v>
      </c>
      <c r="GK241" s="154">
        <f t="shared" si="331"/>
        <v>0</v>
      </c>
      <c r="GL241" s="154">
        <f t="shared" si="331"/>
        <v>0</v>
      </c>
      <c r="GM241" s="154">
        <f t="shared" si="331"/>
        <v>0</v>
      </c>
      <c r="GN241" s="154">
        <f t="shared" si="331"/>
        <v>0</v>
      </c>
      <c r="GO241" s="154">
        <f t="shared" ref="GO241:IZ241" si="332">IF(GO$165=EOMONTH($D67,-1),SUMIFS($D232:$NK232,$D$165:$NK$165,"&gt;="&amp;EOMONTH($D67,$S67),$D$165:$NK$165,"&lt;"&amp;EOMONTH($D67,60))*-$AF67+SUMIFS($D232:$NK232,$D$165:$NK$165,"&gt;="&amp;EOMONTH($D67,60),$D$165:$NK$165,"&lt;"&amp;EOMONTH($D67,300))*-$AG67,0)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GP241" s="154">
        <f t="shared" si="332"/>
        <v>0</v>
      </c>
      <c r="GQ241" s="154">
        <f t="shared" si="332"/>
        <v>0</v>
      </c>
      <c r="GR241" s="154">
        <f t="shared" si="332"/>
        <v>0</v>
      </c>
      <c r="GS241" s="154">
        <f t="shared" si="332"/>
        <v>0</v>
      </c>
      <c r="GT241" s="154">
        <f t="shared" si="332"/>
        <v>0</v>
      </c>
      <c r="GU241" s="154">
        <f t="shared" si="332"/>
        <v>0</v>
      </c>
      <c r="GV241" s="154">
        <f t="shared" si="332"/>
        <v>0</v>
      </c>
      <c r="GW241" s="154">
        <f t="shared" si="332"/>
        <v>0</v>
      </c>
      <c r="GX241" s="154">
        <f t="shared" si="332"/>
        <v>0</v>
      </c>
      <c r="GY241" s="154">
        <f t="shared" si="332"/>
        <v>0</v>
      </c>
      <c r="GZ241" s="154">
        <f t="shared" si="332"/>
        <v>0</v>
      </c>
      <c r="HA241" s="154">
        <f t="shared" si="332"/>
        <v>0</v>
      </c>
      <c r="HB241" s="154">
        <f t="shared" si="332"/>
        <v>0</v>
      </c>
      <c r="HC241" s="154">
        <f t="shared" si="332"/>
        <v>0</v>
      </c>
      <c r="HD241" s="154">
        <f t="shared" si="332"/>
        <v>0</v>
      </c>
      <c r="HE241" s="154">
        <f t="shared" si="332"/>
        <v>0</v>
      </c>
      <c r="HF241" s="154">
        <f t="shared" si="332"/>
        <v>0</v>
      </c>
      <c r="HG241" s="154">
        <f t="shared" si="332"/>
        <v>0</v>
      </c>
      <c r="HH241" s="154">
        <f t="shared" si="332"/>
        <v>0</v>
      </c>
      <c r="HI241" s="154">
        <f t="shared" si="332"/>
        <v>0</v>
      </c>
      <c r="HJ241" s="154">
        <f t="shared" si="332"/>
        <v>0</v>
      </c>
      <c r="HK241" s="154">
        <f t="shared" si="332"/>
        <v>0</v>
      </c>
      <c r="HL241" s="154">
        <f t="shared" si="332"/>
        <v>0</v>
      </c>
      <c r="HM241" s="154">
        <f t="shared" si="332"/>
        <v>0</v>
      </c>
      <c r="HN241" s="154">
        <f t="shared" si="332"/>
        <v>0</v>
      </c>
      <c r="HO241" s="154">
        <f t="shared" si="332"/>
        <v>0</v>
      </c>
      <c r="HP241" s="154">
        <f t="shared" si="332"/>
        <v>0</v>
      </c>
      <c r="HQ241" s="154">
        <f t="shared" si="332"/>
        <v>0</v>
      </c>
      <c r="HR241" s="154">
        <f t="shared" si="332"/>
        <v>0</v>
      </c>
      <c r="HS241" s="154">
        <f t="shared" si="332"/>
        <v>0</v>
      </c>
      <c r="HT241" s="154">
        <f t="shared" si="332"/>
        <v>0</v>
      </c>
      <c r="HU241" s="154">
        <f t="shared" si="332"/>
        <v>0</v>
      </c>
      <c r="HV241" s="154">
        <f t="shared" si="332"/>
        <v>0</v>
      </c>
      <c r="HW241" s="154">
        <f t="shared" si="332"/>
        <v>0</v>
      </c>
      <c r="HX241" s="154">
        <f t="shared" si="332"/>
        <v>0</v>
      </c>
      <c r="HY241" s="154">
        <f t="shared" si="332"/>
        <v>0</v>
      </c>
      <c r="HZ241" s="154">
        <f t="shared" si="332"/>
        <v>0</v>
      </c>
      <c r="IA241" s="154">
        <f t="shared" si="332"/>
        <v>0</v>
      </c>
      <c r="IB241" s="154">
        <f t="shared" si="332"/>
        <v>0</v>
      </c>
      <c r="IC241" s="154">
        <f t="shared" si="332"/>
        <v>0</v>
      </c>
      <c r="ID241" s="154">
        <f t="shared" si="332"/>
        <v>0</v>
      </c>
      <c r="IE241" s="154">
        <f t="shared" si="332"/>
        <v>0</v>
      </c>
      <c r="IF241" s="154">
        <f t="shared" si="332"/>
        <v>0</v>
      </c>
      <c r="IG241" s="154">
        <f t="shared" si="332"/>
        <v>0</v>
      </c>
      <c r="IH241" s="154">
        <f t="shared" si="332"/>
        <v>0</v>
      </c>
      <c r="II241" s="154">
        <f t="shared" si="332"/>
        <v>0</v>
      </c>
      <c r="IJ241" s="154">
        <f t="shared" si="332"/>
        <v>0</v>
      </c>
      <c r="IK241" s="154">
        <f t="shared" si="332"/>
        <v>0</v>
      </c>
      <c r="IL241" s="154">
        <f t="shared" si="332"/>
        <v>0</v>
      </c>
      <c r="IM241" s="154">
        <f t="shared" si="332"/>
        <v>0</v>
      </c>
      <c r="IN241" s="154">
        <f t="shared" si="332"/>
        <v>0</v>
      </c>
      <c r="IO241" s="154">
        <f t="shared" si="332"/>
        <v>0</v>
      </c>
      <c r="IP241" s="154">
        <f t="shared" si="332"/>
        <v>0</v>
      </c>
      <c r="IQ241" s="154">
        <f t="shared" si="332"/>
        <v>0</v>
      </c>
      <c r="IR241" s="154">
        <f t="shared" si="332"/>
        <v>0</v>
      </c>
      <c r="IS241" s="154">
        <f t="shared" si="332"/>
        <v>0</v>
      </c>
      <c r="IT241" s="154">
        <f t="shared" si="332"/>
        <v>0</v>
      </c>
      <c r="IU241" s="154">
        <f t="shared" si="332"/>
        <v>0</v>
      </c>
      <c r="IV241" s="154">
        <f t="shared" si="332"/>
        <v>0</v>
      </c>
      <c r="IW241" s="154">
        <f t="shared" si="332"/>
        <v>0</v>
      </c>
      <c r="IX241" s="154">
        <f t="shared" si="332"/>
        <v>0</v>
      </c>
      <c r="IY241" s="154">
        <f t="shared" si="332"/>
        <v>0</v>
      </c>
      <c r="IZ241" s="154">
        <f t="shared" si="332"/>
        <v>0</v>
      </c>
      <c r="JA241" s="154">
        <f t="shared" ref="JA241:LL241" si="333">IF(JA$165=EOMONTH($D67,-1),SUMIFS($D232:$NK232,$D$165:$NK$165,"&gt;="&amp;EOMONTH($D67,$S67),$D$165:$NK$165,"&lt;"&amp;EOMONTH($D67,60))*-$AF67+SUMIFS($D232:$NK232,$D$165:$NK$165,"&gt;="&amp;EOMONTH($D67,60),$D$165:$NK$165,"&lt;"&amp;EOMONTH($D67,300))*-$AG67,0)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JB241" s="154">
        <f t="shared" si="333"/>
        <v>0</v>
      </c>
      <c r="JC241" s="154">
        <f t="shared" si="333"/>
        <v>0</v>
      </c>
      <c r="JD241" s="154">
        <f t="shared" si="333"/>
        <v>0</v>
      </c>
      <c r="JE241" s="154">
        <f t="shared" si="333"/>
        <v>0</v>
      </c>
      <c r="JF241" s="154">
        <f t="shared" si="333"/>
        <v>0</v>
      </c>
      <c r="JG241" s="154">
        <f t="shared" si="333"/>
        <v>0</v>
      </c>
      <c r="JH241" s="154">
        <f t="shared" si="333"/>
        <v>0</v>
      </c>
      <c r="JI241" s="154">
        <f t="shared" si="333"/>
        <v>0</v>
      </c>
      <c r="JJ241" s="154">
        <f t="shared" si="333"/>
        <v>0</v>
      </c>
      <c r="JK241" s="154">
        <f t="shared" si="333"/>
        <v>0</v>
      </c>
      <c r="JL241" s="154">
        <f t="shared" si="333"/>
        <v>0</v>
      </c>
      <c r="JM241" s="154">
        <f t="shared" si="333"/>
        <v>0</v>
      </c>
      <c r="JN241" s="154">
        <f t="shared" si="333"/>
        <v>0</v>
      </c>
      <c r="JO241" s="154">
        <f t="shared" si="333"/>
        <v>0</v>
      </c>
      <c r="JP241" s="154">
        <f t="shared" si="333"/>
        <v>0</v>
      </c>
      <c r="JQ241" s="154">
        <f t="shared" si="333"/>
        <v>0</v>
      </c>
      <c r="JR241" s="154">
        <f t="shared" si="333"/>
        <v>0</v>
      </c>
      <c r="JS241" s="154">
        <f t="shared" si="333"/>
        <v>0</v>
      </c>
      <c r="JT241" s="154">
        <f t="shared" si="333"/>
        <v>0</v>
      </c>
      <c r="JU241" s="154">
        <f t="shared" si="333"/>
        <v>0</v>
      </c>
      <c r="JV241" s="154">
        <f t="shared" si="333"/>
        <v>0</v>
      </c>
      <c r="JW241" s="154">
        <f t="shared" si="333"/>
        <v>0</v>
      </c>
      <c r="JX241" s="154">
        <f t="shared" si="333"/>
        <v>0</v>
      </c>
      <c r="JY241" s="154">
        <f t="shared" si="333"/>
        <v>0</v>
      </c>
      <c r="JZ241" s="154">
        <f t="shared" si="333"/>
        <v>0</v>
      </c>
      <c r="KA241" s="154">
        <f t="shared" si="333"/>
        <v>0</v>
      </c>
      <c r="KB241" s="154">
        <f t="shared" si="333"/>
        <v>0</v>
      </c>
      <c r="KC241" s="154">
        <f t="shared" si="333"/>
        <v>0</v>
      </c>
      <c r="KD241" s="154">
        <f t="shared" si="333"/>
        <v>0</v>
      </c>
      <c r="KE241" s="154">
        <f t="shared" si="333"/>
        <v>0</v>
      </c>
      <c r="KF241" s="154">
        <f t="shared" si="333"/>
        <v>0</v>
      </c>
      <c r="KG241" s="154">
        <f t="shared" si="333"/>
        <v>0</v>
      </c>
      <c r="KH241" s="154">
        <f t="shared" si="333"/>
        <v>0</v>
      </c>
      <c r="KI241" s="154">
        <f t="shared" si="333"/>
        <v>0</v>
      </c>
      <c r="KJ241" s="154">
        <f t="shared" si="333"/>
        <v>0</v>
      </c>
      <c r="KK241" s="154">
        <f t="shared" si="333"/>
        <v>0</v>
      </c>
      <c r="KL241" s="154">
        <f t="shared" si="333"/>
        <v>0</v>
      </c>
      <c r="KM241" s="154">
        <f t="shared" si="333"/>
        <v>0</v>
      </c>
      <c r="KN241" s="154">
        <f t="shared" si="333"/>
        <v>0</v>
      </c>
      <c r="KO241" s="154">
        <f t="shared" si="333"/>
        <v>0</v>
      </c>
      <c r="KP241" s="154">
        <f t="shared" si="333"/>
        <v>0</v>
      </c>
      <c r="KQ241" s="154">
        <f t="shared" si="333"/>
        <v>0</v>
      </c>
      <c r="KR241" s="154">
        <f t="shared" si="333"/>
        <v>0</v>
      </c>
      <c r="KS241" s="154">
        <f t="shared" si="333"/>
        <v>0</v>
      </c>
      <c r="KT241" s="154">
        <f t="shared" si="333"/>
        <v>0</v>
      </c>
      <c r="KU241" s="154">
        <f t="shared" si="333"/>
        <v>0</v>
      </c>
      <c r="KV241" s="154">
        <f t="shared" si="333"/>
        <v>0</v>
      </c>
      <c r="KW241" s="154">
        <f t="shared" si="333"/>
        <v>0</v>
      </c>
      <c r="KX241" s="154">
        <f t="shared" si="333"/>
        <v>0</v>
      </c>
      <c r="KY241" s="154">
        <f t="shared" si="333"/>
        <v>0</v>
      </c>
      <c r="KZ241" s="154">
        <f t="shared" si="333"/>
        <v>0</v>
      </c>
      <c r="LA241" s="154">
        <f t="shared" si="333"/>
        <v>0</v>
      </c>
      <c r="LB241" s="154">
        <f t="shared" si="333"/>
        <v>0</v>
      </c>
      <c r="LC241" s="154">
        <f t="shared" si="333"/>
        <v>0</v>
      </c>
      <c r="LD241" s="154">
        <f t="shared" si="333"/>
        <v>0</v>
      </c>
      <c r="LE241" s="154">
        <f t="shared" si="333"/>
        <v>0</v>
      </c>
      <c r="LF241" s="154">
        <f t="shared" si="333"/>
        <v>0</v>
      </c>
      <c r="LG241" s="154">
        <f t="shared" si="333"/>
        <v>0</v>
      </c>
      <c r="LH241" s="154">
        <f t="shared" si="333"/>
        <v>0</v>
      </c>
      <c r="LI241" s="154">
        <f t="shared" si="333"/>
        <v>0</v>
      </c>
      <c r="LJ241" s="154">
        <f t="shared" si="333"/>
        <v>0</v>
      </c>
      <c r="LK241" s="154">
        <f t="shared" si="333"/>
        <v>0</v>
      </c>
      <c r="LL241" s="154">
        <f t="shared" si="333"/>
        <v>0</v>
      </c>
      <c r="LM241" s="154">
        <f t="shared" ref="LM241:NK241" si="334">IF(LM$165=EOMONTH($D67,-1),SUMIFS($D232:$NK232,$D$165:$NK$165,"&gt;="&amp;EOMONTH($D67,$S67),$D$165:$NK$165,"&lt;"&amp;EOMONTH($D67,60))*-$AF67+SUMIFS($D232:$NK232,$D$165:$NK$165,"&gt;="&amp;EOMONTH($D67,60),$D$165:$NK$165,"&lt;"&amp;EOMONTH($D67,300))*-$AG67,0)</f>
        <v>0</v>
      </c>
      <c r="LN241" s="154">
        <f t="shared" si="334"/>
        <v>0</v>
      </c>
      <c r="LO241" s="154">
        <f t="shared" si="334"/>
        <v>0</v>
      </c>
      <c r="LP241" s="154">
        <f t="shared" si="334"/>
        <v>0</v>
      </c>
      <c r="LQ241" s="154">
        <f t="shared" si="334"/>
        <v>0</v>
      </c>
      <c r="LR241" s="154">
        <f t="shared" si="334"/>
        <v>0</v>
      </c>
      <c r="LS241" s="154">
        <f t="shared" si="334"/>
        <v>0</v>
      </c>
      <c r="LT241" s="154">
        <f t="shared" si="334"/>
        <v>0</v>
      </c>
      <c r="LU241" s="154">
        <f t="shared" si="334"/>
        <v>0</v>
      </c>
      <c r="LV241" s="154">
        <f t="shared" si="334"/>
        <v>0</v>
      </c>
      <c r="LW241" s="154">
        <f t="shared" si="334"/>
        <v>0</v>
      </c>
      <c r="LX241" s="154">
        <f t="shared" si="334"/>
        <v>0</v>
      </c>
      <c r="LY241" s="154">
        <f t="shared" si="334"/>
        <v>0</v>
      </c>
      <c r="LZ241" s="154">
        <f t="shared" si="334"/>
        <v>0</v>
      </c>
      <c r="MA241" s="154">
        <f t="shared" si="334"/>
        <v>0</v>
      </c>
      <c r="MB241" s="154">
        <f t="shared" si="334"/>
        <v>0</v>
      </c>
      <c r="MC241" s="154">
        <f t="shared" si="334"/>
        <v>0</v>
      </c>
      <c r="MD241" s="154">
        <f t="shared" si="334"/>
        <v>0</v>
      </c>
      <c r="ME241" s="154">
        <f t="shared" si="334"/>
        <v>0</v>
      </c>
      <c r="MF241" s="154">
        <f t="shared" si="334"/>
        <v>0</v>
      </c>
      <c r="MG241" s="154">
        <f t="shared" si="334"/>
        <v>0</v>
      </c>
      <c r="MH241" s="154">
        <f t="shared" si="334"/>
        <v>0</v>
      </c>
      <c r="MI241" s="154">
        <f t="shared" si="334"/>
        <v>0</v>
      </c>
      <c r="MJ241" s="154">
        <f t="shared" si="334"/>
        <v>0</v>
      </c>
      <c r="MK241" s="154">
        <f t="shared" si="334"/>
        <v>0</v>
      </c>
      <c r="ML241" s="154">
        <f t="shared" si="334"/>
        <v>0</v>
      </c>
      <c r="MM241" s="154">
        <f t="shared" si="334"/>
        <v>0</v>
      </c>
      <c r="MN241" s="154">
        <f t="shared" si="334"/>
        <v>0</v>
      </c>
      <c r="MO241" s="154">
        <f t="shared" si="334"/>
        <v>0</v>
      </c>
      <c r="MP241" s="154">
        <f t="shared" si="334"/>
        <v>0</v>
      </c>
      <c r="MQ241" s="154">
        <f t="shared" si="334"/>
        <v>0</v>
      </c>
      <c r="MR241" s="154">
        <f t="shared" si="334"/>
        <v>0</v>
      </c>
      <c r="MS241" s="154">
        <f t="shared" si="334"/>
        <v>0</v>
      </c>
      <c r="MT241" s="154">
        <f t="shared" si="334"/>
        <v>0</v>
      </c>
      <c r="MU241" s="154">
        <f t="shared" si="334"/>
        <v>0</v>
      </c>
      <c r="MV241" s="154">
        <f t="shared" si="334"/>
        <v>0</v>
      </c>
      <c r="MW241" s="154">
        <f t="shared" si="334"/>
        <v>0</v>
      </c>
      <c r="MX241" s="154">
        <f t="shared" si="334"/>
        <v>0</v>
      </c>
      <c r="MY241" s="154">
        <f t="shared" si="334"/>
        <v>0</v>
      </c>
      <c r="MZ241" s="154">
        <f t="shared" si="334"/>
        <v>0</v>
      </c>
      <c r="NA241" s="154">
        <f t="shared" si="334"/>
        <v>0</v>
      </c>
      <c r="NB241" s="154">
        <f t="shared" si="334"/>
        <v>0</v>
      </c>
      <c r="NC241" s="154">
        <f t="shared" si="334"/>
        <v>0</v>
      </c>
      <c r="ND241" s="154">
        <f t="shared" si="334"/>
        <v>0</v>
      </c>
      <c r="NE241" s="154">
        <f t="shared" si="334"/>
        <v>0</v>
      </c>
      <c r="NF241" s="154">
        <f t="shared" si="334"/>
        <v>0</v>
      </c>
      <c r="NG241" s="154">
        <f t="shared" si="334"/>
        <v>0</v>
      </c>
      <c r="NH241" s="154">
        <f t="shared" si="334"/>
        <v>0</v>
      </c>
      <c r="NI241" s="154">
        <f t="shared" si="334"/>
        <v>0</v>
      </c>
      <c r="NJ241" s="154">
        <f t="shared" si="334"/>
        <v>0</v>
      </c>
      <c r="NK241" s="157">
        <f t="shared" si="334"/>
        <v>0</v>
      </c>
    </row>
    <row r="242" spans="1:375" x14ac:dyDescent="0.25">
      <c r="A242" s="156">
        <f t="shared" si="292"/>
        <v>-17016.634404619999</v>
      </c>
      <c r="B242" s="48" t="s">
        <v>157</v>
      </c>
      <c r="C242" s="153" t="s">
        <v>149</v>
      </c>
      <c r="D242" s="154">
        <f t="shared" ref="D242:BO242" si="335">IF(D$165=EOMONTH($E67,$R67*(1-$O67)),-FV($AE67,ROUNDDOWN(YEARFRAC($D$165,D$165,1),0),,-($AC67*(1-$O67)+$AD67*$O67)*$B67,0),0)</f>
        <v>0</v>
      </c>
      <c r="E242" s="154">
        <f t="shared" si="335"/>
        <v>0</v>
      </c>
      <c r="F242" s="154">
        <f t="shared" si="335"/>
        <v>0</v>
      </c>
      <c r="G242" s="154">
        <f t="shared" si="335"/>
        <v>0</v>
      </c>
      <c r="H242" s="154">
        <f t="shared" si="335"/>
        <v>0</v>
      </c>
      <c r="I242" s="154">
        <f t="shared" si="335"/>
        <v>0</v>
      </c>
      <c r="J242" s="154">
        <f t="shared" si="335"/>
        <v>0</v>
      </c>
      <c r="K242" s="154">
        <f t="shared" si="335"/>
        <v>0</v>
      </c>
      <c r="L242" s="154">
        <f t="shared" si="335"/>
        <v>0</v>
      </c>
      <c r="M242" s="154">
        <f t="shared" si="335"/>
        <v>0</v>
      </c>
      <c r="N242" s="154">
        <f t="shared" si="335"/>
        <v>0</v>
      </c>
      <c r="O242" s="154">
        <f t="shared" si="335"/>
        <v>0</v>
      </c>
      <c r="P242" s="154">
        <f t="shared" si="335"/>
        <v>0</v>
      </c>
      <c r="Q242" s="154">
        <f t="shared" si="335"/>
        <v>0</v>
      </c>
      <c r="R242" s="154">
        <f t="shared" si="335"/>
        <v>0</v>
      </c>
      <c r="S242" s="154">
        <f t="shared" si="335"/>
        <v>0</v>
      </c>
      <c r="T242" s="154">
        <f t="shared" si="335"/>
        <v>0</v>
      </c>
      <c r="U242" s="154">
        <f t="shared" si="335"/>
        <v>0</v>
      </c>
      <c r="V242" s="154">
        <f t="shared" si="335"/>
        <v>0</v>
      </c>
      <c r="W242" s="154">
        <f t="shared" si="335"/>
        <v>0</v>
      </c>
      <c r="X242" s="154">
        <f t="shared" si="335"/>
        <v>0</v>
      </c>
      <c r="Y242" s="154">
        <f t="shared" si="335"/>
        <v>0</v>
      </c>
      <c r="Z242" s="154">
        <f t="shared" si="335"/>
        <v>0</v>
      </c>
      <c r="AA242" s="154">
        <f t="shared" si="335"/>
        <v>0</v>
      </c>
      <c r="AB242" s="154">
        <f t="shared" si="335"/>
        <v>0</v>
      </c>
      <c r="AC242" s="154">
        <f t="shared" si="335"/>
        <v>0</v>
      </c>
      <c r="AD242" s="154">
        <f t="shared" si="335"/>
        <v>0</v>
      </c>
      <c r="AE242" s="154">
        <f t="shared" si="335"/>
        <v>0</v>
      </c>
      <c r="AF242" s="154">
        <f t="shared" si="335"/>
        <v>0</v>
      </c>
      <c r="AG242" s="154">
        <f t="shared" si="335"/>
        <v>0</v>
      </c>
      <c r="AH242" s="154">
        <f t="shared" si="335"/>
        <v>0</v>
      </c>
      <c r="AI242" s="154">
        <f t="shared" si="335"/>
        <v>0</v>
      </c>
      <c r="AJ242" s="154">
        <f t="shared" si="335"/>
        <v>0</v>
      </c>
      <c r="AK242" s="154">
        <f t="shared" si="335"/>
        <v>0</v>
      </c>
      <c r="AL242" s="154">
        <f t="shared" si="335"/>
        <v>0</v>
      </c>
      <c r="AM242" s="154">
        <f t="shared" si="335"/>
        <v>0</v>
      </c>
      <c r="AN242" s="154">
        <f t="shared" si="335"/>
        <v>0</v>
      </c>
      <c r="AO242" s="154">
        <f t="shared" si="335"/>
        <v>0</v>
      </c>
      <c r="AP242" s="154">
        <f t="shared" si="335"/>
        <v>0</v>
      </c>
      <c r="AQ242" s="154">
        <f t="shared" si="335"/>
        <v>0</v>
      </c>
      <c r="AR242" s="154">
        <f t="shared" si="335"/>
        <v>0</v>
      </c>
      <c r="AS242" s="154">
        <f t="shared" si="335"/>
        <v>0</v>
      </c>
      <c r="AT242" s="154">
        <f t="shared" si="335"/>
        <v>0</v>
      </c>
      <c r="AU242" s="154">
        <f t="shared" si="335"/>
        <v>0</v>
      </c>
      <c r="AV242" s="154">
        <f t="shared" si="335"/>
        <v>0</v>
      </c>
      <c r="AW242" s="154">
        <f t="shared" si="335"/>
        <v>0</v>
      </c>
      <c r="AX242" s="154">
        <f t="shared" si="335"/>
        <v>0</v>
      </c>
      <c r="AY242" s="154">
        <f t="shared" si="335"/>
        <v>0</v>
      </c>
      <c r="AZ242" s="154">
        <f t="shared" si="335"/>
        <v>0</v>
      </c>
      <c r="BA242" s="154">
        <f t="shared" si="335"/>
        <v>0</v>
      </c>
      <c r="BB242" s="154">
        <f t="shared" si="335"/>
        <v>0</v>
      </c>
      <c r="BC242" s="154">
        <f t="shared" si="335"/>
        <v>0</v>
      </c>
      <c r="BD242" s="154">
        <f t="shared" si="335"/>
        <v>0</v>
      </c>
      <c r="BE242" s="154">
        <f t="shared" si="335"/>
        <v>0</v>
      </c>
      <c r="BF242" s="154">
        <f t="shared" si="335"/>
        <v>0</v>
      </c>
      <c r="BG242" s="154">
        <f t="shared" si="335"/>
        <v>0</v>
      </c>
      <c r="BH242" s="154">
        <f t="shared" si="335"/>
        <v>0</v>
      </c>
      <c r="BI242" s="154">
        <f t="shared" si="335"/>
        <v>0</v>
      </c>
      <c r="BJ242" s="154">
        <f t="shared" si="335"/>
        <v>0</v>
      </c>
      <c r="BK242" s="154">
        <f t="shared" si="335"/>
        <v>0</v>
      </c>
      <c r="BL242" s="154">
        <f t="shared" si="335"/>
        <v>0</v>
      </c>
      <c r="BM242" s="154">
        <f t="shared" si="335"/>
        <v>0</v>
      </c>
      <c r="BN242" s="154">
        <f t="shared" si="335"/>
        <v>0</v>
      </c>
      <c r="BO242" s="154">
        <f t="shared" si="335"/>
        <v>0</v>
      </c>
      <c r="BP242" s="154">
        <f t="shared" ref="BP242:EA242" si="336">IF(BP$165=EOMONTH($E67,$R67*(1-$O67)),-FV($AE67,ROUNDDOWN(YEARFRAC($D$165,BP$165,1),0),,-($AC67*(1-$O67)+$AD67*$O67)*$B67,0),0)</f>
        <v>0</v>
      </c>
      <c r="BQ242" s="154">
        <f t="shared" si="336"/>
        <v>0</v>
      </c>
      <c r="BR242" s="154">
        <f t="shared" si="336"/>
        <v>0</v>
      </c>
      <c r="BS242" s="154">
        <f t="shared" si="336"/>
        <v>0</v>
      </c>
      <c r="BT242" s="154">
        <f t="shared" si="336"/>
        <v>0</v>
      </c>
      <c r="BU242" s="154">
        <f t="shared" si="336"/>
        <v>0</v>
      </c>
      <c r="BV242" s="154">
        <f t="shared" si="336"/>
        <v>0</v>
      </c>
      <c r="BW242" s="154">
        <f t="shared" si="336"/>
        <v>0</v>
      </c>
      <c r="BX242" s="154">
        <f t="shared" si="336"/>
        <v>0</v>
      </c>
      <c r="BY242" s="154">
        <f t="shared" si="336"/>
        <v>0</v>
      </c>
      <c r="BZ242" s="154">
        <f t="shared" si="336"/>
        <v>0</v>
      </c>
      <c r="CA242" s="154">
        <f t="shared" si="336"/>
        <v>0</v>
      </c>
      <c r="CB242" s="154">
        <f t="shared" si="336"/>
        <v>0</v>
      </c>
      <c r="CC242" s="154">
        <f t="shared" si="336"/>
        <v>0</v>
      </c>
      <c r="CD242" s="154">
        <f t="shared" si="336"/>
        <v>0</v>
      </c>
      <c r="CE242" s="154">
        <f t="shared" si="336"/>
        <v>0</v>
      </c>
      <c r="CF242" s="154">
        <f t="shared" si="336"/>
        <v>0</v>
      </c>
      <c r="CG242" s="154">
        <f t="shared" si="336"/>
        <v>0</v>
      </c>
      <c r="CH242" s="154">
        <f t="shared" si="336"/>
        <v>0</v>
      </c>
      <c r="CI242" s="154">
        <f t="shared" si="336"/>
        <v>0</v>
      </c>
      <c r="CJ242" s="154">
        <f t="shared" si="336"/>
        <v>0</v>
      </c>
      <c r="CK242" s="154">
        <f t="shared" si="336"/>
        <v>0</v>
      </c>
      <c r="CL242" s="154">
        <f t="shared" si="336"/>
        <v>0</v>
      </c>
      <c r="CM242" s="154">
        <f t="shared" si="336"/>
        <v>0</v>
      </c>
      <c r="CN242" s="154">
        <f t="shared" si="336"/>
        <v>0</v>
      </c>
      <c r="CO242" s="154">
        <f t="shared" si="336"/>
        <v>0</v>
      </c>
      <c r="CP242" s="154">
        <f t="shared" si="336"/>
        <v>0</v>
      </c>
      <c r="CQ242" s="154">
        <f t="shared" si="336"/>
        <v>0</v>
      </c>
      <c r="CR242" s="154">
        <f t="shared" si="336"/>
        <v>0</v>
      </c>
      <c r="CS242" s="154">
        <f t="shared" si="336"/>
        <v>0</v>
      </c>
      <c r="CT242" s="154">
        <f t="shared" si="336"/>
        <v>0</v>
      </c>
      <c r="CU242" s="154">
        <f t="shared" si="336"/>
        <v>0</v>
      </c>
      <c r="CV242" s="154">
        <f t="shared" si="336"/>
        <v>0</v>
      </c>
      <c r="CW242" s="154">
        <f t="shared" si="336"/>
        <v>0</v>
      </c>
      <c r="CX242" s="154">
        <f t="shared" si="336"/>
        <v>0</v>
      </c>
      <c r="CY242" s="154">
        <f t="shared" si="336"/>
        <v>0</v>
      </c>
      <c r="CZ242" s="154">
        <f t="shared" si="336"/>
        <v>0</v>
      </c>
      <c r="DA242" s="154">
        <f t="shared" si="336"/>
        <v>0</v>
      </c>
      <c r="DB242" s="154">
        <f t="shared" si="336"/>
        <v>0</v>
      </c>
      <c r="DC242" s="154">
        <f t="shared" si="336"/>
        <v>0</v>
      </c>
      <c r="DD242" s="154">
        <f t="shared" si="336"/>
        <v>0</v>
      </c>
      <c r="DE242" s="154">
        <f t="shared" si="336"/>
        <v>0</v>
      </c>
      <c r="DF242" s="154">
        <f t="shared" si="336"/>
        <v>0</v>
      </c>
      <c r="DG242" s="154">
        <f t="shared" si="336"/>
        <v>0</v>
      </c>
      <c r="DH242" s="154">
        <f t="shared" si="336"/>
        <v>0</v>
      </c>
      <c r="DI242" s="154">
        <f t="shared" si="336"/>
        <v>0</v>
      </c>
      <c r="DJ242" s="154">
        <f t="shared" si="336"/>
        <v>0</v>
      </c>
      <c r="DK242" s="154">
        <f t="shared" si="336"/>
        <v>0</v>
      </c>
      <c r="DL242" s="154">
        <f t="shared" si="336"/>
        <v>0</v>
      </c>
      <c r="DM242" s="154">
        <f t="shared" si="336"/>
        <v>0</v>
      </c>
      <c r="DN242" s="154">
        <f t="shared" si="336"/>
        <v>0</v>
      </c>
      <c r="DO242" s="154">
        <f t="shared" si="336"/>
        <v>0</v>
      </c>
      <c r="DP242" s="154">
        <f t="shared" si="336"/>
        <v>0</v>
      </c>
      <c r="DQ242" s="154">
        <f t="shared" si="336"/>
        <v>0</v>
      </c>
      <c r="DR242" s="154">
        <f t="shared" si="336"/>
        <v>0</v>
      </c>
      <c r="DS242" s="154">
        <f t="shared" si="336"/>
        <v>0</v>
      </c>
      <c r="DT242" s="154">
        <f t="shared" si="336"/>
        <v>0</v>
      </c>
      <c r="DU242" s="154">
        <f t="shared" si="336"/>
        <v>0</v>
      </c>
      <c r="DV242" s="154">
        <f t="shared" si="336"/>
        <v>0</v>
      </c>
      <c r="DW242" s="154">
        <f t="shared" si="336"/>
        <v>0</v>
      </c>
      <c r="DX242" s="154">
        <f t="shared" si="336"/>
        <v>0</v>
      </c>
      <c r="DY242" s="154">
        <f t="shared" si="336"/>
        <v>0</v>
      </c>
      <c r="DZ242" s="154">
        <f t="shared" si="336"/>
        <v>0</v>
      </c>
      <c r="EA242" s="154">
        <f t="shared" si="336"/>
        <v>0</v>
      </c>
      <c r="EB242" s="154">
        <f t="shared" ref="EB242:GM242" si="337">IF(EB$165=EOMONTH($E67,$R67*(1-$O67)),-FV($AE67,ROUNDDOWN(YEARFRAC($D$165,EB$165,1),0),,-($AC67*(1-$O67)+$AD67*$O67)*$B67,0),0)</f>
        <v>0</v>
      </c>
      <c r="EC242" s="154">
        <f t="shared" si="337"/>
        <v>0</v>
      </c>
      <c r="ED242" s="154">
        <f t="shared" si="337"/>
        <v>0</v>
      </c>
      <c r="EE242" s="154">
        <f t="shared" si="337"/>
        <v>0</v>
      </c>
      <c r="EF242" s="154">
        <f t="shared" si="337"/>
        <v>0</v>
      </c>
      <c r="EG242" s="154">
        <f t="shared" si="337"/>
        <v>0</v>
      </c>
      <c r="EH242" s="154">
        <f t="shared" si="337"/>
        <v>0</v>
      </c>
      <c r="EI242" s="154">
        <f t="shared" si="337"/>
        <v>0</v>
      </c>
      <c r="EJ242" s="154">
        <f t="shared" si="337"/>
        <v>0</v>
      </c>
      <c r="EK242" s="154">
        <f t="shared" si="337"/>
        <v>0</v>
      </c>
      <c r="EL242" s="154">
        <f t="shared" si="337"/>
        <v>0</v>
      </c>
      <c r="EM242" s="154">
        <f t="shared" si="337"/>
        <v>0</v>
      </c>
      <c r="EN242" s="154">
        <f t="shared" si="337"/>
        <v>0</v>
      </c>
      <c r="EO242" s="154">
        <f t="shared" si="337"/>
        <v>0</v>
      </c>
      <c r="EP242" s="154">
        <f t="shared" si="337"/>
        <v>0</v>
      </c>
      <c r="EQ242" s="154">
        <f t="shared" si="337"/>
        <v>0</v>
      </c>
      <c r="ER242" s="154">
        <f t="shared" si="337"/>
        <v>0</v>
      </c>
      <c r="ES242" s="154">
        <f t="shared" si="337"/>
        <v>0</v>
      </c>
      <c r="ET242" s="154">
        <f t="shared" si="337"/>
        <v>0</v>
      </c>
      <c r="EU242" s="154">
        <f t="shared" si="337"/>
        <v>0</v>
      </c>
      <c r="EV242" s="154">
        <f t="shared" si="337"/>
        <v>0</v>
      </c>
      <c r="EW242" s="154">
        <f t="shared" si="337"/>
        <v>0</v>
      </c>
      <c r="EX242" s="154">
        <f t="shared" si="337"/>
        <v>0</v>
      </c>
      <c r="EY242" s="154">
        <f t="shared" si="337"/>
        <v>0</v>
      </c>
      <c r="EZ242" s="154">
        <f t="shared" si="337"/>
        <v>0</v>
      </c>
      <c r="FA242" s="154">
        <f t="shared" si="337"/>
        <v>0</v>
      </c>
      <c r="FB242" s="154">
        <f t="shared" si="337"/>
        <v>0</v>
      </c>
      <c r="FC242" s="154">
        <f t="shared" si="337"/>
        <v>0</v>
      </c>
      <c r="FD242" s="154">
        <f t="shared" si="337"/>
        <v>0</v>
      </c>
      <c r="FE242" s="154">
        <f t="shared" si="337"/>
        <v>0</v>
      </c>
      <c r="FF242" s="154">
        <f t="shared" si="337"/>
        <v>0</v>
      </c>
      <c r="FG242" s="154">
        <f t="shared" si="337"/>
        <v>0</v>
      </c>
      <c r="FH242" s="154">
        <f t="shared" si="337"/>
        <v>0</v>
      </c>
      <c r="FI242" s="154">
        <f t="shared" si="337"/>
        <v>0</v>
      </c>
      <c r="FJ242" s="154">
        <f t="shared" si="337"/>
        <v>0</v>
      </c>
      <c r="FK242" s="154">
        <f t="shared" si="337"/>
        <v>0</v>
      </c>
      <c r="FL242" s="154">
        <f t="shared" si="337"/>
        <v>0</v>
      </c>
      <c r="FM242" s="154">
        <f t="shared" si="337"/>
        <v>0</v>
      </c>
      <c r="FN242" s="154">
        <f t="shared" si="337"/>
        <v>0</v>
      </c>
      <c r="FO242" s="154">
        <f t="shared" si="337"/>
        <v>0</v>
      </c>
      <c r="FP242" s="154">
        <f t="shared" si="337"/>
        <v>0</v>
      </c>
      <c r="FQ242" s="154">
        <f t="shared" si="337"/>
        <v>0</v>
      </c>
      <c r="FR242" s="154">
        <f t="shared" si="337"/>
        <v>0</v>
      </c>
      <c r="FS242" s="154">
        <f t="shared" si="337"/>
        <v>0</v>
      </c>
      <c r="FT242" s="154">
        <f t="shared" si="337"/>
        <v>0</v>
      </c>
      <c r="FU242" s="154">
        <f t="shared" si="337"/>
        <v>0</v>
      </c>
      <c r="FV242" s="154">
        <f t="shared" si="337"/>
        <v>0</v>
      </c>
      <c r="FW242" s="154">
        <f t="shared" si="337"/>
        <v>0</v>
      </c>
      <c r="FX242" s="154">
        <f t="shared" si="337"/>
        <v>0</v>
      </c>
      <c r="FY242" s="154">
        <f t="shared" si="337"/>
        <v>0</v>
      </c>
      <c r="FZ242" s="154">
        <f t="shared" si="337"/>
        <v>-17016.634404619999</v>
      </c>
      <c r="GA242" s="154">
        <f t="shared" si="337"/>
        <v>0</v>
      </c>
      <c r="GB242" s="154">
        <f t="shared" si="337"/>
        <v>0</v>
      </c>
      <c r="GC242" s="154">
        <f t="shared" si="337"/>
        <v>0</v>
      </c>
      <c r="GD242" s="154">
        <f t="shared" si="337"/>
        <v>0</v>
      </c>
      <c r="GE242" s="154">
        <f t="shared" si="337"/>
        <v>0</v>
      </c>
      <c r="GF242" s="154">
        <f t="shared" si="337"/>
        <v>0</v>
      </c>
      <c r="GG242" s="154">
        <f t="shared" si="337"/>
        <v>0</v>
      </c>
      <c r="GH242" s="154">
        <f t="shared" si="337"/>
        <v>0</v>
      </c>
      <c r="GI242" s="154">
        <f t="shared" si="337"/>
        <v>0</v>
      </c>
      <c r="GJ242" s="154">
        <f t="shared" si="337"/>
        <v>0</v>
      </c>
      <c r="GK242" s="154">
        <f t="shared" si="337"/>
        <v>0</v>
      </c>
      <c r="GL242" s="154">
        <f t="shared" si="337"/>
        <v>0</v>
      </c>
      <c r="GM242" s="154">
        <f t="shared" si="337"/>
        <v>0</v>
      </c>
      <c r="GN242" s="154">
        <f t="shared" ref="GN242:IY242" si="338">IF(GN$165=EOMONTH($E67,$R67*(1-$O67)),-FV($AE67,ROUNDDOWN(YEARFRAC($D$165,GN$165,1),0),,-($AC67*(1-$O67)+$AD67*$O67)*$B67,0),0)</f>
        <v>0</v>
      </c>
      <c r="GO242" s="154">
        <f t="shared" si="338"/>
        <v>0</v>
      </c>
      <c r="GP242" s="154">
        <f t="shared" si="338"/>
        <v>0</v>
      </c>
      <c r="GQ242" s="154">
        <f t="shared" si="338"/>
        <v>0</v>
      </c>
      <c r="GR242" s="154">
        <f t="shared" si="338"/>
        <v>0</v>
      </c>
      <c r="GS242" s="154">
        <f t="shared" si="338"/>
        <v>0</v>
      </c>
      <c r="GT242" s="154">
        <f t="shared" si="338"/>
        <v>0</v>
      </c>
      <c r="GU242" s="154">
        <f t="shared" si="338"/>
        <v>0</v>
      </c>
      <c r="GV242" s="154">
        <f t="shared" si="338"/>
        <v>0</v>
      </c>
      <c r="GW242" s="154">
        <f t="shared" si="338"/>
        <v>0</v>
      </c>
      <c r="GX242" s="154">
        <f t="shared" si="338"/>
        <v>0</v>
      </c>
      <c r="GY242" s="154">
        <f t="shared" si="338"/>
        <v>0</v>
      </c>
      <c r="GZ242" s="154">
        <f t="shared" si="338"/>
        <v>0</v>
      </c>
      <c r="HA242" s="154">
        <f t="shared" si="338"/>
        <v>0</v>
      </c>
      <c r="HB242" s="154">
        <f t="shared" si="338"/>
        <v>0</v>
      </c>
      <c r="HC242" s="154">
        <f t="shared" si="338"/>
        <v>0</v>
      </c>
      <c r="HD242" s="154">
        <f t="shared" si="338"/>
        <v>0</v>
      </c>
      <c r="HE242" s="154">
        <f t="shared" si="338"/>
        <v>0</v>
      </c>
      <c r="HF242" s="154">
        <f t="shared" si="338"/>
        <v>0</v>
      </c>
      <c r="HG242" s="154">
        <f t="shared" si="338"/>
        <v>0</v>
      </c>
      <c r="HH242" s="154">
        <f t="shared" si="338"/>
        <v>0</v>
      </c>
      <c r="HI242" s="154">
        <f t="shared" si="338"/>
        <v>0</v>
      </c>
      <c r="HJ242" s="154">
        <f t="shared" si="338"/>
        <v>0</v>
      </c>
      <c r="HK242" s="154">
        <f t="shared" si="338"/>
        <v>0</v>
      </c>
      <c r="HL242" s="154">
        <f t="shared" si="338"/>
        <v>0</v>
      </c>
      <c r="HM242" s="154">
        <f t="shared" si="338"/>
        <v>0</v>
      </c>
      <c r="HN242" s="154">
        <f t="shared" si="338"/>
        <v>0</v>
      </c>
      <c r="HO242" s="154">
        <f t="shared" si="338"/>
        <v>0</v>
      </c>
      <c r="HP242" s="154">
        <f t="shared" si="338"/>
        <v>0</v>
      </c>
      <c r="HQ242" s="154">
        <f t="shared" si="338"/>
        <v>0</v>
      </c>
      <c r="HR242" s="154">
        <f t="shared" si="338"/>
        <v>0</v>
      </c>
      <c r="HS242" s="154">
        <f t="shared" si="338"/>
        <v>0</v>
      </c>
      <c r="HT242" s="154">
        <f t="shared" si="338"/>
        <v>0</v>
      </c>
      <c r="HU242" s="154">
        <f t="shared" si="338"/>
        <v>0</v>
      </c>
      <c r="HV242" s="154">
        <f t="shared" si="338"/>
        <v>0</v>
      </c>
      <c r="HW242" s="154">
        <f t="shared" si="338"/>
        <v>0</v>
      </c>
      <c r="HX242" s="154">
        <f t="shared" si="338"/>
        <v>0</v>
      </c>
      <c r="HY242" s="154">
        <f t="shared" si="338"/>
        <v>0</v>
      </c>
      <c r="HZ242" s="154">
        <f t="shared" si="338"/>
        <v>0</v>
      </c>
      <c r="IA242" s="154">
        <f t="shared" si="338"/>
        <v>0</v>
      </c>
      <c r="IB242" s="154">
        <f t="shared" si="338"/>
        <v>0</v>
      </c>
      <c r="IC242" s="154">
        <f t="shared" si="338"/>
        <v>0</v>
      </c>
      <c r="ID242" s="154">
        <f t="shared" si="338"/>
        <v>0</v>
      </c>
      <c r="IE242" s="154">
        <f t="shared" si="338"/>
        <v>0</v>
      </c>
      <c r="IF242" s="154">
        <f t="shared" si="338"/>
        <v>0</v>
      </c>
      <c r="IG242" s="154">
        <f t="shared" si="338"/>
        <v>0</v>
      </c>
      <c r="IH242" s="154">
        <f t="shared" si="338"/>
        <v>0</v>
      </c>
      <c r="II242" s="154">
        <f t="shared" si="338"/>
        <v>0</v>
      </c>
      <c r="IJ242" s="154">
        <f t="shared" si="338"/>
        <v>0</v>
      </c>
      <c r="IK242" s="154">
        <f t="shared" si="338"/>
        <v>0</v>
      </c>
      <c r="IL242" s="154">
        <f t="shared" si="338"/>
        <v>0</v>
      </c>
      <c r="IM242" s="154">
        <f t="shared" si="338"/>
        <v>0</v>
      </c>
      <c r="IN242" s="154">
        <f t="shared" si="338"/>
        <v>0</v>
      </c>
      <c r="IO242" s="154">
        <f t="shared" si="338"/>
        <v>0</v>
      </c>
      <c r="IP242" s="154">
        <f t="shared" si="338"/>
        <v>0</v>
      </c>
      <c r="IQ242" s="154">
        <f t="shared" si="338"/>
        <v>0</v>
      </c>
      <c r="IR242" s="154">
        <f t="shared" si="338"/>
        <v>0</v>
      </c>
      <c r="IS242" s="154">
        <f t="shared" si="338"/>
        <v>0</v>
      </c>
      <c r="IT242" s="154">
        <f t="shared" si="338"/>
        <v>0</v>
      </c>
      <c r="IU242" s="154">
        <f t="shared" si="338"/>
        <v>0</v>
      </c>
      <c r="IV242" s="154">
        <f t="shared" si="338"/>
        <v>0</v>
      </c>
      <c r="IW242" s="154">
        <f t="shared" si="338"/>
        <v>0</v>
      </c>
      <c r="IX242" s="154">
        <f t="shared" si="338"/>
        <v>0</v>
      </c>
      <c r="IY242" s="154">
        <f t="shared" si="338"/>
        <v>0</v>
      </c>
      <c r="IZ242" s="154">
        <f t="shared" ref="IZ242:LK242" si="339">IF(IZ$165=EOMONTH($E67,$R67*(1-$O67)),-FV($AE67,ROUNDDOWN(YEARFRAC($D$165,IZ$165,1),0),,-($AC67*(1-$O67)+$AD67*$O67)*$B67,0),0)</f>
        <v>0</v>
      </c>
      <c r="JA242" s="154">
        <f t="shared" si="339"/>
        <v>0</v>
      </c>
      <c r="JB242" s="154">
        <f t="shared" si="339"/>
        <v>0</v>
      </c>
      <c r="JC242" s="154">
        <f t="shared" si="339"/>
        <v>0</v>
      </c>
      <c r="JD242" s="154">
        <f t="shared" si="339"/>
        <v>0</v>
      </c>
      <c r="JE242" s="154">
        <f t="shared" si="339"/>
        <v>0</v>
      </c>
      <c r="JF242" s="154">
        <f t="shared" si="339"/>
        <v>0</v>
      </c>
      <c r="JG242" s="154">
        <f t="shared" si="339"/>
        <v>0</v>
      </c>
      <c r="JH242" s="154">
        <f t="shared" si="339"/>
        <v>0</v>
      </c>
      <c r="JI242" s="154">
        <f t="shared" si="339"/>
        <v>0</v>
      </c>
      <c r="JJ242" s="154">
        <f t="shared" si="339"/>
        <v>0</v>
      </c>
      <c r="JK242" s="154">
        <f t="shared" si="339"/>
        <v>0</v>
      </c>
      <c r="JL242" s="154">
        <f t="shared" si="339"/>
        <v>0</v>
      </c>
      <c r="JM242" s="154">
        <f t="shared" si="339"/>
        <v>0</v>
      </c>
      <c r="JN242" s="154">
        <f t="shared" si="339"/>
        <v>0</v>
      </c>
      <c r="JO242" s="154">
        <f t="shared" si="339"/>
        <v>0</v>
      </c>
      <c r="JP242" s="154">
        <f t="shared" si="339"/>
        <v>0</v>
      </c>
      <c r="JQ242" s="154">
        <f t="shared" si="339"/>
        <v>0</v>
      </c>
      <c r="JR242" s="154">
        <f t="shared" si="339"/>
        <v>0</v>
      </c>
      <c r="JS242" s="154">
        <f t="shared" si="339"/>
        <v>0</v>
      </c>
      <c r="JT242" s="154">
        <f t="shared" si="339"/>
        <v>0</v>
      </c>
      <c r="JU242" s="154">
        <f t="shared" si="339"/>
        <v>0</v>
      </c>
      <c r="JV242" s="154">
        <f t="shared" si="339"/>
        <v>0</v>
      </c>
      <c r="JW242" s="154">
        <f t="shared" si="339"/>
        <v>0</v>
      </c>
      <c r="JX242" s="154">
        <f t="shared" si="339"/>
        <v>0</v>
      </c>
      <c r="JY242" s="154">
        <f t="shared" si="339"/>
        <v>0</v>
      </c>
      <c r="JZ242" s="154">
        <f t="shared" si="339"/>
        <v>0</v>
      </c>
      <c r="KA242" s="154">
        <f t="shared" si="339"/>
        <v>0</v>
      </c>
      <c r="KB242" s="154">
        <f t="shared" si="339"/>
        <v>0</v>
      </c>
      <c r="KC242" s="154">
        <f t="shared" si="339"/>
        <v>0</v>
      </c>
      <c r="KD242" s="154">
        <f t="shared" si="339"/>
        <v>0</v>
      </c>
      <c r="KE242" s="154">
        <f t="shared" si="339"/>
        <v>0</v>
      </c>
      <c r="KF242" s="154">
        <f t="shared" si="339"/>
        <v>0</v>
      </c>
      <c r="KG242" s="154">
        <f t="shared" si="339"/>
        <v>0</v>
      </c>
      <c r="KH242" s="154">
        <f t="shared" si="339"/>
        <v>0</v>
      </c>
      <c r="KI242" s="154">
        <f t="shared" si="339"/>
        <v>0</v>
      </c>
      <c r="KJ242" s="154">
        <f t="shared" si="339"/>
        <v>0</v>
      </c>
      <c r="KK242" s="154">
        <f t="shared" si="339"/>
        <v>0</v>
      </c>
      <c r="KL242" s="154">
        <f t="shared" si="339"/>
        <v>0</v>
      </c>
      <c r="KM242" s="154">
        <f t="shared" si="339"/>
        <v>0</v>
      </c>
      <c r="KN242" s="154">
        <f t="shared" si="339"/>
        <v>0</v>
      </c>
      <c r="KO242" s="154">
        <f t="shared" si="339"/>
        <v>0</v>
      </c>
      <c r="KP242" s="154">
        <f t="shared" si="339"/>
        <v>0</v>
      </c>
      <c r="KQ242" s="154">
        <f t="shared" si="339"/>
        <v>0</v>
      </c>
      <c r="KR242" s="154">
        <f t="shared" si="339"/>
        <v>0</v>
      </c>
      <c r="KS242" s="154">
        <f t="shared" si="339"/>
        <v>0</v>
      </c>
      <c r="KT242" s="154">
        <f t="shared" si="339"/>
        <v>0</v>
      </c>
      <c r="KU242" s="154">
        <f t="shared" si="339"/>
        <v>0</v>
      </c>
      <c r="KV242" s="154">
        <f t="shared" si="339"/>
        <v>0</v>
      </c>
      <c r="KW242" s="154">
        <f t="shared" si="339"/>
        <v>0</v>
      </c>
      <c r="KX242" s="154">
        <f t="shared" si="339"/>
        <v>0</v>
      </c>
      <c r="KY242" s="154">
        <f t="shared" si="339"/>
        <v>0</v>
      </c>
      <c r="KZ242" s="154">
        <f t="shared" si="339"/>
        <v>0</v>
      </c>
      <c r="LA242" s="154">
        <f t="shared" si="339"/>
        <v>0</v>
      </c>
      <c r="LB242" s="154">
        <f t="shared" si="339"/>
        <v>0</v>
      </c>
      <c r="LC242" s="154">
        <f t="shared" si="339"/>
        <v>0</v>
      </c>
      <c r="LD242" s="154">
        <f t="shared" si="339"/>
        <v>0</v>
      </c>
      <c r="LE242" s="154">
        <f t="shared" si="339"/>
        <v>0</v>
      </c>
      <c r="LF242" s="154">
        <f t="shared" si="339"/>
        <v>0</v>
      </c>
      <c r="LG242" s="154">
        <f t="shared" si="339"/>
        <v>0</v>
      </c>
      <c r="LH242" s="154">
        <f t="shared" si="339"/>
        <v>0</v>
      </c>
      <c r="LI242" s="154">
        <f t="shared" si="339"/>
        <v>0</v>
      </c>
      <c r="LJ242" s="154">
        <f t="shared" si="339"/>
        <v>0</v>
      </c>
      <c r="LK242" s="154">
        <f t="shared" si="339"/>
        <v>0</v>
      </c>
      <c r="LL242" s="154">
        <f t="shared" ref="LL242:NK242" si="340">IF(LL$165=EOMONTH($E67,$R67*(1-$O67)),-FV($AE67,ROUNDDOWN(YEARFRAC($D$165,LL$165,1),0),,-($AC67*(1-$O67)+$AD67*$O67)*$B67,0),0)</f>
        <v>0</v>
      </c>
      <c r="LM242" s="154">
        <f t="shared" si="340"/>
        <v>0</v>
      </c>
      <c r="LN242" s="154">
        <f t="shared" si="340"/>
        <v>0</v>
      </c>
      <c r="LO242" s="154">
        <f t="shared" si="340"/>
        <v>0</v>
      </c>
      <c r="LP242" s="154">
        <f t="shared" si="340"/>
        <v>0</v>
      </c>
      <c r="LQ242" s="154">
        <f t="shared" si="340"/>
        <v>0</v>
      </c>
      <c r="LR242" s="154">
        <f t="shared" si="340"/>
        <v>0</v>
      </c>
      <c r="LS242" s="154">
        <f t="shared" si="340"/>
        <v>0</v>
      </c>
      <c r="LT242" s="154">
        <f t="shared" si="340"/>
        <v>0</v>
      </c>
      <c r="LU242" s="154">
        <f t="shared" si="340"/>
        <v>0</v>
      </c>
      <c r="LV242" s="154">
        <f t="shared" si="340"/>
        <v>0</v>
      </c>
      <c r="LW242" s="154">
        <f t="shared" si="340"/>
        <v>0</v>
      </c>
      <c r="LX242" s="154">
        <f t="shared" si="340"/>
        <v>0</v>
      </c>
      <c r="LY242" s="154">
        <f t="shared" si="340"/>
        <v>0</v>
      </c>
      <c r="LZ242" s="154">
        <f t="shared" si="340"/>
        <v>0</v>
      </c>
      <c r="MA242" s="154">
        <f t="shared" si="340"/>
        <v>0</v>
      </c>
      <c r="MB242" s="154">
        <f t="shared" si="340"/>
        <v>0</v>
      </c>
      <c r="MC242" s="154">
        <f t="shared" si="340"/>
        <v>0</v>
      </c>
      <c r="MD242" s="154">
        <f t="shared" si="340"/>
        <v>0</v>
      </c>
      <c r="ME242" s="154">
        <f t="shared" si="340"/>
        <v>0</v>
      </c>
      <c r="MF242" s="154">
        <f t="shared" si="340"/>
        <v>0</v>
      </c>
      <c r="MG242" s="154">
        <f t="shared" si="340"/>
        <v>0</v>
      </c>
      <c r="MH242" s="154">
        <f t="shared" si="340"/>
        <v>0</v>
      </c>
      <c r="MI242" s="154">
        <f t="shared" si="340"/>
        <v>0</v>
      </c>
      <c r="MJ242" s="154">
        <f t="shared" si="340"/>
        <v>0</v>
      </c>
      <c r="MK242" s="154">
        <f t="shared" si="340"/>
        <v>0</v>
      </c>
      <c r="ML242" s="154">
        <f t="shared" si="340"/>
        <v>0</v>
      </c>
      <c r="MM242" s="154">
        <f t="shared" si="340"/>
        <v>0</v>
      </c>
      <c r="MN242" s="154">
        <f t="shared" si="340"/>
        <v>0</v>
      </c>
      <c r="MO242" s="154">
        <f t="shared" si="340"/>
        <v>0</v>
      </c>
      <c r="MP242" s="154">
        <f t="shared" si="340"/>
        <v>0</v>
      </c>
      <c r="MQ242" s="154">
        <f t="shared" si="340"/>
        <v>0</v>
      </c>
      <c r="MR242" s="154">
        <f t="shared" si="340"/>
        <v>0</v>
      </c>
      <c r="MS242" s="154">
        <f t="shared" si="340"/>
        <v>0</v>
      </c>
      <c r="MT242" s="154">
        <f t="shared" si="340"/>
        <v>0</v>
      </c>
      <c r="MU242" s="154">
        <f t="shared" si="340"/>
        <v>0</v>
      </c>
      <c r="MV242" s="154">
        <f t="shared" si="340"/>
        <v>0</v>
      </c>
      <c r="MW242" s="154">
        <f t="shared" si="340"/>
        <v>0</v>
      </c>
      <c r="MX242" s="154">
        <f t="shared" si="340"/>
        <v>0</v>
      </c>
      <c r="MY242" s="154">
        <f t="shared" si="340"/>
        <v>0</v>
      </c>
      <c r="MZ242" s="154">
        <f t="shared" si="340"/>
        <v>0</v>
      </c>
      <c r="NA242" s="154">
        <f t="shared" si="340"/>
        <v>0</v>
      </c>
      <c r="NB242" s="154">
        <f t="shared" si="340"/>
        <v>0</v>
      </c>
      <c r="NC242" s="154">
        <f t="shared" si="340"/>
        <v>0</v>
      </c>
      <c r="ND242" s="154">
        <f t="shared" si="340"/>
        <v>0</v>
      </c>
      <c r="NE242" s="154">
        <f t="shared" si="340"/>
        <v>0</v>
      </c>
      <c r="NF242" s="154">
        <f t="shared" si="340"/>
        <v>0</v>
      </c>
      <c r="NG242" s="154">
        <f t="shared" si="340"/>
        <v>0</v>
      </c>
      <c r="NH242" s="154">
        <f t="shared" si="340"/>
        <v>0</v>
      </c>
      <c r="NI242" s="154">
        <f t="shared" si="340"/>
        <v>0</v>
      </c>
      <c r="NJ242" s="154">
        <f t="shared" si="340"/>
        <v>0</v>
      </c>
      <c r="NK242" s="157">
        <f t="shared" si="340"/>
        <v>0</v>
      </c>
    </row>
    <row r="243" spans="1:375" x14ac:dyDescent="0.25">
      <c r="A243" s="156">
        <f t="shared" si="292"/>
        <v>-12092.305277380923</v>
      </c>
      <c r="B243" s="48" t="s">
        <v>156</v>
      </c>
      <c r="C243" s="153" t="s">
        <v>150</v>
      </c>
      <c r="D243" s="154">
        <f>IF(D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E243" s="154">
        <f t="shared" ref="E243:BP243" si="341">IF(E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F243" s="154">
        <f t="shared" si="341"/>
        <v>0</v>
      </c>
      <c r="G243" s="154">
        <f t="shared" si="341"/>
        <v>0</v>
      </c>
      <c r="H243" s="154">
        <f t="shared" si="341"/>
        <v>0</v>
      </c>
      <c r="I243" s="154">
        <f t="shared" si="341"/>
        <v>0</v>
      </c>
      <c r="J243" s="154">
        <f t="shared" si="341"/>
        <v>0</v>
      </c>
      <c r="K243" s="154">
        <f t="shared" si="341"/>
        <v>0</v>
      </c>
      <c r="L243" s="154">
        <f t="shared" si="341"/>
        <v>0</v>
      </c>
      <c r="M243" s="154">
        <f t="shared" si="341"/>
        <v>0</v>
      </c>
      <c r="N243" s="154">
        <f t="shared" si="341"/>
        <v>0</v>
      </c>
      <c r="O243" s="154">
        <f t="shared" si="341"/>
        <v>0</v>
      </c>
      <c r="P243" s="154">
        <f t="shared" si="341"/>
        <v>0</v>
      </c>
      <c r="Q243" s="154">
        <f t="shared" si="341"/>
        <v>0</v>
      </c>
      <c r="R243" s="154">
        <f t="shared" si="341"/>
        <v>0</v>
      </c>
      <c r="S243" s="154">
        <f t="shared" si="341"/>
        <v>0</v>
      </c>
      <c r="T243" s="154">
        <f t="shared" si="341"/>
        <v>0</v>
      </c>
      <c r="U243" s="154">
        <f t="shared" si="341"/>
        <v>0</v>
      </c>
      <c r="V243" s="154">
        <f t="shared" si="341"/>
        <v>0</v>
      </c>
      <c r="W243" s="154">
        <f t="shared" si="341"/>
        <v>0</v>
      </c>
      <c r="X243" s="154">
        <f t="shared" si="341"/>
        <v>0</v>
      </c>
      <c r="Y243" s="154">
        <f t="shared" si="341"/>
        <v>0</v>
      </c>
      <c r="Z243" s="154">
        <f t="shared" si="341"/>
        <v>0</v>
      </c>
      <c r="AA243" s="154">
        <f t="shared" si="341"/>
        <v>0</v>
      </c>
      <c r="AB243" s="154">
        <f t="shared" si="341"/>
        <v>0</v>
      </c>
      <c r="AC243" s="154">
        <f t="shared" si="341"/>
        <v>0</v>
      </c>
      <c r="AD243" s="154">
        <f t="shared" si="341"/>
        <v>0</v>
      </c>
      <c r="AE243" s="154">
        <f t="shared" si="341"/>
        <v>0</v>
      </c>
      <c r="AF243" s="154">
        <f t="shared" si="341"/>
        <v>0</v>
      </c>
      <c r="AG243" s="154">
        <f t="shared" si="341"/>
        <v>0</v>
      </c>
      <c r="AH243" s="154">
        <f t="shared" si="341"/>
        <v>0</v>
      </c>
      <c r="AI243" s="154">
        <f t="shared" si="341"/>
        <v>0</v>
      </c>
      <c r="AJ243" s="154">
        <f t="shared" si="341"/>
        <v>0</v>
      </c>
      <c r="AK243" s="154">
        <f t="shared" si="341"/>
        <v>0</v>
      </c>
      <c r="AL243" s="154">
        <f t="shared" si="341"/>
        <v>0</v>
      </c>
      <c r="AM243" s="154">
        <f t="shared" si="341"/>
        <v>0</v>
      </c>
      <c r="AN243" s="154">
        <f t="shared" si="341"/>
        <v>0</v>
      </c>
      <c r="AO243" s="154">
        <f t="shared" si="341"/>
        <v>0</v>
      </c>
      <c r="AP243" s="154">
        <f t="shared" si="341"/>
        <v>0</v>
      </c>
      <c r="AQ243" s="154">
        <f t="shared" si="341"/>
        <v>0</v>
      </c>
      <c r="AR243" s="154">
        <f t="shared" si="341"/>
        <v>0</v>
      </c>
      <c r="AS243" s="154">
        <f t="shared" si="341"/>
        <v>0</v>
      </c>
      <c r="AT243" s="154">
        <f t="shared" si="341"/>
        <v>0</v>
      </c>
      <c r="AU243" s="154">
        <f t="shared" si="341"/>
        <v>0</v>
      </c>
      <c r="AV243" s="154">
        <f t="shared" si="341"/>
        <v>0</v>
      </c>
      <c r="AW243" s="154">
        <f t="shared" si="341"/>
        <v>0</v>
      </c>
      <c r="AX243" s="154">
        <f t="shared" si="341"/>
        <v>0</v>
      </c>
      <c r="AY243" s="154">
        <f t="shared" si="341"/>
        <v>0</v>
      </c>
      <c r="AZ243" s="154">
        <f t="shared" si="341"/>
        <v>0</v>
      </c>
      <c r="BA243" s="154">
        <f t="shared" si="341"/>
        <v>0</v>
      </c>
      <c r="BB243" s="154">
        <f t="shared" si="341"/>
        <v>0</v>
      </c>
      <c r="BC243" s="154">
        <f t="shared" si="341"/>
        <v>0</v>
      </c>
      <c r="BD243" s="154">
        <f t="shared" si="341"/>
        <v>0</v>
      </c>
      <c r="BE243" s="154">
        <f t="shared" si="341"/>
        <v>0</v>
      </c>
      <c r="BF243" s="154">
        <f t="shared" si="341"/>
        <v>0</v>
      </c>
      <c r="BG243" s="154">
        <f t="shared" si="341"/>
        <v>0</v>
      </c>
      <c r="BH243" s="154">
        <f t="shared" si="341"/>
        <v>0</v>
      </c>
      <c r="BI243" s="154">
        <f t="shared" si="341"/>
        <v>0</v>
      </c>
      <c r="BJ243" s="154">
        <f t="shared" si="341"/>
        <v>0</v>
      </c>
      <c r="BK243" s="154">
        <f t="shared" si="341"/>
        <v>0</v>
      </c>
      <c r="BL243" s="154">
        <f t="shared" si="341"/>
        <v>0</v>
      </c>
      <c r="BM243" s="154">
        <f t="shared" si="341"/>
        <v>0</v>
      </c>
      <c r="BN243" s="154">
        <f t="shared" si="341"/>
        <v>0</v>
      </c>
      <c r="BO243" s="154">
        <f t="shared" si="341"/>
        <v>0</v>
      </c>
      <c r="BP243" s="154">
        <f t="shared" si="341"/>
        <v>0</v>
      </c>
      <c r="BQ243" s="154">
        <f t="shared" ref="BQ243:EB243" si="342">IF(BQ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BR243" s="154">
        <f t="shared" si="342"/>
        <v>0</v>
      </c>
      <c r="BS243" s="154">
        <f t="shared" si="342"/>
        <v>0</v>
      </c>
      <c r="BT243" s="154">
        <f t="shared" si="342"/>
        <v>0</v>
      </c>
      <c r="BU243" s="154">
        <f t="shared" si="342"/>
        <v>0</v>
      </c>
      <c r="BV243" s="154">
        <f t="shared" si="342"/>
        <v>0</v>
      </c>
      <c r="BW243" s="154">
        <f t="shared" si="342"/>
        <v>0</v>
      </c>
      <c r="BX243" s="154">
        <f t="shared" si="342"/>
        <v>0</v>
      </c>
      <c r="BY243" s="154">
        <f t="shared" si="342"/>
        <v>0</v>
      </c>
      <c r="BZ243" s="154">
        <f t="shared" si="342"/>
        <v>0</v>
      </c>
      <c r="CA243" s="154">
        <f t="shared" si="342"/>
        <v>0</v>
      </c>
      <c r="CB243" s="154">
        <f t="shared" si="342"/>
        <v>0</v>
      </c>
      <c r="CC243" s="154">
        <f t="shared" si="342"/>
        <v>0</v>
      </c>
      <c r="CD243" s="154">
        <f t="shared" si="342"/>
        <v>0</v>
      </c>
      <c r="CE243" s="154">
        <f t="shared" si="342"/>
        <v>0</v>
      </c>
      <c r="CF243" s="154">
        <f t="shared" si="342"/>
        <v>0</v>
      </c>
      <c r="CG243" s="154">
        <f t="shared" si="342"/>
        <v>0</v>
      </c>
      <c r="CH243" s="154">
        <f t="shared" si="342"/>
        <v>0</v>
      </c>
      <c r="CI243" s="154">
        <f t="shared" si="342"/>
        <v>0</v>
      </c>
      <c r="CJ243" s="154">
        <f t="shared" si="342"/>
        <v>0</v>
      </c>
      <c r="CK243" s="154">
        <f t="shared" si="342"/>
        <v>0</v>
      </c>
      <c r="CL243" s="154">
        <f t="shared" si="342"/>
        <v>0</v>
      </c>
      <c r="CM243" s="154">
        <f t="shared" si="342"/>
        <v>0</v>
      </c>
      <c r="CN243" s="154">
        <f t="shared" si="342"/>
        <v>0</v>
      </c>
      <c r="CO243" s="154">
        <f t="shared" si="342"/>
        <v>0</v>
      </c>
      <c r="CP243" s="154">
        <f t="shared" si="342"/>
        <v>0</v>
      </c>
      <c r="CQ243" s="154">
        <f t="shared" si="342"/>
        <v>0</v>
      </c>
      <c r="CR243" s="154">
        <f t="shared" si="342"/>
        <v>0</v>
      </c>
      <c r="CS243" s="154">
        <f t="shared" si="342"/>
        <v>0</v>
      </c>
      <c r="CT243" s="154">
        <f t="shared" si="342"/>
        <v>0</v>
      </c>
      <c r="CU243" s="154">
        <f t="shared" si="342"/>
        <v>0</v>
      </c>
      <c r="CV243" s="154">
        <f t="shared" si="342"/>
        <v>0</v>
      </c>
      <c r="CW243" s="154">
        <f t="shared" si="342"/>
        <v>0</v>
      </c>
      <c r="CX243" s="154">
        <f t="shared" si="342"/>
        <v>0</v>
      </c>
      <c r="CY243" s="154">
        <f t="shared" si="342"/>
        <v>0</v>
      </c>
      <c r="CZ243" s="154">
        <f t="shared" si="342"/>
        <v>0</v>
      </c>
      <c r="DA243" s="154">
        <f t="shared" si="342"/>
        <v>0</v>
      </c>
      <c r="DB243" s="154">
        <f t="shared" si="342"/>
        <v>0</v>
      </c>
      <c r="DC243" s="154">
        <f t="shared" si="342"/>
        <v>0</v>
      </c>
      <c r="DD243" s="154">
        <f t="shared" si="342"/>
        <v>0</v>
      </c>
      <c r="DE243" s="154">
        <f t="shared" si="342"/>
        <v>0</v>
      </c>
      <c r="DF243" s="154">
        <f t="shared" si="342"/>
        <v>0</v>
      </c>
      <c r="DG243" s="154">
        <f t="shared" si="342"/>
        <v>0</v>
      </c>
      <c r="DH243" s="154">
        <f t="shared" si="342"/>
        <v>0</v>
      </c>
      <c r="DI243" s="154">
        <f t="shared" si="342"/>
        <v>0</v>
      </c>
      <c r="DJ243" s="154">
        <f t="shared" si="342"/>
        <v>0</v>
      </c>
      <c r="DK243" s="154">
        <f t="shared" si="342"/>
        <v>0</v>
      </c>
      <c r="DL243" s="154">
        <f t="shared" si="342"/>
        <v>0</v>
      </c>
      <c r="DM243" s="154">
        <f t="shared" si="342"/>
        <v>0</v>
      </c>
      <c r="DN243" s="154">
        <f t="shared" si="342"/>
        <v>0</v>
      </c>
      <c r="DO243" s="154">
        <f t="shared" si="342"/>
        <v>0</v>
      </c>
      <c r="DP243" s="154">
        <f t="shared" si="342"/>
        <v>0</v>
      </c>
      <c r="DQ243" s="154">
        <f t="shared" si="342"/>
        <v>0</v>
      </c>
      <c r="DR243" s="154">
        <f t="shared" si="342"/>
        <v>0</v>
      </c>
      <c r="DS243" s="154">
        <f t="shared" si="342"/>
        <v>0</v>
      </c>
      <c r="DT243" s="154">
        <f t="shared" si="342"/>
        <v>0</v>
      </c>
      <c r="DU243" s="154">
        <f t="shared" si="342"/>
        <v>0</v>
      </c>
      <c r="DV243" s="154">
        <f t="shared" si="342"/>
        <v>0</v>
      </c>
      <c r="DW243" s="154">
        <f t="shared" si="342"/>
        <v>0</v>
      </c>
      <c r="DX243" s="154">
        <f t="shared" si="342"/>
        <v>0</v>
      </c>
      <c r="DY243" s="154">
        <f t="shared" si="342"/>
        <v>0</v>
      </c>
      <c r="DZ243" s="154">
        <f t="shared" si="342"/>
        <v>0</v>
      </c>
      <c r="EA243" s="154">
        <f t="shared" si="342"/>
        <v>0</v>
      </c>
      <c r="EB243" s="154">
        <f t="shared" si="342"/>
        <v>0</v>
      </c>
      <c r="EC243" s="154">
        <f t="shared" ref="EC243:GN243" si="343">IF(EC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ED243" s="154">
        <f t="shared" si="343"/>
        <v>0</v>
      </c>
      <c r="EE243" s="154">
        <f t="shared" si="343"/>
        <v>0</v>
      </c>
      <c r="EF243" s="154">
        <f t="shared" si="343"/>
        <v>0</v>
      </c>
      <c r="EG243" s="154">
        <f t="shared" si="343"/>
        <v>0</v>
      </c>
      <c r="EH243" s="154">
        <f t="shared" si="343"/>
        <v>0</v>
      </c>
      <c r="EI243" s="154">
        <f t="shared" si="343"/>
        <v>0</v>
      </c>
      <c r="EJ243" s="154">
        <f t="shared" si="343"/>
        <v>0</v>
      </c>
      <c r="EK243" s="154">
        <f t="shared" si="343"/>
        <v>0</v>
      </c>
      <c r="EL243" s="154">
        <f t="shared" si="343"/>
        <v>0</v>
      </c>
      <c r="EM243" s="154">
        <f t="shared" si="343"/>
        <v>0</v>
      </c>
      <c r="EN243" s="154">
        <f t="shared" si="343"/>
        <v>0</v>
      </c>
      <c r="EO243" s="154">
        <f t="shared" si="343"/>
        <v>0</v>
      </c>
      <c r="EP243" s="154">
        <f t="shared" si="343"/>
        <v>0</v>
      </c>
      <c r="EQ243" s="154">
        <f t="shared" si="343"/>
        <v>0</v>
      </c>
      <c r="ER243" s="154">
        <f t="shared" si="343"/>
        <v>0</v>
      </c>
      <c r="ES243" s="154">
        <f t="shared" si="343"/>
        <v>0</v>
      </c>
      <c r="ET243" s="154">
        <f t="shared" si="343"/>
        <v>0</v>
      </c>
      <c r="EU243" s="154">
        <f t="shared" si="343"/>
        <v>0</v>
      </c>
      <c r="EV243" s="154">
        <f t="shared" si="343"/>
        <v>0</v>
      </c>
      <c r="EW243" s="154">
        <f t="shared" si="343"/>
        <v>0</v>
      </c>
      <c r="EX243" s="154">
        <f t="shared" si="343"/>
        <v>0</v>
      </c>
      <c r="EY243" s="154">
        <f t="shared" si="343"/>
        <v>0</v>
      </c>
      <c r="EZ243" s="154">
        <f t="shared" si="343"/>
        <v>0</v>
      </c>
      <c r="FA243" s="154">
        <f t="shared" si="343"/>
        <v>0</v>
      </c>
      <c r="FB243" s="154">
        <f t="shared" si="343"/>
        <v>0</v>
      </c>
      <c r="FC243" s="154">
        <f t="shared" si="343"/>
        <v>0</v>
      </c>
      <c r="FD243" s="154">
        <f t="shared" si="343"/>
        <v>0</v>
      </c>
      <c r="FE243" s="154">
        <f t="shared" si="343"/>
        <v>0</v>
      </c>
      <c r="FF243" s="154">
        <f t="shared" si="343"/>
        <v>0</v>
      </c>
      <c r="FG243" s="154">
        <f t="shared" si="343"/>
        <v>0</v>
      </c>
      <c r="FH243" s="154">
        <f t="shared" si="343"/>
        <v>0</v>
      </c>
      <c r="FI243" s="154">
        <f t="shared" si="343"/>
        <v>0</v>
      </c>
      <c r="FJ243" s="154">
        <f t="shared" si="343"/>
        <v>0</v>
      </c>
      <c r="FK243" s="154">
        <f t="shared" si="343"/>
        <v>0</v>
      </c>
      <c r="FL243" s="154">
        <f t="shared" si="343"/>
        <v>0</v>
      </c>
      <c r="FM243" s="154">
        <f t="shared" si="343"/>
        <v>0</v>
      </c>
      <c r="FN243" s="154">
        <f t="shared" si="343"/>
        <v>0</v>
      </c>
      <c r="FO243" s="154">
        <f t="shared" si="343"/>
        <v>0</v>
      </c>
      <c r="FP243" s="154">
        <f t="shared" si="343"/>
        <v>0</v>
      </c>
      <c r="FQ243" s="154">
        <f t="shared" si="343"/>
        <v>0</v>
      </c>
      <c r="FR243" s="154">
        <f t="shared" si="343"/>
        <v>0</v>
      </c>
      <c r="FS243" s="154">
        <f t="shared" si="343"/>
        <v>0</v>
      </c>
      <c r="FT243" s="154">
        <f t="shared" si="343"/>
        <v>0</v>
      </c>
      <c r="FU243" s="154">
        <f t="shared" si="343"/>
        <v>0</v>
      </c>
      <c r="FV243" s="154">
        <f t="shared" si="343"/>
        <v>0</v>
      </c>
      <c r="FW243" s="154">
        <f t="shared" si="343"/>
        <v>0</v>
      </c>
      <c r="FX243" s="154">
        <f t="shared" si="343"/>
        <v>0</v>
      </c>
      <c r="FY243" s="154">
        <f t="shared" si="343"/>
        <v>0</v>
      </c>
      <c r="FZ243" s="154">
        <f t="shared" si="343"/>
        <v>-12092.305277380923</v>
      </c>
      <c r="GA243" s="154">
        <f t="shared" si="343"/>
        <v>0</v>
      </c>
      <c r="GB243" s="154">
        <f t="shared" si="343"/>
        <v>0</v>
      </c>
      <c r="GC243" s="154">
        <f t="shared" si="343"/>
        <v>0</v>
      </c>
      <c r="GD243" s="154">
        <f t="shared" si="343"/>
        <v>0</v>
      </c>
      <c r="GE243" s="154">
        <f t="shared" si="343"/>
        <v>0</v>
      </c>
      <c r="GF243" s="154">
        <f t="shared" si="343"/>
        <v>0</v>
      </c>
      <c r="GG243" s="154">
        <f t="shared" si="343"/>
        <v>0</v>
      </c>
      <c r="GH243" s="154">
        <f t="shared" si="343"/>
        <v>0</v>
      </c>
      <c r="GI243" s="154">
        <f t="shared" si="343"/>
        <v>0</v>
      </c>
      <c r="GJ243" s="154">
        <f t="shared" si="343"/>
        <v>0</v>
      </c>
      <c r="GK243" s="154">
        <f t="shared" si="343"/>
        <v>0</v>
      </c>
      <c r="GL243" s="154">
        <f t="shared" si="343"/>
        <v>0</v>
      </c>
      <c r="GM243" s="154">
        <f t="shared" si="343"/>
        <v>0</v>
      </c>
      <c r="GN243" s="154">
        <f t="shared" si="343"/>
        <v>0</v>
      </c>
      <c r="GO243" s="154">
        <f t="shared" ref="GO243:IZ243" si="344">IF(GO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GP243" s="154">
        <f t="shared" si="344"/>
        <v>0</v>
      </c>
      <c r="GQ243" s="154">
        <f t="shared" si="344"/>
        <v>0</v>
      </c>
      <c r="GR243" s="154">
        <f t="shared" si="344"/>
        <v>0</v>
      </c>
      <c r="GS243" s="154">
        <f t="shared" si="344"/>
        <v>0</v>
      </c>
      <c r="GT243" s="154">
        <f t="shared" si="344"/>
        <v>0</v>
      </c>
      <c r="GU243" s="154">
        <f t="shared" si="344"/>
        <v>0</v>
      </c>
      <c r="GV243" s="154">
        <f t="shared" si="344"/>
        <v>0</v>
      </c>
      <c r="GW243" s="154">
        <f t="shared" si="344"/>
        <v>0</v>
      </c>
      <c r="GX243" s="154">
        <f t="shared" si="344"/>
        <v>0</v>
      </c>
      <c r="GY243" s="154">
        <f t="shared" si="344"/>
        <v>0</v>
      </c>
      <c r="GZ243" s="154">
        <f t="shared" si="344"/>
        <v>0</v>
      </c>
      <c r="HA243" s="154">
        <f t="shared" si="344"/>
        <v>0</v>
      </c>
      <c r="HB243" s="154">
        <f t="shared" si="344"/>
        <v>0</v>
      </c>
      <c r="HC243" s="154">
        <f t="shared" si="344"/>
        <v>0</v>
      </c>
      <c r="HD243" s="154">
        <f t="shared" si="344"/>
        <v>0</v>
      </c>
      <c r="HE243" s="154">
        <f t="shared" si="344"/>
        <v>0</v>
      </c>
      <c r="HF243" s="154">
        <f t="shared" si="344"/>
        <v>0</v>
      </c>
      <c r="HG243" s="154">
        <f t="shared" si="344"/>
        <v>0</v>
      </c>
      <c r="HH243" s="154">
        <f t="shared" si="344"/>
        <v>0</v>
      </c>
      <c r="HI243" s="154">
        <f t="shared" si="344"/>
        <v>0</v>
      </c>
      <c r="HJ243" s="154">
        <f t="shared" si="344"/>
        <v>0</v>
      </c>
      <c r="HK243" s="154">
        <f t="shared" si="344"/>
        <v>0</v>
      </c>
      <c r="HL243" s="154">
        <f t="shared" si="344"/>
        <v>0</v>
      </c>
      <c r="HM243" s="154">
        <f t="shared" si="344"/>
        <v>0</v>
      </c>
      <c r="HN243" s="154">
        <f t="shared" si="344"/>
        <v>0</v>
      </c>
      <c r="HO243" s="154">
        <f t="shared" si="344"/>
        <v>0</v>
      </c>
      <c r="HP243" s="154">
        <f t="shared" si="344"/>
        <v>0</v>
      </c>
      <c r="HQ243" s="154">
        <f t="shared" si="344"/>
        <v>0</v>
      </c>
      <c r="HR243" s="154">
        <f t="shared" si="344"/>
        <v>0</v>
      </c>
      <c r="HS243" s="154">
        <f t="shared" si="344"/>
        <v>0</v>
      </c>
      <c r="HT243" s="154">
        <f t="shared" si="344"/>
        <v>0</v>
      </c>
      <c r="HU243" s="154">
        <f t="shared" si="344"/>
        <v>0</v>
      </c>
      <c r="HV243" s="154">
        <f t="shared" si="344"/>
        <v>0</v>
      </c>
      <c r="HW243" s="154">
        <f t="shared" si="344"/>
        <v>0</v>
      </c>
      <c r="HX243" s="154">
        <f t="shared" si="344"/>
        <v>0</v>
      </c>
      <c r="HY243" s="154">
        <f t="shared" si="344"/>
        <v>0</v>
      </c>
      <c r="HZ243" s="154">
        <f t="shared" si="344"/>
        <v>0</v>
      </c>
      <c r="IA243" s="154">
        <f t="shared" si="344"/>
        <v>0</v>
      </c>
      <c r="IB243" s="154">
        <f t="shared" si="344"/>
        <v>0</v>
      </c>
      <c r="IC243" s="154">
        <f t="shared" si="344"/>
        <v>0</v>
      </c>
      <c r="ID243" s="154">
        <f t="shared" si="344"/>
        <v>0</v>
      </c>
      <c r="IE243" s="154">
        <f t="shared" si="344"/>
        <v>0</v>
      </c>
      <c r="IF243" s="154">
        <f t="shared" si="344"/>
        <v>0</v>
      </c>
      <c r="IG243" s="154">
        <f t="shared" si="344"/>
        <v>0</v>
      </c>
      <c r="IH243" s="154">
        <f t="shared" si="344"/>
        <v>0</v>
      </c>
      <c r="II243" s="154">
        <f t="shared" si="344"/>
        <v>0</v>
      </c>
      <c r="IJ243" s="154">
        <f t="shared" si="344"/>
        <v>0</v>
      </c>
      <c r="IK243" s="154">
        <f t="shared" si="344"/>
        <v>0</v>
      </c>
      <c r="IL243" s="154">
        <f t="shared" si="344"/>
        <v>0</v>
      </c>
      <c r="IM243" s="154">
        <f t="shared" si="344"/>
        <v>0</v>
      </c>
      <c r="IN243" s="154">
        <f t="shared" si="344"/>
        <v>0</v>
      </c>
      <c r="IO243" s="154">
        <f t="shared" si="344"/>
        <v>0</v>
      </c>
      <c r="IP243" s="154">
        <f t="shared" si="344"/>
        <v>0</v>
      </c>
      <c r="IQ243" s="154">
        <f t="shared" si="344"/>
        <v>0</v>
      </c>
      <c r="IR243" s="154">
        <f t="shared" si="344"/>
        <v>0</v>
      </c>
      <c r="IS243" s="154">
        <f t="shared" si="344"/>
        <v>0</v>
      </c>
      <c r="IT243" s="154">
        <f t="shared" si="344"/>
        <v>0</v>
      </c>
      <c r="IU243" s="154">
        <f t="shared" si="344"/>
        <v>0</v>
      </c>
      <c r="IV243" s="154">
        <f t="shared" si="344"/>
        <v>0</v>
      </c>
      <c r="IW243" s="154">
        <f t="shared" si="344"/>
        <v>0</v>
      </c>
      <c r="IX243" s="154">
        <f t="shared" si="344"/>
        <v>0</v>
      </c>
      <c r="IY243" s="154">
        <f t="shared" si="344"/>
        <v>0</v>
      </c>
      <c r="IZ243" s="154">
        <f t="shared" si="344"/>
        <v>0</v>
      </c>
      <c r="JA243" s="154">
        <f t="shared" ref="JA243:LL243" si="345">IF(JA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JB243" s="154">
        <f t="shared" si="345"/>
        <v>0</v>
      </c>
      <c r="JC243" s="154">
        <f t="shared" si="345"/>
        <v>0</v>
      </c>
      <c r="JD243" s="154">
        <f t="shared" si="345"/>
        <v>0</v>
      </c>
      <c r="JE243" s="154">
        <f t="shared" si="345"/>
        <v>0</v>
      </c>
      <c r="JF243" s="154">
        <f t="shared" si="345"/>
        <v>0</v>
      </c>
      <c r="JG243" s="154">
        <f t="shared" si="345"/>
        <v>0</v>
      </c>
      <c r="JH243" s="154">
        <f t="shared" si="345"/>
        <v>0</v>
      </c>
      <c r="JI243" s="154">
        <f t="shared" si="345"/>
        <v>0</v>
      </c>
      <c r="JJ243" s="154">
        <f t="shared" si="345"/>
        <v>0</v>
      </c>
      <c r="JK243" s="154">
        <f t="shared" si="345"/>
        <v>0</v>
      </c>
      <c r="JL243" s="154">
        <f t="shared" si="345"/>
        <v>0</v>
      </c>
      <c r="JM243" s="154">
        <f t="shared" si="345"/>
        <v>0</v>
      </c>
      <c r="JN243" s="154">
        <f t="shared" si="345"/>
        <v>0</v>
      </c>
      <c r="JO243" s="154">
        <f t="shared" si="345"/>
        <v>0</v>
      </c>
      <c r="JP243" s="154">
        <f t="shared" si="345"/>
        <v>0</v>
      </c>
      <c r="JQ243" s="154">
        <f t="shared" si="345"/>
        <v>0</v>
      </c>
      <c r="JR243" s="154">
        <f t="shared" si="345"/>
        <v>0</v>
      </c>
      <c r="JS243" s="154">
        <f t="shared" si="345"/>
        <v>0</v>
      </c>
      <c r="JT243" s="154">
        <f t="shared" si="345"/>
        <v>0</v>
      </c>
      <c r="JU243" s="154">
        <f t="shared" si="345"/>
        <v>0</v>
      </c>
      <c r="JV243" s="154">
        <f t="shared" si="345"/>
        <v>0</v>
      </c>
      <c r="JW243" s="154">
        <f t="shared" si="345"/>
        <v>0</v>
      </c>
      <c r="JX243" s="154">
        <f t="shared" si="345"/>
        <v>0</v>
      </c>
      <c r="JY243" s="154">
        <f t="shared" si="345"/>
        <v>0</v>
      </c>
      <c r="JZ243" s="154">
        <f t="shared" si="345"/>
        <v>0</v>
      </c>
      <c r="KA243" s="154">
        <f t="shared" si="345"/>
        <v>0</v>
      </c>
      <c r="KB243" s="154">
        <f t="shared" si="345"/>
        <v>0</v>
      </c>
      <c r="KC243" s="154">
        <f t="shared" si="345"/>
        <v>0</v>
      </c>
      <c r="KD243" s="154">
        <f t="shared" si="345"/>
        <v>0</v>
      </c>
      <c r="KE243" s="154">
        <f t="shared" si="345"/>
        <v>0</v>
      </c>
      <c r="KF243" s="154">
        <f t="shared" si="345"/>
        <v>0</v>
      </c>
      <c r="KG243" s="154">
        <f t="shared" si="345"/>
        <v>0</v>
      </c>
      <c r="KH243" s="154">
        <f t="shared" si="345"/>
        <v>0</v>
      </c>
      <c r="KI243" s="154">
        <f t="shared" si="345"/>
        <v>0</v>
      </c>
      <c r="KJ243" s="154">
        <f t="shared" si="345"/>
        <v>0</v>
      </c>
      <c r="KK243" s="154">
        <f t="shared" si="345"/>
        <v>0</v>
      </c>
      <c r="KL243" s="154">
        <f t="shared" si="345"/>
        <v>0</v>
      </c>
      <c r="KM243" s="154">
        <f t="shared" si="345"/>
        <v>0</v>
      </c>
      <c r="KN243" s="154">
        <f t="shared" si="345"/>
        <v>0</v>
      </c>
      <c r="KO243" s="154">
        <f t="shared" si="345"/>
        <v>0</v>
      </c>
      <c r="KP243" s="154">
        <f t="shared" si="345"/>
        <v>0</v>
      </c>
      <c r="KQ243" s="154">
        <f t="shared" si="345"/>
        <v>0</v>
      </c>
      <c r="KR243" s="154">
        <f t="shared" si="345"/>
        <v>0</v>
      </c>
      <c r="KS243" s="154">
        <f t="shared" si="345"/>
        <v>0</v>
      </c>
      <c r="KT243" s="154">
        <f t="shared" si="345"/>
        <v>0</v>
      </c>
      <c r="KU243" s="154">
        <f t="shared" si="345"/>
        <v>0</v>
      </c>
      <c r="KV243" s="154">
        <f t="shared" si="345"/>
        <v>0</v>
      </c>
      <c r="KW243" s="154">
        <f t="shared" si="345"/>
        <v>0</v>
      </c>
      <c r="KX243" s="154">
        <f t="shared" si="345"/>
        <v>0</v>
      </c>
      <c r="KY243" s="154">
        <f t="shared" si="345"/>
        <v>0</v>
      </c>
      <c r="KZ243" s="154">
        <f t="shared" si="345"/>
        <v>0</v>
      </c>
      <c r="LA243" s="154">
        <f t="shared" si="345"/>
        <v>0</v>
      </c>
      <c r="LB243" s="154">
        <f t="shared" si="345"/>
        <v>0</v>
      </c>
      <c r="LC243" s="154">
        <f t="shared" si="345"/>
        <v>0</v>
      </c>
      <c r="LD243" s="154">
        <f t="shared" si="345"/>
        <v>0</v>
      </c>
      <c r="LE243" s="154">
        <f t="shared" si="345"/>
        <v>0</v>
      </c>
      <c r="LF243" s="154">
        <f t="shared" si="345"/>
        <v>0</v>
      </c>
      <c r="LG243" s="154">
        <f t="shared" si="345"/>
        <v>0</v>
      </c>
      <c r="LH243" s="154">
        <f t="shared" si="345"/>
        <v>0</v>
      </c>
      <c r="LI243" s="154">
        <f t="shared" si="345"/>
        <v>0</v>
      </c>
      <c r="LJ243" s="154">
        <f t="shared" si="345"/>
        <v>0</v>
      </c>
      <c r="LK243" s="154">
        <f t="shared" si="345"/>
        <v>0</v>
      </c>
      <c r="LL243" s="154">
        <f t="shared" si="345"/>
        <v>0</v>
      </c>
      <c r="LM243" s="154">
        <f t="shared" ref="LM243:NK243" si="346">IF(LM$165=EOMONTH($E67,$R67*(1-$O67)),SUMIFS($D236:$NK236,$D$165:$NK$165,"&gt;"&amp;EOMONTH($E67,$R67*(1-$O67)+$S67*(1-$O67)+$T67*$O67),$D$165:$NK$165,"&lt;="&amp;EOMONTH($E67,$R67*(1-$O67)+60))*-($AF67*(1-$O67)+$AH67*$O67)+SUMIFS($D236:$NK236,$D$165:$NK$165,"&gt;"&amp;EOMONTH($E67,$R67*(1-$O67)+60),$D$165:$NK$165,"&lt;="&amp;EOMONTH($E67,$R67*(1-$O67)+300))*-($AG67*(1-$O67)+$AI67*$O67),0)</f>
        <v>0</v>
      </c>
      <c r="LN243" s="154">
        <f t="shared" si="346"/>
        <v>0</v>
      </c>
      <c r="LO243" s="154">
        <f t="shared" si="346"/>
        <v>0</v>
      </c>
      <c r="LP243" s="154">
        <f t="shared" si="346"/>
        <v>0</v>
      </c>
      <c r="LQ243" s="154">
        <f t="shared" si="346"/>
        <v>0</v>
      </c>
      <c r="LR243" s="154">
        <f t="shared" si="346"/>
        <v>0</v>
      </c>
      <c r="LS243" s="154">
        <f t="shared" si="346"/>
        <v>0</v>
      </c>
      <c r="LT243" s="154">
        <f t="shared" si="346"/>
        <v>0</v>
      </c>
      <c r="LU243" s="154">
        <f t="shared" si="346"/>
        <v>0</v>
      </c>
      <c r="LV243" s="154">
        <f t="shared" si="346"/>
        <v>0</v>
      </c>
      <c r="LW243" s="154">
        <f t="shared" si="346"/>
        <v>0</v>
      </c>
      <c r="LX243" s="154">
        <f t="shared" si="346"/>
        <v>0</v>
      </c>
      <c r="LY243" s="154">
        <f t="shared" si="346"/>
        <v>0</v>
      </c>
      <c r="LZ243" s="154">
        <f t="shared" si="346"/>
        <v>0</v>
      </c>
      <c r="MA243" s="154">
        <f t="shared" si="346"/>
        <v>0</v>
      </c>
      <c r="MB243" s="154">
        <f t="shared" si="346"/>
        <v>0</v>
      </c>
      <c r="MC243" s="154">
        <f t="shared" si="346"/>
        <v>0</v>
      </c>
      <c r="MD243" s="154">
        <f t="shared" si="346"/>
        <v>0</v>
      </c>
      <c r="ME243" s="154">
        <f t="shared" si="346"/>
        <v>0</v>
      </c>
      <c r="MF243" s="154">
        <f t="shared" si="346"/>
        <v>0</v>
      </c>
      <c r="MG243" s="154">
        <f t="shared" si="346"/>
        <v>0</v>
      </c>
      <c r="MH243" s="154">
        <f t="shared" si="346"/>
        <v>0</v>
      </c>
      <c r="MI243" s="154">
        <f t="shared" si="346"/>
        <v>0</v>
      </c>
      <c r="MJ243" s="154">
        <f t="shared" si="346"/>
        <v>0</v>
      </c>
      <c r="MK243" s="154">
        <f t="shared" si="346"/>
        <v>0</v>
      </c>
      <c r="ML243" s="154">
        <f t="shared" si="346"/>
        <v>0</v>
      </c>
      <c r="MM243" s="154">
        <f t="shared" si="346"/>
        <v>0</v>
      </c>
      <c r="MN243" s="154">
        <f t="shared" si="346"/>
        <v>0</v>
      </c>
      <c r="MO243" s="154">
        <f t="shared" si="346"/>
        <v>0</v>
      </c>
      <c r="MP243" s="154">
        <f t="shared" si="346"/>
        <v>0</v>
      </c>
      <c r="MQ243" s="154">
        <f t="shared" si="346"/>
        <v>0</v>
      </c>
      <c r="MR243" s="154">
        <f t="shared" si="346"/>
        <v>0</v>
      </c>
      <c r="MS243" s="154">
        <f t="shared" si="346"/>
        <v>0</v>
      </c>
      <c r="MT243" s="154">
        <f t="shared" si="346"/>
        <v>0</v>
      </c>
      <c r="MU243" s="154">
        <f t="shared" si="346"/>
        <v>0</v>
      </c>
      <c r="MV243" s="154">
        <f t="shared" si="346"/>
        <v>0</v>
      </c>
      <c r="MW243" s="154">
        <f t="shared" si="346"/>
        <v>0</v>
      </c>
      <c r="MX243" s="154">
        <f t="shared" si="346"/>
        <v>0</v>
      </c>
      <c r="MY243" s="154">
        <f t="shared" si="346"/>
        <v>0</v>
      </c>
      <c r="MZ243" s="154">
        <f t="shared" si="346"/>
        <v>0</v>
      </c>
      <c r="NA243" s="154">
        <f t="shared" si="346"/>
        <v>0</v>
      </c>
      <c r="NB243" s="154">
        <f t="shared" si="346"/>
        <v>0</v>
      </c>
      <c r="NC243" s="154">
        <f t="shared" si="346"/>
        <v>0</v>
      </c>
      <c r="ND243" s="154">
        <f t="shared" si="346"/>
        <v>0</v>
      </c>
      <c r="NE243" s="154">
        <f t="shared" si="346"/>
        <v>0</v>
      </c>
      <c r="NF243" s="154">
        <f t="shared" si="346"/>
        <v>0</v>
      </c>
      <c r="NG243" s="154">
        <f t="shared" si="346"/>
        <v>0</v>
      </c>
      <c r="NH243" s="154">
        <f t="shared" si="346"/>
        <v>0</v>
      </c>
      <c r="NI243" s="154">
        <f t="shared" si="346"/>
        <v>0</v>
      </c>
      <c r="NJ243" s="154">
        <f t="shared" si="346"/>
        <v>0</v>
      </c>
      <c r="NK243" s="157">
        <f t="shared" si="346"/>
        <v>0</v>
      </c>
    </row>
    <row r="244" spans="1:375" x14ac:dyDescent="0.25">
      <c r="A244" s="158">
        <f t="shared" ca="1" si="292"/>
        <v>879687.13678070798</v>
      </c>
      <c r="B244" s="162"/>
      <c r="C244" s="159" t="s">
        <v>151</v>
      </c>
      <c r="D244" s="160">
        <f ca="1">SUM(D239:D243)</f>
        <v>249.9863518952825</v>
      </c>
      <c r="E244" s="160">
        <f t="shared" ref="E244:BP244" ca="1" si="347">SUM(E239:E243)</f>
        <v>250.08723557835992</v>
      </c>
      <c r="F244" s="160">
        <f t="shared" ca="1" si="347"/>
        <v>229.67271121490467</v>
      </c>
      <c r="G244" s="160">
        <f t="shared" ca="1" si="347"/>
        <v>229.77302082096503</v>
      </c>
      <c r="H244" s="160">
        <f t="shared" ca="1" si="347"/>
        <v>2208.2564902346053</v>
      </c>
      <c r="I244" s="160">
        <f t="shared" ca="1" si="347"/>
        <v>2211.2527427293298</v>
      </c>
      <c r="J244" s="160">
        <f t="shared" ca="1" si="347"/>
        <v>2229.917284558599</v>
      </c>
      <c r="K244" s="160">
        <f t="shared" ca="1" si="347"/>
        <v>2230.0196703146235</v>
      </c>
      <c r="L244" s="160">
        <f t="shared" ca="1" si="347"/>
        <v>2230.1223085815427</v>
      </c>
      <c r="M244" s="160">
        <f t="shared" ca="1" si="347"/>
        <v>2230.2251999821174</v>
      </c>
      <c r="N244" s="160">
        <f t="shared" ca="1" si="347"/>
        <v>2230.3283451406428</v>
      </c>
      <c r="O244" s="160">
        <f t="shared" ca="1" si="347"/>
        <v>2289.7963431285511</v>
      </c>
      <c r="P244" s="160">
        <f t="shared" ca="1" si="347"/>
        <v>2293.9534927106629</v>
      </c>
      <c r="Q244" s="160">
        <f t="shared" ca="1" si="347"/>
        <v>2294.6142751431198</v>
      </c>
      <c r="R244" s="160">
        <f t="shared" ca="1" si="347"/>
        <v>2294.7184416072596</v>
      </c>
      <c r="S244" s="160">
        <f t="shared" ca="1" si="347"/>
        <v>2294.8228649740004</v>
      </c>
      <c r="T244" s="160">
        <f t="shared" ca="1" si="347"/>
        <v>2294.9275458769348</v>
      </c>
      <c r="U244" s="160">
        <f t="shared" ca="1" si="347"/>
        <v>2295.0324849512153</v>
      </c>
      <c r="V244" s="160">
        <f t="shared" ca="1" si="347"/>
        <v>2295.1376828335628</v>
      </c>
      <c r="W244" s="160">
        <f t="shared" ca="1" si="347"/>
        <v>2295.243140162268</v>
      </c>
      <c r="X244" s="160">
        <f t="shared" ca="1" si="347"/>
        <v>2295.3488575771948</v>
      </c>
      <c r="Y244" s="160">
        <f t="shared" ca="1" si="347"/>
        <v>2295.4548357197864</v>
      </c>
      <c r="Z244" s="160">
        <f t="shared" ca="1" si="347"/>
        <v>2295.5610752330676</v>
      </c>
      <c r="AA244" s="160">
        <f t="shared" ca="1" si="347"/>
        <v>2356.8131131606133</v>
      </c>
      <c r="AB244" s="160">
        <f t="shared" ca="1" si="347"/>
        <v>2476.8899867747755</v>
      </c>
      <c r="AC244" s="160">
        <f t="shared" ca="1" si="347"/>
        <v>2477.5705926802066</v>
      </c>
      <c r="AD244" s="160">
        <f t="shared" ca="1" si="347"/>
        <v>2477.6778841382697</v>
      </c>
      <c r="AE244" s="160">
        <f t="shared" ca="1" si="347"/>
        <v>2477.7854402060134</v>
      </c>
      <c r="AF244" s="160">
        <f t="shared" ca="1" si="347"/>
        <v>2477.8932615360354</v>
      </c>
      <c r="AG244" s="160">
        <f t="shared" ca="1" si="347"/>
        <v>2478.0013487825445</v>
      </c>
      <c r="AH244" s="160">
        <f t="shared" ca="1" si="347"/>
        <v>2478.1097026013622</v>
      </c>
      <c r="AI244" s="160">
        <f t="shared" ca="1" si="347"/>
        <v>2478.2183236499286</v>
      </c>
      <c r="AJ244" s="160">
        <f t="shared" ca="1" si="347"/>
        <v>2478.3272125873032</v>
      </c>
      <c r="AK244" s="160">
        <f t="shared" ca="1" si="347"/>
        <v>2478.4363700741728</v>
      </c>
      <c r="AL244" s="160">
        <f t="shared" ca="1" si="347"/>
        <v>2478.5457967728526</v>
      </c>
      <c r="AM244" s="160">
        <f t="shared" ca="1" si="347"/>
        <v>2541.4969653128633</v>
      </c>
      <c r="AN244" s="160">
        <f t="shared" ca="1" si="347"/>
        <v>2548.155094412788</v>
      </c>
      <c r="AO244" s="160">
        <f t="shared" ca="1" si="347"/>
        <v>2548.9945490207433</v>
      </c>
      <c r="AP244" s="160">
        <f t="shared" ca="1" si="347"/>
        <v>2549.1050592225488</v>
      </c>
      <c r="AQ244" s="160">
        <f t="shared" ca="1" si="347"/>
        <v>2549.2158419723246</v>
      </c>
      <c r="AR244" s="160">
        <f t="shared" ca="1" si="347"/>
        <v>2549.3268979422473</v>
      </c>
      <c r="AS244" s="160">
        <f t="shared" ca="1" si="347"/>
        <v>2549.4382278061516</v>
      </c>
      <c r="AT244" s="160">
        <f t="shared" ca="1" si="347"/>
        <v>2549.5498322395342</v>
      </c>
      <c r="AU244" s="160">
        <f t="shared" ca="1" si="347"/>
        <v>2549.6617119195571</v>
      </c>
      <c r="AV244" s="160">
        <f t="shared" ca="1" si="347"/>
        <v>2549.7738675250534</v>
      </c>
      <c r="AW244" s="160">
        <f t="shared" ca="1" si="347"/>
        <v>2549.8862997365291</v>
      </c>
      <c r="AX244" s="160">
        <f t="shared" ca="1" si="347"/>
        <v>2549.9990092361691</v>
      </c>
      <c r="AY244" s="160">
        <f t="shared" ca="1" si="347"/>
        <v>2614.8387128323798</v>
      </c>
      <c r="AZ244" s="160">
        <f t="shared" ca="1" si="347"/>
        <v>2621.6385225765052</v>
      </c>
      <c r="BA244" s="160">
        <f t="shared" ca="1" si="347"/>
        <v>2622.5031608226991</v>
      </c>
      <c r="BB244" s="160">
        <f t="shared" ca="1" si="347"/>
        <v>2622.616986330559</v>
      </c>
      <c r="BC244" s="160">
        <f t="shared" ca="1" si="347"/>
        <v>2622.7310925628281</v>
      </c>
      <c r="BD244" s="160">
        <f t="shared" ca="1" si="347"/>
        <v>2622.8454802118481</v>
      </c>
      <c r="BE244" s="160">
        <f t="shared" ca="1" si="347"/>
        <v>2622.96014997167</v>
      </c>
      <c r="BF244" s="160">
        <f t="shared" ca="1" si="347"/>
        <v>2623.0751025380537</v>
      </c>
      <c r="BG244" s="160">
        <f t="shared" ca="1" si="347"/>
        <v>2623.1903386084778</v>
      </c>
      <c r="BH244" s="160">
        <f t="shared" ca="1" si="347"/>
        <v>2623.3058588821386</v>
      </c>
      <c r="BI244" s="160">
        <f t="shared" ca="1" si="347"/>
        <v>2623.4216640599584</v>
      </c>
      <c r="BJ244" s="160">
        <f t="shared" ca="1" si="347"/>
        <v>2623.5377548445877</v>
      </c>
      <c r="BK244" s="160">
        <f t="shared" ca="1" si="347"/>
        <v>2690.3226495486851</v>
      </c>
      <c r="BL244" s="160">
        <f t="shared" ca="1" si="347"/>
        <v>2697.2672290917612</v>
      </c>
      <c r="BM244" s="160">
        <f t="shared" ca="1" si="347"/>
        <v>2698.1578064853411</v>
      </c>
      <c r="BN244" s="160">
        <f t="shared" ca="1" si="347"/>
        <v>2698.2750467584365</v>
      </c>
      <c r="BO244" s="160">
        <f t="shared" ca="1" si="347"/>
        <v>2698.3925761776732</v>
      </c>
      <c r="BP244" s="160">
        <f t="shared" ca="1" si="347"/>
        <v>2698.5103954561646</v>
      </c>
      <c r="BQ244" s="160">
        <f t="shared" ref="BQ244:EB244" ca="1" si="348">SUM(BQ239:BQ243)</f>
        <v>2698.6285053087804</v>
      </c>
      <c r="BR244" s="160">
        <f t="shared" ca="1" si="348"/>
        <v>2698.7469064521561</v>
      </c>
      <c r="BS244" s="160">
        <f t="shared" ca="1" si="348"/>
        <v>2698.8655996046928</v>
      </c>
      <c r="BT244" s="160">
        <f t="shared" ca="1" si="348"/>
        <v>2698.9845854865634</v>
      </c>
      <c r="BU244" s="160">
        <f t="shared" ca="1" si="348"/>
        <v>2699.1038648197177</v>
      </c>
      <c r="BV244" s="160">
        <f t="shared" ca="1" si="348"/>
        <v>2699.223438327886</v>
      </c>
      <c r="BW244" s="160">
        <f t="shared" ca="1" si="348"/>
        <v>2768.011879873106</v>
      </c>
      <c r="BX244" s="160">
        <f t="shared" ca="1" si="348"/>
        <v>2775.1043878192336</v>
      </c>
      <c r="BY244" s="160">
        <f t="shared" ca="1" si="348"/>
        <v>2776.0216825346206</v>
      </c>
      <c r="BZ244" s="160">
        <f t="shared" ca="1" si="348"/>
        <v>2776.142440015909</v>
      </c>
      <c r="CA244" s="160">
        <f t="shared" ca="1" si="348"/>
        <v>2776.263495317723</v>
      </c>
      <c r="CB244" s="160">
        <f t="shared" ca="1" si="348"/>
        <v>2776.3848491745689</v>
      </c>
      <c r="CC244" s="160">
        <f t="shared" ca="1" si="348"/>
        <v>2776.5065023227635</v>
      </c>
      <c r="CD244" s="160">
        <f t="shared" ca="1" si="348"/>
        <v>2776.6284555004404</v>
      </c>
      <c r="CE244" s="160">
        <f t="shared" ca="1" si="348"/>
        <v>2776.7507094475532</v>
      </c>
      <c r="CF244" s="160">
        <f t="shared" ca="1" si="348"/>
        <v>2776.8732649058798</v>
      </c>
      <c r="CG244" s="160">
        <f t="shared" ca="1" si="348"/>
        <v>2776.9961226190289</v>
      </c>
      <c r="CH244" s="160">
        <f t="shared" ca="1" si="348"/>
        <v>2777.1192833324421</v>
      </c>
      <c r="CI244" s="160">
        <f t="shared" ca="1" si="348"/>
        <v>2847.9713781240189</v>
      </c>
      <c r="CJ244" s="160">
        <f t="shared" ca="1" si="348"/>
        <v>2855.2150441456242</v>
      </c>
      <c r="CK244" s="160">
        <f t="shared" ca="1" si="348"/>
        <v>2856.1598577024729</v>
      </c>
      <c r="CL244" s="160">
        <f t="shared" ca="1" si="348"/>
        <v>2856.2842379081999</v>
      </c>
      <c r="CM244" s="160">
        <f t="shared" ca="1" si="348"/>
        <v>2856.4089248690689</v>
      </c>
      <c r="CN244" s="160">
        <f t="shared" ca="1" si="348"/>
        <v>2856.5339193416198</v>
      </c>
      <c r="CO244" s="160">
        <f t="shared" ca="1" si="348"/>
        <v>2856.6592220842604</v>
      </c>
      <c r="CP244" s="160">
        <f t="shared" ca="1" si="348"/>
        <v>2856.7848338572676</v>
      </c>
      <c r="CQ244" s="160">
        <f t="shared" ca="1" si="348"/>
        <v>2856.910755422793</v>
      </c>
      <c r="CR244" s="160">
        <f t="shared" ca="1" si="348"/>
        <v>2857.0369875448696</v>
      </c>
      <c r="CS244" s="160">
        <f t="shared" ca="1" si="348"/>
        <v>2857.1635309894136</v>
      </c>
      <c r="CT244" s="160">
        <f t="shared" ca="1" si="348"/>
        <v>2857.2903865242292</v>
      </c>
      <c r="CU244" s="160">
        <f t="shared" ca="1" si="348"/>
        <v>2930.2680441595535</v>
      </c>
      <c r="CV244" s="160">
        <f t="shared" ca="1" si="348"/>
        <v>2937.6661706556433</v>
      </c>
      <c r="CW244" s="160">
        <f t="shared" ca="1" si="348"/>
        <v>2938.6393286191974</v>
      </c>
      <c r="CX244" s="160">
        <f t="shared" ca="1" si="348"/>
        <v>2938.7674402310963</v>
      </c>
      <c r="CY244" s="160">
        <f t="shared" ca="1" si="348"/>
        <v>2938.8958678007912</v>
      </c>
      <c r="CZ244" s="160">
        <f t="shared" ca="1" si="348"/>
        <v>2939.0246121075188</v>
      </c>
      <c r="DA244" s="160">
        <f t="shared" ca="1" si="348"/>
        <v>2939.1536739324383</v>
      </c>
      <c r="DB244" s="160">
        <f t="shared" ca="1" si="348"/>
        <v>2939.2830540586356</v>
      </c>
      <c r="DC244" s="160">
        <f t="shared" ca="1" si="348"/>
        <v>2939.4127532711273</v>
      </c>
      <c r="DD244" s="160">
        <f t="shared" ca="1" si="348"/>
        <v>2939.5427723568664</v>
      </c>
      <c r="DE244" s="160">
        <f t="shared" ca="1" si="348"/>
        <v>2939.673112104746</v>
      </c>
      <c r="DF244" s="160">
        <f t="shared" ca="1" si="348"/>
        <v>2939.8037733056062</v>
      </c>
      <c r="DG244" s="160">
        <f t="shared" ca="1" si="348"/>
        <v>3014.9707606699899</v>
      </c>
      <c r="DH244" s="160">
        <f t="shared" ca="1" si="348"/>
        <v>3022.5267244646757</v>
      </c>
      <c r="DI244" s="160">
        <f t="shared" ca="1" si="348"/>
        <v>3023.5290771671366</v>
      </c>
      <c r="DJ244" s="160">
        <f t="shared" ca="1" si="348"/>
        <v>3023.661032127392</v>
      </c>
      <c r="DK244" s="160">
        <f t="shared" ca="1" si="348"/>
        <v>3023.7933125241775</v>
      </c>
      <c r="DL244" s="160">
        <f t="shared" ca="1" si="348"/>
        <v>3023.9259191601072</v>
      </c>
      <c r="DM244" s="160">
        <f t="shared" ca="1" si="348"/>
        <v>3024.0588528397743</v>
      </c>
      <c r="DN244" s="160">
        <f t="shared" ca="1" si="348"/>
        <v>3024.1921143697577</v>
      </c>
      <c r="DO244" s="160">
        <f t="shared" ca="1" si="348"/>
        <v>3024.3257045586242</v>
      </c>
      <c r="DP244" s="160">
        <f t="shared" ca="1" si="348"/>
        <v>3024.459624216935</v>
      </c>
      <c r="DQ244" s="160">
        <f t="shared" ca="1" si="348"/>
        <v>3024.5938741572518</v>
      </c>
      <c r="DR244" s="160">
        <f t="shared" ca="1" si="348"/>
        <v>3024.7284551941375</v>
      </c>
      <c r="DS244" s="160">
        <f t="shared" ca="1" si="348"/>
        <v>3102.1504521794527</v>
      </c>
      <c r="DT244" s="160">
        <f t="shared" ca="1" si="348"/>
        <v>3138.6117297049832</v>
      </c>
      <c r="DU244" s="160">
        <f t="shared" ca="1" si="348"/>
        <v>3139.6441529885183</v>
      </c>
      <c r="DV244" s="160">
        <f t="shared" ca="1" si="348"/>
        <v>3139.7800665975815</v>
      </c>
      <c r="DW244" s="160">
        <f t="shared" ca="1" si="348"/>
        <v>3139.9163154062703</v>
      </c>
      <c r="DX244" s="160">
        <f t="shared" ca="1" si="348"/>
        <v>3140.0529002412777</v>
      </c>
      <c r="DY244" s="160">
        <f t="shared" ca="1" si="348"/>
        <v>3109.8344275952359</v>
      </c>
      <c r="DZ244" s="160">
        <f t="shared" ca="1" si="348"/>
        <v>3109.9702351963806</v>
      </c>
      <c r="EA244" s="160">
        <f t="shared" ca="1" si="348"/>
        <v>3110.1063777357067</v>
      </c>
      <c r="EB244" s="160">
        <f t="shared" ca="1" si="348"/>
        <v>3110.2428560392623</v>
      </c>
      <c r="EC244" s="160">
        <f t="shared" ref="EC244:GN244" ca="1" si="349">SUM(EC239:EC243)</f>
        <v>3110.3796709351323</v>
      </c>
      <c r="ED244" s="160">
        <f t="shared" ca="1" si="349"/>
        <v>3110.5168232534447</v>
      </c>
      <c r="EE244" s="160">
        <f t="shared" ca="1" si="349"/>
        <v>3190.2442449532564</v>
      </c>
      <c r="EF244" s="160">
        <f t="shared" si="349"/>
        <v>2758.4502594897031</v>
      </c>
      <c r="EG244" s="160">
        <f t="shared" si="349"/>
        <v>2758.5850184694336</v>
      </c>
      <c r="EH244" s="160">
        <f t="shared" si="349"/>
        <v>2758.7201098011619</v>
      </c>
      <c r="EI244" s="160">
        <f t="shared" si="349"/>
        <v>2758.8555343045587</v>
      </c>
      <c r="EJ244" s="160">
        <f t="shared" si="349"/>
        <v>2758.9912928013141</v>
      </c>
      <c r="EK244" s="160">
        <f t="shared" si="349"/>
        <v>2759.1273861151467</v>
      </c>
      <c r="EL244" s="160">
        <f t="shared" si="349"/>
        <v>2759.2638150718053</v>
      </c>
      <c r="EM244" s="160">
        <f t="shared" si="349"/>
        <v>2759.4005804990757</v>
      </c>
      <c r="EN244" s="160">
        <f t="shared" si="349"/>
        <v>2759.5376832267852</v>
      </c>
      <c r="EO244" s="160">
        <f t="shared" si="349"/>
        <v>2759.675124086808</v>
      </c>
      <c r="EP244" s="160">
        <f t="shared" si="349"/>
        <v>2759.8129039130695</v>
      </c>
      <c r="EQ244" s="160">
        <f t="shared" si="349"/>
        <v>2840.4096172774098</v>
      </c>
      <c r="ER244" s="160">
        <f t="shared" si="349"/>
        <v>2841.2037672743945</v>
      </c>
      <c r="ES244" s="160">
        <f t="shared" si="349"/>
        <v>2841.3425690235163</v>
      </c>
      <c r="ET244" s="160">
        <f t="shared" si="349"/>
        <v>2841.4817130951969</v>
      </c>
      <c r="EU244" s="160">
        <f t="shared" si="349"/>
        <v>2841.621200333695</v>
      </c>
      <c r="EV244" s="160">
        <f t="shared" si="349"/>
        <v>2841.7610315853535</v>
      </c>
      <c r="EW244" s="160">
        <f t="shared" si="349"/>
        <v>2841.901207698601</v>
      </c>
      <c r="EX244" s="160">
        <f t="shared" si="349"/>
        <v>2842.0417295239595</v>
      </c>
      <c r="EY244" s="160">
        <f t="shared" si="349"/>
        <v>2842.1825979140481</v>
      </c>
      <c r="EZ244" s="160">
        <f t="shared" si="349"/>
        <v>2842.323813723589</v>
      </c>
      <c r="FA244" s="160">
        <f t="shared" si="349"/>
        <v>2842.4653778094121</v>
      </c>
      <c r="FB244" s="160">
        <f t="shared" si="349"/>
        <v>2842.6072910304615</v>
      </c>
      <c r="FC244" s="160">
        <f t="shared" si="349"/>
        <v>2925.6219057957319</v>
      </c>
      <c r="FD244" s="160">
        <f t="shared" si="349"/>
        <v>2926.4398802926262</v>
      </c>
      <c r="FE244" s="160">
        <f t="shared" si="349"/>
        <v>2926.5828460942221</v>
      </c>
      <c r="FF244" s="160">
        <f t="shared" si="349"/>
        <v>2926.7261644880527</v>
      </c>
      <c r="FG244" s="160">
        <f t="shared" si="349"/>
        <v>2926.8698363437061</v>
      </c>
      <c r="FH244" s="160">
        <f t="shared" si="349"/>
        <v>2927.0138625329141</v>
      </c>
      <c r="FI244" s="160">
        <f t="shared" si="349"/>
        <v>2927.1582439295589</v>
      </c>
      <c r="FJ244" s="160">
        <f t="shared" si="349"/>
        <v>2927.3029814096781</v>
      </c>
      <c r="FK244" s="160">
        <f t="shared" si="349"/>
        <v>2927.4480758514692</v>
      </c>
      <c r="FL244" s="160">
        <f t="shared" si="349"/>
        <v>2927.5935281352968</v>
      </c>
      <c r="FM244" s="160">
        <f t="shared" si="349"/>
        <v>2927.7393391436945</v>
      </c>
      <c r="FN244" s="160">
        <f t="shared" si="349"/>
        <v>2927.885509761375</v>
      </c>
      <c r="FO244" s="160">
        <f t="shared" si="349"/>
        <v>3013.3905629696046</v>
      </c>
      <c r="FP244" s="160">
        <f t="shared" si="349"/>
        <v>3014.2330767014055</v>
      </c>
      <c r="FQ244" s="160">
        <f t="shared" si="349"/>
        <v>3014.3803314770494</v>
      </c>
      <c r="FR244" s="160">
        <f t="shared" si="349"/>
        <v>3014.5279494226952</v>
      </c>
      <c r="FS244" s="160">
        <f t="shared" si="349"/>
        <v>3014.6759314340179</v>
      </c>
      <c r="FT244" s="160">
        <f t="shared" si="349"/>
        <v>3014.824278408902</v>
      </c>
      <c r="FU244" s="160">
        <f t="shared" si="349"/>
        <v>3014.9729912474463</v>
      </c>
      <c r="FV244" s="160">
        <f t="shared" si="349"/>
        <v>3015.1220708519691</v>
      </c>
      <c r="FW244" s="160">
        <f t="shared" si="349"/>
        <v>3015.2715181270141</v>
      </c>
      <c r="FX244" s="160">
        <f t="shared" si="349"/>
        <v>3015.4213339793559</v>
      </c>
      <c r="FY244" s="160">
        <f t="shared" si="349"/>
        <v>3015.5715193180063</v>
      </c>
      <c r="FZ244" s="160">
        <f t="shared" si="349"/>
        <v>-26093.217606946702</v>
      </c>
      <c r="GA244" s="160">
        <f t="shared" si="349"/>
        <v>3015.8730021014867</v>
      </c>
      <c r="GB244" s="160">
        <f t="shared" si="349"/>
        <v>3016.7407912452418</v>
      </c>
      <c r="GC244" s="160">
        <f t="shared" si="349"/>
        <v>3104.8117414213584</v>
      </c>
      <c r="GD244" s="160">
        <f t="shared" si="349"/>
        <v>3104.9637879053735</v>
      </c>
      <c r="GE244" s="160">
        <f t="shared" si="349"/>
        <v>3105.1162093770363</v>
      </c>
      <c r="GF244" s="160">
        <f t="shared" si="349"/>
        <v>3105.269006761167</v>
      </c>
      <c r="GG244" s="160">
        <f t="shared" si="349"/>
        <v>3105.4221809848677</v>
      </c>
      <c r="GH244" s="160">
        <f t="shared" si="349"/>
        <v>3105.5757329775261</v>
      </c>
      <c r="GI244" s="160">
        <f t="shared" si="349"/>
        <v>3105.7296636708224</v>
      </c>
      <c r="GJ244" s="160">
        <f t="shared" si="349"/>
        <v>3105.8839739987347</v>
      </c>
      <c r="GK244" s="160">
        <f t="shared" si="349"/>
        <v>3106.0386648975441</v>
      </c>
      <c r="GL244" s="160">
        <f t="shared" si="349"/>
        <v>3106.1937373058413</v>
      </c>
      <c r="GM244" s="160">
        <f t="shared" si="349"/>
        <v>3106.3491921645318</v>
      </c>
      <c r="GN244" s="160">
        <f t="shared" si="349"/>
        <v>3107.2430149825996</v>
      </c>
      <c r="GO244" s="160">
        <f t="shared" ref="GO244:IZ244" si="350">SUM(GO239:GO243)</f>
        <v>3197.9560936639987</v>
      </c>
      <c r="GP244" s="160">
        <f t="shared" si="350"/>
        <v>3198.1127015425341</v>
      </c>
      <c r="GQ244" s="160">
        <f t="shared" si="350"/>
        <v>3198.2696956583468</v>
      </c>
      <c r="GR244" s="160">
        <f t="shared" si="350"/>
        <v>3198.4270769640016</v>
      </c>
      <c r="GS244" s="160">
        <f t="shared" si="350"/>
        <v>3198.5848464144128</v>
      </c>
      <c r="GT244" s="160">
        <f t="shared" si="350"/>
        <v>3198.743004966851</v>
      </c>
      <c r="GU244" s="160">
        <f t="shared" si="350"/>
        <v>3198.9015535809463</v>
      </c>
      <c r="GV244" s="160">
        <f t="shared" si="350"/>
        <v>3199.0604932186961</v>
      </c>
      <c r="GW244" s="160">
        <f t="shared" si="350"/>
        <v>3199.2198248444697</v>
      </c>
      <c r="GX244" s="160">
        <f t="shared" si="350"/>
        <v>3199.3795494250162</v>
      </c>
      <c r="GY244" s="160">
        <f t="shared" si="350"/>
        <v>3199.5396679294672</v>
      </c>
      <c r="GZ244" s="160">
        <f t="shared" si="350"/>
        <v>3200.4603054320769</v>
      </c>
      <c r="HA244" s="160">
        <f t="shared" si="350"/>
        <v>3293.8947764739187</v>
      </c>
      <c r="HB244" s="160">
        <f t="shared" si="350"/>
        <v>3294.0560825888106</v>
      </c>
      <c r="HC244" s="160">
        <f t="shared" si="350"/>
        <v>3294.2177865280973</v>
      </c>
      <c r="HD244" s="160">
        <f t="shared" si="350"/>
        <v>3294.3798892729214</v>
      </c>
      <c r="HE244" s="160">
        <f t="shared" si="350"/>
        <v>3294.5423918068454</v>
      </c>
      <c r="HF244" s="160">
        <f t="shared" si="350"/>
        <v>3294.7052951158566</v>
      </c>
      <c r="HG244" s="160">
        <f t="shared" si="350"/>
        <v>3294.8686001883748</v>
      </c>
      <c r="HH244" s="160">
        <f t="shared" si="350"/>
        <v>3295.0323080152571</v>
      </c>
      <c r="HI244" s="160">
        <f t="shared" si="350"/>
        <v>3295.196419589804</v>
      </c>
      <c r="HJ244" s="160">
        <f t="shared" si="350"/>
        <v>3295.3609359077668</v>
      </c>
      <c r="HK244" s="160">
        <f t="shared" si="350"/>
        <v>3295.5258579673514</v>
      </c>
      <c r="HL244" s="160">
        <f t="shared" si="350"/>
        <v>3296.4741145950393</v>
      </c>
      <c r="HM244" s="160">
        <f t="shared" si="350"/>
        <v>3392.7116197681362</v>
      </c>
      <c r="HN244" s="160">
        <f t="shared" si="350"/>
        <v>3392.8777650664747</v>
      </c>
      <c r="HO244" s="160">
        <f t="shared" si="350"/>
        <v>3393.04432012394</v>
      </c>
      <c r="HP244" s="160">
        <f t="shared" si="350"/>
        <v>3393.2112859511089</v>
      </c>
      <c r="HQ244" s="160">
        <f t="shared" si="350"/>
        <v>3393.3786635610509</v>
      </c>
      <c r="HR244" s="160">
        <f t="shared" si="350"/>
        <v>3393.5464539693326</v>
      </c>
      <c r="HS244" s="160">
        <f t="shared" si="350"/>
        <v>3393.714658194026</v>
      </c>
      <c r="HT244" s="160">
        <f t="shared" si="350"/>
        <v>3393.8832772557148</v>
      </c>
      <c r="HU244" s="160">
        <f t="shared" si="350"/>
        <v>3394.0523121774982</v>
      </c>
      <c r="HV244" s="160">
        <f t="shared" si="350"/>
        <v>3394.2217639849996</v>
      </c>
      <c r="HW244" s="160">
        <f t="shared" si="350"/>
        <v>3394.391633706372</v>
      </c>
      <c r="HX244" s="160">
        <f t="shared" si="350"/>
        <v>3395.3683380328903</v>
      </c>
      <c r="HY244" s="160">
        <f t="shared" si="350"/>
        <v>3494.4929683611804</v>
      </c>
      <c r="HZ244" s="160">
        <f t="shared" si="350"/>
        <v>3494.6640980184688</v>
      </c>
      <c r="IA244" s="160">
        <f t="shared" si="350"/>
        <v>3494.8356497276582</v>
      </c>
      <c r="IB244" s="160">
        <f t="shared" si="350"/>
        <v>3495.0076245296423</v>
      </c>
      <c r="IC244" s="160">
        <f t="shared" si="350"/>
        <v>3495.1800234678822</v>
      </c>
      <c r="ID244" s="160">
        <f t="shared" si="350"/>
        <v>3495.3528475884123</v>
      </c>
      <c r="IE244" s="160">
        <f t="shared" si="350"/>
        <v>3495.5260979398467</v>
      </c>
      <c r="IF244" s="160">
        <f t="shared" si="350"/>
        <v>3495.699775573386</v>
      </c>
      <c r="IG244" s="160">
        <f t="shared" si="350"/>
        <v>3495.8738815428228</v>
      </c>
      <c r="IH244" s="160">
        <f t="shared" si="350"/>
        <v>3496.0484169045494</v>
      </c>
      <c r="II244" s="160">
        <f t="shared" si="350"/>
        <v>3496.2233827175628</v>
      </c>
      <c r="IJ244" s="160">
        <f t="shared" si="350"/>
        <v>3497.2293881738769</v>
      </c>
      <c r="IK244" s="160">
        <f t="shared" si="350"/>
        <v>3599.3277574120157</v>
      </c>
      <c r="IL244" s="160">
        <f t="shared" si="350"/>
        <v>3599.5040209590229</v>
      </c>
      <c r="IM244" s="160">
        <f t="shared" si="350"/>
        <v>3599.6807192194883</v>
      </c>
      <c r="IN244" s="160">
        <f t="shared" si="350"/>
        <v>3599.857853265532</v>
      </c>
      <c r="IO244" s="160">
        <f t="shared" si="350"/>
        <v>3600.0354241719187</v>
      </c>
      <c r="IP244" s="160">
        <f t="shared" si="350"/>
        <v>3600.2134330160648</v>
      </c>
      <c r="IQ244" s="160">
        <f t="shared" si="350"/>
        <v>3600.3918808780422</v>
      </c>
      <c r="IR244" s="160">
        <f t="shared" si="350"/>
        <v>3600.5707688405878</v>
      </c>
      <c r="IS244" s="160">
        <f t="shared" si="350"/>
        <v>3600.7500979891079</v>
      </c>
      <c r="IT244" s="160">
        <f t="shared" si="350"/>
        <v>3600.929869411686</v>
      </c>
      <c r="IU244" s="160">
        <f t="shared" si="350"/>
        <v>3601.1100841990901</v>
      </c>
      <c r="IV244" s="160">
        <f t="shared" si="350"/>
        <v>3602.1462698190935</v>
      </c>
      <c r="IW244" s="160">
        <f t="shared" si="350"/>
        <v>3707.3075901343759</v>
      </c>
      <c r="IX244" s="160">
        <f t="shared" si="350"/>
        <v>3707.4891415877933</v>
      </c>
      <c r="IY244" s="160">
        <f t="shared" si="350"/>
        <v>3707.6711407960725</v>
      </c>
      <c r="IZ244" s="160">
        <f t="shared" si="350"/>
        <v>3707.8535888634974</v>
      </c>
      <c r="JA244" s="160">
        <f t="shared" ref="JA244:LL244" si="351">SUM(JA239:JA243)</f>
        <v>3708.036486897076</v>
      </c>
      <c r="JB244" s="160">
        <f t="shared" si="351"/>
        <v>3708.2198360065463</v>
      </c>
      <c r="JC244" s="160">
        <f t="shared" si="351"/>
        <v>3708.4036373043832</v>
      </c>
      <c r="JD244" s="160">
        <f t="shared" si="351"/>
        <v>3708.587891905805</v>
      </c>
      <c r="JE244" s="160">
        <f t="shared" si="351"/>
        <v>3708.7726009287808</v>
      </c>
      <c r="JF244" s="160">
        <f t="shared" si="351"/>
        <v>3708.9577654940363</v>
      </c>
      <c r="JG244" s="160">
        <f t="shared" si="351"/>
        <v>3709.1433867250626</v>
      </c>
      <c r="JH244" s="160">
        <f t="shared" si="351"/>
        <v>3710.2106579136662</v>
      </c>
      <c r="JI244" s="160">
        <f t="shared" si="351"/>
        <v>3818.5268178384076</v>
      </c>
      <c r="JJ244" s="160">
        <f t="shared" si="351"/>
        <v>3818.7138158354273</v>
      </c>
      <c r="JK244" s="160">
        <f t="shared" si="351"/>
        <v>3818.9012750199549</v>
      </c>
      <c r="JL244" s="160">
        <f t="shared" si="351"/>
        <v>3819.0891965294027</v>
      </c>
      <c r="JM244" s="160">
        <f t="shared" si="351"/>
        <v>3819.2775815039886</v>
      </c>
      <c r="JN244" s="160">
        <f t="shared" si="351"/>
        <v>3819.4664310867429</v>
      </c>
      <c r="JO244" s="160">
        <f t="shared" si="351"/>
        <v>3819.6557464235148</v>
      </c>
      <c r="JP244" s="160">
        <f t="shared" si="351"/>
        <v>3819.8455286629792</v>
      </c>
      <c r="JQ244" s="160">
        <f t="shared" si="351"/>
        <v>3820.0357789566442</v>
      </c>
      <c r="JR244" s="160">
        <f t="shared" si="351"/>
        <v>3820.2264984588578</v>
      </c>
      <c r="JS244" s="160">
        <f t="shared" si="351"/>
        <v>3820.4176883268142</v>
      </c>
      <c r="JT244" s="160">
        <f t="shared" si="351"/>
        <v>3821.5169776510761</v>
      </c>
      <c r="JU244" s="160">
        <f t="shared" si="351"/>
        <v>3933.0826223735598</v>
      </c>
      <c r="JV244" s="160">
        <f t="shared" si="351"/>
        <v>3933.2752303104903</v>
      </c>
      <c r="JW244" s="160">
        <f t="shared" si="351"/>
        <v>3933.4683132705536</v>
      </c>
      <c r="JX244" s="160">
        <f t="shared" si="351"/>
        <v>3933.6618724252849</v>
      </c>
      <c r="JY244" s="160">
        <f t="shared" si="351"/>
        <v>3933.8559089491087</v>
      </c>
      <c r="JZ244" s="160">
        <f t="shared" si="351"/>
        <v>3934.0504240193459</v>
      </c>
      <c r="KA244" s="160">
        <f t="shared" si="351"/>
        <v>3934.2454188162205</v>
      </c>
      <c r="KB244" s="160">
        <f t="shared" si="351"/>
        <v>3934.4408945228693</v>
      </c>
      <c r="KC244" s="160">
        <f t="shared" si="351"/>
        <v>3934.6368523253441</v>
      </c>
      <c r="KD244" s="160">
        <f t="shared" si="351"/>
        <v>3934.8332934126238</v>
      </c>
      <c r="KE244" s="160">
        <f t="shared" si="351"/>
        <v>3935.0302189766194</v>
      </c>
      <c r="KF244" s="160">
        <f t="shared" si="351"/>
        <v>3936.1624869806087</v>
      </c>
      <c r="KG244" s="160">
        <f t="shared" si="351"/>
        <v>4051.0751010447661</v>
      </c>
      <c r="KH244" s="160">
        <f t="shared" si="351"/>
        <v>4051.2734872198048</v>
      </c>
      <c r="KI244" s="160">
        <f t="shared" si="351"/>
        <v>4051.47236266867</v>
      </c>
      <c r="KJ244" s="160">
        <f t="shared" si="351"/>
        <v>4051.671728598043</v>
      </c>
      <c r="KK244" s="160">
        <f t="shared" si="351"/>
        <v>4051.8715862175814</v>
      </c>
      <c r="KL244" s="160">
        <f t="shared" si="351"/>
        <v>4052.0719367399256</v>
      </c>
      <c r="KM244" s="160">
        <f t="shared" si="351"/>
        <v>4052.2727813807069</v>
      </c>
      <c r="KN244" s="160">
        <f t="shared" si="351"/>
        <v>4052.4741213585548</v>
      </c>
      <c r="KO244" s="160">
        <f t="shared" si="351"/>
        <v>4052.6759578951037</v>
      </c>
      <c r="KP244" s="160">
        <f t="shared" si="351"/>
        <v>4052.8782922150021</v>
      </c>
      <c r="KQ244" s="160">
        <f t="shared" si="351"/>
        <v>0</v>
      </c>
      <c r="KR244" s="160">
        <f t="shared" si="351"/>
        <v>0</v>
      </c>
      <c r="KS244" s="160">
        <f t="shared" si="351"/>
        <v>0</v>
      </c>
      <c r="KT244" s="160">
        <f t="shared" si="351"/>
        <v>0</v>
      </c>
      <c r="KU244" s="160">
        <f t="shared" si="351"/>
        <v>0</v>
      </c>
      <c r="KV244" s="160">
        <f t="shared" si="351"/>
        <v>0</v>
      </c>
      <c r="KW244" s="160">
        <f t="shared" si="351"/>
        <v>0</v>
      </c>
      <c r="KX244" s="160">
        <f t="shared" si="351"/>
        <v>0</v>
      </c>
      <c r="KY244" s="160">
        <f t="shared" si="351"/>
        <v>0</v>
      </c>
      <c r="KZ244" s="160">
        <f t="shared" si="351"/>
        <v>0</v>
      </c>
      <c r="LA244" s="160">
        <f t="shared" si="351"/>
        <v>0</v>
      </c>
      <c r="LB244" s="160">
        <f t="shared" si="351"/>
        <v>0</v>
      </c>
      <c r="LC244" s="160">
        <f t="shared" si="351"/>
        <v>0</v>
      </c>
      <c r="LD244" s="160">
        <f t="shared" si="351"/>
        <v>0</v>
      </c>
      <c r="LE244" s="160">
        <f t="shared" si="351"/>
        <v>0</v>
      </c>
      <c r="LF244" s="160">
        <f t="shared" si="351"/>
        <v>0</v>
      </c>
      <c r="LG244" s="160">
        <f t="shared" si="351"/>
        <v>0</v>
      </c>
      <c r="LH244" s="160">
        <f t="shared" si="351"/>
        <v>0</v>
      </c>
      <c r="LI244" s="160">
        <f t="shared" si="351"/>
        <v>0</v>
      </c>
      <c r="LJ244" s="160">
        <f t="shared" si="351"/>
        <v>0</v>
      </c>
      <c r="LK244" s="160">
        <f t="shared" si="351"/>
        <v>0</v>
      </c>
      <c r="LL244" s="160">
        <f t="shared" si="351"/>
        <v>0</v>
      </c>
      <c r="LM244" s="160">
        <f t="shared" ref="LM244:NK244" si="352">SUM(LM239:LM243)</f>
        <v>0</v>
      </c>
      <c r="LN244" s="160">
        <f t="shared" si="352"/>
        <v>0</v>
      </c>
      <c r="LO244" s="160">
        <f t="shared" si="352"/>
        <v>0</v>
      </c>
      <c r="LP244" s="160">
        <f t="shared" si="352"/>
        <v>0</v>
      </c>
      <c r="LQ244" s="160">
        <f t="shared" si="352"/>
        <v>0</v>
      </c>
      <c r="LR244" s="160">
        <f t="shared" si="352"/>
        <v>0</v>
      </c>
      <c r="LS244" s="160">
        <f t="shared" si="352"/>
        <v>0</v>
      </c>
      <c r="LT244" s="160">
        <f t="shared" si="352"/>
        <v>0</v>
      </c>
      <c r="LU244" s="160">
        <f t="shared" si="352"/>
        <v>0</v>
      </c>
      <c r="LV244" s="160">
        <f t="shared" si="352"/>
        <v>0</v>
      </c>
      <c r="LW244" s="160">
        <f t="shared" si="352"/>
        <v>0</v>
      </c>
      <c r="LX244" s="160">
        <f t="shared" si="352"/>
        <v>0</v>
      </c>
      <c r="LY244" s="160">
        <f t="shared" si="352"/>
        <v>0</v>
      </c>
      <c r="LZ244" s="160">
        <f t="shared" si="352"/>
        <v>0</v>
      </c>
      <c r="MA244" s="160">
        <f t="shared" si="352"/>
        <v>0</v>
      </c>
      <c r="MB244" s="160">
        <f t="shared" si="352"/>
        <v>0</v>
      </c>
      <c r="MC244" s="160">
        <f t="shared" si="352"/>
        <v>0</v>
      </c>
      <c r="MD244" s="160">
        <f t="shared" si="352"/>
        <v>0</v>
      </c>
      <c r="ME244" s="160">
        <f t="shared" si="352"/>
        <v>0</v>
      </c>
      <c r="MF244" s="160">
        <f t="shared" si="352"/>
        <v>0</v>
      </c>
      <c r="MG244" s="160">
        <f t="shared" si="352"/>
        <v>0</v>
      </c>
      <c r="MH244" s="160">
        <f t="shared" si="352"/>
        <v>0</v>
      </c>
      <c r="MI244" s="160">
        <f t="shared" si="352"/>
        <v>0</v>
      </c>
      <c r="MJ244" s="160">
        <f t="shared" si="352"/>
        <v>0</v>
      </c>
      <c r="MK244" s="160">
        <f t="shared" si="352"/>
        <v>0</v>
      </c>
      <c r="ML244" s="160">
        <f t="shared" si="352"/>
        <v>0</v>
      </c>
      <c r="MM244" s="160">
        <f t="shared" si="352"/>
        <v>0</v>
      </c>
      <c r="MN244" s="160">
        <f t="shared" si="352"/>
        <v>0</v>
      </c>
      <c r="MO244" s="160">
        <f t="shared" si="352"/>
        <v>0</v>
      </c>
      <c r="MP244" s="160">
        <f t="shared" si="352"/>
        <v>0</v>
      </c>
      <c r="MQ244" s="160">
        <f t="shared" si="352"/>
        <v>0</v>
      </c>
      <c r="MR244" s="160">
        <f t="shared" si="352"/>
        <v>0</v>
      </c>
      <c r="MS244" s="160">
        <f t="shared" si="352"/>
        <v>0</v>
      </c>
      <c r="MT244" s="160">
        <f t="shared" si="352"/>
        <v>0</v>
      </c>
      <c r="MU244" s="160">
        <f t="shared" si="352"/>
        <v>0</v>
      </c>
      <c r="MV244" s="160">
        <f t="shared" si="352"/>
        <v>0</v>
      </c>
      <c r="MW244" s="160">
        <f t="shared" si="352"/>
        <v>0</v>
      </c>
      <c r="MX244" s="160">
        <f t="shared" si="352"/>
        <v>0</v>
      </c>
      <c r="MY244" s="160">
        <f t="shared" si="352"/>
        <v>0</v>
      </c>
      <c r="MZ244" s="160">
        <f t="shared" si="352"/>
        <v>0</v>
      </c>
      <c r="NA244" s="160">
        <f t="shared" si="352"/>
        <v>0</v>
      </c>
      <c r="NB244" s="160">
        <f t="shared" si="352"/>
        <v>0</v>
      </c>
      <c r="NC244" s="160">
        <f t="shared" si="352"/>
        <v>0</v>
      </c>
      <c r="ND244" s="160">
        <f t="shared" si="352"/>
        <v>0</v>
      </c>
      <c r="NE244" s="160">
        <f t="shared" si="352"/>
        <v>0</v>
      </c>
      <c r="NF244" s="160">
        <f t="shared" si="352"/>
        <v>0</v>
      </c>
      <c r="NG244" s="160">
        <f t="shared" si="352"/>
        <v>0</v>
      </c>
      <c r="NH244" s="160">
        <f t="shared" si="352"/>
        <v>0</v>
      </c>
      <c r="NI244" s="160">
        <f t="shared" si="352"/>
        <v>0</v>
      </c>
      <c r="NJ244" s="160">
        <f t="shared" si="352"/>
        <v>0</v>
      </c>
      <c r="NK244" s="161">
        <f t="shared" si="352"/>
        <v>0</v>
      </c>
    </row>
    <row r="245" spans="1:375" x14ac:dyDescent="0.25">
      <c r="C245" s="153"/>
      <c r="D245" s="154"/>
      <c r="E245" s="154"/>
      <c r="F245" s="154"/>
      <c r="G245" s="154"/>
      <c r="H245" s="154"/>
      <c r="I245" s="154"/>
      <c r="J245" s="154"/>
      <c r="K245" s="154"/>
      <c r="L245" s="154"/>
      <c r="M245" s="154"/>
      <c r="N245" s="154"/>
      <c r="O245" s="154"/>
      <c r="P245" s="154"/>
      <c r="Q245" s="154"/>
      <c r="R245" s="154"/>
      <c r="S245" s="154"/>
      <c r="T245" s="154"/>
      <c r="U245" s="154"/>
      <c r="V245" s="154"/>
      <c r="W245" s="154"/>
      <c r="X245" s="154"/>
      <c r="Y245" s="154"/>
      <c r="Z245" s="154"/>
      <c r="AA245" s="154"/>
      <c r="AB245" s="154"/>
      <c r="AC245" s="154"/>
      <c r="AD245" s="154"/>
      <c r="AE245" s="154"/>
      <c r="AF245" s="154"/>
      <c r="AG245" s="154"/>
      <c r="AH245" s="154"/>
      <c r="AI245" s="154"/>
      <c r="AJ245" s="154"/>
      <c r="AK245" s="154"/>
      <c r="AL245" s="154"/>
      <c r="AM245" s="154"/>
      <c r="AN245" s="154"/>
      <c r="AO245" s="154"/>
      <c r="AP245" s="154"/>
      <c r="AQ245" s="154"/>
      <c r="AR245" s="154"/>
      <c r="AS245" s="154"/>
      <c r="AT245" s="154"/>
      <c r="AU245" s="154"/>
      <c r="AV245" s="154"/>
      <c r="AW245" s="154"/>
      <c r="AX245" s="154"/>
      <c r="AY245" s="154"/>
      <c r="AZ245" s="154"/>
      <c r="BA245" s="154"/>
      <c r="BB245" s="154"/>
      <c r="BC245" s="154"/>
      <c r="BD245" s="154"/>
      <c r="BE245" s="154"/>
      <c r="BF245" s="154"/>
      <c r="BG245" s="154"/>
      <c r="BH245" s="154"/>
      <c r="BI245" s="154"/>
      <c r="BJ245" s="154"/>
      <c r="BK245" s="154"/>
      <c r="BL245" s="154"/>
      <c r="BM245" s="154"/>
      <c r="BN245" s="154"/>
      <c r="BO245" s="154"/>
      <c r="BP245" s="154"/>
      <c r="BQ245" s="154"/>
      <c r="BR245" s="154"/>
      <c r="BS245" s="154"/>
      <c r="BT245" s="154"/>
      <c r="BU245" s="154"/>
      <c r="BV245" s="154"/>
      <c r="BW245" s="154"/>
      <c r="BX245" s="154"/>
      <c r="BY245" s="154"/>
      <c r="BZ245" s="154"/>
      <c r="CA245" s="154"/>
      <c r="CB245" s="154"/>
      <c r="CC245" s="154"/>
      <c r="CD245" s="154"/>
      <c r="CE245" s="154"/>
      <c r="CF245" s="154"/>
      <c r="CG245" s="154"/>
      <c r="CH245" s="154"/>
      <c r="CI245" s="154"/>
      <c r="CJ245" s="154"/>
      <c r="CK245" s="154"/>
      <c r="CL245" s="154"/>
      <c r="CM245" s="154"/>
      <c r="CN245" s="154"/>
      <c r="CO245" s="154"/>
      <c r="CP245" s="154"/>
      <c r="CQ245" s="154"/>
      <c r="CR245" s="154"/>
      <c r="CS245" s="154"/>
      <c r="CT245" s="154"/>
      <c r="CU245" s="154"/>
      <c r="CV245" s="154"/>
      <c r="CW245" s="154"/>
      <c r="CX245" s="154"/>
      <c r="CY245" s="154"/>
      <c r="CZ245" s="154"/>
      <c r="DA245" s="154"/>
      <c r="DB245" s="154"/>
      <c r="DC245" s="154"/>
      <c r="DD245" s="154"/>
      <c r="DE245" s="154"/>
      <c r="DF245" s="154"/>
      <c r="DG245" s="154"/>
      <c r="DH245" s="154"/>
      <c r="DI245" s="154"/>
      <c r="DJ245" s="154"/>
      <c r="DK245" s="154"/>
      <c r="DL245" s="154"/>
      <c r="DM245" s="154"/>
      <c r="DN245" s="154"/>
      <c r="DO245" s="154"/>
      <c r="DP245" s="154"/>
      <c r="DQ245" s="154"/>
      <c r="DR245" s="154"/>
      <c r="DS245" s="154"/>
      <c r="DT245" s="154"/>
      <c r="DU245" s="154"/>
      <c r="DV245" s="154"/>
      <c r="DW245" s="154"/>
      <c r="DX245" s="154"/>
      <c r="DY245" s="154"/>
      <c r="DZ245" s="154"/>
      <c r="EA245" s="154"/>
      <c r="EB245" s="154"/>
      <c r="EC245" s="154"/>
      <c r="ED245" s="154"/>
      <c r="EE245" s="154"/>
      <c r="EF245" s="154"/>
      <c r="EG245" s="154"/>
      <c r="EH245" s="154"/>
      <c r="EI245" s="154"/>
      <c r="EJ245" s="154"/>
      <c r="EK245" s="154"/>
      <c r="EL245" s="154"/>
      <c r="EM245" s="154"/>
      <c r="EN245" s="154"/>
      <c r="EO245" s="154"/>
      <c r="EP245" s="154"/>
      <c r="EQ245" s="154"/>
      <c r="ER245" s="154"/>
      <c r="ES245" s="154"/>
      <c r="ET245" s="154"/>
      <c r="EU245" s="154"/>
      <c r="EV245" s="154"/>
      <c r="EW245" s="154"/>
      <c r="EX245" s="154"/>
      <c r="EY245" s="154"/>
      <c r="EZ245" s="154"/>
      <c r="FA245" s="154"/>
      <c r="FB245" s="154"/>
      <c r="FC245" s="154"/>
      <c r="FD245" s="154"/>
      <c r="FE245" s="154"/>
      <c r="FF245" s="154"/>
      <c r="FG245" s="154"/>
      <c r="FH245" s="154"/>
      <c r="FI245" s="154"/>
      <c r="FJ245" s="154"/>
      <c r="FK245" s="154"/>
      <c r="FL245" s="154"/>
      <c r="FM245" s="154"/>
      <c r="FN245" s="154"/>
      <c r="FO245" s="154"/>
      <c r="FP245" s="154"/>
      <c r="FQ245" s="154"/>
      <c r="FR245" s="154"/>
      <c r="FS245" s="154"/>
      <c r="FT245" s="154"/>
      <c r="FU245" s="154"/>
      <c r="FV245" s="154"/>
      <c r="FW245" s="154"/>
      <c r="FX245" s="154"/>
      <c r="FY245" s="154"/>
      <c r="FZ245" s="154"/>
      <c r="GA245" s="154"/>
      <c r="GB245" s="154"/>
      <c r="GC245" s="154"/>
      <c r="GD245" s="154"/>
      <c r="GE245" s="154"/>
      <c r="GF245" s="154"/>
      <c r="GG245" s="154"/>
      <c r="GH245" s="154"/>
      <c r="GI245" s="154"/>
      <c r="GJ245" s="154"/>
      <c r="GK245" s="154"/>
      <c r="GL245" s="154"/>
      <c r="GM245" s="154"/>
      <c r="GN245" s="154"/>
      <c r="GO245" s="154"/>
      <c r="GP245" s="154"/>
      <c r="GQ245" s="154"/>
      <c r="GR245" s="154"/>
      <c r="GS245" s="154"/>
      <c r="GT245" s="154"/>
      <c r="GU245" s="154"/>
      <c r="GV245" s="154"/>
      <c r="GW245" s="154"/>
      <c r="GX245" s="154"/>
      <c r="GY245" s="154"/>
      <c r="GZ245" s="154"/>
      <c r="HA245" s="154"/>
      <c r="HB245" s="154"/>
      <c r="HC245" s="154"/>
      <c r="HD245" s="154"/>
      <c r="HE245" s="154"/>
      <c r="HF245" s="154"/>
      <c r="HG245" s="154"/>
      <c r="HH245" s="154"/>
      <c r="HI245" s="154"/>
      <c r="HJ245" s="154"/>
      <c r="HK245" s="154"/>
      <c r="HL245" s="154"/>
      <c r="HM245" s="154"/>
      <c r="HN245" s="154"/>
      <c r="HO245" s="154"/>
      <c r="HP245" s="154"/>
      <c r="HQ245" s="154"/>
      <c r="HR245" s="154"/>
      <c r="HS245" s="154"/>
      <c r="HT245" s="154"/>
      <c r="HU245" s="154"/>
      <c r="HV245" s="154"/>
      <c r="HW245" s="154"/>
      <c r="HX245" s="154"/>
      <c r="HY245" s="154"/>
      <c r="HZ245" s="154"/>
      <c r="IA245" s="154"/>
      <c r="IB245" s="154"/>
      <c r="IC245" s="154"/>
      <c r="ID245" s="154"/>
      <c r="IE245" s="154"/>
      <c r="IF245" s="154"/>
      <c r="IG245" s="154"/>
      <c r="IH245" s="154"/>
      <c r="II245" s="154"/>
      <c r="IJ245" s="154"/>
      <c r="IK245" s="154"/>
      <c r="IL245" s="154"/>
      <c r="IM245" s="154"/>
      <c r="IN245" s="154"/>
      <c r="IO245" s="154"/>
      <c r="IP245" s="154"/>
      <c r="IQ245" s="154"/>
      <c r="IR245" s="154"/>
      <c r="IS245" s="154"/>
      <c r="IT245" s="154"/>
      <c r="IU245" s="154"/>
      <c r="IV245" s="154"/>
      <c r="IW245" s="154"/>
      <c r="IX245" s="154"/>
      <c r="IY245" s="154"/>
      <c r="IZ245" s="154"/>
      <c r="JA245" s="154"/>
      <c r="JB245" s="154"/>
      <c r="JC245" s="154"/>
      <c r="JD245" s="154"/>
      <c r="JE245" s="154"/>
      <c r="JF245" s="154"/>
      <c r="JG245" s="154"/>
      <c r="JH245" s="154"/>
      <c r="JI245" s="154"/>
      <c r="JJ245" s="154"/>
      <c r="JK245" s="154"/>
      <c r="JL245" s="154"/>
      <c r="JM245" s="154"/>
      <c r="JN245" s="154"/>
      <c r="JO245" s="154"/>
      <c r="JP245" s="154"/>
      <c r="JQ245" s="154"/>
      <c r="JR245" s="154"/>
      <c r="JS245" s="154"/>
      <c r="JT245" s="154"/>
      <c r="JU245" s="154"/>
      <c r="JV245" s="154"/>
      <c r="JW245" s="154"/>
      <c r="JX245" s="154"/>
      <c r="JY245" s="154"/>
      <c r="JZ245" s="154"/>
      <c r="KA245" s="154"/>
      <c r="KB245" s="154"/>
      <c r="KC245" s="154"/>
      <c r="KD245" s="154"/>
      <c r="KE245" s="154"/>
      <c r="KF245" s="154"/>
      <c r="KG245" s="154"/>
      <c r="KH245" s="154"/>
      <c r="KI245" s="154"/>
      <c r="KJ245" s="154"/>
      <c r="KK245" s="154"/>
      <c r="KL245" s="154"/>
      <c r="KM245" s="154"/>
      <c r="KN245" s="154"/>
      <c r="KO245" s="154"/>
      <c r="KP245" s="154"/>
      <c r="KQ245" s="154"/>
      <c r="KR245" s="154"/>
      <c r="KS245" s="154"/>
      <c r="KT245" s="154"/>
      <c r="KU245" s="154"/>
      <c r="KV245" s="154"/>
      <c r="KW245" s="154"/>
      <c r="KX245" s="154"/>
      <c r="KY245" s="154"/>
      <c r="KZ245" s="154"/>
      <c r="LA245" s="154"/>
      <c r="LB245" s="154"/>
      <c r="LC245" s="154"/>
      <c r="LD245" s="154"/>
      <c r="LE245" s="154"/>
      <c r="LF245" s="154"/>
      <c r="LG245" s="154"/>
      <c r="LH245" s="154"/>
      <c r="LI245" s="154"/>
      <c r="LJ245" s="154"/>
      <c r="LK245" s="154"/>
      <c r="LL245" s="154"/>
      <c r="LM245" s="154"/>
      <c r="LN245" s="154"/>
      <c r="LO245" s="154"/>
      <c r="LP245" s="154"/>
      <c r="LQ245" s="154"/>
      <c r="LR245" s="154"/>
      <c r="LS245" s="154"/>
      <c r="LT245" s="154"/>
      <c r="LU245" s="154"/>
      <c r="LV245" s="154"/>
      <c r="LW245" s="154"/>
      <c r="LX245" s="154"/>
      <c r="LY245" s="154"/>
      <c r="LZ245" s="154"/>
      <c r="MA245" s="154"/>
      <c r="MB245" s="154"/>
      <c r="MC245" s="154"/>
      <c r="MD245" s="154"/>
      <c r="ME245" s="154"/>
      <c r="MF245" s="154"/>
      <c r="MG245" s="154"/>
      <c r="MH245" s="154"/>
      <c r="MI245" s="154"/>
      <c r="MJ245" s="154"/>
      <c r="MK245" s="154"/>
      <c r="ML245" s="154"/>
      <c r="MM245" s="154"/>
      <c r="MN245" s="154"/>
      <c r="MO245" s="154"/>
      <c r="MP245" s="154"/>
      <c r="MQ245" s="154"/>
      <c r="MR245" s="154"/>
      <c r="MS245" s="154"/>
      <c r="MT245" s="154"/>
      <c r="MU245" s="154"/>
      <c r="MV245" s="154"/>
      <c r="MW245" s="154"/>
      <c r="MX245" s="154"/>
      <c r="MY245" s="154"/>
      <c r="MZ245" s="154"/>
      <c r="NA245" s="154"/>
      <c r="NB245" s="154"/>
      <c r="NC245" s="154"/>
      <c r="ND245" s="154"/>
      <c r="NE245" s="154"/>
      <c r="NF245" s="154"/>
      <c r="NG245" s="154"/>
      <c r="NH245" s="154"/>
      <c r="NI245" s="154"/>
      <c r="NJ245" s="154"/>
      <c r="NK245" s="154"/>
    </row>
    <row r="246" spans="1:375" x14ac:dyDescent="0.25">
      <c r="A246" s="19"/>
      <c r="B246" s="20"/>
      <c r="C246" s="146" t="s">
        <v>136</v>
      </c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  <c r="HZ246" s="20"/>
      <c r="IA246" s="20"/>
      <c r="IB246" s="20"/>
      <c r="IC246" s="20"/>
      <c r="ID246" s="20"/>
      <c r="IE246" s="20"/>
      <c r="IF246" s="20"/>
      <c r="IG246" s="20"/>
      <c r="IH246" s="20"/>
      <c r="II246" s="20"/>
      <c r="IJ246" s="20"/>
      <c r="IK246" s="20"/>
      <c r="IL246" s="20"/>
      <c r="IM246" s="20"/>
      <c r="IN246" s="20"/>
      <c r="IO246" s="20"/>
      <c r="IP246" s="20"/>
      <c r="IQ246" s="20"/>
      <c r="IR246" s="20"/>
      <c r="IS246" s="20"/>
      <c r="IT246" s="20"/>
      <c r="IU246" s="20"/>
      <c r="IV246" s="20"/>
      <c r="IW246" s="20"/>
      <c r="IX246" s="20"/>
      <c r="IY246" s="20"/>
      <c r="IZ246" s="20"/>
      <c r="JA246" s="20"/>
      <c r="JB246" s="20"/>
      <c r="JC246" s="20"/>
      <c r="JD246" s="20"/>
      <c r="JE246" s="20"/>
      <c r="JF246" s="20"/>
      <c r="JG246" s="20"/>
      <c r="JH246" s="20"/>
      <c r="JI246" s="20"/>
      <c r="JJ246" s="20"/>
      <c r="JK246" s="20"/>
      <c r="JL246" s="20"/>
      <c r="JM246" s="20"/>
      <c r="JN246" s="20"/>
      <c r="JO246" s="20"/>
      <c r="JP246" s="20"/>
      <c r="JQ246" s="20"/>
      <c r="JR246" s="20"/>
      <c r="JS246" s="20"/>
      <c r="JT246" s="20"/>
      <c r="JU246" s="20"/>
      <c r="JV246" s="20"/>
      <c r="JW246" s="20"/>
      <c r="JX246" s="20"/>
      <c r="JY246" s="20"/>
      <c r="JZ246" s="20"/>
      <c r="KA246" s="20"/>
      <c r="KB246" s="20"/>
      <c r="KC246" s="20"/>
      <c r="KD246" s="20"/>
      <c r="KE246" s="20"/>
      <c r="KF246" s="20"/>
      <c r="KG246" s="20"/>
      <c r="KH246" s="20"/>
      <c r="KI246" s="20"/>
      <c r="KJ246" s="20"/>
      <c r="KK246" s="20"/>
      <c r="KL246" s="20"/>
      <c r="KM246" s="20"/>
      <c r="KN246" s="20"/>
      <c r="KO246" s="20"/>
      <c r="KP246" s="20"/>
      <c r="KQ246" s="20"/>
      <c r="KR246" s="20"/>
      <c r="KS246" s="20"/>
      <c r="KT246" s="20"/>
      <c r="KU246" s="20"/>
      <c r="KV246" s="20"/>
      <c r="KW246" s="20"/>
      <c r="KX246" s="20"/>
      <c r="KY246" s="20"/>
      <c r="KZ246" s="20"/>
      <c r="LA246" s="20"/>
      <c r="LB246" s="20"/>
      <c r="LC246" s="20"/>
      <c r="LD246" s="20"/>
      <c r="LE246" s="20"/>
      <c r="LF246" s="20"/>
      <c r="LG246" s="20"/>
      <c r="LH246" s="20"/>
      <c r="LI246" s="20"/>
      <c r="LJ246" s="20"/>
      <c r="LK246" s="20"/>
      <c r="LL246" s="20"/>
      <c r="LM246" s="20"/>
      <c r="LN246" s="20"/>
      <c r="LO246" s="20"/>
      <c r="LP246" s="20"/>
      <c r="LQ246" s="20"/>
      <c r="LR246" s="20"/>
      <c r="LS246" s="20"/>
      <c r="LT246" s="20"/>
      <c r="LU246" s="20"/>
      <c r="LV246" s="20"/>
      <c r="LW246" s="20"/>
      <c r="LX246" s="20"/>
      <c r="LY246" s="20"/>
      <c r="LZ246" s="20"/>
      <c r="MA246" s="20"/>
      <c r="MB246" s="20"/>
      <c r="MC246" s="20"/>
      <c r="MD246" s="20"/>
      <c r="ME246" s="20"/>
      <c r="MF246" s="20"/>
      <c r="MG246" s="20"/>
      <c r="MH246" s="20"/>
      <c r="MI246" s="20"/>
      <c r="MJ246" s="20"/>
      <c r="MK246" s="20"/>
      <c r="ML246" s="20"/>
      <c r="MM246" s="20"/>
      <c r="MN246" s="20"/>
      <c r="MO246" s="20"/>
      <c r="MP246" s="20"/>
      <c r="MQ246" s="20"/>
      <c r="MR246" s="20"/>
      <c r="MS246" s="20"/>
      <c r="MT246" s="20"/>
      <c r="MU246" s="20"/>
      <c r="MV246" s="20"/>
      <c r="MW246" s="20"/>
      <c r="MX246" s="20"/>
      <c r="MY246" s="20"/>
      <c r="MZ246" s="20"/>
      <c r="NA246" s="20"/>
      <c r="NB246" s="20"/>
      <c r="NC246" s="20"/>
      <c r="ND246" s="20"/>
      <c r="NE246" s="20"/>
      <c r="NF246" s="20"/>
      <c r="NG246" s="20"/>
      <c r="NH246" s="20"/>
      <c r="NI246" s="20"/>
      <c r="NJ246" s="20"/>
      <c r="NK246" s="147"/>
    </row>
    <row r="247" spans="1:375" x14ac:dyDescent="0.25">
      <c r="A247" s="62"/>
      <c r="B247" s="148" t="s">
        <v>152</v>
      </c>
      <c r="C247" s="149" t="str">
        <f>A83&amp;" / "&amp;C83</f>
        <v>600 / Peet's Coffee</v>
      </c>
      <c r="D247" s="150"/>
      <c r="E247" s="150"/>
      <c r="F247" s="150"/>
      <c r="G247" s="150"/>
      <c r="H247" s="150"/>
      <c r="I247" s="150"/>
      <c r="J247" s="150"/>
      <c r="K247" s="150"/>
      <c r="L247" s="150"/>
      <c r="M247" s="150"/>
      <c r="N247" s="150"/>
      <c r="O247" s="150"/>
      <c r="P247" s="150"/>
      <c r="Q247" s="150"/>
      <c r="R247" s="150"/>
      <c r="S247" s="150"/>
      <c r="T247" s="150"/>
      <c r="U247" s="150"/>
      <c r="V247" s="150"/>
      <c r="W247" s="150"/>
      <c r="X247" s="150"/>
      <c r="Y247" s="150"/>
      <c r="Z247" s="150"/>
      <c r="AA247" s="150"/>
      <c r="AB247" s="150"/>
      <c r="AC247" s="150"/>
      <c r="AD247" s="150"/>
      <c r="AE247" s="150"/>
      <c r="AF247" s="150"/>
      <c r="AG247" s="150"/>
      <c r="AH247" s="150"/>
      <c r="AI247" s="150"/>
      <c r="AJ247" s="150"/>
      <c r="AK247" s="150"/>
      <c r="AL247" s="150"/>
      <c r="AM247" s="150"/>
      <c r="AN247" s="150"/>
      <c r="AO247" s="150"/>
      <c r="AP247" s="150"/>
      <c r="AQ247" s="150"/>
      <c r="AR247" s="150"/>
      <c r="AS247" s="150"/>
      <c r="AT247" s="150"/>
      <c r="AU247" s="150"/>
      <c r="AV247" s="150"/>
      <c r="AW247" s="150"/>
      <c r="AX247" s="150"/>
      <c r="AY247" s="150"/>
      <c r="AZ247" s="150"/>
      <c r="BA247" s="150"/>
      <c r="BB247" s="150"/>
      <c r="BC247" s="150"/>
      <c r="BD247" s="150"/>
      <c r="BE247" s="150"/>
      <c r="BF247" s="150"/>
      <c r="BG247" s="150"/>
      <c r="BH247" s="150"/>
      <c r="BI247" s="150"/>
      <c r="BJ247" s="150"/>
      <c r="BK247" s="150"/>
      <c r="BL247" s="150"/>
      <c r="BM247" s="150"/>
      <c r="BN247" s="150"/>
      <c r="BO247" s="150"/>
      <c r="BP247" s="150"/>
      <c r="BQ247" s="150"/>
      <c r="BR247" s="150"/>
      <c r="BS247" s="150"/>
      <c r="BT247" s="150"/>
      <c r="BU247" s="150"/>
      <c r="BV247" s="150"/>
      <c r="BW247" s="150"/>
      <c r="BX247" s="150"/>
      <c r="BY247" s="150"/>
      <c r="BZ247" s="150"/>
      <c r="CA247" s="150"/>
      <c r="CB247" s="150"/>
      <c r="CC247" s="150"/>
      <c r="CD247" s="150"/>
      <c r="CE247" s="150"/>
      <c r="CF247" s="150"/>
      <c r="CG247" s="150"/>
      <c r="CH247" s="150"/>
      <c r="CI247" s="150"/>
      <c r="CJ247" s="150"/>
      <c r="CK247" s="150"/>
      <c r="CL247" s="150"/>
      <c r="CM247" s="150"/>
      <c r="CN247" s="150"/>
      <c r="CO247" s="150"/>
      <c r="CP247" s="150"/>
      <c r="CQ247" s="150"/>
      <c r="CR247" s="150"/>
      <c r="CS247" s="150"/>
      <c r="CT247" s="150"/>
      <c r="CU247" s="150"/>
      <c r="CV247" s="150"/>
      <c r="CW247" s="150"/>
      <c r="CX247" s="150"/>
      <c r="CY247" s="150"/>
      <c r="CZ247" s="150"/>
      <c r="DA247" s="150"/>
      <c r="DB247" s="150"/>
      <c r="DC247" s="150"/>
      <c r="DD247" s="150"/>
      <c r="DE247" s="150"/>
      <c r="DF247" s="150"/>
      <c r="DG247" s="150"/>
      <c r="DH247" s="150"/>
      <c r="DI247" s="150"/>
      <c r="DJ247" s="150"/>
      <c r="DK247" s="150"/>
      <c r="DL247" s="150"/>
      <c r="DM247" s="150"/>
      <c r="DN247" s="150"/>
      <c r="DO247" s="150"/>
      <c r="DP247" s="150"/>
      <c r="DQ247" s="150"/>
      <c r="DR247" s="150"/>
      <c r="DS247" s="150"/>
      <c r="DT247" s="150"/>
      <c r="DU247" s="150"/>
      <c r="DV247" s="150"/>
      <c r="DW247" s="150"/>
      <c r="DX247" s="150"/>
      <c r="DY247" s="150"/>
      <c r="DZ247" s="150"/>
      <c r="EA247" s="150"/>
      <c r="EB247" s="150"/>
      <c r="EC247" s="150"/>
      <c r="ED247" s="150"/>
      <c r="EE247" s="150"/>
      <c r="EF247" s="150"/>
      <c r="EG247" s="150"/>
      <c r="EH247" s="150"/>
      <c r="EI247" s="150"/>
      <c r="EJ247" s="150"/>
      <c r="EK247" s="150"/>
      <c r="EL247" s="150"/>
      <c r="EM247" s="150"/>
      <c r="EN247" s="150"/>
      <c r="EO247" s="150"/>
      <c r="EP247" s="150"/>
      <c r="EQ247" s="150"/>
      <c r="ER247" s="150"/>
      <c r="ES247" s="150"/>
      <c r="ET247" s="150"/>
      <c r="EU247" s="150"/>
      <c r="EV247" s="150"/>
      <c r="EW247" s="150"/>
      <c r="EX247" s="150"/>
      <c r="EY247" s="150"/>
      <c r="EZ247" s="150"/>
      <c r="FA247" s="150"/>
      <c r="FB247" s="150"/>
      <c r="FC247" s="150"/>
      <c r="FD247" s="150"/>
      <c r="FE247" s="150"/>
      <c r="FF247" s="150"/>
      <c r="FG247" s="150"/>
      <c r="FH247" s="150"/>
      <c r="FI247" s="150"/>
      <c r="FJ247" s="150"/>
      <c r="FK247" s="150"/>
      <c r="FL247" s="150"/>
      <c r="FM247" s="150"/>
      <c r="FN247" s="150"/>
      <c r="FO247" s="150"/>
      <c r="FP247" s="150"/>
      <c r="FQ247" s="150"/>
      <c r="FR247" s="150"/>
      <c r="FS247" s="150"/>
      <c r="FT247" s="150"/>
      <c r="FU247" s="150"/>
      <c r="FV247" s="150"/>
      <c r="FW247" s="150"/>
      <c r="FX247" s="150"/>
      <c r="FY247" s="150"/>
      <c r="FZ247" s="150"/>
      <c r="GA247" s="150"/>
      <c r="GB247" s="150"/>
      <c r="GC247" s="150"/>
      <c r="GD247" s="150"/>
      <c r="GE247" s="150"/>
      <c r="GF247" s="150"/>
      <c r="GG247" s="150"/>
      <c r="GH247" s="150"/>
      <c r="GI247" s="150"/>
      <c r="GJ247" s="150"/>
      <c r="GK247" s="150"/>
      <c r="GL247" s="150"/>
      <c r="GM247" s="150"/>
      <c r="GN247" s="150"/>
      <c r="GO247" s="150"/>
      <c r="GP247" s="150"/>
      <c r="GQ247" s="150"/>
      <c r="GR247" s="150"/>
      <c r="GS247" s="150"/>
      <c r="GT247" s="150"/>
      <c r="GU247" s="150"/>
      <c r="GV247" s="150"/>
      <c r="GW247" s="150"/>
      <c r="GX247" s="150"/>
      <c r="GY247" s="150"/>
      <c r="GZ247" s="150"/>
      <c r="HA247" s="150"/>
      <c r="HB247" s="150"/>
      <c r="HC247" s="150"/>
      <c r="HD247" s="150"/>
      <c r="HE247" s="150"/>
      <c r="HF247" s="150"/>
      <c r="HG247" s="150"/>
      <c r="HH247" s="150"/>
      <c r="HI247" s="150"/>
      <c r="HJ247" s="150"/>
      <c r="HK247" s="150"/>
      <c r="HL247" s="150"/>
      <c r="HM247" s="150"/>
      <c r="HN247" s="150"/>
      <c r="HO247" s="150"/>
      <c r="HP247" s="150"/>
      <c r="HQ247" s="150"/>
      <c r="HR247" s="150"/>
      <c r="HS247" s="150"/>
      <c r="HT247" s="150"/>
      <c r="HU247" s="150"/>
      <c r="HV247" s="150"/>
      <c r="HW247" s="150"/>
      <c r="HX247" s="150"/>
      <c r="HY247" s="150"/>
      <c r="HZ247" s="150"/>
      <c r="IA247" s="150"/>
      <c r="IB247" s="150"/>
      <c r="IC247" s="150"/>
      <c r="ID247" s="150"/>
      <c r="IE247" s="150"/>
      <c r="IF247" s="150"/>
      <c r="IG247" s="150"/>
      <c r="IH247" s="150"/>
      <c r="II247" s="150"/>
      <c r="IJ247" s="150"/>
      <c r="IK247" s="150"/>
      <c r="IL247" s="150"/>
      <c r="IM247" s="150"/>
      <c r="IN247" s="150"/>
      <c r="IO247" s="150"/>
      <c r="IP247" s="150"/>
      <c r="IQ247" s="150"/>
      <c r="IR247" s="150"/>
      <c r="IS247" s="150"/>
      <c r="IT247" s="150"/>
      <c r="IU247" s="150"/>
      <c r="IV247" s="150"/>
      <c r="IW247" s="150"/>
      <c r="IX247" s="150"/>
      <c r="IY247" s="150"/>
      <c r="IZ247" s="150"/>
      <c r="JA247" s="150"/>
      <c r="JB247" s="150"/>
      <c r="JC247" s="150"/>
      <c r="JD247" s="150"/>
      <c r="JE247" s="150"/>
      <c r="JF247" s="150"/>
      <c r="JG247" s="150"/>
      <c r="JH247" s="150"/>
      <c r="JI247" s="150"/>
      <c r="JJ247" s="150"/>
      <c r="JK247" s="150"/>
      <c r="JL247" s="150"/>
      <c r="JM247" s="150"/>
      <c r="JN247" s="150"/>
      <c r="JO247" s="150"/>
      <c r="JP247" s="150"/>
      <c r="JQ247" s="150"/>
      <c r="JR247" s="150"/>
      <c r="JS247" s="150"/>
      <c r="JT247" s="150"/>
      <c r="JU247" s="150"/>
      <c r="JV247" s="150"/>
      <c r="JW247" s="150"/>
      <c r="JX247" s="150"/>
      <c r="JY247" s="150"/>
      <c r="JZ247" s="150"/>
      <c r="KA247" s="150"/>
      <c r="KB247" s="150"/>
      <c r="KC247" s="150"/>
      <c r="KD247" s="150"/>
      <c r="KE247" s="150"/>
      <c r="KF247" s="150"/>
      <c r="KG247" s="150"/>
      <c r="KH247" s="150"/>
      <c r="KI247" s="150"/>
      <c r="KJ247" s="150"/>
      <c r="KK247" s="150"/>
      <c r="KL247" s="150"/>
      <c r="KM247" s="150"/>
      <c r="KN247" s="150"/>
      <c r="KO247" s="150"/>
      <c r="KP247" s="150"/>
      <c r="KQ247" s="150"/>
      <c r="KR247" s="150"/>
      <c r="KS247" s="150"/>
      <c r="KT247" s="150"/>
      <c r="KU247" s="150"/>
      <c r="KV247" s="150"/>
      <c r="KW247" s="150"/>
      <c r="KX247" s="150"/>
      <c r="KY247" s="150"/>
      <c r="KZ247" s="150"/>
      <c r="LA247" s="150"/>
      <c r="LB247" s="150"/>
      <c r="LC247" s="150"/>
      <c r="LD247" s="150"/>
      <c r="LE247" s="150"/>
      <c r="LF247" s="150"/>
      <c r="LG247" s="150"/>
      <c r="LH247" s="150"/>
      <c r="LI247" s="150"/>
      <c r="LJ247" s="150"/>
      <c r="LK247" s="150"/>
      <c r="LL247" s="150"/>
      <c r="LM247" s="150"/>
      <c r="LN247" s="150"/>
      <c r="LO247" s="150"/>
      <c r="LP247" s="150"/>
      <c r="LQ247" s="150"/>
      <c r="LR247" s="150"/>
      <c r="LS247" s="150"/>
      <c r="LT247" s="150"/>
      <c r="LU247" s="150"/>
      <c r="LV247" s="150"/>
      <c r="LW247" s="150"/>
      <c r="LX247" s="150"/>
      <c r="LY247" s="150"/>
      <c r="LZ247" s="150"/>
      <c r="MA247" s="150"/>
      <c r="MB247" s="150"/>
      <c r="MC247" s="150"/>
      <c r="MD247" s="150"/>
      <c r="ME247" s="150"/>
      <c r="MF247" s="150"/>
      <c r="MG247" s="150"/>
      <c r="MH247" s="150"/>
      <c r="MI247" s="150"/>
      <c r="MJ247" s="150"/>
      <c r="MK247" s="150"/>
      <c r="ML247" s="150"/>
      <c r="MM247" s="150"/>
      <c r="MN247" s="150"/>
      <c r="MO247" s="150"/>
      <c r="MP247" s="150"/>
      <c r="MQ247" s="150"/>
      <c r="MR247" s="150"/>
      <c r="MS247" s="150"/>
      <c r="MT247" s="150"/>
      <c r="MU247" s="150"/>
      <c r="MV247" s="150"/>
      <c r="MW247" s="150"/>
      <c r="MX247" s="150"/>
      <c r="MY247" s="150"/>
      <c r="MZ247" s="150"/>
      <c r="NA247" s="150"/>
      <c r="NB247" s="150"/>
      <c r="NC247" s="150"/>
      <c r="ND247" s="150"/>
      <c r="NE247" s="150"/>
      <c r="NF247" s="150"/>
      <c r="NG247" s="150"/>
      <c r="NH247" s="150"/>
      <c r="NI247" s="150"/>
      <c r="NJ247" s="150"/>
      <c r="NK247" s="151"/>
    </row>
    <row r="248" spans="1:375" x14ac:dyDescent="0.25">
      <c r="A248" s="152">
        <f>SUM(D248:NK248)</f>
        <v>717478.74644265452</v>
      </c>
      <c r="B248" s="48" t="s">
        <v>153</v>
      </c>
      <c r="C248" s="153" t="s">
        <v>137</v>
      </c>
      <c r="D248" s="154">
        <f t="array" ref="D248">IFERROR(INDEX($N83:$N97,MATCH(1,IF($L83:$L97&lt;=D$165,IF($M83:$M97&gt;=D$165,1)),0))*$B83/12,0)</f>
        <v>3229.1666666666665</v>
      </c>
      <c r="E248" s="154">
        <f t="array" ref="E248">IFERROR(INDEX($N83:$N97,MATCH(1,IF($L83:$L97&lt;=E$165,IF($M83:$M97&gt;=E$165,1)),0))*$B83/12,0)</f>
        <v>3229.1666666666665</v>
      </c>
      <c r="F248" s="154">
        <f t="array" ref="F248">IFERROR(INDEX($N83:$N97,MATCH(1,IF($L83:$L97&lt;=F$165,IF($M83:$M97&gt;=F$165,1)),0))*$B83/12,0)</f>
        <v>3229.1666666666665</v>
      </c>
      <c r="G248" s="154">
        <f t="array" ref="G248">IFERROR(INDEX($N83:$N97,MATCH(1,IF($L83:$L97&lt;=G$165,IF($M83:$M97&gt;=G$165,1)),0))*$B83/12,0)</f>
        <v>3229.1666666666665</v>
      </c>
      <c r="H248" s="154">
        <f t="array" ref="H248">IFERROR(INDEX($N83:$N97,MATCH(1,IF($L83:$L97&lt;=H$165,IF($M83:$M97&gt;=H$165,1)),0))*$B83/12,0)</f>
        <v>3229.1666666666665</v>
      </c>
      <c r="I248" s="154">
        <f t="array" ref="I248">IFERROR(INDEX($N83:$N97,MATCH(1,IF($L83:$L97&lt;=I$165,IF($M83:$M97&gt;=I$165,1)),0))*$B83/12,0)</f>
        <v>3229.1666666666665</v>
      </c>
      <c r="J248" s="154">
        <f t="array" ref="J248">IFERROR(INDEX($N83:$N97,MATCH(1,IF($L83:$L97&lt;=J$165,IF($M83:$M97&gt;=J$165,1)),0))*$B83/12,0)</f>
        <v>3229.1666666666665</v>
      </c>
      <c r="K248" s="154">
        <f t="array" ref="K248">IFERROR(INDEX($N83:$N97,MATCH(1,IF($L83:$L97&lt;=K$165,IF($M83:$M97&gt;=K$165,1)),0))*$B83/12,0)</f>
        <v>3229.1666666666665</v>
      </c>
      <c r="L248" s="154">
        <f t="array" ref="L248">IFERROR(INDEX($N83:$N97,MATCH(1,IF($L83:$L97&lt;=L$165,IF($M83:$M97&gt;=L$165,1)),0))*$B83/12,0)</f>
        <v>3229.1666666666665</v>
      </c>
      <c r="M248" s="154">
        <f t="array" ref="M248">IFERROR(INDEX($N83:$N97,MATCH(1,IF($L83:$L97&lt;=M$165,IF($M83:$M97&gt;=M$165,1)),0))*$B83/12,0)</f>
        <v>3229.1666666666665</v>
      </c>
      <c r="N248" s="154">
        <f t="array" ref="N248">IFERROR(INDEX($N83:$N97,MATCH(1,IF($L83:$L97&lt;=N$165,IF($M83:$M97&gt;=N$165,1)),0))*$B83/12,0)</f>
        <v>3229.1666666666665</v>
      </c>
      <c r="O248" s="154">
        <f t="array" ref="O248">IFERROR(INDEX($N83:$N97,MATCH(1,IF($L83:$L97&lt;=O$165,IF($M83:$M97&gt;=O$165,1)),0))*$B83/12,0)</f>
        <v>3326.0416666666665</v>
      </c>
      <c r="P248" s="154">
        <f t="array" ref="P248">IFERROR(INDEX($N83:$N97,MATCH(1,IF($L83:$L97&lt;=P$165,IF($M83:$M97&gt;=P$165,1)),0))*$B83/12,0)</f>
        <v>3326.0416666666665</v>
      </c>
      <c r="Q248" s="154">
        <f t="array" ref="Q248">IFERROR(INDEX($N83:$N97,MATCH(1,IF($L83:$L97&lt;=Q$165,IF($M83:$M97&gt;=Q$165,1)),0))*$B83/12,0)</f>
        <v>3326.0416666666665</v>
      </c>
      <c r="R248" s="154">
        <f t="array" ref="R248">IFERROR(INDEX($N83:$N97,MATCH(1,IF($L83:$L97&lt;=R$165,IF($M83:$M97&gt;=R$165,1)),0))*$B83/12,0)</f>
        <v>3326.0416666666665</v>
      </c>
      <c r="S248" s="154">
        <f t="array" ref="S248">IFERROR(INDEX($N83:$N97,MATCH(1,IF($L83:$L97&lt;=S$165,IF($M83:$M97&gt;=S$165,1)),0))*$B83/12,0)</f>
        <v>3326.0416666666665</v>
      </c>
      <c r="T248" s="154">
        <f t="array" ref="T248">IFERROR(INDEX($N83:$N97,MATCH(1,IF($L83:$L97&lt;=T$165,IF($M83:$M97&gt;=T$165,1)),0))*$B83/12,0)</f>
        <v>3326.0416666666665</v>
      </c>
      <c r="U248" s="154">
        <f t="array" ref="U248">IFERROR(INDEX($N83:$N97,MATCH(1,IF($L83:$L97&lt;=U$165,IF($M83:$M97&gt;=U$165,1)),0))*$B83/12,0)</f>
        <v>3326.0416666666665</v>
      </c>
      <c r="V248" s="154">
        <f t="array" ref="V248">IFERROR(INDEX($N83:$N97,MATCH(1,IF($L83:$L97&lt;=V$165,IF($M83:$M97&gt;=V$165,1)),0))*$B83/12,0)</f>
        <v>3326.0416666666665</v>
      </c>
      <c r="W248" s="154">
        <f t="array" ref="W248">IFERROR(INDEX($N83:$N97,MATCH(1,IF($L83:$L97&lt;=W$165,IF($M83:$M97&gt;=W$165,1)),0))*$B83/12,0)</f>
        <v>3326.0416666666665</v>
      </c>
      <c r="X248" s="154">
        <f t="array" ref="X248">IFERROR(INDEX($N83:$N97,MATCH(1,IF($L83:$L97&lt;=X$165,IF($M83:$M97&gt;=X$165,1)),0))*$B83/12,0)</f>
        <v>3326.0416666666665</v>
      </c>
      <c r="Y248" s="154">
        <f t="array" ref="Y248">IFERROR(INDEX($N83:$N97,MATCH(1,IF($L83:$L97&lt;=Y$165,IF($M83:$M97&gt;=Y$165,1)),0))*$B83/12,0)</f>
        <v>3326.0416666666665</v>
      </c>
      <c r="Z248" s="154">
        <f t="array" ref="Z248">IFERROR(INDEX($N83:$N97,MATCH(1,IF($L83:$L97&lt;=Z$165,IF($M83:$M97&gt;=Z$165,1)),0))*$B83/12,0)</f>
        <v>3326.0416666666665</v>
      </c>
      <c r="AA248" s="154">
        <f t="array" ref="AA248">IFERROR(INDEX($N83:$N97,MATCH(1,IF($L83:$L97&lt;=AA$165,IF($M83:$M97&gt;=AA$165,1)),0))*$B83/12,0)</f>
        <v>3425.8229166666665</v>
      </c>
      <c r="AB248" s="154">
        <f t="array" ref="AB248">IFERROR(INDEX($N83:$N97,MATCH(1,IF($L83:$L97&lt;=AB$165,IF($M83:$M97&gt;=AB$165,1)),0))*$B83/12,0)</f>
        <v>3425.8229166666665</v>
      </c>
      <c r="AC248" s="154">
        <f t="array" ref="AC248">IFERROR(INDEX($N83:$N97,MATCH(1,IF($L83:$L97&lt;=AC$165,IF($M83:$M97&gt;=AC$165,1)),0))*$B83/12,0)</f>
        <v>3425.8229166666665</v>
      </c>
      <c r="AD248" s="154">
        <f t="array" ref="AD248">IFERROR(INDEX($N83:$N97,MATCH(1,IF($L83:$L97&lt;=AD$165,IF($M83:$M97&gt;=AD$165,1)),0))*$B83/12,0)</f>
        <v>3425.8229166666665</v>
      </c>
      <c r="AE248" s="154">
        <f t="array" ref="AE248">IFERROR(INDEX($N83:$N97,MATCH(1,IF($L83:$L97&lt;=AE$165,IF($M83:$M97&gt;=AE$165,1)),0))*$B83/12,0)</f>
        <v>3425.8229166666665</v>
      </c>
      <c r="AF248" s="154">
        <f t="array" ref="AF248">IFERROR(INDEX($N83:$N97,MATCH(1,IF($L83:$L97&lt;=AF$165,IF($M83:$M97&gt;=AF$165,1)),0))*$B83/12,0)</f>
        <v>3425.8229166666665</v>
      </c>
      <c r="AG248" s="154">
        <f t="array" ref="AG248">IFERROR(INDEX($N83:$N97,MATCH(1,IF($L83:$L97&lt;=AG$165,IF($M83:$M97&gt;=AG$165,1)),0))*$B83/12,0)</f>
        <v>3425.8229166666665</v>
      </c>
      <c r="AH248" s="154">
        <f t="array" ref="AH248">IFERROR(INDEX($N83:$N97,MATCH(1,IF($L83:$L97&lt;=AH$165,IF($M83:$M97&gt;=AH$165,1)),0))*$B83/12,0)</f>
        <v>3425.8229166666665</v>
      </c>
      <c r="AI248" s="154">
        <f t="array" ref="AI248">IFERROR(INDEX($N83:$N97,MATCH(1,IF($L83:$L97&lt;=AI$165,IF($M83:$M97&gt;=AI$165,1)),0))*$B83/12,0)</f>
        <v>3425.8229166666665</v>
      </c>
      <c r="AJ248" s="154">
        <f t="array" ref="AJ248">IFERROR(INDEX($N83:$N97,MATCH(1,IF($L83:$L97&lt;=AJ$165,IF($M83:$M97&gt;=AJ$165,1)),0))*$B83/12,0)</f>
        <v>3425.8229166666665</v>
      </c>
      <c r="AK248" s="154">
        <f t="array" ref="AK248">IFERROR(INDEX($N83:$N97,MATCH(1,IF($L83:$L97&lt;=AK$165,IF($M83:$M97&gt;=AK$165,1)),0))*$B83/12,0)</f>
        <v>3425.8229166666665</v>
      </c>
      <c r="AL248" s="154">
        <f t="array" ref="AL248">IFERROR(INDEX($N83:$N97,MATCH(1,IF($L83:$L97&lt;=AL$165,IF($M83:$M97&gt;=AL$165,1)),0))*$B83/12,0)</f>
        <v>3425.8229166666665</v>
      </c>
      <c r="AM248" s="154">
        <f t="array" ref="AM248">IFERROR(INDEX($N83:$N97,MATCH(1,IF($L83:$L97&lt;=AM$165,IF($M83:$M97&gt;=AM$165,1)),0))*$B83/12,0)</f>
        <v>3528.5976041666672</v>
      </c>
      <c r="AN248" s="154">
        <f t="array" ref="AN248">IFERROR(INDEX($N83:$N97,MATCH(1,IF($L83:$L97&lt;=AN$165,IF($M83:$M97&gt;=AN$165,1)),0))*$B83/12,0)</f>
        <v>3528.5976041666672</v>
      </c>
      <c r="AO248" s="154">
        <f t="array" ref="AO248">IFERROR(INDEX($N83:$N97,MATCH(1,IF($L83:$L97&lt;=AO$165,IF($M83:$M97&gt;=AO$165,1)),0))*$B83/12,0)</f>
        <v>3528.5976041666672</v>
      </c>
      <c r="AP248" s="154">
        <f t="array" ref="AP248">IFERROR(INDEX($N83:$N97,MATCH(1,IF($L83:$L97&lt;=AP$165,IF($M83:$M97&gt;=AP$165,1)),0))*$B83/12,0)</f>
        <v>3528.5976041666672</v>
      </c>
      <c r="AQ248" s="154">
        <f t="array" ref="AQ248">IFERROR(INDEX($N83:$N97,MATCH(1,IF($L83:$L97&lt;=AQ$165,IF($M83:$M97&gt;=AQ$165,1)),0))*$B83/12,0)</f>
        <v>3528.5976041666672</v>
      </c>
      <c r="AR248" s="154">
        <f t="array" ref="AR248">IFERROR(INDEX($N83:$N97,MATCH(1,IF($L83:$L97&lt;=AR$165,IF($M83:$M97&gt;=AR$165,1)),0))*$B83/12,0)</f>
        <v>3528.5976041666672</v>
      </c>
      <c r="AS248" s="154">
        <f t="array" ref="AS248">IFERROR(INDEX($N83:$N97,MATCH(1,IF($L83:$L97&lt;=AS$165,IF($M83:$M97&gt;=AS$165,1)),0))*$B83/12,0)</f>
        <v>3528.5976041666672</v>
      </c>
      <c r="AT248" s="154">
        <f t="array" ref="AT248">IFERROR(INDEX($N83:$N97,MATCH(1,IF($L83:$L97&lt;=AT$165,IF($M83:$M97&gt;=AT$165,1)),0))*$B83/12,0)</f>
        <v>3528.5976041666672</v>
      </c>
      <c r="AU248" s="154">
        <f t="array" ref="AU248">IFERROR(INDEX($N83:$N97,MATCH(1,IF($L83:$L97&lt;=AU$165,IF($M83:$M97&gt;=AU$165,1)),0))*$B83/12,0)</f>
        <v>3528.5976041666672</v>
      </c>
      <c r="AV248" s="154">
        <f t="array" ref="AV248">IFERROR(INDEX($N83:$N97,MATCH(1,IF($L83:$L97&lt;=AV$165,IF($M83:$M97&gt;=AV$165,1)),0))*$B83/12,0)</f>
        <v>3528.5976041666672</v>
      </c>
      <c r="AW248" s="154">
        <f t="array" ref="AW248">IFERROR(INDEX($N83:$N97,MATCH(1,IF($L83:$L97&lt;=AW$165,IF($M83:$M97&gt;=AW$165,1)),0))*$B83/12,0)</f>
        <v>3528.5976041666672</v>
      </c>
      <c r="AX248" s="154">
        <f t="array" ref="AX248">IFERROR(INDEX($N83:$N97,MATCH(1,IF($L83:$L97&lt;=AX$165,IF($M83:$M97&gt;=AX$165,1)),0))*$B83/12,0)</f>
        <v>3528.5976041666672</v>
      </c>
      <c r="AY248" s="154">
        <f t="array" ref="AY248">IFERROR(INDEX($N83:$N97,MATCH(1,IF($L83:$L97&lt;=AY$165,IF($M83:$M97&gt;=AY$165,1)),0))*$B83/12,0)</f>
        <v>3634.4555322916672</v>
      </c>
      <c r="AZ248" s="154">
        <f t="array" ref="AZ248">IFERROR(INDEX($N83:$N97,MATCH(1,IF($L83:$L97&lt;=AZ$165,IF($M83:$M97&gt;=AZ$165,1)),0))*$B83/12,0)</f>
        <v>3634.4555322916672</v>
      </c>
      <c r="BA248" s="154">
        <f t="array" ref="BA248">IFERROR(INDEX($N83:$N97,MATCH(1,IF($L83:$L97&lt;=BA$165,IF($M83:$M97&gt;=BA$165,1)),0))*$B83/12,0)</f>
        <v>3634.4555322916672</v>
      </c>
      <c r="BB248" s="154">
        <f t="array" ref="BB248">IFERROR(INDEX($N83:$N97,MATCH(1,IF($L83:$L97&lt;=BB$165,IF($M83:$M97&gt;=BB$165,1)),0))*$B83/12,0)</f>
        <v>3634.4555322916672</v>
      </c>
      <c r="BC248" s="154">
        <f t="array" ref="BC248">IFERROR(INDEX($N83:$N97,MATCH(1,IF($L83:$L97&lt;=BC$165,IF($M83:$M97&gt;=BC$165,1)),0))*$B83/12,0)</f>
        <v>3634.4555322916672</v>
      </c>
      <c r="BD248" s="154">
        <f t="array" ref="BD248">IFERROR(INDEX($N83:$N97,MATCH(1,IF($L83:$L97&lt;=BD$165,IF($M83:$M97&gt;=BD$165,1)),0))*$B83/12,0)</f>
        <v>3634.4555322916672</v>
      </c>
      <c r="BE248" s="154">
        <f t="array" ref="BE248">IFERROR(INDEX($N83:$N97,MATCH(1,IF($L83:$L97&lt;=BE$165,IF($M83:$M97&gt;=BE$165,1)),0))*$B83/12,0)</f>
        <v>3634.4555322916672</v>
      </c>
      <c r="BF248" s="154">
        <f t="array" ref="BF248">IFERROR(INDEX($N83:$N97,MATCH(1,IF($L83:$L97&lt;=BF$165,IF($M83:$M97&gt;=BF$165,1)),0))*$B83/12,0)</f>
        <v>3634.4555322916672</v>
      </c>
      <c r="BG248" s="154">
        <f t="array" ref="BG248">IFERROR(INDEX($N83:$N97,MATCH(1,IF($L83:$L97&lt;=BG$165,IF($M83:$M97&gt;=BG$165,1)),0))*$B83/12,0)</f>
        <v>3634.4555322916672</v>
      </c>
      <c r="BH248" s="154">
        <f t="array" ref="BH248">IFERROR(INDEX($N83:$N97,MATCH(1,IF($L83:$L97&lt;=BH$165,IF($M83:$M97&gt;=BH$165,1)),0))*$B83/12,0)</f>
        <v>3634.4555322916672</v>
      </c>
      <c r="BI248" s="154">
        <f t="array" ref="BI248">IFERROR(INDEX($N83:$N97,MATCH(1,IF($L83:$L97&lt;=BI$165,IF($M83:$M97&gt;=BI$165,1)),0))*$B83/12,0)</f>
        <v>3634.4555322916672</v>
      </c>
      <c r="BJ248" s="154">
        <f t="array" ref="BJ248">IFERROR(INDEX($N83:$N97,MATCH(1,IF($L83:$L97&lt;=BJ$165,IF($M83:$M97&gt;=BJ$165,1)),0))*$B83/12,0)</f>
        <v>3634.4555322916672</v>
      </c>
      <c r="BK248" s="154">
        <f t="array" ref="BK248">IFERROR(INDEX($N83:$N97,MATCH(1,IF($L83:$L97&lt;=BK$165,IF($M83:$M97&gt;=BK$165,1)),0))*$B83/12,0)</f>
        <v>3743.4891982604172</v>
      </c>
      <c r="BL248" s="154">
        <f t="array" ref="BL248">IFERROR(INDEX($N83:$N97,MATCH(1,IF($L83:$L97&lt;=BL$165,IF($M83:$M97&gt;=BL$165,1)),0))*$B83/12,0)</f>
        <v>3743.4891982604172</v>
      </c>
      <c r="BM248" s="154">
        <f t="array" ref="BM248">IFERROR(INDEX($N83:$N97,MATCH(1,IF($L83:$L97&lt;=BM$165,IF($M83:$M97&gt;=BM$165,1)),0))*$B83/12,0)</f>
        <v>3743.4891982604172</v>
      </c>
      <c r="BN248" s="154">
        <f t="array" ref="BN248">IFERROR(INDEX($N83:$N97,MATCH(1,IF($L83:$L97&lt;=BN$165,IF($M83:$M97&gt;=BN$165,1)),0))*$B83/12,0)</f>
        <v>3743.4891982604172</v>
      </c>
      <c r="BO248" s="154">
        <f t="array" ref="BO248">IFERROR(INDEX($N83:$N97,MATCH(1,IF($L83:$L97&lt;=BO$165,IF($M83:$M97&gt;=BO$165,1)),0))*$B83/12,0)</f>
        <v>3743.4891982604172</v>
      </c>
      <c r="BP248" s="154">
        <f t="array" ref="BP248">IFERROR(INDEX($N83:$N97,MATCH(1,IF($L83:$L97&lt;=BP$165,IF($M83:$M97&gt;=BP$165,1)),0))*$B83/12,0)</f>
        <v>3743.4891982604172</v>
      </c>
      <c r="BQ248" s="154">
        <f t="array" ref="BQ248">IFERROR(INDEX($N83:$N97,MATCH(1,IF($L83:$L97&lt;=BQ$165,IF($M83:$M97&gt;=BQ$165,1)),0))*$B83/12,0)</f>
        <v>3743.4891982604172</v>
      </c>
      <c r="BR248" s="154">
        <f t="array" ref="BR248">IFERROR(INDEX($N83:$N97,MATCH(1,IF($L83:$L97&lt;=BR$165,IF($M83:$M97&gt;=BR$165,1)),0))*$B83/12,0)</f>
        <v>3743.4891982604172</v>
      </c>
      <c r="BS248" s="154">
        <f t="array" ref="BS248">IFERROR(INDEX($N83:$N97,MATCH(1,IF($L83:$L97&lt;=BS$165,IF($M83:$M97&gt;=BS$165,1)),0))*$B83/12,0)</f>
        <v>3743.4891982604172</v>
      </c>
      <c r="BT248" s="154">
        <f t="array" ref="BT248">IFERROR(INDEX($N83:$N97,MATCH(1,IF($L83:$L97&lt;=BT$165,IF($M83:$M97&gt;=BT$165,1)),0))*$B83/12,0)</f>
        <v>3743.4891982604172</v>
      </c>
      <c r="BU248" s="154">
        <f t="array" ref="BU248">IFERROR(INDEX($N83:$N97,MATCH(1,IF($L83:$L97&lt;=BU$165,IF($M83:$M97&gt;=BU$165,1)),0))*$B83/12,0)</f>
        <v>3743.4891982604172</v>
      </c>
      <c r="BV248" s="154">
        <f t="array" ref="BV248">IFERROR(INDEX($N83:$N97,MATCH(1,IF($L83:$L97&lt;=BV$165,IF($M83:$M97&gt;=BV$165,1)),0))*$B83/12,0)</f>
        <v>3743.4891982604172</v>
      </c>
      <c r="BW248" s="154">
        <f t="array" ref="BW248">IFERROR(INDEX($N83:$N97,MATCH(1,IF($L83:$L97&lt;=BW$165,IF($M83:$M97&gt;=BW$165,1)),0))*$B83/12,0)</f>
        <v>3855.7938742082301</v>
      </c>
      <c r="BX248" s="154">
        <f t="array" ref="BX248">IFERROR(INDEX($N83:$N97,MATCH(1,IF($L83:$L97&lt;=BX$165,IF($M83:$M97&gt;=BX$165,1)),0))*$B83/12,0)</f>
        <v>3855.7938742082301</v>
      </c>
      <c r="BY248" s="154">
        <f t="array" ref="BY248">IFERROR(INDEX($N83:$N97,MATCH(1,IF($L83:$L97&lt;=BY$165,IF($M83:$M97&gt;=BY$165,1)),0))*$B83/12,0)</f>
        <v>3855.7938742082301</v>
      </c>
      <c r="BZ248" s="154">
        <f t="array" ref="BZ248">IFERROR(INDEX($N83:$N97,MATCH(1,IF($L83:$L97&lt;=BZ$165,IF($M83:$M97&gt;=BZ$165,1)),0))*$B83/12,0)</f>
        <v>3855.7938742082301</v>
      </c>
      <c r="CA248" s="154">
        <f t="array" ref="CA248">IFERROR(INDEX($N83:$N97,MATCH(1,IF($L83:$L97&lt;=CA$165,IF($M83:$M97&gt;=CA$165,1)),0))*$B83/12,0)</f>
        <v>3855.7938742082301</v>
      </c>
      <c r="CB248" s="154">
        <f t="array" ref="CB248">IFERROR(INDEX($N83:$N97,MATCH(1,IF($L83:$L97&lt;=CB$165,IF($M83:$M97&gt;=CB$165,1)),0))*$B83/12,0)</f>
        <v>3855.7938742082301</v>
      </c>
      <c r="CC248" s="154">
        <f t="array" ref="CC248">IFERROR(INDEX($N83:$N97,MATCH(1,IF($L83:$L97&lt;=CC$165,IF($M83:$M97&gt;=CC$165,1)),0))*$B83/12,0)</f>
        <v>3855.7938742082301</v>
      </c>
      <c r="CD248" s="154">
        <f t="array" ref="CD248">IFERROR(INDEX($N83:$N97,MATCH(1,IF($L83:$L97&lt;=CD$165,IF($M83:$M97&gt;=CD$165,1)),0))*$B83/12,0)</f>
        <v>3855.7938742082301</v>
      </c>
      <c r="CE248" s="154">
        <f t="array" ref="CE248">IFERROR(INDEX($N83:$N97,MATCH(1,IF($L83:$L97&lt;=CE$165,IF($M83:$M97&gt;=CE$165,1)),0))*$B83/12,0)</f>
        <v>3855.7938742082301</v>
      </c>
      <c r="CF248" s="154">
        <f t="array" ref="CF248">IFERROR(INDEX($N83:$N97,MATCH(1,IF($L83:$L97&lt;=CF$165,IF($M83:$M97&gt;=CF$165,1)),0))*$B83/12,0)</f>
        <v>3855.7938742082301</v>
      </c>
      <c r="CG248" s="154">
        <f t="array" ref="CG248">IFERROR(INDEX($N83:$N97,MATCH(1,IF($L83:$L97&lt;=CG$165,IF($M83:$M97&gt;=CG$165,1)),0))*$B83/12,0)</f>
        <v>3855.7938742082301</v>
      </c>
      <c r="CH248" s="154">
        <f t="array" ref="CH248">IFERROR(INDEX($N83:$N97,MATCH(1,IF($L83:$L97&lt;=CH$165,IF($M83:$M97&gt;=CH$165,1)),0))*$B83/12,0)</f>
        <v>3855.7938742082301</v>
      </c>
      <c r="CI248" s="154">
        <f t="array" ref="CI248">IFERROR(INDEX($N83:$N97,MATCH(1,IF($L83:$L97&lt;=CI$165,IF($M83:$M97&gt;=CI$165,1)),0))*$B83/12,0)</f>
        <v>3971.4676904344774</v>
      </c>
      <c r="CJ248" s="154">
        <f t="array" ref="CJ248">IFERROR(INDEX($N83:$N97,MATCH(1,IF($L83:$L97&lt;=CJ$165,IF($M83:$M97&gt;=CJ$165,1)),0))*$B83/12,0)</f>
        <v>3971.4676904344774</v>
      </c>
      <c r="CK248" s="154">
        <f t="array" ref="CK248">IFERROR(INDEX($N83:$N97,MATCH(1,IF($L83:$L97&lt;=CK$165,IF($M83:$M97&gt;=CK$165,1)),0))*$B83/12,0)</f>
        <v>3971.4676904344774</v>
      </c>
      <c r="CL248" s="154">
        <f t="array" ref="CL248">IFERROR(INDEX($N83:$N97,MATCH(1,IF($L83:$L97&lt;=CL$165,IF($M83:$M97&gt;=CL$165,1)),0))*$B83/12,0)</f>
        <v>3971.4676904344774</v>
      </c>
      <c r="CM248" s="154">
        <f t="array" ref="CM248">IFERROR(INDEX($N83:$N97,MATCH(1,IF($L83:$L97&lt;=CM$165,IF($M83:$M97&gt;=CM$165,1)),0))*$B83/12,0)</f>
        <v>3971.4676904344774</v>
      </c>
      <c r="CN248" s="154">
        <f t="array" ref="CN248">IFERROR(INDEX($N83:$N97,MATCH(1,IF($L83:$L97&lt;=CN$165,IF($M83:$M97&gt;=CN$165,1)),0))*$B83/12,0)</f>
        <v>3971.4676904344774</v>
      </c>
      <c r="CO248" s="154">
        <f t="array" ref="CO248">IFERROR(INDEX($N83:$N97,MATCH(1,IF($L83:$L97&lt;=CO$165,IF($M83:$M97&gt;=CO$165,1)),0))*$B83/12,0)</f>
        <v>3971.4676904344774</v>
      </c>
      <c r="CP248" s="154">
        <f t="array" ref="CP248">IFERROR(INDEX($N83:$N97,MATCH(1,IF($L83:$L97&lt;=CP$165,IF($M83:$M97&gt;=CP$165,1)),0))*$B83/12,0)</f>
        <v>3971.4676904344774</v>
      </c>
      <c r="CQ248" s="154">
        <f t="array" ref="CQ248">IFERROR(INDEX($N83:$N97,MATCH(1,IF($L83:$L97&lt;=CQ$165,IF($M83:$M97&gt;=CQ$165,1)),0))*$B83/12,0)</f>
        <v>3971.4676904344774</v>
      </c>
      <c r="CR248" s="154">
        <f t="array" ref="CR248">IFERROR(INDEX($N83:$N97,MATCH(1,IF($L83:$L97&lt;=CR$165,IF($M83:$M97&gt;=CR$165,1)),0))*$B83/12,0)</f>
        <v>3971.4676904344774</v>
      </c>
      <c r="CS248" s="154">
        <f t="array" ref="CS248">IFERROR(INDEX($N83:$N97,MATCH(1,IF($L83:$L97&lt;=CS$165,IF($M83:$M97&gt;=CS$165,1)),0))*$B83/12,0)</f>
        <v>3971.4676904344774</v>
      </c>
      <c r="CT248" s="154">
        <f t="array" ref="CT248">IFERROR(INDEX($N83:$N97,MATCH(1,IF($L83:$L97&lt;=CT$165,IF($M83:$M97&gt;=CT$165,1)),0))*$B83/12,0)</f>
        <v>3971.4676904344774</v>
      </c>
      <c r="CU248" s="154">
        <f t="array" ref="CU248">IFERROR(INDEX($N83:$N97,MATCH(1,IF($L83:$L97&lt;=CU$165,IF($M83:$M97&gt;=CU$165,1)),0))*$B83/12,0)</f>
        <v>4090.6117211475116</v>
      </c>
      <c r="CV248" s="154">
        <f t="array" ref="CV248">IFERROR(INDEX($N83:$N97,MATCH(1,IF($L83:$L97&lt;=CV$165,IF($M83:$M97&gt;=CV$165,1)),0))*$B83/12,0)</f>
        <v>4090.6117211475116</v>
      </c>
      <c r="CW248" s="154">
        <f t="array" ref="CW248">IFERROR(INDEX($N83:$N97,MATCH(1,IF($L83:$L97&lt;=CW$165,IF($M83:$M97&gt;=CW$165,1)),0))*$B83/12,0)</f>
        <v>4090.6117211475116</v>
      </c>
      <c r="CX248" s="154">
        <f t="array" ref="CX248">IFERROR(INDEX($N83:$N97,MATCH(1,IF($L83:$L97&lt;=CX$165,IF($M83:$M97&gt;=CX$165,1)),0))*$B83/12,0)</f>
        <v>4090.6117211475116</v>
      </c>
      <c r="CY248" s="154">
        <f t="array" ref="CY248">IFERROR(INDEX($N83:$N97,MATCH(1,IF($L83:$L97&lt;=CY$165,IF($M83:$M97&gt;=CY$165,1)),0))*$B83/12,0)</f>
        <v>4090.6117211475116</v>
      </c>
      <c r="CZ248" s="154">
        <f t="array" ref="CZ248">IFERROR(INDEX($N83:$N97,MATCH(1,IF($L83:$L97&lt;=CZ$165,IF($M83:$M97&gt;=CZ$165,1)),0))*$B83/12,0)</f>
        <v>4090.6117211475116</v>
      </c>
      <c r="DA248" s="154">
        <f t="array" ref="DA248">IFERROR(INDEX($N83:$N97,MATCH(1,IF($L83:$L97&lt;=DA$165,IF($M83:$M97&gt;=DA$165,1)),0))*$B83/12,0)</f>
        <v>4090.6117211475116</v>
      </c>
      <c r="DB248" s="154">
        <f t="array" ref="DB248">IFERROR(INDEX($N83:$N97,MATCH(1,IF($L83:$L97&lt;=DB$165,IF($M83:$M97&gt;=DB$165,1)),0))*$B83/12,0)</f>
        <v>4090.6117211475116</v>
      </c>
      <c r="DC248" s="154">
        <f t="array" ref="DC248">IFERROR(INDEX($N83:$N97,MATCH(1,IF($L83:$L97&lt;=DC$165,IF($M83:$M97&gt;=DC$165,1)),0))*$B83/12,0)</f>
        <v>4090.6117211475116</v>
      </c>
      <c r="DD248" s="154">
        <f t="array" ref="DD248">IFERROR(INDEX($N83:$N97,MATCH(1,IF($L83:$L97&lt;=DD$165,IF($M83:$M97&gt;=DD$165,1)),0))*$B83/12,0)</f>
        <v>4090.6117211475116</v>
      </c>
      <c r="DE248" s="154">
        <f t="array" ref="DE248">IFERROR(INDEX($N83:$N97,MATCH(1,IF($L83:$L97&lt;=DE$165,IF($M83:$M97&gt;=DE$165,1)),0))*$B83/12,0)</f>
        <v>4090.6117211475116</v>
      </c>
      <c r="DF248" s="154">
        <f t="array" ref="DF248">IFERROR(INDEX($N83:$N97,MATCH(1,IF($L83:$L97&lt;=DF$165,IF($M83:$M97&gt;=DF$165,1)),0))*$B83/12,0)</f>
        <v>4090.6117211475116</v>
      </c>
      <c r="DG248" s="154">
        <f t="array" ref="DG248">IFERROR(INDEX($N83:$N97,MATCH(1,IF($L83:$L97&lt;=DG$165,IF($M83:$M97&gt;=DG$165,1)),0))*$B83/12,0)</f>
        <v>4213.3300727819369</v>
      </c>
      <c r="DH248" s="154">
        <f t="array" ref="DH248">IFERROR(INDEX($N83:$N97,MATCH(1,IF($L83:$L97&lt;=DH$165,IF($M83:$M97&gt;=DH$165,1)),0))*$B83/12,0)</f>
        <v>4213.3300727819369</v>
      </c>
      <c r="DI248" s="154">
        <f t="array" ref="DI248">IFERROR(INDEX($N83:$N97,MATCH(1,IF($L83:$L97&lt;=DI$165,IF($M83:$M97&gt;=DI$165,1)),0))*$B83/12,0)</f>
        <v>4213.3300727819369</v>
      </c>
      <c r="DJ248" s="154">
        <f t="array" ref="DJ248">IFERROR(INDEX($N83:$N97,MATCH(1,IF($L83:$L97&lt;=DJ$165,IF($M83:$M97&gt;=DJ$165,1)),0))*$B83/12,0)</f>
        <v>4213.3300727819369</v>
      </c>
      <c r="DK248" s="154">
        <f t="array" ref="DK248">IFERROR(INDEX($N83:$N97,MATCH(1,IF($L83:$L97&lt;=DK$165,IF($M83:$M97&gt;=DK$165,1)),0))*$B83/12,0)</f>
        <v>4213.3300727819369</v>
      </c>
      <c r="DL248" s="154">
        <f t="array" ref="DL248">IFERROR(INDEX($N83:$N97,MATCH(1,IF($L83:$L97&lt;=DL$165,IF($M83:$M97&gt;=DL$165,1)),0))*$B83/12,0)</f>
        <v>4213.3300727819369</v>
      </c>
      <c r="DM248" s="154">
        <f t="array" ref="DM248">IFERROR(INDEX($N83:$N97,MATCH(1,IF($L83:$L97&lt;=DM$165,IF($M83:$M97&gt;=DM$165,1)),0))*$B83/12,0)</f>
        <v>4213.3300727819369</v>
      </c>
      <c r="DN248" s="154">
        <f t="array" ref="DN248">IFERROR(INDEX($N83:$N97,MATCH(1,IF($L83:$L97&lt;=DN$165,IF($M83:$M97&gt;=DN$165,1)),0))*$B83/12,0)</f>
        <v>4213.3300727819369</v>
      </c>
      <c r="DO248" s="154">
        <f t="array" ref="DO248">IFERROR(INDEX($N83:$N97,MATCH(1,IF($L83:$L97&lt;=DO$165,IF($M83:$M97&gt;=DO$165,1)),0))*$B83/12,0)</f>
        <v>4213.3300727819369</v>
      </c>
      <c r="DP248" s="154">
        <f t="array" ref="DP248">IFERROR(INDEX($N83:$N97,MATCH(1,IF($L83:$L97&lt;=DP$165,IF($M83:$M97&gt;=DP$165,1)),0))*$B83/12,0)</f>
        <v>4213.3300727819369</v>
      </c>
      <c r="DQ248" s="154">
        <f t="array" ref="DQ248">IFERROR(INDEX($N83:$N97,MATCH(1,IF($L83:$L97&lt;=DQ$165,IF($M83:$M97&gt;=DQ$165,1)),0))*$B83/12,0)</f>
        <v>4213.3300727819369</v>
      </c>
      <c r="DR248" s="154">
        <f t="array" ref="DR248">IFERROR(INDEX($N83:$N97,MATCH(1,IF($L83:$L97&lt;=DR$165,IF($M83:$M97&gt;=DR$165,1)),0))*$B83/12,0)</f>
        <v>4213.3300727819369</v>
      </c>
      <c r="DS248" s="154">
        <f t="array" ref="DS248">IFERROR(INDEX($N83:$N97,MATCH(1,IF($L83:$L97&lt;=DS$165,IF($M83:$M97&gt;=DS$165,1)),0))*$B83/12,0)</f>
        <v>4339.7299749653948</v>
      </c>
      <c r="DT248" s="154">
        <f t="array" ref="DT248">IFERROR(INDEX($N83:$N97,MATCH(1,IF($L83:$L97&lt;=DT$165,IF($M83:$M97&gt;=DT$165,1)),0))*$B83/12,0)</f>
        <v>4339.7299749653948</v>
      </c>
      <c r="DU248" s="154">
        <f t="array" ref="DU248">IFERROR(INDEX($N83:$N97,MATCH(1,IF($L83:$L97&lt;=DU$165,IF($M83:$M97&gt;=DU$165,1)),0))*$B83/12,0)</f>
        <v>4339.7299749653948</v>
      </c>
      <c r="DV248" s="154">
        <f t="array" ref="DV248">IFERROR(INDEX($N83:$N97,MATCH(1,IF($L83:$L97&lt;=DV$165,IF($M83:$M97&gt;=DV$165,1)),0))*$B83/12,0)</f>
        <v>4339.7299749653948</v>
      </c>
      <c r="DW248" s="154">
        <f t="array" ref="DW248">IFERROR(INDEX($N83:$N97,MATCH(1,IF($L83:$L97&lt;=DW$165,IF($M83:$M97&gt;=DW$165,1)),0))*$B83/12,0)</f>
        <v>4339.7299749653948</v>
      </c>
      <c r="DX248" s="154">
        <f t="array" ref="DX248">IFERROR(INDEX($N83:$N97,MATCH(1,IF($L83:$L97&lt;=DX$165,IF($M83:$M97&gt;=DX$165,1)),0))*$B83/12,0)</f>
        <v>4339.7299749653948</v>
      </c>
      <c r="DY248" s="154">
        <f t="array" ref="DY248">IFERROR(INDEX($N83:$N97,MATCH(1,IF($L83:$L97&lt;=DY$165,IF($M83:$M97&gt;=DY$165,1)),0))*$B83/12,0)</f>
        <v>4339.7299749653948</v>
      </c>
      <c r="DZ248" s="154">
        <f t="array" ref="DZ248">IFERROR(INDEX($N83:$N97,MATCH(1,IF($L83:$L97&lt;=DZ$165,IF($M83:$M97&gt;=DZ$165,1)),0))*$B83/12,0)</f>
        <v>4339.7299749653948</v>
      </c>
      <c r="EA248" s="154">
        <f t="array" ref="EA248">IFERROR(INDEX($N83:$N97,MATCH(1,IF($L83:$L97&lt;=EA$165,IF($M83:$M97&gt;=EA$165,1)),0))*$B83/12,0)</f>
        <v>4339.7299749653948</v>
      </c>
      <c r="EB248" s="154">
        <f t="array" ref="EB248">IFERROR(INDEX($N83:$N97,MATCH(1,IF($L83:$L97&lt;=EB$165,IF($M83:$M97&gt;=EB$165,1)),0))*$B83/12,0)</f>
        <v>4339.7299749653948</v>
      </c>
      <c r="EC248" s="154">
        <f t="array" ref="EC248">IFERROR(INDEX($N83:$N97,MATCH(1,IF($L83:$L97&lt;=EC$165,IF($M83:$M97&gt;=EC$165,1)),0))*$B83/12,0)</f>
        <v>4339.7299749653948</v>
      </c>
      <c r="ED248" s="154">
        <f t="array" ref="ED248">IFERROR(INDEX($N83:$N97,MATCH(1,IF($L83:$L97&lt;=ED$165,IF($M83:$M97&gt;=ED$165,1)),0))*$B83/12,0)</f>
        <v>4339.7299749653948</v>
      </c>
      <c r="EE248" s="154">
        <f t="array" ref="EE248">IFERROR(INDEX($N83:$N97,MATCH(1,IF($L83:$L97&lt;=EE$165,IF($M83:$M97&gt;=EE$165,1)),0))*$B83/12,0)</f>
        <v>4469.9218742143576</v>
      </c>
      <c r="EF248" s="154">
        <f t="array" ref="EF248">IFERROR(INDEX($N83:$N97,MATCH(1,IF($L83:$L97&lt;=EF$165,IF($M83:$M97&gt;=EF$165,1)),0))*$B83/12,0)</f>
        <v>4469.9218742143576</v>
      </c>
      <c r="EG248" s="154">
        <f t="array" ref="EG248">IFERROR(INDEX($N83:$N97,MATCH(1,IF($L83:$L97&lt;=EG$165,IF($M83:$M97&gt;=EG$165,1)),0))*$B83/12,0)</f>
        <v>4469.9218742143576</v>
      </c>
      <c r="EH248" s="154">
        <f t="array" ref="EH248">IFERROR(INDEX($N83:$N97,MATCH(1,IF($L83:$L97&lt;=EH$165,IF($M83:$M97&gt;=EH$165,1)),0))*$B83/12,0)</f>
        <v>4469.9218742143576</v>
      </c>
      <c r="EI248" s="154">
        <f t="array" ref="EI248">IFERROR(INDEX($N83:$N97,MATCH(1,IF($L83:$L97&lt;=EI$165,IF($M83:$M97&gt;=EI$165,1)),0))*$B83/12,0)</f>
        <v>4469.9218742143576</v>
      </c>
      <c r="EJ248" s="154">
        <f t="array" ref="EJ248">IFERROR(INDEX($N83:$N97,MATCH(1,IF($L83:$L97&lt;=EJ$165,IF($M83:$M97&gt;=EJ$165,1)),0))*$B83/12,0)</f>
        <v>4469.9218742143576</v>
      </c>
      <c r="EK248" s="154">
        <f t="array" ref="EK248">IFERROR(INDEX($N83:$N97,MATCH(1,IF($L83:$L97&lt;=EK$165,IF($M83:$M97&gt;=EK$165,1)),0))*$B83/12,0)</f>
        <v>4469.9218742143576</v>
      </c>
      <c r="EL248" s="154">
        <f t="array" ref="EL248">IFERROR(INDEX($N83:$N97,MATCH(1,IF($L83:$L97&lt;=EL$165,IF($M83:$M97&gt;=EL$165,1)),0))*$B83/12,0)</f>
        <v>4469.9218742143576</v>
      </c>
      <c r="EM248" s="154">
        <f t="array" ref="EM248">IFERROR(INDEX($N83:$N97,MATCH(1,IF($L83:$L97&lt;=EM$165,IF($M83:$M97&gt;=EM$165,1)),0))*$B83/12,0)</f>
        <v>4469.9218742143576</v>
      </c>
      <c r="EN248" s="154">
        <f t="array" ref="EN248">IFERROR(INDEX($N83:$N97,MATCH(1,IF($L83:$L97&lt;=EN$165,IF($M83:$M97&gt;=EN$165,1)),0))*$B83/12,0)</f>
        <v>4469.9218742143576</v>
      </c>
      <c r="EO248" s="154">
        <f t="array" ref="EO248">IFERROR(INDEX($N83:$N97,MATCH(1,IF($L83:$L97&lt;=EO$165,IF($M83:$M97&gt;=EO$165,1)),0))*$B83/12,0)</f>
        <v>4469.9218742143576</v>
      </c>
      <c r="EP248" s="154">
        <f t="array" ref="EP248">IFERROR(INDEX($N83:$N97,MATCH(1,IF($L83:$L97&lt;=EP$165,IF($M83:$M97&gt;=EP$165,1)),0))*$B83/12,0)</f>
        <v>4469.9218742143576</v>
      </c>
      <c r="EQ248" s="154">
        <f t="array" ref="EQ248">IFERROR(INDEX($N83:$N97,MATCH(1,IF($L83:$L97&lt;=EQ$165,IF($M83:$M97&gt;=EQ$165,1)),0))*$B83/12,0)</f>
        <v>4604.019530440788</v>
      </c>
      <c r="ER248" s="154">
        <f t="array" ref="ER248">IFERROR(INDEX($N83:$N97,MATCH(1,IF($L83:$L97&lt;=ER$165,IF($M83:$M97&gt;=ER$165,1)),0))*$B83/12,0)</f>
        <v>4604.019530440788</v>
      </c>
      <c r="ES248" s="154">
        <f t="array" ref="ES248">IFERROR(INDEX($N83:$N97,MATCH(1,IF($L83:$L97&lt;=ES$165,IF($M83:$M97&gt;=ES$165,1)),0))*$B83/12,0)</f>
        <v>4604.019530440788</v>
      </c>
      <c r="ET248" s="154">
        <f t="array" ref="ET248">IFERROR(INDEX($N83:$N97,MATCH(1,IF($L83:$L97&lt;=ET$165,IF($M83:$M97&gt;=ET$165,1)),0))*$B83/12,0)</f>
        <v>4604.019530440788</v>
      </c>
      <c r="EU248" s="154">
        <f t="array" ref="EU248">IFERROR(INDEX($N83:$N97,MATCH(1,IF($L83:$L97&lt;=EU$165,IF($M83:$M97&gt;=EU$165,1)),0))*$B83/12,0)</f>
        <v>4604.019530440788</v>
      </c>
      <c r="EV248" s="154">
        <f t="array" ref="EV248">IFERROR(INDEX($N83:$N97,MATCH(1,IF($L83:$L97&lt;=EV$165,IF($M83:$M97&gt;=EV$165,1)),0))*$B83/12,0)</f>
        <v>4604.019530440788</v>
      </c>
      <c r="EW248" s="154">
        <f t="array" ref="EW248">IFERROR(INDEX($N83:$N97,MATCH(1,IF($L83:$L97&lt;=EW$165,IF($M83:$M97&gt;=EW$165,1)),0))*$B83/12,0)</f>
        <v>4604.019530440788</v>
      </c>
      <c r="EX248" s="154">
        <f t="array" ref="EX248">IFERROR(INDEX($N83:$N97,MATCH(1,IF($L83:$L97&lt;=EX$165,IF($M83:$M97&gt;=EX$165,1)),0))*$B83/12,0)</f>
        <v>4604.019530440788</v>
      </c>
      <c r="EY248" s="154">
        <f t="array" ref="EY248">IFERROR(INDEX($N83:$N97,MATCH(1,IF($L83:$L97&lt;=EY$165,IF($M83:$M97&gt;=EY$165,1)),0))*$B83/12,0)</f>
        <v>4604.019530440788</v>
      </c>
      <c r="EZ248" s="154">
        <f t="array" ref="EZ248">IFERROR(INDEX($N83:$N97,MATCH(1,IF($L83:$L97&lt;=EZ$165,IF($M83:$M97&gt;=EZ$165,1)),0))*$B83/12,0)</f>
        <v>4604.019530440788</v>
      </c>
      <c r="FA248" s="154">
        <f t="array" ref="FA248">IFERROR(INDEX($N83:$N97,MATCH(1,IF($L83:$L97&lt;=FA$165,IF($M83:$M97&gt;=FA$165,1)),0))*$B83/12,0)</f>
        <v>4604.019530440788</v>
      </c>
      <c r="FB248" s="154">
        <f t="array" ref="FB248">IFERROR(INDEX($N83:$N97,MATCH(1,IF($L83:$L97&lt;=FB$165,IF($M83:$M97&gt;=FB$165,1)),0))*$B83/12,0)</f>
        <v>4604.019530440788</v>
      </c>
      <c r="FC248" s="154">
        <f t="array" ref="FC248">IFERROR(INDEX($N83:$N97,MATCH(1,IF($L83:$L97&lt;=FC$165,IF($M83:$M97&gt;=FC$165,1)),0))*$B83/12,0)</f>
        <v>4742.1401163540122</v>
      </c>
      <c r="FD248" s="154">
        <f t="array" ref="FD248">IFERROR(INDEX($N83:$N97,MATCH(1,IF($L83:$L97&lt;=FD$165,IF($M83:$M97&gt;=FD$165,1)),0))*$B83/12,0)</f>
        <v>4742.1401163540122</v>
      </c>
      <c r="FE248" s="154">
        <f t="array" ref="FE248">IFERROR(INDEX($N83:$N97,MATCH(1,IF($L83:$L97&lt;=FE$165,IF($M83:$M97&gt;=FE$165,1)),0))*$B83/12,0)</f>
        <v>4742.1401163540122</v>
      </c>
      <c r="FF248" s="154">
        <f t="array" ref="FF248">IFERROR(INDEX($N83:$N97,MATCH(1,IF($L83:$L97&lt;=FF$165,IF($M83:$M97&gt;=FF$165,1)),0))*$B83/12,0)</f>
        <v>4742.1401163540122</v>
      </c>
      <c r="FG248" s="154">
        <f t="array" ref="FG248">IFERROR(INDEX($N83:$N97,MATCH(1,IF($L83:$L97&lt;=FG$165,IF($M83:$M97&gt;=FG$165,1)),0))*$B83/12,0)</f>
        <v>4742.1401163540122</v>
      </c>
      <c r="FH248" s="154">
        <f t="array" ref="FH248">IFERROR(INDEX($N83:$N97,MATCH(1,IF($L83:$L97&lt;=FH$165,IF($M83:$M97&gt;=FH$165,1)),0))*$B83/12,0)</f>
        <v>4742.1401163540122</v>
      </c>
      <c r="FI248" s="154">
        <f t="array" ref="FI248">IFERROR(INDEX($N83:$N97,MATCH(1,IF($L83:$L97&lt;=FI$165,IF($M83:$M97&gt;=FI$165,1)),0))*$B83/12,0)</f>
        <v>4742.1401163540122</v>
      </c>
      <c r="FJ248" s="154">
        <f t="array" ref="FJ248">IFERROR(INDEX($N83:$N97,MATCH(1,IF($L83:$L97&lt;=FJ$165,IF($M83:$M97&gt;=FJ$165,1)),0))*$B83/12,0)</f>
        <v>4742.1401163540122</v>
      </c>
      <c r="FK248" s="154">
        <f t="array" ref="FK248">IFERROR(INDEX($N83:$N97,MATCH(1,IF($L83:$L97&lt;=FK$165,IF($M83:$M97&gt;=FK$165,1)),0))*$B83/12,0)</f>
        <v>4742.1401163540122</v>
      </c>
      <c r="FL248" s="154">
        <f t="array" ref="FL248">IFERROR(INDEX($N83:$N97,MATCH(1,IF($L83:$L97&lt;=FL$165,IF($M83:$M97&gt;=FL$165,1)),0))*$B83/12,0)</f>
        <v>4742.1401163540122</v>
      </c>
      <c r="FM248" s="154">
        <f t="array" ref="FM248">IFERROR(INDEX($N83:$N97,MATCH(1,IF($L83:$L97&lt;=FM$165,IF($M83:$M97&gt;=FM$165,1)),0))*$B83/12,0)</f>
        <v>4742.1401163540122</v>
      </c>
      <c r="FN248" s="154">
        <f t="array" ref="FN248">IFERROR(INDEX($N83:$N97,MATCH(1,IF($L83:$L97&lt;=FN$165,IF($M83:$M97&gt;=FN$165,1)),0))*$B83/12,0)</f>
        <v>4742.1401163540122</v>
      </c>
      <c r="FO248" s="154">
        <f t="array" ref="FO248">IFERROR(INDEX($N83:$N97,MATCH(1,IF($L83:$L97&lt;=FO$165,IF($M83:$M97&gt;=FO$165,1)),0))*$B83/12,0)</f>
        <v>4884.4043198446334</v>
      </c>
      <c r="FP248" s="154">
        <f t="array" ref="FP248">IFERROR(INDEX($N83:$N97,MATCH(1,IF($L83:$L97&lt;=FP$165,IF($M83:$M97&gt;=FP$165,1)),0))*$B83/12,0)</f>
        <v>4884.4043198446334</v>
      </c>
      <c r="FQ248" s="154">
        <f t="array" ref="FQ248">IFERROR(INDEX($N83:$N97,MATCH(1,IF($L83:$L97&lt;=FQ$165,IF($M83:$M97&gt;=FQ$165,1)),0))*$B83/12,0)</f>
        <v>4884.4043198446334</v>
      </c>
      <c r="FR248" s="154">
        <f t="array" ref="FR248">IFERROR(INDEX($N83:$N97,MATCH(1,IF($L83:$L97&lt;=FR$165,IF($M83:$M97&gt;=FR$165,1)),0))*$B83/12,0)</f>
        <v>4884.4043198446334</v>
      </c>
      <c r="FS248" s="154">
        <f t="array" ref="FS248">IFERROR(INDEX($N83:$N97,MATCH(1,IF($L83:$L97&lt;=FS$165,IF($M83:$M97&gt;=FS$165,1)),0))*$B83/12,0)</f>
        <v>4884.4043198446334</v>
      </c>
      <c r="FT248" s="154">
        <f t="array" ref="FT248">IFERROR(INDEX($N83:$N97,MATCH(1,IF($L83:$L97&lt;=FT$165,IF($M83:$M97&gt;=FT$165,1)),0))*$B83/12,0)</f>
        <v>4884.4043198446334</v>
      </c>
      <c r="FU248" s="154">
        <f t="array" ref="FU248">IFERROR(INDEX($N83:$N97,MATCH(1,IF($L83:$L97&lt;=FU$165,IF($M83:$M97&gt;=FU$165,1)),0))*$B83/12,0)</f>
        <v>4884.4043198446334</v>
      </c>
      <c r="FV248" s="154">
        <f t="array" ref="FV248">IFERROR(INDEX($N83:$N97,MATCH(1,IF($L83:$L97&lt;=FV$165,IF($M83:$M97&gt;=FV$165,1)),0))*$B83/12,0)</f>
        <v>4884.4043198446334</v>
      </c>
      <c r="FW248" s="154">
        <f t="array" ref="FW248">IFERROR(INDEX($N83:$N97,MATCH(1,IF($L83:$L97&lt;=FW$165,IF($M83:$M97&gt;=FW$165,1)),0))*$B83/12,0)</f>
        <v>4884.4043198446334</v>
      </c>
      <c r="FX248" s="154">
        <f t="array" ref="FX248">IFERROR(INDEX($N83:$N97,MATCH(1,IF($L83:$L97&lt;=FX$165,IF($M83:$M97&gt;=FX$165,1)),0))*$B83/12,0)</f>
        <v>4884.4043198446334</v>
      </c>
      <c r="FY248" s="154">
        <f t="array" ref="FY248">IFERROR(INDEX($N83:$N97,MATCH(1,IF($L83:$L97&lt;=FY$165,IF($M83:$M97&gt;=FY$165,1)),0))*$B83/12,0)</f>
        <v>4884.4043198446334</v>
      </c>
      <c r="FZ248" s="154">
        <f t="array" ref="FZ248">IFERROR(INDEX($N83:$N97,MATCH(1,IF($L83:$L97&lt;=FZ$165,IF($M83:$M97&gt;=FZ$165,1)),0))*$B83/12,0)</f>
        <v>4884.4043198446334</v>
      </c>
      <c r="GA248" s="154">
        <f t="array" ref="GA248">IFERROR(INDEX($N83:$N97,MATCH(1,IF($L83:$L97&lt;=GA$165,IF($M83:$M97&gt;=GA$165,1)),0))*$B83/12,0)</f>
        <v>0</v>
      </c>
      <c r="GB248" s="154">
        <f t="array" ref="GB248">IFERROR(INDEX($N83:$N97,MATCH(1,IF($L83:$L97&lt;=GB$165,IF($M83:$M97&gt;=GB$165,1)),0))*$B83/12,0)</f>
        <v>0</v>
      </c>
      <c r="GC248" s="154">
        <f t="array" ref="GC248">IFERROR(INDEX($N83:$N97,MATCH(1,IF($L83:$L97&lt;=GC$165,IF($M83:$M97&gt;=GC$165,1)),0))*$B83/12,0)</f>
        <v>0</v>
      </c>
      <c r="GD248" s="154">
        <f t="array" ref="GD248">IFERROR(INDEX($N83:$N97,MATCH(1,IF($L83:$L97&lt;=GD$165,IF($M83:$M97&gt;=GD$165,1)),0))*$B83/12,0)</f>
        <v>0</v>
      </c>
      <c r="GE248" s="154">
        <f t="array" ref="GE248">IFERROR(INDEX($N83:$N97,MATCH(1,IF($L83:$L97&lt;=GE$165,IF($M83:$M97&gt;=GE$165,1)),0))*$B83/12,0)</f>
        <v>0</v>
      </c>
      <c r="GF248" s="154">
        <f t="array" ref="GF248">IFERROR(INDEX($N83:$N97,MATCH(1,IF($L83:$L97&lt;=GF$165,IF($M83:$M97&gt;=GF$165,1)),0))*$B83/12,0)</f>
        <v>0</v>
      </c>
      <c r="GG248" s="154">
        <f t="array" ref="GG248">IFERROR(INDEX($N83:$N97,MATCH(1,IF($L83:$L97&lt;=GG$165,IF($M83:$M97&gt;=GG$165,1)),0))*$B83/12,0)</f>
        <v>0</v>
      </c>
      <c r="GH248" s="154">
        <f t="array" ref="GH248">IFERROR(INDEX($N83:$N97,MATCH(1,IF($L83:$L97&lt;=GH$165,IF($M83:$M97&gt;=GH$165,1)),0))*$B83/12,0)</f>
        <v>0</v>
      </c>
      <c r="GI248" s="154">
        <f t="array" ref="GI248">IFERROR(INDEX($N83:$N97,MATCH(1,IF($L83:$L97&lt;=GI$165,IF($M83:$M97&gt;=GI$165,1)),0))*$B83/12,0)</f>
        <v>0</v>
      </c>
      <c r="GJ248" s="154">
        <f t="array" ref="GJ248">IFERROR(INDEX($N83:$N97,MATCH(1,IF($L83:$L97&lt;=GJ$165,IF($M83:$M97&gt;=GJ$165,1)),0))*$B83/12,0)</f>
        <v>0</v>
      </c>
      <c r="GK248" s="154">
        <f t="array" ref="GK248">IFERROR(INDEX($N83:$N97,MATCH(1,IF($L83:$L97&lt;=GK$165,IF($M83:$M97&gt;=GK$165,1)),0))*$B83/12,0)</f>
        <v>0</v>
      </c>
      <c r="GL248" s="154">
        <f t="array" ref="GL248">IFERROR(INDEX($N83:$N97,MATCH(1,IF($L83:$L97&lt;=GL$165,IF($M83:$M97&gt;=GL$165,1)),0))*$B83/12,0)</f>
        <v>0</v>
      </c>
      <c r="GM248" s="154">
        <f t="array" ref="GM248">IFERROR(INDEX($N83:$N97,MATCH(1,IF($L83:$L97&lt;=GM$165,IF($M83:$M97&gt;=GM$165,1)),0))*$B83/12,0)</f>
        <v>0</v>
      </c>
      <c r="GN248" s="154">
        <f t="array" ref="GN248">IFERROR(INDEX($N83:$N97,MATCH(1,IF($L83:$L97&lt;=GN$165,IF($M83:$M97&gt;=GN$165,1)),0))*$B83/12,0)</f>
        <v>0</v>
      </c>
      <c r="GO248" s="154">
        <f t="array" ref="GO248">IFERROR(INDEX($N83:$N97,MATCH(1,IF($L83:$L97&lt;=GO$165,IF($M83:$M97&gt;=GO$165,1)),0))*$B83/12,0)</f>
        <v>0</v>
      </c>
      <c r="GP248" s="154">
        <f t="array" ref="GP248">IFERROR(INDEX($N83:$N97,MATCH(1,IF($L83:$L97&lt;=GP$165,IF($M83:$M97&gt;=GP$165,1)),0))*$B83/12,0)</f>
        <v>0</v>
      </c>
      <c r="GQ248" s="154">
        <f t="array" ref="GQ248">IFERROR(INDEX($N83:$N97,MATCH(1,IF($L83:$L97&lt;=GQ$165,IF($M83:$M97&gt;=GQ$165,1)),0))*$B83/12,0)</f>
        <v>0</v>
      </c>
      <c r="GR248" s="154">
        <f t="array" ref="GR248">IFERROR(INDEX($N83:$N97,MATCH(1,IF($L83:$L97&lt;=GR$165,IF($M83:$M97&gt;=GR$165,1)),0))*$B83/12,0)</f>
        <v>0</v>
      </c>
      <c r="GS248" s="154">
        <f t="array" ref="GS248">IFERROR(INDEX($N83:$N97,MATCH(1,IF($L83:$L97&lt;=GS$165,IF($M83:$M97&gt;=GS$165,1)),0))*$B83/12,0)</f>
        <v>0</v>
      </c>
      <c r="GT248" s="154">
        <f t="array" ref="GT248">IFERROR(INDEX($N83:$N97,MATCH(1,IF($L83:$L97&lt;=GT$165,IF($M83:$M97&gt;=GT$165,1)),0))*$B83/12,0)</f>
        <v>0</v>
      </c>
      <c r="GU248" s="154">
        <f t="array" ref="GU248">IFERROR(INDEX($N83:$N97,MATCH(1,IF($L83:$L97&lt;=GU$165,IF($M83:$M97&gt;=GU$165,1)),0))*$B83/12,0)</f>
        <v>0</v>
      </c>
      <c r="GV248" s="154">
        <f t="array" ref="GV248">IFERROR(INDEX($N83:$N97,MATCH(1,IF($L83:$L97&lt;=GV$165,IF($M83:$M97&gt;=GV$165,1)),0))*$B83/12,0)</f>
        <v>0</v>
      </c>
      <c r="GW248" s="154">
        <f t="array" ref="GW248">IFERROR(INDEX($N83:$N97,MATCH(1,IF($L83:$L97&lt;=GW$165,IF($M83:$M97&gt;=GW$165,1)),0))*$B83/12,0)</f>
        <v>0</v>
      </c>
      <c r="GX248" s="154">
        <f t="array" ref="GX248">IFERROR(INDEX($N83:$N97,MATCH(1,IF($L83:$L97&lt;=GX$165,IF($M83:$M97&gt;=GX$165,1)),0))*$B83/12,0)</f>
        <v>0</v>
      </c>
      <c r="GY248" s="154">
        <f t="array" ref="GY248">IFERROR(INDEX($N83:$N97,MATCH(1,IF($L83:$L97&lt;=GY$165,IF($M83:$M97&gt;=GY$165,1)),0))*$B83/12,0)</f>
        <v>0</v>
      </c>
      <c r="GZ248" s="154">
        <f t="array" ref="GZ248">IFERROR(INDEX($N83:$N97,MATCH(1,IF($L83:$L97&lt;=GZ$165,IF($M83:$M97&gt;=GZ$165,1)),0))*$B83/12,0)</f>
        <v>0</v>
      </c>
      <c r="HA248" s="154">
        <f t="array" ref="HA248">IFERROR(INDEX($N83:$N97,MATCH(1,IF($L83:$L97&lt;=HA$165,IF($M83:$M97&gt;=HA$165,1)),0))*$B83/12,0)</f>
        <v>0</v>
      </c>
      <c r="HB248" s="154">
        <f t="array" ref="HB248">IFERROR(INDEX($N83:$N97,MATCH(1,IF($L83:$L97&lt;=HB$165,IF($M83:$M97&gt;=HB$165,1)),0))*$B83/12,0)</f>
        <v>0</v>
      </c>
      <c r="HC248" s="154">
        <f t="array" ref="HC248">IFERROR(INDEX($N83:$N97,MATCH(1,IF($L83:$L97&lt;=HC$165,IF($M83:$M97&gt;=HC$165,1)),0))*$B83/12,0)</f>
        <v>0</v>
      </c>
      <c r="HD248" s="154">
        <f t="array" ref="HD248">IFERROR(INDEX($N83:$N97,MATCH(1,IF($L83:$L97&lt;=HD$165,IF($M83:$M97&gt;=HD$165,1)),0))*$B83/12,0)</f>
        <v>0</v>
      </c>
      <c r="HE248" s="154">
        <f t="array" ref="HE248">IFERROR(INDEX($N83:$N97,MATCH(1,IF($L83:$L97&lt;=HE$165,IF($M83:$M97&gt;=HE$165,1)),0))*$B83/12,0)</f>
        <v>0</v>
      </c>
      <c r="HF248" s="154">
        <f t="array" ref="HF248">IFERROR(INDEX($N83:$N97,MATCH(1,IF($L83:$L97&lt;=HF$165,IF($M83:$M97&gt;=HF$165,1)),0))*$B83/12,0)</f>
        <v>0</v>
      </c>
      <c r="HG248" s="154">
        <f t="array" ref="HG248">IFERROR(INDEX($N83:$N97,MATCH(1,IF($L83:$L97&lt;=HG$165,IF($M83:$M97&gt;=HG$165,1)),0))*$B83/12,0)</f>
        <v>0</v>
      </c>
      <c r="HH248" s="154">
        <f t="array" ref="HH248">IFERROR(INDEX($N83:$N97,MATCH(1,IF($L83:$L97&lt;=HH$165,IF($M83:$M97&gt;=HH$165,1)),0))*$B83/12,0)</f>
        <v>0</v>
      </c>
      <c r="HI248" s="154">
        <f t="array" ref="HI248">IFERROR(INDEX($N83:$N97,MATCH(1,IF($L83:$L97&lt;=HI$165,IF($M83:$M97&gt;=HI$165,1)),0))*$B83/12,0)</f>
        <v>0</v>
      </c>
      <c r="HJ248" s="154">
        <f t="array" ref="HJ248">IFERROR(INDEX($N83:$N97,MATCH(1,IF($L83:$L97&lt;=HJ$165,IF($M83:$M97&gt;=HJ$165,1)),0))*$B83/12,0)</f>
        <v>0</v>
      </c>
      <c r="HK248" s="154">
        <f t="array" ref="HK248">IFERROR(INDEX($N83:$N97,MATCH(1,IF($L83:$L97&lt;=HK$165,IF($M83:$M97&gt;=HK$165,1)),0))*$B83/12,0)</f>
        <v>0</v>
      </c>
      <c r="HL248" s="154">
        <f t="array" ref="HL248">IFERROR(INDEX($N83:$N97,MATCH(1,IF($L83:$L97&lt;=HL$165,IF($M83:$M97&gt;=HL$165,1)),0))*$B83/12,0)</f>
        <v>0</v>
      </c>
      <c r="HM248" s="154">
        <f t="array" ref="HM248">IFERROR(INDEX($N83:$N97,MATCH(1,IF($L83:$L97&lt;=HM$165,IF($M83:$M97&gt;=HM$165,1)),0))*$B83/12,0)</f>
        <v>0</v>
      </c>
      <c r="HN248" s="154">
        <f t="array" ref="HN248">IFERROR(INDEX($N83:$N97,MATCH(1,IF($L83:$L97&lt;=HN$165,IF($M83:$M97&gt;=HN$165,1)),0))*$B83/12,0)</f>
        <v>0</v>
      </c>
      <c r="HO248" s="154">
        <f t="array" ref="HO248">IFERROR(INDEX($N83:$N97,MATCH(1,IF($L83:$L97&lt;=HO$165,IF($M83:$M97&gt;=HO$165,1)),0))*$B83/12,0)</f>
        <v>0</v>
      </c>
      <c r="HP248" s="154">
        <f t="array" ref="HP248">IFERROR(INDEX($N83:$N97,MATCH(1,IF($L83:$L97&lt;=HP$165,IF($M83:$M97&gt;=HP$165,1)),0))*$B83/12,0)</f>
        <v>0</v>
      </c>
      <c r="HQ248" s="154">
        <f t="array" ref="HQ248">IFERROR(INDEX($N83:$N97,MATCH(1,IF($L83:$L97&lt;=HQ$165,IF($M83:$M97&gt;=HQ$165,1)),0))*$B83/12,0)</f>
        <v>0</v>
      </c>
      <c r="HR248" s="154">
        <f t="array" ref="HR248">IFERROR(INDEX($N83:$N97,MATCH(1,IF($L83:$L97&lt;=HR$165,IF($M83:$M97&gt;=HR$165,1)),0))*$B83/12,0)</f>
        <v>0</v>
      </c>
      <c r="HS248" s="154">
        <f t="array" ref="HS248">IFERROR(INDEX($N83:$N97,MATCH(1,IF($L83:$L97&lt;=HS$165,IF($M83:$M97&gt;=HS$165,1)),0))*$B83/12,0)</f>
        <v>0</v>
      </c>
      <c r="HT248" s="154">
        <f t="array" ref="HT248">IFERROR(INDEX($N83:$N97,MATCH(1,IF($L83:$L97&lt;=HT$165,IF($M83:$M97&gt;=HT$165,1)),0))*$B83/12,0)</f>
        <v>0</v>
      </c>
      <c r="HU248" s="154">
        <f t="array" ref="HU248">IFERROR(INDEX($N83:$N97,MATCH(1,IF($L83:$L97&lt;=HU$165,IF($M83:$M97&gt;=HU$165,1)),0))*$B83/12,0)</f>
        <v>0</v>
      </c>
      <c r="HV248" s="154">
        <f t="array" ref="HV248">IFERROR(INDEX($N83:$N97,MATCH(1,IF($L83:$L97&lt;=HV$165,IF($M83:$M97&gt;=HV$165,1)),0))*$B83/12,0)</f>
        <v>0</v>
      </c>
      <c r="HW248" s="154">
        <f t="array" ref="HW248">IFERROR(INDEX($N83:$N97,MATCH(1,IF($L83:$L97&lt;=HW$165,IF($M83:$M97&gt;=HW$165,1)),0))*$B83/12,0)</f>
        <v>0</v>
      </c>
      <c r="HX248" s="154">
        <f t="array" ref="HX248">IFERROR(INDEX($N83:$N97,MATCH(1,IF($L83:$L97&lt;=HX$165,IF($M83:$M97&gt;=HX$165,1)),0))*$B83/12,0)</f>
        <v>0</v>
      </c>
      <c r="HY248" s="154">
        <f t="array" ref="HY248">IFERROR(INDEX($N83:$N97,MATCH(1,IF($L83:$L97&lt;=HY$165,IF($M83:$M97&gt;=HY$165,1)),0))*$B83/12,0)</f>
        <v>0</v>
      </c>
      <c r="HZ248" s="154">
        <f t="array" ref="HZ248">IFERROR(INDEX($N83:$N97,MATCH(1,IF($L83:$L97&lt;=HZ$165,IF($M83:$M97&gt;=HZ$165,1)),0))*$B83/12,0)</f>
        <v>0</v>
      </c>
      <c r="IA248" s="154">
        <f t="array" ref="IA248">IFERROR(INDEX($N83:$N97,MATCH(1,IF($L83:$L97&lt;=IA$165,IF($M83:$M97&gt;=IA$165,1)),0))*$B83/12,0)</f>
        <v>0</v>
      </c>
      <c r="IB248" s="154">
        <f t="array" ref="IB248">IFERROR(INDEX($N83:$N97,MATCH(1,IF($L83:$L97&lt;=IB$165,IF($M83:$M97&gt;=IB$165,1)),0))*$B83/12,0)</f>
        <v>0</v>
      </c>
      <c r="IC248" s="154">
        <f t="array" ref="IC248">IFERROR(INDEX($N83:$N97,MATCH(1,IF($L83:$L97&lt;=IC$165,IF($M83:$M97&gt;=IC$165,1)),0))*$B83/12,0)</f>
        <v>0</v>
      </c>
      <c r="ID248" s="154">
        <f t="array" ref="ID248">IFERROR(INDEX($N83:$N97,MATCH(1,IF($L83:$L97&lt;=ID$165,IF($M83:$M97&gt;=ID$165,1)),0))*$B83/12,0)</f>
        <v>0</v>
      </c>
      <c r="IE248" s="154">
        <f t="array" ref="IE248">IFERROR(INDEX($N83:$N97,MATCH(1,IF($L83:$L97&lt;=IE$165,IF($M83:$M97&gt;=IE$165,1)),0))*$B83/12,0)</f>
        <v>0</v>
      </c>
      <c r="IF248" s="154">
        <f t="array" ref="IF248">IFERROR(INDEX($N83:$N97,MATCH(1,IF($L83:$L97&lt;=IF$165,IF($M83:$M97&gt;=IF$165,1)),0))*$B83/12,0)</f>
        <v>0</v>
      </c>
      <c r="IG248" s="154">
        <f t="array" ref="IG248">IFERROR(INDEX($N83:$N97,MATCH(1,IF($L83:$L97&lt;=IG$165,IF($M83:$M97&gt;=IG$165,1)),0))*$B83/12,0)</f>
        <v>0</v>
      </c>
      <c r="IH248" s="154">
        <f t="array" ref="IH248">IFERROR(INDEX($N83:$N97,MATCH(1,IF($L83:$L97&lt;=IH$165,IF($M83:$M97&gt;=IH$165,1)),0))*$B83/12,0)</f>
        <v>0</v>
      </c>
      <c r="II248" s="154">
        <f t="array" ref="II248">IFERROR(INDEX($N83:$N97,MATCH(1,IF($L83:$L97&lt;=II$165,IF($M83:$M97&gt;=II$165,1)),0))*$B83/12,0)</f>
        <v>0</v>
      </c>
      <c r="IJ248" s="154">
        <f t="array" ref="IJ248">IFERROR(INDEX($N83:$N97,MATCH(1,IF($L83:$L97&lt;=IJ$165,IF($M83:$M97&gt;=IJ$165,1)),0))*$B83/12,0)</f>
        <v>0</v>
      </c>
      <c r="IK248" s="154">
        <f t="array" ref="IK248">IFERROR(INDEX($N83:$N97,MATCH(1,IF($L83:$L97&lt;=IK$165,IF($M83:$M97&gt;=IK$165,1)),0))*$B83/12,0)</f>
        <v>0</v>
      </c>
      <c r="IL248" s="154">
        <f t="array" ref="IL248">IFERROR(INDEX($N83:$N97,MATCH(1,IF($L83:$L97&lt;=IL$165,IF($M83:$M97&gt;=IL$165,1)),0))*$B83/12,0)</f>
        <v>0</v>
      </c>
      <c r="IM248" s="154">
        <f t="array" ref="IM248">IFERROR(INDEX($N83:$N97,MATCH(1,IF($L83:$L97&lt;=IM$165,IF($M83:$M97&gt;=IM$165,1)),0))*$B83/12,0)</f>
        <v>0</v>
      </c>
      <c r="IN248" s="154">
        <f t="array" ref="IN248">IFERROR(INDEX($N83:$N97,MATCH(1,IF($L83:$L97&lt;=IN$165,IF($M83:$M97&gt;=IN$165,1)),0))*$B83/12,0)</f>
        <v>0</v>
      </c>
      <c r="IO248" s="154">
        <f t="array" ref="IO248">IFERROR(INDEX($N83:$N97,MATCH(1,IF($L83:$L97&lt;=IO$165,IF($M83:$M97&gt;=IO$165,1)),0))*$B83/12,0)</f>
        <v>0</v>
      </c>
      <c r="IP248" s="154">
        <f t="array" ref="IP248">IFERROR(INDEX($N83:$N97,MATCH(1,IF($L83:$L97&lt;=IP$165,IF($M83:$M97&gt;=IP$165,1)),0))*$B83/12,0)</f>
        <v>0</v>
      </c>
      <c r="IQ248" s="154">
        <f t="array" ref="IQ248">IFERROR(INDEX($N83:$N97,MATCH(1,IF($L83:$L97&lt;=IQ$165,IF($M83:$M97&gt;=IQ$165,1)),0))*$B83/12,0)</f>
        <v>0</v>
      </c>
      <c r="IR248" s="154">
        <f t="array" ref="IR248">IFERROR(INDEX($N83:$N97,MATCH(1,IF($L83:$L97&lt;=IR$165,IF($M83:$M97&gt;=IR$165,1)),0))*$B83/12,0)</f>
        <v>0</v>
      </c>
      <c r="IS248" s="154">
        <f t="array" ref="IS248">IFERROR(INDEX($N83:$N97,MATCH(1,IF($L83:$L97&lt;=IS$165,IF($M83:$M97&gt;=IS$165,1)),0))*$B83/12,0)</f>
        <v>0</v>
      </c>
      <c r="IT248" s="154">
        <f t="array" ref="IT248">IFERROR(INDEX($N83:$N97,MATCH(1,IF($L83:$L97&lt;=IT$165,IF($M83:$M97&gt;=IT$165,1)),0))*$B83/12,0)</f>
        <v>0</v>
      </c>
      <c r="IU248" s="154">
        <f t="array" ref="IU248">IFERROR(INDEX($N83:$N97,MATCH(1,IF($L83:$L97&lt;=IU$165,IF($M83:$M97&gt;=IU$165,1)),0))*$B83/12,0)</f>
        <v>0</v>
      </c>
      <c r="IV248" s="154">
        <f t="array" ref="IV248">IFERROR(INDEX($N83:$N97,MATCH(1,IF($L83:$L97&lt;=IV$165,IF($M83:$M97&gt;=IV$165,1)),0))*$B83/12,0)</f>
        <v>0</v>
      </c>
      <c r="IW248" s="154">
        <f t="array" ref="IW248">IFERROR(INDEX($N83:$N97,MATCH(1,IF($L83:$L97&lt;=IW$165,IF($M83:$M97&gt;=IW$165,1)),0))*$B83/12,0)</f>
        <v>0</v>
      </c>
      <c r="IX248" s="154">
        <f t="array" ref="IX248">IFERROR(INDEX($N83:$N97,MATCH(1,IF($L83:$L97&lt;=IX$165,IF($M83:$M97&gt;=IX$165,1)),0))*$B83/12,0)</f>
        <v>0</v>
      </c>
      <c r="IY248" s="154">
        <f t="array" ref="IY248">IFERROR(INDEX($N83:$N97,MATCH(1,IF($L83:$L97&lt;=IY$165,IF($M83:$M97&gt;=IY$165,1)),0))*$B83/12,0)</f>
        <v>0</v>
      </c>
      <c r="IZ248" s="154">
        <f t="array" ref="IZ248">IFERROR(INDEX($N83:$N97,MATCH(1,IF($L83:$L97&lt;=IZ$165,IF($M83:$M97&gt;=IZ$165,1)),0))*$B83/12,0)</f>
        <v>0</v>
      </c>
      <c r="JA248" s="154">
        <f t="array" ref="JA248">IFERROR(INDEX($N83:$N97,MATCH(1,IF($L83:$L97&lt;=JA$165,IF($M83:$M97&gt;=JA$165,1)),0))*$B83/12,0)</f>
        <v>0</v>
      </c>
      <c r="JB248" s="154">
        <f t="array" ref="JB248">IFERROR(INDEX($N83:$N97,MATCH(1,IF($L83:$L97&lt;=JB$165,IF($M83:$M97&gt;=JB$165,1)),0))*$B83/12,0)</f>
        <v>0</v>
      </c>
      <c r="JC248" s="154">
        <f t="array" ref="JC248">IFERROR(INDEX($N83:$N97,MATCH(1,IF($L83:$L97&lt;=JC$165,IF($M83:$M97&gt;=JC$165,1)),0))*$B83/12,0)</f>
        <v>0</v>
      </c>
      <c r="JD248" s="154">
        <f t="array" ref="JD248">IFERROR(INDEX($N83:$N97,MATCH(1,IF($L83:$L97&lt;=JD$165,IF($M83:$M97&gt;=JD$165,1)),0))*$B83/12,0)</f>
        <v>0</v>
      </c>
      <c r="JE248" s="154">
        <f t="array" ref="JE248">IFERROR(INDEX($N83:$N97,MATCH(1,IF($L83:$L97&lt;=JE$165,IF($M83:$M97&gt;=JE$165,1)),0))*$B83/12,0)</f>
        <v>0</v>
      </c>
      <c r="JF248" s="154">
        <f t="array" ref="JF248">IFERROR(INDEX($N83:$N97,MATCH(1,IF($L83:$L97&lt;=JF$165,IF($M83:$M97&gt;=JF$165,1)),0))*$B83/12,0)</f>
        <v>0</v>
      </c>
      <c r="JG248" s="154">
        <f t="array" ref="JG248">IFERROR(INDEX($N83:$N97,MATCH(1,IF($L83:$L97&lt;=JG$165,IF($M83:$M97&gt;=JG$165,1)),0))*$B83/12,0)</f>
        <v>0</v>
      </c>
      <c r="JH248" s="154">
        <f t="array" ref="JH248">IFERROR(INDEX($N83:$N97,MATCH(1,IF($L83:$L97&lt;=JH$165,IF($M83:$M97&gt;=JH$165,1)),0))*$B83/12,0)</f>
        <v>0</v>
      </c>
      <c r="JI248" s="154">
        <f t="array" ref="JI248">IFERROR(INDEX($N83:$N97,MATCH(1,IF($L83:$L97&lt;=JI$165,IF($M83:$M97&gt;=JI$165,1)),0))*$B83/12,0)</f>
        <v>0</v>
      </c>
      <c r="JJ248" s="154">
        <f t="array" ref="JJ248">IFERROR(INDEX($N83:$N97,MATCH(1,IF($L83:$L97&lt;=JJ$165,IF($M83:$M97&gt;=JJ$165,1)),0))*$B83/12,0)</f>
        <v>0</v>
      </c>
      <c r="JK248" s="154">
        <f t="array" ref="JK248">IFERROR(INDEX($N83:$N97,MATCH(1,IF($L83:$L97&lt;=JK$165,IF($M83:$M97&gt;=JK$165,1)),0))*$B83/12,0)</f>
        <v>0</v>
      </c>
      <c r="JL248" s="154">
        <f t="array" ref="JL248">IFERROR(INDEX($N83:$N97,MATCH(1,IF($L83:$L97&lt;=JL$165,IF($M83:$M97&gt;=JL$165,1)),0))*$B83/12,0)</f>
        <v>0</v>
      </c>
      <c r="JM248" s="154">
        <f t="array" ref="JM248">IFERROR(INDEX($N83:$N97,MATCH(1,IF($L83:$L97&lt;=JM$165,IF($M83:$M97&gt;=JM$165,1)),0))*$B83/12,0)</f>
        <v>0</v>
      </c>
      <c r="JN248" s="154">
        <f t="array" ref="JN248">IFERROR(INDEX($N83:$N97,MATCH(1,IF($L83:$L97&lt;=JN$165,IF($M83:$M97&gt;=JN$165,1)),0))*$B83/12,0)</f>
        <v>0</v>
      </c>
      <c r="JO248" s="154">
        <f t="array" ref="JO248">IFERROR(INDEX($N83:$N97,MATCH(1,IF($L83:$L97&lt;=JO$165,IF($M83:$M97&gt;=JO$165,1)),0))*$B83/12,0)</f>
        <v>0</v>
      </c>
      <c r="JP248" s="154">
        <f t="array" ref="JP248">IFERROR(INDEX($N83:$N97,MATCH(1,IF($L83:$L97&lt;=JP$165,IF($M83:$M97&gt;=JP$165,1)),0))*$B83/12,0)</f>
        <v>0</v>
      </c>
      <c r="JQ248" s="154">
        <f t="array" ref="JQ248">IFERROR(INDEX($N83:$N97,MATCH(1,IF($L83:$L97&lt;=JQ$165,IF($M83:$M97&gt;=JQ$165,1)),0))*$B83/12,0)</f>
        <v>0</v>
      </c>
      <c r="JR248" s="154">
        <f t="array" ref="JR248">IFERROR(INDEX($N83:$N97,MATCH(1,IF($L83:$L97&lt;=JR$165,IF($M83:$M97&gt;=JR$165,1)),0))*$B83/12,0)</f>
        <v>0</v>
      </c>
      <c r="JS248" s="154">
        <f t="array" ref="JS248">IFERROR(INDEX($N83:$N97,MATCH(1,IF($L83:$L97&lt;=JS$165,IF($M83:$M97&gt;=JS$165,1)),0))*$B83/12,0)</f>
        <v>0</v>
      </c>
      <c r="JT248" s="154">
        <f t="array" ref="JT248">IFERROR(INDEX($N83:$N97,MATCH(1,IF($L83:$L97&lt;=JT$165,IF($M83:$M97&gt;=JT$165,1)),0))*$B83/12,0)</f>
        <v>0</v>
      </c>
      <c r="JU248" s="154">
        <f t="array" ref="JU248">IFERROR(INDEX($N83:$N97,MATCH(1,IF($L83:$L97&lt;=JU$165,IF($M83:$M97&gt;=JU$165,1)),0))*$B83/12,0)</f>
        <v>0</v>
      </c>
      <c r="JV248" s="154">
        <f t="array" ref="JV248">IFERROR(INDEX($N83:$N97,MATCH(1,IF($L83:$L97&lt;=JV$165,IF($M83:$M97&gt;=JV$165,1)),0))*$B83/12,0)</f>
        <v>0</v>
      </c>
      <c r="JW248" s="154">
        <f t="array" ref="JW248">IFERROR(INDEX($N83:$N97,MATCH(1,IF($L83:$L97&lt;=JW$165,IF($M83:$M97&gt;=JW$165,1)),0))*$B83/12,0)</f>
        <v>0</v>
      </c>
      <c r="JX248" s="154">
        <f t="array" ref="JX248">IFERROR(INDEX($N83:$N97,MATCH(1,IF($L83:$L97&lt;=JX$165,IF($M83:$M97&gt;=JX$165,1)),0))*$B83/12,0)</f>
        <v>0</v>
      </c>
      <c r="JY248" s="154">
        <f t="array" ref="JY248">IFERROR(INDEX($N83:$N97,MATCH(1,IF($L83:$L97&lt;=JY$165,IF($M83:$M97&gt;=JY$165,1)),0))*$B83/12,0)</f>
        <v>0</v>
      </c>
      <c r="JZ248" s="154">
        <f t="array" ref="JZ248">IFERROR(INDEX($N83:$N97,MATCH(1,IF($L83:$L97&lt;=JZ$165,IF($M83:$M97&gt;=JZ$165,1)),0))*$B83/12,0)</f>
        <v>0</v>
      </c>
      <c r="KA248" s="154">
        <f t="array" ref="KA248">IFERROR(INDEX($N83:$N97,MATCH(1,IF($L83:$L97&lt;=KA$165,IF($M83:$M97&gt;=KA$165,1)),0))*$B83/12,0)</f>
        <v>0</v>
      </c>
      <c r="KB248" s="154">
        <f t="array" ref="KB248">IFERROR(INDEX($N83:$N97,MATCH(1,IF($L83:$L97&lt;=KB$165,IF($M83:$M97&gt;=KB$165,1)),0))*$B83/12,0)</f>
        <v>0</v>
      </c>
      <c r="KC248" s="154">
        <f t="array" ref="KC248">IFERROR(INDEX($N83:$N97,MATCH(1,IF($L83:$L97&lt;=KC$165,IF($M83:$M97&gt;=KC$165,1)),0))*$B83/12,0)</f>
        <v>0</v>
      </c>
      <c r="KD248" s="154">
        <f t="array" ref="KD248">IFERROR(INDEX($N83:$N97,MATCH(1,IF($L83:$L97&lt;=KD$165,IF($M83:$M97&gt;=KD$165,1)),0))*$B83/12,0)</f>
        <v>0</v>
      </c>
      <c r="KE248" s="154">
        <f t="array" ref="KE248">IFERROR(INDEX($N83:$N97,MATCH(1,IF($L83:$L97&lt;=KE$165,IF($M83:$M97&gt;=KE$165,1)),0))*$B83/12,0)</f>
        <v>0</v>
      </c>
      <c r="KF248" s="154">
        <f t="array" ref="KF248">IFERROR(INDEX($N83:$N97,MATCH(1,IF($L83:$L97&lt;=KF$165,IF($M83:$M97&gt;=KF$165,1)),0))*$B83/12,0)</f>
        <v>0</v>
      </c>
      <c r="KG248" s="154">
        <f t="array" ref="KG248">IFERROR(INDEX($N83:$N97,MATCH(1,IF($L83:$L97&lt;=KG$165,IF($M83:$M97&gt;=KG$165,1)),0))*$B83/12,0)</f>
        <v>0</v>
      </c>
      <c r="KH248" s="154">
        <f t="array" ref="KH248">IFERROR(INDEX($N83:$N97,MATCH(1,IF($L83:$L97&lt;=KH$165,IF($M83:$M97&gt;=KH$165,1)),0))*$B83/12,0)</f>
        <v>0</v>
      </c>
      <c r="KI248" s="154">
        <f t="array" ref="KI248">IFERROR(INDEX($N83:$N97,MATCH(1,IF($L83:$L97&lt;=KI$165,IF($M83:$M97&gt;=KI$165,1)),0))*$B83/12,0)</f>
        <v>0</v>
      </c>
      <c r="KJ248" s="154">
        <f t="array" ref="KJ248">IFERROR(INDEX($N83:$N97,MATCH(1,IF($L83:$L97&lt;=KJ$165,IF($M83:$M97&gt;=KJ$165,1)),0))*$B83/12,0)</f>
        <v>0</v>
      </c>
      <c r="KK248" s="154">
        <f t="array" ref="KK248">IFERROR(INDEX($N83:$N97,MATCH(1,IF($L83:$L97&lt;=KK$165,IF($M83:$M97&gt;=KK$165,1)),0))*$B83/12,0)</f>
        <v>0</v>
      </c>
      <c r="KL248" s="154">
        <f t="array" ref="KL248">IFERROR(INDEX($N83:$N97,MATCH(1,IF($L83:$L97&lt;=KL$165,IF($M83:$M97&gt;=KL$165,1)),0))*$B83/12,0)</f>
        <v>0</v>
      </c>
      <c r="KM248" s="154">
        <f t="array" ref="KM248">IFERROR(INDEX($N83:$N97,MATCH(1,IF($L83:$L97&lt;=KM$165,IF($M83:$M97&gt;=KM$165,1)),0))*$B83/12,0)</f>
        <v>0</v>
      </c>
      <c r="KN248" s="154">
        <f t="array" ref="KN248">IFERROR(INDEX($N83:$N97,MATCH(1,IF($L83:$L97&lt;=KN$165,IF($M83:$M97&gt;=KN$165,1)),0))*$B83/12,0)</f>
        <v>0</v>
      </c>
      <c r="KO248" s="154">
        <f t="array" ref="KO248">IFERROR(INDEX($N83:$N97,MATCH(1,IF($L83:$L97&lt;=KO$165,IF($M83:$M97&gt;=KO$165,1)),0))*$B83/12,0)</f>
        <v>0</v>
      </c>
      <c r="KP248" s="154">
        <f t="array" ref="KP248">IFERROR(INDEX($N83:$N97,MATCH(1,IF($L83:$L97&lt;=KP$165,IF($M83:$M97&gt;=KP$165,1)),0))*$B83/12,0)</f>
        <v>0</v>
      </c>
      <c r="KQ248" s="154">
        <f t="array" ref="KQ248">IFERROR(INDEX($N83:$N97,MATCH(1,IF($L83:$L97&lt;=KQ$165,IF($M83:$M97&gt;=KQ$165,1)),0))*$B83/12,0)</f>
        <v>0</v>
      </c>
      <c r="KR248" s="154">
        <f t="array" ref="KR248">IFERROR(INDEX($N83:$N97,MATCH(1,IF($L83:$L97&lt;=KR$165,IF($M83:$M97&gt;=KR$165,1)),0))*$B83/12,0)</f>
        <v>0</v>
      </c>
      <c r="KS248" s="154">
        <f t="array" ref="KS248">IFERROR(INDEX($N83:$N97,MATCH(1,IF($L83:$L97&lt;=KS$165,IF($M83:$M97&gt;=KS$165,1)),0))*$B83/12,0)</f>
        <v>0</v>
      </c>
      <c r="KT248" s="154">
        <f t="array" ref="KT248">IFERROR(INDEX($N83:$N97,MATCH(1,IF($L83:$L97&lt;=KT$165,IF($M83:$M97&gt;=KT$165,1)),0))*$B83/12,0)</f>
        <v>0</v>
      </c>
      <c r="KU248" s="154">
        <f t="array" ref="KU248">IFERROR(INDEX($N83:$N97,MATCH(1,IF($L83:$L97&lt;=KU$165,IF($M83:$M97&gt;=KU$165,1)),0))*$B83/12,0)</f>
        <v>0</v>
      </c>
      <c r="KV248" s="154">
        <f t="array" ref="KV248">IFERROR(INDEX($N83:$N97,MATCH(1,IF($L83:$L97&lt;=KV$165,IF($M83:$M97&gt;=KV$165,1)),0))*$B83/12,0)</f>
        <v>0</v>
      </c>
      <c r="KW248" s="154">
        <f t="array" ref="KW248">IFERROR(INDEX($N83:$N97,MATCH(1,IF($L83:$L97&lt;=KW$165,IF($M83:$M97&gt;=KW$165,1)),0))*$B83/12,0)</f>
        <v>0</v>
      </c>
      <c r="KX248" s="154">
        <f t="array" ref="KX248">IFERROR(INDEX($N83:$N97,MATCH(1,IF($L83:$L97&lt;=KX$165,IF($M83:$M97&gt;=KX$165,1)),0))*$B83/12,0)</f>
        <v>0</v>
      </c>
      <c r="KY248" s="154">
        <f t="array" ref="KY248">IFERROR(INDEX($N83:$N97,MATCH(1,IF($L83:$L97&lt;=KY$165,IF($M83:$M97&gt;=KY$165,1)),0))*$B83/12,0)</f>
        <v>0</v>
      </c>
      <c r="KZ248" s="154">
        <f t="array" ref="KZ248">IFERROR(INDEX($N83:$N97,MATCH(1,IF($L83:$L97&lt;=KZ$165,IF($M83:$M97&gt;=KZ$165,1)),0))*$B83/12,0)</f>
        <v>0</v>
      </c>
      <c r="LA248" s="154">
        <f t="array" ref="LA248">IFERROR(INDEX($N83:$N97,MATCH(1,IF($L83:$L97&lt;=LA$165,IF($M83:$M97&gt;=LA$165,1)),0))*$B83/12,0)</f>
        <v>0</v>
      </c>
      <c r="LB248" s="154">
        <f t="array" ref="LB248">IFERROR(INDEX($N83:$N97,MATCH(1,IF($L83:$L97&lt;=LB$165,IF($M83:$M97&gt;=LB$165,1)),0))*$B83/12,0)</f>
        <v>0</v>
      </c>
      <c r="LC248" s="154">
        <f t="array" ref="LC248">IFERROR(INDEX($N83:$N97,MATCH(1,IF($L83:$L97&lt;=LC$165,IF($M83:$M97&gt;=LC$165,1)),0))*$B83/12,0)</f>
        <v>0</v>
      </c>
      <c r="LD248" s="154">
        <f t="array" ref="LD248">IFERROR(INDEX($N83:$N97,MATCH(1,IF($L83:$L97&lt;=LD$165,IF($M83:$M97&gt;=LD$165,1)),0))*$B83/12,0)</f>
        <v>0</v>
      </c>
      <c r="LE248" s="154">
        <f t="array" ref="LE248">IFERROR(INDEX($N83:$N97,MATCH(1,IF($L83:$L97&lt;=LE$165,IF($M83:$M97&gt;=LE$165,1)),0))*$B83/12,0)</f>
        <v>0</v>
      </c>
      <c r="LF248" s="154">
        <f t="array" ref="LF248">IFERROR(INDEX($N83:$N97,MATCH(1,IF($L83:$L97&lt;=LF$165,IF($M83:$M97&gt;=LF$165,1)),0))*$B83/12,0)</f>
        <v>0</v>
      </c>
      <c r="LG248" s="154">
        <f t="array" ref="LG248">IFERROR(INDEX($N83:$N97,MATCH(1,IF($L83:$L97&lt;=LG$165,IF($M83:$M97&gt;=LG$165,1)),0))*$B83/12,0)</f>
        <v>0</v>
      </c>
      <c r="LH248" s="154">
        <f t="array" ref="LH248">IFERROR(INDEX($N83:$N97,MATCH(1,IF($L83:$L97&lt;=LH$165,IF($M83:$M97&gt;=LH$165,1)),0))*$B83/12,0)</f>
        <v>0</v>
      </c>
      <c r="LI248" s="154">
        <f t="array" ref="LI248">IFERROR(INDEX($N83:$N97,MATCH(1,IF($L83:$L97&lt;=LI$165,IF($M83:$M97&gt;=LI$165,1)),0))*$B83/12,0)</f>
        <v>0</v>
      </c>
      <c r="LJ248" s="154">
        <f t="array" ref="LJ248">IFERROR(INDEX($N83:$N97,MATCH(1,IF($L83:$L97&lt;=LJ$165,IF($M83:$M97&gt;=LJ$165,1)),0))*$B83/12,0)</f>
        <v>0</v>
      </c>
      <c r="LK248" s="154">
        <f t="array" ref="LK248">IFERROR(INDEX($N83:$N97,MATCH(1,IF($L83:$L97&lt;=LK$165,IF($M83:$M97&gt;=LK$165,1)),0))*$B83/12,0)</f>
        <v>0</v>
      </c>
      <c r="LL248" s="154">
        <f t="array" ref="LL248">IFERROR(INDEX($N83:$N97,MATCH(1,IF($L83:$L97&lt;=LL$165,IF($M83:$M97&gt;=LL$165,1)),0))*$B83/12,0)</f>
        <v>0</v>
      </c>
      <c r="LM248" s="154">
        <f t="array" ref="LM248">IFERROR(INDEX($N83:$N97,MATCH(1,IF($L83:$L97&lt;=LM$165,IF($M83:$M97&gt;=LM$165,1)),0))*$B83/12,0)</f>
        <v>0</v>
      </c>
      <c r="LN248" s="154">
        <f t="array" ref="LN248">IFERROR(INDEX($N83:$N97,MATCH(1,IF($L83:$L97&lt;=LN$165,IF($M83:$M97&gt;=LN$165,1)),0))*$B83/12,0)</f>
        <v>0</v>
      </c>
      <c r="LO248" s="154">
        <f t="array" ref="LO248">IFERROR(INDEX($N83:$N97,MATCH(1,IF($L83:$L97&lt;=LO$165,IF($M83:$M97&gt;=LO$165,1)),0))*$B83/12,0)</f>
        <v>0</v>
      </c>
      <c r="LP248" s="154">
        <f t="array" ref="LP248">IFERROR(INDEX($N83:$N97,MATCH(1,IF($L83:$L97&lt;=LP$165,IF($M83:$M97&gt;=LP$165,1)),0))*$B83/12,0)</f>
        <v>0</v>
      </c>
      <c r="LQ248" s="154">
        <f t="array" ref="LQ248">IFERROR(INDEX($N83:$N97,MATCH(1,IF($L83:$L97&lt;=LQ$165,IF($M83:$M97&gt;=LQ$165,1)),0))*$B83/12,0)</f>
        <v>0</v>
      </c>
      <c r="LR248" s="154">
        <f t="array" ref="LR248">IFERROR(INDEX($N83:$N97,MATCH(1,IF($L83:$L97&lt;=LR$165,IF($M83:$M97&gt;=LR$165,1)),0))*$B83/12,0)</f>
        <v>0</v>
      </c>
      <c r="LS248" s="154">
        <f t="array" ref="LS248">IFERROR(INDEX($N83:$N97,MATCH(1,IF($L83:$L97&lt;=LS$165,IF($M83:$M97&gt;=LS$165,1)),0))*$B83/12,0)</f>
        <v>0</v>
      </c>
      <c r="LT248" s="154">
        <f t="array" ref="LT248">IFERROR(INDEX($N83:$N97,MATCH(1,IF($L83:$L97&lt;=LT$165,IF($M83:$M97&gt;=LT$165,1)),0))*$B83/12,0)</f>
        <v>0</v>
      </c>
      <c r="LU248" s="154">
        <f t="array" ref="LU248">IFERROR(INDEX($N83:$N97,MATCH(1,IF($L83:$L97&lt;=LU$165,IF($M83:$M97&gt;=LU$165,1)),0))*$B83/12,0)</f>
        <v>0</v>
      </c>
      <c r="LV248" s="154">
        <f t="array" ref="LV248">IFERROR(INDEX($N83:$N97,MATCH(1,IF($L83:$L97&lt;=LV$165,IF($M83:$M97&gt;=LV$165,1)),0))*$B83/12,0)</f>
        <v>0</v>
      </c>
      <c r="LW248" s="154">
        <f t="array" ref="LW248">IFERROR(INDEX($N83:$N97,MATCH(1,IF($L83:$L97&lt;=LW$165,IF($M83:$M97&gt;=LW$165,1)),0))*$B83/12,0)</f>
        <v>0</v>
      </c>
      <c r="LX248" s="154">
        <f t="array" ref="LX248">IFERROR(INDEX($N83:$N97,MATCH(1,IF($L83:$L97&lt;=LX$165,IF($M83:$M97&gt;=LX$165,1)),0))*$B83/12,0)</f>
        <v>0</v>
      </c>
      <c r="LY248" s="154">
        <f t="array" ref="LY248">IFERROR(INDEX($N83:$N97,MATCH(1,IF($L83:$L97&lt;=LY$165,IF($M83:$M97&gt;=LY$165,1)),0))*$B83/12,0)</f>
        <v>0</v>
      </c>
      <c r="LZ248" s="154">
        <f t="array" ref="LZ248">IFERROR(INDEX($N83:$N97,MATCH(1,IF($L83:$L97&lt;=LZ$165,IF($M83:$M97&gt;=LZ$165,1)),0))*$B83/12,0)</f>
        <v>0</v>
      </c>
      <c r="MA248" s="154">
        <f t="array" ref="MA248">IFERROR(INDEX($N83:$N97,MATCH(1,IF($L83:$L97&lt;=MA$165,IF($M83:$M97&gt;=MA$165,1)),0))*$B83/12,0)</f>
        <v>0</v>
      </c>
      <c r="MB248" s="154">
        <f t="array" ref="MB248">IFERROR(INDEX($N83:$N97,MATCH(1,IF($L83:$L97&lt;=MB$165,IF($M83:$M97&gt;=MB$165,1)),0))*$B83/12,0)</f>
        <v>0</v>
      </c>
      <c r="MC248" s="154">
        <f t="array" ref="MC248">IFERROR(INDEX($N83:$N97,MATCH(1,IF($L83:$L97&lt;=MC$165,IF($M83:$M97&gt;=MC$165,1)),0))*$B83/12,0)</f>
        <v>0</v>
      </c>
      <c r="MD248" s="154">
        <f t="array" ref="MD248">IFERROR(INDEX($N83:$N97,MATCH(1,IF($L83:$L97&lt;=MD$165,IF($M83:$M97&gt;=MD$165,1)),0))*$B83/12,0)</f>
        <v>0</v>
      </c>
      <c r="ME248" s="154">
        <f t="array" ref="ME248">IFERROR(INDEX($N83:$N97,MATCH(1,IF($L83:$L97&lt;=ME$165,IF($M83:$M97&gt;=ME$165,1)),0))*$B83/12,0)</f>
        <v>0</v>
      </c>
      <c r="MF248" s="154">
        <f t="array" ref="MF248">IFERROR(INDEX($N83:$N97,MATCH(1,IF($L83:$L97&lt;=MF$165,IF($M83:$M97&gt;=MF$165,1)),0))*$B83/12,0)</f>
        <v>0</v>
      </c>
      <c r="MG248" s="154">
        <f t="array" ref="MG248">IFERROR(INDEX($N83:$N97,MATCH(1,IF($L83:$L97&lt;=MG$165,IF($M83:$M97&gt;=MG$165,1)),0))*$B83/12,0)</f>
        <v>0</v>
      </c>
      <c r="MH248" s="154">
        <f t="array" ref="MH248">IFERROR(INDEX($N83:$N97,MATCH(1,IF($L83:$L97&lt;=MH$165,IF($M83:$M97&gt;=MH$165,1)),0))*$B83/12,0)</f>
        <v>0</v>
      </c>
      <c r="MI248" s="154">
        <f t="array" ref="MI248">IFERROR(INDEX($N83:$N97,MATCH(1,IF($L83:$L97&lt;=MI$165,IF($M83:$M97&gt;=MI$165,1)),0))*$B83/12,0)</f>
        <v>0</v>
      </c>
      <c r="MJ248" s="154">
        <f t="array" ref="MJ248">IFERROR(INDEX($N83:$N97,MATCH(1,IF($L83:$L97&lt;=MJ$165,IF($M83:$M97&gt;=MJ$165,1)),0))*$B83/12,0)</f>
        <v>0</v>
      </c>
      <c r="MK248" s="154">
        <f t="array" ref="MK248">IFERROR(INDEX($N83:$N97,MATCH(1,IF($L83:$L97&lt;=MK$165,IF($M83:$M97&gt;=MK$165,1)),0))*$B83/12,0)</f>
        <v>0</v>
      </c>
      <c r="ML248" s="154">
        <f t="array" ref="ML248">IFERROR(INDEX($N83:$N97,MATCH(1,IF($L83:$L97&lt;=ML$165,IF($M83:$M97&gt;=ML$165,1)),0))*$B83/12,0)</f>
        <v>0</v>
      </c>
      <c r="MM248" s="154">
        <f t="array" ref="MM248">IFERROR(INDEX($N83:$N97,MATCH(1,IF($L83:$L97&lt;=MM$165,IF($M83:$M97&gt;=MM$165,1)),0))*$B83/12,0)</f>
        <v>0</v>
      </c>
      <c r="MN248" s="154">
        <f t="array" ref="MN248">IFERROR(INDEX($N83:$N97,MATCH(1,IF($L83:$L97&lt;=MN$165,IF($M83:$M97&gt;=MN$165,1)),0))*$B83/12,0)</f>
        <v>0</v>
      </c>
      <c r="MO248" s="154">
        <f t="array" ref="MO248">IFERROR(INDEX($N83:$N97,MATCH(1,IF($L83:$L97&lt;=MO$165,IF($M83:$M97&gt;=MO$165,1)),0))*$B83/12,0)</f>
        <v>0</v>
      </c>
      <c r="MP248" s="154">
        <f t="array" ref="MP248">IFERROR(INDEX($N83:$N97,MATCH(1,IF($L83:$L97&lt;=MP$165,IF($M83:$M97&gt;=MP$165,1)),0))*$B83/12,0)</f>
        <v>0</v>
      </c>
      <c r="MQ248" s="154">
        <f t="array" ref="MQ248">IFERROR(INDEX($N83:$N97,MATCH(1,IF($L83:$L97&lt;=MQ$165,IF($M83:$M97&gt;=MQ$165,1)),0))*$B83/12,0)</f>
        <v>0</v>
      </c>
      <c r="MR248" s="154">
        <f t="array" ref="MR248">IFERROR(INDEX($N83:$N97,MATCH(1,IF($L83:$L97&lt;=MR$165,IF($M83:$M97&gt;=MR$165,1)),0))*$B83/12,0)</f>
        <v>0</v>
      </c>
      <c r="MS248" s="154">
        <f t="array" ref="MS248">IFERROR(INDEX($N83:$N97,MATCH(1,IF($L83:$L97&lt;=MS$165,IF($M83:$M97&gt;=MS$165,1)),0))*$B83/12,0)</f>
        <v>0</v>
      </c>
      <c r="MT248" s="154">
        <f t="array" ref="MT248">IFERROR(INDEX($N83:$N97,MATCH(1,IF($L83:$L97&lt;=MT$165,IF($M83:$M97&gt;=MT$165,1)),0))*$B83/12,0)</f>
        <v>0</v>
      </c>
      <c r="MU248" s="154">
        <f t="array" ref="MU248">IFERROR(INDEX($N83:$N97,MATCH(1,IF($L83:$L97&lt;=MU$165,IF($M83:$M97&gt;=MU$165,1)),0))*$B83/12,0)</f>
        <v>0</v>
      </c>
      <c r="MV248" s="154">
        <f t="array" ref="MV248">IFERROR(INDEX($N83:$N97,MATCH(1,IF($L83:$L97&lt;=MV$165,IF($M83:$M97&gt;=MV$165,1)),0))*$B83/12,0)</f>
        <v>0</v>
      </c>
      <c r="MW248" s="154">
        <f t="array" ref="MW248">IFERROR(INDEX($N83:$N97,MATCH(1,IF($L83:$L97&lt;=MW$165,IF($M83:$M97&gt;=MW$165,1)),0))*$B83/12,0)</f>
        <v>0</v>
      </c>
      <c r="MX248" s="154">
        <f t="array" ref="MX248">IFERROR(INDEX($N83:$N97,MATCH(1,IF($L83:$L97&lt;=MX$165,IF($M83:$M97&gt;=MX$165,1)),0))*$B83/12,0)</f>
        <v>0</v>
      </c>
      <c r="MY248" s="154">
        <f t="array" ref="MY248">IFERROR(INDEX($N83:$N97,MATCH(1,IF($L83:$L97&lt;=MY$165,IF($M83:$M97&gt;=MY$165,1)),0))*$B83/12,0)</f>
        <v>0</v>
      </c>
      <c r="MZ248" s="154">
        <f t="array" ref="MZ248">IFERROR(INDEX($N83:$N97,MATCH(1,IF($L83:$L97&lt;=MZ$165,IF($M83:$M97&gt;=MZ$165,1)),0))*$B83/12,0)</f>
        <v>0</v>
      </c>
      <c r="NA248" s="154">
        <f t="array" ref="NA248">IFERROR(INDEX($N83:$N97,MATCH(1,IF($L83:$L97&lt;=NA$165,IF($M83:$M97&gt;=NA$165,1)),0))*$B83/12,0)</f>
        <v>0</v>
      </c>
      <c r="NB248" s="154">
        <f t="array" ref="NB248">IFERROR(INDEX($N83:$N97,MATCH(1,IF($L83:$L97&lt;=NB$165,IF($M83:$M97&gt;=NB$165,1)),0))*$B83/12,0)</f>
        <v>0</v>
      </c>
      <c r="NC248" s="154">
        <f t="array" ref="NC248">IFERROR(INDEX($N83:$N97,MATCH(1,IF($L83:$L97&lt;=NC$165,IF($M83:$M97&gt;=NC$165,1)),0))*$B83/12,0)</f>
        <v>0</v>
      </c>
      <c r="ND248" s="154">
        <f t="array" ref="ND248">IFERROR(INDEX($N83:$N97,MATCH(1,IF($L83:$L97&lt;=ND$165,IF($M83:$M97&gt;=ND$165,1)),0))*$B83/12,0)</f>
        <v>0</v>
      </c>
      <c r="NE248" s="154">
        <f t="array" ref="NE248">IFERROR(INDEX($N83:$N97,MATCH(1,IF($L83:$L97&lt;=NE$165,IF($M83:$M97&gt;=NE$165,1)),0))*$B83/12,0)</f>
        <v>0</v>
      </c>
      <c r="NF248" s="154">
        <f t="array" ref="NF248">IFERROR(INDEX($N83:$N97,MATCH(1,IF($L83:$L97&lt;=NF$165,IF($M83:$M97&gt;=NF$165,1)),0))*$B83/12,0)</f>
        <v>0</v>
      </c>
      <c r="NG248" s="154">
        <f t="array" ref="NG248">IFERROR(INDEX($N83:$N97,MATCH(1,IF($L83:$L97&lt;=NG$165,IF($M83:$M97&gt;=NG$165,1)),0))*$B83/12,0)</f>
        <v>0</v>
      </c>
      <c r="NH248" s="154">
        <f t="array" ref="NH248">IFERROR(INDEX($N83:$N97,MATCH(1,IF($L83:$L97&lt;=NH$165,IF($M83:$M97&gt;=NH$165,1)),0))*$B83/12,0)</f>
        <v>0</v>
      </c>
      <c r="NI248" s="154">
        <f t="array" ref="NI248">IFERROR(INDEX($N83:$N97,MATCH(1,IF($L83:$L97&lt;=NI$165,IF($M83:$M97&gt;=NI$165,1)),0))*$B83/12,0)</f>
        <v>0</v>
      </c>
      <c r="NJ248" s="154">
        <f t="array" ref="NJ248">IFERROR(INDEX($N83:$N97,MATCH(1,IF($L83:$L97&lt;=NJ$165,IF($M83:$M97&gt;=NJ$165,1)),0))*$B83/12,0)</f>
        <v>0</v>
      </c>
      <c r="NK248" s="155">
        <f t="array" ref="NK248">IFERROR(INDEX($N83:$N97,MATCH(1,IF($L83:$L97&lt;=NK$165,IF($M83:$M97&gt;=NK$165,1)),0))*$B83/12,0)</f>
        <v>0</v>
      </c>
    </row>
    <row r="249" spans="1:375" x14ac:dyDescent="0.25">
      <c r="A249" s="156">
        <f t="shared" ref="A249:A260" ca="1" si="353">SUM(D249:NK249)</f>
        <v>101484.74374590229</v>
      </c>
      <c r="B249" s="48" t="s">
        <v>103</v>
      </c>
      <c r="C249" s="153" t="s">
        <v>138</v>
      </c>
      <c r="D249" s="154">
        <f ca="1">IF(AND(D$165&lt;=$E83,D$165&gt;=EOMONTH($D83,0)),IF($G83="NNN",SUM(Expenses!B$20:B$24)*$F83,IF($G83="FSG",0,IF($G83="MG",SUMPRODUCT(Expenses!B$20:B$24,$I83:$I87)*$F83,MAX((Expenses!B$20-$K83/12)*$J83*$F83,0)+MAX((Expenses!B$21-$K84/12)*$J84*$F83,0)+MAX((Expenses!B$22-$K85/12)*$J85*$F83,0)+MAX((Expenses!B$23-$K86/12)*$J86*$F83,0)+MAX((Expenses!B$24-$K87/12)*$J87*$F83,0)))),0)</f>
        <v>416.64391982547039</v>
      </c>
      <c r="E249" s="154">
        <f ca="1">IF(AND(E$165&lt;=$E83,E$165&gt;=EOMONTH($D83,0)),IF($G83="NNN",SUM(Expenses!C$20:C$24)*$F83,IF($G83="FSG",0,IF($G83="MG",SUMPRODUCT(Expenses!C$20:C$24,$I83:$I87)*$F83,MAX((Expenses!C$20-$K83/12)*$J83*$F83,0)+MAX((Expenses!C$21-$K84/12)*$J84*$F83,0)+MAX((Expenses!C$22-$K85/12)*$J85*$F83,0)+MAX((Expenses!C$23-$K86/12)*$J86*$F83,0)+MAX((Expenses!C$24-$K87/12)*$J87*$F83,0)))),0)</f>
        <v>416.81205929726639</v>
      </c>
      <c r="F249" s="154">
        <f ca="1">IF(AND(F$165&lt;=$E83,F$165&gt;=EOMONTH($D83,0)),IF($G83="NNN",SUM(Expenses!D$20:D$24)*$F83,IF($G83="FSG",0,IF($G83="MG",SUMPRODUCT(Expenses!D$20:D$24,$I83:$I87)*$F83,MAX((Expenses!D$20-$K83/12)*$J83*$F83,0)+MAX((Expenses!D$21-$K84/12)*$J84*$F83,0)+MAX((Expenses!D$22-$K85/12)*$J85*$F83,0)+MAX((Expenses!D$23-$K86/12)*$J86*$F83,0)+MAX((Expenses!D$24-$K87/12)*$J87*$F83,0)))),0)</f>
        <v>382.78785202484107</v>
      </c>
      <c r="G249" s="154">
        <f ca="1">IF(AND(G$165&lt;=$E83,G$165&gt;=EOMONTH($D83,0)),IF($G83="NNN",SUM(Expenses!E$20:E$24)*$F83,IF($G83="FSG",0,IF($G83="MG",SUMPRODUCT(Expenses!E$20:E$24,$I83:$I87)*$F83,MAX((Expenses!E$20-$K83/12)*$J83*$F83,0)+MAX((Expenses!E$21-$K84/12)*$J84*$F83,0)+MAX((Expenses!E$22-$K85/12)*$J85*$F83,0)+MAX((Expenses!E$23-$K86/12)*$J86*$F83,0)+MAX((Expenses!E$24-$K87/12)*$J87*$F83,0)))),0)</f>
        <v>382.9550347016081</v>
      </c>
      <c r="H249" s="154">
        <f ca="1">IF(AND(H$165&lt;=$E83,H$165&gt;=EOMONTH($D83,0)),IF($G83="NNN",SUM(Expenses!F$20:F$24)*$F83,IF($G83="FSG",0,IF($G83="MG",SUMPRODUCT(Expenses!F$20:F$24,$I83:$I87)*$F83,MAX((Expenses!F$20-$K83/12)*$J83*$F83,0)+MAX((Expenses!F$21-$K84/12)*$J84*$F83,0)+MAX((Expenses!F$22-$K85/12)*$J85*$F83,0)+MAX((Expenses!F$23-$K86/12)*$J86*$F83,0)+MAX((Expenses!F$24-$K87/12)*$J87*$F83,0)))),0)</f>
        <v>451.26081705767558</v>
      </c>
      <c r="I249" s="154">
        <f ca="1">IF(AND(I$165&lt;=$E83,I$165&gt;=EOMONTH($D83,0)),IF($G83="NNN",SUM(Expenses!G$20:G$24)*$F83,IF($G83="FSG",0,IF($G83="MG",SUMPRODUCT(Expenses!G$20:G$24,$I83:$I87)*$F83,MAX((Expenses!G$20-$K83/12)*$J83*$F83,0)+MAX((Expenses!G$21-$K84/12)*$J84*$F83,0)+MAX((Expenses!G$22-$K85/12)*$J85*$F83,0)+MAX((Expenses!G$23-$K86/12)*$J86*$F83,0)+MAX((Expenses!G$24-$K87/12)*$J87*$F83,0)))),0)</f>
        <v>456.25457121554979</v>
      </c>
      <c r="J249" s="154">
        <f ca="1">IF(AND(J$165&lt;=$E83,J$165&gt;=EOMONTH($D83,0)),IF($G83="NNN",SUM(Expenses!H$20:H$24)*$F83,IF($G83="FSG",0,IF($G83="MG",SUMPRODUCT(Expenses!H$20:H$24,$I83:$I87)*$F83,MAX((Expenses!H$20-$K83/12)*$J83*$F83,0)+MAX((Expenses!H$21-$K84/12)*$J84*$F83,0)+MAX((Expenses!H$22-$K85/12)*$J85*$F83,0)+MAX((Expenses!H$23-$K86/12)*$J86*$F83,0)+MAX((Expenses!H$24-$K87/12)*$J87*$F83,0)))),0)</f>
        <v>487.36214093099869</v>
      </c>
      <c r="K249" s="154">
        <f ca="1">IF(AND(K$165&lt;=$E83,K$165&gt;=EOMONTH($D83,0)),IF($G83="NNN",SUM(Expenses!I$20:I$24)*$F83,IF($G83="FSG",0,IF($G83="MG",SUMPRODUCT(Expenses!I$20:I$24,$I83:$I87)*$F83,MAX((Expenses!I$20-$K83/12)*$J83*$F83,0)+MAX((Expenses!I$21-$K84/12)*$J84*$F83,0)+MAX((Expenses!I$22-$K85/12)*$J85*$F83,0)+MAX((Expenses!I$23-$K86/12)*$J86*$F83,0)+MAX((Expenses!I$24-$K87/12)*$J87*$F83,0)))),0)</f>
        <v>487.53278385770557</v>
      </c>
      <c r="L249" s="154">
        <f ca="1">IF(AND(L$165&lt;=$E83,L$165&gt;=EOMONTH($D83,0)),IF($G83="NNN",SUM(Expenses!J$20:J$24)*$F83,IF($G83="FSG",0,IF($G83="MG",SUMPRODUCT(Expenses!J$20:J$24,$I83:$I87)*$F83,MAX((Expenses!J$20-$K83/12)*$J83*$F83,0)+MAX((Expenses!J$21-$K84/12)*$J84*$F83,0)+MAX((Expenses!J$22-$K85/12)*$J85*$F83,0)+MAX((Expenses!J$23-$K86/12)*$J86*$F83,0)+MAX((Expenses!J$24-$K87/12)*$J87*$F83,0)))),0)</f>
        <v>487.70384763590459</v>
      </c>
      <c r="M249" s="154">
        <f ca="1">IF(AND(M$165&lt;=$E83,M$165&gt;=EOMONTH($D83,0)),IF($G83="NNN",SUM(Expenses!K$20:K$24)*$F83,IF($G83="FSG",0,IF($G83="MG",SUMPRODUCT(Expenses!K$20:K$24,$I83:$I87)*$F83,MAX((Expenses!K$20-$K83/12)*$J83*$F83,0)+MAX((Expenses!K$21-$K84/12)*$J84*$F83,0)+MAX((Expenses!K$22-$K85/12)*$J85*$F83,0)+MAX((Expenses!K$23-$K86/12)*$J86*$F83,0)+MAX((Expenses!K$24-$K87/12)*$J87*$F83,0)))),0)</f>
        <v>487.87533330352886</v>
      </c>
      <c r="N249" s="154">
        <f ca="1">IF(AND(N$165&lt;=$E83,N$165&gt;=EOMONTH($D83,0)),IF($G83="NNN",SUM(Expenses!L$20:L$24)*$F83,IF($G83="FSG",0,IF($G83="MG",SUMPRODUCT(Expenses!L$20:L$24,$I83:$I87)*$F83,MAX((Expenses!L$20-$K83/12)*$J83*$F83,0)+MAX((Expenses!L$21-$K84/12)*$J84*$F83,0)+MAX((Expenses!L$22-$K85/12)*$J85*$F83,0)+MAX((Expenses!L$23-$K86/12)*$J86*$F83,0)+MAX((Expenses!L$24-$K87/12)*$J87*$F83,0)))),0)</f>
        <v>488.04724190107152</v>
      </c>
      <c r="O249" s="154">
        <f ca="1">IF(AND(O$165&lt;=$E83,O$165&gt;=EOMONTH($D83,0)),IF($G83="NNN",SUM(Expenses!M$20:M$24)*$F83,IF($G83="FSG",0,IF($G83="MG",SUMPRODUCT(Expenses!M$20:M$24,$I83:$I87)*$F83,MAX((Expenses!M$20-$K83/12)*$J83*$F83,0)+MAX((Expenses!M$21-$K84/12)*$J84*$F83,0)+MAX((Expenses!M$22-$K85/12)*$J85*$F83,0)+MAX((Expenses!M$23-$K86/12)*$J86*$F83,0)+MAX((Expenses!M$24-$K87/12)*$J87*$F83,0)))),0)</f>
        <v>490.28557188091838</v>
      </c>
      <c r="P249" s="154">
        <f ca="1">IF(AND(P$165&lt;=$E83,P$165&gt;=EOMONTH($D83,0)),IF($G83="NNN",SUM(Expenses!N$20:N$24)*$F83,IF($G83="FSG",0,IF($G83="MG",SUMPRODUCT(Expenses!N$20:N$24,$I83:$I87)*$F83,MAX((Expenses!N$20-$K83/12)*$J83*$F83,0)+MAX((Expenses!N$21-$K84/12)*$J84*$F83,0)+MAX((Expenses!N$22-$K85/12)*$J85*$F83,0)+MAX((Expenses!N$23-$K86/12)*$J86*$F83,0)+MAX((Expenses!N$24-$K87/12)*$J87*$F83,0)))),0)</f>
        <v>497.21415451777119</v>
      </c>
      <c r="Q249" s="154">
        <f ca="1">IF(AND(Q$165&lt;=$E83,Q$165&gt;=EOMONTH($D83,0)),IF($G83="NNN",SUM(Expenses!O$20:O$24)*$F83,IF($G83="FSG",0,IF($G83="MG",SUMPRODUCT(Expenses!O$20:O$24,$I83:$I87)*$F83,MAX((Expenses!O$20-$K83/12)*$J83*$F83,0)+MAX((Expenses!O$21-$K84/12)*$J84*$F83,0)+MAX((Expenses!O$22-$K85/12)*$J85*$F83,0)+MAX((Expenses!O$23-$K86/12)*$J86*$F83,0)+MAX((Expenses!O$24-$K87/12)*$J87*$F83,0)))),0)</f>
        <v>498.31545857186666</v>
      </c>
      <c r="R249" s="154">
        <f ca="1">IF(AND(R$165&lt;=$E83,R$165&gt;=EOMONTH($D83,0)),IF($G83="NNN",SUM(Expenses!P$20:P$24)*$F83,IF($G83="FSG",0,IF($G83="MG",SUMPRODUCT(Expenses!P$20:P$24,$I83:$I87)*$F83,MAX((Expenses!P$20-$K83/12)*$J83*$F83,0)+MAX((Expenses!P$21-$K84/12)*$J84*$F83,0)+MAX((Expenses!P$22-$K85/12)*$J85*$F83,0)+MAX((Expenses!P$23-$K86/12)*$J86*$F83,0)+MAX((Expenses!P$24-$K87/12)*$J87*$F83,0)))),0)</f>
        <v>498.48906934543226</v>
      </c>
      <c r="S249" s="154">
        <f ca="1">IF(AND(S$165&lt;=$E83,S$165&gt;=EOMONTH($D83,0)),IF($G83="NNN",SUM(Expenses!Q$20:Q$24)*$F83,IF($G83="FSG",0,IF($G83="MG",SUMPRODUCT(Expenses!Q$20:Q$24,$I83:$I87)*$F83,MAX((Expenses!Q$20-$K83/12)*$J83*$F83,0)+MAX((Expenses!Q$21-$K84/12)*$J84*$F83,0)+MAX((Expenses!Q$22-$K85/12)*$J85*$F83,0)+MAX((Expenses!Q$23-$K86/12)*$J86*$F83,0)+MAX((Expenses!Q$24-$K87/12)*$J87*$F83,0)))),0)</f>
        <v>498.66310829000088</v>
      </c>
      <c r="T249" s="154">
        <f ca="1">IF(AND(T$165&lt;=$E83,T$165&gt;=EOMONTH($D83,0)),IF($G83="NNN",SUM(Expenses!R$20:R$24)*$F83,IF($G83="FSG",0,IF($G83="MG",SUMPRODUCT(Expenses!R$20:R$24,$I83:$I87)*$F83,MAX((Expenses!R$20-$K83/12)*$J83*$F83,0)+MAX((Expenses!R$21-$K84/12)*$J84*$F83,0)+MAX((Expenses!R$22-$K85/12)*$J85*$F83,0)+MAX((Expenses!R$23-$K86/12)*$J86*$F83,0)+MAX((Expenses!R$24-$K87/12)*$J87*$F83,0)))),0)</f>
        <v>498.83757646155772</v>
      </c>
      <c r="U249" s="154">
        <f ca="1">IF(AND(U$165&lt;=$E83,U$165&gt;=EOMONTH($D83,0)),IF($G83="NNN",SUM(Expenses!S$20:S$24)*$F83,IF($G83="FSG",0,IF($G83="MG",SUMPRODUCT(Expenses!S$20:S$24,$I83:$I87)*$F83,MAX((Expenses!S$20-$K83/12)*$J83*$F83,0)+MAX((Expenses!S$21-$K84/12)*$J84*$F83,0)+MAX((Expenses!S$22-$K85/12)*$J85*$F83,0)+MAX((Expenses!S$23-$K86/12)*$J86*$F83,0)+MAX((Expenses!S$24-$K87/12)*$J87*$F83,0)))),0)</f>
        <v>499.01247491869219</v>
      </c>
      <c r="V249" s="154">
        <f ca="1">IF(AND(V$165&lt;=$E83,V$165&gt;=EOMONTH($D83,0)),IF($G83="NNN",SUM(Expenses!T$20:T$24)*$F83,IF($G83="FSG",0,IF($G83="MG",SUMPRODUCT(Expenses!T$20:T$24,$I83:$I87)*$F83,MAX((Expenses!T$20-$K83/12)*$J83*$F83,0)+MAX((Expenses!T$21-$K84/12)*$J84*$F83,0)+MAX((Expenses!T$22-$K85/12)*$J85*$F83,0)+MAX((Expenses!T$23-$K86/12)*$J86*$F83,0)+MAX((Expenses!T$24-$K87/12)*$J87*$F83,0)))),0)</f>
        <v>499.18780472260482</v>
      </c>
      <c r="W249" s="154">
        <f ca="1">IF(AND(W$165&lt;=$E83,W$165&gt;=EOMONTH($D83,0)),IF($G83="NNN",SUM(Expenses!U$20:U$24)*$F83,IF($G83="FSG",0,IF($G83="MG",SUMPRODUCT(Expenses!U$20:U$24,$I83:$I87)*$F83,MAX((Expenses!U$20-$K83/12)*$J83*$F83,0)+MAX((Expenses!U$21-$K84/12)*$J84*$F83,0)+MAX((Expenses!U$22-$K85/12)*$J85*$F83,0)+MAX((Expenses!U$23-$K86/12)*$J86*$F83,0)+MAX((Expenses!U$24-$K87/12)*$J87*$F83,0)))),0)</f>
        <v>499.36356693711298</v>
      </c>
      <c r="X249" s="154">
        <f ca="1">IF(AND(X$165&lt;=$E83,X$165&gt;=EOMONTH($D83,0)),IF($G83="NNN",SUM(Expenses!V$20:V$24)*$F83,IF($G83="FSG",0,IF($G83="MG",SUMPRODUCT(Expenses!V$20:V$24,$I83:$I87)*$F83,MAX((Expenses!V$20-$K83/12)*$J83*$F83,0)+MAX((Expenses!V$21-$K84/12)*$J84*$F83,0)+MAX((Expenses!V$22-$K85/12)*$J85*$F83,0)+MAX((Expenses!V$23-$K86/12)*$J86*$F83,0)+MAX((Expenses!V$24-$K87/12)*$J87*$F83,0)))),0)</f>
        <v>499.53976262865791</v>
      </c>
      <c r="Y249" s="154">
        <f ca="1">IF(AND(Y$165&lt;=$E83,Y$165&gt;=EOMONTH($D83,0)),IF($G83="NNN",SUM(Expenses!W$20:W$24)*$F83,IF($G83="FSG",0,IF($G83="MG",SUMPRODUCT(Expenses!W$20:W$24,$I83:$I87)*$F83,MAX((Expenses!W$20-$K83/12)*$J83*$F83,0)+MAX((Expenses!W$21-$K84/12)*$J84*$F83,0)+MAX((Expenses!W$22-$K85/12)*$J85*$F83,0)+MAX((Expenses!W$23-$K86/12)*$J86*$F83,0)+MAX((Expenses!W$24-$K87/12)*$J87*$F83,0)))),0)</f>
        <v>499.7163928663108</v>
      </c>
      <c r="Z249" s="154">
        <f ca="1">IF(AND(Z$165&lt;=$E83,Z$165&gt;=EOMONTH($D83,0)),IF($G83="NNN",SUM(Expenses!X$20:X$24)*$F83,IF($G83="FSG",0,IF($G83="MG",SUMPRODUCT(Expenses!X$20:X$24,$I83:$I87)*$F83,MAX((Expenses!X$20-$K83/12)*$J83*$F83,0)+MAX((Expenses!X$21-$K84/12)*$J84*$F83,0)+MAX((Expenses!X$22-$K85/12)*$J85*$F83,0)+MAX((Expenses!X$23-$K86/12)*$J86*$F83,0)+MAX((Expenses!X$24-$K87/12)*$J87*$F83,0)))),0)</f>
        <v>499.89345872177972</v>
      </c>
      <c r="AA249" s="154">
        <f ca="1">IF(AND(AA$165&lt;=$E83,AA$165&gt;=EOMONTH($D83,0)),IF($G83="NNN",SUM(Expenses!Y$20:Y$24)*$F83,IF($G83="FSG",0,IF($G83="MG",SUMPRODUCT(Expenses!Y$20:Y$24,$I83:$I87)*$F83,MAX((Expenses!Y$20-$K83/12)*$J83*$F83,0)+MAX((Expenses!Y$21-$K84/12)*$J84*$F83,0)+MAX((Expenses!Y$22-$K85/12)*$J85*$F83,0)+MAX((Expenses!Y$23-$K86/12)*$J86*$F83,0)+MAX((Expenses!Y$24-$K87/12)*$J87*$F83,0)))),0)</f>
        <v>502.19893860102195</v>
      </c>
      <c r="AB249" s="154">
        <f ca="1">IF(AND(AB$165&lt;=$E83,AB$165&gt;=EOMONTH($D83,0)),IF($G83="NNN",SUM(Expenses!Z$20:Z$24)*$F83,IF($G83="FSG",0,IF($G83="MG",SUMPRODUCT(Expenses!Z$20:Z$24,$I83:$I87)*$F83,MAX((Expenses!Z$20-$K83/12)*$J83*$F83,0)+MAX((Expenses!Z$21-$K84/12)*$J84*$F83,0)+MAX((Expenses!Z$22-$K85/12)*$J85*$F83,0)+MAX((Expenses!Z$23-$K86/12)*$J86*$F83,0)+MAX((Expenses!Z$24-$K87/12)*$J87*$F83,0)))),0)</f>
        <v>702.32706129129201</v>
      </c>
      <c r="AC249" s="154">
        <f ca="1">IF(AND(AC$165&lt;=$E83,AC$165&gt;=EOMONTH($D83,0)),IF($G83="NNN",SUM(Expenses!AA$20:AA$24)*$F83,IF($G83="FSG",0,IF($G83="MG",SUMPRODUCT(Expenses!AA$20:AA$24,$I83:$I87)*$F83,MAX((Expenses!AA$20-$K83/12)*$J83*$F83,0)+MAX((Expenses!AA$21-$K84/12)*$J84*$F83,0)+MAX((Expenses!AA$22-$K85/12)*$J85*$F83,0)+MAX((Expenses!AA$23-$K86/12)*$J86*$F83,0)+MAX((Expenses!AA$24-$K87/12)*$J87*$F83,0)))),0)</f>
        <v>703.46140446701031</v>
      </c>
      <c r="AD249" s="154">
        <f ca="1">IF(AND(AD$165&lt;=$E83,AD$165&gt;=EOMONTH($D83,0)),IF($G83="NNN",SUM(Expenses!AB$20:AB$24)*$F83,IF($G83="FSG",0,IF($G83="MG",SUMPRODUCT(Expenses!AB$20:AB$24,$I83:$I87)*$F83,MAX((Expenses!AB$20-$K83/12)*$J83*$F83,0)+MAX((Expenses!AB$21-$K84/12)*$J84*$F83,0)+MAX((Expenses!AB$22-$K85/12)*$J85*$F83,0)+MAX((Expenses!AB$23-$K86/12)*$J86*$F83,0)+MAX((Expenses!AB$24-$K87/12)*$J87*$F83,0)))),0)</f>
        <v>703.64022356378291</v>
      </c>
      <c r="AE249" s="154">
        <f ca="1">IF(AND(AE$165&lt;=$E83,AE$165&gt;=EOMONTH($D83,0)),IF($G83="NNN",SUM(Expenses!AC$20:AC$24)*$F83,IF($G83="FSG",0,IF($G83="MG",SUMPRODUCT(Expenses!AC$20:AC$24,$I83:$I87)*$F83,MAX((Expenses!AC$20-$K83/12)*$J83*$F83,0)+MAX((Expenses!AC$21-$K84/12)*$J84*$F83,0)+MAX((Expenses!AC$22-$K85/12)*$J85*$F83,0)+MAX((Expenses!AC$23-$K86/12)*$J86*$F83,0)+MAX((Expenses!AC$24-$K87/12)*$J87*$F83,0)))),0)</f>
        <v>703.81948367668849</v>
      </c>
      <c r="AF249" s="154">
        <f ca="1">IF(AND(AF$165&lt;=$E83,AF$165&gt;=EOMONTH($D83,0)),IF($G83="NNN",SUM(Expenses!AD$20:AD$24)*$F83,IF($G83="FSG",0,IF($G83="MG",SUMPRODUCT(Expenses!AD$20:AD$24,$I83:$I87)*$F83,MAX((Expenses!AD$20-$K83/12)*$J83*$F83,0)+MAX((Expenses!AD$21-$K84/12)*$J84*$F83,0)+MAX((Expenses!AD$22-$K85/12)*$J85*$F83,0)+MAX((Expenses!AD$23-$K86/12)*$J86*$F83,0)+MAX((Expenses!AD$24-$K87/12)*$J87*$F83,0)))),0)</f>
        <v>703.99918589339211</v>
      </c>
      <c r="AG249" s="154">
        <f ca="1">IF(AND(AG$165&lt;=$E83,AG$165&gt;=EOMONTH($D83,0)),IF($G83="NNN",SUM(Expenses!AE$20:AE$24)*$F83,IF($G83="FSG",0,IF($G83="MG",SUMPRODUCT(Expenses!AE$20:AE$24,$I83:$I87)*$F83,MAX((Expenses!AE$20-$K83/12)*$J83*$F83,0)+MAX((Expenses!AE$21-$K84/12)*$J84*$F83,0)+MAX((Expenses!AE$22-$K85/12)*$J85*$F83,0)+MAX((Expenses!AE$23-$K86/12)*$J86*$F83,0)+MAX((Expenses!AE$24-$K87/12)*$J87*$F83,0)))),0)</f>
        <v>704.17933130424058</v>
      </c>
      <c r="AH249" s="154">
        <f ca="1">IF(AND(AH$165&lt;=$E83,AH$165&gt;=EOMONTH($D83,0)),IF($G83="NNN",SUM(Expenses!AF$20:AF$24)*$F83,IF($G83="FSG",0,IF($G83="MG",SUMPRODUCT(Expenses!AF$20:AF$24,$I83:$I87)*$F83,MAX((Expenses!AF$20-$K83/12)*$J83*$F83,0)+MAX((Expenses!AF$21-$K84/12)*$J84*$F83,0)+MAX((Expenses!AF$22-$K85/12)*$J85*$F83,0)+MAX((Expenses!AF$23-$K86/12)*$J86*$F83,0)+MAX((Expenses!AF$24-$K87/12)*$J87*$F83,0)))),0)</f>
        <v>704.35992100227054</v>
      </c>
      <c r="AI249" s="154">
        <f ca="1">IF(AND(AI$165&lt;=$E83,AI$165&gt;=EOMONTH($D83,0)),IF($G83="NNN",SUM(Expenses!AG$20:AG$24)*$F83,IF($G83="FSG",0,IF($G83="MG",SUMPRODUCT(Expenses!AG$20:AG$24,$I83:$I87)*$F83,MAX((Expenses!AG$20-$K83/12)*$J83*$F83,0)+MAX((Expenses!AG$21-$K84/12)*$J84*$F83,0)+MAX((Expenses!AG$22-$K85/12)*$J85*$F83,0)+MAX((Expenses!AG$23-$K86/12)*$J86*$F83,0)+MAX((Expenses!AG$24-$K87/12)*$J87*$F83,0)))),0)</f>
        <v>704.54095608321393</v>
      </c>
      <c r="AJ249" s="154">
        <f ca="1">IF(AND(AJ$165&lt;=$E83,AJ$165&gt;=EOMONTH($D83,0)),IF($G83="NNN",SUM(Expenses!AH$20:AH$24)*$F83,IF($G83="FSG",0,IF($G83="MG",SUMPRODUCT(Expenses!AH$20:AH$24,$I83:$I87)*$F83,MAX((Expenses!AH$20-$K83/12)*$J83*$F83,0)+MAX((Expenses!AH$21-$K84/12)*$J84*$F83,0)+MAX((Expenses!AH$22-$K85/12)*$J85*$F83,0)+MAX((Expenses!AH$23-$K86/12)*$J86*$F83,0)+MAX((Expenses!AH$24-$K87/12)*$J87*$F83,0)))),0)</f>
        <v>704.72243764550512</v>
      </c>
      <c r="AK249" s="154">
        <f ca="1">IF(AND(AK$165&lt;=$E83,AK$165&gt;=EOMONTH($D83,0)),IF($G83="NNN",SUM(Expenses!AI$20:AI$24)*$F83,IF($G83="FSG",0,IF($G83="MG",SUMPRODUCT(Expenses!AI$20:AI$24,$I83:$I87)*$F83,MAX((Expenses!AI$20-$K83/12)*$J83*$F83,0)+MAX((Expenses!AI$21-$K84/12)*$J84*$F83,0)+MAX((Expenses!AI$22-$K85/12)*$J85*$F83,0)+MAX((Expenses!AI$23-$K86/12)*$J86*$F83,0)+MAX((Expenses!AI$24-$K87/12)*$J87*$F83,0)))),0)</f>
        <v>704.90436679028778</v>
      </c>
      <c r="AL249" s="154">
        <f ca="1">IF(AND(AL$165&lt;=$E83,AL$165&gt;=EOMONTH($D83,0)),IF($G83="NNN",SUM(Expenses!AJ$20:AJ$24)*$F83,IF($G83="FSG",0,IF($G83="MG",SUMPRODUCT(Expenses!AJ$20:AJ$24,$I83:$I87)*$F83,MAX((Expenses!AJ$20-$K83/12)*$J83*$F83,0)+MAX((Expenses!AJ$21-$K84/12)*$J84*$F83,0)+MAX((Expenses!AJ$22-$K85/12)*$J85*$F83,0)+MAX((Expenses!AJ$23-$K86/12)*$J86*$F83,0)+MAX((Expenses!AJ$24-$K87/12)*$J87*$F83,0)))),0)</f>
        <v>705.08674462142085</v>
      </c>
      <c r="AM249" s="154">
        <f ca="1">IF(AND(AM$165&lt;=$E83,AM$165&gt;=EOMONTH($D83,0)),IF($G83="NNN",SUM(Expenses!AK$20:AK$24)*$F83,IF($G83="FSG",0,IF($G83="MG",SUMPRODUCT(Expenses!AK$20:AK$24,$I83:$I87)*$F83,MAX((Expenses!AK$20-$K83/12)*$J83*$F83,0)+MAX((Expenses!AK$21-$K84/12)*$J84*$F83,0)+MAX((Expenses!AK$22-$K85/12)*$J85*$F83,0)+MAX((Expenses!AK$23-$K86/12)*$J86*$F83,0)+MAX((Expenses!AK$24-$K87/12)*$J87*$F83,0)))),0)</f>
        <v>707.2306713547714</v>
      </c>
      <c r="AN249" s="154">
        <f ca="1">IF(AND(AN$165&lt;=$E83,AN$165&gt;=EOMONTH($D83,0)),IF($G83="NNN",SUM(Expenses!AL$20:AL$24)*$F83,IF($G83="FSG",0,IF($G83="MG",SUMPRODUCT(Expenses!AL$20:AL$24,$I83:$I87)*$F83,MAX((Expenses!AL$20-$K83/12)*$J83*$F83,0)+MAX((Expenses!AL$21-$K84/12)*$J84*$F83,0)+MAX((Expenses!AL$22-$K85/12)*$J85*$F83,0)+MAX((Expenses!AL$23-$K86/12)*$J86*$F83,0)+MAX((Expenses!AL$24-$K87/12)*$J87*$F83,0)))),0)</f>
        <v>718.32755318797979</v>
      </c>
      <c r="AO249" s="154">
        <f ca="1">IF(AND(AO$165&lt;=$E83,AO$165&gt;=EOMONTH($D83,0)),IF($G83="NNN",SUM(Expenses!AM$20:AM$24)*$F83,IF($G83="FSG",0,IF($G83="MG",SUMPRODUCT(Expenses!AM$20:AM$24,$I83:$I87)*$F83,MAX((Expenses!AM$20-$K83/12)*$J83*$F83,0)+MAX((Expenses!AM$21-$K84/12)*$J84*$F83,0)+MAX((Expenses!AM$22-$K85/12)*$J85*$F83,0)+MAX((Expenses!AM$23-$K86/12)*$J86*$F83,0)+MAX((Expenses!AM$24-$K87/12)*$J87*$F83,0)))),0)</f>
        <v>719.72664420123874</v>
      </c>
      <c r="AP249" s="154">
        <f ca="1">IF(AND(AP$165&lt;=$E83,AP$165&gt;=EOMONTH($D83,0)),IF($G83="NNN",SUM(Expenses!AN$20:AN$24)*$F83,IF($G83="FSG",0,IF($G83="MG",SUMPRODUCT(Expenses!AN$20:AN$24,$I83:$I87)*$F83,MAX((Expenses!AN$20-$K83/12)*$J83*$F83,0)+MAX((Expenses!AN$21-$K84/12)*$J84*$F83,0)+MAX((Expenses!AN$22-$K85/12)*$J85*$F83,0)+MAX((Expenses!AN$23-$K86/12)*$J86*$F83,0)+MAX((Expenses!AN$24-$K87/12)*$J87*$F83,0)))),0)</f>
        <v>719.91082787091432</v>
      </c>
      <c r="AQ249" s="154">
        <f ca="1">IF(AND(AQ$165&lt;=$E83,AQ$165&gt;=EOMONTH($D83,0)),IF($G83="NNN",SUM(Expenses!AO$20:AO$24)*$F83,IF($G83="FSG",0,IF($G83="MG",SUMPRODUCT(Expenses!AO$20:AO$24,$I83:$I87)*$F83,MAX((Expenses!AO$20-$K83/12)*$J83*$F83,0)+MAX((Expenses!AO$21-$K84/12)*$J84*$F83,0)+MAX((Expenses!AO$22-$K85/12)*$J85*$F83,0)+MAX((Expenses!AO$23-$K86/12)*$J86*$F83,0)+MAX((Expenses!AO$24-$K87/12)*$J87*$F83,0)))),0)</f>
        <v>720.09546578720722</v>
      </c>
      <c r="AR249" s="154">
        <f ca="1">IF(AND(AR$165&lt;=$E83,AR$165&gt;=EOMONTH($D83,0)),IF($G83="NNN",SUM(Expenses!AP$20:AP$24)*$F83,IF($G83="FSG",0,IF($G83="MG",SUMPRODUCT(Expenses!AP$20:AP$24,$I83:$I87)*$F83,MAX((Expenses!AP$20-$K83/12)*$J83*$F83,0)+MAX((Expenses!AP$21-$K84/12)*$J84*$F83,0)+MAX((Expenses!AP$22-$K85/12)*$J85*$F83,0)+MAX((Expenses!AP$23-$K86/12)*$J86*$F83,0)+MAX((Expenses!AP$24-$K87/12)*$J87*$F83,0)))),0)</f>
        <v>720.28055907041175</v>
      </c>
      <c r="AS249" s="154">
        <f ca="1">IF(AND(AS$165&lt;=$E83,AS$165&gt;=EOMONTH($D83,0)),IF($G83="NNN",SUM(Expenses!AQ$20:AQ$24)*$F83,IF($G83="FSG",0,IF($G83="MG",SUMPRODUCT(Expenses!AQ$20:AQ$24,$I83:$I87)*$F83,MAX((Expenses!AQ$20-$K83/12)*$J83*$F83,0)+MAX((Expenses!AQ$21-$K84/12)*$J84*$F83,0)+MAX((Expenses!AQ$22-$K85/12)*$J85*$F83,0)+MAX((Expenses!AQ$23-$K86/12)*$J86*$F83,0)+MAX((Expenses!AQ$24-$K87/12)*$J87*$F83,0)))),0)</f>
        <v>720.46610884358586</v>
      </c>
      <c r="AT249" s="154">
        <f ca="1">IF(AND(AT$165&lt;=$E83,AT$165&gt;=EOMONTH($D83,0)),IF($G83="NNN",SUM(Expenses!AR$20:AR$24)*$F83,IF($G83="FSG",0,IF($G83="MG",SUMPRODUCT(Expenses!AR$20:AR$24,$I83:$I87)*$F83,MAX((Expenses!AR$20-$K83/12)*$J83*$F83,0)+MAX((Expenses!AR$21-$K84/12)*$J84*$F83,0)+MAX((Expenses!AR$22-$K85/12)*$J85*$F83,0)+MAX((Expenses!AR$23-$K86/12)*$J86*$F83,0)+MAX((Expenses!AR$24-$K87/12)*$J87*$F83,0)))),0)</f>
        <v>720.65211623255664</v>
      </c>
      <c r="AU249" s="154">
        <f ca="1">IF(AND(AU$165&lt;=$E83,AU$165&gt;=EOMONTH($D83,0)),IF($G83="NNN",SUM(Expenses!AS$20:AS$24)*$F83,IF($G83="FSG",0,IF($G83="MG",SUMPRODUCT(Expenses!AS$20:AS$24,$I83:$I87)*$F83,MAX((Expenses!AS$20-$K83/12)*$J83*$F83,0)+MAX((Expenses!AS$21-$K84/12)*$J84*$F83,0)+MAX((Expenses!AS$22-$K85/12)*$J85*$F83,0)+MAX((Expenses!AS$23-$K86/12)*$J86*$F83,0)+MAX((Expenses!AS$24-$K87/12)*$J87*$F83,0)))),0)</f>
        <v>720.83858236592835</v>
      </c>
      <c r="AV249" s="154">
        <f ca="1">IF(AND(AV$165&lt;=$E83,AV$165&gt;=EOMONTH($D83,0)),IF($G83="NNN",SUM(Expenses!AT$20:AT$24)*$F83,IF($G83="FSG",0,IF($G83="MG",SUMPRODUCT(Expenses!AT$20:AT$24,$I83:$I87)*$F83,MAX((Expenses!AT$20-$K83/12)*$J83*$F83,0)+MAX((Expenses!AT$21-$K84/12)*$J84*$F83,0)+MAX((Expenses!AT$22-$K85/12)*$J85*$F83,0)+MAX((Expenses!AT$23-$K86/12)*$J86*$F83,0)+MAX((Expenses!AT$24-$K87/12)*$J87*$F83,0)))),0)</f>
        <v>721.02550837508841</v>
      </c>
      <c r="AW249" s="154">
        <f ca="1">IF(AND(AW$165&lt;=$E83,AW$165&gt;=EOMONTH($D83,0)),IF($G83="NNN",SUM(Expenses!AU$20:AU$24)*$F83,IF($G83="FSG",0,IF($G83="MG",SUMPRODUCT(Expenses!AU$20:AU$24,$I83:$I87)*$F83,MAX((Expenses!AU$20-$K83/12)*$J83*$F83,0)+MAX((Expenses!AU$21-$K84/12)*$J84*$F83,0)+MAX((Expenses!AU$22-$K85/12)*$J85*$F83,0)+MAX((Expenses!AU$23-$K86/12)*$J86*$F83,0)+MAX((Expenses!AU$24-$K87/12)*$J87*$F83,0)))),0)</f>
        <v>721.21289539421446</v>
      </c>
      <c r="AX249" s="154">
        <f ca="1">IF(AND(AX$165&lt;=$E83,AX$165&gt;=EOMONTH($D83,0)),IF($G83="NNN",SUM(Expenses!AV$20:AV$24)*$F83,IF($G83="FSG",0,IF($G83="MG",SUMPRODUCT(Expenses!AV$20:AV$24,$I83:$I87)*$F83,MAX((Expenses!AV$20-$K83/12)*$J83*$F83,0)+MAX((Expenses!AV$21-$K84/12)*$J84*$F83,0)+MAX((Expenses!AV$22-$K85/12)*$J85*$F83,0)+MAX((Expenses!AV$23-$K86/12)*$J86*$F83,0)+MAX((Expenses!AV$24-$K87/12)*$J87*$F83,0)))),0)</f>
        <v>721.4007445602814</v>
      </c>
      <c r="AY249" s="154">
        <f ca="1">IF(AND(AY$165&lt;=$E83,AY$165&gt;=EOMONTH($D83,0)),IF($G83="NNN",SUM(Expenses!AW$20:AW$24)*$F83,IF($G83="FSG",0,IF($G83="MG",SUMPRODUCT(Expenses!AW$20:AW$24,$I83:$I87)*$F83,MAX((Expenses!AW$20-$K83/12)*$J83*$F83,0)+MAX((Expenses!AW$21-$K84/12)*$J84*$F83,0)+MAX((Expenses!AW$22-$K85/12)*$J85*$F83,0)+MAX((Expenses!AW$23-$K86/12)*$J86*$F83,0)+MAX((Expenses!AW$24-$K87/12)*$J87*$F83,0)))),0)</f>
        <v>723.60898909563264</v>
      </c>
      <c r="AZ249" s="154">
        <f ca="1">IF(AND(AZ$165&lt;=$E83,AZ$165&gt;=EOMONTH($D83,0)),IF($G83="NNN",SUM(Expenses!AX$20:AX$24)*$F83,IF($G83="FSG",0,IF($G83="MG",SUMPRODUCT(Expenses!AX$20:AX$24,$I83:$I87)*$F83,MAX((Expenses!AX$20-$K83/12)*$J83*$F83,0)+MAX((Expenses!AX$21-$K84/12)*$J84*$F83,0)+MAX((Expenses!AX$22-$K85/12)*$J85*$F83,0)+MAX((Expenses!AX$23-$K86/12)*$J86*$F83,0)+MAX((Expenses!AX$24-$K87/12)*$J87*$F83,0)))),0)</f>
        <v>734.94200533584205</v>
      </c>
      <c r="BA249" s="154">
        <f ca="1">IF(AND(BA$165&lt;=$E83,BA$165&gt;=EOMONTH($D83,0)),IF($G83="NNN",SUM(Expenses!AY$20:AY$24)*$F83,IF($G83="FSG",0,IF($G83="MG",SUMPRODUCT(Expenses!AY$20:AY$24,$I83:$I87)*$F83,MAX((Expenses!AY$20-$K83/12)*$J83*$F83,0)+MAX((Expenses!AY$21-$K84/12)*$J84*$F83,0)+MAX((Expenses!AY$22-$K85/12)*$J85*$F83,0)+MAX((Expenses!AY$23-$K86/12)*$J86*$F83,0)+MAX((Expenses!AY$24-$K87/12)*$J87*$F83,0)))),0)</f>
        <v>736.38306907949845</v>
      </c>
      <c r="BB249" s="154">
        <f ca="1">IF(AND(BB$165&lt;=$E83,BB$165&gt;=EOMONTH($D83,0)),IF($G83="NNN",SUM(Expenses!AZ$20:AZ$24)*$F83,IF($G83="FSG",0,IF($G83="MG",SUMPRODUCT(Expenses!AZ$20:AZ$24,$I83:$I87)*$F83,MAX((Expenses!AZ$20-$K83/12)*$J83*$F83,0)+MAX((Expenses!AZ$21-$K84/12)*$J84*$F83,0)+MAX((Expenses!AZ$22-$K85/12)*$J85*$F83,0)+MAX((Expenses!AZ$23-$K86/12)*$J86*$F83,0)+MAX((Expenses!AZ$24-$K87/12)*$J87*$F83,0)))),0)</f>
        <v>736.57277825926462</v>
      </c>
      <c r="BC249" s="154">
        <f ca="1">IF(AND(BC$165&lt;=$E83,BC$165&gt;=EOMONTH($D83,0)),IF($G83="NNN",SUM(Expenses!BA$20:BA$24)*$F83,IF($G83="FSG",0,IF($G83="MG",SUMPRODUCT(Expenses!BA$20:BA$24,$I83:$I87)*$F83,MAX((Expenses!BA$20-$K83/12)*$J83*$F83,0)+MAX((Expenses!BA$21-$K84/12)*$J84*$F83,0)+MAX((Expenses!BA$22-$K85/12)*$J85*$F83,0)+MAX((Expenses!BA$23-$K86/12)*$J86*$F83,0)+MAX((Expenses!BA$24-$K87/12)*$J87*$F83,0)))),0)</f>
        <v>736.76295531304629</v>
      </c>
      <c r="BD249" s="154">
        <f ca="1">IF(AND(BD$165&lt;=$E83,BD$165&gt;=EOMONTH($D83,0)),IF($G83="NNN",SUM(Expenses!BB$20:BB$24)*$F83,IF($G83="FSG",0,IF($G83="MG",SUMPRODUCT(Expenses!BB$20:BB$24,$I83:$I87)*$F83,MAX((Expenses!BB$20-$K83/12)*$J83*$F83,0)+MAX((Expenses!BB$21-$K84/12)*$J84*$F83,0)+MAX((Expenses!BB$22-$K85/12)*$J85*$F83,0)+MAX((Expenses!BB$23-$K86/12)*$J86*$F83,0)+MAX((Expenses!BB$24-$K87/12)*$J87*$F83,0)))),0)</f>
        <v>736.95360139474678</v>
      </c>
      <c r="BE249" s="154">
        <f ca="1">IF(AND(BE$165&lt;=$E83,BE$165&gt;=EOMONTH($D83,0)),IF($G83="NNN",SUM(Expenses!BC$20:BC$24)*$F83,IF($G83="FSG",0,IF($G83="MG",SUMPRODUCT(Expenses!BC$20:BC$24,$I83:$I87)*$F83,MAX((Expenses!BC$20-$K83/12)*$J83*$F83,0)+MAX((Expenses!BC$21-$K84/12)*$J84*$F83,0)+MAX((Expenses!BC$22-$K85/12)*$J85*$F83,0)+MAX((Expenses!BC$23-$K86/12)*$J86*$F83,0)+MAX((Expenses!BC$24-$K87/12)*$J87*$F83,0)))),0)</f>
        <v>737.14471766111615</v>
      </c>
      <c r="BF249" s="154">
        <f ca="1">IF(AND(BF$165&lt;=$E83,BF$165&gt;=EOMONTH($D83,0)),IF($G83="NNN",SUM(Expenses!BD$20:BD$24)*$F83,IF($G83="FSG",0,IF($G83="MG",SUMPRODUCT(Expenses!BD$20:BD$24,$I83:$I87)*$F83,MAX((Expenses!BD$20-$K83/12)*$J83*$F83,0)+MAX((Expenses!BD$21-$K84/12)*$J84*$F83,0)+MAX((Expenses!BD$22-$K85/12)*$J85*$F83,0)+MAX((Expenses!BD$23-$K86/12)*$J86*$F83,0)+MAX((Expenses!BD$24-$K87/12)*$J87*$F83,0)))),0)</f>
        <v>737.33630527175615</v>
      </c>
      <c r="BG249" s="154">
        <f ca="1">IF(AND(BG$165&lt;=$E83,BG$165&gt;=EOMONTH($D83,0)),IF($G83="NNN",SUM(Expenses!BE$20:BE$24)*$F83,IF($G83="FSG",0,IF($G83="MG",SUMPRODUCT(Expenses!BE$20:BE$24,$I83:$I87)*$F83,MAX((Expenses!BE$20-$K83/12)*$J83*$F83,0)+MAX((Expenses!BE$21-$K84/12)*$J84*$F83,0)+MAX((Expenses!BE$22-$K85/12)*$J85*$F83,0)+MAX((Expenses!BE$23-$K86/12)*$J86*$F83,0)+MAX((Expenses!BE$24-$K87/12)*$J87*$F83,0)))),0)</f>
        <v>737.52836538912902</v>
      </c>
      <c r="BH249" s="154">
        <f ca="1">IF(AND(BH$165&lt;=$E83,BH$165&gt;=EOMONTH($D83,0)),IF($G83="NNN",SUM(Expenses!BF$20:BF$24)*$F83,IF($G83="FSG",0,IF($G83="MG",SUMPRODUCT(Expenses!BF$20:BF$24,$I83:$I87)*$F83,MAX((Expenses!BF$20-$K83/12)*$J83*$F83,0)+MAX((Expenses!BF$21-$K84/12)*$J84*$F83,0)+MAX((Expenses!BF$22-$K85/12)*$J85*$F83,0)+MAX((Expenses!BF$23-$K86/12)*$J86*$F83,0)+MAX((Expenses!BF$24-$K87/12)*$J87*$F83,0)))),0)</f>
        <v>737.72089917856385</v>
      </c>
      <c r="BI249" s="154">
        <f ca="1">IF(AND(BI$165&lt;=$E83,BI$165&gt;=EOMONTH($D83,0)),IF($G83="NNN",SUM(Expenses!BG$20:BG$24)*$F83,IF($G83="FSG",0,IF($G83="MG",SUMPRODUCT(Expenses!BG$20:BG$24,$I83:$I87)*$F83,MAX((Expenses!BG$20-$K83/12)*$J83*$F83,0)+MAX((Expenses!BG$21-$K84/12)*$J84*$F83,0)+MAX((Expenses!BG$22-$K85/12)*$J85*$F83,0)+MAX((Expenses!BG$23-$K86/12)*$J86*$F83,0)+MAX((Expenses!BG$24-$K87/12)*$J87*$F83,0)))),0)</f>
        <v>737.91390780826362</v>
      </c>
      <c r="BJ249" s="154">
        <f ca="1">IF(AND(BJ$165&lt;=$E83,BJ$165&gt;=EOMONTH($D83,0)),IF($G83="NNN",SUM(Expenses!BH$20:BH$24)*$F83,IF($G83="FSG",0,IF($G83="MG",SUMPRODUCT(Expenses!BH$20:BH$24,$I83:$I87)*$F83,MAX((Expenses!BH$20-$K83/12)*$J83*$F83,0)+MAX((Expenses!BH$21-$K84/12)*$J84*$F83,0)+MAX((Expenses!BH$22-$K85/12)*$J85*$F83,0)+MAX((Expenses!BH$23-$K86/12)*$J86*$F83,0)+MAX((Expenses!BH$24-$K87/12)*$J87*$F83,0)))),0)</f>
        <v>738.10739244931267</v>
      </c>
      <c r="BK249" s="154">
        <f ca="1">IF(AND(BK$165&lt;=$E83,BK$165&gt;=EOMONTH($D83,0)),IF($G83="NNN",SUM(Expenses!BI$20:BI$24)*$F83,IF($G83="FSG",0,IF($G83="MG",SUMPRODUCT(Expenses!BI$20:BI$24,$I83:$I87)*$F83,MAX((Expenses!BI$20-$K83/12)*$J83*$F83,0)+MAX((Expenses!BI$21-$K84/12)*$J84*$F83,0)+MAX((Expenses!BI$22-$K85/12)*$J85*$F83,0)+MAX((Expenses!BI$23-$K86/12)*$J86*$F83,0)+MAX((Expenses!BI$24-$K87/12)*$J87*$F83,0)))),0)</f>
        <v>740.38188432072434</v>
      </c>
      <c r="BL249" s="154">
        <f ca="1">IF(AND(BL$165&lt;=$E83,BL$165&gt;=EOMONTH($D83,0)),IF($G83="NNN",SUM(Expenses!BJ$20:BJ$24)*$F83,IF($G83="FSG",0,IF($G83="MG",SUMPRODUCT(Expenses!BJ$20:BJ$24,$I83:$I87)*$F83,MAX((Expenses!BJ$20-$K83/12)*$J83*$F83,0)+MAX((Expenses!BJ$21-$K84/12)*$J84*$F83,0)+MAX((Expenses!BJ$22-$K85/12)*$J85*$F83,0)+MAX((Expenses!BJ$23-$K86/12)*$J86*$F83,0)+MAX((Expenses!BJ$24-$K87/12)*$J87*$F83,0)))),0)</f>
        <v>751.95618355918418</v>
      </c>
      <c r="BM249" s="154">
        <f ca="1">IF(AND(BM$165&lt;=$E83,BM$165&gt;=EOMONTH($D83,0)),IF($G83="NNN",SUM(Expenses!BK$20:BK$24)*$F83,IF($G83="FSG",0,IF($G83="MG",SUMPRODUCT(Expenses!BK$20:BK$24,$I83:$I87)*$F83,MAX((Expenses!BK$20-$K83/12)*$J83*$F83,0)+MAX((Expenses!BK$21-$K84/12)*$J84*$F83,0)+MAX((Expenses!BK$22-$K85/12)*$J85*$F83,0)+MAX((Expenses!BK$23-$K86/12)*$J86*$F83,0)+MAX((Expenses!BK$24-$K87/12)*$J87*$F83,0)))),0)</f>
        <v>753.44047921515039</v>
      </c>
      <c r="BN249" s="154">
        <f ca="1">IF(AND(BN$165&lt;=$E83,BN$165&gt;=EOMONTH($D83,0)),IF($G83="NNN",SUM(Expenses!BL$20:BL$24)*$F83,IF($G83="FSG",0,IF($G83="MG",SUMPRODUCT(Expenses!BL$20:BL$24,$I83:$I87)*$F83,MAX((Expenses!BL$20-$K83/12)*$J83*$F83,0)+MAX((Expenses!BL$21-$K84/12)*$J84*$F83,0)+MAX((Expenses!BL$22-$K85/12)*$J85*$F83,0)+MAX((Expenses!BL$23-$K86/12)*$J86*$F83,0)+MAX((Expenses!BL$24-$K87/12)*$J87*$F83,0)))),0)</f>
        <v>753.63587967030946</v>
      </c>
      <c r="BO249" s="154">
        <f ca="1">IF(AND(BO$165&lt;=$E83,BO$165&gt;=EOMONTH($D83,0)),IF($G83="NNN",SUM(Expenses!BM$20:BM$24)*$F83,IF($G83="FSG",0,IF($G83="MG",SUMPRODUCT(Expenses!BM$20:BM$24,$I83:$I87)*$F83,MAX((Expenses!BM$20-$K83/12)*$J83*$F83,0)+MAX((Expenses!BM$21-$K84/12)*$J84*$F83,0)+MAX((Expenses!BM$22-$K85/12)*$J85*$F83,0)+MAX((Expenses!BM$23-$K86/12)*$J86*$F83,0)+MAX((Expenses!BM$24-$K87/12)*$J87*$F83,0)))),0)</f>
        <v>753.8317620357044</v>
      </c>
      <c r="BP249" s="154">
        <f ca="1">IF(AND(BP$165&lt;=$E83,BP$165&gt;=EOMONTH($D83,0)),IF($G83="NNN",SUM(Expenses!BN$20:BN$24)*$F83,IF($G83="FSG",0,IF($G83="MG",SUMPRODUCT(Expenses!BN$20:BN$24,$I83:$I87)*$F83,MAX((Expenses!BN$20-$K83/12)*$J83*$F83,0)+MAX((Expenses!BN$21-$K84/12)*$J84*$F83,0)+MAX((Expenses!BN$22-$K85/12)*$J85*$F83,0)+MAX((Expenses!BN$23-$K86/12)*$J86*$F83,0)+MAX((Expenses!BN$24-$K87/12)*$J87*$F83,0)))),0)</f>
        <v>754.02812749985628</v>
      </c>
      <c r="BQ249" s="154">
        <f ca="1">IF(AND(BQ$165&lt;=$E83,BQ$165&gt;=EOMONTH($D83,0)),IF($G83="NNN",SUM(Expenses!BO$20:BO$24)*$F83,IF($G83="FSG",0,IF($G83="MG",SUMPRODUCT(Expenses!BO$20:BO$24,$I83:$I87)*$F83,MAX((Expenses!BO$20-$K83/12)*$J83*$F83,0)+MAX((Expenses!BO$21-$K84/12)*$J84*$F83,0)+MAX((Expenses!BO$22-$K85/12)*$J85*$F83,0)+MAX((Expenses!BO$23-$K86/12)*$J86*$F83,0)+MAX((Expenses!BO$24-$K87/12)*$J87*$F83,0)))),0)</f>
        <v>754.22497725421658</v>
      </c>
      <c r="BR249" s="154">
        <f ca="1">IF(AND(BR$165&lt;=$E83,BR$165&gt;=EOMONTH($D83,0)),IF($G83="NNN",SUM(Expenses!BP$20:BP$24)*$F83,IF($G83="FSG",0,IF($G83="MG",SUMPRODUCT(Expenses!BP$20:BP$24,$I83:$I87)*$F83,MAX((Expenses!BP$20-$K83/12)*$J83*$F83,0)+MAX((Expenses!BP$21-$K84/12)*$J84*$F83,0)+MAX((Expenses!BP$22-$K85/12)*$J85*$F83,0)+MAX((Expenses!BP$23-$K86/12)*$J86*$F83,0)+MAX((Expenses!BP$24-$K87/12)*$J87*$F83,0)))),0)</f>
        <v>754.4223124931757</v>
      </c>
      <c r="BS249" s="154">
        <f ca="1">IF(AND(BS$165&lt;=$E83,BS$165&gt;=EOMONTH($D83,0)),IF($G83="NNN",SUM(Expenses!BQ$20:BQ$24)*$F83,IF($G83="FSG",0,IF($G83="MG",SUMPRODUCT(Expenses!BQ$20:BQ$24,$I83:$I87)*$F83,MAX((Expenses!BQ$20-$K83/12)*$J83*$F83,0)+MAX((Expenses!BQ$21-$K84/12)*$J84*$F83,0)+MAX((Expenses!BQ$22-$K85/12)*$J85*$F83,0)+MAX((Expenses!BQ$23-$K86/12)*$J86*$F83,0)+MAX((Expenses!BQ$24-$K87/12)*$J87*$F83,0)))),0)</f>
        <v>754.62013441406987</v>
      </c>
      <c r="BT249" s="154">
        <f ca="1">IF(AND(BT$165&lt;=$E83,BT$165&gt;=EOMONTH($D83,0)),IF($G83="NNN",SUM(Expenses!BR$20:BR$24)*$F83,IF($G83="FSG",0,IF($G83="MG",SUMPRODUCT(Expenses!BR$20:BR$24,$I83:$I87)*$F83,MAX((Expenses!BR$20-$K83/12)*$J83*$F83,0)+MAX((Expenses!BR$21-$K84/12)*$J84*$F83,0)+MAX((Expenses!BR$22-$K85/12)*$J85*$F83,0)+MAX((Expenses!BR$23-$K86/12)*$J86*$F83,0)+MAX((Expenses!BR$24-$K87/12)*$J87*$F83,0)))),0)</f>
        <v>754.81844421718768</v>
      </c>
      <c r="BU249" s="154">
        <f ca="1">IF(AND(BU$165&lt;=$E83,BU$165&gt;=EOMONTH($D83,0)),IF($G83="NNN",SUM(Expenses!BS$20:BS$24)*$F83,IF($G83="FSG",0,IF($G83="MG",SUMPRODUCT(Expenses!BS$20:BS$24,$I83:$I87)*$F83,MAX((Expenses!BS$20-$K83/12)*$J83*$F83,0)+MAX((Expenses!BS$21-$K84/12)*$J84*$F83,0)+MAX((Expenses!BS$22-$K85/12)*$J85*$F83,0)+MAX((Expenses!BS$23-$K86/12)*$J86*$F83,0)+MAX((Expenses!BS$24-$K87/12)*$J87*$F83,0)))),0)</f>
        <v>755.01724310577845</v>
      </c>
      <c r="BV249" s="154">
        <f ca="1">IF(AND(BV$165&lt;=$E83,BV$165&gt;=EOMONTH($D83,0)),IF($G83="NNN",SUM(Expenses!BT$20:BT$24)*$F83,IF($G83="FSG",0,IF($G83="MG",SUMPRODUCT(Expenses!BT$20:BT$24,$I83:$I87)*$F83,MAX((Expenses!BT$20-$K83/12)*$J83*$F83,0)+MAX((Expenses!BT$21-$K84/12)*$J84*$F83,0)+MAX((Expenses!BT$22-$K85/12)*$J85*$F83,0)+MAX((Expenses!BT$23-$K86/12)*$J86*$F83,0)+MAX((Expenses!BT$24-$K87/12)*$J87*$F83,0)))),0)</f>
        <v>755.21653228605908</v>
      </c>
      <c r="BW249" s="154">
        <f ca="1">IF(AND(BW$165&lt;=$E83,BW$165&gt;=EOMONTH($D83,0)),IF($G83="NNN",SUM(Expenses!BU$20:BU$24)*$F83,IF($G83="FSG",0,IF($G83="MG",SUMPRODUCT(Expenses!BU$20:BU$24,$I83:$I87)*$F83,MAX((Expenses!BU$20-$K83/12)*$J83*$F83,0)+MAX((Expenses!BU$21-$K84/12)*$J84*$F83,0)+MAX((Expenses!BU$22-$K85/12)*$J85*$F83,0)+MAX((Expenses!BU$23-$K86/12)*$J86*$F83,0)+MAX((Expenses!BU$24-$K87/12)*$J87*$F83,0)))),0)</f>
        <v>757.55925891361301</v>
      </c>
      <c r="BX249" s="154">
        <f ca="1">IF(AND(BX$165&lt;=$E83,BX$165&gt;=EOMONTH($D83,0)),IF($G83="NNN",SUM(Expenses!BV$20:BV$24)*$F83,IF($G83="FSG",0,IF($G83="MG",SUMPRODUCT(Expenses!BV$20:BV$24,$I83:$I87)*$F83,MAX((Expenses!BV$20-$K83/12)*$J83*$F83,0)+MAX((Expenses!BV$21-$K84/12)*$J84*$F83,0)+MAX((Expenses!BV$22-$K85/12)*$J85*$F83,0)+MAX((Expenses!BV$23-$K86/12)*$J86*$F83,0)+MAX((Expenses!BV$24-$K87/12)*$J87*$F83,0)))),0)</f>
        <v>769.38010549049216</v>
      </c>
      <c r="BY249" s="154">
        <f ca="1">IF(AND(BY$165&lt;=$E83,BY$165&gt;=EOMONTH($D83,0)),IF($G83="NNN",SUM(Expenses!BW$20:BW$24)*$F83,IF($G83="FSG",0,IF($G83="MG",SUMPRODUCT(Expenses!BW$20:BW$24,$I83:$I87)*$F83,MAX((Expenses!BW$20-$K83/12)*$J83*$F83,0)+MAX((Expenses!BW$21-$K84/12)*$J84*$F83,0)+MAX((Expenses!BW$22-$K85/12)*$J85*$F83,0)+MAX((Expenses!BW$23-$K86/12)*$J86*$F83,0)+MAX((Expenses!BW$24-$K87/12)*$J87*$F83,0)))),0)</f>
        <v>770.90893001613745</v>
      </c>
      <c r="BZ249" s="154">
        <f ca="1">IF(AND(BZ$165&lt;=$E83,BZ$165&gt;=EOMONTH($D83,0)),IF($G83="NNN",SUM(Expenses!BX$20:BX$24)*$F83,IF($G83="FSG",0,IF($G83="MG",SUMPRODUCT(Expenses!BX$20:BX$24,$I83:$I87)*$F83,MAX((Expenses!BX$20-$K83/12)*$J83*$F83,0)+MAX((Expenses!BX$21-$K84/12)*$J84*$F83,0)+MAX((Expenses!BX$22-$K85/12)*$J85*$F83,0)+MAX((Expenses!BX$23-$K86/12)*$J86*$F83,0)+MAX((Expenses!BX$24-$K87/12)*$J87*$F83,0)))),0)</f>
        <v>771.1101924849512</v>
      </c>
      <c r="CA249" s="154">
        <f ca="1">IF(AND(CA$165&lt;=$E83,CA$165&gt;=EOMONTH($D83,0)),IF($G83="NNN",SUM(Expenses!BY$20:BY$24)*$F83,IF($G83="FSG",0,IF($G83="MG",SUMPRODUCT(Expenses!BY$20:BY$24,$I83:$I87)*$F83,MAX((Expenses!BY$20-$K83/12)*$J83*$F83,0)+MAX((Expenses!BY$21-$K84/12)*$J84*$F83,0)+MAX((Expenses!BY$22-$K85/12)*$J85*$F83,0)+MAX((Expenses!BY$23-$K86/12)*$J86*$F83,0)+MAX((Expenses!BY$24-$K87/12)*$J87*$F83,0)))),0)</f>
        <v>771.31195132130813</v>
      </c>
      <c r="CB249" s="154">
        <f ca="1">IF(AND(CB$165&lt;=$E83,CB$165&gt;=EOMONTH($D83,0)),IF($G83="NNN",SUM(Expenses!BZ$20:BZ$24)*$F83,IF($G83="FSG",0,IF($G83="MG",SUMPRODUCT(Expenses!BZ$20:BZ$24,$I83:$I87)*$F83,MAX((Expenses!BZ$20-$K83/12)*$J83*$F83,0)+MAX((Expenses!BZ$21-$K84/12)*$J84*$F83,0)+MAX((Expenses!BZ$22-$K85/12)*$J85*$F83,0)+MAX((Expenses!BZ$23-$K86/12)*$J86*$F83,0)+MAX((Expenses!BZ$24-$K87/12)*$J87*$F83,0)))),0)</f>
        <v>771.51420774938447</v>
      </c>
      <c r="CC249" s="154">
        <f ca="1">IF(AND(CC$165&lt;=$E83,CC$165&gt;=EOMONTH($D83,0)),IF($G83="NNN",SUM(Expenses!CA$20:CA$24)*$F83,IF($G83="FSG",0,IF($G83="MG",SUMPRODUCT(Expenses!CA$20:CA$24,$I83:$I87)*$F83,MAX((Expenses!CA$20-$K83/12)*$J83*$F83,0)+MAX((Expenses!CA$21-$K84/12)*$J84*$F83,0)+MAX((Expenses!CA$22-$K85/12)*$J85*$F83,0)+MAX((Expenses!CA$23-$K86/12)*$J86*$F83,0)+MAX((Expenses!CA$24-$K87/12)*$J87*$F83,0)))),0)</f>
        <v>771.71696299637551</v>
      </c>
      <c r="CD249" s="154">
        <f ca="1">IF(AND(CD$165&lt;=$E83,CD$165&gt;=EOMONTH($D83,0)),IF($G83="NNN",SUM(Expenses!CB$20:CB$24)*$F83,IF($G83="FSG",0,IF($G83="MG",SUMPRODUCT(Expenses!CB$20:CB$24,$I83:$I87)*$F83,MAX((Expenses!CB$20-$K83/12)*$J83*$F83,0)+MAX((Expenses!CB$21-$K84/12)*$J84*$F83,0)+MAX((Expenses!CB$22-$K85/12)*$J85*$F83,0)+MAX((Expenses!CB$23-$K86/12)*$J86*$F83,0)+MAX((Expenses!CB$24-$K87/12)*$J87*$F83,0)))),0)</f>
        <v>771.92021829250348</v>
      </c>
      <c r="CE249" s="154">
        <f ca="1">IF(AND(CE$165&lt;=$E83,CE$165&gt;=EOMONTH($D83,0)),IF($G83="NNN",SUM(Expenses!CC$20:CC$24)*$F83,IF($G83="FSG",0,IF($G83="MG",SUMPRODUCT(Expenses!CC$20:CC$24,$I83:$I87)*$F83,MAX((Expenses!CC$20-$K83/12)*$J83*$F83,0)+MAX((Expenses!CC$21-$K84/12)*$J84*$F83,0)+MAX((Expenses!CC$22-$K85/12)*$J85*$F83,0)+MAX((Expenses!CC$23-$K86/12)*$J86*$F83,0)+MAX((Expenses!CC$24-$K87/12)*$J87*$F83,0)))),0)</f>
        <v>772.12397487102442</v>
      </c>
      <c r="CF249" s="154">
        <f ca="1">IF(AND(CF$165&lt;=$E83,CF$165&gt;=EOMONTH($D83,0)),IF($G83="NNN",SUM(Expenses!CD$20:CD$24)*$F83,IF($G83="FSG",0,IF($G83="MG",SUMPRODUCT(Expenses!CD$20:CD$24,$I83:$I87)*$F83,MAX((Expenses!CD$20-$K83/12)*$J83*$F83,0)+MAX((Expenses!CD$21-$K84/12)*$J84*$F83,0)+MAX((Expenses!CD$22-$K85/12)*$J85*$F83,0)+MAX((Expenses!CD$23-$K86/12)*$J86*$F83,0)+MAX((Expenses!CD$24-$K87/12)*$J87*$F83,0)))),0)</f>
        <v>772.32823396823562</v>
      </c>
      <c r="CG249" s="154">
        <f ca="1">IF(AND(CG$165&lt;=$E83,CG$165&gt;=EOMONTH($D83,0)),IF($G83="NNN",SUM(Expenses!CE$20:CE$24)*$F83,IF($G83="FSG",0,IF($G83="MG",SUMPRODUCT(Expenses!CE$20:CE$24,$I83:$I87)*$F83,MAX((Expenses!CE$20-$K83/12)*$J83*$F83,0)+MAX((Expenses!CE$21-$K84/12)*$J84*$F83,0)+MAX((Expenses!CE$22-$K85/12)*$J85*$F83,0)+MAX((Expenses!CE$23-$K86/12)*$J86*$F83,0)+MAX((Expenses!CE$24-$K87/12)*$J87*$F83,0)))),0)</f>
        <v>772.53299682348427</v>
      </c>
      <c r="CH249" s="154">
        <f ca="1">IF(AND(CH$165&lt;=$E83,CH$165&gt;=EOMONTH($D83,0)),IF($G83="NNN",SUM(Expenses!CF$20:CF$24)*$F83,IF($G83="FSG",0,IF($G83="MG",SUMPRODUCT(Expenses!CF$20:CF$24,$I83:$I87)*$F83,MAX((Expenses!CF$20-$K83/12)*$J83*$F83,0)+MAX((Expenses!CF$21-$K84/12)*$J84*$F83,0)+MAX((Expenses!CF$22-$K85/12)*$J85*$F83,0)+MAX((Expenses!CF$23-$K86/12)*$J86*$F83,0)+MAX((Expenses!CF$24-$K87/12)*$J87*$F83,0)))),0)</f>
        <v>772.7382646791732</v>
      </c>
      <c r="CI249" s="154">
        <f ca="1">IF(AND(CI$165&lt;=$E83,CI$165&gt;=EOMONTH($D83,0)),IF($G83="NNN",SUM(Expenses!CG$20:CG$24)*$F83,IF($G83="FSG",0,IF($G83="MG",SUMPRODUCT(Expenses!CG$20:CG$24,$I83:$I87)*$F83,MAX((Expenses!CG$20-$K83/12)*$J83*$F83,0)+MAX((Expenses!CG$21-$K84/12)*$J84*$F83,0)+MAX((Expenses!CG$22-$K85/12)*$J85*$F83,0)+MAX((Expenses!CG$23-$K86/12)*$J86*$F83,0)+MAX((Expenses!CG$24-$K87/12)*$J87*$F83,0)))),0)</f>
        <v>775.15127310555397</v>
      </c>
      <c r="CJ249" s="154">
        <f ca="1">IF(AND(CJ$165&lt;=$E83,CJ$165&gt;=EOMONTH($D83,0)),IF($G83="NNN",SUM(Expenses!CH$20:CH$24)*$F83,IF($G83="FSG",0,IF($G83="MG",SUMPRODUCT(Expenses!CH$20:CH$24,$I83:$I87)*$F83,MAX((Expenses!CH$20-$K83/12)*$J83*$F83,0)+MAX((Expenses!CH$21-$K84/12)*$J84*$F83,0)+MAX((Expenses!CH$22-$K85/12)*$J85*$F83,0)+MAX((Expenses!CH$23-$K86/12)*$J86*$F83,0)+MAX((Expenses!CH$24-$K87/12)*$J87*$F83,0)))),0)</f>
        <v>787.22404980822989</v>
      </c>
      <c r="CK249" s="154">
        <f ca="1">IF(AND(CK$165&lt;=$E83,CK$165&gt;=EOMONTH($D83,0)),IF($G83="NNN",SUM(Expenses!CI$20:CI$24)*$F83,IF($G83="FSG",0,IF($G83="MG",SUMPRODUCT(Expenses!CI$20:CI$24,$I83:$I87)*$F83,MAX((Expenses!CI$20-$K83/12)*$J83*$F83,0)+MAX((Expenses!CI$21-$K84/12)*$J84*$F83,0)+MAX((Expenses!CI$22-$K85/12)*$J85*$F83,0)+MAX((Expenses!CI$23-$K86/12)*$J86*$F83,0)+MAX((Expenses!CI$24-$K87/12)*$J87*$F83,0)))),0)</f>
        <v>788.79873906964451</v>
      </c>
      <c r="CL249" s="154">
        <f ca="1">IF(AND(CL$165&lt;=$E83,CL$165&gt;=EOMONTH($D83,0)),IF($G83="NNN",SUM(Expenses!CJ$20:CJ$24)*$F83,IF($G83="FSG",0,IF($G83="MG",SUMPRODUCT(Expenses!CJ$20:CJ$24,$I83:$I87)*$F83,MAX((Expenses!CJ$20-$K83/12)*$J83*$F83,0)+MAX((Expenses!CJ$21-$K84/12)*$J84*$F83,0)+MAX((Expenses!CJ$22-$K85/12)*$J85*$F83,0)+MAX((Expenses!CJ$23-$K86/12)*$J86*$F83,0)+MAX((Expenses!CJ$24-$K87/12)*$J87*$F83,0)))),0)</f>
        <v>789.00603941252268</v>
      </c>
      <c r="CM249" s="154">
        <f ca="1">IF(AND(CM$165&lt;=$E83,CM$165&gt;=EOMONTH($D83,0)),IF($G83="NNN",SUM(Expenses!CK$20:CK$24)*$F83,IF($G83="FSG",0,IF($G83="MG",SUMPRODUCT(Expenses!CK$20:CK$24,$I83:$I87)*$F83,MAX((Expenses!CK$20-$K83/12)*$J83*$F83,0)+MAX((Expenses!CK$21-$K84/12)*$J84*$F83,0)+MAX((Expenses!CK$22-$K85/12)*$J85*$F83,0)+MAX((Expenses!CK$23-$K86/12)*$J86*$F83,0)+MAX((Expenses!CK$24-$K87/12)*$J87*$F83,0)))),0)</f>
        <v>789.21385101397038</v>
      </c>
      <c r="CN249" s="154">
        <f ca="1">IF(AND(CN$165&lt;=$E83,CN$165&gt;=EOMONTH($D83,0)),IF($G83="NNN",SUM(Expenses!CL$20:CL$24)*$F83,IF($G83="FSG",0,IF($G83="MG",SUMPRODUCT(Expenses!CL$20:CL$24,$I83:$I87)*$F83,MAX((Expenses!CL$20-$K83/12)*$J83*$F83,0)+MAX((Expenses!CL$21-$K84/12)*$J84*$F83,0)+MAX((Expenses!CL$22-$K85/12)*$J85*$F83,0)+MAX((Expenses!CL$23-$K86/12)*$J86*$F83,0)+MAX((Expenses!CL$24-$K87/12)*$J87*$F83,0)))),0)</f>
        <v>789.42217513488902</v>
      </c>
      <c r="CO249" s="154">
        <f ca="1">IF(AND(CO$165&lt;=$E83,CO$165&gt;=EOMONTH($D83,0)),IF($G83="NNN",SUM(Expenses!CM$20:CM$24)*$F83,IF($G83="FSG",0,IF($G83="MG",SUMPRODUCT(Expenses!CM$20:CM$24,$I83:$I87)*$F83,MAX((Expenses!CM$20-$K83/12)*$J83*$F83,0)+MAX((Expenses!CM$21-$K84/12)*$J84*$F83,0)+MAX((Expenses!CM$22-$K85/12)*$J85*$F83,0)+MAX((Expenses!CM$23-$K86/12)*$J86*$F83,0)+MAX((Expenses!CM$24-$K87/12)*$J87*$F83,0)))),0)</f>
        <v>789.63101303928977</v>
      </c>
      <c r="CP249" s="154">
        <f ca="1">IF(AND(CP$165&lt;=$E83,CP$165&gt;=EOMONTH($D83,0)),IF($G83="NNN",SUM(Expenses!CN$20:CN$24)*$F83,IF($G83="FSG",0,IF($G83="MG",SUMPRODUCT(Expenses!CN$20:CN$24,$I83:$I87)*$F83,MAX((Expenses!CN$20-$K83/12)*$J83*$F83,0)+MAX((Expenses!CN$21-$K84/12)*$J84*$F83,0)+MAX((Expenses!CN$22-$K85/12)*$J85*$F83,0)+MAX((Expenses!CN$23-$K86/12)*$J86*$F83,0)+MAX((Expenses!CN$24-$K87/12)*$J87*$F83,0)))),0)</f>
        <v>789.84036599430158</v>
      </c>
      <c r="CQ249" s="154">
        <f ca="1">IF(AND(CQ$165&lt;=$E83,CQ$165&gt;=EOMONTH($D83,0)),IF($G83="NNN",SUM(Expenses!CO$20:CO$24)*$F83,IF($G83="FSG",0,IF($G83="MG",SUMPRODUCT(Expenses!CO$20:CO$24,$I83:$I87)*$F83,MAX((Expenses!CO$20-$K83/12)*$J83*$F83,0)+MAX((Expenses!CO$21-$K84/12)*$J84*$F83,0)+MAX((Expenses!CO$22-$K85/12)*$J85*$F83,0)+MAX((Expenses!CO$23-$K86/12)*$J86*$F83,0)+MAX((Expenses!CO$24-$K87/12)*$J87*$F83,0)))),0)</f>
        <v>790.05023527017806</v>
      </c>
      <c r="CR249" s="154">
        <f ca="1">IF(AND(CR$165&lt;=$E83,CR$165&gt;=EOMONTH($D83,0)),IF($G83="NNN",SUM(Expenses!CP$20:CP$24)*$F83,IF($G83="FSG",0,IF($G83="MG",SUMPRODUCT(Expenses!CP$20:CP$24,$I83:$I87)*$F83,MAX((Expenses!CP$20-$K83/12)*$J83*$F83,0)+MAX((Expenses!CP$21-$K84/12)*$J84*$F83,0)+MAX((Expenses!CP$22-$K85/12)*$J85*$F83,0)+MAX((Expenses!CP$23-$K86/12)*$J86*$F83,0)+MAX((Expenses!CP$24-$K87/12)*$J87*$F83,0)))),0)</f>
        <v>790.26062214030571</v>
      </c>
      <c r="CS249" s="154">
        <f ca="1">IF(AND(CS$165&lt;=$E83,CS$165&gt;=EOMONTH($D83,0)),IF($G83="NNN",SUM(Expenses!CQ$20:CQ$24)*$F83,IF($G83="FSG",0,IF($G83="MG",SUMPRODUCT(Expenses!CQ$20:CQ$24,$I83:$I87)*$F83,MAX((Expenses!CQ$20-$K83/12)*$J83*$F83,0)+MAX((Expenses!CQ$21-$K84/12)*$J84*$F83,0)+MAX((Expenses!CQ$22-$K85/12)*$J85*$F83,0)+MAX((Expenses!CQ$23-$K86/12)*$J86*$F83,0)+MAX((Expenses!CQ$24-$K87/12)*$J87*$F83,0)))),0)</f>
        <v>790.47152788121184</v>
      </c>
      <c r="CT249" s="154">
        <f ca="1">IF(AND(CT$165&lt;=$E83,CT$165&gt;=EOMONTH($D83,0)),IF($G83="NNN",SUM(Expenses!CR$20:CR$24)*$F83,IF($G83="FSG",0,IF($G83="MG",SUMPRODUCT(Expenses!CR$20:CR$24,$I83:$I87)*$F83,MAX((Expenses!CR$20-$K83/12)*$J83*$F83,0)+MAX((Expenses!CR$21-$K84/12)*$J84*$F83,0)+MAX((Expenses!CR$22-$K85/12)*$J85*$F83,0)+MAX((Expenses!CR$23-$K86/12)*$J86*$F83,0)+MAX((Expenses!CR$24-$K87/12)*$J87*$F83,0)))),0)</f>
        <v>790.68295377257141</v>
      </c>
      <c r="CU249" s="154">
        <f ca="1">IF(AND(CU$165&lt;=$E83,CU$165&gt;=EOMONTH($D83,0)),IF($G83="NNN",SUM(Expenses!CS$20:CS$24)*$F83,IF($G83="FSG",0,IF($G83="MG",SUMPRODUCT(Expenses!CS$20:CS$24,$I83:$I87)*$F83,MAX((Expenses!CS$20-$K83/12)*$J83*$F83,0)+MAX((Expenses!CS$21-$K84/12)*$J84*$F83,0)+MAX((Expenses!CS$22-$K85/12)*$J85*$F83,0)+MAX((Expenses!CS$23-$K86/12)*$J86*$F83,0)+MAX((Expenses!CS$24-$K87/12)*$J87*$F83,0)))),0)</f>
        <v>793.16835245174354</v>
      </c>
      <c r="CV249" s="154">
        <f ca="1">IF(AND(CV$165&lt;=$E83,CV$165&gt;=EOMONTH($D83,0)),IF($G83="NNN",SUM(Expenses!CT$20:CT$24)*$F83,IF($G83="FSG",0,IF($G83="MG",SUMPRODUCT(Expenses!CT$20:CT$24,$I83:$I87)*$F83,MAX((Expenses!CT$20-$K83/12)*$J83*$F83,0)+MAX((Expenses!CT$21-$K84/12)*$J84*$F83,0)+MAX((Expenses!CT$22-$K85/12)*$J85*$F83,0)+MAX((Expenses!CT$23-$K86/12)*$J86*$F83,0)+MAX((Expenses!CT$24-$K87/12)*$J87*$F83,0)))),0)</f>
        <v>805.49856327856037</v>
      </c>
      <c r="CW249" s="154">
        <f ca="1">IF(AND(CW$165&lt;=$E83,CW$165&gt;=EOMONTH($D83,0)),IF($G83="NNN",SUM(Expenses!CU$20:CU$24)*$F83,IF($G83="FSG",0,IF($G83="MG",SUMPRODUCT(Expenses!CU$20:CU$24,$I83:$I87)*$F83,MAX((Expenses!CU$20-$K83/12)*$J83*$F83,0)+MAX((Expenses!CU$21-$K84/12)*$J84*$F83,0)+MAX((Expenses!CU$22-$K85/12)*$J85*$F83,0)+MAX((Expenses!CU$23-$K86/12)*$J86*$F83,0)+MAX((Expenses!CU$24-$K87/12)*$J87*$F83,0)))),0)</f>
        <v>807.12049321781728</v>
      </c>
      <c r="CX249" s="154">
        <f ca="1">IF(AND(CX$165&lt;=$E83,CX$165&gt;=EOMONTH($D83,0)),IF($G83="NNN",SUM(Expenses!CV$20:CV$24)*$F83,IF($G83="FSG",0,IF($G83="MG",SUMPRODUCT(Expenses!CV$20:CV$24,$I83:$I87)*$F83,MAX((Expenses!CV$20-$K83/12)*$J83*$F83,0)+MAX((Expenses!CV$21-$K84/12)*$J84*$F83,0)+MAX((Expenses!CV$22-$K85/12)*$J85*$F83,0)+MAX((Expenses!CV$23-$K86/12)*$J86*$F83,0)+MAX((Expenses!CV$24-$K87/12)*$J87*$F83,0)))),0)</f>
        <v>807.33401257098194</v>
      </c>
      <c r="CY249" s="154">
        <f ca="1">IF(AND(CY$165&lt;=$E83,CY$165&gt;=EOMONTH($D83,0)),IF($G83="NNN",SUM(Expenses!CW$20:CW$24)*$F83,IF($G83="FSG",0,IF($G83="MG",SUMPRODUCT(Expenses!CW$20:CW$24,$I83:$I87)*$F83,MAX((Expenses!CW$20-$K83/12)*$J83*$F83,0)+MAX((Expenses!CW$21-$K84/12)*$J84*$F83,0)+MAX((Expenses!CW$22-$K85/12)*$J85*$F83,0)+MAX((Expenses!CW$23-$K86/12)*$J86*$F83,0)+MAX((Expenses!CW$24-$K87/12)*$J87*$F83,0)))),0)</f>
        <v>807.54805852047298</v>
      </c>
      <c r="CZ249" s="154">
        <f ca="1">IF(AND(CZ$165&lt;=$E83,CZ$165&gt;=EOMONTH($D83,0)),IF($G83="NNN",SUM(Expenses!CX$20:CX$24)*$F83,IF($G83="FSG",0,IF($G83="MG",SUMPRODUCT(Expenses!CX$20:CX$24,$I83:$I87)*$F83,MAX((Expenses!CX$20-$K83/12)*$J83*$F83,0)+MAX((Expenses!CX$21-$K84/12)*$J84*$F83,0)+MAX((Expenses!CX$22-$K85/12)*$J85*$F83,0)+MAX((Expenses!CX$23-$K86/12)*$J86*$F83,0)+MAX((Expenses!CX$24-$K87/12)*$J87*$F83,0)))),0)</f>
        <v>807.76263236501904</v>
      </c>
      <c r="DA249" s="154">
        <f ca="1">IF(AND(DA$165&lt;=$E83,DA$165&gt;=EOMONTH($D83,0)),IF($G83="NNN",SUM(Expenses!CY$20:CY$24)*$F83,IF($G83="FSG",0,IF($G83="MG",SUMPRODUCT(Expenses!CY$20:CY$24,$I83:$I87)*$F83,MAX((Expenses!CY$20-$K83/12)*$J83*$F83,0)+MAX((Expenses!CY$21-$K84/12)*$J84*$F83,0)+MAX((Expenses!CY$22-$K85/12)*$J85*$F83,0)+MAX((Expenses!CY$23-$K86/12)*$J86*$F83,0)+MAX((Expenses!CY$24-$K87/12)*$J87*$F83,0)))),0)</f>
        <v>807.97773540655191</v>
      </c>
      <c r="DB249" s="154">
        <f ca="1">IF(AND(DB$165&lt;=$E83,DB$165&gt;=EOMONTH($D83,0)),IF($G83="NNN",SUM(Expenses!CZ$20:CZ$24)*$F83,IF($G83="FSG",0,IF($G83="MG",SUMPRODUCT(Expenses!CZ$20:CZ$24,$I83:$I87)*$F83,MAX((Expenses!CZ$20-$K83/12)*$J83*$F83,0)+MAX((Expenses!CZ$21-$K84/12)*$J84*$F83,0)+MAX((Expenses!CZ$22-$K85/12)*$J85*$F83,0)+MAX((Expenses!CZ$23-$K86/12)*$J86*$F83,0)+MAX((Expenses!CZ$24-$K87/12)*$J87*$F83,0)))),0)</f>
        <v>808.19336895021422</v>
      </c>
      <c r="DC249" s="154">
        <f ca="1">IF(AND(DC$165&lt;=$E83,DC$165&gt;=EOMONTH($D83,0)),IF($G83="NNN",SUM(Expenses!DA$20:DA$24)*$F83,IF($G83="FSG",0,IF($G83="MG",SUMPRODUCT(Expenses!DA$20:DA$24,$I83:$I87)*$F83,MAX((Expenses!DA$20-$K83/12)*$J83*$F83,0)+MAX((Expenses!DA$21-$K84/12)*$J84*$F83,0)+MAX((Expenses!DA$22-$K85/12)*$J85*$F83,0)+MAX((Expenses!DA$23-$K86/12)*$J86*$F83,0)+MAX((Expenses!DA$24-$K87/12)*$J87*$F83,0)))),0)</f>
        <v>808.40953430436707</v>
      </c>
      <c r="DD249" s="154">
        <f ca="1">IF(AND(DD$165&lt;=$E83,DD$165&gt;=EOMONTH($D83,0)),IF($G83="NNN",SUM(Expenses!DB$20:DB$24)*$F83,IF($G83="FSG",0,IF($G83="MG",SUMPRODUCT(Expenses!DB$20:DB$24,$I83:$I87)*$F83,MAX((Expenses!DB$20-$K83/12)*$J83*$F83,0)+MAX((Expenses!DB$21-$K84/12)*$J84*$F83,0)+MAX((Expenses!DB$22-$K85/12)*$J85*$F83,0)+MAX((Expenses!DB$23-$K86/12)*$J86*$F83,0)+MAX((Expenses!DB$24-$K87/12)*$J87*$F83,0)))),0)</f>
        <v>808.62623278059857</v>
      </c>
      <c r="DE249" s="154">
        <f ca="1">IF(AND(DE$165&lt;=$E83,DE$165&gt;=EOMONTH($D83,0)),IF($G83="NNN",SUM(Expenses!DC$20:DC$24)*$F83,IF($G83="FSG",0,IF($G83="MG",SUMPRODUCT(Expenses!DC$20:DC$24,$I83:$I87)*$F83,MAX((Expenses!DC$20-$K83/12)*$J83*$F83,0)+MAX((Expenses!DC$21-$K84/12)*$J84*$F83,0)+MAX((Expenses!DC$22-$K85/12)*$J85*$F83,0)+MAX((Expenses!DC$23-$K86/12)*$J86*$F83,0)+MAX((Expenses!DC$24-$K87/12)*$J87*$F83,0)))),0)</f>
        <v>808.84346569373156</v>
      </c>
      <c r="DF249" s="154">
        <f ca="1">IF(AND(DF$165&lt;=$E83,DF$165&gt;=EOMONTH($D83,0)),IF($G83="NNN",SUM(Expenses!DD$20:DD$24)*$F83,IF($G83="FSG",0,IF($G83="MG",SUMPRODUCT(Expenses!DD$20:DD$24,$I83:$I87)*$F83,MAX((Expenses!DD$20-$K83/12)*$J83*$F83,0)+MAX((Expenses!DD$21-$K84/12)*$J84*$F83,0)+MAX((Expenses!DD$22-$K85/12)*$J85*$F83,0)+MAX((Expenses!DD$23-$K86/12)*$J86*$F83,0)+MAX((Expenses!DD$24-$K87/12)*$J87*$F83,0)))),0)</f>
        <v>809.06123436183202</v>
      </c>
      <c r="DG249" s="154">
        <f ca="1">IF(AND(DG$165&lt;=$E83,DG$165&gt;=EOMONTH($D83,0)),IF($G83="NNN",SUM(Expenses!DE$20:DE$24)*$F83,IF($G83="FSG",0,IF($G83="MG",SUMPRODUCT(Expenses!DE$20:DE$24,$I83:$I87)*$F83,MAX((Expenses!DE$20-$K83/12)*$J83*$F83,0)+MAX((Expenses!DE$21-$K84/12)*$J84*$F83,0)+MAX((Expenses!DE$22-$K85/12)*$J85*$F83,0)+MAX((Expenses!DE$23-$K86/12)*$J86*$F83,0)+MAX((Expenses!DE$24-$K87/12)*$J87*$F83,0)))),0)</f>
        <v>811.62119500137931</v>
      </c>
      <c r="DH249" s="154">
        <f ca="1">IF(AND(DH$165&lt;=$E83,DH$165&gt;=EOMONTH($D83,0)),IF($G83="NNN",SUM(Expenses!DF$20:DF$24)*$F83,IF($G83="FSG",0,IF($G83="MG",SUMPRODUCT(Expenses!DF$20:DF$24,$I83:$I87)*$F83,MAX((Expenses!DF$20-$K83/12)*$J83*$F83,0)+MAX((Expenses!DF$21-$K84/12)*$J84*$F83,0)+MAX((Expenses!DF$22-$K85/12)*$J85*$F83,0)+MAX((Expenses!DF$23-$K86/12)*$J86*$F83,0)+MAX((Expenses!DF$24-$K87/12)*$J87*$F83,0)))),0)</f>
        <v>824.21446799252237</v>
      </c>
      <c r="DI249" s="154">
        <f ca="1">IF(AND(DI$165&lt;=$E83,DI$165&gt;=EOMONTH($D83,0)),IF($G83="NNN",SUM(Expenses!DG$20:DG$24)*$F83,IF($G83="FSG",0,IF($G83="MG",SUMPRODUCT(Expenses!DG$20:DG$24,$I83:$I87)*$F83,MAX((Expenses!DG$20-$K83/12)*$J83*$F83,0)+MAX((Expenses!DG$21-$K84/12)*$J84*$F83,0)+MAX((Expenses!DG$22-$K85/12)*$J85*$F83,0)+MAX((Expenses!DG$23-$K86/12)*$J86*$F83,0)+MAX((Expenses!DG$24-$K87/12)*$J87*$F83,0)))),0)</f>
        <v>825.8850558299572</v>
      </c>
      <c r="DJ249" s="154">
        <f ca="1">IF(AND(DJ$165&lt;=$E83,DJ$165&gt;=EOMONTH($D83,0)),IF($G83="NNN",SUM(Expenses!DH$20:DH$24)*$F83,IF($G83="FSG",0,IF($G83="MG",SUMPRODUCT(Expenses!DH$20:DH$24,$I83:$I87)*$F83,MAX((Expenses!DH$20-$K83/12)*$J83*$F83,0)+MAX((Expenses!DH$21-$K84/12)*$J84*$F83,0)+MAX((Expenses!DH$22-$K85/12)*$J85*$F83,0)+MAX((Expenses!DH$23-$K86/12)*$J86*$F83,0)+MAX((Expenses!DH$24-$K87/12)*$J87*$F83,0)))),0)</f>
        <v>826.10498076371675</v>
      </c>
      <c r="DK249" s="154">
        <f ca="1">IF(AND(DK$165&lt;=$E83,DK$165&gt;=EOMONTH($D83,0)),IF($G83="NNN",SUM(Expenses!DI$20:DI$24)*$F83,IF($G83="FSG",0,IF($G83="MG",SUMPRODUCT(Expenses!DI$20:DI$24,$I83:$I87)*$F83,MAX((Expenses!DI$20-$K83/12)*$J83*$F83,0)+MAX((Expenses!DI$21-$K84/12)*$J84*$F83,0)+MAX((Expenses!DI$22-$K85/12)*$J85*$F83,0)+MAX((Expenses!DI$23-$K86/12)*$J86*$F83,0)+MAX((Expenses!DI$24-$K87/12)*$J87*$F83,0)))),0)</f>
        <v>826.32544809169246</v>
      </c>
      <c r="DL249" s="154">
        <f ca="1">IF(AND(DL$165&lt;=$E83,DL$165&gt;=EOMONTH($D83,0)),IF($G83="NNN",SUM(Expenses!DJ$20:DJ$24)*$F83,IF($G83="FSG",0,IF($G83="MG",SUMPRODUCT(Expenses!DJ$20:DJ$24,$I83:$I87)*$F83,MAX((Expenses!DJ$20-$K83/12)*$J83*$F83,0)+MAX((Expenses!DJ$21-$K84/12)*$J84*$F83,0)+MAX((Expenses!DJ$22-$K85/12)*$J85*$F83,0)+MAX((Expenses!DJ$23-$K86/12)*$J86*$F83,0)+MAX((Expenses!DJ$24-$K87/12)*$J87*$F83,0)))),0)</f>
        <v>826.54645915157494</v>
      </c>
      <c r="DM249" s="154">
        <f ca="1">IF(AND(DM$165&lt;=$E83,DM$165&gt;=EOMONTH($D83,0)),IF($G83="NNN",SUM(Expenses!DK$20:DK$24)*$F83,IF($G83="FSG",0,IF($G83="MG",SUMPRODUCT(Expenses!DK$20:DK$24,$I83:$I87)*$F83,MAX((Expenses!DK$20-$K83/12)*$J83*$F83,0)+MAX((Expenses!DK$21-$K84/12)*$J84*$F83,0)+MAX((Expenses!DK$22-$K85/12)*$J85*$F83,0)+MAX((Expenses!DK$23-$K86/12)*$J86*$F83,0)+MAX((Expenses!DK$24-$K87/12)*$J87*$F83,0)))),0)</f>
        <v>826.76801528435374</v>
      </c>
      <c r="DN249" s="154">
        <f ca="1">IF(AND(DN$165&lt;=$E83,DN$165&gt;=EOMONTH($D83,0)),IF($G83="NNN",SUM(Expenses!DL$20:DL$24)*$F83,IF($G83="FSG",0,IF($G83="MG",SUMPRODUCT(Expenses!DL$20:DL$24,$I83:$I87)*$F83,MAX((Expenses!DL$20-$K83/12)*$J83*$F83,0)+MAX((Expenses!DL$21-$K84/12)*$J84*$F83,0)+MAX((Expenses!DL$22-$K85/12)*$J85*$F83,0)+MAX((Expenses!DL$23-$K86/12)*$J86*$F83,0)+MAX((Expenses!DL$24-$K87/12)*$J87*$F83,0)))),0)</f>
        <v>826.99011783432593</v>
      </c>
      <c r="DO249" s="154">
        <f ca="1">IF(AND(DO$165&lt;=$E83,DO$165&gt;=EOMONTH($D83,0)),IF($G83="NNN",SUM(Expenses!DM$20:DM$24)*$F83,IF($G83="FSG",0,IF($G83="MG",SUMPRODUCT(Expenses!DM$20:DM$24,$I83:$I87)*$F83,MAX((Expenses!DM$20-$K83/12)*$J83*$F83,0)+MAX((Expenses!DM$21-$K84/12)*$J84*$F83,0)+MAX((Expenses!DM$22-$K85/12)*$J85*$F83,0)+MAX((Expenses!DM$23-$K86/12)*$J86*$F83,0)+MAX((Expenses!DM$24-$K87/12)*$J87*$F83,0)))),0)</f>
        <v>827.21276814910323</v>
      </c>
      <c r="DP249" s="154">
        <f ca="1">IF(AND(DP$165&lt;=$E83,DP$165&gt;=EOMONTH($D83,0)),IF($G83="NNN",SUM(Expenses!DN$20:DN$24)*$F83,IF($G83="FSG",0,IF($G83="MG",SUMPRODUCT(Expenses!DN$20:DN$24,$I83:$I87)*$F83,MAX((Expenses!DN$20-$K83/12)*$J83*$F83,0)+MAX((Expenses!DN$21-$K84/12)*$J84*$F83,0)+MAX((Expenses!DN$22-$K85/12)*$J85*$F83,0)+MAX((Expenses!DN$23-$K86/12)*$J86*$F83,0)+MAX((Expenses!DN$24-$K87/12)*$J87*$F83,0)))),0)</f>
        <v>827.43596757962166</v>
      </c>
      <c r="DQ249" s="154">
        <f ca="1">IF(AND(DQ$165&lt;=$E83,DQ$165&gt;=EOMONTH($D83,0)),IF($G83="NNN",SUM(Expenses!DO$20:DO$24)*$F83,IF($G83="FSG",0,IF($G83="MG",SUMPRODUCT(Expenses!DO$20:DO$24,$I83:$I87)*$F83,MAX((Expenses!DO$20-$K83/12)*$J83*$F83,0)+MAX((Expenses!DO$21-$K84/12)*$J84*$F83,0)+MAX((Expenses!DO$22-$K85/12)*$J85*$F83,0)+MAX((Expenses!DO$23-$K86/12)*$J86*$F83,0)+MAX((Expenses!DO$24-$K87/12)*$J87*$F83,0)))),0)</f>
        <v>827.65971748014886</v>
      </c>
      <c r="DR249" s="154">
        <f ca="1">IF(AND(DR$165&lt;=$E83,DR$165&gt;=EOMONTH($D83,0)),IF($G83="NNN",SUM(Expenses!DP$20:DP$24)*$F83,IF($G83="FSG",0,IF($G83="MG",SUMPRODUCT(Expenses!DP$20:DP$24,$I83:$I87)*$F83,MAX((Expenses!DP$20-$K83/12)*$J83*$F83,0)+MAX((Expenses!DP$21-$K84/12)*$J84*$F83,0)+MAX((Expenses!DP$22-$K85/12)*$J85*$F83,0)+MAX((Expenses!DP$23-$K86/12)*$J86*$F83,0)+MAX((Expenses!DP$24-$K87/12)*$J87*$F83,0)))),0)</f>
        <v>827.88401920829222</v>
      </c>
      <c r="DS249" s="154">
        <f ca="1">IF(AND(DS$165&lt;=$E83,DS$165&gt;=EOMONTH($D83,0)),IF($G83="NNN",SUM(Expenses!DQ$20:DQ$24)*$F83,IF($G83="FSG",0,IF($G83="MG",SUMPRODUCT(Expenses!DQ$20:DQ$24,$I83:$I87)*$F83,MAX((Expenses!DQ$20-$K83/12)*$J83*$F83,0)+MAX((Expenses!DQ$21-$K84/12)*$J84*$F83,0)+MAX((Expenses!DQ$22-$K85/12)*$J85*$F83,0)+MAX((Expenses!DQ$23-$K86/12)*$J86*$F83,0)+MAX((Expenses!DQ$24-$K87/12)*$J87*$F83,0)))),0)</f>
        <v>830.52077866702587</v>
      </c>
      <c r="DT249" s="154">
        <f ca="1">IF(AND(DT$165&lt;=$E83,DT$165&gt;=EOMONTH($D83,0)),IF($G83="NNN",SUM(Expenses!DR$20:DR$24)*$F83,IF($G83="FSG",0,IF($G83="MG",SUMPRODUCT(Expenses!DR$20:DR$24,$I83:$I87)*$F83,MAX((Expenses!DR$20-$K83/12)*$J83*$F83,0)+MAX((Expenses!DR$21-$K84/12)*$J84*$F83,0)+MAX((Expenses!DR$22-$K85/12)*$J85*$F83,0)+MAX((Expenses!DR$23-$K86/12)*$J86*$F83,0)+MAX((Expenses!DR$24-$K87/12)*$J87*$F83,0)))),0)</f>
        <v>891.28957454290992</v>
      </c>
      <c r="DU249" s="154">
        <f ca="1">IF(AND(DU$165&lt;=$E83,DU$165&gt;=EOMONTH($D83,0)),IF($G83="NNN",SUM(Expenses!DS$20:DS$24)*$F83,IF($G83="FSG",0,IF($G83="MG",SUMPRODUCT(Expenses!DS$20:DS$24,$I83:$I87)*$F83,MAX((Expenses!DS$20-$K83/12)*$J83*$F83,0)+MAX((Expenses!DS$21-$K84/12)*$J84*$F83,0)+MAX((Expenses!DS$22-$K85/12)*$J85*$F83,0)+MAX((Expenses!DS$23-$K86/12)*$J86*$F83,0)+MAX((Expenses!DS$24-$K87/12)*$J87*$F83,0)))),0)</f>
        <v>893.01028001546797</v>
      </c>
      <c r="DV249" s="154">
        <f ca="1">IF(AND(DV$165&lt;=$E83,DV$165&gt;=EOMONTH($D83,0)),IF($G83="NNN",SUM(Expenses!DT$20:DT$24)*$F83,IF($G83="FSG",0,IF($G83="MG",SUMPRODUCT(Expenses!DT$20:DT$24,$I83:$I87)*$F83,MAX((Expenses!DT$20-$K83/12)*$J83*$F83,0)+MAX((Expenses!DT$21-$K84/12)*$J84*$F83,0)+MAX((Expenses!DT$22-$K85/12)*$J85*$F83,0)+MAX((Expenses!DT$23-$K86/12)*$J86*$F83,0)+MAX((Expenses!DT$24-$K87/12)*$J87*$F83,0)))),0)</f>
        <v>893.23680269724025</v>
      </c>
      <c r="DW249" s="154">
        <f ca="1">IF(AND(DW$165&lt;=$E83,DW$165&gt;=EOMONTH($D83,0)),IF($G83="NNN",SUM(Expenses!DU$20:DU$24)*$F83,IF($G83="FSG",0,IF($G83="MG",SUMPRODUCT(Expenses!DU$20:DU$24,$I83:$I87)*$F83,MAX((Expenses!DU$20-$K83/12)*$J83*$F83,0)+MAX((Expenses!DU$21-$K84/12)*$J84*$F83,0)+MAX((Expenses!DU$22-$K85/12)*$J85*$F83,0)+MAX((Expenses!DU$23-$K86/12)*$J86*$F83,0)+MAX((Expenses!DU$24-$K87/12)*$J87*$F83,0)))),0)</f>
        <v>893.46388404505512</v>
      </c>
      <c r="DX249" s="154">
        <f ca="1">IF(AND(DX$165&lt;=$E83,DX$165&gt;=EOMONTH($D83,0)),IF($G83="NNN",SUM(Expenses!DV$20:DV$24)*$F83,IF($G83="FSG",0,IF($G83="MG",SUMPRODUCT(Expenses!DV$20:DV$24,$I83:$I87)*$F83,MAX((Expenses!DV$20-$K83/12)*$J83*$F83,0)+MAX((Expenses!DV$21-$K84/12)*$J84*$F83,0)+MAX((Expenses!DV$22-$K85/12)*$J85*$F83,0)+MAX((Expenses!DV$23-$K86/12)*$J86*$F83,0)+MAX((Expenses!DV$24-$K87/12)*$J87*$F83,0)))),0)</f>
        <v>893.6915254367342</v>
      </c>
      <c r="DY249" s="154">
        <f ca="1">IF(AND(DY$165&lt;=$E83,DY$165&gt;=EOMONTH($D83,0)),IF($G83="NNN",SUM(Expenses!DW$20:DW$24)*$F83,IF($G83="FSG",0,IF($G83="MG",SUMPRODUCT(Expenses!DW$20:DW$24,$I83:$I87)*$F83,MAX((Expenses!DW$20-$K83/12)*$J83*$F83,0)+MAX((Expenses!DW$21-$K84/12)*$J84*$F83,0)+MAX((Expenses!DW$22-$K85/12)*$J85*$F83,0)+MAX((Expenses!DW$23-$K86/12)*$J86*$F83,0)+MAX((Expenses!DW$24-$K87/12)*$J87*$F83,0)))),0)</f>
        <v>843.3274043599979</v>
      </c>
      <c r="DZ249" s="154">
        <f ca="1">IF(AND(DZ$165&lt;=$E83,DZ$165&gt;=EOMONTH($D83,0)),IF($G83="NNN",SUM(Expenses!DX$20:DX$24)*$F83,IF($G83="FSG",0,IF($G83="MG",SUMPRODUCT(Expenses!DX$20:DX$24,$I83:$I87)*$F83,MAX((Expenses!DX$20-$K83/12)*$J83*$F83,0)+MAX((Expenses!DX$21-$K84/12)*$J84*$F83,0)+MAX((Expenses!DX$22-$K85/12)*$J85*$F83,0)+MAX((Expenses!DX$23-$K86/12)*$J86*$F83,0)+MAX((Expenses!DX$24-$K87/12)*$J87*$F83,0)))),0)</f>
        <v>843.55375036190537</v>
      </c>
      <c r="EA249" s="154">
        <f ca="1">IF(AND(EA$165&lt;=$E83,EA$165&gt;=EOMONTH($D83,0)),IF($G83="NNN",SUM(Expenses!DY$20:DY$24)*$F83,IF($G83="FSG",0,IF($G83="MG",SUMPRODUCT(Expenses!DY$20:DY$24,$I83:$I87)*$F83,MAX((Expenses!DY$20-$K83/12)*$J83*$F83,0)+MAX((Expenses!DY$21-$K84/12)*$J84*$F83,0)+MAX((Expenses!DY$22-$K85/12)*$J85*$F83,0)+MAX((Expenses!DY$23-$K86/12)*$J86*$F83,0)+MAX((Expenses!DY$24-$K87/12)*$J87*$F83,0)))),0)</f>
        <v>843.7806545941155</v>
      </c>
      <c r="EB249" s="154">
        <f ca="1">IF(AND(EB$165&lt;=$E83,EB$165&gt;=EOMONTH($D83,0)),IF($G83="NNN",SUM(Expenses!DZ$20:DZ$24)*$F83,IF($G83="FSG",0,IF($G83="MG",SUMPRODUCT(Expenses!DZ$20:DZ$24,$I83:$I87)*$F83,MAX((Expenses!DZ$20-$K83/12)*$J83*$F83,0)+MAX((Expenses!DZ$21-$K84/12)*$J84*$F83,0)+MAX((Expenses!DZ$22-$K85/12)*$J85*$F83,0)+MAX((Expenses!DZ$23-$K86/12)*$J86*$F83,0)+MAX((Expenses!DZ$24-$K87/12)*$J87*$F83,0)))),0)</f>
        <v>844.00811843337476</v>
      </c>
      <c r="EC249" s="154">
        <f ca="1">IF(AND(EC$165&lt;=$E83,EC$165&gt;=EOMONTH($D83,0)),IF($G83="NNN",SUM(Expenses!EA$20:EA$24)*$F83,IF($G83="FSG",0,IF($G83="MG",SUMPRODUCT(Expenses!EA$20:EA$24,$I83:$I87)*$F83,MAX((Expenses!EA$20-$K83/12)*$J83*$F83,0)+MAX((Expenses!EA$21-$K84/12)*$J84*$F83,0)+MAX((Expenses!EA$22-$K85/12)*$J85*$F83,0)+MAX((Expenses!EA$23-$K86/12)*$J86*$F83,0)+MAX((Expenses!EA$24-$K87/12)*$J87*$F83,0)))),0)</f>
        <v>844.2361432598251</v>
      </c>
      <c r="ED249" s="154">
        <f ca="1">IF(AND(ED$165&lt;=$E83,ED$165&gt;=EOMONTH($D83,0)),IF($G83="NNN",SUM(Expenses!EB$20:EB$24)*$F83,IF($G83="FSG",0,IF($G83="MG",SUMPRODUCT(Expenses!EB$20:EB$24,$I83:$I87)*$F83,MAX((Expenses!EB$20-$K83/12)*$J83*$F83,0)+MAX((Expenses!EB$21-$K84/12)*$J84*$F83,0)+MAX((Expenses!EB$22-$K85/12)*$J85*$F83,0)+MAX((Expenses!EB$23-$K86/12)*$J86*$F83,0)+MAX((Expenses!EB$24-$K87/12)*$J87*$F83,0)))),0)</f>
        <v>844.46473045701225</v>
      </c>
      <c r="EE249" s="154">
        <f ca="1">IF(AND(EE$165&lt;=$E83,EE$165&gt;=EOMONTH($D83,0)),IF($G83="NNN",SUM(Expenses!EC$20:EC$24)*$F83,IF($G83="FSG",0,IF($G83="MG",SUMPRODUCT(Expenses!EC$20:EC$24,$I83:$I87)*$F83,MAX((Expenses!EC$20-$K83/12)*$J83*$F83,0)+MAX((Expenses!EC$21-$K84/12)*$J84*$F83,0)+MAX((Expenses!EC$22-$K85/12)*$J85*$F83,0)+MAX((Expenses!EC$23-$K86/12)*$J86*$F83,0)+MAX((Expenses!EC$24-$K87/12)*$J87*$F83,0)))),0)</f>
        <v>847.15186737440251</v>
      </c>
      <c r="EF249" s="154">
        <f>IF(AND(EF$165&lt;=$E83,EF$165&gt;=EOMONTH($D83,0)),IF($G83="NNN",SUM(Expenses!ED$20:ED$24)*$F83,IF($G83="FSG",0,IF($G83="MG",SUMPRODUCT(Expenses!ED$20:ED$24,$I83:$I87)*$F83,MAX((Expenses!ED$20-$K83/12)*$J83*$F83,0)+MAX((Expenses!ED$21-$K84/12)*$J84*$F83,0)+MAX((Expenses!ED$22-$K85/12)*$J85*$F83,0)+MAX((Expenses!ED$23-$K86/12)*$J86*$F83,0)+MAX((Expenses!ED$24-$K87/12)*$J87*$F83,0)))),0)</f>
        <v>127.49522493514735</v>
      </c>
      <c r="EG249" s="154">
        <f>IF(AND(EG$165&lt;=$E83,EG$165&gt;=EOMONTH($D83,0)),IF($G83="NNN",SUM(Expenses!EE$20:EE$24)*$F83,IF($G83="FSG",0,IF($G83="MG",SUMPRODUCT(Expenses!EE$20:EE$24,$I83:$I87)*$F83,MAX((Expenses!EE$20-$K83/12)*$J83*$F83,0)+MAX((Expenses!EE$21-$K84/12)*$J84*$F83,0)+MAX((Expenses!EE$22-$K85/12)*$J85*$F83,0)+MAX((Expenses!EE$23-$K86/12)*$J86*$F83,0)+MAX((Expenses!EE$24-$K87/12)*$J87*$F83,0)))),0)</f>
        <v>127.71982323469778</v>
      </c>
      <c r="EH249" s="154">
        <f>IF(AND(EH$165&lt;=$E83,EH$165&gt;=EOMONTH($D83,0)),IF($G83="NNN",SUM(Expenses!EF$20:EF$24)*$F83,IF($G83="FSG",0,IF($G83="MG",SUMPRODUCT(Expenses!EF$20:EF$24,$I83:$I87)*$F83,MAX((Expenses!EF$20-$K83/12)*$J83*$F83,0)+MAX((Expenses!EF$21-$K84/12)*$J84*$F83,0)+MAX((Expenses!EF$22-$K85/12)*$J85*$F83,0)+MAX((Expenses!EF$23-$K86/12)*$J86*$F83,0)+MAX((Expenses!EF$24-$K87/12)*$J87*$F83,0)))),0)</f>
        <v>127.94497545424534</v>
      </c>
      <c r="EI249" s="154">
        <f>IF(AND(EI$165&lt;=$E83,EI$165&gt;=EOMONTH($D83,0)),IF($G83="NNN",SUM(Expenses!EG$20:EG$24)*$F83,IF($G83="FSG",0,IF($G83="MG",SUMPRODUCT(Expenses!EG$20:EG$24,$I83:$I87)*$F83,MAX((Expenses!EG$20-$K83/12)*$J83*$F83,0)+MAX((Expenses!EG$21-$K84/12)*$J84*$F83,0)+MAX((Expenses!EG$22-$K85/12)*$J85*$F83,0)+MAX((Expenses!EG$23-$K86/12)*$J86*$F83,0)+MAX((Expenses!EG$24-$K87/12)*$J87*$F83,0)))),0)</f>
        <v>128.17068295990609</v>
      </c>
      <c r="EJ249" s="154">
        <f>IF(AND(EJ$165&lt;=$E83,EJ$165&gt;=EOMONTH($D83,0)),IF($G83="NNN",SUM(Expenses!EH$20:EH$24)*$F83,IF($G83="FSG",0,IF($G83="MG",SUMPRODUCT(Expenses!EH$20:EH$24,$I83:$I87)*$F83,MAX((Expenses!EH$20-$K83/12)*$J83*$F83,0)+MAX((Expenses!EH$21-$K84/12)*$J84*$F83,0)+MAX((Expenses!EH$22-$K85/12)*$J85*$F83,0)+MAX((Expenses!EH$23-$K86/12)*$J86*$F83,0)+MAX((Expenses!EH$24-$K87/12)*$J87*$F83,0)))),0)</f>
        <v>128.39694712116545</v>
      </c>
      <c r="EK249" s="154">
        <f>IF(AND(EK$165&lt;=$E83,EK$165&gt;=EOMONTH($D83,0)),IF($G83="NNN",SUM(Expenses!EI$20:EI$24)*$F83,IF($G83="FSG",0,IF($G83="MG",SUMPRODUCT(Expenses!EI$20:EI$24,$I83:$I87)*$F83,MAX((Expenses!EI$20-$K83/12)*$J83*$F83,0)+MAX((Expenses!EI$21-$K84/12)*$J84*$F83,0)+MAX((Expenses!EI$22-$K85/12)*$J85*$F83,0)+MAX((Expenses!EI$23-$K86/12)*$J86*$F83,0)+MAX((Expenses!EI$24-$K87/12)*$J87*$F83,0)))),0)</f>
        <v>128.62376931088627</v>
      </c>
      <c r="EL249" s="154">
        <f>IF(AND(EL$165&lt;=$E83,EL$165&gt;=EOMONTH($D83,0)),IF($G83="NNN",SUM(Expenses!EJ$20:EJ$24)*$F83,IF($G83="FSG",0,IF($G83="MG",SUMPRODUCT(Expenses!EJ$20:EJ$24,$I83:$I87)*$F83,MAX((Expenses!EJ$20-$K83/12)*$J83*$F83,0)+MAX((Expenses!EJ$21-$K84/12)*$J84*$F83,0)+MAX((Expenses!EJ$22-$K85/12)*$J85*$F83,0)+MAX((Expenses!EJ$23-$K86/12)*$J86*$F83,0)+MAX((Expenses!EJ$24-$K87/12)*$J87*$F83,0)))),0)</f>
        <v>128.8511509053173</v>
      </c>
      <c r="EM249" s="154">
        <f>IF(AND(EM$165&lt;=$E83,EM$165&gt;=EOMONTH($D83,0)),IF($G83="NNN",SUM(Expenses!EK$20:EK$24)*$F83,IF($G83="FSG",0,IF($G83="MG",SUMPRODUCT(Expenses!EK$20:EK$24,$I83:$I87)*$F83,MAX((Expenses!EK$20-$K83/12)*$J83*$F83,0)+MAX((Expenses!EK$21-$K84/12)*$J84*$F83,0)+MAX((Expenses!EK$22-$K85/12)*$J85*$F83,0)+MAX((Expenses!EK$23-$K86/12)*$J86*$F83,0)+MAX((Expenses!EK$24-$K87/12)*$J87*$F83,0)))),0)</f>
        <v>129.07909328410145</v>
      </c>
      <c r="EN249" s="154">
        <f>IF(AND(EN$165&lt;=$E83,EN$165&gt;=EOMONTH($D83,0)),IF($G83="NNN",SUM(Expenses!EL$20:EL$24)*$F83,IF($G83="FSG",0,IF($G83="MG",SUMPRODUCT(Expenses!EL$20:EL$24,$I83:$I87)*$F83,MAX((Expenses!EL$20-$K83/12)*$J83*$F83,0)+MAX((Expenses!EL$21-$K84/12)*$J84*$F83,0)+MAX((Expenses!EL$22-$K85/12)*$J85*$F83,0)+MAX((Expenses!EL$23-$K86/12)*$J86*$F83,0)+MAX((Expenses!EL$24-$K87/12)*$J87*$F83,0)))),0)</f>
        <v>129.30759783028424</v>
      </c>
      <c r="EO249" s="154">
        <f>IF(AND(EO$165&lt;=$E83,EO$165&gt;=EOMONTH($D83,0)),IF($G83="NNN",SUM(Expenses!EM$20:EM$24)*$F83,IF($G83="FSG",0,IF($G83="MG",SUMPRODUCT(Expenses!EM$20:EM$24,$I83:$I87)*$F83,MAX((Expenses!EM$20-$K83/12)*$J83*$F83,0)+MAX((Expenses!EM$21-$K84/12)*$J84*$F83,0)+MAX((Expenses!EM$22-$K85/12)*$J85*$F83,0)+MAX((Expenses!EM$23-$K86/12)*$J86*$F83,0)+MAX((Expenses!EM$24-$K87/12)*$J87*$F83,0)))),0)</f>
        <v>129.5366659303221</v>
      </c>
      <c r="EP249" s="154">
        <f>IF(AND(EP$165&lt;=$E83,EP$165&gt;=EOMONTH($D83,0)),IF($G83="NNN",SUM(Expenses!EN$20:EN$24)*$F83,IF($G83="FSG",0,IF($G83="MG",SUMPRODUCT(Expenses!EN$20:EN$24,$I83:$I87)*$F83,MAX((Expenses!EN$20-$K83/12)*$J83*$F83,0)+MAX((Expenses!EN$21-$K84/12)*$J84*$F83,0)+MAX((Expenses!EN$22-$K85/12)*$J85*$F83,0)+MAX((Expenses!EN$23-$K86/12)*$J86*$F83,0)+MAX((Expenses!EN$24-$K87/12)*$J87*$F83,0)))),0)</f>
        <v>129.76629897409086</v>
      </c>
      <c r="EQ249" s="154">
        <f>IF(AND(EQ$165&lt;=$E83,EQ$165&gt;=EOMONTH($D83,0)),IF($G83="NNN",SUM(Expenses!EO$20:EO$24)*$F83,IF($G83="FSG",0,IF($G83="MG",SUMPRODUCT(Expenses!EO$20:EO$24,$I83:$I87)*$F83,MAX((Expenses!EO$20-$K83/12)*$J83*$F83,0)+MAX((Expenses!EO$21-$K84/12)*$J84*$F83,0)+MAX((Expenses!EO$22-$K85/12)*$J85*$F83,0)+MAX((Expenses!EO$23-$K86/12)*$J86*$F83,0)+MAX((Expenses!EO$24-$K87/12)*$J87*$F83,0)))),0)</f>
        <v>129.99649835489421</v>
      </c>
      <c r="ER249" s="154">
        <f>IF(AND(ER$165&lt;=$E83,ER$165&gt;=EOMONTH($D83,0)),IF($G83="NNN",SUM(Expenses!EP$20:EP$24)*$F83,IF($G83="FSG",0,IF($G83="MG",SUMPRODUCT(Expenses!EP$20:EP$24,$I83:$I87)*$F83,MAX((Expenses!EP$20-$K83/12)*$J83*$F83,0)+MAX((Expenses!EP$21-$K84/12)*$J84*$F83,0)+MAX((Expenses!EP$22-$K85/12)*$J85*$F83,0)+MAX((Expenses!EP$23-$K86/12)*$J86*$F83,0)+MAX((Expenses!EP$24-$K87/12)*$J87*$F83,0)))),0)</f>
        <v>131.32008168320186</v>
      </c>
      <c r="ES249" s="154">
        <f>IF(AND(ES$165&lt;=$E83,ES$165&gt;=EOMONTH($D83,0)),IF($G83="NNN",SUM(Expenses!EQ$20:EQ$24)*$F83,IF($G83="FSG",0,IF($G83="MG",SUMPRODUCT(Expenses!EQ$20:EQ$24,$I83:$I87)*$F83,MAX((Expenses!EQ$20-$K83/12)*$J83*$F83,0)+MAX((Expenses!EQ$21-$K84/12)*$J84*$F83,0)+MAX((Expenses!EQ$22-$K85/12)*$J85*$F83,0)+MAX((Expenses!EQ$23-$K86/12)*$J86*$F83,0)+MAX((Expenses!EQ$24-$K87/12)*$J87*$F83,0)))),0)</f>
        <v>131.55141793173883</v>
      </c>
      <c r="ET249" s="154">
        <f>IF(AND(ET$165&lt;=$E83,ET$165&gt;=EOMONTH($D83,0)),IF($G83="NNN",SUM(Expenses!ER$20:ER$24)*$F83,IF($G83="FSG",0,IF($G83="MG",SUMPRODUCT(Expenses!ER$20:ER$24,$I83:$I87)*$F83,MAX((Expenses!ER$20-$K83/12)*$J83*$F83,0)+MAX((Expenses!ER$21-$K84/12)*$J84*$F83,0)+MAX((Expenses!ER$22-$K85/12)*$J85*$F83,0)+MAX((Expenses!ER$23-$K86/12)*$J86*$F83,0)+MAX((Expenses!ER$24-$K87/12)*$J87*$F83,0)))),0)</f>
        <v>131.78332471787277</v>
      </c>
      <c r="EU249" s="154">
        <f>IF(AND(EU$165&lt;=$E83,EU$165&gt;=EOMONTH($D83,0)),IF($G83="NNN",SUM(Expenses!ES$20:ES$24)*$F83,IF($G83="FSG",0,IF($G83="MG",SUMPRODUCT(Expenses!ES$20:ES$24,$I83:$I87)*$F83,MAX((Expenses!ES$20-$K83/12)*$J83*$F83,0)+MAX((Expenses!ES$21-$K84/12)*$J84*$F83,0)+MAX((Expenses!ES$22-$K85/12)*$J85*$F83,0)+MAX((Expenses!ES$23-$K86/12)*$J86*$F83,0)+MAX((Expenses!ES$24-$K87/12)*$J87*$F83,0)))),0)</f>
        <v>132.01580344870337</v>
      </c>
      <c r="EV249" s="154">
        <f>IF(AND(EV$165&lt;=$E83,EV$165&gt;=EOMONTH($D83,0)),IF($G83="NNN",SUM(Expenses!ET$20:ET$24)*$F83,IF($G83="FSG",0,IF($G83="MG",SUMPRODUCT(Expenses!ET$20:ET$24,$I83:$I87)*$F83,MAX((Expenses!ET$20-$K83/12)*$J83*$F83,0)+MAX((Expenses!ET$21-$K84/12)*$J84*$F83,0)+MAX((Expenses!ET$22-$K85/12)*$J85*$F83,0)+MAX((Expenses!ET$23-$K86/12)*$J86*$F83,0)+MAX((Expenses!ET$24-$K87/12)*$J87*$F83,0)))),0)</f>
        <v>132.2488555348005</v>
      </c>
      <c r="EW249" s="154">
        <f>IF(AND(EW$165&lt;=$E83,EW$165&gt;=EOMONTH($D83,0)),IF($G83="NNN",SUM(Expenses!EU$20:EU$24)*$F83,IF($G83="FSG",0,IF($G83="MG",SUMPRODUCT(Expenses!EU$20:EU$24,$I83:$I87)*$F83,MAX((Expenses!EU$20-$K83/12)*$J83*$F83,0)+MAX((Expenses!EU$21-$K84/12)*$J84*$F83,0)+MAX((Expenses!EU$22-$K85/12)*$J85*$F83,0)+MAX((Expenses!EU$23-$K86/12)*$J86*$F83,0)+MAX((Expenses!EU$24-$K87/12)*$J87*$F83,0)))),0)</f>
        <v>132.48248239021297</v>
      </c>
      <c r="EX249" s="154">
        <f>IF(AND(EX$165&lt;=$E83,EX$165&gt;=EOMONTH($D83,0)),IF($G83="NNN",SUM(Expenses!EV$20:EV$24)*$F83,IF($G83="FSG",0,IF($G83="MG",SUMPRODUCT(Expenses!EV$20:EV$24,$I83:$I87)*$F83,MAX((Expenses!EV$20-$K83/12)*$J83*$F83,0)+MAX((Expenses!EV$21-$K84/12)*$J84*$F83,0)+MAX((Expenses!EV$22-$K85/12)*$J85*$F83,0)+MAX((Expenses!EV$23-$K86/12)*$J86*$F83,0)+MAX((Expenses!EV$24-$K87/12)*$J87*$F83,0)))),0)</f>
        <v>132.71668543247691</v>
      </c>
      <c r="EY249" s="154">
        <f>IF(AND(EY$165&lt;=$E83,EY$165&gt;=EOMONTH($D83,0)),IF($G83="NNN",SUM(Expenses!EW$20:EW$24)*$F83,IF($G83="FSG",0,IF($G83="MG",SUMPRODUCT(Expenses!EW$20:EW$24,$I83:$I87)*$F83,MAX((Expenses!EW$20-$K83/12)*$J83*$F83,0)+MAX((Expenses!EW$21-$K84/12)*$J84*$F83,0)+MAX((Expenses!EW$22-$K85/12)*$J85*$F83,0)+MAX((Expenses!EW$23-$K86/12)*$J86*$F83,0)+MAX((Expenses!EW$24-$K87/12)*$J87*$F83,0)))),0)</f>
        <v>132.95146608262456</v>
      </c>
      <c r="EZ249" s="154">
        <f>IF(AND(EZ$165&lt;=$E83,EZ$165&gt;=EOMONTH($D83,0)),IF($G83="NNN",SUM(Expenses!EX$20:EX$24)*$F83,IF($G83="FSG",0,IF($G83="MG",SUMPRODUCT(Expenses!EX$20:EX$24,$I83:$I87)*$F83,MAX((Expenses!EX$20-$K83/12)*$J83*$F83,0)+MAX((Expenses!EX$21-$K84/12)*$J84*$F83,0)+MAX((Expenses!EX$22-$K85/12)*$J85*$F83,0)+MAX((Expenses!EX$23-$K86/12)*$J86*$F83,0)+MAX((Expenses!EX$24-$K87/12)*$J87*$F83,0)))),0)</f>
        <v>133.18682576519285</v>
      </c>
      <c r="FA249" s="154">
        <f>IF(AND(FA$165&lt;=$E83,FA$165&gt;=EOMONTH($D83,0)),IF($G83="NNN",SUM(Expenses!EY$20:EY$24)*$F83,IF($G83="FSG",0,IF($G83="MG",SUMPRODUCT(Expenses!EY$20:EY$24,$I83:$I87)*$F83,MAX((Expenses!EY$20-$K83/12)*$J83*$F83,0)+MAX((Expenses!EY$21-$K84/12)*$J84*$F83,0)+MAX((Expenses!EY$22-$K85/12)*$J85*$F83,0)+MAX((Expenses!EY$23-$K86/12)*$J86*$F83,0)+MAX((Expenses!EY$24-$K87/12)*$J87*$F83,0)))),0)</f>
        <v>133.42276590823184</v>
      </c>
      <c r="FB249" s="154">
        <f>IF(AND(FB$165&lt;=$E83,FB$165&gt;=EOMONTH($D83,0)),IF($G83="NNN",SUM(Expenses!EZ$20:EZ$24)*$F83,IF($G83="FSG",0,IF($G83="MG",SUMPRODUCT(Expenses!EZ$20:EZ$24,$I83:$I87)*$F83,MAX((Expenses!EZ$20-$K83/12)*$J83*$F83,0)+MAX((Expenses!EZ$21-$K84/12)*$J84*$F83,0)+MAX((Expenses!EZ$22-$K85/12)*$J85*$F83,0)+MAX((Expenses!EZ$23-$K86/12)*$J86*$F83,0)+MAX((Expenses!EZ$24-$K87/12)*$J87*$F83,0)))),0)</f>
        <v>133.6592879433137</v>
      </c>
      <c r="FC249" s="154">
        <f>IF(AND(FC$165&lt;=$E83,FC$165&gt;=EOMONTH($D83,0)),IF($G83="NNN",SUM(Expenses!FA$20:FA$24)*$F83,IF($G83="FSG",0,IF($G83="MG",SUMPRODUCT(Expenses!FA$20:FA$24,$I83:$I87)*$F83,MAX((Expenses!FA$20-$K83/12)*$J83*$F83,0)+MAX((Expenses!FA$21-$K84/12)*$J84*$F83,0)+MAX((Expenses!FA$22-$K85/12)*$J85*$F83,0)+MAX((Expenses!FA$23-$K86/12)*$J86*$F83,0)+MAX((Expenses!FA$24-$K87/12)*$J87*$F83,0)))),0)</f>
        <v>133.89639330554112</v>
      </c>
      <c r="FD249" s="154">
        <f>IF(AND(FD$165&lt;=$E83,FD$165&gt;=EOMONTH($D83,0)),IF($G83="NNN",SUM(Expenses!FB$20:FB$24)*$F83,IF($G83="FSG",0,IF($G83="MG",SUMPRODUCT(Expenses!FB$20:FB$24,$I83:$I87)*$F83,MAX((Expenses!FB$20-$K83/12)*$J83*$F83,0)+MAX((Expenses!FB$21-$K84/12)*$J84*$F83,0)+MAX((Expenses!FB$22-$K85/12)*$J85*$F83,0)+MAX((Expenses!FB$23-$K86/12)*$J86*$F83,0)+MAX((Expenses!FB$24-$K87/12)*$J87*$F83,0)))),0)</f>
        <v>135.25968413369802</v>
      </c>
      <c r="FE249" s="154">
        <f>IF(AND(FE$165&lt;=$E83,FE$165&gt;=EOMONTH($D83,0)),IF($G83="NNN",SUM(Expenses!FC$20:FC$24)*$F83,IF($G83="FSG",0,IF($G83="MG",SUMPRODUCT(Expenses!FC$20:FC$24,$I83:$I87)*$F83,MAX((Expenses!FC$20-$K83/12)*$J83*$F83,0)+MAX((Expenses!FC$21-$K84/12)*$J84*$F83,0)+MAX((Expenses!FC$22-$K85/12)*$J85*$F83,0)+MAX((Expenses!FC$23-$K86/12)*$J86*$F83,0)+MAX((Expenses!FC$24-$K87/12)*$J87*$F83,0)))),0)</f>
        <v>135.49796046969109</v>
      </c>
      <c r="FF249" s="154">
        <f>IF(AND(FF$165&lt;=$E83,FF$165&gt;=EOMONTH($D83,0)),IF($G83="NNN",SUM(Expenses!FD$20:FD$24)*$F83,IF($G83="FSG",0,IF($G83="MG",SUMPRODUCT(Expenses!FD$20:FD$24,$I83:$I87)*$F83,MAX((Expenses!FD$20-$K83/12)*$J83*$F83,0)+MAX((Expenses!FD$21-$K84/12)*$J84*$F83,0)+MAX((Expenses!FD$22-$K85/12)*$J85*$F83,0)+MAX((Expenses!FD$23-$K86/12)*$J86*$F83,0)+MAX((Expenses!FD$24-$K87/12)*$J87*$F83,0)))),0)</f>
        <v>135.73682445940906</v>
      </c>
      <c r="FG249" s="154">
        <f>IF(AND(FG$165&lt;=$E83,FG$165&gt;=EOMONTH($D83,0)),IF($G83="NNN",SUM(Expenses!FE$20:FE$24)*$F83,IF($G83="FSG",0,IF($G83="MG",SUMPRODUCT(Expenses!FE$20:FE$24,$I83:$I87)*$F83,MAX((Expenses!FE$20-$K83/12)*$J83*$F83,0)+MAX((Expenses!FE$21-$K84/12)*$J84*$F83,0)+MAX((Expenses!FE$22-$K85/12)*$J85*$F83,0)+MAX((Expenses!FE$23-$K86/12)*$J86*$F83,0)+MAX((Expenses!FE$24-$K87/12)*$J87*$F83,0)))),0)</f>
        <v>135.97627755216456</v>
      </c>
      <c r="FH249" s="154">
        <f>IF(AND(FH$165&lt;=$E83,FH$165&gt;=EOMONTH($D83,0)),IF($G83="NNN",SUM(Expenses!FF$20:FF$24)*$F83,IF($G83="FSG",0,IF($G83="MG",SUMPRODUCT(Expenses!FF$20:FF$24,$I83:$I87)*$F83,MAX((Expenses!FF$20-$K83/12)*$J83*$F83,0)+MAX((Expenses!FF$21-$K84/12)*$J84*$F83,0)+MAX((Expenses!FF$22-$K85/12)*$J85*$F83,0)+MAX((Expenses!FF$23-$K86/12)*$J86*$F83,0)+MAX((Expenses!FF$24-$K87/12)*$J87*$F83,0)))),0)</f>
        <v>136.21632120084462</v>
      </c>
      <c r="FI249" s="154">
        <f>IF(AND(FI$165&lt;=$E83,FI$165&gt;=EOMONTH($D83,0)),IF($G83="NNN",SUM(Expenses!FG$20:FG$24)*$F83,IF($G83="FSG",0,IF($G83="MG",SUMPRODUCT(Expenses!FG$20:FG$24,$I83:$I87)*$F83,MAX((Expenses!FG$20-$K83/12)*$J83*$F83,0)+MAX((Expenses!FG$21-$K84/12)*$J84*$F83,0)+MAX((Expenses!FG$22-$K85/12)*$J85*$F83,0)+MAX((Expenses!FG$23-$K86/12)*$J86*$F83,0)+MAX((Expenses!FG$24-$K87/12)*$J87*$F83,0)))),0)</f>
        <v>136.45695686191945</v>
      </c>
      <c r="FJ249" s="154">
        <f>IF(AND(FJ$165&lt;=$E83,FJ$165&gt;=EOMONTH($D83,0)),IF($G83="NNN",SUM(Expenses!FH$20:FH$24)*$F83,IF($G83="FSG",0,IF($G83="MG",SUMPRODUCT(Expenses!FH$20:FH$24,$I83:$I87)*$F83,MAX((Expenses!FH$20-$K83/12)*$J83*$F83,0)+MAX((Expenses!FH$21-$K84/12)*$J84*$F83,0)+MAX((Expenses!FH$22-$K85/12)*$J85*$F83,0)+MAX((Expenses!FH$23-$K86/12)*$J86*$F83,0)+MAX((Expenses!FH$24-$K87/12)*$J87*$F83,0)))),0)</f>
        <v>136.69818599545133</v>
      </c>
      <c r="FK249" s="154">
        <f>IF(AND(FK$165&lt;=$E83,FK$165&gt;=EOMONTH($D83,0)),IF($G83="NNN",SUM(Expenses!FI$20:FI$24)*$F83,IF($G83="FSG",0,IF($G83="MG",SUMPRODUCT(Expenses!FI$20:FI$24,$I83:$I87)*$F83,MAX((Expenses!FI$20-$K83/12)*$J83*$F83,0)+MAX((Expenses!FI$21-$K84/12)*$J84*$F83,0)+MAX((Expenses!FI$22-$K85/12)*$J85*$F83,0)+MAX((Expenses!FI$23-$K86/12)*$J86*$F83,0)+MAX((Expenses!FI$24-$K87/12)*$J87*$F83,0)))),0)</f>
        <v>136.94001006510342</v>
      </c>
      <c r="FL249" s="154">
        <f>IF(AND(FL$165&lt;=$E83,FL$165&gt;=EOMONTH($D83,0)),IF($G83="NNN",SUM(Expenses!FJ$20:FJ$24)*$F83,IF($G83="FSG",0,IF($G83="MG",SUMPRODUCT(Expenses!FJ$20:FJ$24,$I83:$I87)*$F83,MAX((Expenses!FJ$20-$K83/12)*$J83*$F83,0)+MAX((Expenses!FJ$21-$K84/12)*$J84*$F83,0)+MAX((Expenses!FJ$22-$K85/12)*$J85*$F83,0)+MAX((Expenses!FJ$23-$K86/12)*$J86*$F83,0)+MAX((Expenses!FJ$24-$K87/12)*$J87*$F83,0)))),0)</f>
        <v>137.18243053814874</v>
      </c>
      <c r="FM249" s="154">
        <f>IF(AND(FM$165&lt;=$E83,FM$165&gt;=EOMONTH($D83,0)),IF($G83="NNN",SUM(Expenses!FK$20:FK$24)*$F83,IF($G83="FSG",0,IF($G83="MG",SUMPRODUCT(Expenses!FK$20:FK$24,$I83:$I87)*$F83,MAX((Expenses!FK$20-$K83/12)*$J83*$F83,0)+MAX((Expenses!FK$21-$K84/12)*$J84*$F83,0)+MAX((Expenses!FK$22-$K85/12)*$J85*$F83,0)+MAX((Expenses!FK$23-$K86/12)*$J86*$F83,0)+MAX((Expenses!FK$24-$K87/12)*$J87*$F83,0)))),0)</f>
        <v>137.42544888547889</v>
      </c>
      <c r="FN249" s="154">
        <f>IF(AND(FN$165&lt;=$E83,FN$165&gt;=EOMONTH($D83,0)),IF($G83="NNN",SUM(Expenses!FL$20:FL$24)*$F83,IF($G83="FSG",0,IF($G83="MG",SUMPRODUCT(Expenses!FL$20:FL$24,$I83:$I87)*$F83,MAX((Expenses!FL$20-$K83/12)*$J83*$F83,0)+MAX((Expenses!FL$21-$K84/12)*$J84*$F83,0)+MAX((Expenses!FL$22-$K85/12)*$J85*$F83,0)+MAX((Expenses!FL$23-$K86/12)*$J86*$F83,0)+MAX((Expenses!FL$24-$K87/12)*$J87*$F83,0)))),0)</f>
        <v>137.66906658161318</v>
      </c>
      <c r="FO249" s="154">
        <f>IF(AND(FO$165&lt;=$E83,FO$165&gt;=EOMONTH($D83,0)),IF($G83="NNN",SUM(Expenses!FM$20:FM$24)*$F83,IF($G83="FSG",0,IF($G83="MG",SUMPRODUCT(Expenses!FM$20:FM$24,$I83:$I87)*$F83,MAX((Expenses!FM$20-$K83/12)*$J83*$F83,0)+MAX((Expenses!FM$21-$K84/12)*$J84*$F83,0)+MAX((Expenses!FM$22-$K85/12)*$J85*$F83,0)+MAX((Expenses!FM$23-$K86/12)*$J86*$F83,0)+MAX((Expenses!FM$24-$K87/12)*$J87*$F83,0)))),0)</f>
        <v>137.91328510470746</v>
      </c>
      <c r="FP249" s="154">
        <f>IF(AND(FP$165&lt;=$E83,FP$165&gt;=EOMONTH($D83,0)),IF($G83="NNN",SUM(Expenses!FN$20:FN$24)*$F83,IF($G83="FSG",0,IF($G83="MG",SUMPRODUCT(Expenses!FN$20:FN$24,$I83:$I87)*$F83,MAX((Expenses!FN$20-$K83/12)*$J83*$F83,0)+MAX((Expenses!FN$21-$K84/12)*$J84*$F83,0)+MAX((Expenses!FN$22-$K85/12)*$J85*$F83,0)+MAX((Expenses!FN$23-$K86/12)*$J86*$F83,0)+MAX((Expenses!FN$24-$K87/12)*$J87*$F83,0)))),0)</f>
        <v>139.31747465770906</v>
      </c>
      <c r="FQ249" s="154">
        <f>IF(AND(FQ$165&lt;=$E83,FQ$165&gt;=EOMONTH($D83,0)),IF($G83="NNN",SUM(Expenses!FO$20:FO$24)*$F83,IF($G83="FSG",0,IF($G83="MG",SUMPRODUCT(Expenses!FO$20:FO$24,$I83:$I87)*$F83,MAX((Expenses!FO$20-$K83/12)*$J83*$F83,0)+MAX((Expenses!FO$21-$K84/12)*$J84*$F83,0)+MAX((Expenses!FO$22-$K85/12)*$J85*$F83,0)+MAX((Expenses!FO$23-$K86/12)*$J86*$F83,0)+MAX((Expenses!FO$24-$K87/12)*$J87*$F83,0)))),0)</f>
        <v>139.56289928378192</v>
      </c>
      <c r="FR249" s="154">
        <f>IF(AND(FR$165&lt;=$E83,FR$165&gt;=EOMONTH($D83,0)),IF($G83="NNN",SUM(Expenses!FP$20:FP$24)*$F83,IF($G83="FSG",0,IF($G83="MG",SUMPRODUCT(Expenses!FP$20:FP$24,$I83:$I87)*$F83,MAX((Expenses!FP$20-$K83/12)*$J83*$F83,0)+MAX((Expenses!FP$21-$K84/12)*$J84*$F83,0)+MAX((Expenses!FP$22-$K85/12)*$J85*$F83,0)+MAX((Expenses!FP$23-$K86/12)*$J86*$F83,0)+MAX((Expenses!FP$24-$K87/12)*$J87*$F83,0)))),0)</f>
        <v>139.8089291931914</v>
      </c>
      <c r="FS249" s="154">
        <f>IF(AND(FS$165&lt;=$E83,FS$165&gt;=EOMONTH($D83,0)),IF($G83="NNN",SUM(Expenses!FQ$20:FQ$24)*$F83,IF($G83="FSG",0,IF($G83="MG",SUMPRODUCT(Expenses!FQ$20:FQ$24,$I83:$I87)*$F83,MAX((Expenses!FQ$20-$K83/12)*$J83*$F83,0)+MAX((Expenses!FQ$21-$K84/12)*$J84*$F83,0)+MAX((Expenses!FQ$22-$K85/12)*$J85*$F83,0)+MAX((Expenses!FQ$23-$K86/12)*$J86*$F83,0)+MAX((Expenses!FQ$24-$K87/12)*$J87*$F83,0)))),0)</f>
        <v>140.0555658787296</v>
      </c>
      <c r="FT249" s="154">
        <f>IF(AND(FT$165&lt;=$E83,FT$165&gt;=EOMONTH($D83,0)),IF($G83="NNN",SUM(Expenses!FR$20:FR$24)*$F83,IF($G83="FSG",0,IF($G83="MG",SUMPRODUCT(Expenses!FR$20:FR$24,$I83:$I87)*$F83,MAX((Expenses!FR$20-$K83/12)*$J83*$F83,0)+MAX((Expenses!FR$21-$K84/12)*$J84*$F83,0)+MAX((Expenses!FR$22-$K85/12)*$J85*$F83,0)+MAX((Expenses!FR$23-$K86/12)*$J86*$F83,0)+MAX((Expenses!FR$24-$K87/12)*$J87*$F83,0)))),0)</f>
        <v>140.30281083687004</v>
      </c>
      <c r="FU249" s="154">
        <f>IF(AND(FU$165&lt;=$E83,FU$165&gt;=EOMONTH($D83,0)),IF($G83="NNN",SUM(Expenses!FS$20:FS$24)*$F83,IF($G83="FSG",0,IF($G83="MG",SUMPRODUCT(Expenses!FS$20:FS$24,$I83:$I87)*$F83,MAX((Expenses!FS$20-$K83/12)*$J83*$F83,0)+MAX((Expenses!FS$21-$K84/12)*$J84*$F83,0)+MAX((Expenses!FS$22-$K85/12)*$J85*$F83,0)+MAX((Expenses!FS$23-$K86/12)*$J86*$F83,0)+MAX((Expenses!FS$24-$K87/12)*$J87*$F83,0)))),0)</f>
        <v>140.55066556777714</v>
      </c>
      <c r="FV249" s="154">
        <f>IF(AND(FV$165&lt;=$E83,FV$165&gt;=EOMONTH($D83,0)),IF($G83="NNN",SUM(Expenses!FT$20:FT$24)*$F83,IF($G83="FSG",0,IF($G83="MG",SUMPRODUCT(Expenses!FT$20:FT$24,$I83:$I87)*$F83,MAX((Expenses!FT$20-$K83/12)*$J83*$F83,0)+MAX((Expenses!FT$21-$K84/12)*$J84*$F83,0)+MAX((Expenses!FT$22-$K85/12)*$J85*$F83,0)+MAX((Expenses!FT$23-$K86/12)*$J86*$F83,0)+MAX((Expenses!FT$24-$K87/12)*$J87*$F83,0)))),0)</f>
        <v>140.79913157531496</v>
      </c>
      <c r="FW249" s="154">
        <f>IF(AND(FW$165&lt;=$E83,FW$165&gt;=EOMONTH($D83,0)),IF($G83="NNN",SUM(Expenses!FU$20:FU$24)*$F83,IF($G83="FSG",0,IF($G83="MG",SUMPRODUCT(Expenses!FU$20:FU$24,$I83:$I87)*$F83,MAX((Expenses!FU$20-$K83/12)*$J83*$F83,0)+MAX((Expenses!FU$21-$K84/12)*$J84*$F83,0)+MAX((Expenses!FU$22-$K85/12)*$J85*$F83,0)+MAX((Expenses!FU$23-$K86/12)*$J86*$F83,0)+MAX((Expenses!FU$24-$K87/12)*$J87*$F83,0)))),0)</f>
        <v>141.04821036705661</v>
      </c>
      <c r="FX249" s="154">
        <f>IF(AND(FX$165&lt;=$E83,FX$165&gt;=EOMONTH($D83,0)),IF($G83="NNN",SUM(Expenses!FV$20:FV$24)*$F83,IF($G83="FSG",0,IF($G83="MG",SUMPRODUCT(Expenses!FV$20:FV$24,$I83:$I87)*$F83,MAX((Expenses!FV$20-$K83/12)*$J83*$F83,0)+MAX((Expenses!FV$21-$K84/12)*$J84*$F83,0)+MAX((Expenses!FV$22-$K85/12)*$J85*$F83,0)+MAX((Expenses!FV$23-$K86/12)*$J86*$F83,0)+MAX((Expenses!FV$24-$K87/12)*$J87*$F83,0)))),0)</f>
        <v>141.29790345429328</v>
      </c>
      <c r="FY249" s="154">
        <f>IF(AND(FY$165&lt;=$E83,FY$165&gt;=EOMONTH($D83,0)),IF($G83="NNN",SUM(Expenses!FW$20:FW$24)*$F83,IF($G83="FSG",0,IF($G83="MG",SUMPRODUCT(Expenses!FW$20:FW$24,$I83:$I87)*$F83,MAX((Expenses!FW$20-$K83/12)*$J83*$F83,0)+MAX((Expenses!FW$21-$K84/12)*$J84*$F83,0)+MAX((Expenses!FW$22-$K85/12)*$J85*$F83,0)+MAX((Expenses!FW$23-$K86/12)*$J86*$F83,0)+MAX((Expenses!FW$24-$K87/12)*$J87*$F83,0)))),0)</f>
        <v>141.54821235204335</v>
      </c>
      <c r="FZ249" s="154">
        <f>IF(AND(FZ$165&lt;=$E83,FZ$165&gt;=EOMONTH($D83,0)),IF($G83="NNN",SUM(Expenses!FX$20:FX$24)*$F83,IF($G83="FSG",0,IF($G83="MG",SUMPRODUCT(Expenses!FX$20:FX$24,$I83:$I87)*$F83,MAX((Expenses!FX$20-$K83/12)*$J83*$F83,0)+MAX((Expenses!FX$21-$K84/12)*$J84*$F83,0)+MAX((Expenses!FX$22-$K85/12)*$J85*$F83,0)+MAX((Expenses!FX$23-$K86/12)*$J86*$F83,0)+MAX((Expenses!FX$24-$K87/12)*$J87*$F83,0)))),0)</f>
        <v>141.79913857906169</v>
      </c>
      <c r="GA249" s="154">
        <f>IF(AND(GA$165&lt;=$E83,GA$165&gt;=EOMONTH($D83,0)),IF($G83="NNN",SUM(Expenses!FY$20:FY$24)*$F83,IF($G83="FSG",0,IF($G83="MG",SUMPRODUCT(Expenses!FY$20:FY$24,$I83:$I87)*$F83,MAX((Expenses!FY$20-$K83/12)*$J83*$F83,0)+MAX((Expenses!FY$21-$K84/12)*$J84*$F83,0)+MAX((Expenses!FY$22-$K85/12)*$J85*$F83,0)+MAX((Expenses!FY$23-$K86/12)*$J86*$F83,0)+MAX((Expenses!FY$24-$K87/12)*$J87*$F83,0)))),0)</f>
        <v>0</v>
      </c>
      <c r="GB249" s="154">
        <f>IF(AND(GB$165&lt;=$E83,GB$165&gt;=EOMONTH($D83,0)),IF($G83="NNN",SUM(Expenses!FZ$20:FZ$24)*$F83,IF($G83="FSG",0,IF($G83="MG",SUMPRODUCT(Expenses!FZ$20:FZ$24,$I83:$I87)*$F83,MAX((Expenses!FZ$20-$K83/12)*$J83*$F83,0)+MAX((Expenses!FZ$21-$K84/12)*$J84*$F83,0)+MAX((Expenses!FZ$22-$K85/12)*$J85*$F83,0)+MAX((Expenses!FZ$23-$K86/12)*$J86*$F83,0)+MAX((Expenses!FZ$24-$K87/12)*$J87*$F83,0)))),0)</f>
        <v>0</v>
      </c>
      <c r="GC249" s="154">
        <f>IF(AND(GC$165&lt;=$E83,GC$165&gt;=EOMONTH($D83,0)),IF($G83="NNN",SUM(Expenses!GA$20:GA$24)*$F83,IF($G83="FSG",0,IF($G83="MG",SUMPRODUCT(Expenses!GA$20:GA$24,$I83:$I87)*$F83,MAX((Expenses!GA$20-$K83/12)*$J83*$F83,0)+MAX((Expenses!GA$21-$K84/12)*$J84*$F83,0)+MAX((Expenses!GA$22-$K85/12)*$J85*$F83,0)+MAX((Expenses!GA$23-$K86/12)*$J86*$F83,0)+MAX((Expenses!GA$24-$K87/12)*$J87*$F83,0)))),0)</f>
        <v>0</v>
      </c>
      <c r="GD249" s="154">
        <f>IF(AND(GD$165&lt;=$E83,GD$165&gt;=EOMONTH($D83,0)),IF($G83="NNN",SUM(Expenses!GB$20:GB$24)*$F83,IF($G83="FSG",0,IF($G83="MG",SUMPRODUCT(Expenses!GB$20:GB$24,$I83:$I87)*$F83,MAX((Expenses!GB$20-$K83/12)*$J83*$F83,0)+MAX((Expenses!GB$21-$K84/12)*$J84*$F83,0)+MAX((Expenses!GB$22-$K85/12)*$J85*$F83,0)+MAX((Expenses!GB$23-$K86/12)*$J86*$F83,0)+MAX((Expenses!GB$24-$K87/12)*$J87*$F83,0)))),0)</f>
        <v>0</v>
      </c>
      <c r="GE249" s="154">
        <f>IF(AND(GE$165&lt;=$E83,GE$165&gt;=EOMONTH($D83,0)),IF($G83="NNN",SUM(Expenses!GC$20:GC$24)*$F83,IF($G83="FSG",0,IF($G83="MG",SUMPRODUCT(Expenses!GC$20:GC$24,$I83:$I87)*$F83,MAX((Expenses!GC$20-$K83/12)*$J83*$F83,0)+MAX((Expenses!GC$21-$K84/12)*$J84*$F83,0)+MAX((Expenses!GC$22-$K85/12)*$J85*$F83,0)+MAX((Expenses!GC$23-$K86/12)*$J86*$F83,0)+MAX((Expenses!GC$24-$K87/12)*$J87*$F83,0)))),0)</f>
        <v>0</v>
      </c>
      <c r="GF249" s="154">
        <f>IF(AND(GF$165&lt;=$E83,GF$165&gt;=EOMONTH($D83,0)),IF($G83="NNN",SUM(Expenses!GD$20:GD$24)*$F83,IF($G83="FSG",0,IF($G83="MG",SUMPRODUCT(Expenses!GD$20:GD$24,$I83:$I87)*$F83,MAX((Expenses!GD$20-$K83/12)*$J83*$F83,0)+MAX((Expenses!GD$21-$K84/12)*$J84*$F83,0)+MAX((Expenses!GD$22-$K85/12)*$J85*$F83,0)+MAX((Expenses!GD$23-$K86/12)*$J86*$F83,0)+MAX((Expenses!GD$24-$K87/12)*$J87*$F83,0)))),0)</f>
        <v>0</v>
      </c>
      <c r="GG249" s="154">
        <f>IF(AND(GG$165&lt;=$E83,GG$165&gt;=EOMONTH($D83,0)),IF($G83="NNN",SUM(Expenses!GE$20:GE$24)*$F83,IF($G83="FSG",0,IF($G83="MG",SUMPRODUCT(Expenses!GE$20:GE$24,$I83:$I87)*$F83,MAX((Expenses!GE$20-$K83/12)*$J83*$F83,0)+MAX((Expenses!GE$21-$K84/12)*$J84*$F83,0)+MAX((Expenses!GE$22-$K85/12)*$J85*$F83,0)+MAX((Expenses!GE$23-$K86/12)*$J86*$F83,0)+MAX((Expenses!GE$24-$K87/12)*$J87*$F83,0)))),0)</f>
        <v>0</v>
      </c>
      <c r="GH249" s="154">
        <f>IF(AND(GH$165&lt;=$E83,GH$165&gt;=EOMONTH($D83,0)),IF($G83="NNN",SUM(Expenses!GF$20:GF$24)*$F83,IF($G83="FSG",0,IF($G83="MG",SUMPRODUCT(Expenses!GF$20:GF$24,$I83:$I87)*$F83,MAX((Expenses!GF$20-$K83/12)*$J83*$F83,0)+MAX((Expenses!GF$21-$K84/12)*$J84*$F83,0)+MAX((Expenses!GF$22-$K85/12)*$J85*$F83,0)+MAX((Expenses!GF$23-$K86/12)*$J86*$F83,0)+MAX((Expenses!GF$24-$K87/12)*$J87*$F83,0)))),0)</f>
        <v>0</v>
      </c>
      <c r="GI249" s="154">
        <f>IF(AND(GI$165&lt;=$E83,GI$165&gt;=EOMONTH($D83,0)),IF($G83="NNN",SUM(Expenses!GG$20:GG$24)*$F83,IF($G83="FSG",0,IF($G83="MG",SUMPRODUCT(Expenses!GG$20:GG$24,$I83:$I87)*$F83,MAX((Expenses!GG$20-$K83/12)*$J83*$F83,0)+MAX((Expenses!GG$21-$K84/12)*$J84*$F83,0)+MAX((Expenses!GG$22-$K85/12)*$J85*$F83,0)+MAX((Expenses!GG$23-$K86/12)*$J86*$F83,0)+MAX((Expenses!GG$24-$K87/12)*$J87*$F83,0)))),0)</f>
        <v>0</v>
      </c>
      <c r="GJ249" s="154">
        <f>IF(AND(GJ$165&lt;=$E83,GJ$165&gt;=EOMONTH($D83,0)),IF($G83="NNN",SUM(Expenses!GH$20:GH$24)*$F83,IF($G83="FSG",0,IF($G83="MG",SUMPRODUCT(Expenses!GH$20:GH$24,$I83:$I87)*$F83,MAX((Expenses!GH$20-$K83/12)*$J83*$F83,0)+MAX((Expenses!GH$21-$K84/12)*$J84*$F83,0)+MAX((Expenses!GH$22-$K85/12)*$J85*$F83,0)+MAX((Expenses!GH$23-$K86/12)*$J86*$F83,0)+MAX((Expenses!GH$24-$K87/12)*$J87*$F83,0)))),0)</f>
        <v>0</v>
      </c>
      <c r="GK249" s="154">
        <f>IF(AND(GK$165&lt;=$E83,GK$165&gt;=EOMONTH($D83,0)),IF($G83="NNN",SUM(Expenses!GI$20:GI$24)*$F83,IF($G83="FSG",0,IF($G83="MG",SUMPRODUCT(Expenses!GI$20:GI$24,$I83:$I87)*$F83,MAX((Expenses!GI$20-$K83/12)*$J83*$F83,0)+MAX((Expenses!GI$21-$K84/12)*$J84*$F83,0)+MAX((Expenses!GI$22-$K85/12)*$J85*$F83,0)+MAX((Expenses!GI$23-$K86/12)*$J86*$F83,0)+MAX((Expenses!GI$24-$K87/12)*$J87*$F83,0)))),0)</f>
        <v>0</v>
      </c>
      <c r="GL249" s="154">
        <f>IF(AND(GL$165&lt;=$E83,GL$165&gt;=EOMONTH($D83,0)),IF($G83="NNN",SUM(Expenses!GJ$20:GJ$24)*$F83,IF($G83="FSG",0,IF($G83="MG",SUMPRODUCT(Expenses!GJ$20:GJ$24,$I83:$I87)*$F83,MAX((Expenses!GJ$20-$K83/12)*$J83*$F83,0)+MAX((Expenses!GJ$21-$K84/12)*$J84*$F83,0)+MAX((Expenses!GJ$22-$K85/12)*$J85*$F83,0)+MAX((Expenses!GJ$23-$K86/12)*$J86*$F83,0)+MAX((Expenses!GJ$24-$K87/12)*$J87*$F83,0)))),0)</f>
        <v>0</v>
      </c>
      <c r="GM249" s="154">
        <f>IF(AND(GM$165&lt;=$E83,GM$165&gt;=EOMONTH($D83,0)),IF($G83="NNN",SUM(Expenses!GK$20:GK$24)*$F83,IF($G83="FSG",0,IF($G83="MG",SUMPRODUCT(Expenses!GK$20:GK$24,$I83:$I87)*$F83,MAX((Expenses!GK$20-$K83/12)*$J83*$F83,0)+MAX((Expenses!GK$21-$K84/12)*$J84*$F83,0)+MAX((Expenses!GK$22-$K85/12)*$J85*$F83,0)+MAX((Expenses!GK$23-$K86/12)*$J86*$F83,0)+MAX((Expenses!GK$24-$K87/12)*$J87*$F83,0)))),0)</f>
        <v>0</v>
      </c>
      <c r="GN249" s="154">
        <f>IF(AND(GN$165&lt;=$E83,GN$165&gt;=EOMONTH($D83,0)),IF($G83="NNN",SUM(Expenses!GL$20:GL$24)*$F83,IF($G83="FSG",0,IF($G83="MG",SUMPRODUCT(Expenses!GL$20:GL$24,$I83:$I87)*$F83,MAX((Expenses!GL$20-$K83/12)*$J83*$F83,0)+MAX((Expenses!GL$21-$K84/12)*$J84*$F83,0)+MAX((Expenses!GL$22-$K85/12)*$J85*$F83,0)+MAX((Expenses!GL$23-$K86/12)*$J86*$F83,0)+MAX((Expenses!GL$24-$K87/12)*$J87*$F83,0)))),0)</f>
        <v>0</v>
      </c>
      <c r="GO249" s="154">
        <f>IF(AND(GO$165&lt;=$E83,GO$165&gt;=EOMONTH($D83,0)),IF($G83="NNN",SUM(Expenses!GM$20:GM$24)*$F83,IF($G83="FSG",0,IF($G83="MG",SUMPRODUCT(Expenses!GM$20:GM$24,$I83:$I87)*$F83,MAX((Expenses!GM$20-$K83/12)*$J83*$F83,0)+MAX((Expenses!GM$21-$K84/12)*$J84*$F83,0)+MAX((Expenses!GM$22-$K85/12)*$J85*$F83,0)+MAX((Expenses!GM$23-$K86/12)*$J86*$F83,0)+MAX((Expenses!GM$24-$K87/12)*$J87*$F83,0)))),0)</f>
        <v>0</v>
      </c>
      <c r="GP249" s="154">
        <f>IF(AND(GP$165&lt;=$E83,GP$165&gt;=EOMONTH($D83,0)),IF($G83="NNN",SUM(Expenses!GN$20:GN$24)*$F83,IF($G83="FSG",0,IF($G83="MG",SUMPRODUCT(Expenses!GN$20:GN$24,$I83:$I87)*$F83,MAX((Expenses!GN$20-$K83/12)*$J83*$F83,0)+MAX((Expenses!GN$21-$K84/12)*$J84*$F83,0)+MAX((Expenses!GN$22-$K85/12)*$J85*$F83,0)+MAX((Expenses!GN$23-$K86/12)*$J86*$F83,0)+MAX((Expenses!GN$24-$K87/12)*$J87*$F83,0)))),0)</f>
        <v>0</v>
      </c>
      <c r="GQ249" s="154">
        <f>IF(AND(GQ$165&lt;=$E83,GQ$165&gt;=EOMONTH($D83,0)),IF($G83="NNN",SUM(Expenses!GO$20:GO$24)*$F83,IF($G83="FSG",0,IF($G83="MG",SUMPRODUCT(Expenses!GO$20:GO$24,$I83:$I87)*$F83,MAX((Expenses!GO$20-$K83/12)*$J83*$F83,0)+MAX((Expenses!GO$21-$K84/12)*$J84*$F83,0)+MAX((Expenses!GO$22-$K85/12)*$J85*$F83,0)+MAX((Expenses!GO$23-$K86/12)*$J86*$F83,0)+MAX((Expenses!GO$24-$K87/12)*$J87*$F83,0)))),0)</f>
        <v>0</v>
      </c>
      <c r="GR249" s="154">
        <f>IF(AND(GR$165&lt;=$E83,GR$165&gt;=EOMONTH($D83,0)),IF($G83="NNN",SUM(Expenses!GP$20:GP$24)*$F83,IF($G83="FSG",0,IF($G83="MG",SUMPRODUCT(Expenses!GP$20:GP$24,$I83:$I87)*$F83,MAX((Expenses!GP$20-$K83/12)*$J83*$F83,0)+MAX((Expenses!GP$21-$K84/12)*$J84*$F83,0)+MAX((Expenses!GP$22-$K85/12)*$J85*$F83,0)+MAX((Expenses!GP$23-$K86/12)*$J86*$F83,0)+MAX((Expenses!GP$24-$K87/12)*$J87*$F83,0)))),0)</f>
        <v>0</v>
      </c>
      <c r="GS249" s="154">
        <f>IF(AND(GS$165&lt;=$E83,GS$165&gt;=EOMONTH($D83,0)),IF($G83="NNN",SUM(Expenses!GQ$20:GQ$24)*$F83,IF($G83="FSG",0,IF($G83="MG",SUMPRODUCT(Expenses!GQ$20:GQ$24,$I83:$I87)*$F83,MAX((Expenses!GQ$20-$K83/12)*$J83*$F83,0)+MAX((Expenses!GQ$21-$K84/12)*$J84*$F83,0)+MAX((Expenses!GQ$22-$K85/12)*$J85*$F83,0)+MAX((Expenses!GQ$23-$K86/12)*$J86*$F83,0)+MAX((Expenses!GQ$24-$K87/12)*$J87*$F83,0)))),0)</f>
        <v>0</v>
      </c>
      <c r="GT249" s="154">
        <f>IF(AND(GT$165&lt;=$E83,GT$165&gt;=EOMONTH($D83,0)),IF($G83="NNN",SUM(Expenses!GR$20:GR$24)*$F83,IF($G83="FSG",0,IF($G83="MG",SUMPRODUCT(Expenses!GR$20:GR$24,$I83:$I87)*$F83,MAX((Expenses!GR$20-$K83/12)*$J83*$F83,0)+MAX((Expenses!GR$21-$K84/12)*$J84*$F83,0)+MAX((Expenses!GR$22-$K85/12)*$J85*$F83,0)+MAX((Expenses!GR$23-$K86/12)*$J86*$F83,0)+MAX((Expenses!GR$24-$K87/12)*$J87*$F83,0)))),0)</f>
        <v>0</v>
      </c>
      <c r="GU249" s="154">
        <f>IF(AND(GU$165&lt;=$E83,GU$165&gt;=EOMONTH($D83,0)),IF($G83="NNN",SUM(Expenses!GS$20:GS$24)*$F83,IF($G83="FSG",0,IF($G83="MG",SUMPRODUCT(Expenses!GS$20:GS$24,$I83:$I87)*$F83,MAX((Expenses!GS$20-$K83/12)*$J83*$F83,0)+MAX((Expenses!GS$21-$K84/12)*$J84*$F83,0)+MAX((Expenses!GS$22-$K85/12)*$J85*$F83,0)+MAX((Expenses!GS$23-$K86/12)*$J86*$F83,0)+MAX((Expenses!GS$24-$K87/12)*$J87*$F83,0)))),0)</f>
        <v>0</v>
      </c>
      <c r="GV249" s="154">
        <f>IF(AND(GV$165&lt;=$E83,GV$165&gt;=EOMONTH($D83,0)),IF($G83="NNN",SUM(Expenses!GT$20:GT$24)*$F83,IF($G83="FSG",0,IF($G83="MG",SUMPRODUCT(Expenses!GT$20:GT$24,$I83:$I87)*$F83,MAX((Expenses!GT$20-$K83/12)*$J83*$F83,0)+MAX((Expenses!GT$21-$K84/12)*$J84*$F83,0)+MAX((Expenses!GT$22-$K85/12)*$J85*$F83,0)+MAX((Expenses!GT$23-$K86/12)*$J86*$F83,0)+MAX((Expenses!GT$24-$K87/12)*$J87*$F83,0)))),0)</f>
        <v>0</v>
      </c>
      <c r="GW249" s="154">
        <f>IF(AND(GW$165&lt;=$E83,GW$165&gt;=EOMONTH($D83,0)),IF($G83="NNN",SUM(Expenses!GU$20:GU$24)*$F83,IF($G83="FSG",0,IF($G83="MG",SUMPRODUCT(Expenses!GU$20:GU$24,$I83:$I87)*$F83,MAX((Expenses!GU$20-$K83/12)*$J83*$F83,0)+MAX((Expenses!GU$21-$K84/12)*$J84*$F83,0)+MAX((Expenses!GU$22-$K85/12)*$J85*$F83,0)+MAX((Expenses!GU$23-$K86/12)*$J86*$F83,0)+MAX((Expenses!GU$24-$K87/12)*$J87*$F83,0)))),0)</f>
        <v>0</v>
      </c>
      <c r="GX249" s="154">
        <f>IF(AND(GX$165&lt;=$E83,GX$165&gt;=EOMONTH($D83,0)),IF($G83="NNN",SUM(Expenses!GV$20:GV$24)*$F83,IF($G83="FSG",0,IF($G83="MG",SUMPRODUCT(Expenses!GV$20:GV$24,$I83:$I87)*$F83,MAX((Expenses!GV$20-$K83/12)*$J83*$F83,0)+MAX((Expenses!GV$21-$K84/12)*$J84*$F83,0)+MAX((Expenses!GV$22-$K85/12)*$J85*$F83,0)+MAX((Expenses!GV$23-$K86/12)*$J86*$F83,0)+MAX((Expenses!GV$24-$K87/12)*$J87*$F83,0)))),0)</f>
        <v>0</v>
      </c>
      <c r="GY249" s="154">
        <f>IF(AND(GY$165&lt;=$E83,GY$165&gt;=EOMONTH($D83,0)),IF($G83="NNN",SUM(Expenses!GW$20:GW$24)*$F83,IF($G83="FSG",0,IF($G83="MG",SUMPRODUCT(Expenses!GW$20:GW$24,$I83:$I87)*$F83,MAX((Expenses!GW$20-$K83/12)*$J83*$F83,0)+MAX((Expenses!GW$21-$K84/12)*$J84*$F83,0)+MAX((Expenses!GW$22-$K85/12)*$J85*$F83,0)+MAX((Expenses!GW$23-$K86/12)*$J86*$F83,0)+MAX((Expenses!GW$24-$K87/12)*$J87*$F83,0)))),0)</f>
        <v>0</v>
      </c>
      <c r="GZ249" s="154">
        <f>IF(AND(GZ$165&lt;=$E83,GZ$165&gt;=EOMONTH($D83,0)),IF($G83="NNN",SUM(Expenses!GX$20:GX$24)*$F83,IF($G83="FSG",0,IF($G83="MG",SUMPRODUCT(Expenses!GX$20:GX$24,$I83:$I87)*$F83,MAX((Expenses!GX$20-$K83/12)*$J83*$F83,0)+MAX((Expenses!GX$21-$K84/12)*$J84*$F83,0)+MAX((Expenses!GX$22-$K85/12)*$J85*$F83,0)+MAX((Expenses!GX$23-$K86/12)*$J86*$F83,0)+MAX((Expenses!GX$24-$K87/12)*$J87*$F83,0)))),0)</f>
        <v>0</v>
      </c>
      <c r="HA249" s="154">
        <f>IF(AND(HA$165&lt;=$E83,HA$165&gt;=EOMONTH($D83,0)),IF($G83="NNN",SUM(Expenses!GY$20:GY$24)*$F83,IF($G83="FSG",0,IF($G83="MG",SUMPRODUCT(Expenses!GY$20:GY$24,$I83:$I87)*$F83,MAX((Expenses!GY$20-$K83/12)*$J83*$F83,0)+MAX((Expenses!GY$21-$K84/12)*$J84*$F83,0)+MAX((Expenses!GY$22-$K85/12)*$J85*$F83,0)+MAX((Expenses!GY$23-$K86/12)*$J86*$F83,0)+MAX((Expenses!GY$24-$K87/12)*$J87*$F83,0)))),0)</f>
        <v>0</v>
      </c>
      <c r="HB249" s="154">
        <f>IF(AND(HB$165&lt;=$E83,HB$165&gt;=EOMONTH($D83,0)),IF($G83="NNN",SUM(Expenses!GZ$20:GZ$24)*$F83,IF($G83="FSG",0,IF($G83="MG",SUMPRODUCT(Expenses!GZ$20:GZ$24,$I83:$I87)*$F83,MAX((Expenses!GZ$20-$K83/12)*$J83*$F83,0)+MAX((Expenses!GZ$21-$K84/12)*$J84*$F83,0)+MAX((Expenses!GZ$22-$K85/12)*$J85*$F83,0)+MAX((Expenses!GZ$23-$K86/12)*$J86*$F83,0)+MAX((Expenses!GZ$24-$K87/12)*$J87*$F83,0)))),0)</f>
        <v>0</v>
      </c>
      <c r="HC249" s="154">
        <f>IF(AND(HC$165&lt;=$E83,HC$165&gt;=EOMONTH($D83,0)),IF($G83="NNN",SUM(Expenses!HA$20:HA$24)*$F83,IF($G83="FSG",0,IF($G83="MG",SUMPRODUCT(Expenses!HA$20:HA$24,$I83:$I87)*$F83,MAX((Expenses!HA$20-$K83/12)*$J83*$F83,0)+MAX((Expenses!HA$21-$K84/12)*$J84*$F83,0)+MAX((Expenses!HA$22-$K85/12)*$J85*$F83,0)+MAX((Expenses!HA$23-$K86/12)*$J86*$F83,0)+MAX((Expenses!HA$24-$K87/12)*$J87*$F83,0)))),0)</f>
        <v>0</v>
      </c>
      <c r="HD249" s="154">
        <f>IF(AND(HD$165&lt;=$E83,HD$165&gt;=EOMONTH($D83,0)),IF($G83="NNN",SUM(Expenses!HB$20:HB$24)*$F83,IF($G83="FSG",0,IF($G83="MG",SUMPRODUCT(Expenses!HB$20:HB$24,$I83:$I87)*$F83,MAX((Expenses!HB$20-$K83/12)*$J83*$F83,0)+MAX((Expenses!HB$21-$K84/12)*$J84*$F83,0)+MAX((Expenses!HB$22-$K85/12)*$J85*$F83,0)+MAX((Expenses!HB$23-$K86/12)*$J86*$F83,0)+MAX((Expenses!HB$24-$K87/12)*$J87*$F83,0)))),0)</f>
        <v>0</v>
      </c>
      <c r="HE249" s="154">
        <f>IF(AND(HE$165&lt;=$E83,HE$165&gt;=EOMONTH($D83,0)),IF($G83="NNN",SUM(Expenses!HC$20:HC$24)*$F83,IF($G83="FSG",0,IF($G83="MG",SUMPRODUCT(Expenses!HC$20:HC$24,$I83:$I87)*$F83,MAX((Expenses!HC$20-$K83/12)*$J83*$F83,0)+MAX((Expenses!HC$21-$K84/12)*$J84*$F83,0)+MAX((Expenses!HC$22-$K85/12)*$J85*$F83,0)+MAX((Expenses!HC$23-$K86/12)*$J86*$F83,0)+MAX((Expenses!HC$24-$K87/12)*$J87*$F83,0)))),0)</f>
        <v>0</v>
      </c>
      <c r="HF249" s="154">
        <f>IF(AND(HF$165&lt;=$E83,HF$165&gt;=EOMONTH($D83,0)),IF($G83="NNN",SUM(Expenses!HD$20:HD$24)*$F83,IF($G83="FSG",0,IF($G83="MG",SUMPRODUCT(Expenses!HD$20:HD$24,$I83:$I87)*$F83,MAX((Expenses!HD$20-$K83/12)*$J83*$F83,0)+MAX((Expenses!HD$21-$K84/12)*$J84*$F83,0)+MAX((Expenses!HD$22-$K85/12)*$J85*$F83,0)+MAX((Expenses!HD$23-$K86/12)*$J86*$F83,0)+MAX((Expenses!HD$24-$K87/12)*$J87*$F83,0)))),0)</f>
        <v>0</v>
      </c>
      <c r="HG249" s="154">
        <f>IF(AND(HG$165&lt;=$E83,HG$165&gt;=EOMONTH($D83,0)),IF($G83="NNN",SUM(Expenses!HE$20:HE$24)*$F83,IF($G83="FSG",0,IF($G83="MG",SUMPRODUCT(Expenses!HE$20:HE$24,$I83:$I87)*$F83,MAX((Expenses!HE$20-$K83/12)*$J83*$F83,0)+MAX((Expenses!HE$21-$K84/12)*$J84*$F83,0)+MAX((Expenses!HE$22-$K85/12)*$J85*$F83,0)+MAX((Expenses!HE$23-$K86/12)*$J86*$F83,0)+MAX((Expenses!HE$24-$K87/12)*$J87*$F83,0)))),0)</f>
        <v>0</v>
      </c>
      <c r="HH249" s="154">
        <f>IF(AND(HH$165&lt;=$E83,HH$165&gt;=EOMONTH($D83,0)),IF($G83="NNN",SUM(Expenses!HF$20:HF$24)*$F83,IF($G83="FSG",0,IF($G83="MG",SUMPRODUCT(Expenses!HF$20:HF$24,$I83:$I87)*$F83,MAX((Expenses!HF$20-$K83/12)*$J83*$F83,0)+MAX((Expenses!HF$21-$K84/12)*$J84*$F83,0)+MAX((Expenses!HF$22-$K85/12)*$J85*$F83,0)+MAX((Expenses!HF$23-$K86/12)*$J86*$F83,0)+MAX((Expenses!HF$24-$K87/12)*$J87*$F83,0)))),0)</f>
        <v>0</v>
      </c>
      <c r="HI249" s="154">
        <f>IF(AND(HI$165&lt;=$E83,HI$165&gt;=EOMONTH($D83,0)),IF($G83="NNN",SUM(Expenses!HG$20:HG$24)*$F83,IF($G83="FSG",0,IF($G83="MG",SUMPRODUCT(Expenses!HG$20:HG$24,$I83:$I87)*$F83,MAX((Expenses!HG$20-$K83/12)*$J83*$F83,0)+MAX((Expenses!HG$21-$K84/12)*$J84*$F83,0)+MAX((Expenses!HG$22-$K85/12)*$J85*$F83,0)+MAX((Expenses!HG$23-$K86/12)*$J86*$F83,0)+MAX((Expenses!HG$24-$K87/12)*$J87*$F83,0)))),0)</f>
        <v>0</v>
      </c>
      <c r="HJ249" s="154">
        <f>IF(AND(HJ$165&lt;=$E83,HJ$165&gt;=EOMONTH($D83,0)),IF($G83="NNN",SUM(Expenses!HH$20:HH$24)*$F83,IF($G83="FSG",0,IF($G83="MG",SUMPRODUCT(Expenses!HH$20:HH$24,$I83:$I87)*$F83,MAX((Expenses!HH$20-$K83/12)*$J83*$F83,0)+MAX((Expenses!HH$21-$K84/12)*$J84*$F83,0)+MAX((Expenses!HH$22-$K85/12)*$J85*$F83,0)+MAX((Expenses!HH$23-$K86/12)*$J86*$F83,0)+MAX((Expenses!HH$24-$K87/12)*$J87*$F83,0)))),0)</f>
        <v>0</v>
      </c>
      <c r="HK249" s="154">
        <f>IF(AND(HK$165&lt;=$E83,HK$165&gt;=EOMONTH($D83,0)),IF($G83="NNN",SUM(Expenses!HI$20:HI$24)*$F83,IF($G83="FSG",0,IF($G83="MG",SUMPRODUCT(Expenses!HI$20:HI$24,$I83:$I87)*$F83,MAX((Expenses!HI$20-$K83/12)*$J83*$F83,0)+MAX((Expenses!HI$21-$K84/12)*$J84*$F83,0)+MAX((Expenses!HI$22-$K85/12)*$J85*$F83,0)+MAX((Expenses!HI$23-$K86/12)*$J86*$F83,0)+MAX((Expenses!HI$24-$K87/12)*$J87*$F83,0)))),0)</f>
        <v>0</v>
      </c>
      <c r="HL249" s="154">
        <f>IF(AND(HL$165&lt;=$E83,HL$165&gt;=EOMONTH($D83,0)),IF($G83="NNN",SUM(Expenses!HJ$20:HJ$24)*$F83,IF($G83="FSG",0,IF($G83="MG",SUMPRODUCT(Expenses!HJ$20:HJ$24,$I83:$I87)*$F83,MAX((Expenses!HJ$20-$K83/12)*$J83*$F83,0)+MAX((Expenses!HJ$21-$K84/12)*$J84*$F83,0)+MAX((Expenses!HJ$22-$K85/12)*$J85*$F83,0)+MAX((Expenses!HJ$23-$K86/12)*$J86*$F83,0)+MAX((Expenses!HJ$24-$K87/12)*$J87*$F83,0)))),0)</f>
        <v>0</v>
      </c>
      <c r="HM249" s="154">
        <f>IF(AND(HM$165&lt;=$E83,HM$165&gt;=EOMONTH($D83,0)),IF($G83="NNN",SUM(Expenses!HK$20:HK$24)*$F83,IF($G83="FSG",0,IF($G83="MG",SUMPRODUCT(Expenses!HK$20:HK$24,$I83:$I87)*$F83,MAX((Expenses!HK$20-$K83/12)*$J83*$F83,0)+MAX((Expenses!HK$21-$K84/12)*$J84*$F83,0)+MAX((Expenses!HK$22-$K85/12)*$J85*$F83,0)+MAX((Expenses!HK$23-$K86/12)*$J86*$F83,0)+MAX((Expenses!HK$24-$K87/12)*$J87*$F83,0)))),0)</f>
        <v>0</v>
      </c>
      <c r="HN249" s="154">
        <f>IF(AND(HN$165&lt;=$E83,HN$165&gt;=EOMONTH($D83,0)),IF($G83="NNN",SUM(Expenses!HL$20:HL$24)*$F83,IF($G83="FSG",0,IF($G83="MG",SUMPRODUCT(Expenses!HL$20:HL$24,$I83:$I87)*$F83,MAX((Expenses!HL$20-$K83/12)*$J83*$F83,0)+MAX((Expenses!HL$21-$K84/12)*$J84*$F83,0)+MAX((Expenses!HL$22-$K85/12)*$J85*$F83,0)+MAX((Expenses!HL$23-$K86/12)*$J86*$F83,0)+MAX((Expenses!HL$24-$K87/12)*$J87*$F83,0)))),0)</f>
        <v>0</v>
      </c>
      <c r="HO249" s="154">
        <f>IF(AND(HO$165&lt;=$E83,HO$165&gt;=EOMONTH($D83,0)),IF($G83="NNN",SUM(Expenses!HM$20:HM$24)*$F83,IF($G83="FSG",0,IF($G83="MG",SUMPRODUCT(Expenses!HM$20:HM$24,$I83:$I87)*$F83,MAX((Expenses!HM$20-$K83/12)*$J83*$F83,0)+MAX((Expenses!HM$21-$K84/12)*$J84*$F83,0)+MAX((Expenses!HM$22-$K85/12)*$J85*$F83,0)+MAX((Expenses!HM$23-$K86/12)*$J86*$F83,0)+MAX((Expenses!HM$24-$K87/12)*$J87*$F83,0)))),0)</f>
        <v>0</v>
      </c>
      <c r="HP249" s="154">
        <f>IF(AND(HP$165&lt;=$E83,HP$165&gt;=EOMONTH($D83,0)),IF($G83="NNN",SUM(Expenses!HN$20:HN$24)*$F83,IF($G83="FSG",0,IF($G83="MG",SUMPRODUCT(Expenses!HN$20:HN$24,$I83:$I87)*$F83,MAX((Expenses!HN$20-$K83/12)*$J83*$F83,0)+MAX((Expenses!HN$21-$K84/12)*$J84*$F83,0)+MAX((Expenses!HN$22-$K85/12)*$J85*$F83,0)+MAX((Expenses!HN$23-$K86/12)*$J86*$F83,0)+MAX((Expenses!HN$24-$K87/12)*$J87*$F83,0)))),0)</f>
        <v>0</v>
      </c>
      <c r="HQ249" s="154">
        <f>IF(AND(HQ$165&lt;=$E83,HQ$165&gt;=EOMONTH($D83,0)),IF($G83="NNN",SUM(Expenses!HO$20:HO$24)*$F83,IF($G83="FSG",0,IF($G83="MG",SUMPRODUCT(Expenses!HO$20:HO$24,$I83:$I87)*$F83,MAX((Expenses!HO$20-$K83/12)*$J83*$F83,0)+MAX((Expenses!HO$21-$K84/12)*$J84*$F83,0)+MAX((Expenses!HO$22-$K85/12)*$J85*$F83,0)+MAX((Expenses!HO$23-$K86/12)*$J86*$F83,0)+MAX((Expenses!HO$24-$K87/12)*$J87*$F83,0)))),0)</f>
        <v>0</v>
      </c>
      <c r="HR249" s="154">
        <f>IF(AND(HR$165&lt;=$E83,HR$165&gt;=EOMONTH($D83,0)),IF($G83="NNN",SUM(Expenses!HP$20:HP$24)*$F83,IF($G83="FSG",0,IF($G83="MG",SUMPRODUCT(Expenses!HP$20:HP$24,$I83:$I87)*$F83,MAX((Expenses!HP$20-$K83/12)*$J83*$F83,0)+MAX((Expenses!HP$21-$K84/12)*$J84*$F83,0)+MAX((Expenses!HP$22-$K85/12)*$J85*$F83,0)+MAX((Expenses!HP$23-$K86/12)*$J86*$F83,0)+MAX((Expenses!HP$24-$K87/12)*$J87*$F83,0)))),0)</f>
        <v>0</v>
      </c>
      <c r="HS249" s="154">
        <f>IF(AND(HS$165&lt;=$E83,HS$165&gt;=EOMONTH($D83,0)),IF($G83="NNN",SUM(Expenses!HQ$20:HQ$24)*$F83,IF($G83="FSG",0,IF($G83="MG",SUMPRODUCT(Expenses!HQ$20:HQ$24,$I83:$I87)*$F83,MAX((Expenses!HQ$20-$K83/12)*$J83*$F83,0)+MAX((Expenses!HQ$21-$K84/12)*$J84*$F83,0)+MAX((Expenses!HQ$22-$K85/12)*$J85*$F83,0)+MAX((Expenses!HQ$23-$K86/12)*$J86*$F83,0)+MAX((Expenses!HQ$24-$K87/12)*$J87*$F83,0)))),0)</f>
        <v>0</v>
      </c>
      <c r="HT249" s="154">
        <f>IF(AND(HT$165&lt;=$E83,HT$165&gt;=EOMONTH($D83,0)),IF($G83="NNN",SUM(Expenses!HR$20:HR$24)*$F83,IF($G83="FSG",0,IF($G83="MG",SUMPRODUCT(Expenses!HR$20:HR$24,$I83:$I87)*$F83,MAX((Expenses!HR$20-$K83/12)*$J83*$F83,0)+MAX((Expenses!HR$21-$K84/12)*$J84*$F83,0)+MAX((Expenses!HR$22-$K85/12)*$J85*$F83,0)+MAX((Expenses!HR$23-$K86/12)*$J86*$F83,0)+MAX((Expenses!HR$24-$K87/12)*$J87*$F83,0)))),0)</f>
        <v>0</v>
      </c>
      <c r="HU249" s="154">
        <f>IF(AND(HU$165&lt;=$E83,HU$165&gt;=EOMONTH($D83,0)),IF($G83="NNN",SUM(Expenses!HS$20:HS$24)*$F83,IF($G83="FSG",0,IF($G83="MG",SUMPRODUCT(Expenses!HS$20:HS$24,$I83:$I87)*$F83,MAX((Expenses!HS$20-$K83/12)*$J83*$F83,0)+MAX((Expenses!HS$21-$K84/12)*$J84*$F83,0)+MAX((Expenses!HS$22-$K85/12)*$J85*$F83,0)+MAX((Expenses!HS$23-$K86/12)*$J86*$F83,0)+MAX((Expenses!HS$24-$K87/12)*$J87*$F83,0)))),0)</f>
        <v>0</v>
      </c>
      <c r="HV249" s="154">
        <f>IF(AND(HV$165&lt;=$E83,HV$165&gt;=EOMONTH($D83,0)),IF($G83="NNN",SUM(Expenses!HT$20:HT$24)*$F83,IF($G83="FSG",0,IF($G83="MG",SUMPRODUCT(Expenses!HT$20:HT$24,$I83:$I87)*$F83,MAX((Expenses!HT$20-$K83/12)*$J83*$F83,0)+MAX((Expenses!HT$21-$K84/12)*$J84*$F83,0)+MAX((Expenses!HT$22-$K85/12)*$J85*$F83,0)+MAX((Expenses!HT$23-$K86/12)*$J86*$F83,0)+MAX((Expenses!HT$24-$K87/12)*$J87*$F83,0)))),0)</f>
        <v>0</v>
      </c>
      <c r="HW249" s="154">
        <f>IF(AND(HW$165&lt;=$E83,HW$165&gt;=EOMONTH($D83,0)),IF($G83="NNN",SUM(Expenses!HU$20:HU$24)*$F83,IF($G83="FSG",0,IF($G83="MG",SUMPRODUCT(Expenses!HU$20:HU$24,$I83:$I87)*$F83,MAX((Expenses!HU$20-$K83/12)*$J83*$F83,0)+MAX((Expenses!HU$21-$K84/12)*$J84*$F83,0)+MAX((Expenses!HU$22-$K85/12)*$J85*$F83,0)+MAX((Expenses!HU$23-$K86/12)*$J86*$F83,0)+MAX((Expenses!HU$24-$K87/12)*$J87*$F83,0)))),0)</f>
        <v>0</v>
      </c>
      <c r="HX249" s="154">
        <f>IF(AND(HX$165&lt;=$E83,HX$165&gt;=EOMONTH($D83,0)),IF($G83="NNN",SUM(Expenses!HV$20:HV$24)*$F83,IF($G83="FSG",0,IF($G83="MG",SUMPRODUCT(Expenses!HV$20:HV$24,$I83:$I87)*$F83,MAX((Expenses!HV$20-$K83/12)*$J83*$F83,0)+MAX((Expenses!HV$21-$K84/12)*$J84*$F83,0)+MAX((Expenses!HV$22-$K85/12)*$J85*$F83,0)+MAX((Expenses!HV$23-$K86/12)*$J86*$F83,0)+MAX((Expenses!HV$24-$K87/12)*$J87*$F83,0)))),0)</f>
        <v>0</v>
      </c>
      <c r="HY249" s="154">
        <f>IF(AND(HY$165&lt;=$E83,HY$165&gt;=EOMONTH($D83,0)),IF($G83="NNN",SUM(Expenses!HW$20:HW$24)*$F83,IF($G83="FSG",0,IF($G83="MG",SUMPRODUCT(Expenses!HW$20:HW$24,$I83:$I87)*$F83,MAX((Expenses!HW$20-$K83/12)*$J83*$F83,0)+MAX((Expenses!HW$21-$K84/12)*$J84*$F83,0)+MAX((Expenses!HW$22-$K85/12)*$J85*$F83,0)+MAX((Expenses!HW$23-$K86/12)*$J86*$F83,0)+MAX((Expenses!HW$24-$K87/12)*$J87*$F83,0)))),0)</f>
        <v>0</v>
      </c>
      <c r="HZ249" s="154">
        <f>IF(AND(HZ$165&lt;=$E83,HZ$165&gt;=EOMONTH($D83,0)),IF($G83="NNN",SUM(Expenses!HX$20:HX$24)*$F83,IF($G83="FSG",0,IF($G83="MG",SUMPRODUCT(Expenses!HX$20:HX$24,$I83:$I87)*$F83,MAX((Expenses!HX$20-$K83/12)*$J83*$F83,0)+MAX((Expenses!HX$21-$K84/12)*$J84*$F83,0)+MAX((Expenses!HX$22-$K85/12)*$J85*$F83,0)+MAX((Expenses!HX$23-$K86/12)*$J86*$F83,0)+MAX((Expenses!HX$24-$K87/12)*$J87*$F83,0)))),0)</f>
        <v>0</v>
      </c>
      <c r="IA249" s="154">
        <f>IF(AND(IA$165&lt;=$E83,IA$165&gt;=EOMONTH($D83,0)),IF($G83="NNN",SUM(Expenses!HY$20:HY$24)*$F83,IF($G83="FSG",0,IF($G83="MG",SUMPRODUCT(Expenses!HY$20:HY$24,$I83:$I87)*$F83,MAX((Expenses!HY$20-$K83/12)*$J83*$F83,0)+MAX((Expenses!HY$21-$K84/12)*$J84*$F83,0)+MAX((Expenses!HY$22-$K85/12)*$J85*$F83,0)+MAX((Expenses!HY$23-$K86/12)*$J86*$F83,0)+MAX((Expenses!HY$24-$K87/12)*$J87*$F83,0)))),0)</f>
        <v>0</v>
      </c>
      <c r="IB249" s="154">
        <f>IF(AND(IB$165&lt;=$E83,IB$165&gt;=EOMONTH($D83,0)),IF($G83="NNN",SUM(Expenses!HZ$20:HZ$24)*$F83,IF($G83="FSG",0,IF($G83="MG",SUMPRODUCT(Expenses!HZ$20:HZ$24,$I83:$I87)*$F83,MAX((Expenses!HZ$20-$K83/12)*$J83*$F83,0)+MAX((Expenses!HZ$21-$K84/12)*$J84*$F83,0)+MAX((Expenses!HZ$22-$K85/12)*$J85*$F83,0)+MAX((Expenses!HZ$23-$K86/12)*$J86*$F83,0)+MAX((Expenses!HZ$24-$K87/12)*$J87*$F83,0)))),0)</f>
        <v>0</v>
      </c>
      <c r="IC249" s="154">
        <f>IF(AND(IC$165&lt;=$E83,IC$165&gt;=EOMONTH($D83,0)),IF($G83="NNN",SUM(Expenses!IA$20:IA$24)*$F83,IF($G83="FSG",0,IF($G83="MG",SUMPRODUCT(Expenses!IA$20:IA$24,$I83:$I87)*$F83,MAX((Expenses!IA$20-$K83/12)*$J83*$F83,0)+MAX((Expenses!IA$21-$K84/12)*$J84*$F83,0)+MAX((Expenses!IA$22-$K85/12)*$J85*$F83,0)+MAX((Expenses!IA$23-$K86/12)*$J86*$F83,0)+MAX((Expenses!IA$24-$K87/12)*$J87*$F83,0)))),0)</f>
        <v>0</v>
      </c>
      <c r="ID249" s="154">
        <f>IF(AND(ID$165&lt;=$E83,ID$165&gt;=EOMONTH($D83,0)),IF($G83="NNN",SUM(Expenses!IB$20:IB$24)*$F83,IF($G83="FSG",0,IF($G83="MG",SUMPRODUCT(Expenses!IB$20:IB$24,$I83:$I87)*$F83,MAX((Expenses!IB$20-$K83/12)*$J83*$F83,0)+MAX((Expenses!IB$21-$K84/12)*$J84*$F83,0)+MAX((Expenses!IB$22-$K85/12)*$J85*$F83,0)+MAX((Expenses!IB$23-$K86/12)*$J86*$F83,0)+MAX((Expenses!IB$24-$K87/12)*$J87*$F83,0)))),0)</f>
        <v>0</v>
      </c>
      <c r="IE249" s="154">
        <f>IF(AND(IE$165&lt;=$E83,IE$165&gt;=EOMONTH($D83,0)),IF($G83="NNN",SUM(Expenses!IC$20:IC$24)*$F83,IF($G83="FSG",0,IF($G83="MG",SUMPRODUCT(Expenses!IC$20:IC$24,$I83:$I87)*$F83,MAX((Expenses!IC$20-$K83/12)*$J83*$F83,0)+MAX((Expenses!IC$21-$K84/12)*$J84*$F83,0)+MAX((Expenses!IC$22-$K85/12)*$J85*$F83,0)+MAX((Expenses!IC$23-$K86/12)*$J86*$F83,0)+MAX((Expenses!IC$24-$K87/12)*$J87*$F83,0)))),0)</f>
        <v>0</v>
      </c>
      <c r="IF249" s="154">
        <f>IF(AND(IF$165&lt;=$E83,IF$165&gt;=EOMONTH($D83,0)),IF($G83="NNN",SUM(Expenses!ID$20:ID$24)*$F83,IF($G83="FSG",0,IF($G83="MG",SUMPRODUCT(Expenses!ID$20:ID$24,$I83:$I87)*$F83,MAX((Expenses!ID$20-$K83/12)*$J83*$F83,0)+MAX((Expenses!ID$21-$K84/12)*$J84*$F83,0)+MAX((Expenses!ID$22-$K85/12)*$J85*$F83,0)+MAX((Expenses!ID$23-$K86/12)*$J86*$F83,0)+MAX((Expenses!ID$24-$K87/12)*$J87*$F83,0)))),0)</f>
        <v>0</v>
      </c>
      <c r="IG249" s="154">
        <f>IF(AND(IG$165&lt;=$E83,IG$165&gt;=EOMONTH($D83,0)),IF($G83="NNN",SUM(Expenses!IE$20:IE$24)*$F83,IF($G83="FSG",0,IF($G83="MG",SUMPRODUCT(Expenses!IE$20:IE$24,$I83:$I87)*$F83,MAX((Expenses!IE$20-$K83/12)*$J83*$F83,0)+MAX((Expenses!IE$21-$K84/12)*$J84*$F83,0)+MAX((Expenses!IE$22-$K85/12)*$J85*$F83,0)+MAX((Expenses!IE$23-$K86/12)*$J86*$F83,0)+MAX((Expenses!IE$24-$K87/12)*$J87*$F83,0)))),0)</f>
        <v>0</v>
      </c>
      <c r="IH249" s="154">
        <f>IF(AND(IH$165&lt;=$E83,IH$165&gt;=EOMONTH($D83,0)),IF($G83="NNN",SUM(Expenses!IF$20:IF$24)*$F83,IF($G83="FSG",0,IF($G83="MG",SUMPRODUCT(Expenses!IF$20:IF$24,$I83:$I87)*$F83,MAX((Expenses!IF$20-$K83/12)*$J83*$F83,0)+MAX((Expenses!IF$21-$K84/12)*$J84*$F83,0)+MAX((Expenses!IF$22-$K85/12)*$J85*$F83,0)+MAX((Expenses!IF$23-$K86/12)*$J86*$F83,0)+MAX((Expenses!IF$24-$K87/12)*$J87*$F83,0)))),0)</f>
        <v>0</v>
      </c>
      <c r="II249" s="154">
        <f>IF(AND(II$165&lt;=$E83,II$165&gt;=EOMONTH($D83,0)),IF($G83="NNN",SUM(Expenses!IG$20:IG$24)*$F83,IF($G83="FSG",0,IF($G83="MG",SUMPRODUCT(Expenses!IG$20:IG$24,$I83:$I87)*$F83,MAX((Expenses!IG$20-$K83/12)*$J83*$F83,0)+MAX((Expenses!IG$21-$K84/12)*$J84*$F83,0)+MAX((Expenses!IG$22-$K85/12)*$J85*$F83,0)+MAX((Expenses!IG$23-$K86/12)*$J86*$F83,0)+MAX((Expenses!IG$24-$K87/12)*$J87*$F83,0)))),0)</f>
        <v>0</v>
      </c>
      <c r="IJ249" s="154">
        <f>IF(AND(IJ$165&lt;=$E83,IJ$165&gt;=EOMONTH($D83,0)),IF($G83="NNN",SUM(Expenses!IH$20:IH$24)*$F83,IF($G83="FSG",0,IF($G83="MG",SUMPRODUCT(Expenses!IH$20:IH$24,$I83:$I87)*$F83,MAX((Expenses!IH$20-$K83/12)*$J83*$F83,0)+MAX((Expenses!IH$21-$K84/12)*$J84*$F83,0)+MAX((Expenses!IH$22-$K85/12)*$J85*$F83,0)+MAX((Expenses!IH$23-$K86/12)*$J86*$F83,0)+MAX((Expenses!IH$24-$K87/12)*$J87*$F83,0)))),0)</f>
        <v>0</v>
      </c>
      <c r="IK249" s="154">
        <f>IF(AND(IK$165&lt;=$E83,IK$165&gt;=EOMONTH($D83,0)),IF($G83="NNN",SUM(Expenses!II$20:II$24)*$F83,IF($G83="FSG",0,IF($G83="MG",SUMPRODUCT(Expenses!II$20:II$24,$I83:$I87)*$F83,MAX((Expenses!II$20-$K83/12)*$J83*$F83,0)+MAX((Expenses!II$21-$K84/12)*$J84*$F83,0)+MAX((Expenses!II$22-$K85/12)*$J85*$F83,0)+MAX((Expenses!II$23-$K86/12)*$J86*$F83,0)+MAX((Expenses!II$24-$K87/12)*$J87*$F83,0)))),0)</f>
        <v>0</v>
      </c>
      <c r="IL249" s="154">
        <f>IF(AND(IL$165&lt;=$E83,IL$165&gt;=EOMONTH($D83,0)),IF($G83="NNN",SUM(Expenses!IJ$20:IJ$24)*$F83,IF($G83="FSG",0,IF($G83="MG",SUMPRODUCT(Expenses!IJ$20:IJ$24,$I83:$I87)*$F83,MAX((Expenses!IJ$20-$K83/12)*$J83*$F83,0)+MAX((Expenses!IJ$21-$K84/12)*$J84*$F83,0)+MAX((Expenses!IJ$22-$K85/12)*$J85*$F83,0)+MAX((Expenses!IJ$23-$K86/12)*$J86*$F83,0)+MAX((Expenses!IJ$24-$K87/12)*$J87*$F83,0)))),0)</f>
        <v>0</v>
      </c>
      <c r="IM249" s="154">
        <f>IF(AND(IM$165&lt;=$E83,IM$165&gt;=EOMONTH($D83,0)),IF($G83="NNN",SUM(Expenses!IK$20:IK$24)*$F83,IF($G83="FSG",0,IF($G83="MG",SUMPRODUCT(Expenses!IK$20:IK$24,$I83:$I87)*$F83,MAX((Expenses!IK$20-$K83/12)*$J83*$F83,0)+MAX((Expenses!IK$21-$K84/12)*$J84*$F83,0)+MAX((Expenses!IK$22-$K85/12)*$J85*$F83,0)+MAX((Expenses!IK$23-$K86/12)*$J86*$F83,0)+MAX((Expenses!IK$24-$K87/12)*$J87*$F83,0)))),0)</f>
        <v>0</v>
      </c>
      <c r="IN249" s="154">
        <f>IF(AND(IN$165&lt;=$E83,IN$165&gt;=EOMONTH($D83,0)),IF($G83="NNN",SUM(Expenses!IL$20:IL$24)*$F83,IF($G83="FSG",0,IF($G83="MG",SUMPRODUCT(Expenses!IL$20:IL$24,$I83:$I87)*$F83,MAX((Expenses!IL$20-$K83/12)*$J83*$F83,0)+MAX((Expenses!IL$21-$K84/12)*$J84*$F83,0)+MAX((Expenses!IL$22-$K85/12)*$J85*$F83,0)+MAX((Expenses!IL$23-$K86/12)*$J86*$F83,0)+MAX((Expenses!IL$24-$K87/12)*$J87*$F83,0)))),0)</f>
        <v>0</v>
      </c>
      <c r="IO249" s="154">
        <f>IF(AND(IO$165&lt;=$E83,IO$165&gt;=EOMONTH($D83,0)),IF($G83="NNN",SUM(Expenses!IM$20:IM$24)*$F83,IF($G83="FSG",0,IF($G83="MG",SUMPRODUCT(Expenses!IM$20:IM$24,$I83:$I87)*$F83,MAX((Expenses!IM$20-$K83/12)*$J83*$F83,0)+MAX((Expenses!IM$21-$K84/12)*$J84*$F83,0)+MAX((Expenses!IM$22-$K85/12)*$J85*$F83,0)+MAX((Expenses!IM$23-$K86/12)*$J86*$F83,0)+MAX((Expenses!IM$24-$K87/12)*$J87*$F83,0)))),0)</f>
        <v>0</v>
      </c>
      <c r="IP249" s="154">
        <f>IF(AND(IP$165&lt;=$E83,IP$165&gt;=EOMONTH($D83,0)),IF($G83="NNN",SUM(Expenses!IN$20:IN$24)*$F83,IF($G83="FSG",0,IF($G83="MG",SUMPRODUCT(Expenses!IN$20:IN$24,$I83:$I87)*$F83,MAX((Expenses!IN$20-$K83/12)*$J83*$F83,0)+MAX((Expenses!IN$21-$K84/12)*$J84*$F83,0)+MAX((Expenses!IN$22-$K85/12)*$J85*$F83,0)+MAX((Expenses!IN$23-$K86/12)*$J86*$F83,0)+MAX((Expenses!IN$24-$K87/12)*$J87*$F83,0)))),0)</f>
        <v>0</v>
      </c>
      <c r="IQ249" s="154">
        <f>IF(AND(IQ$165&lt;=$E83,IQ$165&gt;=EOMONTH($D83,0)),IF($G83="NNN",SUM(Expenses!IO$20:IO$24)*$F83,IF($G83="FSG",0,IF($G83="MG",SUMPRODUCT(Expenses!IO$20:IO$24,$I83:$I87)*$F83,MAX((Expenses!IO$20-$K83/12)*$J83*$F83,0)+MAX((Expenses!IO$21-$K84/12)*$J84*$F83,0)+MAX((Expenses!IO$22-$K85/12)*$J85*$F83,0)+MAX((Expenses!IO$23-$K86/12)*$J86*$F83,0)+MAX((Expenses!IO$24-$K87/12)*$J87*$F83,0)))),0)</f>
        <v>0</v>
      </c>
      <c r="IR249" s="154">
        <f>IF(AND(IR$165&lt;=$E83,IR$165&gt;=EOMONTH($D83,0)),IF($G83="NNN",SUM(Expenses!IP$20:IP$24)*$F83,IF($G83="FSG",0,IF($G83="MG",SUMPRODUCT(Expenses!IP$20:IP$24,$I83:$I87)*$F83,MAX((Expenses!IP$20-$K83/12)*$J83*$F83,0)+MAX((Expenses!IP$21-$K84/12)*$J84*$F83,0)+MAX((Expenses!IP$22-$K85/12)*$J85*$F83,0)+MAX((Expenses!IP$23-$K86/12)*$J86*$F83,0)+MAX((Expenses!IP$24-$K87/12)*$J87*$F83,0)))),0)</f>
        <v>0</v>
      </c>
      <c r="IS249" s="154">
        <f>IF(AND(IS$165&lt;=$E83,IS$165&gt;=EOMONTH($D83,0)),IF($G83="NNN",SUM(Expenses!IQ$20:IQ$24)*$F83,IF($G83="FSG",0,IF($G83="MG",SUMPRODUCT(Expenses!IQ$20:IQ$24,$I83:$I87)*$F83,MAX((Expenses!IQ$20-$K83/12)*$J83*$F83,0)+MAX((Expenses!IQ$21-$K84/12)*$J84*$F83,0)+MAX((Expenses!IQ$22-$K85/12)*$J85*$F83,0)+MAX((Expenses!IQ$23-$K86/12)*$J86*$F83,0)+MAX((Expenses!IQ$24-$K87/12)*$J87*$F83,0)))),0)</f>
        <v>0</v>
      </c>
      <c r="IT249" s="154">
        <f>IF(AND(IT$165&lt;=$E83,IT$165&gt;=EOMONTH($D83,0)),IF($G83="NNN",SUM(Expenses!IR$20:IR$24)*$F83,IF($G83="FSG",0,IF($G83="MG",SUMPRODUCT(Expenses!IR$20:IR$24,$I83:$I87)*$F83,MAX((Expenses!IR$20-$K83/12)*$J83*$F83,0)+MAX((Expenses!IR$21-$K84/12)*$J84*$F83,0)+MAX((Expenses!IR$22-$K85/12)*$J85*$F83,0)+MAX((Expenses!IR$23-$K86/12)*$J86*$F83,0)+MAX((Expenses!IR$24-$K87/12)*$J87*$F83,0)))),0)</f>
        <v>0</v>
      </c>
      <c r="IU249" s="154">
        <f>IF(AND(IU$165&lt;=$E83,IU$165&gt;=EOMONTH($D83,0)),IF($G83="NNN",SUM(Expenses!IS$20:IS$24)*$F83,IF($G83="FSG",0,IF($G83="MG",SUMPRODUCT(Expenses!IS$20:IS$24,$I83:$I87)*$F83,MAX((Expenses!IS$20-$K83/12)*$J83*$F83,0)+MAX((Expenses!IS$21-$K84/12)*$J84*$F83,0)+MAX((Expenses!IS$22-$K85/12)*$J85*$F83,0)+MAX((Expenses!IS$23-$K86/12)*$J86*$F83,0)+MAX((Expenses!IS$24-$K87/12)*$J87*$F83,0)))),0)</f>
        <v>0</v>
      </c>
      <c r="IV249" s="154">
        <f>IF(AND(IV$165&lt;=$E83,IV$165&gt;=EOMONTH($D83,0)),IF($G83="NNN",SUM(Expenses!IT$20:IT$24)*$F83,IF($G83="FSG",0,IF($G83="MG",SUMPRODUCT(Expenses!IT$20:IT$24,$I83:$I87)*$F83,MAX((Expenses!IT$20-$K83/12)*$J83*$F83,0)+MAX((Expenses!IT$21-$K84/12)*$J84*$F83,0)+MAX((Expenses!IT$22-$K85/12)*$J85*$F83,0)+MAX((Expenses!IT$23-$K86/12)*$J86*$F83,0)+MAX((Expenses!IT$24-$K87/12)*$J87*$F83,0)))),0)</f>
        <v>0</v>
      </c>
      <c r="IW249" s="154">
        <f>IF(AND(IW$165&lt;=$E83,IW$165&gt;=EOMONTH($D83,0)),IF($G83="NNN",SUM(Expenses!IU$20:IU$24)*$F83,IF($G83="FSG",0,IF($G83="MG",SUMPRODUCT(Expenses!IU$20:IU$24,$I83:$I87)*$F83,MAX((Expenses!IU$20-$K83/12)*$J83*$F83,0)+MAX((Expenses!IU$21-$K84/12)*$J84*$F83,0)+MAX((Expenses!IU$22-$K85/12)*$J85*$F83,0)+MAX((Expenses!IU$23-$K86/12)*$J86*$F83,0)+MAX((Expenses!IU$24-$K87/12)*$J87*$F83,0)))),0)</f>
        <v>0</v>
      </c>
      <c r="IX249" s="154">
        <f>IF(AND(IX$165&lt;=$E83,IX$165&gt;=EOMONTH($D83,0)),IF($G83="NNN",SUM(Expenses!IV$20:IV$24)*$F83,IF($G83="FSG",0,IF($G83="MG",SUMPRODUCT(Expenses!IV$20:IV$24,$I83:$I87)*$F83,MAX((Expenses!IV$20-$K83/12)*$J83*$F83,0)+MAX((Expenses!IV$21-$K84/12)*$J84*$F83,0)+MAX((Expenses!IV$22-$K85/12)*$J85*$F83,0)+MAX((Expenses!IV$23-$K86/12)*$J86*$F83,0)+MAX((Expenses!IV$24-$K87/12)*$J87*$F83,0)))),0)</f>
        <v>0</v>
      </c>
      <c r="IY249" s="154">
        <f>IF(AND(IY$165&lt;=$E83,IY$165&gt;=EOMONTH($D83,0)),IF($G83="NNN",SUM(Expenses!IW$20:IW$24)*$F83,IF($G83="FSG",0,IF($G83="MG",SUMPRODUCT(Expenses!IW$20:IW$24,$I83:$I87)*$F83,MAX((Expenses!IW$20-$K83/12)*$J83*$F83,0)+MAX((Expenses!IW$21-$K84/12)*$J84*$F83,0)+MAX((Expenses!IW$22-$K85/12)*$J85*$F83,0)+MAX((Expenses!IW$23-$K86/12)*$J86*$F83,0)+MAX((Expenses!IW$24-$K87/12)*$J87*$F83,0)))),0)</f>
        <v>0</v>
      </c>
      <c r="IZ249" s="154">
        <f>IF(AND(IZ$165&lt;=$E83,IZ$165&gt;=EOMONTH($D83,0)),IF($G83="NNN",SUM(Expenses!IX$20:IX$24)*$F83,IF($G83="FSG",0,IF($G83="MG",SUMPRODUCT(Expenses!IX$20:IX$24,$I83:$I87)*$F83,MAX((Expenses!IX$20-$K83/12)*$J83*$F83,0)+MAX((Expenses!IX$21-$K84/12)*$J84*$F83,0)+MAX((Expenses!IX$22-$K85/12)*$J85*$F83,0)+MAX((Expenses!IX$23-$K86/12)*$J86*$F83,0)+MAX((Expenses!IX$24-$K87/12)*$J87*$F83,0)))),0)</f>
        <v>0</v>
      </c>
      <c r="JA249" s="154">
        <f>IF(AND(JA$165&lt;=$E83,JA$165&gt;=EOMONTH($D83,0)),IF($G83="NNN",SUM(Expenses!IY$20:IY$24)*$F83,IF($G83="FSG",0,IF($G83="MG",SUMPRODUCT(Expenses!IY$20:IY$24,$I83:$I87)*$F83,MAX((Expenses!IY$20-$K83/12)*$J83*$F83,0)+MAX((Expenses!IY$21-$K84/12)*$J84*$F83,0)+MAX((Expenses!IY$22-$K85/12)*$J85*$F83,0)+MAX((Expenses!IY$23-$K86/12)*$J86*$F83,0)+MAX((Expenses!IY$24-$K87/12)*$J87*$F83,0)))),0)</f>
        <v>0</v>
      </c>
      <c r="JB249" s="154">
        <f>IF(AND(JB$165&lt;=$E83,JB$165&gt;=EOMONTH($D83,0)),IF($G83="NNN",SUM(Expenses!IZ$20:IZ$24)*$F83,IF($G83="FSG",0,IF($G83="MG",SUMPRODUCT(Expenses!IZ$20:IZ$24,$I83:$I87)*$F83,MAX((Expenses!IZ$20-$K83/12)*$J83*$F83,0)+MAX((Expenses!IZ$21-$K84/12)*$J84*$F83,0)+MAX((Expenses!IZ$22-$K85/12)*$J85*$F83,0)+MAX((Expenses!IZ$23-$K86/12)*$J86*$F83,0)+MAX((Expenses!IZ$24-$K87/12)*$J87*$F83,0)))),0)</f>
        <v>0</v>
      </c>
      <c r="JC249" s="154">
        <f>IF(AND(JC$165&lt;=$E83,JC$165&gt;=EOMONTH($D83,0)),IF($G83="NNN",SUM(Expenses!JA$20:JA$24)*$F83,IF($G83="FSG",0,IF($G83="MG",SUMPRODUCT(Expenses!JA$20:JA$24,$I83:$I87)*$F83,MAX((Expenses!JA$20-$K83/12)*$J83*$F83,0)+MAX((Expenses!JA$21-$K84/12)*$J84*$F83,0)+MAX((Expenses!JA$22-$K85/12)*$J85*$F83,0)+MAX((Expenses!JA$23-$K86/12)*$J86*$F83,0)+MAX((Expenses!JA$24-$K87/12)*$J87*$F83,0)))),0)</f>
        <v>0</v>
      </c>
      <c r="JD249" s="154">
        <f>IF(AND(JD$165&lt;=$E83,JD$165&gt;=EOMONTH($D83,0)),IF($G83="NNN",SUM(Expenses!JB$20:JB$24)*$F83,IF($G83="FSG",0,IF($G83="MG",SUMPRODUCT(Expenses!JB$20:JB$24,$I83:$I87)*$F83,MAX((Expenses!JB$20-$K83/12)*$J83*$F83,0)+MAX((Expenses!JB$21-$K84/12)*$J84*$F83,0)+MAX((Expenses!JB$22-$K85/12)*$J85*$F83,0)+MAX((Expenses!JB$23-$K86/12)*$J86*$F83,0)+MAX((Expenses!JB$24-$K87/12)*$J87*$F83,0)))),0)</f>
        <v>0</v>
      </c>
      <c r="JE249" s="154">
        <f>IF(AND(JE$165&lt;=$E83,JE$165&gt;=EOMONTH($D83,0)),IF($G83="NNN",SUM(Expenses!JC$20:JC$24)*$F83,IF($G83="FSG",0,IF($G83="MG",SUMPRODUCT(Expenses!JC$20:JC$24,$I83:$I87)*$F83,MAX((Expenses!JC$20-$K83/12)*$J83*$F83,0)+MAX((Expenses!JC$21-$K84/12)*$J84*$F83,0)+MAX((Expenses!JC$22-$K85/12)*$J85*$F83,0)+MAX((Expenses!JC$23-$K86/12)*$J86*$F83,0)+MAX((Expenses!JC$24-$K87/12)*$J87*$F83,0)))),0)</f>
        <v>0</v>
      </c>
      <c r="JF249" s="154">
        <f>IF(AND(JF$165&lt;=$E83,JF$165&gt;=EOMONTH($D83,0)),IF($G83="NNN",SUM(Expenses!JD$20:JD$24)*$F83,IF($G83="FSG",0,IF($G83="MG",SUMPRODUCT(Expenses!JD$20:JD$24,$I83:$I87)*$F83,MAX((Expenses!JD$20-$K83/12)*$J83*$F83,0)+MAX((Expenses!JD$21-$K84/12)*$J84*$F83,0)+MAX((Expenses!JD$22-$K85/12)*$J85*$F83,0)+MAX((Expenses!JD$23-$K86/12)*$J86*$F83,0)+MAX((Expenses!JD$24-$K87/12)*$J87*$F83,0)))),0)</f>
        <v>0</v>
      </c>
      <c r="JG249" s="154">
        <f>IF(AND(JG$165&lt;=$E83,JG$165&gt;=EOMONTH($D83,0)),IF($G83="NNN",SUM(Expenses!JE$20:JE$24)*$F83,IF($G83="FSG",0,IF($G83="MG",SUMPRODUCT(Expenses!JE$20:JE$24,$I83:$I87)*$F83,MAX((Expenses!JE$20-$K83/12)*$J83*$F83,0)+MAX((Expenses!JE$21-$K84/12)*$J84*$F83,0)+MAX((Expenses!JE$22-$K85/12)*$J85*$F83,0)+MAX((Expenses!JE$23-$K86/12)*$J86*$F83,0)+MAX((Expenses!JE$24-$K87/12)*$J87*$F83,0)))),0)</f>
        <v>0</v>
      </c>
      <c r="JH249" s="154">
        <f>IF(AND(JH$165&lt;=$E83,JH$165&gt;=EOMONTH($D83,0)),IF($G83="NNN",SUM(Expenses!JF$20:JF$24)*$F83,IF($G83="FSG",0,IF($G83="MG",SUMPRODUCT(Expenses!JF$20:JF$24,$I83:$I87)*$F83,MAX((Expenses!JF$20-$K83/12)*$J83*$F83,0)+MAX((Expenses!JF$21-$K84/12)*$J84*$F83,0)+MAX((Expenses!JF$22-$K85/12)*$J85*$F83,0)+MAX((Expenses!JF$23-$K86/12)*$J86*$F83,0)+MAX((Expenses!JF$24-$K87/12)*$J87*$F83,0)))),0)</f>
        <v>0</v>
      </c>
      <c r="JI249" s="154">
        <f>IF(AND(JI$165&lt;=$E83,JI$165&gt;=EOMONTH($D83,0)),IF($G83="NNN",SUM(Expenses!JG$20:JG$24)*$F83,IF($G83="FSG",0,IF($G83="MG",SUMPRODUCT(Expenses!JG$20:JG$24,$I83:$I87)*$F83,MAX((Expenses!JG$20-$K83/12)*$J83*$F83,0)+MAX((Expenses!JG$21-$K84/12)*$J84*$F83,0)+MAX((Expenses!JG$22-$K85/12)*$J85*$F83,0)+MAX((Expenses!JG$23-$K86/12)*$J86*$F83,0)+MAX((Expenses!JG$24-$K87/12)*$J87*$F83,0)))),0)</f>
        <v>0</v>
      </c>
      <c r="JJ249" s="154">
        <f>IF(AND(JJ$165&lt;=$E83,JJ$165&gt;=EOMONTH($D83,0)),IF($G83="NNN",SUM(Expenses!JH$20:JH$24)*$F83,IF($G83="FSG",0,IF($G83="MG",SUMPRODUCT(Expenses!JH$20:JH$24,$I83:$I87)*$F83,MAX((Expenses!JH$20-$K83/12)*$J83*$F83,0)+MAX((Expenses!JH$21-$K84/12)*$J84*$F83,0)+MAX((Expenses!JH$22-$K85/12)*$J85*$F83,0)+MAX((Expenses!JH$23-$K86/12)*$J86*$F83,0)+MAX((Expenses!JH$24-$K87/12)*$J87*$F83,0)))),0)</f>
        <v>0</v>
      </c>
      <c r="JK249" s="154">
        <f>IF(AND(JK$165&lt;=$E83,JK$165&gt;=EOMONTH($D83,0)),IF($G83="NNN",SUM(Expenses!JI$20:JI$24)*$F83,IF($G83="FSG",0,IF($G83="MG",SUMPRODUCT(Expenses!JI$20:JI$24,$I83:$I87)*$F83,MAX((Expenses!JI$20-$K83/12)*$J83*$F83,0)+MAX((Expenses!JI$21-$K84/12)*$J84*$F83,0)+MAX((Expenses!JI$22-$K85/12)*$J85*$F83,0)+MAX((Expenses!JI$23-$K86/12)*$J86*$F83,0)+MAX((Expenses!JI$24-$K87/12)*$J87*$F83,0)))),0)</f>
        <v>0</v>
      </c>
      <c r="JL249" s="154">
        <f>IF(AND(JL$165&lt;=$E83,JL$165&gt;=EOMONTH($D83,0)),IF($G83="NNN",SUM(Expenses!JJ$20:JJ$24)*$F83,IF($G83="FSG",0,IF($G83="MG",SUMPRODUCT(Expenses!JJ$20:JJ$24,$I83:$I87)*$F83,MAX((Expenses!JJ$20-$K83/12)*$J83*$F83,0)+MAX((Expenses!JJ$21-$K84/12)*$J84*$F83,0)+MAX((Expenses!JJ$22-$K85/12)*$J85*$F83,0)+MAX((Expenses!JJ$23-$K86/12)*$J86*$F83,0)+MAX((Expenses!JJ$24-$K87/12)*$J87*$F83,0)))),0)</f>
        <v>0</v>
      </c>
      <c r="JM249" s="154">
        <f>IF(AND(JM$165&lt;=$E83,JM$165&gt;=EOMONTH($D83,0)),IF($G83="NNN",SUM(Expenses!JK$20:JK$24)*$F83,IF($G83="FSG",0,IF($G83="MG",SUMPRODUCT(Expenses!JK$20:JK$24,$I83:$I87)*$F83,MAX((Expenses!JK$20-$K83/12)*$J83*$F83,0)+MAX((Expenses!JK$21-$K84/12)*$J84*$F83,0)+MAX((Expenses!JK$22-$K85/12)*$J85*$F83,0)+MAX((Expenses!JK$23-$K86/12)*$J86*$F83,0)+MAX((Expenses!JK$24-$K87/12)*$J87*$F83,0)))),0)</f>
        <v>0</v>
      </c>
      <c r="JN249" s="154">
        <f>IF(AND(JN$165&lt;=$E83,JN$165&gt;=EOMONTH($D83,0)),IF($G83="NNN",SUM(Expenses!JL$20:JL$24)*$F83,IF($G83="FSG",0,IF($G83="MG",SUMPRODUCT(Expenses!JL$20:JL$24,$I83:$I87)*$F83,MAX((Expenses!JL$20-$K83/12)*$J83*$F83,0)+MAX((Expenses!JL$21-$K84/12)*$J84*$F83,0)+MAX((Expenses!JL$22-$K85/12)*$J85*$F83,0)+MAX((Expenses!JL$23-$K86/12)*$J86*$F83,0)+MAX((Expenses!JL$24-$K87/12)*$J87*$F83,0)))),0)</f>
        <v>0</v>
      </c>
      <c r="JO249" s="154">
        <f>IF(AND(JO$165&lt;=$E83,JO$165&gt;=EOMONTH($D83,0)),IF($G83="NNN",SUM(Expenses!JM$20:JM$24)*$F83,IF($G83="FSG",0,IF($G83="MG",SUMPRODUCT(Expenses!JM$20:JM$24,$I83:$I87)*$F83,MAX((Expenses!JM$20-$K83/12)*$J83*$F83,0)+MAX((Expenses!JM$21-$K84/12)*$J84*$F83,0)+MAX((Expenses!JM$22-$K85/12)*$J85*$F83,0)+MAX((Expenses!JM$23-$K86/12)*$J86*$F83,0)+MAX((Expenses!JM$24-$K87/12)*$J87*$F83,0)))),0)</f>
        <v>0</v>
      </c>
      <c r="JP249" s="154">
        <f>IF(AND(JP$165&lt;=$E83,JP$165&gt;=EOMONTH($D83,0)),IF($G83="NNN",SUM(Expenses!JN$20:JN$24)*$F83,IF($G83="FSG",0,IF($G83="MG",SUMPRODUCT(Expenses!JN$20:JN$24,$I83:$I87)*$F83,MAX((Expenses!JN$20-$K83/12)*$J83*$F83,0)+MAX((Expenses!JN$21-$K84/12)*$J84*$F83,0)+MAX((Expenses!JN$22-$K85/12)*$J85*$F83,0)+MAX((Expenses!JN$23-$K86/12)*$J86*$F83,0)+MAX((Expenses!JN$24-$K87/12)*$J87*$F83,0)))),0)</f>
        <v>0</v>
      </c>
      <c r="JQ249" s="154">
        <f>IF(AND(JQ$165&lt;=$E83,JQ$165&gt;=EOMONTH($D83,0)),IF($G83="NNN",SUM(Expenses!JO$20:JO$24)*$F83,IF($G83="FSG",0,IF($G83="MG",SUMPRODUCT(Expenses!JO$20:JO$24,$I83:$I87)*$F83,MAX((Expenses!JO$20-$K83/12)*$J83*$F83,0)+MAX((Expenses!JO$21-$K84/12)*$J84*$F83,0)+MAX((Expenses!JO$22-$K85/12)*$J85*$F83,0)+MAX((Expenses!JO$23-$K86/12)*$J86*$F83,0)+MAX((Expenses!JO$24-$K87/12)*$J87*$F83,0)))),0)</f>
        <v>0</v>
      </c>
      <c r="JR249" s="154">
        <f>IF(AND(JR$165&lt;=$E83,JR$165&gt;=EOMONTH($D83,0)),IF($G83="NNN",SUM(Expenses!JP$20:JP$24)*$F83,IF($G83="FSG",0,IF($G83="MG",SUMPRODUCT(Expenses!JP$20:JP$24,$I83:$I87)*$F83,MAX((Expenses!JP$20-$K83/12)*$J83*$F83,0)+MAX((Expenses!JP$21-$K84/12)*$J84*$F83,0)+MAX((Expenses!JP$22-$K85/12)*$J85*$F83,0)+MAX((Expenses!JP$23-$K86/12)*$J86*$F83,0)+MAX((Expenses!JP$24-$K87/12)*$J87*$F83,0)))),0)</f>
        <v>0</v>
      </c>
      <c r="JS249" s="154">
        <f>IF(AND(JS$165&lt;=$E83,JS$165&gt;=EOMONTH($D83,0)),IF($G83="NNN",SUM(Expenses!JQ$20:JQ$24)*$F83,IF($G83="FSG",0,IF($G83="MG",SUMPRODUCT(Expenses!JQ$20:JQ$24,$I83:$I87)*$F83,MAX((Expenses!JQ$20-$K83/12)*$J83*$F83,0)+MAX((Expenses!JQ$21-$K84/12)*$J84*$F83,0)+MAX((Expenses!JQ$22-$K85/12)*$J85*$F83,0)+MAX((Expenses!JQ$23-$K86/12)*$J86*$F83,0)+MAX((Expenses!JQ$24-$K87/12)*$J87*$F83,0)))),0)</f>
        <v>0</v>
      </c>
      <c r="JT249" s="154">
        <f>IF(AND(JT$165&lt;=$E83,JT$165&gt;=EOMONTH($D83,0)),IF($G83="NNN",SUM(Expenses!JR$20:JR$24)*$F83,IF($G83="FSG",0,IF($G83="MG",SUMPRODUCT(Expenses!JR$20:JR$24,$I83:$I87)*$F83,MAX((Expenses!JR$20-$K83/12)*$J83*$F83,0)+MAX((Expenses!JR$21-$K84/12)*$J84*$F83,0)+MAX((Expenses!JR$22-$K85/12)*$J85*$F83,0)+MAX((Expenses!JR$23-$K86/12)*$J86*$F83,0)+MAX((Expenses!JR$24-$K87/12)*$J87*$F83,0)))),0)</f>
        <v>0</v>
      </c>
      <c r="JU249" s="154">
        <f>IF(AND(JU$165&lt;=$E83,JU$165&gt;=EOMONTH($D83,0)),IF($G83="NNN",SUM(Expenses!JS$20:JS$24)*$F83,IF($G83="FSG",0,IF($G83="MG",SUMPRODUCT(Expenses!JS$20:JS$24,$I83:$I87)*$F83,MAX((Expenses!JS$20-$K83/12)*$J83*$F83,0)+MAX((Expenses!JS$21-$K84/12)*$J84*$F83,0)+MAX((Expenses!JS$22-$K85/12)*$J85*$F83,0)+MAX((Expenses!JS$23-$K86/12)*$J86*$F83,0)+MAX((Expenses!JS$24-$K87/12)*$J87*$F83,0)))),0)</f>
        <v>0</v>
      </c>
      <c r="JV249" s="154">
        <f>IF(AND(JV$165&lt;=$E83,JV$165&gt;=EOMONTH($D83,0)),IF($G83="NNN",SUM(Expenses!JT$20:JT$24)*$F83,IF($G83="FSG",0,IF($G83="MG",SUMPRODUCT(Expenses!JT$20:JT$24,$I83:$I87)*$F83,MAX((Expenses!JT$20-$K83/12)*$J83*$F83,0)+MAX((Expenses!JT$21-$K84/12)*$J84*$F83,0)+MAX((Expenses!JT$22-$K85/12)*$J85*$F83,0)+MAX((Expenses!JT$23-$K86/12)*$J86*$F83,0)+MAX((Expenses!JT$24-$K87/12)*$J87*$F83,0)))),0)</f>
        <v>0</v>
      </c>
      <c r="JW249" s="154">
        <f>IF(AND(JW$165&lt;=$E83,JW$165&gt;=EOMONTH($D83,0)),IF($G83="NNN",SUM(Expenses!JU$20:JU$24)*$F83,IF($G83="FSG",0,IF($G83="MG",SUMPRODUCT(Expenses!JU$20:JU$24,$I83:$I87)*$F83,MAX((Expenses!JU$20-$K83/12)*$J83*$F83,0)+MAX((Expenses!JU$21-$K84/12)*$J84*$F83,0)+MAX((Expenses!JU$22-$K85/12)*$J85*$F83,0)+MAX((Expenses!JU$23-$K86/12)*$J86*$F83,0)+MAX((Expenses!JU$24-$K87/12)*$J87*$F83,0)))),0)</f>
        <v>0</v>
      </c>
      <c r="JX249" s="154">
        <f>IF(AND(JX$165&lt;=$E83,JX$165&gt;=EOMONTH($D83,0)),IF($G83="NNN",SUM(Expenses!JV$20:JV$24)*$F83,IF($G83="FSG",0,IF($G83="MG",SUMPRODUCT(Expenses!JV$20:JV$24,$I83:$I87)*$F83,MAX((Expenses!JV$20-$K83/12)*$J83*$F83,0)+MAX((Expenses!JV$21-$K84/12)*$J84*$F83,0)+MAX((Expenses!JV$22-$K85/12)*$J85*$F83,0)+MAX((Expenses!JV$23-$K86/12)*$J86*$F83,0)+MAX((Expenses!JV$24-$K87/12)*$J87*$F83,0)))),0)</f>
        <v>0</v>
      </c>
      <c r="JY249" s="154">
        <f>IF(AND(JY$165&lt;=$E83,JY$165&gt;=EOMONTH($D83,0)),IF($G83="NNN",SUM(Expenses!JW$20:JW$24)*$F83,IF($G83="FSG",0,IF($G83="MG",SUMPRODUCT(Expenses!JW$20:JW$24,$I83:$I87)*$F83,MAX((Expenses!JW$20-$K83/12)*$J83*$F83,0)+MAX((Expenses!JW$21-$K84/12)*$J84*$F83,0)+MAX((Expenses!JW$22-$K85/12)*$J85*$F83,0)+MAX((Expenses!JW$23-$K86/12)*$J86*$F83,0)+MAX((Expenses!JW$24-$K87/12)*$J87*$F83,0)))),0)</f>
        <v>0</v>
      </c>
      <c r="JZ249" s="154">
        <f>IF(AND(JZ$165&lt;=$E83,JZ$165&gt;=EOMONTH($D83,0)),IF($G83="NNN",SUM(Expenses!JX$20:JX$24)*$F83,IF($G83="FSG",0,IF($G83="MG",SUMPRODUCT(Expenses!JX$20:JX$24,$I83:$I87)*$F83,MAX((Expenses!JX$20-$K83/12)*$J83*$F83,0)+MAX((Expenses!JX$21-$K84/12)*$J84*$F83,0)+MAX((Expenses!JX$22-$K85/12)*$J85*$F83,0)+MAX((Expenses!JX$23-$K86/12)*$J86*$F83,0)+MAX((Expenses!JX$24-$K87/12)*$J87*$F83,0)))),0)</f>
        <v>0</v>
      </c>
      <c r="KA249" s="154">
        <f>IF(AND(KA$165&lt;=$E83,KA$165&gt;=EOMONTH($D83,0)),IF($G83="NNN",SUM(Expenses!JY$20:JY$24)*$F83,IF($G83="FSG",0,IF($G83="MG",SUMPRODUCT(Expenses!JY$20:JY$24,$I83:$I87)*$F83,MAX((Expenses!JY$20-$K83/12)*$J83*$F83,0)+MAX((Expenses!JY$21-$K84/12)*$J84*$F83,0)+MAX((Expenses!JY$22-$K85/12)*$J85*$F83,0)+MAX((Expenses!JY$23-$K86/12)*$J86*$F83,0)+MAX((Expenses!JY$24-$K87/12)*$J87*$F83,0)))),0)</f>
        <v>0</v>
      </c>
      <c r="KB249" s="154">
        <f>IF(AND(KB$165&lt;=$E83,KB$165&gt;=EOMONTH($D83,0)),IF($G83="NNN",SUM(Expenses!JZ$20:JZ$24)*$F83,IF($G83="FSG",0,IF($G83="MG",SUMPRODUCT(Expenses!JZ$20:JZ$24,$I83:$I87)*$F83,MAX((Expenses!JZ$20-$K83/12)*$J83*$F83,0)+MAX((Expenses!JZ$21-$K84/12)*$J84*$F83,0)+MAX((Expenses!JZ$22-$K85/12)*$J85*$F83,0)+MAX((Expenses!JZ$23-$K86/12)*$J86*$F83,0)+MAX((Expenses!JZ$24-$K87/12)*$J87*$F83,0)))),0)</f>
        <v>0</v>
      </c>
      <c r="KC249" s="154">
        <f>IF(AND(KC$165&lt;=$E83,KC$165&gt;=EOMONTH($D83,0)),IF($G83="NNN",SUM(Expenses!KA$20:KA$24)*$F83,IF($G83="FSG",0,IF($G83="MG",SUMPRODUCT(Expenses!KA$20:KA$24,$I83:$I87)*$F83,MAX((Expenses!KA$20-$K83/12)*$J83*$F83,0)+MAX((Expenses!KA$21-$K84/12)*$J84*$F83,0)+MAX((Expenses!KA$22-$K85/12)*$J85*$F83,0)+MAX((Expenses!KA$23-$K86/12)*$J86*$F83,0)+MAX((Expenses!KA$24-$K87/12)*$J87*$F83,0)))),0)</f>
        <v>0</v>
      </c>
      <c r="KD249" s="154">
        <f>IF(AND(KD$165&lt;=$E83,KD$165&gt;=EOMONTH($D83,0)),IF($G83="NNN",SUM(Expenses!KB$20:KB$24)*$F83,IF($G83="FSG",0,IF($G83="MG",SUMPRODUCT(Expenses!KB$20:KB$24,$I83:$I87)*$F83,MAX((Expenses!KB$20-$K83/12)*$J83*$F83,0)+MAX((Expenses!KB$21-$K84/12)*$J84*$F83,0)+MAX((Expenses!KB$22-$K85/12)*$J85*$F83,0)+MAX((Expenses!KB$23-$K86/12)*$J86*$F83,0)+MAX((Expenses!KB$24-$K87/12)*$J87*$F83,0)))),0)</f>
        <v>0</v>
      </c>
      <c r="KE249" s="154">
        <f>IF(AND(KE$165&lt;=$E83,KE$165&gt;=EOMONTH($D83,0)),IF($G83="NNN",SUM(Expenses!KC$20:KC$24)*$F83,IF($G83="FSG",0,IF($G83="MG",SUMPRODUCT(Expenses!KC$20:KC$24,$I83:$I87)*$F83,MAX((Expenses!KC$20-$K83/12)*$J83*$F83,0)+MAX((Expenses!KC$21-$K84/12)*$J84*$F83,0)+MAX((Expenses!KC$22-$K85/12)*$J85*$F83,0)+MAX((Expenses!KC$23-$K86/12)*$J86*$F83,0)+MAX((Expenses!KC$24-$K87/12)*$J87*$F83,0)))),0)</f>
        <v>0</v>
      </c>
      <c r="KF249" s="154">
        <f>IF(AND(KF$165&lt;=$E83,KF$165&gt;=EOMONTH($D83,0)),IF($G83="NNN",SUM(Expenses!KD$20:KD$24)*$F83,IF($G83="FSG",0,IF($G83="MG",SUMPRODUCT(Expenses!KD$20:KD$24,$I83:$I87)*$F83,MAX((Expenses!KD$20-$K83/12)*$J83*$F83,0)+MAX((Expenses!KD$21-$K84/12)*$J84*$F83,0)+MAX((Expenses!KD$22-$K85/12)*$J85*$F83,0)+MAX((Expenses!KD$23-$K86/12)*$J86*$F83,0)+MAX((Expenses!KD$24-$K87/12)*$J87*$F83,0)))),0)</f>
        <v>0</v>
      </c>
      <c r="KG249" s="154">
        <f>IF(AND(KG$165&lt;=$E83,KG$165&gt;=EOMONTH($D83,0)),IF($G83="NNN",SUM(Expenses!KE$20:KE$24)*$F83,IF($G83="FSG",0,IF($G83="MG",SUMPRODUCT(Expenses!KE$20:KE$24,$I83:$I87)*$F83,MAX((Expenses!KE$20-$K83/12)*$J83*$F83,0)+MAX((Expenses!KE$21-$K84/12)*$J84*$F83,0)+MAX((Expenses!KE$22-$K85/12)*$J85*$F83,0)+MAX((Expenses!KE$23-$K86/12)*$J86*$F83,0)+MAX((Expenses!KE$24-$K87/12)*$J87*$F83,0)))),0)</f>
        <v>0</v>
      </c>
      <c r="KH249" s="154">
        <f>IF(AND(KH$165&lt;=$E83,KH$165&gt;=EOMONTH($D83,0)),IF($G83="NNN",SUM(Expenses!KF$20:KF$24)*$F83,IF($G83="FSG",0,IF($G83="MG",SUMPRODUCT(Expenses!KF$20:KF$24,$I83:$I87)*$F83,MAX((Expenses!KF$20-$K83/12)*$J83*$F83,0)+MAX((Expenses!KF$21-$K84/12)*$J84*$F83,0)+MAX((Expenses!KF$22-$K85/12)*$J85*$F83,0)+MAX((Expenses!KF$23-$K86/12)*$J86*$F83,0)+MAX((Expenses!KF$24-$K87/12)*$J87*$F83,0)))),0)</f>
        <v>0</v>
      </c>
      <c r="KI249" s="154">
        <f>IF(AND(KI$165&lt;=$E83,KI$165&gt;=EOMONTH($D83,0)),IF($G83="NNN",SUM(Expenses!KG$20:KG$24)*$F83,IF($G83="FSG",0,IF($G83="MG",SUMPRODUCT(Expenses!KG$20:KG$24,$I83:$I87)*$F83,MAX((Expenses!KG$20-$K83/12)*$J83*$F83,0)+MAX((Expenses!KG$21-$K84/12)*$J84*$F83,0)+MAX((Expenses!KG$22-$K85/12)*$J85*$F83,0)+MAX((Expenses!KG$23-$K86/12)*$J86*$F83,0)+MAX((Expenses!KG$24-$K87/12)*$J87*$F83,0)))),0)</f>
        <v>0</v>
      </c>
      <c r="KJ249" s="154">
        <f>IF(AND(KJ$165&lt;=$E83,KJ$165&gt;=EOMONTH($D83,0)),IF($G83="NNN",SUM(Expenses!KH$20:KH$24)*$F83,IF($G83="FSG",0,IF($G83="MG",SUMPRODUCT(Expenses!KH$20:KH$24,$I83:$I87)*$F83,MAX((Expenses!KH$20-$K83/12)*$J83*$F83,0)+MAX((Expenses!KH$21-$K84/12)*$J84*$F83,0)+MAX((Expenses!KH$22-$K85/12)*$J85*$F83,0)+MAX((Expenses!KH$23-$K86/12)*$J86*$F83,0)+MAX((Expenses!KH$24-$K87/12)*$J87*$F83,0)))),0)</f>
        <v>0</v>
      </c>
      <c r="KK249" s="154">
        <f>IF(AND(KK$165&lt;=$E83,KK$165&gt;=EOMONTH($D83,0)),IF($G83="NNN",SUM(Expenses!KI$20:KI$24)*$F83,IF($G83="FSG",0,IF($G83="MG",SUMPRODUCT(Expenses!KI$20:KI$24,$I83:$I87)*$F83,MAX((Expenses!KI$20-$K83/12)*$J83*$F83,0)+MAX((Expenses!KI$21-$K84/12)*$J84*$F83,0)+MAX((Expenses!KI$22-$K85/12)*$J85*$F83,0)+MAX((Expenses!KI$23-$K86/12)*$J86*$F83,0)+MAX((Expenses!KI$24-$K87/12)*$J87*$F83,0)))),0)</f>
        <v>0</v>
      </c>
      <c r="KL249" s="154">
        <f>IF(AND(KL$165&lt;=$E83,KL$165&gt;=EOMONTH($D83,0)),IF($G83="NNN",SUM(Expenses!KJ$20:KJ$24)*$F83,IF($G83="FSG",0,IF($G83="MG",SUMPRODUCT(Expenses!KJ$20:KJ$24,$I83:$I87)*$F83,MAX((Expenses!KJ$20-$K83/12)*$J83*$F83,0)+MAX((Expenses!KJ$21-$K84/12)*$J84*$F83,0)+MAX((Expenses!KJ$22-$K85/12)*$J85*$F83,0)+MAX((Expenses!KJ$23-$K86/12)*$J86*$F83,0)+MAX((Expenses!KJ$24-$K87/12)*$J87*$F83,0)))),0)</f>
        <v>0</v>
      </c>
      <c r="KM249" s="154">
        <f>IF(AND(KM$165&lt;=$E83,KM$165&gt;=EOMONTH($D83,0)),IF($G83="NNN",SUM(Expenses!KK$20:KK$24)*$F83,IF($G83="FSG",0,IF($G83="MG",SUMPRODUCT(Expenses!KK$20:KK$24,$I83:$I87)*$F83,MAX((Expenses!KK$20-$K83/12)*$J83*$F83,0)+MAX((Expenses!KK$21-$K84/12)*$J84*$F83,0)+MAX((Expenses!KK$22-$K85/12)*$J85*$F83,0)+MAX((Expenses!KK$23-$K86/12)*$J86*$F83,0)+MAX((Expenses!KK$24-$K87/12)*$J87*$F83,0)))),0)</f>
        <v>0</v>
      </c>
      <c r="KN249" s="154">
        <f>IF(AND(KN$165&lt;=$E83,KN$165&gt;=EOMONTH($D83,0)),IF($G83="NNN",SUM(Expenses!KL$20:KL$24)*$F83,IF($G83="FSG",0,IF($G83="MG",SUMPRODUCT(Expenses!KL$20:KL$24,$I83:$I87)*$F83,MAX((Expenses!KL$20-$K83/12)*$J83*$F83,0)+MAX((Expenses!KL$21-$K84/12)*$J84*$F83,0)+MAX((Expenses!KL$22-$K85/12)*$J85*$F83,0)+MAX((Expenses!KL$23-$K86/12)*$J86*$F83,0)+MAX((Expenses!KL$24-$K87/12)*$J87*$F83,0)))),0)</f>
        <v>0</v>
      </c>
      <c r="KO249" s="154">
        <f>IF(AND(KO$165&lt;=$E83,KO$165&gt;=EOMONTH($D83,0)),IF($G83="NNN",SUM(Expenses!KM$20:KM$24)*$F83,IF($G83="FSG",0,IF($G83="MG",SUMPRODUCT(Expenses!KM$20:KM$24,$I83:$I87)*$F83,MAX((Expenses!KM$20-$K83/12)*$J83*$F83,0)+MAX((Expenses!KM$21-$K84/12)*$J84*$F83,0)+MAX((Expenses!KM$22-$K85/12)*$J85*$F83,0)+MAX((Expenses!KM$23-$K86/12)*$J86*$F83,0)+MAX((Expenses!KM$24-$K87/12)*$J87*$F83,0)))),0)</f>
        <v>0</v>
      </c>
      <c r="KP249" s="154">
        <f>IF(AND(KP$165&lt;=$E83,KP$165&gt;=EOMONTH($D83,0)),IF($G83="NNN",SUM(Expenses!KN$20:KN$24)*$F83,IF($G83="FSG",0,IF($G83="MG",SUMPRODUCT(Expenses!KN$20:KN$24,$I83:$I87)*$F83,MAX((Expenses!KN$20-$K83/12)*$J83*$F83,0)+MAX((Expenses!KN$21-$K84/12)*$J84*$F83,0)+MAX((Expenses!KN$22-$K85/12)*$J85*$F83,0)+MAX((Expenses!KN$23-$K86/12)*$J86*$F83,0)+MAX((Expenses!KN$24-$K87/12)*$J87*$F83,0)))),0)</f>
        <v>0</v>
      </c>
      <c r="KQ249" s="154">
        <f>IF(AND(KQ$165&lt;=$E83,KQ$165&gt;=EOMONTH($D83,0)),IF($G83="NNN",SUM(Expenses!KO$20:KO$24)*$F83,IF($G83="FSG",0,IF($G83="MG",SUMPRODUCT(Expenses!KO$20:KO$24,$I83:$I87)*$F83,MAX((Expenses!KO$20-$K83/12)*$J83*$F83,0)+MAX((Expenses!KO$21-$K84/12)*$J84*$F83,0)+MAX((Expenses!KO$22-$K85/12)*$J85*$F83,0)+MAX((Expenses!KO$23-$K86/12)*$J86*$F83,0)+MAX((Expenses!KO$24-$K87/12)*$J87*$F83,0)))),0)</f>
        <v>0</v>
      </c>
      <c r="KR249" s="154">
        <f>IF(AND(KR$165&lt;=$E83,KR$165&gt;=EOMONTH($D83,0)),IF($G83="NNN",SUM(Expenses!KP$20:KP$24)*$F83,IF($G83="FSG",0,IF($G83="MG",SUMPRODUCT(Expenses!KP$20:KP$24,$I83:$I87)*$F83,MAX((Expenses!KP$20-$K83/12)*$J83*$F83,0)+MAX((Expenses!KP$21-$K84/12)*$J84*$F83,0)+MAX((Expenses!KP$22-$K85/12)*$J85*$F83,0)+MAX((Expenses!KP$23-$K86/12)*$J86*$F83,0)+MAX((Expenses!KP$24-$K87/12)*$J87*$F83,0)))),0)</f>
        <v>0</v>
      </c>
      <c r="KS249" s="154">
        <f>IF(AND(KS$165&lt;=$E83,KS$165&gt;=EOMONTH($D83,0)),IF($G83="NNN",SUM(Expenses!KQ$20:KQ$24)*$F83,IF($G83="FSG",0,IF($G83="MG",SUMPRODUCT(Expenses!KQ$20:KQ$24,$I83:$I87)*$F83,MAX((Expenses!KQ$20-$K83/12)*$J83*$F83,0)+MAX((Expenses!KQ$21-$K84/12)*$J84*$F83,0)+MAX((Expenses!KQ$22-$K85/12)*$J85*$F83,0)+MAX((Expenses!KQ$23-$K86/12)*$J86*$F83,0)+MAX((Expenses!KQ$24-$K87/12)*$J87*$F83,0)))),0)</f>
        <v>0</v>
      </c>
      <c r="KT249" s="154">
        <f>IF(AND(KT$165&lt;=$E83,KT$165&gt;=EOMONTH($D83,0)),IF($G83="NNN",SUM(Expenses!KR$20:KR$24)*$F83,IF($G83="FSG",0,IF($G83="MG",SUMPRODUCT(Expenses!KR$20:KR$24,$I83:$I87)*$F83,MAX((Expenses!KR$20-$K83/12)*$J83*$F83,0)+MAX((Expenses!KR$21-$K84/12)*$J84*$F83,0)+MAX((Expenses!KR$22-$K85/12)*$J85*$F83,0)+MAX((Expenses!KR$23-$K86/12)*$J86*$F83,0)+MAX((Expenses!KR$24-$K87/12)*$J87*$F83,0)))),0)</f>
        <v>0</v>
      </c>
      <c r="KU249" s="154">
        <f>IF(AND(KU$165&lt;=$E83,KU$165&gt;=EOMONTH($D83,0)),IF($G83="NNN",SUM(Expenses!KS$20:KS$24)*$F83,IF($G83="FSG",0,IF($G83="MG",SUMPRODUCT(Expenses!KS$20:KS$24,$I83:$I87)*$F83,MAX((Expenses!KS$20-$K83/12)*$J83*$F83,0)+MAX((Expenses!KS$21-$K84/12)*$J84*$F83,0)+MAX((Expenses!KS$22-$K85/12)*$J85*$F83,0)+MAX((Expenses!KS$23-$K86/12)*$J86*$F83,0)+MAX((Expenses!KS$24-$K87/12)*$J87*$F83,0)))),0)</f>
        <v>0</v>
      </c>
      <c r="KV249" s="154">
        <f>IF(AND(KV$165&lt;=$E83,KV$165&gt;=EOMONTH($D83,0)),IF($G83="NNN",SUM(Expenses!KT$20:KT$24)*$F83,IF($G83="FSG",0,IF($G83="MG",SUMPRODUCT(Expenses!KT$20:KT$24,$I83:$I87)*$F83,MAX((Expenses!KT$20-$K83/12)*$J83*$F83,0)+MAX((Expenses!KT$21-$K84/12)*$J84*$F83,0)+MAX((Expenses!KT$22-$K85/12)*$J85*$F83,0)+MAX((Expenses!KT$23-$K86/12)*$J86*$F83,0)+MAX((Expenses!KT$24-$K87/12)*$J87*$F83,0)))),0)</f>
        <v>0</v>
      </c>
      <c r="KW249" s="154">
        <f>IF(AND(KW$165&lt;=$E83,KW$165&gt;=EOMONTH($D83,0)),IF($G83="NNN",SUM(Expenses!KU$20:KU$24)*$F83,IF($G83="FSG",0,IF($G83="MG",SUMPRODUCT(Expenses!KU$20:KU$24,$I83:$I87)*$F83,MAX((Expenses!KU$20-$K83/12)*$J83*$F83,0)+MAX((Expenses!KU$21-$K84/12)*$J84*$F83,0)+MAX((Expenses!KU$22-$K85/12)*$J85*$F83,0)+MAX((Expenses!KU$23-$K86/12)*$J86*$F83,0)+MAX((Expenses!KU$24-$K87/12)*$J87*$F83,0)))),0)</f>
        <v>0</v>
      </c>
      <c r="KX249" s="154">
        <f>IF(AND(KX$165&lt;=$E83,KX$165&gt;=EOMONTH($D83,0)),IF($G83="NNN",SUM(Expenses!KV$20:KV$24)*$F83,IF($G83="FSG",0,IF($G83="MG",SUMPRODUCT(Expenses!KV$20:KV$24,$I83:$I87)*$F83,MAX((Expenses!KV$20-$K83/12)*$J83*$F83,0)+MAX((Expenses!KV$21-$K84/12)*$J84*$F83,0)+MAX((Expenses!KV$22-$K85/12)*$J85*$F83,0)+MAX((Expenses!KV$23-$K86/12)*$J86*$F83,0)+MAX((Expenses!KV$24-$K87/12)*$J87*$F83,0)))),0)</f>
        <v>0</v>
      </c>
      <c r="KY249" s="154">
        <f>IF(AND(KY$165&lt;=$E83,KY$165&gt;=EOMONTH($D83,0)),IF($G83="NNN",SUM(Expenses!KW$20:KW$24)*$F83,IF($G83="FSG",0,IF($G83="MG",SUMPRODUCT(Expenses!KW$20:KW$24,$I83:$I87)*$F83,MAX((Expenses!KW$20-$K83/12)*$J83*$F83,0)+MAX((Expenses!KW$21-$K84/12)*$J84*$F83,0)+MAX((Expenses!KW$22-$K85/12)*$J85*$F83,0)+MAX((Expenses!KW$23-$K86/12)*$J86*$F83,0)+MAX((Expenses!KW$24-$K87/12)*$J87*$F83,0)))),0)</f>
        <v>0</v>
      </c>
      <c r="KZ249" s="154">
        <f>IF(AND(KZ$165&lt;=$E83,KZ$165&gt;=EOMONTH($D83,0)),IF($G83="NNN",SUM(Expenses!KX$20:KX$24)*$F83,IF($G83="FSG",0,IF($G83="MG",SUMPRODUCT(Expenses!KX$20:KX$24,$I83:$I87)*$F83,MAX((Expenses!KX$20-$K83/12)*$J83*$F83,0)+MAX((Expenses!KX$21-$K84/12)*$J84*$F83,0)+MAX((Expenses!KX$22-$K85/12)*$J85*$F83,0)+MAX((Expenses!KX$23-$K86/12)*$J86*$F83,0)+MAX((Expenses!KX$24-$K87/12)*$J87*$F83,0)))),0)</f>
        <v>0</v>
      </c>
      <c r="LA249" s="154">
        <f>IF(AND(LA$165&lt;=$E83,LA$165&gt;=EOMONTH($D83,0)),IF($G83="NNN",SUM(Expenses!KY$20:KY$24)*$F83,IF($G83="FSG",0,IF($G83="MG",SUMPRODUCT(Expenses!KY$20:KY$24,$I83:$I87)*$F83,MAX((Expenses!KY$20-$K83/12)*$J83*$F83,0)+MAX((Expenses!KY$21-$K84/12)*$J84*$F83,0)+MAX((Expenses!KY$22-$K85/12)*$J85*$F83,0)+MAX((Expenses!KY$23-$K86/12)*$J86*$F83,0)+MAX((Expenses!KY$24-$K87/12)*$J87*$F83,0)))),0)</f>
        <v>0</v>
      </c>
      <c r="LB249" s="154">
        <f>IF(AND(LB$165&lt;=$E83,LB$165&gt;=EOMONTH($D83,0)),IF($G83="NNN",SUM(Expenses!KZ$20:KZ$24)*$F83,IF($G83="FSG",0,IF($G83="MG",SUMPRODUCT(Expenses!KZ$20:KZ$24,$I83:$I87)*$F83,MAX((Expenses!KZ$20-$K83/12)*$J83*$F83,0)+MAX((Expenses!KZ$21-$K84/12)*$J84*$F83,0)+MAX((Expenses!KZ$22-$K85/12)*$J85*$F83,0)+MAX((Expenses!KZ$23-$K86/12)*$J86*$F83,0)+MAX((Expenses!KZ$24-$K87/12)*$J87*$F83,0)))),0)</f>
        <v>0</v>
      </c>
      <c r="LC249" s="154">
        <f>IF(AND(LC$165&lt;=$E83,LC$165&gt;=EOMONTH($D83,0)),IF($G83="NNN",SUM(Expenses!LA$20:LA$24)*$F83,IF($G83="FSG",0,IF($G83="MG",SUMPRODUCT(Expenses!LA$20:LA$24,$I83:$I87)*$F83,MAX((Expenses!LA$20-$K83/12)*$J83*$F83,0)+MAX((Expenses!LA$21-$K84/12)*$J84*$F83,0)+MAX((Expenses!LA$22-$K85/12)*$J85*$F83,0)+MAX((Expenses!LA$23-$K86/12)*$J86*$F83,0)+MAX((Expenses!LA$24-$K87/12)*$J87*$F83,0)))),0)</f>
        <v>0</v>
      </c>
      <c r="LD249" s="154">
        <f>IF(AND(LD$165&lt;=$E83,LD$165&gt;=EOMONTH($D83,0)),IF($G83="NNN",SUM(Expenses!LB$20:LB$24)*$F83,IF($G83="FSG",0,IF($G83="MG",SUMPRODUCT(Expenses!LB$20:LB$24,$I83:$I87)*$F83,MAX((Expenses!LB$20-$K83/12)*$J83*$F83,0)+MAX((Expenses!LB$21-$K84/12)*$J84*$F83,0)+MAX((Expenses!LB$22-$K85/12)*$J85*$F83,0)+MAX((Expenses!LB$23-$K86/12)*$J86*$F83,0)+MAX((Expenses!LB$24-$K87/12)*$J87*$F83,0)))),0)</f>
        <v>0</v>
      </c>
      <c r="LE249" s="154">
        <f>IF(AND(LE$165&lt;=$E83,LE$165&gt;=EOMONTH($D83,0)),IF($G83="NNN",SUM(Expenses!LC$20:LC$24)*$F83,IF($G83="FSG",0,IF($G83="MG",SUMPRODUCT(Expenses!LC$20:LC$24,$I83:$I87)*$F83,MAX((Expenses!LC$20-$K83/12)*$J83*$F83,0)+MAX((Expenses!LC$21-$K84/12)*$J84*$F83,0)+MAX((Expenses!LC$22-$K85/12)*$J85*$F83,0)+MAX((Expenses!LC$23-$K86/12)*$J86*$F83,0)+MAX((Expenses!LC$24-$K87/12)*$J87*$F83,0)))),0)</f>
        <v>0</v>
      </c>
      <c r="LF249" s="154">
        <f>IF(AND(LF$165&lt;=$E83,LF$165&gt;=EOMONTH($D83,0)),IF($G83="NNN",SUM(Expenses!LD$20:LD$24)*$F83,IF($G83="FSG",0,IF($G83="MG",SUMPRODUCT(Expenses!LD$20:LD$24,$I83:$I87)*$F83,MAX((Expenses!LD$20-$K83/12)*$J83*$F83,0)+MAX((Expenses!LD$21-$K84/12)*$J84*$F83,0)+MAX((Expenses!LD$22-$K85/12)*$J85*$F83,0)+MAX((Expenses!LD$23-$K86/12)*$J86*$F83,0)+MAX((Expenses!LD$24-$K87/12)*$J87*$F83,0)))),0)</f>
        <v>0</v>
      </c>
      <c r="LG249" s="154">
        <f>IF(AND(LG$165&lt;=$E83,LG$165&gt;=EOMONTH($D83,0)),IF($G83="NNN",SUM(Expenses!LE$20:LE$24)*$F83,IF($G83="FSG",0,IF($G83="MG",SUMPRODUCT(Expenses!LE$20:LE$24,$I83:$I87)*$F83,MAX((Expenses!LE$20-$K83/12)*$J83*$F83,0)+MAX((Expenses!LE$21-$K84/12)*$J84*$F83,0)+MAX((Expenses!LE$22-$K85/12)*$J85*$F83,0)+MAX((Expenses!LE$23-$K86/12)*$J86*$F83,0)+MAX((Expenses!LE$24-$K87/12)*$J87*$F83,0)))),0)</f>
        <v>0</v>
      </c>
      <c r="LH249" s="154">
        <f>IF(AND(LH$165&lt;=$E83,LH$165&gt;=EOMONTH($D83,0)),IF($G83="NNN",SUM(Expenses!LF$20:LF$24)*$F83,IF($G83="FSG",0,IF($G83="MG",SUMPRODUCT(Expenses!LF$20:LF$24,$I83:$I87)*$F83,MAX((Expenses!LF$20-$K83/12)*$J83*$F83,0)+MAX((Expenses!LF$21-$K84/12)*$J84*$F83,0)+MAX((Expenses!LF$22-$K85/12)*$J85*$F83,0)+MAX((Expenses!LF$23-$K86/12)*$J86*$F83,0)+MAX((Expenses!LF$24-$K87/12)*$J87*$F83,0)))),0)</f>
        <v>0</v>
      </c>
      <c r="LI249" s="154">
        <f>IF(AND(LI$165&lt;=$E83,LI$165&gt;=EOMONTH($D83,0)),IF($G83="NNN",SUM(Expenses!LG$20:LG$24)*$F83,IF($G83="FSG",0,IF($G83="MG",SUMPRODUCT(Expenses!LG$20:LG$24,$I83:$I87)*$F83,MAX((Expenses!LG$20-$K83/12)*$J83*$F83,0)+MAX((Expenses!LG$21-$K84/12)*$J84*$F83,0)+MAX((Expenses!LG$22-$K85/12)*$J85*$F83,0)+MAX((Expenses!LG$23-$K86/12)*$J86*$F83,0)+MAX((Expenses!LG$24-$K87/12)*$J87*$F83,0)))),0)</f>
        <v>0</v>
      </c>
      <c r="LJ249" s="154">
        <f>IF(AND(LJ$165&lt;=$E83,LJ$165&gt;=EOMONTH($D83,0)),IF($G83="NNN",SUM(Expenses!LH$20:LH$24)*$F83,IF($G83="FSG",0,IF($G83="MG",SUMPRODUCT(Expenses!LH$20:LH$24,$I83:$I87)*$F83,MAX((Expenses!LH$20-$K83/12)*$J83*$F83,0)+MAX((Expenses!LH$21-$K84/12)*$J84*$F83,0)+MAX((Expenses!LH$22-$K85/12)*$J85*$F83,0)+MAX((Expenses!LH$23-$K86/12)*$J86*$F83,0)+MAX((Expenses!LH$24-$K87/12)*$J87*$F83,0)))),0)</f>
        <v>0</v>
      </c>
      <c r="LK249" s="154">
        <f>IF(AND(LK$165&lt;=$E83,LK$165&gt;=EOMONTH($D83,0)),IF($G83="NNN",SUM(Expenses!LI$20:LI$24)*$F83,IF($G83="FSG",0,IF($G83="MG",SUMPRODUCT(Expenses!LI$20:LI$24,$I83:$I87)*$F83,MAX((Expenses!LI$20-$K83/12)*$J83*$F83,0)+MAX((Expenses!LI$21-$K84/12)*$J84*$F83,0)+MAX((Expenses!LI$22-$K85/12)*$J85*$F83,0)+MAX((Expenses!LI$23-$K86/12)*$J86*$F83,0)+MAX((Expenses!LI$24-$K87/12)*$J87*$F83,0)))),0)</f>
        <v>0</v>
      </c>
      <c r="LL249" s="154">
        <f>IF(AND(LL$165&lt;=$E83,LL$165&gt;=EOMONTH($D83,0)),IF($G83="NNN",SUM(Expenses!LJ$20:LJ$24)*$F83,IF($G83="FSG",0,IF($G83="MG",SUMPRODUCT(Expenses!LJ$20:LJ$24,$I83:$I87)*$F83,MAX((Expenses!LJ$20-$K83/12)*$J83*$F83,0)+MAX((Expenses!LJ$21-$K84/12)*$J84*$F83,0)+MAX((Expenses!LJ$22-$K85/12)*$J85*$F83,0)+MAX((Expenses!LJ$23-$K86/12)*$J86*$F83,0)+MAX((Expenses!LJ$24-$K87/12)*$J87*$F83,0)))),0)</f>
        <v>0</v>
      </c>
      <c r="LM249" s="154">
        <f>IF(AND(LM$165&lt;=$E83,LM$165&gt;=EOMONTH($D83,0)),IF($G83="NNN",SUM(Expenses!LK$20:LK$24)*$F83,IF($G83="FSG",0,IF($G83="MG",SUMPRODUCT(Expenses!LK$20:LK$24,$I83:$I87)*$F83,MAX((Expenses!LK$20-$K83/12)*$J83*$F83,0)+MAX((Expenses!LK$21-$K84/12)*$J84*$F83,0)+MAX((Expenses!LK$22-$K85/12)*$J85*$F83,0)+MAX((Expenses!LK$23-$K86/12)*$J86*$F83,0)+MAX((Expenses!LK$24-$K87/12)*$J87*$F83,0)))),0)</f>
        <v>0</v>
      </c>
      <c r="LN249" s="154">
        <f>IF(AND(LN$165&lt;=$E83,LN$165&gt;=EOMONTH($D83,0)),IF($G83="NNN",SUM(Expenses!LL$20:LL$24)*$F83,IF($G83="FSG",0,IF($G83="MG",SUMPRODUCT(Expenses!LL$20:LL$24,$I83:$I87)*$F83,MAX((Expenses!LL$20-$K83/12)*$J83*$F83,0)+MAX((Expenses!LL$21-$K84/12)*$J84*$F83,0)+MAX((Expenses!LL$22-$K85/12)*$J85*$F83,0)+MAX((Expenses!LL$23-$K86/12)*$J86*$F83,0)+MAX((Expenses!LL$24-$K87/12)*$J87*$F83,0)))),0)</f>
        <v>0</v>
      </c>
      <c r="LO249" s="154">
        <f>IF(AND(LO$165&lt;=$E83,LO$165&gt;=EOMONTH($D83,0)),IF($G83="NNN",SUM(Expenses!LM$20:LM$24)*$F83,IF($G83="FSG",0,IF($G83="MG",SUMPRODUCT(Expenses!LM$20:LM$24,$I83:$I87)*$F83,MAX((Expenses!LM$20-$K83/12)*$J83*$F83,0)+MAX((Expenses!LM$21-$K84/12)*$J84*$F83,0)+MAX((Expenses!LM$22-$K85/12)*$J85*$F83,0)+MAX((Expenses!LM$23-$K86/12)*$J86*$F83,0)+MAX((Expenses!LM$24-$K87/12)*$J87*$F83,0)))),0)</f>
        <v>0</v>
      </c>
      <c r="LP249" s="154">
        <f>IF(AND(LP$165&lt;=$E83,LP$165&gt;=EOMONTH($D83,0)),IF($G83="NNN",SUM(Expenses!LN$20:LN$24)*$F83,IF($G83="FSG",0,IF($G83="MG",SUMPRODUCT(Expenses!LN$20:LN$24,$I83:$I87)*$F83,MAX((Expenses!LN$20-$K83/12)*$J83*$F83,0)+MAX((Expenses!LN$21-$K84/12)*$J84*$F83,0)+MAX((Expenses!LN$22-$K85/12)*$J85*$F83,0)+MAX((Expenses!LN$23-$K86/12)*$J86*$F83,0)+MAX((Expenses!LN$24-$K87/12)*$J87*$F83,0)))),0)</f>
        <v>0</v>
      </c>
      <c r="LQ249" s="154">
        <f>IF(AND(LQ$165&lt;=$E83,LQ$165&gt;=EOMONTH($D83,0)),IF($G83="NNN",SUM(Expenses!LO$20:LO$24)*$F83,IF($G83="FSG",0,IF($G83="MG",SUMPRODUCT(Expenses!LO$20:LO$24,$I83:$I87)*$F83,MAX((Expenses!LO$20-$K83/12)*$J83*$F83,0)+MAX((Expenses!LO$21-$K84/12)*$J84*$F83,0)+MAX((Expenses!LO$22-$K85/12)*$J85*$F83,0)+MAX((Expenses!LO$23-$K86/12)*$J86*$F83,0)+MAX((Expenses!LO$24-$K87/12)*$J87*$F83,0)))),0)</f>
        <v>0</v>
      </c>
      <c r="LR249" s="154">
        <f>IF(AND(LR$165&lt;=$E83,LR$165&gt;=EOMONTH($D83,0)),IF($G83="NNN",SUM(Expenses!LP$20:LP$24)*$F83,IF($G83="FSG",0,IF($G83="MG",SUMPRODUCT(Expenses!LP$20:LP$24,$I83:$I87)*$F83,MAX((Expenses!LP$20-$K83/12)*$J83*$F83,0)+MAX((Expenses!LP$21-$K84/12)*$J84*$F83,0)+MAX((Expenses!LP$22-$K85/12)*$J85*$F83,0)+MAX((Expenses!LP$23-$K86/12)*$J86*$F83,0)+MAX((Expenses!LP$24-$K87/12)*$J87*$F83,0)))),0)</f>
        <v>0</v>
      </c>
      <c r="LS249" s="154">
        <f>IF(AND(LS$165&lt;=$E83,LS$165&gt;=EOMONTH($D83,0)),IF($G83="NNN",SUM(Expenses!LQ$20:LQ$24)*$F83,IF($G83="FSG",0,IF($G83="MG",SUMPRODUCT(Expenses!LQ$20:LQ$24,$I83:$I87)*$F83,MAX((Expenses!LQ$20-$K83/12)*$J83*$F83,0)+MAX((Expenses!LQ$21-$K84/12)*$J84*$F83,0)+MAX((Expenses!LQ$22-$K85/12)*$J85*$F83,0)+MAX((Expenses!LQ$23-$K86/12)*$J86*$F83,0)+MAX((Expenses!LQ$24-$K87/12)*$J87*$F83,0)))),0)</f>
        <v>0</v>
      </c>
      <c r="LT249" s="154">
        <f>IF(AND(LT$165&lt;=$E83,LT$165&gt;=EOMONTH($D83,0)),IF($G83="NNN",SUM(Expenses!LR$20:LR$24)*$F83,IF($G83="FSG",0,IF($G83="MG",SUMPRODUCT(Expenses!LR$20:LR$24,$I83:$I87)*$F83,MAX((Expenses!LR$20-$K83/12)*$J83*$F83,0)+MAX((Expenses!LR$21-$K84/12)*$J84*$F83,0)+MAX((Expenses!LR$22-$K85/12)*$J85*$F83,0)+MAX((Expenses!LR$23-$K86/12)*$J86*$F83,0)+MAX((Expenses!LR$24-$K87/12)*$J87*$F83,0)))),0)</f>
        <v>0</v>
      </c>
      <c r="LU249" s="154">
        <f>IF(AND(LU$165&lt;=$E83,LU$165&gt;=EOMONTH($D83,0)),IF($G83="NNN",SUM(Expenses!LS$20:LS$24)*$F83,IF($G83="FSG",0,IF($G83="MG",SUMPRODUCT(Expenses!LS$20:LS$24,$I83:$I87)*$F83,MAX((Expenses!LS$20-$K83/12)*$J83*$F83,0)+MAX((Expenses!LS$21-$K84/12)*$J84*$F83,0)+MAX((Expenses!LS$22-$K85/12)*$J85*$F83,0)+MAX((Expenses!LS$23-$K86/12)*$J86*$F83,0)+MAX((Expenses!LS$24-$K87/12)*$J87*$F83,0)))),0)</f>
        <v>0</v>
      </c>
      <c r="LV249" s="154">
        <f>IF(AND(LV$165&lt;=$E83,LV$165&gt;=EOMONTH($D83,0)),IF($G83="NNN",SUM(Expenses!LT$20:LT$24)*$F83,IF($G83="FSG",0,IF($G83="MG",SUMPRODUCT(Expenses!LT$20:LT$24,$I83:$I87)*$F83,MAX((Expenses!LT$20-$K83/12)*$J83*$F83,0)+MAX((Expenses!LT$21-$K84/12)*$J84*$F83,0)+MAX((Expenses!LT$22-$K85/12)*$J85*$F83,0)+MAX((Expenses!LT$23-$K86/12)*$J86*$F83,0)+MAX((Expenses!LT$24-$K87/12)*$J87*$F83,0)))),0)</f>
        <v>0</v>
      </c>
      <c r="LW249" s="154">
        <f>IF(AND(LW$165&lt;=$E83,LW$165&gt;=EOMONTH($D83,0)),IF($G83="NNN",SUM(Expenses!LU$20:LU$24)*$F83,IF($G83="FSG",0,IF($G83="MG",SUMPRODUCT(Expenses!LU$20:LU$24,$I83:$I87)*$F83,MAX((Expenses!LU$20-$K83/12)*$J83*$F83,0)+MAX((Expenses!LU$21-$K84/12)*$J84*$F83,0)+MAX((Expenses!LU$22-$K85/12)*$J85*$F83,0)+MAX((Expenses!LU$23-$K86/12)*$J86*$F83,0)+MAX((Expenses!LU$24-$K87/12)*$J87*$F83,0)))),0)</f>
        <v>0</v>
      </c>
      <c r="LX249" s="154">
        <f>IF(AND(LX$165&lt;=$E83,LX$165&gt;=EOMONTH($D83,0)),IF($G83="NNN",SUM(Expenses!LV$20:LV$24)*$F83,IF($G83="FSG",0,IF($G83="MG",SUMPRODUCT(Expenses!LV$20:LV$24,$I83:$I87)*$F83,MAX((Expenses!LV$20-$K83/12)*$J83*$F83,0)+MAX((Expenses!LV$21-$K84/12)*$J84*$F83,0)+MAX((Expenses!LV$22-$K85/12)*$J85*$F83,0)+MAX((Expenses!LV$23-$K86/12)*$J86*$F83,0)+MAX((Expenses!LV$24-$K87/12)*$J87*$F83,0)))),0)</f>
        <v>0</v>
      </c>
      <c r="LY249" s="154">
        <f>IF(AND(LY$165&lt;=$E83,LY$165&gt;=EOMONTH($D83,0)),IF($G83="NNN",SUM(Expenses!LW$20:LW$24)*$F83,IF($G83="FSG",0,IF($G83="MG",SUMPRODUCT(Expenses!LW$20:LW$24,$I83:$I87)*$F83,MAX((Expenses!LW$20-$K83/12)*$J83*$F83,0)+MAX((Expenses!LW$21-$K84/12)*$J84*$F83,0)+MAX((Expenses!LW$22-$K85/12)*$J85*$F83,0)+MAX((Expenses!LW$23-$K86/12)*$J86*$F83,0)+MAX((Expenses!LW$24-$K87/12)*$J87*$F83,0)))),0)</f>
        <v>0</v>
      </c>
      <c r="LZ249" s="154">
        <f>IF(AND(LZ$165&lt;=$E83,LZ$165&gt;=EOMONTH($D83,0)),IF($G83="NNN",SUM(Expenses!LX$20:LX$24)*$F83,IF($G83="FSG",0,IF($G83="MG",SUMPRODUCT(Expenses!LX$20:LX$24,$I83:$I87)*$F83,MAX((Expenses!LX$20-$K83/12)*$J83*$F83,0)+MAX((Expenses!LX$21-$K84/12)*$J84*$F83,0)+MAX((Expenses!LX$22-$K85/12)*$J85*$F83,0)+MAX((Expenses!LX$23-$K86/12)*$J86*$F83,0)+MAX((Expenses!LX$24-$K87/12)*$J87*$F83,0)))),0)</f>
        <v>0</v>
      </c>
      <c r="MA249" s="154">
        <f>IF(AND(MA$165&lt;=$E83,MA$165&gt;=EOMONTH($D83,0)),IF($G83="NNN",SUM(Expenses!LY$20:LY$24)*$F83,IF($G83="FSG",0,IF($G83="MG",SUMPRODUCT(Expenses!LY$20:LY$24,$I83:$I87)*$F83,MAX((Expenses!LY$20-$K83/12)*$J83*$F83,0)+MAX((Expenses!LY$21-$K84/12)*$J84*$F83,0)+MAX((Expenses!LY$22-$K85/12)*$J85*$F83,0)+MAX((Expenses!LY$23-$K86/12)*$J86*$F83,0)+MAX((Expenses!LY$24-$K87/12)*$J87*$F83,0)))),0)</f>
        <v>0</v>
      </c>
      <c r="MB249" s="154">
        <f>IF(AND(MB$165&lt;=$E83,MB$165&gt;=EOMONTH($D83,0)),IF($G83="NNN",SUM(Expenses!LZ$20:LZ$24)*$F83,IF($G83="FSG",0,IF($G83="MG",SUMPRODUCT(Expenses!LZ$20:LZ$24,$I83:$I87)*$F83,MAX((Expenses!LZ$20-$K83/12)*$J83*$F83,0)+MAX((Expenses!LZ$21-$K84/12)*$J84*$F83,0)+MAX((Expenses!LZ$22-$K85/12)*$J85*$F83,0)+MAX((Expenses!LZ$23-$K86/12)*$J86*$F83,0)+MAX((Expenses!LZ$24-$K87/12)*$J87*$F83,0)))),0)</f>
        <v>0</v>
      </c>
      <c r="MC249" s="154">
        <f>IF(AND(MC$165&lt;=$E83,MC$165&gt;=EOMONTH($D83,0)),IF($G83="NNN",SUM(Expenses!MA$20:MA$24)*$F83,IF($G83="FSG",0,IF($G83="MG",SUMPRODUCT(Expenses!MA$20:MA$24,$I83:$I87)*$F83,MAX((Expenses!MA$20-$K83/12)*$J83*$F83,0)+MAX((Expenses!MA$21-$K84/12)*$J84*$F83,0)+MAX((Expenses!MA$22-$K85/12)*$J85*$F83,0)+MAX((Expenses!MA$23-$K86/12)*$J86*$F83,0)+MAX((Expenses!MA$24-$K87/12)*$J87*$F83,0)))),0)</f>
        <v>0</v>
      </c>
      <c r="MD249" s="154">
        <f>IF(AND(MD$165&lt;=$E83,MD$165&gt;=EOMONTH($D83,0)),IF($G83="NNN",SUM(Expenses!MB$20:MB$24)*$F83,IF($G83="FSG",0,IF($G83="MG",SUMPRODUCT(Expenses!MB$20:MB$24,$I83:$I87)*$F83,MAX((Expenses!MB$20-$K83/12)*$J83*$F83,0)+MAX((Expenses!MB$21-$K84/12)*$J84*$F83,0)+MAX((Expenses!MB$22-$K85/12)*$J85*$F83,0)+MAX((Expenses!MB$23-$K86/12)*$J86*$F83,0)+MAX((Expenses!MB$24-$K87/12)*$J87*$F83,0)))),0)</f>
        <v>0</v>
      </c>
      <c r="ME249" s="154">
        <f>IF(AND(ME$165&lt;=$E83,ME$165&gt;=EOMONTH($D83,0)),IF($G83="NNN",SUM(Expenses!MC$20:MC$24)*$F83,IF($G83="FSG",0,IF($G83="MG",SUMPRODUCT(Expenses!MC$20:MC$24,$I83:$I87)*$F83,MAX((Expenses!MC$20-$K83/12)*$J83*$F83,0)+MAX((Expenses!MC$21-$K84/12)*$J84*$F83,0)+MAX((Expenses!MC$22-$K85/12)*$J85*$F83,0)+MAX((Expenses!MC$23-$K86/12)*$J86*$F83,0)+MAX((Expenses!MC$24-$K87/12)*$J87*$F83,0)))),0)</f>
        <v>0</v>
      </c>
      <c r="MF249" s="154">
        <f>IF(AND(MF$165&lt;=$E83,MF$165&gt;=EOMONTH($D83,0)),IF($G83="NNN",SUM(Expenses!MD$20:MD$24)*$F83,IF($G83="FSG",0,IF($G83="MG",SUMPRODUCT(Expenses!MD$20:MD$24,$I83:$I87)*$F83,MAX((Expenses!MD$20-$K83/12)*$J83*$F83,0)+MAX((Expenses!MD$21-$K84/12)*$J84*$F83,0)+MAX((Expenses!MD$22-$K85/12)*$J85*$F83,0)+MAX((Expenses!MD$23-$K86/12)*$J86*$F83,0)+MAX((Expenses!MD$24-$K87/12)*$J87*$F83,0)))),0)</f>
        <v>0</v>
      </c>
      <c r="MG249" s="154">
        <f>IF(AND(MG$165&lt;=$E83,MG$165&gt;=EOMONTH($D83,0)),IF($G83="NNN",SUM(Expenses!ME$20:ME$24)*$F83,IF($G83="FSG",0,IF($G83="MG",SUMPRODUCT(Expenses!ME$20:ME$24,$I83:$I87)*$F83,MAX((Expenses!ME$20-$K83/12)*$J83*$F83,0)+MAX((Expenses!ME$21-$K84/12)*$J84*$F83,0)+MAX((Expenses!ME$22-$K85/12)*$J85*$F83,0)+MAX((Expenses!ME$23-$K86/12)*$J86*$F83,0)+MAX((Expenses!ME$24-$K87/12)*$J87*$F83,0)))),0)</f>
        <v>0</v>
      </c>
      <c r="MH249" s="154">
        <f>IF(AND(MH$165&lt;=$E83,MH$165&gt;=EOMONTH($D83,0)),IF($G83="NNN",SUM(Expenses!MF$20:MF$24)*$F83,IF($G83="FSG",0,IF($G83="MG",SUMPRODUCT(Expenses!MF$20:MF$24,$I83:$I87)*$F83,MAX((Expenses!MF$20-$K83/12)*$J83*$F83,0)+MAX((Expenses!MF$21-$K84/12)*$J84*$F83,0)+MAX((Expenses!MF$22-$K85/12)*$J85*$F83,0)+MAX((Expenses!MF$23-$K86/12)*$J86*$F83,0)+MAX((Expenses!MF$24-$K87/12)*$J87*$F83,0)))),0)</f>
        <v>0</v>
      </c>
      <c r="MI249" s="154">
        <f>IF(AND(MI$165&lt;=$E83,MI$165&gt;=EOMONTH($D83,0)),IF($G83="NNN",SUM(Expenses!MG$20:MG$24)*$F83,IF($G83="FSG",0,IF($G83="MG",SUMPRODUCT(Expenses!MG$20:MG$24,$I83:$I87)*$F83,MAX((Expenses!MG$20-$K83/12)*$J83*$F83,0)+MAX((Expenses!MG$21-$K84/12)*$J84*$F83,0)+MAX((Expenses!MG$22-$K85/12)*$J85*$F83,0)+MAX((Expenses!MG$23-$K86/12)*$J86*$F83,0)+MAX((Expenses!MG$24-$K87/12)*$J87*$F83,0)))),0)</f>
        <v>0</v>
      </c>
      <c r="MJ249" s="154">
        <f>IF(AND(MJ$165&lt;=$E83,MJ$165&gt;=EOMONTH($D83,0)),IF($G83="NNN",SUM(Expenses!MH$20:MH$24)*$F83,IF($G83="FSG",0,IF($G83="MG",SUMPRODUCT(Expenses!MH$20:MH$24,$I83:$I87)*$F83,MAX((Expenses!MH$20-$K83/12)*$J83*$F83,0)+MAX((Expenses!MH$21-$K84/12)*$J84*$F83,0)+MAX((Expenses!MH$22-$K85/12)*$J85*$F83,0)+MAX((Expenses!MH$23-$K86/12)*$J86*$F83,0)+MAX((Expenses!MH$24-$K87/12)*$J87*$F83,0)))),0)</f>
        <v>0</v>
      </c>
      <c r="MK249" s="154">
        <f>IF(AND(MK$165&lt;=$E83,MK$165&gt;=EOMONTH($D83,0)),IF($G83="NNN",SUM(Expenses!MI$20:MI$24)*$F83,IF($G83="FSG",0,IF($G83="MG",SUMPRODUCT(Expenses!MI$20:MI$24,$I83:$I87)*$F83,MAX((Expenses!MI$20-$K83/12)*$J83*$F83,0)+MAX((Expenses!MI$21-$K84/12)*$J84*$F83,0)+MAX((Expenses!MI$22-$K85/12)*$J85*$F83,0)+MAX((Expenses!MI$23-$K86/12)*$J86*$F83,0)+MAX((Expenses!MI$24-$K87/12)*$J87*$F83,0)))),0)</f>
        <v>0</v>
      </c>
      <c r="ML249" s="154">
        <f>IF(AND(ML$165&lt;=$E83,ML$165&gt;=EOMONTH($D83,0)),IF($G83="NNN",SUM(Expenses!MJ$20:MJ$24)*$F83,IF($G83="FSG",0,IF($G83="MG",SUMPRODUCT(Expenses!MJ$20:MJ$24,$I83:$I87)*$F83,MAX((Expenses!MJ$20-$K83/12)*$J83*$F83,0)+MAX((Expenses!MJ$21-$K84/12)*$J84*$F83,0)+MAX((Expenses!MJ$22-$K85/12)*$J85*$F83,0)+MAX((Expenses!MJ$23-$K86/12)*$J86*$F83,0)+MAX((Expenses!MJ$24-$K87/12)*$J87*$F83,0)))),0)</f>
        <v>0</v>
      </c>
      <c r="MM249" s="154">
        <f>IF(AND(MM$165&lt;=$E83,MM$165&gt;=EOMONTH($D83,0)),IF($G83="NNN",SUM(Expenses!MK$20:MK$24)*$F83,IF($G83="FSG",0,IF($G83="MG",SUMPRODUCT(Expenses!MK$20:MK$24,$I83:$I87)*$F83,MAX((Expenses!MK$20-$K83/12)*$J83*$F83,0)+MAX((Expenses!MK$21-$K84/12)*$J84*$F83,0)+MAX((Expenses!MK$22-$K85/12)*$J85*$F83,0)+MAX((Expenses!MK$23-$K86/12)*$J86*$F83,0)+MAX((Expenses!MK$24-$K87/12)*$J87*$F83,0)))),0)</f>
        <v>0</v>
      </c>
      <c r="MN249" s="154">
        <f>IF(AND(MN$165&lt;=$E83,MN$165&gt;=EOMONTH($D83,0)),IF($G83="NNN",SUM(Expenses!ML$20:ML$24)*$F83,IF($G83="FSG",0,IF($G83="MG",SUMPRODUCT(Expenses!ML$20:ML$24,$I83:$I87)*$F83,MAX((Expenses!ML$20-$K83/12)*$J83*$F83,0)+MAX((Expenses!ML$21-$K84/12)*$J84*$F83,0)+MAX((Expenses!ML$22-$K85/12)*$J85*$F83,0)+MAX((Expenses!ML$23-$K86/12)*$J86*$F83,0)+MAX((Expenses!ML$24-$K87/12)*$J87*$F83,0)))),0)</f>
        <v>0</v>
      </c>
      <c r="MO249" s="154">
        <f>IF(AND(MO$165&lt;=$E83,MO$165&gt;=EOMONTH($D83,0)),IF($G83="NNN",SUM(Expenses!MM$20:MM$24)*$F83,IF($G83="FSG",0,IF($G83="MG",SUMPRODUCT(Expenses!MM$20:MM$24,$I83:$I87)*$F83,MAX((Expenses!MM$20-$K83/12)*$J83*$F83,0)+MAX((Expenses!MM$21-$K84/12)*$J84*$F83,0)+MAX((Expenses!MM$22-$K85/12)*$J85*$F83,0)+MAX((Expenses!MM$23-$K86/12)*$J86*$F83,0)+MAX((Expenses!MM$24-$K87/12)*$J87*$F83,0)))),0)</f>
        <v>0</v>
      </c>
      <c r="MP249" s="154">
        <f>IF(AND(MP$165&lt;=$E83,MP$165&gt;=EOMONTH($D83,0)),IF($G83="NNN",SUM(Expenses!MN$20:MN$24)*$F83,IF($G83="FSG",0,IF($G83="MG",SUMPRODUCT(Expenses!MN$20:MN$24,$I83:$I87)*$F83,MAX((Expenses!MN$20-$K83/12)*$J83*$F83,0)+MAX((Expenses!MN$21-$K84/12)*$J84*$F83,0)+MAX((Expenses!MN$22-$K85/12)*$J85*$F83,0)+MAX((Expenses!MN$23-$K86/12)*$J86*$F83,0)+MAX((Expenses!MN$24-$K87/12)*$J87*$F83,0)))),0)</f>
        <v>0</v>
      </c>
      <c r="MQ249" s="154">
        <f>IF(AND(MQ$165&lt;=$E83,MQ$165&gt;=EOMONTH($D83,0)),IF($G83="NNN",SUM(Expenses!MO$20:MO$24)*$F83,IF($G83="FSG",0,IF($G83="MG",SUMPRODUCT(Expenses!MO$20:MO$24,$I83:$I87)*$F83,MAX((Expenses!MO$20-$K83/12)*$J83*$F83,0)+MAX((Expenses!MO$21-$K84/12)*$J84*$F83,0)+MAX((Expenses!MO$22-$K85/12)*$J85*$F83,0)+MAX((Expenses!MO$23-$K86/12)*$J86*$F83,0)+MAX((Expenses!MO$24-$K87/12)*$J87*$F83,0)))),0)</f>
        <v>0</v>
      </c>
      <c r="MR249" s="154">
        <f>IF(AND(MR$165&lt;=$E83,MR$165&gt;=EOMONTH($D83,0)),IF($G83="NNN",SUM(Expenses!MP$20:MP$24)*$F83,IF($G83="FSG",0,IF($G83="MG",SUMPRODUCT(Expenses!MP$20:MP$24,$I83:$I87)*$F83,MAX((Expenses!MP$20-$K83/12)*$J83*$F83,0)+MAX((Expenses!MP$21-$K84/12)*$J84*$F83,0)+MAX((Expenses!MP$22-$K85/12)*$J85*$F83,0)+MAX((Expenses!MP$23-$K86/12)*$J86*$F83,0)+MAX((Expenses!MP$24-$K87/12)*$J87*$F83,0)))),0)</f>
        <v>0</v>
      </c>
      <c r="MS249" s="154">
        <f>IF(AND(MS$165&lt;=$E83,MS$165&gt;=EOMONTH($D83,0)),IF($G83="NNN",SUM(Expenses!MQ$20:MQ$24)*$F83,IF($G83="FSG",0,IF($G83="MG",SUMPRODUCT(Expenses!MQ$20:MQ$24,$I83:$I87)*$F83,MAX((Expenses!MQ$20-$K83/12)*$J83*$F83,0)+MAX((Expenses!MQ$21-$K84/12)*$J84*$F83,0)+MAX((Expenses!MQ$22-$K85/12)*$J85*$F83,0)+MAX((Expenses!MQ$23-$K86/12)*$J86*$F83,0)+MAX((Expenses!MQ$24-$K87/12)*$J87*$F83,0)))),0)</f>
        <v>0</v>
      </c>
      <c r="MT249" s="154">
        <f>IF(AND(MT$165&lt;=$E83,MT$165&gt;=EOMONTH($D83,0)),IF($G83="NNN",SUM(Expenses!MR$20:MR$24)*$F83,IF($G83="FSG",0,IF($G83="MG",SUMPRODUCT(Expenses!MR$20:MR$24,$I83:$I87)*$F83,MAX((Expenses!MR$20-$K83/12)*$J83*$F83,0)+MAX((Expenses!MR$21-$K84/12)*$J84*$F83,0)+MAX((Expenses!MR$22-$K85/12)*$J85*$F83,0)+MAX((Expenses!MR$23-$K86/12)*$J86*$F83,0)+MAX((Expenses!MR$24-$K87/12)*$J87*$F83,0)))),0)</f>
        <v>0</v>
      </c>
      <c r="MU249" s="154">
        <f>IF(AND(MU$165&lt;=$E83,MU$165&gt;=EOMONTH($D83,0)),IF($G83="NNN",SUM(Expenses!MS$20:MS$24)*$F83,IF($G83="FSG",0,IF($G83="MG",SUMPRODUCT(Expenses!MS$20:MS$24,$I83:$I87)*$F83,MAX((Expenses!MS$20-$K83/12)*$J83*$F83,0)+MAX((Expenses!MS$21-$K84/12)*$J84*$F83,0)+MAX((Expenses!MS$22-$K85/12)*$J85*$F83,0)+MAX((Expenses!MS$23-$K86/12)*$J86*$F83,0)+MAX((Expenses!MS$24-$K87/12)*$J87*$F83,0)))),0)</f>
        <v>0</v>
      </c>
      <c r="MV249" s="154">
        <f>IF(AND(MV$165&lt;=$E83,MV$165&gt;=EOMONTH($D83,0)),IF($G83="NNN",SUM(Expenses!MT$20:MT$24)*$F83,IF($G83="FSG",0,IF($G83="MG",SUMPRODUCT(Expenses!MT$20:MT$24,$I83:$I87)*$F83,MAX((Expenses!MT$20-$K83/12)*$J83*$F83,0)+MAX((Expenses!MT$21-$K84/12)*$J84*$F83,0)+MAX((Expenses!MT$22-$K85/12)*$J85*$F83,0)+MAX((Expenses!MT$23-$K86/12)*$J86*$F83,0)+MAX((Expenses!MT$24-$K87/12)*$J87*$F83,0)))),0)</f>
        <v>0</v>
      </c>
      <c r="MW249" s="154">
        <f>IF(AND(MW$165&lt;=$E83,MW$165&gt;=EOMONTH($D83,0)),IF($G83="NNN",SUM(Expenses!MU$20:MU$24)*$F83,IF($G83="FSG",0,IF($G83="MG",SUMPRODUCT(Expenses!MU$20:MU$24,$I83:$I87)*$F83,MAX((Expenses!MU$20-$K83/12)*$J83*$F83,0)+MAX((Expenses!MU$21-$K84/12)*$J84*$F83,0)+MAX((Expenses!MU$22-$K85/12)*$J85*$F83,0)+MAX((Expenses!MU$23-$K86/12)*$J86*$F83,0)+MAX((Expenses!MU$24-$K87/12)*$J87*$F83,0)))),0)</f>
        <v>0</v>
      </c>
      <c r="MX249" s="154">
        <f>IF(AND(MX$165&lt;=$E83,MX$165&gt;=EOMONTH($D83,0)),IF($G83="NNN",SUM(Expenses!MV$20:MV$24)*$F83,IF($G83="FSG",0,IF($G83="MG",SUMPRODUCT(Expenses!MV$20:MV$24,$I83:$I87)*$F83,MAX((Expenses!MV$20-$K83/12)*$J83*$F83,0)+MAX((Expenses!MV$21-$K84/12)*$J84*$F83,0)+MAX((Expenses!MV$22-$K85/12)*$J85*$F83,0)+MAX((Expenses!MV$23-$K86/12)*$J86*$F83,0)+MAX((Expenses!MV$24-$K87/12)*$J87*$F83,0)))),0)</f>
        <v>0</v>
      </c>
      <c r="MY249" s="154">
        <f>IF(AND(MY$165&lt;=$E83,MY$165&gt;=EOMONTH($D83,0)),IF($G83="NNN",SUM(Expenses!MW$20:MW$24)*$F83,IF($G83="FSG",0,IF($G83="MG",SUMPRODUCT(Expenses!MW$20:MW$24,$I83:$I87)*$F83,MAX((Expenses!MW$20-$K83/12)*$J83*$F83,0)+MAX((Expenses!MW$21-$K84/12)*$J84*$F83,0)+MAX((Expenses!MW$22-$K85/12)*$J85*$F83,0)+MAX((Expenses!MW$23-$K86/12)*$J86*$F83,0)+MAX((Expenses!MW$24-$K87/12)*$J87*$F83,0)))),0)</f>
        <v>0</v>
      </c>
      <c r="MZ249" s="154">
        <f>IF(AND(MZ$165&lt;=$E83,MZ$165&gt;=EOMONTH($D83,0)),IF($G83="NNN",SUM(Expenses!MX$20:MX$24)*$F83,IF($G83="FSG",0,IF($G83="MG",SUMPRODUCT(Expenses!MX$20:MX$24,$I83:$I87)*$F83,MAX((Expenses!MX$20-$K83/12)*$J83*$F83,0)+MAX((Expenses!MX$21-$K84/12)*$J84*$F83,0)+MAX((Expenses!MX$22-$K85/12)*$J85*$F83,0)+MAX((Expenses!MX$23-$K86/12)*$J86*$F83,0)+MAX((Expenses!MX$24-$K87/12)*$J87*$F83,0)))),0)</f>
        <v>0</v>
      </c>
      <c r="NA249" s="154">
        <f>IF(AND(NA$165&lt;=$E83,NA$165&gt;=EOMONTH($D83,0)),IF($G83="NNN",SUM(Expenses!MY$20:MY$24)*$F83,IF($G83="FSG",0,IF($G83="MG",SUMPRODUCT(Expenses!MY$20:MY$24,$I83:$I87)*$F83,MAX((Expenses!MY$20-$K83/12)*$J83*$F83,0)+MAX((Expenses!MY$21-$K84/12)*$J84*$F83,0)+MAX((Expenses!MY$22-$K85/12)*$J85*$F83,0)+MAX((Expenses!MY$23-$K86/12)*$J86*$F83,0)+MAX((Expenses!MY$24-$K87/12)*$J87*$F83,0)))),0)</f>
        <v>0</v>
      </c>
      <c r="NB249" s="154">
        <f>IF(AND(NB$165&lt;=$E83,NB$165&gt;=EOMONTH($D83,0)),IF($G83="NNN",SUM(Expenses!MZ$20:MZ$24)*$F83,IF($G83="FSG",0,IF($G83="MG",SUMPRODUCT(Expenses!MZ$20:MZ$24,$I83:$I87)*$F83,MAX((Expenses!MZ$20-$K83/12)*$J83*$F83,0)+MAX((Expenses!MZ$21-$K84/12)*$J84*$F83,0)+MAX((Expenses!MZ$22-$K85/12)*$J85*$F83,0)+MAX((Expenses!MZ$23-$K86/12)*$J86*$F83,0)+MAX((Expenses!MZ$24-$K87/12)*$J87*$F83,0)))),0)</f>
        <v>0</v>
      </c>
      <c r="NC249" s="154">
        <f>IF(AND(NC$165&lt;=$E83,NC$165&gt;=EOMONTH($D83,0)),IF($G83="NNN",SUM(Expenses!NA$20:NA$24)*$F83,IF($G83="FSG",0,IF($G83="MG",SUMPRODUCT(Expenses!NA$20:NA$24,$I83:$I87)*$F83,MAX((Expenses!NA$20-$K83/12)*$J83*$F83,0)+MAX((Expenses!NA$21-$K84/12)*$J84*$F83,0)+MAX((Expenses!NA$22-$K85/12)*$J85*$F83,0)+MAX((Expenses!NA$23-$K86/12)*$J86*$F83,0)+MAX((Expenses!NA$24-$K87/12)*$J87*$F83,0)))),0)</f>
        <v>0</v>
      </c>
      <c r="ND249" s="154">
        <f>IF(AND(ND$165&lt;=$E83,ND$165&gt;=EOMONTH($D83,0)),IF($G83="NNN",SUM(Expenses!NB$20:NB$24)*$F83,IF($G83="FSG",0,IF($G83="MG",SUMPRODUCT(Expenses!NB$20:NB$24,$I83:$I87)*$F83,MAX((Expenses!NB$20-$K83/12)*$J83*$F83,0)+MAX((Expenses!NB$21-$K84/12)*$J84*$F83,0)+MAX((Expenses!NB$22-$K85/12)*$J85*$F83,0)+MAX((Expenses!NB$23-$K86/12)*$J86*$F83,0)+MAX((Expenses!NB$24-$K87/12)*$J87*$F83,0)))),0)</f>
        <v>0</v>
      </c>
      <c r="NE249" s="154">
        <f>IF(AND(NE$165&lt;=$E83,NE$165&gt;=EOMONTH($D83,0)),IF($G83="NNN",SUM(Expenses!NC$20:NC$24)*$F83,IF($G83="FSG",0,IF($G83="MG",SUMPRODUCT(Expenses!NC$20:NC$24,$I83:$I87)*$F83,MAX((Expenses!NC$20-$K83/12)*$J83*$F83,0)+MAX((Expenses!NC$21-$K84/12)*$J84*$F83,0)+MAX((Expenses!NC$22-$K85/12)*$J85*$F83,0)+MAX((Expenses!NC$23-$K86/12)*$J86*$F83,0)+MAX((Expenses!NC$24-$K87/12)*$J87*$F83,0)))),0)</f>
        <v>0</v>
      </c>
      <c r="NF249" s="154">
        <f>IF(AND(NF$165&lt;=$E83,NF$165&gt;=EOMONTH($D83,0)),IF($G83="NNN",SUM(Expenses!ND$20:ND$24)*$F83,IF($G83="FSG",0,IF($G83="MG",SUMPRODUCT(Expenses!ND$20:ND$24,$I83:$I87)*$F83,MAX((Expenses!ND$20-$K83/12)*$J83*$F83,0)+MAX((Expenses!ND$21-$K84/12)*$J84*$F83,0)+MAX((Expenses!ND$22-$K85/12)*$J85*$F83,0)+MAX((Expenses!ND$23-$K86/12)*$J86*$F83,0)+MAX((Expenses!ND$24-$K87/12)*$J87*$F83,0)))),0)</f>
        <v>0</v>
      </c>
      <c r="NG249" s="154">
        <f>IF(AND(NG$165&lt;=$E83,NG$165&gt;=EOMONTH($D83,0)),IF($G83="NNN",SUM(Expenses!NE$20:NE$24)*$F83,IF($G83="FSG",0,IF($G83="MG",SUMPRODUCT(Expenses!NE$20:NE$24,$I83:$I87)*$F83,MAX((Expenses!NE$20-$K83/12)*$J83*$F83,0)+MAX((Expenses!NE$21-$K84/12)*$J84*$F83,0)+MAX((Expenses!NE$22-$K85/12)*$J85*$F83,0)+MAX((Expenses!NE$23-$K86/12)*$J86*$F83,0)+MAX((Expenses!NE$24-$K87/12)*$J87*$F83,0)))),0)</f>
        <v>0</v>
      </c>
      <c r="NH249" s="154">
        <f>IF(AND(NH$165&lt;=$E83,NH$165&gt;=EOMONTH($D83,0)),IF($G83="NNN",SUM(Expenses!NF$20:NF$24)*$F83,IF($G83="FSG",0,IF($G83="MG",SUMPRODUCT(Expenses!NF$20:NF$24,$I83:$I87)*$F83,MAX((Expenses!NF$20-$K83/12)*$J83*$F83,0)+MAX((Expenses!NF$21-$K84/12)*$J84*$F83,0)+MAX((Expenses!NF$22-$K85/12)*$J85*$F83,0)+MAX((Expenses!NF$23-$K86/12)*$J86*$F83,0)+MAX((Expenses!NF$24-$K87/12)*$J87*$F83,0)))),0)</f>
        <v>0</v>
      </c>
      <c r="NI249" s="154">
        <f>IF(AND(NI$165&lt;=$E83,NI$165&gt;=EOMONTH($D83,0)),IF($G83="NNN",SUM(Expenses!NG$20:NG$24)*$F83,IF($G83="FSG",0,IF($G83="MG",SUMPRODUCT(Expenses!NG$20:NG$24,$I83:$I87)*$F83,MAX((Expenses!NG$20-$K83/12)*$J83*$F83,0)+MAX((Expenses!NG$21-$K84/12)*$J84*$F83,0)+MAX((Expenses!NG$22-$K85/12)*$J85*$F83,0)+MAX((Expenses!NG$23-$K86/12)*$J86*$F83,0)+MAX((Expenses!NG$24-$K87/12)*$J87*$F83,0)))),0)</f>
        <v>0</v>
      </c>
      <c r="NJ249" s="154">
        <f>IF(AND(NJ$165&lt;=$E83,NJ$165&gt;=EOMONTH($D83,0)),IF($G83="NNN",SUM(Expenses!NH$20:NH$24)*$F83,IF($G83="FSG",0,IF($G83="MG",SUMPRODUCT(Expenses!NH$20:NH$24,$I83:$I87)*$F83,MAX((Expenses!NH$20-$K83/12)*$J83*$F83,0)+MAX((Expenses!NH$21-$K84/12)*$J84*$F83,0)+MAX((Expenses!NH$22-$K85/12)*$J85*$F83,0)+MAX((Expenses!NH$23-$K86/12)*$J86*$F83,0)+MAX((Expenses!NH$24-$K87/12)*$J87*$F83,0)))),0)</f>
        <v>0</v>
      </c>
      <c r="NK249" s="157">
        <f>IF(AND(NK$165&lt;=$E83,NK$165&gt;=EOMONTH($D83,0)),IF($G83="NNN",SUM(Expenses!NI$20:NI$24)*$F83,IF($G83="FSG",0,IF($G83="MG",SUMPRODUCT(Expenses!NI$20:NI$24,$I83:$I87)*$F83,MAX((Expenses!NI$20-$K83/12)*$J83*$F83,0)+MAX((Expenses!NI$21-$K84/12)*$J84*$F83,0)+MAX((Expenses!NI$22-$K85/12)*$J85*$F83,0)+MAX((Expenses!NI$23-$K86/12)*$J86*$F83,0)+MAX((Expenses!NI$24-$K87/12)*$J87*$F83,0)))),0)</f>
        <v>0</v>
      </c>
    </row>
    <row r="250" spans="1:375" x14ac:dyDescent="0.25">
      <c r="A250" s="156">
        <f t="shared" si="353"/>
        <v>0</v>
      </c>
      <c r="B250" s="48" t="s">
        <v>154</v>
      </c>
      <c r="C250" s="153" t="s">
        <v>140</v>
      </c>
      <c r="D250" s="154">
        <f>IF(OR($AL83=0,D$165&gt;$E83,D$165&lt;EOMONTH($D83,0)),0,IF(((($AJ83*((1+$AN83)^(D$163-1))/12))-(D248/$AM83))*$AM83&lt;0,0,((($AJ83*((1+$AN83)^(D$163-1))/12))-(D248/$AM83))*$AM83))</f>
        <v>0</v>
      </c>
      <c r="E250" s="154">
        <f t="shared" ref="E250:BP250" si="354">IF(OR($AL83=0,E$165&gt;$E83,E$165&lt;EOMONTH($D83,0)),0,IF(((($AJ83*((1+$AN83)^(E$163-1))/12))-(E248/$AM83))*$AM83&lt;0,0,((($AJ83*((1+$AN83)^(E$163-1))/12))-(E248/$AM83))*$AM83))</f>
        <v>0</v>
      </c>
      <c r="F250" s="154">
        <f t="shared" si="354"/>
        <v>0</v>
      </c>
      <c r="G250" s="154">
        <f t="shared" si="354"/>
        <v>0</v>
      </c>
      <c r="H250" s="154">
        <f t="shared" si="354"/>
        <v>0</v>
      </c>
      <c r="I250" s="154">
        <f t="shared" si="354"/>
        <v>0</v>
      </c>
      <c r="J250" s="154">
        <f t="shared" si="354"/>
        <v>0</v>
      </c>
      <c r="K250" s="154">
        <f t="shared" si="354"/>
        <v>0</v>
      </c>
      <c r="L250" s="154">
        <f t="shared" si="354"/>
        <v>0</v>
      </c>
      <c r="M250" s="154">
        <f t="shared" si="354"/>
        <v>0</v>
      </c>
      <c r="N250" s="154">
        <f t="shared" si="354"/>
        <v>0</v>
      </c>
      <c r="O250" s="154">
        <f t="shared" si="354"/>
        <v>0</v>
      </c>
      <c r="P250" s="154">
        <f t="shared" si="354"/>
        <v>0</v>
      </c>
      <c r="Q250" s="154">
        <f t="shared" si="354"/>
        <v>0</v>
      </c>
      <c r="R250" s="154">
        <f t="shared" si="354"/>
        <v>0</v>
      </c>
      <c r="S250" s="154">
        <f t="shared" si="354"/>
        <v>0</v>
      </c>
      <c r="T250" s="154">
        <f t="shared" si="354"/>
        <v>0</v>
      </c>
      <c r="U250" s="154">
        <f t="shared" si="354"/>
        <v>0</v>
      </c>
      <c r="V250" s="154">
        <f t="shared" si="354"/>
        <v>0</v>
      </c>
      <c r="W250" s="154">
        <f t="shared" si="354"/>
        <v>0</v>
      </c>
      <c r="X250" s="154">
        <f t="shared" si="354"/>
        <v>0</v>
      </c>
      <c r="Y250" s="154">
        <f t="shared" si="354"/>
        <v>0</v>
      </c>
      <c r="Z250" s="154">
        <f t="shared" si="354"/>
        <v>0</v>
      </c>
      <c r="AA250" s="154">
        <f t="shared" si="354"/>
        <v>0</v>
      </c>
      <c r="AB250" s="154">
        <f t="shared" si="354"/>
        <v>0</v>
      </c>
      <c r="AC250" s="154">
        <f t="shared" si="354"/>
        <v>0</v>
      </c>
      <c r="AD250" s="154">
        <f t="shared" si="354"/>
        <v>0</v>
      </c>
      <c r="AE250" s="154">
        <f t="shared" si="354"/>
        <v>0</v>
      </c>
      <c r="AF250" s="154">
        <f t="shared" si="354"/>
        <v>0</v>
      </c>
      <c r="AG250" s="154">
        <f t="shared" si="354"/>
        <v>0</v>
      </c>
      <c r="AH250" s="154">
        <f t="shared" si="354"/>
        <v>0</v>
      </c>
      <c r="AI250" s="154">
        <f t="shared" si="354"/>
        <v>0</v>
      </c>
      <c r="AJ250" s="154">
        <f t="shared" si="354"/>
        <v>0</v>
      </c>
      <c r="AK250" s="154">
        <f t="shared" si="354"/>
        <v>0</v>
      </c>
      <c r="AL250" s="154">
        <f t="shared" si="354"/>
        <v>0</v>
      </c>
      <c r="AM250" s="154">
        <f t="shared" si="354"/>
        <v>0</v>
      </c>
      <c r="AN250" s="154">
        <f t="shared" si="354"/>
        <v>0</v>
      </c>
      <c r="AO250" s="154">
        <f t="shared" si="354"/>
        <v>0</v>
      </c>
      <c r="AP250" s="154">
        <f t="shared" si="354"/>
        <v>0</v>
      </c>
      <c r="AQ250" s="154">
        <f t="shared" si="354"/>
        <v>0</v>
      </c>
      <c r="AR250" s="154">
        <f t="shared" si="354"/>
        <v>0</v>
      </c>
      <c r="AS250" s="154">
        <f t="shared" si="354"/>
        <v>0</v>
      </c>
      <c r="AT250" s="154">
        <f t="shared" si="354"/>
        <v>0</v>
      </c>
      <c r="AU250" s="154">
        <f t="shared" si="354"/>
        <v>0</v>
      </c>
      <c r="AV250" s="154">
        <f t="shared" si="354"/>
        <v>0</v>
      </c>
      <c r="AW250" s="154">
        <f t="shared" si="354"/>
        <v>0</v>
      </c>
      <c r="AX250" s="154">
        <f t="shared" si="354"/>
        <v>0</v>
      </c>
      <c r="AY250" s="154">
        <f t="shared" si="354"/>
        <v>0</v>
      </c>
      <c r="AZ250" s="154">
        <f t="shared" si="354"/>
        <v>0</v>
      </c>
      <c r="BA250" s="154">
        <f t="shared" si="354"/>
        <v>0</v>
      </c>
      <c r="BB250" s="154">
        <f t="shared" si="354"/>
        <v>0</v>
      </c>
      <c r="BC250" s="154">
        <f t="shared" si="354"/>
        <v>0</v>
      </c>
      <c r="BD250" s="154">
        <f t="shared" si="354"/>
        <v>0</v>
      </c>
      <c r="BE250" s="154">
        <f t="shared" si="354"/>
        <v>0</v>
      </c>
      <c r="BF250" s="154">
        <f t="shared" si="354"/>
        <v>0</v>
      </c>
      <c r="BG250" s="154">
        <f t="shared" si="354"/>
        <v>0</v>
      </c>
      <c r="BH250" s="154">
        <f t="shared" si="354"/>
        <v>0</v>
      </c>
      <c r="BI250" s="154">
        <f t="shared" si="354"/>
        <v>0</v>
      </c>
      <c r="BJ250" s="154">
        <f t="shared" si="354"/>
        <v>0</v>
      </c>
      <c r="BK250" s="154">
        <f t="shared" si="354"/>
        <v>0</v>
      </c>
      <c r="BL250" s="154">
        <f t="shared" si="354"/>
        <v>0</v>
      </c>
      <c r="BM250" s="154">
        <f t="shared" si="354"/>
        <v>0</v>
      </c>
      <c r="BN250" s="154">
        <f t="shared" si="354"/>
        <v>0</v>
      </c>
      <c r="BO250" s="154">
        <f t="shared" si="354"/>
        <v>0</v>
      </c>
      <c r="BP250" s="154">
        <f t="shared" si="354"/>
        <v>0</v>
      </c>
      <c r="BQ250" s="154">
        <f t="shared" ref="BQ250:EB250" si="355">IF(OR($AL83=0,BQ$165&gt;$E83,BQ$165&lt;EOMONTH($D83,0)),0,IF(((($AJ83*((1+$AN83)^(BQ$163-1))/12))-(BQ248/$AM83))*$AM83&lt;0,0,((($AJ83*((1+$AN83)^(BQ$163-1))/12))-(BQ248/$AM83))*$AM83))</f>
        <v>0</v>
      </c>
      <c r="BR250" s="154">
        <f t="shared" si="355"/>
        <v>0</v>
      </c>
      <c r="BS250" s="154">
        <f t="shared" si="355"/>
        <v>0</v>
      </c>
      <c r="BT250" s="154">
        <f t="shared" si="355"/>
        <v>0</v>
      </c>
      <c r="BU250" s="154">
        <f t="shared" si="355"/>
        <v>0</v>
      </c>
      <c r="BV250" s="154">
        <f t="shared" si="355"/>
        <v>0</v>
      </c>
      <c r="BW250" s="154">
        <f t="shared" si="355"/>
        <v>0</v>
      </c>
      <c r="BX250" s="154">
        <f t="shared" si="355"/>
        <v>0</v>
      </c>
      <c r="BY250" s="154">
        <f t="shared" si="355"/>
        <v>0</v>
      </c>
      <c r="BZ250" s="154">
        <f t="shared" si="355"/>
        <v>0</v>
      </c>
      <c r="CA250" s="154">
        <f t="shared" si="355"/>
        <v>0</v>
      </c>
      <c r="CB250" s="154">
        <f t="shared" si="355"/>
        <v>0</v>
      </c>
      <c r="CC250" s="154">
        <f t="shared" si="355"/>
        <v>0</v>
      </c>
      <c r="CD250" s="154">
        <f t="shared" si="355"/>
        <v>0</v>
      </c>
      <c r="CE250" s="154">
        <f t="shared" si="355"/>
        <v>0</v>
      </c>
      <c r="CF250" s="154">
        <f t="shared" si="355"/>
        <v>0</v>
      </c>
      <c r="CG250" s="154">
        <f t="shared" si="355"/>
        <v>0</v>
      </c>
      <c r="CH250" s="154">
        <f t="shared" si="355"/>
        <v>0</v>
      </c>
      <c r="CI250" s="154">
        <f t="shared" si="355"/>
        <v>0</v>
      </c>
      <c r="CJ250" s="154">
        <f t="shared" si="355"/>
        <v>0</v>
      </c>
      <c r="CK250" s="154">
        <f t="shared" si="355"/>
        <v>0</v>
      </c>
      <c r="CL250" s="154">
        <f t="shared" si="355"/>
        <v>0</v>
      </c>
      <c r="CM250" s="154">
        <f t="shared" si="355"/>
        <v>0</v>
      </c>
      <c r="CN250" s="154">
        <f t="shared" si="355"/>
        <v>0</v>
      </c>
      <c r="CO250" s="154">
        <f t="shared" si="355"/>
        <v>0</v>
      </c>
      <c r="CP250" s="154">
        <f t="shared" si="355"/>
        <v>0</v>
      </c>
      <c r="CQ250" s="154">
        <f t="shared" si="355"/>
        <v>0</v>
      </c>
      <c r="CR250" s="154">
        <f t="shared" si="355"/>
        <v>0</v>
      </c>
      <c r="CS250" s="154">
        <f t="shared" si="355"/>
        <v>0</v>
      </c>
      <c r="CT250" s="154">
        <f t="shared" si="355"/>
        <v>0</v>
      </c>
      <c r="CU250" s="154">
        <f t="shared" si="355"/>
        <v>0</v>
      </c>
      <c r="CV250" s="154">
        <f t="shared" si="355"/>
        <v>0</v>
      </c>
      <c r="CW250" s="154">
        <f t="shared" si="355"/>
        <v>0</v>
      </c>
      <c r="CX250" s="154">
        <f t="shared" si="355"/>
        <v>0</v>
      </c>
      <c r="CY250" s="154">
        <f t="shared" si="355"/>
        <v>0</v>
      </c>
      <c r="CZ250" s="154">
        <f t="shared" si="355"/>
        <v>0</v>
      </c>
      <c r="DA250" s="154">
        <f t="shared" si="355"/>
        <v>0</v>
      </c>
      <c r="DB250" s="154">
        <f t="shared" si="355"/>
        <v>0</v>
      </c>
      <c r="DC250" s="154">
        <f t="shared" si="355"/>
        <v>0</v>
      </c>
      <c r="DD250" s="154">
        <f t="shared" si="355"/>
        <v>0</v>
      </c>
      <c r="DE250" s="154">
        <f t="shared" si="355"/>
        <v>0</v>
      </c>
      <c r="DF250" s="154">
        <f t="shared" si="355"/>
        <v>0</v>
      </c>
      <c r="DG250" s="154">
        <f t="shared" si="355"/>
        <v>0</v>
      </c>
      <c r="DH250" s="154">
        <f t="shared" si="355"/>
        <v>0</v>
      </c>
      <c r="DI250" s="154">
        <f t="shared" si="355"/>
        <v>0</v>
      </c>
      <c r="DJ250" s="154">
        <f t="shared" si="355"/>
        <v>0</v>
      </c>
      <c r="DK250" s="154">
        <f t="shared" si="355"/>
        <v>0</v>
      </c>
      <c r="DL250" s="154">
        <f t="shared" si="355"/>
        <v>0</v>
      </c>
      <c r="DM250" s="154">
        <f t="shared" si="355"/>
        <v>0</v>
      </c>
      <c r="DN250" s="154">
        <f t="shared" si="355"/>
        <v>0</v>
      </c>
      <c r="DO250" s="154">
        <f t="shared" si="355"/>
        <v>0</v>
      </c>
      <c r="DP250" s="154">
        <f t="shared" si="355"/>
        <v>0</v>
      </c>
      <c r="DQ250" s="154">
        <f t="shared" si="355"/>
        <v>0</v>
      </c>
      <c r="DR250" s="154">
        <f t="shared" si="355"/>
        <v>0</v>
      </c>
      <c r="DS250" s="154">
        <f t="shared" si="355"/>
        <v>0</v>
      </c>
      <c r="DT250" s="154">
        <f t="shared" si="355"/>
        <v>0</v>
      </c>
      <c r="DU250" s="154">
        <f t="shared" si="355"/>
        <v>0</v>
      </c>
      <c r="DV250" s="154">
        <f t="shared" si="355"/>
        <v>0</v>
      </c>
      <c r="DW250" s="154">
        <f t="shared" si="355"/>
        <v>0</v>
      </c>
      <c r="DX250" s="154">
        <f t="shared" si="355"/>
        <v>0</v>
      </c>
      <c r="DY250" s="154">
        <f t="shared" si="355"/>
        <v>0</v>
      </c>
      <c r="DZ250" s="154">
        <f t="shared" si="355"/>
        <v>0</v>
      </c>
      <c r="EA250" s="154">
        <f t="shared" si="355"/>
        <v>0</v>
      </c>
      <c r="EB250" s="154">
        <f t="shared" si="355"/>
        <v>0</v>
      </c>
      <c r="EC250" s="154">
        <f t="shared" ref="EC250:GN250" si="356">IF(OR($AL83=0,EC$165&gt;$E83,EC$165&lt;EOMONTH($D83,0)),0,IF(((($AJ83*((1+$AN83)^(EC$163-1))/12))-(EC248/$AM83))*$AM83&lt;0,0,((($AJ83*((1+$AN83)^(EC$163-1))/12))-(EC248/$AM83))*$AM83))</f>
        <v>0</v>
      </c>
      <c r="ED250" s="154">
        <f t="shared" si="356"/>
        <v>0</v>
      </c>
      <c r="EE250" s="154">
        <f t="shared" si="356"/>
        <v>0</v>
      </c>
      <c r="EF250" s="154">
        <f t="shared" si="356"/>
        <v>0</v>
      </c>
      <c r="EG250" s="154">
        <f t="shared" si="356"/>
        <v>0</v>
      </c>
      <c r="EH250" s="154">
        <f t="shared" si="356"/>
        <v>0</v>
      </c>
      <c r="EI250" s="154">
        <f t="shared" si="356"/>
        <v>0</v>
      </c>
      <c r="EJ250" s="154">
        <f t="shared" si="356"/>
        <v>0</v>
      </c>
      <c r="EK250" s="154">
        <f t="shared" si="356"/>
        <v>0</v>
      </c>
      <c r="EL250" s="154">
        <f t="shared" si="356"/>
        <v>0</v>
      </c>
      <c r="EM250" s="154">
        <f t="shared" si="356"/>
        <v>0</v>
      </c>
      <c r="EN250" s="154">
        <f t="shared" si="356"/>
        <v>0</v>
      </c>
      <c r="EO250" s="154">
        <f t="shared" si="356"/>
        <v>0</v>
      </c>
      <c r="EP250" s="154">
        <f t="shared" si="356"/>
        <v>0</v>
      </c>
      <c r="EQ250" s="154">
        <f t="shared" si="356"/>
        <v>0</v>
      </c>
      <c r="ER250" s="154">
        <f t="shared" si="356"/>
        <v>0</v>
      </c>
      <c r="ES250" s="154">
        <f t="shared" si="356"/>
        <v>0</v>
      </c>
      <c r="ET250" s="154">
        <f t="shared" si="356"/>
        <v>0</v>
      </c>
      <c r="EU250" s="154">
        <f t="shared" si="356"/>
        <v>0</v>
      </c>
      <c r="EV250" s="154">
        <f t="shared" si="356"/>
        <v>0</v>
      </c>
      <c r="EW250" s="154">
        <f t="shared" si="356"/>
        <v>0</v>
      </c>
      <c r="EX250" s="154">
        <f t="shared" si="356"/>
        <v>0</v>
      </c>
      <c r="EY250" s="154">
        <f t="shared" si="356"/>
        <v>0</v>
      </c>
      <c r="EZ250" s="154">
        <f t="shared" si="356"/>
        <v>0</v>
      </c>
      <c r="FA250" s="154">
        <f t="shared" si="356"/>
        <v>0</v>
      </c>
      <c r="FB250" s="154">
        <f t="shared" si="356"/>
        <v>0</v>
      </c>
      <c r="FC250" s="154">
        <f t="shared" si="356"/>
        <v>0</v>
      </c>
      <c r="FD250" s="154">
        <f t="shared" si="356"/>
        <v>0</v>
      </c>
      <c r="FE250" s="154">
        <f t="shared" si="356"/>
        <v>0</v>
      </c>
      <c r="FF250" s="154">
        <f t="shared" si="356"/>
        <v>0</v>
      </c>
      <c r="FG250" s="154">
        <f t="shared" si="356"/>
        <v>0</v>
      </c>
      <c r="FH250" s="154">
        <f t="shared" si="356"/>
        <v>0</v>
      </c>
      <c r="FI250" s="154">
        <f t="shared" si="356"/>
        <v>0</v>
      </c>
      <c r="FJ250" s="154">
        <f t="shared" si="356"/>
        <v>0</v>
      </c>
      <c r="FK250" s="154">
        <f t="shared" si="356"/>
        <v>0</v>
      </c>
      <c r="FL250" s="154">
        <f t="shared" si="356"/>
        <v>0</v>
      </c>
      <c r="FM250" s="154">
        <f t="shared" si="356"/>
        <v>0</v>
      </c>
      <c r="FN250" s="154">
        <f t="shared" si="356"/>
        <v>0</v>
      </c>
      <c r="FO250" s="154">
        <f t="shared" si="356"/>
        <v>0</v>
      </c>
      <c r="FP250" s="154">
        <f t="shared" si="356"/>
        <v>0</v>
      </c>
      <c r="FQ250" s="154">
        <f t="shared" si="356"/>
        <v>0</v>
      </c>
      <c r="FR250" s="154">
        <f t="shared" si="356"/>
        <v>0</v>
      </c>
      <c r="FS250" s="154">
        <f t="shared" si="356"/>
        <v>0</v>
      </c>
      <c r="FT250" s="154">
        <f t="shared" si="356"/>
        <v>0</v>
      </c>
      <c r="FU250" s="154">
        <f t="shared" si="356"/>
        <v>0</v>
      </c>
      <c r="FV250" s="154">
        <f t="shared" si="356"/>
        <v>0</v>
      </c>
      <c r="FW250" s="154">
        <f t="shared" si="356"/>
        <v>0</v>
      </c>
      <c r="FX250" s="154">
        <f t="shared" si="356"/>
        <v>0</v>
      </c>
      <c r="FY250" s="154">
        <f t="shared" si="356"/>
        <v>0</v>
      </c>
      <c r="FZ250" s="154">
        <f t="shared" si="356"/>
        <v>0</v>
      </c>
      <c r="GA250" s="154">
        <f t="shared" si="356"/>
        <v>0</v>
      </c>
      <c r="GB250" s="154">
        <f t="shared" si="356"/>
        <v>0</v>
      </c>
      <c r="GC250" s="154">
        <f t="shared" si="356"/>
        <v>0</v>
      </c>
      <c r="GD250" s="154">
        <f t="shared" si="356"/>
        <v>0</v>
      </c>
      <c r="GE250" s="154">
        <f t="shared" si="356"/>
        <v>0</v>
      </c>
      <c r="GF250" s="154">
        <f t="shared" si="356"/>
        <v>0</v>
      </c>
      <c r="GG250" s="154">
        <f t="shared" si="356"/>
        <v>0</v>
      </c>
      <c r="GH250" s="154">
        <f t="shared" si="356"/>
        <v>0</v>
      </c>
      <c r="GI250" s="154">
        <f t="shared" si="356"/>
        <v>0</v>
      </c>
      <c r="GJ250" s="154">
        <f t="shared" si="356"/>
        <v>0</v>
      </c>
      <c r="GK250" s="154">
        <f t="shared" si="356"/>
        <v>0</v>
      </c>
      <c r="GL250" s="154">
        <f t="shared" si="356"/>
        <v>0</v>
      </c>
      <c r="GM250" s="154">
        <f t="shared" si="356"/>
        <v>0</v>
      </c>
      <c r="GN250" s="154">
        <f t="shared" si="356"/>
        <v>0</v>
      </c>
      <c r="GO250" s="154">
        <f t="shared" ref="GO250:IZ250" si="357">IF(OR($AL83=0,GO$165&gt;$E83,GO$165&lt;EOMONTH($D83,0)),0,IF(((($AJ83*((1+$AN83)^(GO$163-1))/12))-(GO248/$AM83))*$AM83&lt;0,0,((($AJ83*((1+$AN83)^(GO$163-1))/12))-(GO248/$AM83))*$AM83))</f>
        <v>0</v>
      </c>
      <c r="GP250" s="154">
        <f t="shared" si="357"/>
        <v>0</v>
      </c>
      <c r="GQ250" s="154">
        <f t="shared" si="357"/>
        <v>0</v>
      </c>
      <c r="GR250" s="154">
        <f t="shared" si="357"/>
        <v>0</v>
      </c>
      <c r="GS250" s="154">
        <f t="shared" si="357"/>
        <v>0</v>
      </c>
      <c r="GT250" s="154">
        <f t="shared" si="357"/>
        <v>0</v>
      </c>
      <c r="GU250" s="154">
        <f t="shared" si="357"/>
        <v>0</v>
      </c>
      <c r="GV250" s="154">
        <f t="shared" si="357"/>
        <v>0</v>
      </c>
      <c r="GW250" s="154">
        <f t="shared" si="357"/>
        <v>0</v>
      </c>
      <c r="GX250" s="154">
        <f t="shared" si="357"/>
        <v>0</v>
      </c>
      <c r="GY250" s="154">
        <f t="shared" si="357"/>
        <v>0</v>
      </c>
      <c r="GZ250" s="154">
        <f t="shared" si="357"/>
        <v>0</v>
      </c>
      <c r="HA250" s="154">
        <f t="shared" si="357"/>
        <v>0</v>
      </c>
      <c r="HB250" s="154">
        <f t="shared" si="357"/>
        <v>0</v>
      </c>
      <c r="HC250" s="154">
        <f t="shared" si="357"/>
        <v>0</v>
      </c>
      <c r="HD250" s="154">
        <f t="shared" si="357"/>
        <v>0</v>
      </c>
      <c r="HE250" s="154">
        <f t="shared" si="357"/>
        <v>0</v>
      </c>
      <c r="HF250" s="154">
        <f t="shared" si="357"/>
        <v>0</v>
      </c>
      <c r="HG250" s="154">
        <f t="shared" si="357"/>
        <v>0</v>
      </c>
      <c r="HH250" s="154">
        <f t="shared" si="357"/>
        <v>0</v>
      </c>
      <c r="HI250" s="154">
        <f t="shared" si="357"/>
        <v>0</v>
      </c>
      <c r="HJ250" s="154">
        <f t="shared" si="357"/>
        <v>0</v>
      </c>
      <c r="HK250" s="154">
        <f t="shared" si="357"/>
        <v>0</v>
      </c>
      <c r="HL250" s="154">
        <f t="shared" si="357"/>
        <v>0</v>
      </c>
      <c r="HM250" s="154">
        <f t="shared" si="357"/>
        <v>0</v>
      </c>
      <c r="HN250" s="154">
        <f t="shared" si="357"/>
        <v>0</v>
      </c>
      <c r="HO250" s="154">
        <f t="shared" si="357"/>
        <v>0</v>
      </c>
      <c r="HP250" s="154">
        <f t="shared" si="357"/>
        <v>0</v>
      </c>
      <c r="HQ250" s="154">
        <f t="shared" si="357"/>
        <v>0</v>
      </c>
      <c r="HR250" s="154">
        <f t="shared" si="357"/>
        <v>0</v>
      </c>
      <c r="HS250" s="154">
        <f t="shared" si="357"/>
        <v>0</v>
      </c>
      <c r="HT250" s="154">
        <f t="shared" si="357"/>
        <v>0</v>
      </c>
      <c r="HU250" s="154">
        <f t="shared" si="357"/>
        <v>0</v>
      </c>
      <c r="HV250" s="154">
        <f t="shared" si="357"/>
        <v>0</v>
      </c>
      <c r="HW250" s="154">
        <f t="shared" si="357"/>
        <v>0</v>
      </c>
      <c r="HX250" s="154">
        <f t="shared" si="357"/>
        <v>0</v>
      </c>
      <c r="HY250" s="154">
        <f t="shared" si="357"/>
        <v>0</v>
      </c>
      <c r="HZ250" s="154">
        <f t="shared" si="357"/>
        <v>0</v>
      </c>
      <c r="IA250" s="154">
        <f t="shared" si="357"/>
        <v>0</v>
      </c>
      <c r="IB250" s="154">
        <f t="shared" si="357"/>
        <v>0</v>
      </c>
      <c r="IC250" s="154">
        <f t="shared" si="357"/>
        <v>0</v>
      </c>
      <c r="ID250" s="154">
        <f t="shared" si="357"/>
        <v>0</v>
      </c>
      <c r="IE250" s="154">
        <f t="shared" si="357"/>
        <v>0</v>
      </c>
      <c r="IF250" s="154">
        <f t="shared" si="357"/>
        <v>0</v>
      </c>
      <c r="IG250" s="154">
        <f t="shared" si="357"/>
        <v>0</v>
      </c>
      <c r="IH250" s="154">
        <f t="shared" si="357"/>
        <v>0</v>
      </c>
      <c r="II250" s="154">
        <f t="shared" si="357"/>
        <v>0</v>
      </c>
      <c r="IJ250" s="154">
        <f t="shared" si="357"/>
        <v>0</v>
      </c>
      <c r="IK250" s="154">
        <f t="shared" si="357"/>
        <v>0</v>
      </c>
      <c r="IL250" s="154">
        <f t="shared" si="357"/>
        <v>0</v>
      </c>
      <c r="IM250" s="154">
        <f t="shared" si="357"/>
        <v>0</v>
      </c>
      <c r="IN250" s="154">
        <f t="shared" si="357"/>
        <v>0</v>
      </c>
      <c r="IO250" s="154">
        <f t="shared" si="357"/>
        <v>0</v>
      </c>
      <c r="IP250" s="154">
        <f t="shared" si="357"/>
        <v>0</v>
      </c>
      <c r="IQ250" s="154">
        <f t="shared" si="357"/>
        <v>0</v>
      </c>
      <c r="IR250" s="154">
        <f t="shared" si="357"/>
        <v>0</v>
      </c>
      <c r="IS250" s="154">
        <f t="shared" si="357"/>
        <v>0</v>
      </c>
      <c r="IT250" s="154">
        <f t="shared" si="357"/>
        <v>0</v>
      </c>
      <c r="IU250" s="154">
        <f t="shared" si="357"/>
        <v>0</v>
      </c>
      <c r="IV250" s="154">
        <f t="shared" si="357"/>
        <v>0</v>
      </c>
      <c r="IW250" s="154">
        <f t="shared" si="357"/>
        <v>0</v>
      </c>
      <c r="IX250" s="154">
        <f t="shared" si="357"/>
        <v>0</v>
      </c>
      <c r="IY250" s="154">
        <f t="shared" si="357"/>
        <v>0</v>
      </c>
      <c r="IZ250" s="154">
        <f t="shared" si="357"/>
        <v>0</v>
      </c>
      <c r="JA250" s="154">
        <f t="shared" ref="JA250:LL250" si="358">IF(OR($AL83=0,JA$165&gt;$E83,JA$165&lt;EOMONTH($D83,0)),0,IF(((($AJ83*((1+$AN83)^(JA$163-1))/12))-(JA248/$AM83))*$AM83&lt;0,0,((($AJ83*((1+$AN83)^(JA$163-1))/12))-(JA248/$AM83))*$AM83))</f>
        <v>0</v>
      </c>
      <c r="JB250" s="154">
        <f t="shared" si="358"/>
        <v>0</v>
      </c>
      <c r="JC250" s="154">
        <f t="shared" si="358"/>
        <v>0</v>
      </c>
      <c r="JD250" s="154">
        <f t="shared" si="358"/>
        <v>0</v>
      </c>
      <c r="JE250" s="154">
        <f t="shared" si="358"/>
        <v>0</v>
      </c>
      <c r="JF250" s="154">
        <f t="shared" si="358"/>
        <v>0</v>
      </c>
      <c r="JG250" s="154">
        <f t="shared" si="358"/>
        <v>0</v>
      </c>
      <c r="JH250" s="154">
        <f t="shared" si="358"/>
        <v>0</v>
      </c>
      <c r="JI250" s="154">
        <f t="shared" si="358"/>
        <v>0</v>
      </c>
      <c r="JJ250" s="154">
        <f t="shared" si="358"/>
        <v>0</v>
      </c>
      <c r="JK250" s="154">
        <f t="shared" si="358"/>
        <v>0</v>
      </c>
      <c r="JL250" s="154">
        <f t="shared" si="358"/>
        <v>0</v>
      </c>
      <c r="JM250" s="154">
        <f t="shared" si="358"/>
        <v>0</v>
      </c>
      <c r="JN250" s="154">
        <f t="shared" si="358"/>
        <v>0</v>
      </c>
      <c r="JO250" s="154">
        <f t="shared" si="358"/>
        <v>0</v>
      </c>
      <c r="JP250" s="154">
        <f t="shared" si="358"/>
        <v>0</v>
      </c>
      <c r="JQ250" s="154">
        <f t="shared" si="358"/>
        <v>0</v>
      </c>
      <c r="JR250" s="154">
        <f t="shared" si="358"/>
        <v>0</v>
      </c>
      <c r="JS250" s="154">
        <f t="shared" si="358"/>
        <v>0</v>
      </c>
      <c r="JT250" s="154">
        <f t="shared" si="358"/>
        <v>0</v>
      </c>
      <c r="JU250" s="154">
        <f t="shared" si="358"/>
        <v>0</v>
      </c>
      <c r="JV250" s="154">
        <f t="shared" si="358"/>
        <v>0</v>
      </c>
      <c r="JW250" s="154">
        <f t="shared" si="358"/>
        <v>0</v>
      </c>
      <c r="JX250" s="154">
        <f t="shared" si="358"/>
        <v>0</v>
      </c>
      <c r="JY250" s="154">
        <f t="shared" si="358"/>
        <v>0</v>
      </c>
      <c r="JZ250" s="154">
        <f t="shared" si="358"/>
        <v>0</v>
      </c>
      <c r="KA250" s="154">
        <f t="shared" si="358"/>
        <v>0</v>
      </c>
      <c r="KB250" s="154">
        <f t="shared" si="358"/>
        <v>0</v>
      </c>
      <c r="KC250" s="154">
        <f t="shared" si="358"/>
        <v>0</v>
      </c>
      <c r="KD250" s="154">
        <f t="shared" si="358"/>
        <v>0</v>
      </c>
      <c r="KE250" s="154">
        <f t="shared" si="358"/>
        <v>0</v>
      </c>
      <c r="KF250" s="154">
        <f t="shared" si="358"/>
        <v>0</v>
      </c>
      <c r="KG250" s="154">
        <f t="shared" si="358"/>
        <v>0</v>
      </c>
      <c r="KH250" s="154">
        <f t="shared" si="358"/>
        <v>0</v>
      </c>
      <c r="KI250" s="154">
        <f t="shared" si="358"/>
        <v>0</v>
      </c>
      <c r="KJ250" s="154">
        <f t="shared" si="358"/>
        <v>0</v>
      </c>
      <c r="KK250" s="154">
        <f t="shared" si="358"/>
        <v>0</v>
      </c>
      <c r="KL250" s="154">
        <f t="shared" si="358"/>
        <v>0</v>
      </c>
      <c r="KM250" s="154">
        <f t="shared" si="358"/>
        <v>0</v>
      </c>
      <c r="KN250" s="154">
        <f t="shared" si="358"/>
        <v>0</v>
      </c>
      <c r="KO250" s="154">
        <f t="shared" si="358"/>
        <v>0</v>
      </c>
      <c r="KP250" s="154">
        <f t="shared" si="358"/>
        <v>0</v>
      </c>
      <c r="KQ250" s="154">
        <f t="shared" si="358"/>
        <v>0</v>
      </c>
      <c r="KR250" s="154">
        <f t="shared" si="358"/>
        <v>0</v>
      </c>
      <c r="KS250" s="154">
        <f t="shared" si="358"/>
        <v>0</v>
      </c>
      <c r="KT250" s="154">
        <f t="shared" si="358"/>
        <v>0</v>
      </c>
      <c r="KU250" s="154">
        <f t="shared" si="358"/>
        <v>0</v>
      </c>
      <c r="KV250" s="154">
        <f t="shared" si="358"/>
        <v>0</v>
      </c>
      <c r="KW250" s="154">
        <f t="shared" si="358"/>
        <v>0</v>
      </c>
      <c r="KX250" s="154">
        <f t="shared" si="358"/>
        <v>0</v>
      </c>
      <c r="KY250" s="154">
        <f t="shared" si="358"/>
        <v>0</v>
      </c>
      <c r="KZ250" s="154">
        <f t="shared" si="358"/>
        <v>0</v>
      </c>
      <c r="LA250" s="154">
        <f t="shared" si="358"/>
        <v>0</v>
      </c>
      <c r="LB250" s="154">
        <f t="shared" si="358"/>
        <v>0</v>
      </c>
      <c r="LC250" s="154">
        <f t="shared" si="358"/>
        <v>0</v>
      </c>
      <c r="LD250" s="154">
        <f t="shared" si="358"/>
        <v>0</v>
      </c>
      <c r="LE250" s="154">
        <f t="shared" si="358"/>
        <v>0</v>
      </c>
      <c r="LF250" s="154">
        <f t="shared" si="358"/>
        <v>0</v>
      </c>
      <c r="LG250" s="154">
        <f t="shared" si="358"/>
        <v>0</v>
      </c>
      <c r="LH250" s="154">
        <f t="shared" si="358"/>
        <v>0</v>
      </c>
      <c r="LI250" s="154">
        <f t="shared" si="358"/>
        <v>0</v>
      </c>
      <c r="LJ250" s="154">
        <f t="shared" si="358"/>
        <v>0</v>
      </c>
      <c r="LK250" s="154">
        <f t="shared" si="358"/>
        <v>0</v>
      </c>
      <c r="LL250" s="154">
        <f t="shared" si="358"/>
        <v>0</v>
      </c>
      <c r="LM250" s="154">
        <f t="shared" ref="LM250:NK250" si="359">IF(OR($AL83=0,LM$165&gt;$E83,LM$165&lt;EOMONTH($D83,0)),0,IF(((($AJ83*((1+$AN83)^(LM$163-1))/12))-(LM248/$AM83))*$AM83&lt;0,0,((($AJ83*((1+$AN83)^(LM$163-1))/12))-(LM248/$AM83))*$AM83))</f>
        <v>0</v>
      </c>
      <c r="LN250" s="154">
        <f t="shared" si="359"/>
        <v>0</v>
      </c>
      <c r="LO250" s="154">
        <f t="shared" si="359"/>
        <v>0</v>
      </c>
      <c r="LP250" s="154">
        <f t="shared" si="359"/>
        <v>0</v>
      </c>
      <c r="LQ250" s="154">
        <f t="shared" si="359"/>
        <v>0</v>
      </c>
      <c r="LR250" s="154">
        <f t="shared" si="359"/>
        <v>0</v>
      </c>
      <c r="LS250" s="154">
        <f t="shared" si="359"/>
        <v>0</v>
      </c>
      <c r="LT250" s="154">
        <f t="shared" si="359"/>
        <v>0</v>
      </c>
      <c r="LU250" s="154">
        <f t="shared" si="359"/>
        <v>0</v>
      </c>
      <c r="LV250" s="154">
        <f t="shared" si="359"/>
        <v>0</v>
      </c>
      <c r="LW250" s="154">
        <f t="shared" si="359"/>
        <v>0</v>
      </c>
      <c r="LX250" s="154">
        <f t="shared" si="359"/>
        <v>0</v>
      </c>
      <c r="LY250" s="154">
        <f t="shared" si="359"/>
        <v>0</v>
      </c>
      <c r="LZ250" s="154">
        <f t="shared" si="359"/>
        <v>0</v>
      </c>
      <c r="MA250" s="154">
        <f t="shared" si="359"/>
        <v>0</v>
      </c>
      <c r="MB250" s="154">
        <f t="shared" si="359"/>
        <v>0</v>
      </c>
      <c r="MC250" s="154">
        <f t="shared" si="359"/>
        <v>0</v>
      </c>
      <c r="MD250" s="154">
        <f t="shared" si="359"/>
        <v>0</v>
      </c>
      <c r="ME250" s="154">
        <f t="shared" si="359"/>
        <v>0</v>
      </c>
      <c r="MF250" s="154">
        <f t="shared" si="359"/>
        <v>0</v>
      </c>
      <c r="MG250" s="154">
        <f t="shared" si="359"/>
        <v>0</v>
      </c>
      <c r="MH250" s="154">
        <f t="shared" si="359"/>
        <v>0</v>
      </c>
      <c r="MI250" s="154">
        <f t="shared" si="359"/>
        <v>0</v>
      </c>
      <c r="MJ250" s="154">
        <f t="shared" si="359"/>
        <v>0</v>
      </c>
      <c r="MK250" s="154">
        <f t="shared" si="359"/>
        <v>0</v>
      </c>
      <c r="ML250" s="154">
        <f t="shared" si="359"/>
        <v>0</v>
      </c>
      <c r="MM250" s="154">
        <f t="shared" si="359"/>
        <v>0</v>
      </c>
      <c r="MN250" s="154">
        <f t="shared" si="359"/>
        <v>0</v>
      </c>
      <c r="MO250" s="154">
        <f t="shared" si="359"/>
        <v>0</v>
      </c>
      <c r="MP250" s="154">
        <f t="shared" si="359"/>
        <v>0</v>
      </c>
      <c r="MQ250" s="154">
        <f t="shared" si="359"/>
        <v>0</v>
      </c>
      <c r="MR250" s="154">
        <f t="shared" si="359"/>
        <v>0</v>
      </c>
      <c r="MS250" s="154">
        <f t="shared" si="359"/>
        <v>0</v>
      </c>
      <c r="MT250" s="154">
        <f t="shared" si="359"/>
        <v>0</v>
      </c>
      <c r="MU250" s="154">
        <f t="shared" si="359"/>
        <v>0</v>
      </c>
      <c r="MV250" s="154">
        <f t="shared" si="359"/>
        <v>0</v>
      </c>
      <c r="MW250" s="154">
        <f t="shared" si="359"/>
        <v>0</v>
      </c>
      <c r="MX250" s="154">
        <f t="shared" si="359"/>
        <v>0</v>
      </c>
      <c r="MY250" s="154">
        <f t="shared" si="359"/>
        <v>0</v>
      </c>
      <c r="MZ250" s="154">
        <f t="shared" si="359"/>
        <v>0</v>
      </c>
      <c r="NA250" s="154">
        <f t="shared" si="359"/>
        <v>0</v>
      </c>
      <c r="NB250" s="154">
        <f t="shared" si="359"/>
        <v>0</v>
      </c>
      <c r="NC250" s="154">
        <f t="shared" si="359"/>
        <v>0</v>
      </c>
      <c r="ND250" s="154">
        <f t="shared" si="359"/>
        <v>0</v>
      </c>
      <c r="NE250" s="154">
        <f t="shared" si="359"/>
        <v>0</v>
      </c>
      <c r="NF250" s="154">
        <f t="shared" si="359"/>
        <v>0</v>
      </c>
      <c r="NG250" s="154">
        <f t="shared" si="359"/>
        <v>0</v>
      </c>
      <c r="NH250" s="154">
        <f t="shared" si="359"/>
        <v>0</v>
      </c>
      <c r="NI250" s="154">
        <f t="shared" si="359"/>
        <v>0</v>
      </c>
      <c r="NJ250" s="154">
        <f t="shared" si="359"/>
        <v>0</v>
      </c>
      <c r="NK250" s="157">
        <f t="shared" si="359"/>
        <v>0</v>
      </c>
    </row>
    <row r="251" spans="1:375" x14ac:dyDescent="0.25">
      <c r="A251" s="156">
        <f t="shared" si="353"/>
        <v>-12916.666666666666</v>
      </c>
      <c r="B251" s="48" t="s">
        <v>155</v>
      </c>
      <c r="C251" s="153" t="s">
        <v>141</v>
      </c>
      <c r="D251" s="154">
        <f t="shared" ref="D251:BO251" si="360">IF(AND(D$165&gt;=EOMONTH($D83,0),D$165&lt;EOMONTH($D83,$S83)),-D248,0)</f>
        <v>-3229.1666666666665</v>
      </c>
      <c r="E251" s="154">
        <f t="shared" si="360"/>
        <v>-3229.1666666666665</v>
      </c>
      <c r="F251" s="154">
        <f t="shared" si="360"/>
        <v>-3229.1666666666665</v>
      </c>
      <c r="G251" s="154">
        <f t="shared" si="360"/>
        <v>-3229.1666666666665</v>
      </c>
      <c r="H251" s="154">
        <f t="shared" si="360"/>
        <v>0</v>
      </c>
      <c r="I251" s="154">
        <f t="shared" si="360"/>
        <v>0</v>
      </c>
      <c r="J251" s="154">
        <f t="shared" si="360"/>
        <v>0</v>
      </c>
      <c r="K251" s="154">
        <f t="shared" si="360"/>
        <v>0</v>
      </c>
      <c r="L251" s="154">
        <f t="shared" si="360"/>
        <v>0</v>
      </c>
      <c r="M251" s="154">
        <f t="shared" si="360"/>
        <v>0</v>
      </c>
      <c r="N251" s="154">
        <f t="shared" si="360"/>
        <v>0</v>
      </c>
      <c r="O251" s="154">
        <f t="shared" si="360"/>
        <v>0</v>
      </c>
      <c r="P251" s="154">
        <f t="shared" si="360"/>
        <v>0</v>
      </c>
      <c r="Q251" s="154">
        <f t="shared" si="360"/>
        <v>0</v>
      </c>
      <c r="R251" s="154">
        <f t="shared" si="360"/>
        <v>0</v>
      </c>
      <c r="S251" s="154">
        <f t="shared" si="360"/>
        <v>0</v>
      </c>
      <c r="T251" s="154">
        <f t="shared" si="360"/>
        <v>0</v>
      </c>
      <c r="U251" s="154">
        <f t="shared" si="360"/>
        <v>0</v>
      </c>
      <c r="V251" s="154">
        <f t="shared" si="360"/>
        <v>0</v>
      </c>
      <c r="W251" s="154">
        <f t="shared" si="360"/>
        <v>0</v>
      </c>
      <c r="X251" s="154">
        <f t="shared" si="360"/>
        <v>0</v>
      </c>
      <c r="Y251" s="154">
        <f t="shared" si="360"/>
        <v>0</v>
      </c>
      <c r="Z251" s="154">
        <f t="shared" si="360"/>
        <v>0</v>
      </c>
      <c r="AA251" s="154">
        <f t="shared" si="360"/>
        <v>0</v>
      </c>
      <c r="AB251" s="154">
        <f t="shared" si="360"/>
        <v>0</v>
      </c>
      <c r="AC251" s="154">
        <f t="shared" si="360"/>
        <v>0</v>
      </c>
      <c r="AD251" s="154">
        <f t="shared" si="360"/>
        <v>0</v>
      </c>
      <c r="AE251" s="154">
        <f t="shared" si="360"/>
        <v>0</v>
      </c>
      <c r="AF251" s="154">
        <f t="shared" si="360"/>
        <v>0</v>
      </c>
      <c r="AG251" s="154">
        <f t="shared" si="360"/>
        <v>0</v>
      </c>
      <c r="AH251" s="154">
        <f t="shared" si="360"/>
        <v>0</v>
      </c>
      <c r="AI251" s="154">
        <f t="shared" si="360"/>
        <v>0</v>
      </c>
      <c r="AJ251" s="154">
        <f t="shared" si="360"/>
        <v>0</v>
      </c>
      <c r="AK251" s="154">
        <f t="shared" si="360"/>
        <v>0</v>
      </c>
      <c r="AL251" s="154">
        <f t="shared" si="360"/>
        <v>0</v>
      </c>
      <c r="AM251" s="154">
        <f t="shared" si="360"/>
        <v>0</v>
      </c>
      <c r="AN251" s="154">
        <f t="shared" si="360"/>
        <v>0</v>
      </c>
      <c r="AO251" s="154">
        <f t="shared" si="360"/>
        <v>0</v>
      </c>
      <c r="AP251" s="154">
        <f t="shared" si="360"/>
        <v>0</v>
      </c>
      <c r="AQ251" s="154">
        <f t="shared" si="360"/>
        <v>0</v>
      </c>
      <c r="AR251" s="154">
        <f t="shared" si="360"/>
        <v>0</v>
      </c>
      <c r="AS251" s="154">
        <f t="shared" si="360"/>
        <v>0</v>
      </c>
      <c r="AT251" s="154">
        <f t="shared" si="360"/>
        <v>0</v>
      </c>
      <c r="AU251" s="154">
        <f t="shared" si="360"/>
        <v>0</v>
      </c>
      <c r="AV251" s="154">
        <f t="shared" si="360"/>
        <v>0</v>
      </c>
      <c r="AW251" s="154">
        <f t="shared" si="360"/>
        <v>0</v>
      </c>
      <c r="AX251" s="154">
        <f t="shared" si="360"/>
        <v>0</v>
      </c>
      <c r="AY251" s="154">
        <f t="shared" si="360"/>
        <v>0</v>
      </c>
      <c r="AZ251" s="154">
        <f t="shared" si="360"/>
        <v>0</v>
      </c>
      <c r="BA251" s="154">
        <f t="shared" si="360"/>
        <v>0</v>
      </c>
      <c r="BB251" s="154">
        <f t="shared" si="360"/>
        <v>0</v>
      </c>
      <c r="BC251" s="154">
        <f t="shared" si="360"/>
        <v>0</v>
      </c>
      <c r="BD251" s="154">
        <f t="shared" si="360"/>
        <v>0</v>
      </c>
      <c r="BE251" s="154">
        <f t="shared" si="360"/>
        <v>0</v>
      </c>
      <c r="BF251" s="154">
        <f t="shared" si="360"/>
        <v>0</v>
      </c>
      <c r="BG251" s="154">
        <f t="shared" si="360"/>
        <v>0</v>
      </c>
      <c r="BH251" s="154">
        <f t="shared" si="360"/>
        <v>0</v>
      </c>
      <c r="BI251" s="154">
        <f t="shared" si="360"/>
        <v>0</v>
      </c>
      <c r="BJ251" s="154">
        <f t="shared" si="360"/>
        <v>0</v>
      </c>
      <c r="BK251" s="154">
        <f t="shared" si="360"/>
        <v>0</v>
      </c>
      <c r="BL251" s="154">
        <f t="shared" si="360"/>
        <v>0</v>
      </c>
      <c r="BM251" s="154">
        <f t="shared" si="360"/>
        <v>0</v>
      </c>
      <c r="BN251" s="154">
        <f t="shared" si="360"/>
        <v>0</v>
      </c>
      <c r="BO251" s="154">
        <f t="shared" si="360"/>
        <v>0</v>
      </c>
      <c r="BP251" s="154">
        <f t="shared" ref="BP251:EA251" si="361">IF(AND(BP$165&gt;=EOMONTH($D83,0),BP$165&lt;EOMONTH($D83,$S83)),-BP248,0)</f>
        <v>0</v>
      </c>
      <c r="BQ251" s="154">
        <f t="shared" si="361"/>
        <v>0</v>
      </c>
      <c r="BR251" s="154">
        <f t="shared" si="361"/>
        <v>0</v>
      </c>
      <c r="BS251" s="154">
        <f t="shared" si="361"/>
        <v>0</v>
      </c>
      <c r="BT251" s="154">
        <f t="shared" si="361"/>
        <v>0</v>
      </c>
      <c r="BU251" s="154">
        <f t="shared" si="361"/>
        <v>0</v>
      </c>
      <c r="BV251" s="154">
        <f t="shared" si="361"/>
        <v>0</v>
      </c>
      <c r="BW251" s="154">
        <f t="shared" si="361"/>
        <v>0</v>
      </c>
      <c r="BX251" s="154">
        <f t="shared" si="361"/>
        <v>0</v>
      </c>
      <c r="BY251" s="154">
        <f t="shared" si="361"/>
        <v>0</v>
      </c>
      <c r="BZ251" s="154">
        <f t="shared" si="361"/>
        <v>0</v>
      </c>
      <c r="CA251" s="154">
        <f t="shared" si="361"/>
        <v>0</v>
      </c>
      <c r="CB251" s="154">
        <f t="shared" si="361"/>
        <v>0</v>
      </c>
      <c r="CC251" s="154">
        <f t="shared" si="361"/>
        <v>0</v>
      </c>
      <c r="CD251" s="154">
        <f t="shared" si="361"/>
        <v>0</v>
      </c>
      <c r="CE251" s="154">
        <f t="shared" si="361"/>
        <v>0</v>
      </c>
      <c r="CF251" s="154">
        <f t="shared" si="361"/>
        <v>0</v>
      </c>
      <c r="CG251" s="154">
        <f t="shared" si="361"/>
        <v>0</v>
      </c>
      <c r="CH251" s="154">
        <f t="shared" si="361"/>
        <v>0</v>
      </c>
      <c r="CI251" s="154">
        <f t="shared" si="361"/>
        <v>0</v>
      </c>
      <c r="CJ251" s="154">
        <f t="shared" si="361"/>
        <v>0</v>
      </c>
      <c r="CK251" s="154">
        <f t="shared" si="361"/>
        <v>0</v>
      </c>
      <c r="CL251" s="154">
        <f t="shared" si="361"/>
        <v>0</v>
      </c>
      <c r="CM251" s="154">
        <f t="shared" si="361"/>
        <v>0</v>
      </c>
      <c r="CN251" s="154">
        <f t="shared" si="361"/>
        <v>0</v>
      </c>
      <c r="CO251" s="154">
        <f t="shared" si="361"/>
        <v>0</v>
      </c>
      <c r="CP251" s="154">
        <f t="shared" si="361"/>
        <v>0</v>
      </c>
      <c r="CQ251" s="154">
        <f t="shared" si="361"/>
        <v>0</v>
      </c>
      <c r="CR251" s="154">
        <f t="shared" si="361"/>
        <v>0</v>
      </c>
      <c r="CS251" s="154">
        <f t="shared" si="361"/>
        <v>0</v>
      </c>
      <c r="CT251" s="154">
        <f t="shared" si="361"/>
        <v>0</v>
      </c>
      <c r="CU251" s="154">
        <f t="shared" si="361"/>
        <v>0</v>
      </c>
      <c r="CV251" s="154">
        <f t="shared" si="361"/>
        <v>0</v>
      </c>
      <c r="CW251" s="154">
        <f t="shared" si="361"/>
        <v>0</v>
      </c>
      <c r="CX251" s="154">
        <f t="shared" si="361"/>
        <v>0</v>
      </c>
      <c r="CY251" s="154">
        <f t="shared" si="361"/>
        <v>0</v>
      </c>
      <c r="CZ251" s="154">
        <f t="shared" si="361"/>
        <v>0</v>
      </c>
      <c r="DA251" s="154">
        <f t="shared" si="361"/>
        <v>0</v>
      </c>
      <c r="DB251" s="154">
        <f t="shared" si="361"/>
        <v>0</v>
      </c>
      <c r="DC251" s="154">
        <f t="shared" si="361"/>
        <v>0</v>
      </c>
      <c r="DD251" s="154">
        <f t="shared" si="361"/>
        <v>0</v>
      </c>
      <c r="DE251" s="154">
        <f t="shared" si="361"/>
        <v>0</v>
      </c>
      <c r="DF251" s="154">
        <f t="shared" si="361"/>
        <v>0</v>
      </c>
      <c r="DG251" s="154">
        <f t="shared" si="361"/>
        <v>0</v>
      </c>
      <c r="DH251" s="154">
        <f t="shared" si="361"/>
        <v>0</v>
      </c>
      <c r="DI251" s="154">
        <f t="shared" si="361"/>
        <v>0</v>
      </c>
      <c r="DJ251" s="154">
        <f t="shared" si="361"/>
        <v>0</v>
      </c>
      <c r="DK251" s="154">
        <f t="shared" si="361"/>
        <v>0</v>
      </c>
      <c r="DL251" s="154">
        <f t="shared" si="361"/>
        <v>0</v>
      </c>
      <c r="DM251" s="154">
        <f t="shared" si="361"/>
        <v>0</v>
      </c>
      <c r="DN251" s="154">
        <f t="shared" si="361"/>
        <v>0</v>
      </c>
      <c r="DO251" s="154">
        <f t="shared" si="361"/>
        <v>0</v>
      </c>
      <c r="DP251" s="154">
        <f t="shared" si="361"/>
        <v>0</v>
      </c>
      <c r="DQ251" s="154">
        <f t="shared" si="361"/>
        <v>0</v>
      </c>
      <c r="DR251" s="154">
        <f t="shared" si="361"/>
        <v>0</v>
      </c>
      <c r="DS251" s="154">
        <f t="shared" si="361"/>
        <v>0</v>
      </c>
      <c r="DT251" s="154">
        <f t="shared" si="361"/>
        <v>0</v>
      </c>
      <c r="DU251" s="154">
        <f t="shared" si="361"/>
        <v>0</v>
      </c>
      <c r="DV251" s="154">
        <f t="shared" si="361"/>
        <v>0</v>
      </c>
      <c r="DW251" s="154">
        <f t="shared" si="361"/>
        <v>0</v>
      </c>
      <c r="DX251" s="154">
        <f t="shared" si="361"/>
        <v>0</v>
      </c>
      <c r="DY251" s="154">
        <f t="shared" si="361"/>
        <v>0</v>
      </c>
      <c r="DZ251" s="154">
        <f t="shared" si="361"/>
        <v>0</v>
      </c>
      <c r="EA251" s="154">
        <f t="shared" si="361"/>
        <v>0</v>
      </c>
      <c r="EB251" s="154">
        <f t="shared" ref="EB251:GM251" si="362">IF(AND(EB$165&gt;=EOMONTH($D83,0),EB$165&lt;EOMONTH($D83,$S83)),-EB248,0)</f>
        <v>0</v>
      </c>
      <c r="EC251" s="154">
        <f t="shared" si="362"/>
        <v>0</v>
      </c>
      <c r="ED251" s="154">
        <f t="shared" si="362"/>
        <v>0</v>
      </c>
      <c r="EE251" s="154">
        <f t="shared" si="362"/>
        <v>0</v>
      </c>
      <c r="EF251" s="154">
        <f t="shared" si="362"/>
        <v>0</v>
      </c>
      <c r="EG251" s="154">
        <f t="shared" si="362"/>
        <v>0</v>
      </c>
      <c r="EH251" s="154">
        <f t="shared" si="362"/>
        <v>0</v>
      </c>
      <c r="EI251" s="154">
        <f t="shared" si="362"/>
        <v>0</v>
      </c>
      <c r="EJ251" s="154">
        <f t="shared" si="362"/>
        <v>0</v>
      </c>
      <c r="EK251" s="154">
        <f t="shared" si="362"/>
        <v>0</v>
      </c>
      <c r="EL251" s="154">
        <f t="shared" si="362"/>
        <v>0</v>
      </c>
      <c r="EM251" s="154">
        <f t="shared" si="362"/>
        <v>0</v>
      </c>
      <c r="EN251" s="154">
        <f t="shared" si="362"/>
        <v>0</v>
      </c>
      <c r="EO251" s="154">
        <f t="shared" si="362"/>
        <v>0</v>
      </c>
      <c r="EP251" s="154">
        <f t="shared" si="362"/>
        <v>0</v>
      </c>
      <c r="EQ251" s="154">
        <f t="shared" si="362"/>
        <v>0</v>
      </c>
      <c r="ER251" s="154">
        <f t="shared" si="362"/>
        <v>0</v>
      </c>
      <c r="ES251" s="154">
        <f t="shared" si="362"/>
        <v>0</v>
      </c>
      <c r="ET251" s="154">
        <f t="shared" si="362"/>
        <v>0</v>
      </c>
      <c r="EU251" s="154">
        <f t="shared" si="362"/>
        <v>0</v>
      </c>
      <c r="EV251" s="154">
        <f t="shared" si="362"/>
        <v>0</v>
      </c>
      <c r="EW251" s="154">
        <f t="shared" si="362"/>
        <v>0</v>
      </c>
      <c r="EX251" s="154">
        <f t="shared" si="362"/>
        <v>0</v>
      </c>
      <c r="EY251" s="154">
        <f t="shared" si="362"/>
        <v>0</v>
      </c>
      <c r="EZ251" s="154">
        <f t="shared" si="362"/>
        <v>0</v>
      </c>
      <c r="FA251" s="154">
        <f t="shared" si="362"/>
        <v>0</v>
      </c>
      <c r="FB251" s="154">
        <f t="shared" si="362"/>
        <v>0</v>
      </c>
      <c r="FC251" s="154">
        <f t="shared" si="362"/>
        <v>0</v>
      </c>
      <c r="FD251" s="154">
        <f t="shared" si="362"/>
        <v>0</v>
      </c>
      <c r="FE251" s="154">
        <f t="shared" si="362"/>
        <v>0</v>
      </c>
      <c r="FF251" s="154">
        <f t="shared" si="362"/>
        <v>0</v>
      </c>
      <c r="FG251" s="154">
        <f t="shared" si="362"/>
        <v>0</v>
      </c>
      <c r="FH251" s="154">
        <f t="shared" si="362"/>
        <v>0</v>
      </c>
      <c r="FI251" s="154">
        <f t="shared" si="362"/>
        <v>0</v>
      </c>
      <c r="FJ251" s="154">
        <f t="shared" si="362"/>
        <v>0</v>
      </c>
      <c r="FK251" s="154">
        <f t="shared" si="362"/>
        <v>0</v>
      </c>
      <c r="FL251" s="154">
        <f t="shared" si="362"/>
        <v>0</v>
      </c>
      <c r="FM251" s="154">
        <f t="shared" si="362"/>
        <v>0</v>
      </c>
      <c r="FN251" s="154">
        <f t="shared" si="362"/>
        <v>0</v>
      </c>
      <c r="FO251" s="154">
        <f t="shared" si="362"/>
        <v>0</v>
      </c>
      <c r="FP251" s="154">
        <f t="shared" si="362"/>
        <v>0</v>
      </c>
      <c r="FQ251" s="154">
        <f t="shared" si="362"/>
        <v>0</v>
      </c>
      <c r="FR251" s="154">
        <f t="shared" si="362"/>
        <v>0</v>
      </c>
      <c r="FS251" s="154">
        <f t="shared" si="362"/>
        <v>0</v>
      </c>
      <c r="FT251" s="154">
        <f t="shared" si="362"/>
        <v>0</v>
      </c>
      <c r="FU251" s="154">
        <f t="shared" si="362"/>
        <v>0</v>
      </c>
      <c r="FV251" s="154">
        <f t="shared" si="362"/>
        <v>0</v>
      </c>
      <c r="FW251" s="154">
        <f t="shared" si="362"/>
        <v>0</v>
      </c>
      <c r="FX251" s="154">
        <f t="shared" si="362"/>
        <v>0</v>
      </c>
      <c r="FY251" s="154">
        <f t="shared" si="362"/>
        <v>0</v>
      </c>
      <c r="FZ251" s="154">
        <f t="shared" si="362"/>
        <v>0</v>
      </c>
      <c r="GA251" s="154">
        <f t="shared" si="362"/>
        <v>0</v>
      </c>
      <c r="GB251" s="154">
        <f t="shared" si="362"/>
        <v>0</v>
      </c>
      <c r="GC251" s="154">
        <f t="shared" si="362"/>
        <v>0</v>
      </c>
      <c r="GD251" s="154">
        <f t="shared" si="362"/>
        <v>0</v>
      </c>
      <c r="GE251" s="154">
        <f t="shared" si="362"/>
        <v>0</v>
      </c>
      <c r="GF251" s="154">
        <f t="shared" si="362"/>
        <v>0</v>
      </c>
      <c r="GG251" s="154">
        <f t="shared" si="362"/>
        <v>0</v>
      </c>
      <c r="GH251" s="154">
        <f t="shared" si="362"/>
        <v>0</v>
      </c>
      <c r="GI251" s="154">
        <f t="shared" si="362"/>
        <v>0</v>
      </c>
      <c r="GJ251" s="154">
        <f t="shared" si="362"/>
        <v>0</v>
      </c>
      <c r="GK251" s="154">
        <f t="shared" si="362"/>
        <v>0</v>
      </c>
      <c r="GL251" s="154">
        <f t="shared" si="362"/>
        <v>0</v>
      </c>
      <c r="GM251" s="154">
        <f t="shared" si="362"/>
        <v>0</v>
      </c>
      <c r="GN251" s="154">
        <f t="shared" ref="GN251:IY251" si="363">IF(AND(GN$165&gt;=EOMONTH($D83,0),GN$165&lt;EOMONTH($D83,$S83)),-GN248,0)</f>
        <v>0</v>
      </c>
      <c r="GO251" s="154">
        <f t="shared" si="363"/>
        <v>0</v>
      </c>
      <c r="GP251" s="154">
        <f t="shared" si="363"/>
        <v>0</v>
      </c>
      <c r="GQ251" s="154">
        <f t="shared" si="363"/>
        <v>0</v>
      </c>
      <c r="GR251" s="154">
        <f t="shared" si="363"/>
        <v>0</v>
      </c>
      <c r="GS251" s="154">
        <f t="shared" si="363"/>
        <v>0</v>
      </c>
      <c r="GT251" s="154">
        <f t="shared" si="363"/>
        <v>0</v>
      </c>
      <c r="GU251" s="154">
        <f t="shared" si="363"/>
        <v>0</v>
      </c>
      <c r="GV251" s="154">
        <f t="shared" si="363"/>
        <v>0</v>
      </c>
      <c r="GW251" s="154">
        <f t="shared" si="363"/>
        <v>0</v>
      </c>
      <c r="GX251" s="154">
        <f t="shared" si="363"/>
        <v>0</v>
      </c>
      <c r="GY251" s="154">
        <f t="shared" si="363"/>
        <v>0</v>
      </c>
      <c r="GZ251" s="154">
        <f t="shared" si="363"/>
        <v>0</v>
      </c>
      <c r="HA251" s="154">
        <f t="shared" si="363"/>
        <v>0</v>
      </c>
      <c r="HB251" s="154">
        <f t="shared" si="363"/>
        <v>0</v>
      </c>
      <c r="HC251" s="154">
        <f t="shared" si="363"/>
        <v>0</v>
      </c>
      <c r="HD251" s="154">
        <f t="shared" si="363"/>
        <v>0</v>
      </c>
      <c r="HE251" s="154">
        <f t="shared" si="363"/>
        <v>0</v>
      </c>
      <c r="HF251" s="154">
        <f t="shared" si="363"/>
        <v>0</v>
      </c>
      <c r="HG251" s="154">
        <f t="shared" si="363"/>
        <v>0</v>
      </c>
      <c r="HH251" s="154">
        <f t="shared" si="363"/>
        <v>0</v>
      </c>
      <c r="HI251" s="154">
        <f t="shared" si="363"/>
        <v>0</v>
      </c>
      <c r="HJ251" s="154">
        <f t="shared" si="363"/>
        <v>0</v>
      </c>
      <c r="HK251" s="154">
        <f t="shared" si="363"/>
        <v>0</v>
      </c>
      <c r="HL251" s="154">
        <f t="shared" si="363"/>
        <v>0</v>
      </c>
      <c r="HM251" s="154">
        <f t="shared" si="363"/>
        <v>0</v>
      </c>
      <c r="HN251" s="154">
        <f t="shared" si="363"/>
        <v>0</v>
      </c>
      <c r="HO251" s="154">
        <f t="shared" si="363"/>
        <v>0</v>
      </c>
      <c r="HP251" s="154">
        <f t="shared" si="363"/>
        <v>0</v>
      </c>
      <c r="HQ251" s="154">
        <f t="shared" si="363"/>
        <v>0</v>
      </c>
      <c r="HR251" s="154">
        <f t="shared" si="363"/>
        <v>0</v>
      </c>
      <c r="HS251" s="154">
        <f t="shared" si="363"/>
        <v>0</v>
      </c>
      <c r="HT251" s="154">
        <f t="shared" si="363"/>
        <v>0</v>
      </c>
      <c r="HU251" s="154">
        <f t="shared" si="363"/>
        <v>0</v>
      </c>
      <c r="HV251" s="154">
        <f t="shared" si="363"/>
        <v>0</v>
      </c>
      <c r="HW251" s="154">
        <f t="shared" si="363"/>
        <v>0</v>
      </c>
      <c r="HX251" s="154">
        <f t="shared" si="363"/>
        <v>0</v>
      </c>
      <c r="HY251" s="154">
        <f t="shared" si="363"/>
        <v>0</v>
      </c>
      <c r="HZ251" s="154">
        <f t="shared" si="363"/>
        <v>0</v>
      </c>
      <c r="IA251" s="154">
        <f t="shared" si="363"/>
        <v>0</v>
      </c>
      <c r="IB251" s="154">
        <f t="shared" si="363"/>
        <v>0</v>
      </c>
      <c r="IC251" s="154">
        <f t="shared" si="363"/>
        <v>0</v>
      </c>
      <c r="ID251" s="154">
        <f t="shared" si="363"/>
        <v>0</v>
      </c>
      <c r="IE251" s="154">
        <f t="shared" si="363"/>
        <v>0</v>
      </c>
      <c r="IF251" s="154">
        <f t="shared" si="363"/>
        <v>0</v>
      </c>
      <c r="IG251" s="154">
        <f t="shared" si="363"/>
        <v>0</v>
      </c>
      <c r="IH251" s="154">
        <f t="shared" si="363"/>
        <v>0</v>
      </c>
      <c r="II251" s="154">
        <f t="shared" si="363"/>
        <v>0</v>
      </c>
      <c r="IJ251" s="154">
        <f t="shared" si="363"/>
        <v>0</v>
      </c>
      <c r="IK251" s="154">
        <f t="shared" si="363"/>
        <v>0</v>
      </c>
      <c r="IL251" s="154">
        <f t="shared" si="363"/>
        <v>0</v>
      </c>
      <c r="IM251" s="154">
        <f t="shared" si="363"/>
        <v>0</v>
      </c>
      <c r="IN251" s="154">
        <f t="shared" si="363"/>
        <v>0</v>
      </c>
      <c r="IO251" s="154">
        <f t="shared" si="363"/>
        <v>0</v>
      </c>
      <c r="IP251" s="154">
        <f t="shared" si="363"/>
        <v>0</v>
      </c>
      <c r="IQ251" s="154">
        <f t="shared" si="363"/>
        <v>0</v>
      </c>
      <c r="IR251" s="154">
        <f t="shared" si="363"/>
        <v>0</v>
      </c>
      <c r="IS251" s="154">
        <f t="shared" si="363"/>
        <v>0</v>
      </c>
      <c r="IT251" s="154">
        <f t="shared" si="363"/>
        <v>0</v>
      </c>
      <c r="IU251" s="154">
        <f t="shared" si="363"/>
        <v>0</v>
      </c>
      <c r="IV251" s="154">
        <f t="shared" si="363"/>
        <v>0</v>
      </c>
      <c r="IW251" s="154">
        <f t="shared" si="363"/>
        <v>0</v>
      </c>
      <c r="IX251" s="154">
        <f t="shared" si="363"/>
        <v>0</v>
      </c>
      <c r="IY251" s="154">
        <f t="shared" si="363"/>
        <v>0</v>
      </c>
      <c r="IZ251" s="154">
        <f t="shared" ref="IZ251:LK251" si="364">IF(AND(IZ$165&gt;=EOMONTH($D83,0),IZ$165&lt;EOMONTH($D83,$S83)),-IZ248,0)</f>
        <v>0</v>
      </c>
      <c r="JA251" s="154">
        <f t="shared" si="364"/>
        <v>0</v>
      </c>
      <c r="JB251" s="154">
        <f t="shared" si="364"/>
        <v>0</v>
      </c>
      <c r="JC251" s="154">
        <f t="shared" si="364"/>
        <v>0</v>
      </c>
      <c r="JD251" s="154">
        <f t="shared" si="364"/>
        <v>0</v>
      </c>
      <c r="JE251" s="154">
        <f t="shared" si="364"/>
        <v>0</v>
      </c>
      <c r="JF251" s="154">
        <f t="shared" si="364"/>
        <v>0</v>
      </c>
      <c r="JG251" s="154">
        <f t="shared" si="364"/>
        <v>0</v>
      </c>
      <c r="JH251" s="154">
        <f t="shared" si="364"/>
        <v>0</v>
      </c>
      <c r="JI251" s="154">
        <f t="shared" si="364"/>
        <v>0</v>
      </c>
      <c r="JJ251" s="154">
        <f t="shared" si="364"/>
        <v>0</v>
      </c>
      <c r="JK251" s="154">
        <f t="shared" si="364"/>
        <v>0</v>
      </c>
      <c r="JL251" s="154">
        <f t="shared" si="364"/>
        <v>0</v>
      </c>
      <c r="JM251" s="154">
        <f t="shared" si="364"/>
        <v>0</v>
      </c>
      <c r="JN251" s="154">
        <f t="shared" si="364"/>
        <v>0</v>
      </c>
      <c r="JO251" s="154">
        <f t="shared" si="364"/>
        <v>0</v>
      </c>
      <c r="JP251" s="154">
        <f t="shared" si="364"/>
        <v>0</v>
      </c>
      <c r="JQ251" s="154">
        <f t="shared" si="364"/>
        <v>0</v>
      </c>
      <c r="JR251" s="154">
        <f t="shared" si="364"/>
        <v>0</v>
      </c>
      <c r="JS251" s="154">
        <f t="shared" si="364"/>
        <v>0</v>
      </c>
      <c r="JT251" s="154">
        <f t="shared" si="364"/>
        <v>0</v>
      </c>
      <c r="JU251" s="154">
        <f t="shared" si="364"/>
        <v>0</v>
      </c>
      <c r="JV251" s="154">
        <f t="shared" si="364"/>
        <v>0</v>
      </c>
      <c r="JW251" s="154">
        <f t="shared" si="364"/>
        <v>0</v>
      </c>
      <c r="JX251" s="154">
        <f t="shared" si="364"/>
        <v>0</v>
      </c>
      <c r="JY251" s="154">
        <f t="shared" si="364"/>
        <v>0</v>
      </c>
      <c r="JZ251" s="154">
        <f t="shared" si="364"/>
        <v>0</v>
      </c>
      <c r="KA251" s="154">
        <f t="shared" si="364"/>
        <v>0</v>
      </c>
      <c r="KB251" s="154">
        <f t="shared" si="364"/>
        <v>0</v>
      </c>
      <c r="KC251" s="154">
        <f t="shared" si="364"/>
        <v>0</v>
      </c>
      <c r="KD251" s="154">
        <f t="shared" si="364"/>
        <v>0</v>
      </c>
      <c r="KE251" s="154">
        <f t="shared" si="364"/>
        <v>0</v>
      </c>
      <c r="KF251" s="154">
        <f t="shared" si="364"/>
        <v>0</v>
      </c>
      <c r="KG251" s="154">
        <f t="shared" si="364"/>
        <v>0</v>
      </c>
      <c r="KH251" s="154">
        <f t="shared" si="364"/>
        <v>0</v>
      </c>
      <c r="KI251" s="154">
        <f t="shared" si="364"/>
        <v>0</v>
      </c>
      <c r="KJ251" s="154">
        <f t="shared" si="364"/>
        <v>0</v>
      </c>
      <c r="KK251" s="154">
        <f t="shared" si="364"/>
        <v>0</v>
      </c>
      <c r="KL251" s="154">
        <f t="shared" si="364"/>
        <v>0</v>
      </c>
      <c r="KM251" s="154">
        <f t="shared" si="364"/>
        <v>0</v>
      </c>
      <c r="KN251" s="154">
        <f t="shared" si="364"/>
        <v>0</v>
      </c>
      <c r="KO251" s="154">
        <f t="shared" si="364"/>
        <v>0</v>
      </c>
      <c r="KP251" s="154">
        <f t="shared" si="364"/>
        <v>0</v>
      </c>
      <c r="KQ251" s="154">
        <f t="shared" si="364"/>
        <v>0</v>
      </c>
      <c r="KR251" s="154">
        <f t="shared" si="364"/>
        <v>0</v>
      </c>
      <c r="KS251" s="154">
        <f t="shared" si="364"/>
        <v>0</v>
      </c>
      <c r="KT251" s="154">
        <f t="shared" si="364"/>
        <v>0</v>
      </c>
      <c r="KU251" s="154">
        <f t="shared" si="364"/>
        <v>0</v>
      </c>
      <c r="KV251" s="154">
        <f t="shared" si="364"/>
        <v>0</v>
      </c>
      <c r="KW251" s="154">
        <f t="shared" si="364"/>
        <v>0</v>
      </c>
      <c r="KX251" s="154">
        <f t="shared" si="364"/>
        <v>0</v>
      </c>
      <c r="KY251" s="154">
        <f t="shared" si="364"/>
        <v>0</v>
      </c>
      <c r="KZ251" s="154">
        <f t="shared" si="364"/>
        <v>0</v>
      </c>
      <c r="LA251" s="154">
        <f t="shared" si="364"/>
        <v>0</v>
      </c>
      <c r="LB251" s="154">
        <f t="shared" si="364"/>
        <v>0</v>
      </c>
      <c r="LC251" s="154">
        <f t="shared" si="364"/>
        <v>0</v>
      </c>
      <c r="LD251" s="154">
        <f t="shared" si="364"/>
        <v>0</v>
      </c>
      <c r="LE251" s="154">
        <f t="shared" si="364"/>
        <v>0</v>
      </c>
      <c r="LF251" s="154">
        <f t="shared" si="364"/>
        <v>0</v>
      </c>
      <c r="LG251" s="154">
        <f t="shared" si="364"/>
        <v>0</v>
      </c>
      <c r="LH251" s="154">
        <f t="shared" si="364"/>
        <v>0</v>
      </c>
      <c r="LI251" s="154">
        <f t="shared" si="364"/>
        <v>0</v>
      </c>
      <c r="LJ251" s="154">
        <f t="shared" si="364"/>
        <v>0</v>
      </c>
      <c r="LK251" s="154">
        <f t="shared" si="364"/>
        <v>0</v>
      </c>
      <c r="LL251" s="154">
        <f t="shared" ref="LL251:NK251" si="365">IF(AND(LL$165&gt;=EOMONTH($D83,0),LL$165&lt;EOMONTH($D83,$S83)),-LL248,0)</f>
        <v>0</v>
      </c>
      <c r="LM251" s="154">
        <f t="shared" si="365"/>
        <v>0</v>
      </c>
      <c r="LN251" s="154">
        <f t="shared" si="365"/>
        <v>0</v>
      </c>
      <c r="LO251" s="154">
        <f t="shared" si="365"/>
        <v>0</v>
      </c>
      <c r="LP251" s="154">
        <f t="shared" si="365"/>
        <v>0</v>
      </c>
      <c r="LQ251" s="154">
        <f t="shared" si="365"/>
        <v>0</v>
      </c>
      <c r="LR251" s="154">
        <f t="shared" si="365"/>
        <v>0</v>
      </c>
      <c r="LS251" s="154">
        <f t="shared" si="365"/>
        <v>0</v>
      </c>
      <c r="LT251" s="154">
        <f t="shared" si="365"/>
        <v>0</v>
      </c>
      <c r="LU251" s="154">
        <f t="shared" si="365"/>
        <v>0</v>
      </c>
      <c r="LV251" s="154">
        <f t="shared" si="365"/>
        <v>0</v>
      </c>
      <c r="LW251" s="154">
        <f t="shared" si="365"/>
        <v>0</v>
      </c>
      <c r="LX251" s="154">
        <f t="shared" si="365"/>
        <v>0</v>
      </c>
      <c r="LY251" s="154">
        <f t="shared" si="365"/>
        <v>0</v>
      </c>
      <c r="LZ251" s="154">
        <f t="shared" si="365"/>
        <v>0</v>
      </c>
      <c r="MA251" s="154">
        <f t="shared" si="365"/>
        <v>0</v>
      </c>
      <c r="MB251" s="154">
        <f t="shared" si="365"/>
        <v>0</v>
      </c>
      <c r="MC251" s="154">
        <f t="shared" si="365"/>
        <v>0</v>
      </c>
      <c r="MD251" s="154">
        <f t="shared" si="365"/>
        <v>0</v>
      </c>
      <c r="ME251" s="154">
        <f t="shared" si="365"/>
        <v>0</v>
      </c>
      <c r="MF251" s="154">
        <f t="shared" si="365"/>
        <v>0</v>
      </c>
      <c r="MG251" s="154">
        <f t="shared" si="365"/>
        <v>0</v>
      </c>
      <c r="MH251" s="154">
        <f t="shared" si="365"/>
        <v>0</v>
      </c>
      <c r="MI251" s="154">
        <f t="shared" si="365"/>
        <v>0</v>
      </c>
      <c r="MJ251" s="154">
        <f t="shared" si="365"/>
        <v>0</v>
      </c>
      <c r="MK251" s="154">
        <f t="shared" si="365"/>
        <v>0</v>
      </c>
      <c r="ML251" s="154">
        <f t="shared" si="365"/>
        <v>0</v>
      </c>
      <c r="MM251" s="154">
        <f t="shared" si="365"/>
        <v>0</v>
      </c>
      <c r="MN251" s="154">
        <f t="shared" si="365"/>
        <v>0</v>
      </c>
      <c r="MO251" s="154">
        <f t="shared" si="365"/>
        <v>0</v>
      </c>
      <c r="MP251" s="154">
        <f t="shared" si="365"/>
        <v>0</v>
      </c>
      <c r="MQ251" s="154">
        <f t="shared" si="365"/>
        <v>0</v>
      </c>
      <c r="MR251" s="154">
        <f t="shared" si="365"/>
        <v>0</v>
      </c>
      <c r="MS251" s="154">
        <f t="shared" si="365"/>
        <v>0</v>
      </c>
      <c r="MT251" s="154">
        <f t="shared" si="365"/>
        <v>0</v>
      </c>
      <c r="MU251" s="154">
        <f t="shared" si="365"/>
        <v>0</v>
      </c>
      <c r="MV251" s="154">
        <f t="shared" si="365"/>
        <v>0</v>
      </c>
      <c r="MW251" s="154">
        <f t="shared" si="365"/>
        <v>0</v>
      </c>
      <c r="MX251" s="154">
        <f t="shared" si="365"/>
        <v>0</v>
      </c>
      <c r="MY251" s="154">
        <f t="shared" si="365"/>
        <v>0</v>
      </c>
      <c r="MZ251" s="154">
        <f t="shared" si="365"/>
        <v>0</v>
      </c>
      <c r="NA251" s="154">
        <f t="shared" si="365"/>
        <v>0</v>
      </c>
      <c r="NB251" s="154">
        <f t="shared" si="365"/>
        <v>0</v>
      </c>
      <c r="NC251" s="154">
        <f t="shared" si="365"/>
        <v>0</v>
      </c>
      <c r="ND251" s="154">
        <f t="shared" si="365"/>
        <v>0</v>
      </c>
      <c r="NE251" s="154">
        <f t="shared" si="365"/>
        <v>0</v>
      </c>
      <c r="NF251" s="154">
        <f t="shared" si="365"/>
        <v>0</v>
      </c>
      <c r="NG251" s="154">
        <f t="shared" si="365"/>
        <v>0</v>
      </c>
      <c r="NH251" s="154">
        <f t="shared" si="365"/>
        <v>0</v>
      </c>
      <c r="NI251" s="154">
        <f t="shared" si="365"/>
        <v>0</v>
      </c>
      <c r="NJ251" s="154">
        <f t="shared" si="365"/>
        <v>0</v>
      </c>
      <c r="NK251" s="157">
        <f t="shared" si="365"/>
        <v>0</v>
      </c>
    </row>
    <row r="252" spans="1:375" x14ac:dyDescent="0.25">
      <c r="A252" s="156">
        <f t="shared" si="353"/>
        <v>688728.92606283899</v>
      </c>
      <c r="B252" s="48" t="s">
        <v>153</v>
      </c>
      <c r="C252" s="153" t="s">
        <v>142</v>
      </c>
      <c r="D252" s="154">
        <f t="shared" ref="D252:BO252" si="366">IF(OR(D$165&lt;=EOMONTH($E83,$R83*(1-$O83)),D$165&gt;EOMONTH($E83,$P83*12*(1-$O83)+$Q83*12*$O83+$R83*(1-$O83))),0,FV($W83,ROUNDDOWN(YEARFRAC($D$165,D$165,1),0),,-($U83*(1-$O83)+$V83*$O83)*$B83/12,0))</f>
        <v>0</v>
      </c>
      <c r="E252" s="154">
        <f t="shared" si="366"/>
        <v>0</v>
      </c>
      <c r="F252" s="154">
        <f t="shared" si="366"/>
        <v>0</v>
      </c>
      <c r="G252" s="154">
        <f t="shared" si="366"/>
        <v>0</v>
      </c>
      <c r="H252" s="154">
        <f t="shared" si="366"/>
        <v>0</v>
      </c>
      <c r="I252" s="154">
        <f t="shared" si="366"/>
        <v>0</v>
      </c>
      <c r="J252" s="154">
        <f t="shared" si="366"/>
        <v>0</v>
      </c>
      <c r="K252" s="154">
        <f t="shared" si="366"/>
        <v>0</v>
      </c>
      <c r="L252" s="154">
        <f t="shared" si="366"/>
        <v>0</v>
      </c>
      <c r="M252" s="154">
        <f t="shared" si="366"/>
        <v>0</v>
      </c>
      <c r="N252" s="154">
        <f t="shared" si="366"/>
        <v>0</v>
      </c>
      <c r="O252" s="154">
        <f t="shared" si="366"/>
        <v>0</v>
      </c>
      <c r="P252" s="154">
        <f t="shared" si="366"/>
        <v>0</v>
      </c>
      <c r="Q252" s="154">
        <f t="shared" si="366"/>
        <v>0</v>
      </c>
      <c r="R252" s="154">
        <f t="shared" si="366"/>
        <v>0</v>
      </c>
      <c r="S252" s="154">
        <f t="shared" si="366"/>
        <v>0</v>
      </c>
      <c r="T252" s="154">
        <f t="shared" si="366"/>
        <v>0</v>
      </c>
      <c r="U252" s="154">
        <f t="shared" si="366"/>
        <v>0</v>
      </c>
      <c r="V252" s="154">
        <f t="shared" si="366"/>
        <v>0</v>
      </c>
      <c r="W252" s="154">
        <f t="shared" si="366"/>
        <v>0</v>
      </c>
      <c r="X252" s="154">
        <f t="shared" si="366"/>
        <v>0</v>
      </c>
      <c r="Y252" s="154">
        <f t="shared" si="366"/>
        <v>0</v>
      </c>
      <c r="Z252" s="154">
        <f t="shared" si="366"/>
        <v>0</v>
      </c>
      <c r="AA252" s="154">
        <f t="shared" si="366"/>
        <v>0</v>
      </c>
      <c r="AB252" s="154">
        <f t="shared" si="366"/>
        <v>0</v>
      </c>
      <c r="AC252" s="154">
        <f t="shared" si="366"/>
        <v>0</v>
      </c>
      <c r="AD252" s="154">
        <f t="shared" si="366"/>
        <v>0</v>
      </c>
      <c r="AE252" s="154">
        <f t="shared" si="366"/>
        <v>0</v>
      </c>
      <c r="AF252" s="154">
        <f t="shared" si="366"/>
        <v>0</v>
      </c>
      <c r="AG252" s="154">
        <f t="shared" si="366"/>
        <v>0</v>
      </c>
      <c r="AH252" s="154">
        <f t="shared" si="366"/>
        <v>0</v>
      </c>
      <c r="AI252" s="154">
        <f t="shared" si="366"/>
        <v>0</v>
      </c>
      <c r="AJ252" s="154">
        <f t="shared" si="366"/>
        <v>0</v>
      </c>
      <c r="AK252" s="154">
        <f t="shared" si="366"/>
        <v>0</v>
      </c>
      <c r="AL252" s="154">
        <f t="shared" si="366"/>
        <v>0</v>
      </c>
      <c r="AM252" s="154">
        <f t="shared" si="366"/>
        <v>0</v>
      </c>
      <c r="AN252" s="154">
        <f t="shared" si="366"/>
        <v>0</v>
      </c>
      <c r="AO252" s="154">
        <f t="shared" si="366"/>
        <v>0</v>
      </c>
      <c r="AP252" s="154">
        <f t="shared" si="366"/>
        <v>0</v>
      </c>
      <c r="AQ252" s="154">
        <f t="shared" si="366"/>
        <v>0</v>
      </c>
      <c r="AR252" s="154">
        <f t="shared" si="366"/>
        <v>0</v>
      </c>
      <c r="AS252" s="154">
        <f t="shared" si="366"/>
        <v>0</v>
      </c>
      <c r="AT252" s="154">
        <f t="shared" si="366"/>
        <v>0</v>
      </c>
      <c r="AU252" s="154">
        <f t="shared" si="366"/>
        <v>0</v>
      </c>
      <c r="AV252" s="154">
        <f t="shared" si="366"/>
        <v>0</v>
      </c>
      <c r="AW252" s="154">
        <f t="shared" si="366"/>
        <v>0</v>
      </c>
      <c r="AX252" s="154">
        <f t="shared" si="366"/>
        <v>0</v>
      </c>
      <c r="AY252" s="154">
        <f t="shared" si="366"/>
        <v>0</v>
      </c>
      <c r="AZ252" s="154">
        <f t="shared" si="366"/>
        <v>0</v>
      </c>
      <c r="BA252" s="154">
        <f t="shared" si="366"/>
        <v>0</v>
      </c>
      <c r="BB252" s="154">
        <f t="shared" si="366"/>
        <v>0</v>
      </c>
      <c r="BC252" s="154">
        <f t="shared" si="366"/>
        <v>0</v>
      </c>
      <c r="BD252" s="154">
        <f t="shared" si="366"/>
        <v>0</v>
      </c>
      <c r="BE252" s="154">
        <f t="shared" si="366"/>
        <v>0</v>
      </c>
      <c r="BF252" s="154">
        <f t="shared" si="366"/>
        <v>0</v>
      </c>
      <c r="BG252" s="154">
        <f t="shared" si="366"/>
        <v>0</v>
      </c>
      <c r="BH252" s="154">
        <f t="shared" si="366"/>
        <v>0</v>
      </c>
      <c r="BI252" s="154">
        <f t="shared" si="366"/>
        <v>0</v>
      </c>
      <c r="BJ252" s="154">
        <f t="shared" si="366"/>
        <v>0</v>
      </c>
      <c r="BK252" s="154">
        <f t="shared" si="366"/>
        <v>0</v>
      </c>
      <c r="BL252" s="154">
        <f t="shared" si="366"/>
        <v>0</v>
      </c>
      <c r="BM252" s="154">
        <f t="shared" si="366"/>
        <v>0</v>
      </c>
      <c r="BN252" s="154">
        <f t="shared" si="366"/>
        <v>0</v>
      </c>
      <c r="BO252" s="154">
        <f t="shared" si="366"/>
        <v>0</v>
      </c>
      <c r="BP252" s="154">
        <f t="shared" ref="BP252:EA252" si="367">IF(OR(BP$165&lt;=EOMONTH($E83,$R83*(1-$O83)),BP$165&gt;EOMONTH($E83,$P83*12*(1-$O83)+$Q83*12*$O83+$R83*(1-$O83))),0,FV($W83,ROUNDDOWN(YEARFRAC($D$165,BP$165,1),0),,-($U83*(1-$O83)+$V83*$O83)*$B83/12,0))</f>
        <v>0</v>
      </c>
      <c r="BQ252" s="154">
        <f t="shared" si="367"/>
        <v>0</v>
      </c>
      <c r="BR252" s="154">
        <f t="shared" si="367"/>
        <v>0</v>
      </c>
      <c r="BS252" s="154">
        <f t="shared" si="367"/>
        <v>0</v>
      </c>
      <c r="BT252" s="154">
        <f t="shared" si="367"/>
        <v>0</v>
      </c>
      <c r="BU252" s="154">
        <f t="shared" si="367"/>
        <v>0</v>
      </c>
      <c r="BV252" s="154">
        <f t="shared" si="367"/>
        <v>0</v>
      </c>
      <c r="BW252" s="154">
        <f t="shared" si="367"/>
        <v>0</v>
      </c>
      <c r="BX252" s="154">
        <f t="shared" si="367"/>
        <v>0</v>
      </c>
      <c r="BY252" s="154">
        <f t="shared" si="367"/>
        <v>0</v>
      </c>
      <c r="BZ252" s="154">
        <f t="shared" si="367"/>
        <v>0</v>
      </c>
      <c r="CA252" s="154">
        <f t="shared" si="367"/>
        <v>0</v>
      </c>
      <c r="CB252" s="154">
        <f t="shared" si="367"/>
        <v>0</v>
      </c>
      <c r="CC252" s="154">
        <f t="shared" si="367"/>
        <v>0</v>
      </c>
      <c r="CD252" s="154">
        <f t="shared" si="367"/>
        <v>0</v>
      </c>
      <c r="CE252" s="154">
        <f t="shared" si="367"/>
        <v>0</v>
      </c>
      <c r="CF252" s="154">
        <f t="shared" si="367"/>
        <v>0</v>
      </c>
      <c r="CG252" s="154">
        <f t="shared" si="367"/>
        <v>0</v>
      </c>
      <c r="CH252" s="154">
        <f t="shared" si="367"/>
        <v>0</v>
      </c>
      <c r="CI252" s="154">
        <f t="shared" si="367"/>
        <v>0</v>
      </c>
      <c r="CJ252" s="154">
        <f t="shared" si="367"/>
        <v>0</v>
      </c>
      <c r="CK252" s="154">
        <f t="shared" si="367"/>
        <v>0</v>
      </c>
      <c r="CL252" s="154">
        <f t="shared" si="367"/>
        <v>0</v>
      </c>
      <c r="CM252" s="154">
        <f t="shared" si="367"/>
        <v>0</v>
      </c>
      <c r="CN252" s="154">
        <f t="shared" si="367"/>
        <v>0</v>
      </c>
      <c r="CO252" s="154">
        <f t="shared" si="367"/>
        <v>0</v>
      </c>
      <c r="CP252" s="154">
        <f t="shared" si="367"/>
        <v>0</v>
      </c>
      <c r="CQ252" s="154">
        <f t="shared" si="367"/>
        <v>0</v>
      </c>
      <c r="CR252" s="154">
        <f t="shared" si="367"/>
        <v>0</v>
      </c>
      <c r="CS252" s="154">
        <f t="shared" si="367"/>
        <v>0</v>
      </c>
      <c r="CT252" s="154">
        <f t="shared" si="367"/>
        <v>0</v>
      </c>
      <c r="CU252" s="154">
        <f t="shared" si="367"/>
        <v>0</v>
      </c>
      <c r="CV252" s="154">
        <f t="shared" si="367"/>
        <v>0</v>
      </c>
      <c r="CW252" s="154">
        <f t="shared" si="367"/>
        <v>0</v>
      </c>
      <c r="CX252" s="154">
        <f t="shared" si="367"/>
        <v>0</v>
      </c>
      <c r="CY252" s="154">
        <f t="shared" si="367"/>
        <v>0</v>
      </c>
      <c r="CZ252" s="154">
        <f t="shared" si="367"/>
        <v>0</v>
      </c>
      <c r="DA252" s="154">
        <f t="shared" si="367"/>
        <v>0</v>
      </c>
      <c r="DB252" s="154">
        <f t="shared" si="367"/>
        <v>0</v>
      </c>
      <c r="DC252" s="154">
        <f t="shared" si="367"/>
        <v>0</v>
      </c>
      <c r="DD252" s="154">
        <f t="shared" si="367"/>
        <v>0</v>
      </c>
      <c r="DE252" s="154">
        <f t="shared" si="367"/>
        <v>0</v>
      </c>
      <c r="DF252" s="154">
        <f t="shared" si="367"/>
        <v>0</v>
      </c>
      <c r="DG252" s="154">
        <f t="shared" si="367"/>
        <v>0</v>
      </c>
      <c r="DH252" s="154">
        <f t="shared" si="367"/>
        <v>0</v>
      </c>
      <c r="DI252" s="154">
        <f t="shared" si="367"/>
        <v>0</v>
      </c>
      <c r="DJ252" s="154">
        <f t="shared" si="367"/>
        <v>0</v>
      </c>
      <c r="DK252" s="154">
        <f t="shared" si="367"/>
        <v>0</v>
      </c>
      <c r="DL252" s="154">
        <f t="shared" si="367"/>
        <v>0</v>
      </c>
      <c r="DM252" s="154">
        <f t="shared" si="367"/>
        <v>0</v>
      </c>
      <c r="DN252" s="154">
        <f t="shared" si="367"/>
        <v>0</v>
      </c>
      <c r="DO252" s="154">
        <f t="shared" si="367"/>
        <v>0</v>
      </c>
      <c r="DP252" s="154">
        <f t="shared" si="367"/>
        <v>0</v>
      </c>
      <c r="DQ252" s="154">
        <f t="shared" si="367"/>
        <v>0</v>
      </c>
      <c r="DR252" s="154">
        <f t="shared" si="367"/>
        <v>0</v>
      </c>
      <c r="DS252" s="154">
        <f t="shared" si="367"/>
        <v>0</v>
      </c>
      <c r="DT252" s="154">
        <f t="shared" si="367"/>
        <v>0</v>
      </c>
      <c r="DU252" s="154">
        <f t="shared" si="367"/>
        <v>0</v>
      </c>
      <c r="DV252" s="154">
        <f t="shared" si="367"/>
        <v>0</v>
      </c>
      <c r="DW252" s="154">
        <f t="shared" si="367"/>
        <v>0</v>
      </c>
      <c r="DX252" s="154">
        <f t="shared" si="367"/>
        <v>0</v>
      </c>
      <c r="DY252" s="154">
        <f t="shared" si="367"/>
        <v>0</v>
      </c>
      <c r="DZ252" s="154">
        <f t="shared" si="367"/>
        <v>0</v>
      </c>
      <c r="EA252" s="154">
        <f t="shared" si="367"/>
        <v>0</v>
      </c>
      <c r="EB252" s="154">
        <f t="shared" ref="EB252:GM252" si="368">IF(OR(EB$165&lt;=EOMONTH($E83,$R83*(1-$O83)),EB$165&gt;EOMONTH($E83,$P83*12*(1-$O83)+$Q83*12*$O83+$R83*(1-$O83))),0,FV($W83,ROUNDDOWN(YEARFRAC($D$165,EB$165,1),0),,-($U83*(1-$O83)+$V83*$O83)*$B83/12,0))</f>
        <v>0</v>
      </c>
      <c r="EC252" s="154">
        <f t="shared" si="368"/>
        <v>0</v>
      </c>
      <c r="ED252" s="154">
        <f t="shared" si="368"/>
        <v>0</v>
      </c>
      <c r="EE252" s="154">
        <f t="shared" si="368"/>
        <v>0</v>
      </c>
      <c r="EF252" s="154">
        <f t="shared" si="368"/>
        <v>0</v>
      </c>
      <c r="EG252" s="154">
        <f t="shared" si="368"/>
        <v>0</v>
      </c>
      <c r="EH252" s="154">
        <f t="shared" si="368"/>
        <v>0</v>
      </c>
      <c r="EI252" s="154">
        <f t="shared" si="368"/>
        <v>0</v>
      </c>
      <c r="EJ252" s="154">
        <f t="shared" si="368"/>
        <v>0</v>
      </c>
      <c r="EK252" s="154">
        <f t="shared" si="368"/>
        <v>0</v>
      </c>
      <c r="EL252" s="154">
        <f t="shared" si="368"/>
        <v>0</v>
      </c>
      <c r="EM252" s="154">
        <f t="shared" si="368"/>
        <v>0</v>
      </c>
      <c r="EN252" s="154">
        <f t="shared" si="368"/>
        <v>0</v>
      </c>
      <c r="EO252" s="154">
        <f t="shared" si="368"/>
        <v>0</v>
      </c>
      <c r="EP252" s="154">
        <f t="shared" si="368"/>
        <v>0</v>
      </c>
      <c r="EQ252" s="154">
        <f t="shared" si="368"/>
        <v>0</v>
      </c>
      <c r="ER252" s="154">
        <f t="shared" si="368"/>
        <v>0</v>
      </c>
      <c r="ES252" s="154">
        <f t="shared" si="368"/>
        <v>0</v>
      </c>
      <c r="ET252" s="154">
        <f t="shared" si="368"/>
        <v>0</v>
      </c>
      <c r="EU252" s="154">
        <f t="shared" si="368"/>
        <v>0</v>
      </c>
      <c r="EV252" s="154">
        <f t="shared" si="368"/>
        <v>0</v>
      </c>
      <c r="EW252" s="154">
        <f t="shared" si="368"/>
        <v>0</v>
      </c>
      <c r="EX252" s="154">
        <f t="shared" si="368"/>
        <v>0</v>
      </c>
      <c r="EY252" s="154">
        <f t="shared" si="368"/>
        <v>0</v>
      </c>
      <c r="EZ252" s="154">
        <f t="shared" si="368"/>
        <v>0</v>
      </c>
      <c r="FA252" s="154">
        <f t="shared" si="368"/>
        <v>0</v>
      </c>
      <c r="FB252" s="154">
        <f t="shared" si="368"/>
        <v>0</v>
      </c>
      <c r="FC252" s="154">
        <f t="shared" si="368"/>
        <v>0</v>
      </c>
      <c r="FD252" s="154">
        <f t="shared" si="368"/>
        <v>0</v>
      </c>
      <c r="FE252" s="154">
        <f t="shared" si="368"/>
        <v>0</v>
      </c>
      <c r="FF252" s="154">
        <f t="shared" si="368"/>
        <v>0</v>
      </c>
      <c r="FG252" s="154">
        <f t="shared" si="368"/>
        <v>0</v>
      </c>
      <c r="FH252" s="154">
        <f t="shared" si="368"/>
        <v>0</v>
      </c>
      <c r="FI252" s="154">
        <f t="shared" si="368"/>
        <v>0</v>
      </c>
      <c r="FJ252" s="154">
        <f t="shared" si="368"/>
        <v>0</v>
      </c>
      <c r="FK252" s="154">
        <f t="shared" si="368"/>
        <v>0</v>
      </c>
      <c r="FL252" s="154">
        <f t="shared" si="368"/>
        <v>0</v>
      </c>
      <c r="FM252" s="154">
        <f t="shared" si="368"/>
        <v>0</v>
      </c>
      <c r="FN252" s="154">
        <f t="shared" si="368"/>
        <v>0</v>
      </c>
      <c r="FO252" s="154">
        <f t="shared" si="368"/>
        <v>0</v>
      </c>
      <c r="FP252" s="154">
        <f t="shared" si="368"/>
        <v>0</v>
      </c>
      <c r="FQ252" s="154">
        <f t="shared" si="368"/>
        <v>0</v>
      </c>
      <c r="FR252" s="154">
        <f t="shared" si="368"/>
        <v>0</v>
      </c>
      <c r="FS252" s="154">
        <f t="shared" si="368"/>
        <v>0</v>
      </c>
      <c r="FT252" s="154">
        <f t="shared" si="368"/>
        <v>0</v>
      </c>
      <c r="FU252" s="154">
        <f t="shared" si="368"/>
        <v>0</v>
      </c>
      <c r="FV252" s="154">
        <f t="shared" si="368"/>
        <v>0</v>
      </c>
      <c r="FW252" s="154">
        <f t="shared" si="368"/>
        <v>0</v>
      </c>
      <c r="FX252" s="154">
        <f t="shared" si="368"/>
        <v>0</v>
      </c>
      <c r="FY252" s="154">
        <f t="shared" si="368"/>
        <v>0</v>
      </c>
      <c r="FZ252" s="154">
        <f t="shared" si="368"/>
        <v>0</v>
      </c>
      <c r="GA252" s="154">
        <f t="shared" si="368"/>
        <v>4884.4043198446288</v>
      </c>
      <c r="GB252" s="154">
        <f t="shared" si="368"/>
        <v>4884.4043198446288</v>
      </c>
      <c r="GC252" s="154">
        <f t="shared" si="368"/>
        <v>5030.9364494399679</v>
      </c>
      <c r="GD252" s="154">
        <f t="shared" si="368"/>
        <v>5030.9364494399679</v>
      </c>
      <c r="GE252" s="154">
        <f t="shared" si="368"/>
        <v>5030.9364494399679</v>
      </c>
      <c r="GF252" s="154">
        <f t="shared" si="368"/>
        <v>5030.9364494399679</v>
      </c>
      <c r="GG252" s="154">
        <f t="shared" si="368"/>
        <v>5030.9364494399679</v>
      </c>
      <c r="GH252" s="154">
        <f t="shared" si="368"/>
        <v>5030.9364494399679</v>
      </c>
      <c r="GI252" s="154">
        <f t="shared" si="368"/>
        <v>5030.9364494399679</v>
      </c>
      <c r="GJ252" s="154">
        <f t="shared" si="368"/>
        <v>5030.9364494399679</v>
      </c>
      <c r="GK252" s="154">
        <f t="shared" si="368"/>
        <v>5030.9364494399679</v>
      </c>
      <c r="GL252" s="154">
        <f t="shared" si="368"/>
        <v>5030.9364494399679</v>
      </c>
      <c r="GM252" s="154">
        <f t="shared" si="368"/>
        <v>5030.9364494399679</v>
      </c>
      <c r="GN252" s="154">
        <f t="shared" ref="GN252:IY252" si="369">IF(OR(GN$165&lt;=EOMONTH($E83,$R83*(1-$O83)),GN$165&gt;EOMONTH($E83,$P83*12*(1-$O83)+$Q83*12*$O83+$R83*(1-$O83))),0,FV($W83,ROUNDDOWN(YEARFRAC($D$165,GN$165,1),0),,-($U83*(1-$O83)+$V83*$O83)*$B83/12,0))</f>
        <v>5030.9364494399679</v>
      </c>
      <c r="GO252" s="154">
        <f t="shared" si="369"/>
        <v>5181.8645429231665</v>
      </c>
      <c r="GP252" s="154">
        <f t="shared" si="369"/>
        <v>5181.8645429231665</v>
      </c>
      <c r="GQ252" s="154">
        <f t="shared" si="369"/>
        <v>5181.8645429231665</v>
      </c>
      <c r="GR252" s="154">
        <f t="shared" si="369"/>
        <v>5181.8645429231665</v>
      </c>
      <c r="GS252" s="154">
        <f t="shared" si="369"/>
        <v>5181.8645429231665</v>
      </c>
      <c r="GT252" s="154">
        <f t="shared" si="369"/>
        <v>5181.8645429231665</v>
      </c>
      <c r="GU252" s="154">
        <f t="shared" si="369"/>
        <v>5181.8645429231665</v>
      </c>
      <c r="GV252" s="154">
        <f t="shared" si="369"/>
        <v>5181.8645429231665</v>
      </c>
      <c r="GW252" s="154">
        <f t="shared" si="369"/>
        <v>5181.8645429231665</v>
      </c>
      <c r="GX252" s="154">
        <f t="shared" si="369"/>
        <v>5181.8645429231665</v>
      </c>
      <c r="GY252" s="154">
        <f t="shared" si="369"/>
        <v>5181.8645429231665</v>
      </c>
      <c r="GZ252" s="154">
        <f t="shared" si="369"/>
        <v>5181.8645429231665</v>
      </c>
      <c r="HA252" s="154">
        <f t="shared" si="369"/>
        <v>5337.3204792108618</v>
      </c>
      <c r="HB252" s="154">
        <f t="shared" si="369"/>
        <v>5337.3204792108618</v>
      </c>
      <c r="HC252" s="154">
        <f t="shared" si="369"/>
        <v>5337.3204792108618</v>
      </c>
      <c r="HD252" s="154">
        <f t="shared" si="369"/>
        <v>5337.3204792108618</v>
      </c>
      <c r="HE252" s="154">
        <f t="shared" si="369"/>
        <v>5337.3204792108618</v>
      </c>
      <c r="HF252" s="154">
        <f t="shared" si="369"/>
        <v>5337.3204792108618</v>
      </c>
      <c r="HG252" s="154">
        <f t="shared" si="369"/>
        <v>5337.3204792108618</v>
      </c>
      <c r="HH252" s="154">
        <f t="shared" si="369"/>
        <v>5337.3204792108618</v>
      </c>
      <c r="HI252" s="154">
        <f t="shared" si="369"/>
        <v>5337.3204792108618</v>
      </c>
      <c r="HJ252" s="154">
        <f t="shared" si="369"/>
        <v>5337.3204792108618</v>
      </c>
      <c r="HK252" s="154">
        <f t="shared" si="369"/>
        <v>5337.3204792108618</v>
      </c>
      <c r="HL252" s="154">
        <f t="shared" si="369"/>
        <v>5337.3204792108618</v>
      </c>
      <c r="HM252" s="154">
        <f t="shared" si="369"/>
        <v>5497.4400935871872</v>
      </c>
      <c r="HN252" s="154">
        <f t="shared" si="369"/>
        <v>5497.4400935871872</v>
      </c>
      <c r="HO252" s="154">
        <f t="shared" si="369"/>
        <v>5497.4400935871872</v>
      </c>
      <c r="HP252" s="154">
        <f t="shared" si="369"/>
        <v>5497.4400935871872</v>
      </c>
      <c r="HQ252" s="154">
        <f t="shared" si="369"/>
        <v>5497.4400935871872</v>
      </c>
      <c r="HR252" s="154">
        <f t="shared" si="369"/>
        <v>5497.4400935871872</v>
      </c>
      <c r="HS252" s="154">
        <f t="shared" si="369"/>
        <v>5497.4400935871872</v>
      </c>
      <c r="HT252" s="154">
        <f t="shared" si="369"/>
        <v>5497.4400935871872</v>
      </c>
      <c r="HU252" s="154">
        <f t="shared" si="369"/>
        <v>5497.4400935871872</v>
      </c>
      <c r="HV252" s="154">
        <f t="shared" si="369"/>
        <v>5497.4400935871872</v>
      </c>
      <c r="HW252" s="154">
        <f t="shared" si="369"/>
        <v>5497.4400935871872</v>
      </c>
      <c r="HX252" s="154">
        <f t="shared" si="369"/>
        <v>5497.4400935871872</v>
      </c>
      <c r="HY252" s="154">
        <f t="shared" si="369"/>
        <v>5662.363296394803</v>
      </c>
      <c r="HZ252" s="154">
        <f t="shared" si="369"/>
        <v>5662.363296394803</v>
      </c>
      <c r="IA252" s="154">
        <f t="shared" si="369"/>
        <v>5662.363296394803</v>
      </c>
      <c r="IB252" s="154">
        <f t="shared" si="369"/>
        <v>5662.363296394803</v>
      </c>
      <c r="IC252" s="154">
        <f t="shared" si="369"/>
        <v>5662.363296394803</v>
      </c>
      <c r="ID252" s="154">
        <f t="shared" si="369"/>
        <v>5662.363296394803</v>
      </c>
      <c r="IE252" s="154">
        <f t="shared" si="369"/>
        <v>5662.363296394803</v>
      </c>
      <c r="IF252" s="154">
        <f t="shared" si="369"/>
        <v>5662.363296394803</v>
      </c>
      <c r="IG252" s="154">
        <f t="shared" si="369"/>
        <v>5662.363296394803</v>
      </c>
      <c r="IH252" s="154">
        <f t="shared" si="369"/>
        <v>5662.363296394803</v>
      </c>
      <c r="II252" s="154">
        <f t="shared" si="369"/>
        <v>5662.363296394803</v>
      </c>
      <c r="IJ252" s="154">
        <f t="shared" si="369"/>
        <v>5662.363296394803</v>
      </c>
      <c r="IK252" s="154">
        <f t="shared" si="369"/>
        <v>5832.2341952866464</v>
      </c>
      <c r="IL252" s="154">
        <f t="shared" si="369"/>
        <v>5832.2341952866464</v>
      </c>
      <c r="IM252" s="154">
        <f t="shared" si="369"/>
        <v>5832.2341952866464</v>
      </c>
      <c r="IN252" s="154">
        <f t="shared" si="369"/>
        <v>5832.2341952866464</v>
      </c>
      <c r="IO252" s="154">
        <f t="shared" si="369"/>
        <v>5832.2341952866464</v>
      </c>
      <c r="IP252" s="154">
        <f t="shared" si="369"/>
        <v>5832.2341952866464</v>
      </c>
      <c r="IQ252" s="154">
        <f t="shared" si="369"/>
        <v>5832.2341952866464</v>
      </c>
      <c r="IR252" s="154">
        <f t="shared" si="369"/>
        <v>5832.2341952866464</v>
      </c>
      <c r="IS252" s="154">
        <f t="shared" si="369"/>
        <v>5832.2341952866464</v>
      </c>
      <c r="IT252" s="154">
        <f t="shared" si="369"/>
        <v>5832.2341952866464</v>
      </c>
      <c r="IU252" s="154">
        <f t="shared" si="369"/>
        <v>5832.2341952866464</v>
      </c>
      <c r="IV252" s="154">
        <f t="shared" si="369"/>
        <v>5832.2341952866464</v>
      </c>
      <c r="IW252" s="154">
        <f t="shared" si="369"/>
        <v>6007.2012211452457</v>
      </c>
      <c r="IX252" s="154">
        <f t="shared" si="369"/>
        <v>6007.2012211452457</v>
      </c>
      <c r="IY252" s="154">
        <f t="shared" si="369"/>
        <v>6007.2012211452457</v>
      </c>
      <c r="IZ252" s="154">
        <f t="shared" ref="IZ252:LK252" si="370">IF(OR(IZ$165&lt;=EOMONTH($E83,$R83*(1-$O83)),IZ$165&gt;EOMONTH($E83,$P83*12*(1-$O83)+$Q83*12*$O83+$R83*(1-$O83))),0,FV($W83,ROUNDDOWN(YEARFRAC($D$165,IZ$165,1),0),,-($U83*(1-$O83)+$V83*$O83)*$B83/12,0))</f>
        <v>6007.2012211452457</v>
      </c>
      <c r="JA252" s="154">
        <f t="shared" si="370"/>
        <v>6007.2012211452457</v>
      </c>
      <c r="JB252" s="154">
        <f t="shared" si="370"/>
        <v>6007.2012211452457</v>
      </c>
      <c r="JC252" s="154">
        <f t="shared" si="370"/>
        <v>6007.2012211452457</v>
      </c>
      <c r="JD252" s="154">
        <f t="shared" si="370"/>
        <v>6007.2012211452457</v>
      </c>
      <c r="JE252" s="154">
        <f t="shared" si="370"/>
        <v>6007.2012211452457</v>
      </c>
      <c r="JF252" s="154">
        <f t="shared" si="370"/>
        <v>6007.2012211452457</v>
      </c>
      <c r="JG252" s="154">
        <f t="shared" si="370"/>
        <v>6007.2012211452457</v>
      </c>
      <c r="JH252" s="154">
        <f t="shared" si="370"/>
        <v>6007.2012211452457</v>
      </c>
      <c r="JI252" s="154">
        <f t="shared" si="370"/>
        <v>6187.4172577796035</v>
      </c>
      <c r="JJ252" s="154">
        <f t="shared" si="370"/>
        <v>6187.4172577796035</v>
      </c>
      <c r="JK252" s="154">
        <f t="shared" si="370"/>
        <v>6187.4172577796035</v>
      </c>
      <c r="JL252" s="154">
        <f t="shared" si="370"/>
        <v>6187.4172577796035</v>
      </c>
      <c r="JM252" s="154">
        <f t="shared" si="370"/>
        <v>6187.4172577796035</v>
      </c>
      <c r="JN252" s="154">
        <f t="shared" si="370"/>
        <v>6187.4172577796035</v>
      </c>
      <c r="JO252" s="154">
        <f t="shared" si="370"/>
        <v>6187.4172577796035</v>
      </c>
      <c r="JP252" s="154">
        <f t="shared" si="370"/>
        <v>6187.4172577796035</v>
      </c>
      <c r="JQ252" s="154">
        <f t="shared" si="370"/>
        <v>6187.4172577796035</v>
      </c>
      <c r="JR252" s="154">
        <f t="shared" si="370"/>
        <v>6187.4172577796035</v>
      </c>
      <c r="JS252" s="154">
        <f t="shared" si="370"/>
        <v>6187.4172577796035</v>
      </c>
      <c r="JT252" s="154">
        <f t="shared" si="370"/>
        <v>6187.4172577796035</v>
      </c>
      <c r="JU252" s="154">
        <f t="shared" si="370"/>
        <v>6373.0397755129916</v>
      </c>
      <c r="JV252" s="154">
        <f t="shared" si="370"/>
        <v>6373.0397755129916</v>
      </c>
      <c r="JW252" s="154">
        <f t="shared" si="370"/>
        <v>6373.0397755129916</v>
      </c>
      <c r="JX252" s="154">
        <f t="shared" si="370"/>
        <v>6373.0397755129916</v>
      </c>
      <c r="JY252" s="154">
        <f t="shared" si="370"/>
        <v>6373.0397755129916</v>
      </c>
      <c r="JZ252" s="154">
        <f t="shared" si="370"/>
        <v>6373.0397755129916</v>
      </c>
      <c r="KA252" s="154">
        <f t="shared" si="370"/>
        <v>6373.0397755129916</v>
      </c>
      <c r="KB252" s="154">
        <f t="shared" si="370"/>
        <v>6373.0397755129916</v>
      </c>
      <c r="KC252" s="154">
        <f t="shared" si="370"/>
        <v>6373.0397755129916</v>
      </c>
      <c r="KD252" s="154">
        <f t="shared" si="370"/>
        <v>6373.0397755129916</v>
      </c>
      <c r="KE252" s="154">
        <f t="shared" si="370"/>
        <v>6373.0397755129916</v>
      </c>
      <c r="KF252" s="154">
        <f t="shared" si="370"/>
        <v>6373.0397755129916</v>
      </c>
      <c r="KG252" s="154">
        <f t="shared" si="370"/>
        <v>6564.2309687783809</v>
      </c>
      <c r="KH252" s="154">
        <f t="shared" si="370"/>
        <v>6564.2309687783809</v>
      </c>
      <c r="KI252" s="154">
        <f t="shared" si="370"/>
        <v>6564.2309687783809</v>
      </c>
      <c r="KJ252" s="154">
        <f t="shared" si="370"/>
        <v>6564.2309687783809</v>
      </c>
      <c r="KK252" s="154">
        <f t="shared" si="370"/>
        <v>6564.2309687783809</v>
      </c>
      <c r="KL252" s="154">
        <f t="shared" si="370"/>
        <v>6564.2309687783809</v>
      </c>
      <c r="KM252" s="154">
        <f t="shared" si="370"/>
        <v>6564.2309687783809</v>
      </c>
      <c r="KN252" s="154">
        <f t="shared" si="370"/>
        <v>6564.2309687783809</v>
      </c>
      <c r="KO252" s="154">
        <f t="shared" si="370"/>
        <v>6564.2309687783809</v>
      </c>
      <c r="KP252" s="154">
        <f t="shared" si="370"/>
        <v>6564.2309687783809</v>
      </c>
      <c r="KQ252" s="154">
        <f t="shared" si="370"/>
        <v>0</v>
      </c>
      <c r="KR252" s="154">
        <f t="shared" si="370"/>
        <v>0</v>
      </c>
      <c r="KS252" s="154">
        <f t="shared" si="370"/>
        <v>0</v>
      </c>
      <c r="KT252" s="154">
        <f t="shared" si="370"/>
        <v>0</v>
      </c>
      <c r="KU252" s="154">
        <f t="shared" si="370"/>
        <v>0</v>
      </c>
      <c r="KV252" s="154">
        <f t="shared" si="370"/>
        <v>0</v>
      </c>
      <c r="KW252" s="154">
        <f t="shared" si="370"/>
        <v>0</v>
      </c>
      <c r="KX252" s="154">
        <f t="shared" si="370"/>
        <v>0</v>
      </c>
      <c r="KY252" s="154">
        <f t="shared" si="370"/>
        <v>0</v>
      </c>
      <c r="KZ252" s="154">
        <f t="shared" si="370"/>
        <v>0</v>
      </c>
      <c r="LA252" s="154">
        <f t="shared" si="370"/>
        <v>0</v>
      </c>
      <c r="LB252" s="154">
        <f t="shared" si="370"/>
        <v>0</v>
      </c>
      <c r="LC252" s="154">
        <f t="shared" si="370"/>
        <v>0</v>
      </c>
      <c r="LD252" s="154">
        <f t="shared" si="370"/>
        <v>0</v>
      </c>
      <c r="LE252" s="154">
        <f t="shared" si="370"/>
        <v>0</v>
      </c>
      <c r="LF252" s="154">
        <f t="shared" si="370"/>
        <v>0</v>
      </c>
      <c r="LG252" s="154">
        <f t="shared" si="370"/>
        <v>0</v>
      </c>
      <c r="LH252" s="154">
        <f t="shared" si="370"/>
        <v>0</v>
      </c>
      <c r="LI252" s="154">
        <f t="shared" si="370"/>
        <v>0</v>
      </c>
      <c r="LJ252" s="154">
        <f t="shared" si="370"/>
        <v>0</v>
      </c>
      <c r="LK252" s="154">
        <f t="shared" si="370"/>
        <v>0</v>
      </c>
      <c r="LL252" s="154">
        <f t="shared" ref="LL252:NK252" si="371">IF(OR(LL$165&lt;=EOMONTH($E83,$R83*(1-$O83)),LL$165&gt;EOMONTH($E83,$P83*12*(1-$O83)+$Q83*12*$O83+$R83*(1-$O83))),0,FV($W83,ROUNDDOWN(YEARFRAC($D$165,LL$165,1),0),,-($U83*(1-$O83)+$V83*$O83)*$B83/12,0))</f>
        <v>0</v>
      </c>
      <c r="LM252" s="154">
        <f t="shared" si="371"/>
        <v>0</v>
      </c>
      <c r="LN252" s="154">
        <f t="shared" si="371"/>
        <v>0</v>
      </c>
      <c r="LO252" s="154">
        <f t="shared" si="371"/>
        <v>0</v>
      </c>
      <c r="LP252" s="154">
        <f t="shared" si="371"/>
        <v>0</v>
      </c>
      <c r="LQ252" s="154">
        <f t="shared" si="371"/>
        <v>0</v>
      </c>
      <c r="LR252" s="154">
        <f t="shared" si="371"/>
        <v>0</v>
      </c>
      <c r="LS252" s="154">
        <f t="shared" si="371"/>
        <v>0</v>
      </c>
      <c r="LT252" s="154">
        <f t="shared" si="371"/>
        <v>0</v>
      </c>
      <c r="LU252" s="154">
        <f t="shared" si="371"/>
        <v>0</v>
      </c>
      <c r="LV252" s="154">
        <f t="shared" si="371"/>
        <v>0</v>
      </c>
      <c r="LW252" s="154">
        <f t="shared" si="371"/>
        <v>0</v>
      </c>
      <c r="LX252" s="154">
        <f t="shared" si="371"/>
        <v>0</v>
      </c>
      <c r="LY252" s="154">
        <f t="shared" si="371"/>
        <v>0</v>
      </c>
      <c r="LZ252" s="154">
        <f t="shared" si="371"/>
        <v>0</v>
      </c>
      <c r="MA252" s="154">
        <f t="shared" si="371"/>
        <v>0</v>
      </c>
      <c r="MB252" s="154">
        <f t="shared" si="371"/>
        <v>0</v>
      </c>
      <c r="MC252" s="154">
        <f t="shared" si="371"/>
        <v>0</v>
      </c>
      <c r="MD252" s="154">
        <f t="shared" si="371"/>
        <v>0</v>
      </c>
      <c r="ME252" s="154">
        <f t="shared" si="371"/>
        <v>0</v>
      </c>
      <c r="MF252" s="154">
        <f t="shared" si="371"/>
        <v>0</v>
      </c>
      <c r="MG252" s="154">
        <f t="shared" si="371"/>
        <v>0</v>
      </c>
      <c r="MH252" s="154">
        <f t="shared" si="371"/>
        <v>0</v>
      </c>
      <c r="MI252" s="154">
        <f t="shared" si="371"/>
        <v>0</v>
      </c>
      <c r="MJ252" s="154">
        <f t="shared" si="371"/>
        <v>0</v>
      </c>
      <c r="MK252" s="154">
        <f t="shared" si="371"/>
        <v>0</v>
      </c>
      <c r="ML252" s="154">
        <f t="shared" si="371"/>
        <v>0</v>
      </c>
      <c r="MM252" s="154">
        <f t="shared" si="371"/>
        <v>0</v>
      </c>
      <c r="MN252" s="154">
        <f t="shared" si="371"/>
        <v>0</v>
      </c>
      <c r="MO252" s="154">
        <f t="shared" si="371"/>
        <v>0</v>
      </c>
      <c r="MP252" s="154">
        <f t="shared" si="371"/>
        <v>0</v>
      </c>
      <c r="MQ252" s="154">
        <f t="shared" si="371"/>
        <v>0</v>
      </c>
      <c r="MR252" s="154">
        <f t="shared" si="371"/>
        <v>0</v>
      </c>
      <c r="MS252" s="154">
        <f t="shared" si="371"/>
        <v>0</v>
      </c>
      <c r="MT252" s="154">
        <f t="shared" si="371"/>
        <v>0</v>
      </c>
      <c r="MU252" s="154">
        <f t="shared" si="371"/>
        <v>0</v>
      </c>
      <c r="MV252" s="154">
        <f t="shared" si="371"/>
        <v>0</v>
      </c>
      <c r="MW252" s="154">
        <f t="shared" si="371"/>
        <v>0</v>
      </c>
      <c r="MX252" s="154">
        <f t="shared" si="371"/>
        <v>0</v>
      </c>
      <c r="MY252" s="154">
        <f t="shared" si="371"/>
        <v>0</v>
      </c>
      <c r="MZ252" s="154">
        <f t="shared" si="371"/>
        <v>0</v>
      </c>
      <c r="NA252" s="154">
        <f t="shared" si="371"/>
        <v>0</v>
      </c>
      <c r="NB252" s="154">
        <f t="shared" si="371"/>
        <v>0</v>
      </c>
      <c r="NC252" s="154">
        <f t="shared" si="371"/>
        <v>0</v>
      </c>
      <c r="ND252" s="154">
        <f t="shared" si="371"/>
        <v>0</v>
      </c>
      <c r="NE252" s="154">
        <f t="shared" si="371"/>
        <v>0</v>
      </c>
      <c r="NF252" s="154">
        <f t="shared" si="371"/>
        <v>0</v>
      </c>
      <c r="NG252" s="154">
        <f t="shared" si="371"/>
        <v>0</v>
      </c>
      <c r="NH252" s="154">
        <f t="shared" si="371"/>
        <v>0</v>
      </c>
      <c r="NI252" s="154">
        <f t="shared" si="371"/>
        <v>0</v>
      </c>
      <c r="NJ252" s="154">
        <f t="shared" si="371"/>
        <v>0</v>
      </c>
      <c r="NK252" s="157">
        <f t="shared" si="371"/>
        <v>0</v>
      </c>
    </row>
    <row r="253" spans="1:375" x14ac:dyDescent="0.25">
      <c r="A253" s="156">
        <f t="shared" si="353"/>
        <v>0</v>
      </c>
      <c r="B253" s="48" t="s">
        <v>155</v>
      </c>
      <c r="C253" s="153" t="s">
        <v>143</v>
      </c>
      <c r="D253" s="154">
        <f t="shared" ref="D253:BO253" si="372">IF(AND(D$165&gt;EOMONTH($E83,$R83*(1-$O83)),D$165&lt;=EOMONTH($E83,$R83*(1-$O83)+$S83*(1-$O83)+$T83*$O83)),-D252,0)</f>
        <v>0</v>
      </c>
      <c r="E253" s="154">
        <f t="shared" si="372"/>
        <v>0</v>
      </c>
      <c r="F253" s="154">
        <f t="shared" si="372"/>
        <v>0</v>
      </c>
      <c r="G253" s="154">
        <f t="shared" si="372"/>
        <v>0</v>
      </c>
      <c r="H253" s="154">
        <f t="shared" si="372"/>
        <v>0</v>
      </c>
      <c r="I253" s="154">
        <f t="shared" si="372"/>
        <v>0</v>
      </c>
      <c r="J253" s="154">
        <f t="shared" si="372"/>
        <v>0</v>
      </c>
      <c r="K253" s="154">
        <f t="shared" si="372"/>
        <v>0</v>
      </c>
      <c r="L253" s="154">
        <f t="shared" si="372"/>
        <v>0</v>
      </c>
      <c r="M253" s="154">
        <f t="shared" si="372"/>
        <v>0</v>
      </c>
      <c r="N253" s="154">
        <f t="shared" si="372"/>
        <v>0</v>
      </c>
      <c r="O253" s="154">
        <f t="shared" si="372"/>
        <v>0</v>
      </c>
      <c r="P253" s="154">
        <f t="shared" si="372"/>
        <v>0</v>
      </c>
      <c r="Q253" s="154">
        <f t="shared" si="372"/>
        <v>0</v>
      </c>
      <c r="R253" s="154">
        <f t="shared" si="372"/>
        <v>0</v>
      </c>
      <c r="S253" s="154">
        <f t="shared" si="372"/>
        <v>0</v>
      </c>
      <c r="T253" s="154">
        <f t="shared" si="372"/>
        <v>0</v>
      </c>
      <c r="U253" s="154">
        <f t="shared" si="372"/>
        <v>0</v>
      </c>
      <c r="V253" s="154">
        <f t="shared" si="372"/>
        <v>0</v>
      </c>
      <c r="W253" s="154">
        <f t="shared" si="372"/>
        <v>0</v>
      </c>
      <c r="X253" s="154">
        <f t="shared" si="372"/>
        <v>0</v>
      </c>
      <c r="Y253" s="154">
        <f t="shared" si="372"/>
        <v>0</v>
      </c>
      <c r="Z253" s="154">
        <f t="shared" si="372"/>
        <v>0</v>
      </c>
      <c r="AA253" s="154">
        <f t="shared" si="372"/>
        <v>0</v>
      </c>
      <c r="AB253" s="154">
        <f t="shared" si="372"/>
        <v>0</v>
      </c>
      <c r="AC253" s="154">
        <f t="shared" si="372"/>
        <v>0</v>
      </c>
      <c r="AD253" s="154">
        <f t="shared" si="372"/>
        <v>0</v>
      </c>
      <c r="AE253" s="154">
        <f t="shared" si="372"/>
        <v>0</v>
      </c>
      <c r="AF253" s="154">
        <f t="shared" si="372"/>
        <v>0</v>
      </c>
      <c r="AG253" s="154">
        <f t="shared" si="372"/>
        <v>0</v>
      </c>
      <c r="AH253" s="154">
        <f t="shared" si="372"/>
        <v>0</v>
      </c>
      <c r="AI253" s="154">
        <f t="shared" si="372"/>
        <v>0</v>
      </c>
      <c r="AJ253" s="154">
        <f t="shared" si="372"/>
        <v>0</v>
      </c>
      <c r="AK253" s="154">
        <f t="shared" si="372"/>
        <v>0</v>
      </c>
      <c r="AL253" s="154">
        <f t="shared" si="372"/>
        <v>0</v>
      </c>
      <c r="AM253" s="154">
        <f t="shared" si="372"/>
        <v>0</v>
      </c>
      <c r="AN253" s="154">
        <f t="shared" si="372"/>
        <v>0</v>
      </c>
      <c r="AO253" s="154">
        <f t="shared" si="372"/>
        <v>0</v>
      </c>
      <c r="AP253" s="154">
        <f t="shared" si="372"/>
        <v>0</v>
      </c>
      <c r="AQ253" s="154">
        <f t="shared" si="372"/>
        <v>0</v>
      </c>
      <c r="AR253" s="154">
        <f t="shared" si="372"/>
        <v>0</v>
      </c>
      <c r="AS253" s="154">
        <f t="shared" si="372"/>
        <v>0</v>
      </c>
      <c r="AT253" s="154">
        <f t="shared" si="372"/>
        <v>0</v>
      </c>
      <c r="AU253" s="154">
        <f t="shared" si="372"/>
        <v>0</v>
      </c>
      <c r="AV253" s="154">
        <f t="shared" si="372"/>
        <v>0</v>
      </c>
      <c r="AW253" s="154">
        <f t="shared" si="372"/>
        <v>0</v>
      </c>
      <c r="AX253" s="154">
        <f t="shared" si="372"/>
        <v>0</v>
      </c>
      <c r="AY253" s="154">
        <f t="shared" si="372"/>
        <v>0</v>
      </c>
      <c r="AZ253" s="154">
        <f t="shared" si="372"/>
        <v>0</v>
      </c>
      <c r="BA253" s="154">
        <f t="shared" si="372"/>
        <v>0</v>
      </c>
      <c r="BB253" s="154">
        <f t="shared" si="372"/>
        <v>0</v>
      </c>
      <c r="BC253" s="154">
        <f t="shared" si="372"/>
        <v>0</v>
      </c>
      <c r="BD253" s="154">
        <f t="shared" si="372"/>
        <v>0</v>
      </c>
      <c r="BE253" s="154">
        <f t="shared" si="372"/>
        <v>0</v>
      </c>
      <c r="BF253" s="154">
        <f t="shared" si="372"/>
        <v>0</v>
      </c>
      <c r="BG253" s="154">
        <f t="shared" si="372"/>
        <v>0</v>
      </c>
      <c r="BH253" s="154">
        <f t="shared" si="372"/>
        <v>0</v>
      </c>
      <c r="BI253" s="154">
        <f t="shared" si="372"/>
        <v>0</v>
      </c>
      <c r="BJ253" s="154">
        <f t="shared" si="372"/>
        <v>0</v>
      </c>
      <c r="BK253" s="154">
        <f t="shared" si="372"/>
        <v>0</v>
      </c>
      <c r="BL253" s="154">
        <f t="shared" si="372"/>
        <v>0</v>
      </c>
      <c r="BM253" s="154">
        <f t="shared" si="372"/>
        <v>0</v>
      </c>
      <c r="BN253" s="154">
        <f t="shared" si="372"/>
        <v>0</v>
      </c>
      <c r="BO253" s="154">
        <f t="shared" si="372"/>
        <v>0</v>
      </c>
      <c r="BP253" s="154">
        <f t="shared" ref="BP253:EA253" si="373">IF(AND(BP$165&gt;EOMONTH($E83,$R83*(1-$O83)),BP$165&lt;=EOMONTH($E83,$R83*(1-$O83)+$S83*(1-$O83)+$T83*$O83)),-BP252,0)</f>
        <v>0</v>
      </c>
      <c r="BQ253" s="154">
        <f t="shared" si="373"/>
        <v>0</v>
      </c>
      <c r="BR253" s="154">
        <f t="shared" si="373"/>
        <v>0</v>
      </c>
      <c r="BS253" s="154">
        <f t="shared" si="373"/>
        <v>0</v>
      </c>
      <c r="BT253" s="154">
        <f t="shared" si="373"/>
        <v>0</v>
      </c>
      <c r="BU253" s="154">
        <f t="shared" si="373"/>
        <v>0</v>
      </c>
      <c r="BV253" s="154">
        <f t="shared" si="373"/>
        <v>0</v>
      </c>
      <c r="BW253" s="154">
        <f t="shared" si="373"/>
        <v>0</v>
      </c>
      <c r="BX253" s="154">
        <f t="shared" si="373"/>
        <v>0</v>
      </c>
      <c r="BY253" s="154">
        <f t="shared" si="373"/>
        <v>0</v>
      </c>
      <c r="BZ253" s="154">
        <f t="shared" si="373"/>
        <v>0</v>
      </c>
      <c r="CA253" s="154">
        <f t="shared" si="373"/>
        <v>0</v>
      </c>
      <c r="CB253" s="154">
        <f t="shared" si="373"/>
        <v>0</v>
      </c>
      <c r="CC253" s="154">
        <f t="shared" si="373"/>
        <v>0</v>
      </c>
      <c r="CD253" s="154">
        <f t="shared" si="373"/>
        <v>0</v>
      </c>
      <c r="CE253" s="154">
        <f t="shared" si="373"/>
        <v>0</v>
      </c>
      <c r="CF253" s="154">
        <f t="shared" si="373"/>
        <v>0</v>
      </c>
      <c r="CG253" s="154">
        <f t="shared" si="373"/>
        <v>0</v>
      </c>
      <c r="CH253" s="154">
        <f t="shared" si="373"/>
        <v>0</v>
      </c>
      <c r="CI253" s="154">
        <f t="shared" si="373"/>
        <v>0</v>
      </c>
      <c r="CJ253" s="154">
        <f t="shared" si="373"/>
        <v>0</v>
      </c>
      <c r="CK253" s="154">
        <f t="shared" si="373"/>
        <v>0</v>
      </c>
      <c r="CL253" s="154">
        <f t="shared" si="373"/>
        <v>0</v>
      </c>
      <c r="CM253" s="154">
        <f t="shared" si="373"/>
        <v>0</v>
      </c>
      <c r="CN253" s="154">
        <f t="shared" si="373"/>
        <v>0</v>
      </c>
      <c r="CO253" s="154">
        <f t="shared" si="373"/>
        <v>0</v>
      </c>
      <c r="CP253" s="154">
        <f t="shared" si="373"/>
        <v>0</v>
      </c>
      <c r="CQ253" s="154">
        <f t="shared" si="373"/>
        <v>0</v>
      </c>
      <c r="CR253" s="154">
        <f t="shared" si="373"/>
        <v>0</v>
      </c>
      <c r="CS253" s="154">
        <f t="shared" si="373"/>
        <v>0</v>
      </c>
      <c r="CT253" s="154">
        <f t="shared" si="373"/>
        <v>0</v>
      </c>
      <c r="CU253" s="154">
        <f t="shared" si="373"/>
        <v>0</v>
      </c>
      <c r="CV253" s="154">
        <f t="shared" si="373"/>
        <v>0</v>
      </c>
      <c r="CW253" s="154">
        <f t="shared" si="373"/>
        <v>0</v>
      </c>
      <c r="CX253" s="154">
        <f t="shared" si="373"/>
        <v>0</v>
      </c>
      <c r="CY253" s="154">
        <f t="shared" si="373"/>
        <v>0</v>
      </c>
      <c r="CZ253" s="154">
        <f t="shared" si="373"/>
        <v>0</v>
      </c>
      <c r="DA253" s="154">
        <f t="shared" si="373"/>
        <v>0</v>
      </c>
      <c r="DB253" s="154">
        <f t="shared" si="373"/>
        <v>0</v>
      </c>
      <c r="DC253" s="154">
        <f t="shared" si="373"/>
        <v>0</v>
      </c>
      <c r="DD253" s="154">
        <f t="shared" si="373"/>
        <v>0</v>
      </c>
      <c r="DE253" s="154">
        <f t="shared" si="373"/>
        <v>0</v>
      </c>
      <c r="DF253" s="154">
        <f t="shared" si="373"/>
        <v>0</v>
      </c>
      <c r="DG253" s="154">
        <f t="shared" si="373"/>
        <v>0</v>
      </c>
      <c r="DH253" s="154">
        <f t="shared" si="373"/>
        <v>0</v>
      </c>
      <c r="DI253" s="154">
        <f t="shared" si="373"/>
        <v>0</v>
      </c>
      <c r="DJ253" s="154">
        <f t="shared" si="373"/>
        <v>0</v>
      </c>
      <c r="DK253" s="154">
        <f t="shared" si="373"/>
        <v>0</v>
      </c>
      <c r="DL253" s="154">
        <f t="shared" si="373"/>
        <v>0</v>
      </c>
      <c r="DM253" s="154">
        <f t="shared" si="373"/>
        <v>0</v>
      </c>
      <c r="DN253" s="154">
        <f t="shared" si="373"/>
        <v>0</v>
      </c>
      <c r="DO253" s="154">
        <f t="shared" si="373"/>
        <v>0</v>
      </c>
      <c r="DP253" s="154">
        <f t="shared" si="373"/>
        <v>0</v>
      </c>
      <c r="DQ253" s="154">
        <f t="shared" si="373"/>
        <v>0</v>
      </c>
      <c r="DR253" s="154">
        <f t="shared" si="373"/>
        <v>0</v>
      </c>
      <c r="DS253" s="154">
        <f t="shared" si="373"/>
        <v>0</v>
      </c>
      <c r="DT253" s="154">
        <f t="shared" si="373"/>
        <v>0</v>
      </c>
      <c r="DU253" s="154">
        <f t="shared" si="373"/>
        <v>0</v>
      </c>
      <c r="DV253" s="154">
        <f t="shared" si="373"/>
        <v>0</v>
      </c>
      <c r="DW253" s="154">
        <f t="shared" si="373"/>
        <v>0</v>
      </c>
      <c r="DX253" s="154">
        <f t="shared" si="373"/>
        <v>0</v>
      </c>
      <c r="DY253" s="154">
        <f t="shared" si="373"/>
        <v>0</v>
      </c>
      <c r="DZ253" s="154">
        <f t="shared" si="373"/>
        <v>0</v>
      </c>
      <c r="EA253" s="154">
        <f t="shared" si="373"/>
        <v>0</v>
      </c>
      <c r="EB253" s="154">
        <f t="shared" ref="EB253:GM253" si="374">IF(AND(EB$165&gt;EOMONTH($E83,$R83*(1-$O83)),EB$165&lt;=EOMONTH($E83,$R83*(1-$O83)+$S83*(1-$O83)+$T83*$O83)),-EB252,0)</f>
        <v>0</v>
      </c>
      <c r="EC253" s="154">
        <f t="shared" si="374"/>
        <v>0</v>
      </c>
      <c r="ED253" s="154">
        <f t="shared" si="374"/>
        <v>0</v>
      </c>
      <c r="EE253" s="154">
        <f t="shared" si="374"/>
        <v>0</v>
      </c>
      <c r="EF253" s="154">
        <f t="shared" si="374"/>
        <v>0</v>
      </c>
      <c r="EG253" s="154">
        <f t="shared" si="374"/>
        <v>0</v>
      </c>
      <c r="EH253" s="154">
        <f t="shared" si="374"/>
        <v>0</v>
      </c>
      <c r="EI253" s="154">
        <f t="shared" si="374"/>
        <v>0</v>
      </c>
      <c r="EJ253" s="154">
        <f t="shared" si="374"/>
        <v>0</v>
      </c>
      <c r="EK253" s="154">
        <f t="shared" si="374"/>
        <v>0</v>
      </c>
      <c r="EL253" s="154">
        <f t="shared" si="374"/>
        <v>0</v>
      </c>
      <c r="EM253" s="154">
        <f t="shared" si="374"/>
        <v>0</v>
      </c>
      <c r="EN253" s="154">
        <f t="shared" si="374"/>
        <v>0</v>
      </c>
      <c r="EO253" s="154">
        <f t="shared" si="374"/>
        <v>0</v>
      </c>
      <c r="EP253" s="154">
        <f t="shared" si="374"/>
        <v>0</v>
      </c>
      <c r="EQ253" s="154">
        <f t="shared" si="374"/>
        <v>0</v>
      </c>
      <c r="ER253" s="154">
        <f t="shared" si="374"/>
        <v>0</v>
      </c>
      <c r="ES253" s="154">
        <f t="shared" si="374"/>
        <v>0</v>
      </c>
      <c r="ET253" s="154">
        <f t="shared" si="374"/>
        <v>0</v>
      </c>
      <c r="EU253" s="154">
        <f t="shared" si="374"/>
        <v>0</v>
      </c>
      <c r="EV253" s="154">
        <f t="shared" si="374"/>
        <v>0</v>
      </c>
      <c r="EW253" s="154">
        <f t="shared" si="374"/>
        <v>0</v>
      </c>
      <c r="EX253" s="154">
        <f t="shared" si="374"/>
        <v>0</v>
      </c>
      <c r="EY253" s="154">
        <f t="shared" si="374"/>
        <v>0</v>
      </c>
      <c r="EZ253" s="154">
        <f t="shared" si="374"/>
        <v>0</v>
      </c>
      <c r="FA253" s="154">
        <f t="shared" si="374"/>
        <v>0</v>
      </c>
      <c r="FB253" s="154">
        <f t="shared" si="374"/>
        <v>0</v>
      </c>
      <c r="FC253" s="154">
        <f t="shared" si="374"/>
        <v>0</v>
      </c>
      <c r="FD253" s="154">
        <f t="shared" si="374"/>
        <v>0</v>
      </c>
      <c r="FE253" s="154">
        <f t="shared" si="374"/>
        <v>0</v>
      </c>
      <c r="FF253" s="154">
        <f t="shared" si="374"/>
        <v>0</v>
      </c>
      <c r="FG253" s="154">
        <f t="shared" si="374"/>
        <v>0</v>
      </c>
      <c r="FH253" s="154">
        <f t="shared" si="374"/>
        <v>0</v>
      </c>
      <c r="FI253" s="154">
        <f t="shared" si="374"/>
        <v>0</v>
      </c>
      <c r="FJ253" s="154">
        <f t="shared" si="374"/>
        <v>0</v>
      </c>
      <c r="FK253" s="154">
        <f t="shared" si="374"/>
        <v>0</v>
      </c>
      <c r="FL253" s="154">
        <f t="shared" si="374"/>
        <v>0</v>
      </c>
      <c r="FM253" s="154">
        <f t="shared" si="374"/>
        <v>0</v>
      </c>
      <c r="FN253" s="154">
        <f t="shared" si="374"/>
        <v>0</v>
      </c>
      <c r="FO253" s="154">
        <f t="shared" si="374"/>
        <v>0</v>
      </c>
      <c r="FP253" s="154">
        <f t="shared" si="374"/>
        <v>0</v>
      </c>
      <c r="FQ253" s="154">
        <f t="shared" si="374"/>
        <v>0</v>
      </c>
      <c r="FR253" s="154">
        <f t="shared" si="374"/>
        <v>0</v>
      </c>
      <c r="FS253" s="154">
        <f t="shared" si="374"/>
        <v>0</v>
      </c>
      <c r="FT253" s="154">
        <f t="shared" si="374"/>
        <v>0</v>
      </c>
      <c r="FU253" s="154">
        <f t="shared" si="374"/>
        <v>0</v>
      </c>
      <c r="FV253" s="154">
        <f t="shared" si="374"/>
        <v>0</v>
      </c>
      <c r="FW253" s="154">
        <f t="shared" si="374"/>
        <v>0</v>
      </c>
      <c r="FX253" s="154">
        <f t="shared" si="374"/>
        <v>0</v>
      </c>
      <c r="FY253" s="154">
        <f t="shared" si="374"/>
        <v>0</v>
      </c>
      <c r="FZ253" s="154">
        <f t="shared" si="374"/>
        <v>0</v>
      </c>
      <c r="GA253" s="154">
        <f t="shared" si="374"/>
        <v>0</v>
      </c>
      <c r="GB253" s="154">
        <f t="shared" si="374"/>
        <v>0</v>
      </c>
      <c r="GC253" s="154">
        <f t="shared" si="374"/>
        <v>0</v>
      </c>
      <c r="GD253" s="154">
        <f t="shared" si="374"/>
        <v>0</v>
      </c>
      <c r="GE253" s="154">
        <f t="shared" si="374"/>
        <v>0</v>
      </c>
      <c r="GF253" s="154">
        <f t="shared" si="374"/>
        <v>0</v>
      </c>
      <c r="GG253" s="154">
        <f t="shared" si="374"/>
        <v>0</v>
      </c>
      <c r="GH253" s="154">
        <f t="shared" si="374"/>
        <v>0</v>
      </c>
      <c r="GI253" s="154">
        <f t="shared" si="374"/>
        <v>0</v>
      </c>
      <c r="GJ253" s="154">
        <f t="shared" si="374"/>
        <v>0</v>
      </c>
      <c r="GK253" s="154">
        <f t="shared" si="374"/>
        <v>0</v>
      </c>
      <c r="GL253" s="154">
        <f t="shared" si="374"/>
        <v>0</v>
      </c>
      <c r="GM253" s="154">
        <f t="shared" si="374"/>
        <v>0</v>
      </c>
      <c r="GN253" s="154">
        <f t="shared" ref="GN253:IY253" si="375">IF(AND(GN$165&gt;EOMONTH($E83,$R83*(1-$O83)),GN$165&lt;=EOMONTH($E83,$R83*(1-$O83)+$S83*(1-$O83)+$T83*$O83)),-GN252,0)</f>
        <v>0</v>
      </c>
      <c r="GO253" s="154">
        <f t="shared" si="375"/>
        <v>0</v>
      </c>
      <c r="GP253" s="154">
        <f t="shared" si="375"/>
        <v>0</v>
      </c>
      <c r="GQ253" s="154">
        <f t="shared" si="375"/>
        <v>0</v>
      </c>
      <c r="GR253" s="154">
        <f t="shared" si="375"/>
        <v>0</v>
      </c>
      <c r="GS253" s="154">
        <f t="shared" si="375"/>
        <v>0</v>
      </c>
      <c r="GT253" s="154">
        <f t="shared" si="375"/>
        <v>0</v>
      </c>
      <c r="GU253" s="154">
        <f t="shared" si="375"/>
        <v>0</v>
      </c>
      <c r="GV253" s="154">
        <f t="shared" si="375"/>
        <v>0</v>
      </c>
      <c r="GW253" s="154">
        <f t="shared" si="375"/>
        <v>0</v>
      </c>
      <c r="GX253" s="154">
        <f t="shared" si="375"/>
        <v>0</v>
      </c>
      <c r="GY253" s="154">
        <f t="shared" si="375"/>
        <v>0</v>
      </c>
      <c r="GZ253" s="154">
        <f t="shared" si="375"/>
        <v>0</v>
      </c>
      <c r="HA253" s="154">
        <f t="shared" si="375"/>
        <v>0</v>
      </c>
      <c r="HB253" s="154">
        <f t="shared" si="375"/>
        <v>0</v>
      </c>
      <c r="HC253" s="154">
        <f t="shared" si="375"/>
        <v>0</v>
      </c>
      <c r="HD253" s="154">
        <f t="shared" si="375"/>
        <v>0</v>
      </c>
      <c r="HE253" s="154">
        <f t="shared" si="375"/>
        <v>0</v>
      </c>
      <c r="HF253" s="154">
        <f t="shared" si="375"/>
        <v>0</v>
      </c>
      <c r="HG253" s="154">
        <f t="shared" si="375"/>
        <v>0</v>
      </c>
      <c r="HH253" s="154">
        <f t="shared" si="375"/>
        <v>0</v>
      </c>
      <c r="HI253" s="154">
        <f t="shared" si="375"/>
        <v>0</v>
      </c>
      <c r="HJ253" s="154">
        <f t="shared" si="375"/>
        <v>0</v>
      </c>
      <c r="HK253" s="154">
        <f t="shared" si="375"/>
        <v>0</v>
      </c>
      <c r="HL253" s="154">
        <f t="shared" si="375"/>
        <v>0</v>
      </c>
      <c r="HM253" s="154">
        <f t="shared" si="375"/>
        <v>0</v>
      </c>
      <c r="HN253" s="154">
        <f t="shared" si="375"/>
        <v>0</v>
      </c>
      <c r="HO253" s="154">
        <f t="shared" si="375"/>
        <v>0</v>
      </c>
      <c r="HP253" s="154">
        <f t="shared" si="375"/>
        <v>0</v>
      </c>
      <c r="HQ253" s="154">
        <f t="shared" si="375"/>
        <v>0</v>
      </c>
      <c r="HR253" s="154">
        <f t="shared" si="375"/>
        <v>0</v>
      </c>
      <c r="HS253" s="154">
        <f t="shared" si="375"/>
        <v>0</v>
      </c>
      <c r="HT253" s="154">
        <f t="shared" si="375"/>
        <v>0</v>
      </c>
      <c r="HU253" s="154">
        <f t="shared" si="375"/>
        <v>0</v>
      </c>
      <c r="HV253" s="154">
        <f t="shared" si="375"/>
        <v>0</v>
      </c>
      <c r="HW253" s="154">
        <f t="shared" si="375"/>
        <v>0</v>
      </c>
      <c r="HX253" s="154">
        <f t="shared" si="375"/>
        <v>0</v>
      </c>
      <c r="HY253" s="154">
        <f t="shared" si="375"/>
        <v>0</v>
      </c>
      <c r="HZ253" s="154">
        <f t="shared" si="375"/>
        <v>0</v>
      </c>
      <c r="IA253" s="154">
        <f t="shared" si="375"/>
        <v>0</v>
      </c>
      <c r="IB253" s="154">
        <f t="shared" si="375"/>
        <v>0</v>
      </c>
      <c r="IC253" s="154">
        <f t="shared" si="375"/>
        <v>0</v>
      </c>
      <c r="ID253" s="154">
        <f t="shared" si="375"/>
        <v>0</v>
      </c>
      <c r="IE253" s="154">
        <f t="shared" si="375"/>
        <v>0</v>
      </c>
      <c r="IF253" s="154">
        <f t="shared" si="375"/>
        <v>0</v>
      </c>
      <c r="IG253" s="154">
        <f t="shared" si="375"/>
        <v>0</v>
      </c>
      <c r="IH253" s="154">
        <f t="shared" si="375"/>
        <v>0</v>
      </c>
      <c r="II253" s="154">
        <f t="shared" si="375"/>
        <v>0</v>
      </c>
      <c r="IJ253" s="154">
        <f t="shared" si="375"/>
        <v>0</v>
      </c>
      <c r="IK253" s="154">
        <f t="shared" si="375"/>
        <v>0</v>
      </c>
      <c r="IL253" s="154">
        <f t="shared" si="375"/>
        <v>0</v>
      </c>
      <c r="IM253" s="154">
        <f t="shared" si="375"/>
        <v>0</v>
      </c>
      <c r="IN253" s="154">
        <f t="shared" si="375"/>
        <v>0</v>
      </c>
      <c r="IO253" s="154">
        <f t="shared" si="375"/>
        <v>0</v>
      </c>
      <c r="IP253" s="154">
        <f t="shared" si="375"/>
        <v>0</v>
      </c>
      <c r="IQ253" s="154">
        <f t="shared" si="375"/>
        <v>0</v>
      </c>
      <c r="IR253" s="154">
        <f t="shared" si="375"/>
        <v>0</v>
      </c>
      <c r="IS253" s="154">
        <f t="shared" si="375"/>
        <v>0</v>
      </c>
      <c r="IT253" s="154">
        <f t="shared" si="375"/>
        <v>0</v>
      </c>
      <c r="IU253" s="154">
        <f t="shared" si="375"/>
        <v>0</v>
      </c>
      <c r="IV253" s="154">
        <f t="shared" si="375"/>
        <v>0</v>
      </c>
      <c r="IW253" s="154">
        <f t="shared" si="375"/>
        <v>0</v>
      </c>
      <c r="IX253" s="154">
        <f t="shared" si="375"/>
        <v>0</v>
      </c>
      <c r="IY253" s="154">
        <f t="shared" si="375"/>
        <v>0</v>
      </c>
      <c r="IZ253" s="154">
        <f t="shared" ref="IZ253:LK253" si="376">IF(AND(IZ$165&gt;EOMONTH($E83,$R83*(1-$O83)),IZ$165&lt;=EOMONTH($E83,$R83*(1-$O83)+$S83*(1-$O83)+$T83*$O83)),-IZ252,0)</f>
        <v>0</v>
      </c>
      <c r="JA253" s="154">
        <f t="shared" si="376"/>
        <v>0</v>
      </c>
      <c r="JB253" s="154">
        <f t="shared" si="376"/>
        <v>0</v>
      </c>
      <c r="JC253" s="154">
        <f t="shared" si="376"/>
        <v>0</v>
      </c>
      <c r="JD253" s="154">
        <f t="shared" si="376"/>
        <v>0</v>
      </c>
      <c r="JE253" s="154">
        <f t="shared" si="376"/>
        <v>0</v>
      </c>
      <c r="JF253" s="154">
        <f t="shared" si="376"/>
        <v>0</v>
      </c>
      <c r="JG253" s="154">
        <f t="shared" si="376"/>
        <v>0</v>
      </c>
      <c r="JH253" s="154">
        <f t="shared" si="376"/>
        <v>0</v>
      </c>
      <c r="JI253" s="154">
        <f t="shared" si="376"/>
        <v>0</v>
      </c>
      <c r="JJ253" s="154">
        <f t="shared" si="376"/>
        <v>0</v>
      </c>
      <c r="JK253" s="154">
        <f t="shared" si="376"/>
        <v>0</v>
      </c>
      <c r="JL253" s="154">
        <f t="shared" si="376"/>
        <v>0</v>
      </c>
      <c r="JM253" s="154">
        <f t="shared" si="376"/>
        <v>0</v>
      </c>
      <c r="JN253" s="154">
        <f t="shared" si="376"/>
        <v>0</v>
      </c>
      <c r="JO253" s="154">
        <f t="shared" si="376"/>
        <v>0</v>
      </c>
      <c r="JP253" s="154">
        <f t="shared" si="376"/>
        <v>0</v>
      </c>
      <c r="JQ253" s="154">
        <f t="shared" si="376"/>
        <v>0</v>
      </c>
      <c r="JR253" s="154">
        <f t="shared" si="376"/>
        <v>0</v>
      </c>
      <c r="JS253" s="154">
        <f t="shared" si="376"/>
        <v>0</v>
      </c>
      <c r="JT253" s="154">
        <f t="shared" si="376"/>
        <v>0</v>
      </c>
      <c r="JU253" s="154">
        <f t="shared" si="376"/>
        <v>0</v>
      </c>
      <c r="JV253" s="154">
        <f t="shared" si="376"/>
        <v>0</v>
      </c>
      <c r="JW253" s="154">
        <f t="shared" si="376"/>
        <v>0</v>
      </c>
      <c r="JX253" s="154">
        <f t="shared" si="376"/>
        <v>0</v>
      </c>
      <c r="JY253" s="154">
        <f t="shared" si="376"/>
        <v>0</v>
      </c>
      <c r="JZ253" s="154">
        <f t="shared" si="376"/>
        <v>0</v>
      </c>
      <c r="KA253" s="154">
        <f t="shared" si="376"/>
        <v>0</v>
      </c>
      <c r="KB253" s="154">
        <f t="shared" si="376"/>
        <v>0</v>
      </c>
      <c r="KC253" s="154">
        <f t="shared" si="376"/>
        <v>0</v>
      </c>
      <c r="KD253" s="154">
        <f t="shared" si="376"/>
        <v>0</v>
      </c>
      <c r="KE253" s="154">
        <f t="shared" si="376"/>
        <v>0</v>
      </c>
      <c r="KF253" s="154">
        <f t="shared" si="376"/>
        <v>0</v>
      </c>
      <c r="KG253" s="154">
        <f t="shared" si="376"/>
        <v>0</v>
      </c>
      <c r="KH253" s="154">
        <f t="shared" si="376"/>
        <v>0</v>
      </c>
      <c r="KI253" s="154">
        <f t="shared" si="376"/>
        <v>0</v>
      </c>
      <c r="KJ253" s="154">
        <f t="shared" si="376"/>
        <v>0</v>
      </c>
      <c r="KK253" s="154">
        <f t="shared" si="376"/>
        <v>0</v>
      </c>
      <c r="KL253" s="154">
        <f t="shared" si="376"/>
        <v>0</v>
      </c>
      <c r="KM253" s="154">
        <f t="shared" si="376"/>
        <v>0</v>
      </c>
      <c r="KN253" s="154">
        <f t="shared" si="376"/>
        <v>0</v>
      </c>
      <c r="KO253" s="154">
        <f t="shared" si="376"/>
        <v>0</v>
      </c>
      <c r="KP253" s="154">
        <f t="shared" si="376"/>
        <v>0</v>
      </c>
      <c r="KQ253" s="154">
        <f t="shared" si="376"/>
        <v>0</v>
      </c>
      <c r="KR253" s="154">
        <f t="shared" si="376"/>
        <v>0</v>
      </c>
      <c r="KS253" s="154">
        <f t="shared" si="376"/>
        <v>0</v>
      </c>
      <c r="KT253" s="154">
        <f t="shared" si="376"/>
        <v>0</v>
      </c>
      <c r="KU253" s="154">
        <f t="shared" si="376"/>
        <v>0</v>
      </c>
      <c r="KV253" s="154">
        <f t="shared" si="376"/>
        <v>0</v>
      </c>
      <c r="KW253" s="154">
        <f t="shared" si="376"/>
        <v>0</v>
      </c>
      <c r="KX253" s="154">
        <f t="shared" si="376"/>
        <v>0</v>
      </c>
      <c r="KY253" s="154">
        <f t="shared" si="376"/>
        <v>0</v>
      </c>
      <c r="KZ253" s="154">
        <f t="shared" si="376"/>
        <v>0</v>
      </c>
      <c r="LA253" s="154">
        <f t="shared" si="376"/>
        <v>0</v>
      </c>
      <c r="LB253" s="154">
        <f t="shared" si="376"/>
        <v>0</v>
      </c>
      <c r="LC253" s="154">
        <f t="shared" si="376"/>
        <v>0</v>
      </c>
      <c r="LD253" s="154">
        <f t="shared" si="376"/>
        <v>0</v>
      </c>
      <c r="LE253" s="154">
        <f t="shared" si="376"/>
        <v>0</v>
      </c>
      <c r="LF253" s="154">
        <f t="shared" si="376"/>
        <v>0</v>
      </c>
      <c r="LG253" s="154">
        <f t="shared" si="376"/>
        <v>0</v>
      </c>
      <c r="LH253" s="154">
        <f t="shared" si="376"/>
        <v>0</v>
      </c>
      <c r="LI253" s="154">
        <f t="shared" si="376"/>
        <v>0</v>
      </c>
      <c r="LJ253" s="154">
        <f t="shared" si="376"/>
        <v>0</v>
      </c>
      <c r="LK253" s="154">
        <f t="shared" si="376"/>
        <v>0</v>
      </c>
      <c r="LL253" s="154">
        <f t="shared" ref="LL253:NK253" si="377">IF(AND(LL$165&gt;EOMONTH($E83,$R83*(1-$O83)),LL$165&lt;=EOMONTH($E83,$R83*(1-$O83)+$S83*(1-$O83)+$T83*$O83)),-LL252,0)</f>
        <v>0</v>
      </c>
      <c r="LM253" s="154">
        <f t="shared" si="377"/>
        <v>0</v>
      </c>
      <c r="LN253" s="154">
        <f t="shared" si="377"/>
        <v>0</v>
      </c>
      <c r="LO253" s="154">
        <f t="shared" si="377"/>
        <v>0</v>
      </c>
      <c r="LP253" s="154">
        <f t="shared" si="377"/>
        <v>0</v>
      </c>
      <c r="LQ253" s="154">
        <f t="shared" si="377"/>
        <v>0</v>
      </c>
      <c r="LR253" s="154">
        <f t="shared" si="377"/>
        <v>0</v>
      </c>
      <c r="LS253" s="154">
        <f t="shared" si="377"/>
        <v>0</v>
      </c>
      <c r="LT253" s="154">
        <f t="shared" si="377"/>
        <v>0</v>
      </c>
      <c r="LU253" s="154">
        <f t="shared" si="377"/>
        <v>0</v>
      </c>
      <c r="LV253" s="154">
        <f t="shared" si="377"/>
        <v>0</v>
      </c>
      <c r="LW253" s="154">
        <f t="shared" si="377"/>
        <v>0</v>
      </c>
      <c r="LX253" s="154">
        <f t="shared" si="377"/>
        <v>0</v>
      </c>
      <c r="LY253" s="154">
        <f t="shared" si="377"/>
        <v>0</v>
      </c>
      <c r="LZ253" s="154">
        <f t="shared" si="377"/>
        <v>0</v>
      </c>
      <c r="MA253" s="154">
        <f t="shared" si="377"/>
        <v>0</v>
      </c>
      <c r="MB253" s="154">
        <f t="shared" si="377"/>
        <v>0</v>
      </c>
      <c r="MC253" s="154">
        <f t="shared" si="377"/>
        <v>0</v>
      </c>
      <c r="MD253" s="154">
        <f t="shared" si="377"/>
        <v>0</v>
      </c>
      <c r="ME253" s="154">
        <f t="shared" si="377"/>
        <v>0</v>
      </c>
      <c r="MF253" s="154">
        <f t="shared" si="377"/>
        <v>0</v>
      </c>
      <c r="MG253" s="154">
        <f t="shared" si="377"/>
        <v>0</v>
      </c>
      <c r="MH253" s="154">
        <f t="shared" si="377"/>
        <v>0</v>
      </c>
      <c r="MI253" s="154">
        <f t="shared" si="377"/>
        <v>0</v>
      </c>
      <c r="MJ253" s="154">
        <f t="shared" si="377"/>
        <v>0</v>
      </c>
      <c r="MK253" s="154">
        <f t="shared" si="377"/>
        <v>0</v>
      </c>
      <c r="ML253" s="154">
        <f t="shared" si="377"/>
        <v>0</v>
      </c>
      <c r="MM253" s="154">
        <f t="shared" si="377"/>
        <v>0</v>
      </c>
      <c r="MN253" s="154">
        <f t="shared" si="377"/>
        <v>0</v>
      </c>
      <c r="MO253" s="154">
        <f t="shared" si="377"/>
        <v>0</v>
      </c>
      <c r="MP253" s="154">
        <f t="shared" si="377"/>
        <v>0</v>
      </c>
      <c r="MQ253" s="154">
        <f t="shared" si="377"/>
        <v>0</v>
      </c>
      <c r="MR253" s="154">
        <f t="shared" si="377"/>
        <v>0</v>
      </c>
      <c r="MS253" s="154">
        <f t="shared" si="377"/>
        <v>0</v>
      </c>
      <c r="MT253" s="154">
        <f t="shared" si="377"/>
        <v>0</v>
      </c>
      <c r="MU253" s="154">
        <f t="shared" si="377"/>
        <v>0</v>
      </c>
      <c r="MV253" s="154">
        <f t="shared" si="377"/>
        <v>0</v>
      </c>
      <c r="MW253" s="154">
        <f t="shared" si="377"/>
        <v>0</v>
      </c>
      <c r="MX253" s="154">
        <f t="shared" si="377"/>
        <v>0</v>
      </c>
      <c r="MY253" s="154">
        <f t="shared" si="377"/>
        <v>0</v>
      </c>
      <c r="MZ253" s="154">
        <f t="shared" si="377"/>
        <v>0</v>
      </c>
      <c r="NA253" s="154">
        <f t="shared" si="377"/>
        <v>0</v>
      </c>
      <c r="NB253" s="154">
        <f t="shared" si="377"/>
        <v>0</v>
      </c>
      <c r="NC253" s="154">
        <f t="shared" si="377"/>
        <v>0</v>
      </c>
      <c r="ND253" s="154">
        <f t="shared" si="377"/>
        <v>0</v>
      </c>
      <c r="NE253" s="154">
        <f t="shared" si="377"/>
        <v>0</v>
      </c>
      <c r="NF253" s="154">
        <f t="shared" si="377"/>
        <v>0</v>
      </c>
      <c r="NG253" s="154">
        <f t="shared" si="377"/>
        <v>0</v>
      </c>
      <c r="NH253" s="154">
        <f t="shared" si="377"/>
        <v>0</v>
      </c>
      <c r="NI253" s="154">
        <f t="shared" si="377"/>
        <v>0</v>
      </c>
      <c r="NJ253" s="154">
        <f t="shared" si="377"/>
        <v>0</v>
      </c>
      <c r="NK253" s="157">
        <f t="shared" si="377"/>
        <v>0</v>
      </c>
    </row>
    <row r="254" spans="1:375" x14ac:dyDescent="0.25">
      <c r="A254" s="156">
        <f t="shared" si="353"/>
        <v>19884.37785311984</v>
      </c>
      <c r="B254" s="48" t="s">
        <v>103</v>
      </c>
      <c r="C254" s="153" t="s">
        <v>145</v>
      </c>
      <c r="D254" s="154">
        <f>IF(OR(D$165&lt;=EOMONTH($E83,$R83*(1-$O83)),D$165&gt;EOMONTH($E83,$P83*12*(1-$O83)+$Q83*12*$O83+$R83*(1-$O83))),0,IF($X83="NNN",SUM(Expenses!B$20:B$24)*$F83,IF($X83="FSG",0,IF($X83="MG",SUMPRODUCT(Expenses!B$20:B$24,$Z83:$Z87)*$F83,MAX((Expenses!B$20-$AB83/12)*$AA83*$F83,0)+MAX((Expenses!B$21-$AB84/12)*$AA84*$F83,0)+MAX((Expenses!B$22-$AB85/12)*$AA85*$F83,0)+MAX((Expenses!B$23-$AB86/12)*$AA86*$F83,0)+MAX((Expenses!B$24-$AB87/12)*$AA87*$F83,0)))))</f>
        <v>0</v>
      </c>
      <c r="E254" s="154">
        <f>IF(OR(E$165&lt;=EOMONTH($E83,$R83*(1-$O83)),E$165&gt;EOMONTH($E83,$P83*12*(1-$O83)+$Q83*12*$O83+$R83*(1-$O83))),0,IF($X83="NNN",SUM(Expenses!C$20:C$24)*$F83,IF($X83="FSG",0,IF($X83="MG",SUMPRODUCT(Expenses!C$20:C$24,$Z83:$Z87)*$F83,MAX((Expenses!C$20-$AB83/12)*$AA83*$F83,0)+MAX((Expenses!C$21-$AB84/12)*$AA84*$F83,0)+MAX((Expenses!C$22-$AB85/12)*$AA85*$F83,0)+MAX((Expenses!C$23-$AB86/12)*$AA86*$F83,0)+MAX((Expenses!C$24-$AB87/12)*$AA87*$F83,0)))))</f>
        <v>0</v>
      </c>
      <c r="F254" s="154">
        <f>IF(OR(F$165&lt;=EOMONTH($E83,$R83*(1-$O83)),F$165&gt;EOMONTH($E83,$P83*12*(1-$O83)+$Q83*12*$O83+$R83*(1-$O83))),0,IF($X83="NNN",SUM(Expenses!D$20:D$24)*$F83,IF($X83="FSG",0,IF($X83="MG",SUMPRODUCT(Expenses!D$20:D$24,$Z83:$Z87)*$F83,MAX((Expenses!D$20-$AB83/12)*$AA83*$F83,0)+MAX((Expenses!D$21-$AB84/12)*$AA84*$F83,0)+MAX((Expenses!D$22-$AB85/12)*$AA85*$F83,0)+MAX((Expenses!D$23-$AB86/12)*$AA86*$F83,0)+MAX((Expenses!D$24-$AB87/12)*$AA87*$F83,0)))))</f>
        <v>0</v>
      </c>
      <c r="G254" s="154">
        <f>IF(OR(G$165&lt;=EOMONTH($E83,$R83*(1-$O83)),G$165&gt;EOMONTH($E83,$P83*12*(1-$O83)+$Q83*12*$O83+$R83*(1-$O83))),0,IF($X83="NNN",SUM(Expenses!E$20:E$24)*$F83,IF($X83="FSG",0,IF($X83="MG",SUMPRODUCT(Expenses!E$20:E$24,$Z83:$Z87)*$F83,MAX((Expenses!E$20-$AB83/12)*$AA83*$F83,0)+MAX((Expenses!E$21-$AB84/12)*$AA84*$F83,0)+MAX((Expenses!E$22-$AB85/12)*$AA85*$F83,0)+MAX((Expenses!E$23-$AB86/12)*$AA86*$F83,0)+MAX((Expenses!E$24-$AB87/12)*$AA87*$F83,0)))))</f>
        <v>0</v>
      </c>
      <c r="H254" s="154">
        <f>IF(OR(H$165&lt;=EOMONTH($E83,$R83*(1-$O83)),H$165&gt;EOMONTH($E83,$P83*12*(1-$O83)+$Q83*12*$O83+$R83*(1-$O83))),0,IF($X83="NNN",SUM(Expenses!F$20:F$24)*$F83,IF($X83="FSG",0,IF($X83="MG",SUMPRODUCT(Expenses!F$20:F$24,$Z83:$Z87)*$F83,MAX((Expenses!F$20-$AB83/12)*$AA83*$F83,0)+MAX((Expenses!F$21-$AB84/12)*$AA84*$F83,0)+MAX((Expenses!F$22-$AB85/12)*$AA85*$F83,0)+MAX((Expenses!F$23-$AB86/12)*$AA86*$F83,0)+MAX((Expenses!F$24-$AB87/12)*$AA87*$F83,0)))))</f>
        <v>0</v>
      </c>
      <c r="I254" s="154">
        <f>IF(OR(I$165&lt;=EOMONTH($E83,$R83*(1-$O83)),I$165&gt;EOMONTH($E83,$P83*12*(1-$O83)+$Q83*12*$O83+$R83*(1-$O83))),0,IF($X83="NNN",SUM(Expenses!G$20:G$24)*$F83,IF($X83="FSG",0,IF($X83="MG",SUMPRODUCT(Expenses!G$20:G$24,$Z83:$Z87)*$F83,MAX((Expenses!G$20-$AB83/12)*$AA83*$F83,0)+MAX((Expenses!G$21-$AB84/12)*$AA84*$F83,0)+MAX((Expenses!G$22-$AB85/12)*$AA85*$F83,0)+MAX((Expenses!G$23-$AB86/12)*$AA86*$F83,0)+MAX((Expenses!G$24-$AB87/12)*$AA87*$F83,0)))))</f>
        <v>0</v>
      </c>
      <c r="J254" s="154">
        <f>IF(OR(J$165&lt;=EOMONTH($E83,$R83*(1-$O83)),J$165&gt;EOMONTH($E83,$P83*12*(1-$O83)+$Q83*12*$O83+$R83*(1-$O83))),0,IF($X83="NNN",SUM(Expenses!H$20:H$24)*$F83,IF($X83="FSG",0,IF($X83="MG",SUMPRODUCT(Expenses!H$20:H$24,$Z83:$Z87)*$F83,MAX((Expenses!H$20-$AB83/12)*$AA83*$F83,0)+MAX((Expenses!H$21-$AB84/12)*$AA84*$F83,0)+MAX((Expenses!H$22-$AB85/12)*$AA85*$F83,0)+MAX((Expenses!H$23-$AB86/12)*$AA86*$F83,0)+MAX((Expenses!H$24-$AB87/12)*$AA87*$F83,0)))))</f>
        <v>0</v>
      </c>
      <c r="K254" s="154">
        <f>IF(OR(K$165&lt;=EOMONTH($E83,$R83*(1-$O83)),K$165&gt;EOMONTH($E83,$P83*12*(1-$O83)+$Q83*12*$O83+$R83*(1-$O83))),0,IF($X83="NNN",SUM(Expenses!I$20:I$24)*$F83,IF($X83="FSG",0,IF($X83="MG",SUMPRODUCT(Expenses!I$20:I$24,$Z83:$Z87)*$F83,MAX((Expenses!I$20-$AB83/12)*$AA83*$F83,0)+MAX((Expenses!I$21-$AB84/12)*$AA84*$F83,0)+MAX((Expenses!I$22-$AB85/12)*$AA85*$F83,0)+MAX((Expenses!I$23-$AB86/12)*$AA86*$F83,0)+MAX((Expenses!I$24-$AB87/12)*$AA87*$F83,0)))))</f>
        <v>0</v>
      </c>
      <c r="L254" s="154">
        <f>IF(OR(L$165&lt;=EOMONTH($E83,$R83*(1-$O83)),L$165&gt;EOMONTH($E83,$P83*12*(1-$O83)+$Q83*12*$O83+$R83*(1-$O83))),0,IF($X83="NNN",SUM(Expenses!J$20:J$24)*$F83,IF($X83="FSG",0,IF($X83="MG",SUMPRODUCT(Expenses!J$20:J$24,$Z83:$Z87)*$F83,MAX((Expenses!J$20-$AB83/12)*$AA83*$F83,0)+MAX((Expenses!J$21-$AB84/12)*$AA84*$F83,0)+MAX((Expenses!J$22-$AB85/12)*$AA85*$F83,0)+MAX((Expenses!J$23-$AB86/12)*$AA86*$F83,0)+MAX((Expenses!J$24-$AB87/12)*$AA87*$F83,0)))))</f>
        <v>0</v>
      </c>
      <c r="M254" s="154">
        <f>IF(OR(M$165&lt;=EOMONTH($E83,$R83*(1-$O83)),M$165&gt;EOMONTH($E83,$P83*12*(1-$O83)+$Q83*12*$O83+$R83*(1-$O83))),0,IF($X83="NNN",SUM(Expenses!K$20:K$24)*$F83,IF($X83="FSG",0,IF($X83="MG",SUMPRODUCT(Expenses!K$20:K$24,$Z83:$Z87)*$F83,MAX((Expenses!K$20-$AB83/12)*$AA83*$F83,0)+MAX((Expenses!K$21-$AB84/12)*$AA84*$F83,0)+MAX((Expenses!K$22-$AB85/12)*$AA85*$F83,0)+MAX((Expenses!K$23-$AB86/12)*$AA86*$F83,0)+MAX((Expenses!K$24-$AB87/12)*$AA87*$F83,0)))))</f>
        <v>0</v>
      </c>
      <c r="N254" s="154">
        <f>IF(OR(N$165&lt;=EOMONTH($E83,$R83*(1-$O83)),N$165&gt;EOMONTH($E83,$P83*12*(1-$O83)+$Q83*12*$O83+$R83*(1-$O83))),0,IF($X83="NNN",SUM(Expenses!L$20:L$24)*$F83,IF($X83="FSG",0,IF($X83="MG",SUMPRODUCT(Expenses!L$20:L$24,$Z83:$Z87)*$F83,MAX((Expenses!L$20-$AB83/12)*$AA83*$F83,0)+MAX((Expenses!L$21-$AB84/12)*$AA84*$F83,0)+MAX((Expenses!L$22-$AB85/12)*$AA85*$F83,0)+MAX((Expenses!L$23-$AB86/12)*$AA86*$F83,0)+MAX((Expenses!L$24-$AB87/12)*$AA87*$F83,0)))))</f>
        <v>0</v>
      </c>
      <c r="O254" s="154">
        <f>IF(OR(O$165&lt;=EOMONTH($E83,$R83*(1-$O83)),O$165&gt;EOMONTH($E83,$P83*12*(1-$O83)+$Q83*12*$O83+$R83*(1-$O83))),0,IF($X83="NNN",SUM(Expenses!M$20:M$24)*$F83,IF($X83="FSG",0,IF($X83="MG",SUMPRODUCT(Expenses!M$20:M$24,$Z83:$Z87)*$F83,MAX((Expenses!M$20-$AB83/12)*$AA83*$F83,0)+MAX((Expenses!M$21-$AB84/12)*$AA84*$F83,0)+MAX((Expenses!M$22-$AB85/12)*$AA85*$F83,0)+MAX((Expenses!M$23-$AB86/12)*$AA86*$F83,0)+MAX((Expenses!M$24-$AB87/12)*$AA87*$F83,0)))))</f>
        <v>0</v>
      </c>
      <c r="P254" s="154">
        <f>IF(OR(P$165&lt;=EOMONTH($E83,$R83*(1-$O83)),P$165&gt;EOMONTH($E83,$P83*12*(1-$O83)+$Q83*12*$O83+$R83*(1-$O83))),0,IF($X83="NNN",SUM(Expenses!N$20:N$24)*$F83,IF($X83="FSG",0,IF($X83="MG",SUMPRODUCT(Expenses!N$20:N$24,$Z83:$Z87)*$F83,MAX((Expenses!N$20-$AB83/12)*$AA83*$F83,0)+MAX((Expenses!N$21-$AB84/12)*$AA84*$F83,0)+MAX((Expenses!N$22-$AB85/12)*$AA85*$F83,0)+MAX((Expenses!N$23-$AB86/12)*$AA86*$F83,0)+MAX((Expenses!N$24-$AB87/12)*$AA87*$F83,0)))))</f>
        <v>0</v>
      </c>
      <c r="Q254" s="154">
        <f>IF(OR(Q$165&lt;=EOMONTH($E83,$R83*(1-$O83)),Q$165&gt;EOMONTH($E83,$P83*12*(1-$O83)+$Q83*12*$O83+$R83*(1-$O83))),0,IF($X83="NNN",SUM(Expenses!O$20:O$24)*$F83,IF($X83="FSG",0,IF($X83="MG",SUMPRODUCT(Expenses!O$20:O$24,$Z83:$Z87)*$F83,MAX((Expenses!O$20-$AB83/12)*$AA83*$F83,0)+MAX((Expenses!O$21-$AB84/12)*$AA84*$F83,0)+MAX((Expenses!O$22-$AB85/12)*$AA85*$F83,0)+MAX((Expenses!O$23-$AB86/12)*$AA86*$F83,0)+MAX((Expenses!O$24-$AB87/12)*$AA87*$F83,0)))))</f>
        <v>0</v>
      </c>
      <c r="R254" s="154">
        <f>IF(OR(R$165&lt;=EOMONTH($E83,$R83*(1-$O83)),R$165&gt;EOMONTH($E83,$P83*12*(1-$O83)+$Q83*12*$O83+$R83*(1-$O83))),0,IF($X83="NNN",SUM(Expenses!P$20:P$24)*$F83,IF($X83="FSG",0,IF($X83="MG",SUMPRODUCT(Expenses!P$20:P$24,$Z83:$Z87)*$F83,MAX((Expenses!P$20-$AB83/12)*$AA83*$F83,0)+MAX((Expenses!P$21-$AB84/12)*$AA84*$F83,0)+MAX((Expenses!P$22-$AB85/12)*$AA85*$F83,0)+MAX((Expenses!P$23-$AB86/12)*$AA86*$F83,0)+MAX((Expenses!P$24-$AB87/12)*$AA87*$F83,0)))))</f>
        <v>0</v>
      </c>
      <c r="S254" s="154">
        <f>IF(OR(S$165&lt;=EOMONTH($E83,$R83*(1-$O83)),S$165&gt;EOMONTH($E83,$P83*12*(1-$O83)+$Q83*12*$O83+$R83*(1-$O83))),0,IF($X83="NNN",SUM(Expenses!Q$20:Q$24)*$F83,IF($X83="FSG",0,IF($X83="MG",SUMPRODUCT(Expenses!Q$20:Q$24,$Z83:$Z87)*$F83,MAX((Expenses!Q$20-$AB83/12)*$AA83*$F83,0)+MAX((Expenses!Q$21-$AB84/12)*$AA84*$F83,0)+MAX((Expenses!Q$22-$AB85/12)*$AA85*$F83,0)+MAX((Expenses!Q$23-$AB86/12)*$AA86*$F83,0)+MAX((Expenses!Q$24-$AB87/12)*$AA87*$F83,0)))))</f>
        <v>0</v>
      </c>
      <c r="T254" s="154">
        <f>IF(OR(T$165&lt;=EOMONTH($E83,$R83*(1-$O83)),T$165&gt;EOMONTH($E83,$P83*12*(1-$O83)+$Q83*12*$O83+$R83*(1-$O83))),0,IF($X83="NNN",SUM(Expenses!R$20:R$24)*$F83,IF($X83="FSG",0,IF($X83="MG",SUMPRODUCT(Expenses!R$20:R$24,$Z83:$Z87)*$F83,MAX((Expenses!R$20-$AB83/12)*$AA83*$F83,0)+MAX((Expenses!R$21-$AB84/12)*$AA84*$F83,0)+MAX((Expenses!R$22-$AB85/12)*$AA85*$F83,0)+MAX((Expenses!R$23-$AB86/12)*$AA86*$F83,0)+MAX((Expenses!R$24-$AB87/12)*$AA87*$F83,0)))))</f>
        <v>0</v>
      </c>
      <c r="U254" s="154">
        <f>IF(OR(U$165&lt;=EOMONTH($E83,$R83*(1-$O83)),U$165&gt;EOMONTH($E83,$P83*12*(1-$O83)+$Q83*12*$O83+$R83*(1-$O83))),0,IF($X83="NNN",SUM(Expenses!S$20:S$24)*$F83,IF($X83="FSG",0,IF($X83="MG",SUMPRODUCT(Expenses!S$20:S$24,$Z83:$Z87)*$F83,MAX((Expenses!S$20-$AB83/12)*$AA83*$F83,0)+MAX((Expenses!S$21-$AB84/12)*$AA84*$F83,0)+MAX((Expenses!S$22-$AB85/12)*$AA85*$F83,0)+MAX((Expenses!S$23-$AB86/12)*$AA86*$F83,0)+MAX((Expenses!S$24-$AB87/12)*$AA87*$F83,0)))))</f>
        <v>0</v>
      </c>
      <c r="V254" s="154">
        <f>IF(OR(V$165&lt;=EOMONTH($E83,$R83*(1-$O83)),V$165&gt;EOMONTH($E83,$P83*12*(1-$O83)+$Q83*12*$O83+$R83*(1-$O83))),0,IF($X83="NNN",SUM(Expenses!T$20:T$24)*$F83,IF($X83="FSG",0,IF($X83="MG",SUMPRODUCT(Expenses!T$20:T$24,$Z83:$Z87)*$F83,MAX((Expenses!T$20-$AB83/12)*$AA83*$F83,0)+MAX((Expenses!T$21-$AB84/12)*$AA84*$F83,0)+MAX((Expenses!T$22-$AB85/12)*$AA85*$F83,0)+MAX((Expenses!T$23-$AB86/12)*$AA86*$F83,0)+MAX((Expenses!T$24-$AB87/12)*$AA87*$F83,0)))))</f>
        <v>0</v>
      </c>
      <c r="W254" s="154">
        <f>IF(OR(W$165&lt;=EOMONTH($E83,$R83*(1-$O83)),W$165&gt;EOMONTH($E83,$P83*12*(1-$O83)+$Q83*12*$O83+$R83*(1-$O83))),0,IF($X83="NNN",SUM(Expenses!U$20:U$24)*$F83,IF($X83="FSG",0,IF($X83="MG",SUMPRODUCT(Expenses!U$20:U$24,$Z83:$Z87)*$F83,MAX((Expenses!U$20-$AB83/12)*$AA83*$F83,0)+MAX((Expenses!U$21-$AB84/12)*$AA84*$F83,0)+MAX((Expenses!U$22-$AB85/12)*$AA85*$F83,0)+MAX((Expenses!U$23-$AB86/12)*$AA86*$F83,0)+MAX((Expenses!U$24-$AB87/12)*$AA87*$F83,0)))))</f>
        <v>0</v>
      </c>
      <c r="X254" s="154">
        <f>IF(OR(X$165&lt;=EOMONTH($E83,$R83*(1-$O83)),X$165&gt;EOMONTH($E83,$P83*12*(1-$O83)+$Q83*12*$O83+$R83*(1-$O83))),0,IF($X83="NNN",SUM(Expenses!V$20:V$24)*$F83,IF($X83="FSG",0,IF($X83="MG",SUMPRODUCT(Expenses!V$20:V$24,$Z83:$Z87)*$F83,MAX((Expenses!V$20-$AB83/12)*$AA83*$F83,0)+MAX((Expenses!V$21-$AB84/12)*$AA84*$F83,0)+MAX((Expenses!V$22-$AB85/12)*$AA85*$F83,0)+MAX((Expenses!V$23-$AB86/12)*$AA86*$F83,0)+MAX((Expenses!V$24-$AB87/12)*$AA87*$F83,0)))))</f>
        <v>0</v>
      </c>
      <c r="Y254" s="154">
        <f>IF(OR(Y$165&lt;=EOMONTH($E83,$R83*(1-$O83)),Y$165&gt;EOMONTH($E83,$P83*12*(1-$O83)+$Q83*12*$O83+$R83*(1-$O83))),0,IF($X83="NNN",SUM(Expenses!W$20:W$24)*$F83,IF($X83="FSG",0,IF($X83="MG",SUMPRODUCT(Expenses!W$20:W$24,$Z83:$Z87)*$F83,MAX((Expenses!W$20-$AB83/12)*$AA83*$F83,0)+MAX((Expenses!W$21-$AB84/12)*$AA84*$F83,0)+MAX((Expenses!W$22-$AB85/12)*$AA85*$F83,0)+MAX((Expenses!W$23-$AB86/12)*$AA86*$F83,0)+MAX((Expenses!W$24-$AB87/12)*$AA87*$F83,0)))))</f>
        <v>0</v>
      </c>
      <c r="Z254" s="154">
        <f>IF(OR(Z$165&lt;=EOMONTH($E83,$R83*(1-$O83)),Z$165&gt;EOMONTH($E83,$P83*12*(1-$O83)+$Q83*12*$O83+$R83*(1-$O83))),0,IF($X83="NNN",SUM(Expenses!X$20:X$24)*$F83,IF($X83="FSG",0,IF($X83="MG",SUMPRODUCT(Expenses!X$20:X$24,$Z83:$Z87)*$F83,MAX((Expenses!X$20-$AB83/12)*$AA83*$F83,0)+MAX((Expenses!X$21-$AB84/12)*$AA84*$F83,0)+MAX((Expenses!X$22-$AB85/12)*$AA85*$F83,0)+MAX((Expenses!X$23-$AB86/12)*$AA86*$F83,0)+MAX((Expenses!X$24-$AB87/12)*$AA87*$F83,0)))))</f>
        <v>0</v>
      </c>
      <c r="AA254" s="154">
        <f>IF(OR(AA$165&lt;=EOMONTH($E83,$R83*(1-$O83)),AA$165&gt;EOMONTH($E83,$P83*12*(1-$O83)+$Q83*12*$O83+$R83*(1-$O83))),0,IF($X83="NNN",SUM(Expenses!Y$20:Y$24)*$F83,IF($X83="FSG",0,IF($X83="MG",SUMPRODUCT(Expenses!Y$20:Y$24,$Z83:$Z87)*$F83,MAX((Expenses!Y$20-$AB83/12)*$AA83*$F83,0)+MAX((Expenses!Y$21-$AB84/12)*$AA84*$F83,0)+MAX((Expenses!Y$22-$AB85/12)*$AA85*$F83,0)+MAX((Expenses!Y$23-$AB86/12)*$AA86*$F83,0)+MAX((Expenses!Y$24-$AB87/12)*$AA87*$F83,0)))))</f>
        <v>0</v>
      </c>
      <c r="AB254" s="154">
        <f>IF(OR(AB$165&lt;=EOMONTH($E83,$R83*(1-$O83)),AB$165&gt;EOMONTH($E83,$P83*12*(1-$O83)+$Q83*12*$O83+$R83*(1-$O83))),0,IF($X83="NNN",SUM(Expenses!Z$20:Z$24)*$F83,IF($X83="FSG",0,IF($X83="MG",SUMPRODUCT(Expenses!Z$20:Z$24,$Z83:$Z87)*$F83,MAX((Expenses!Z$20-$AB83/12)*$AA83*$F83,0)+MAX((Expenses!Z$21-$AB84/12)*$AA84*$F83,0)+MAX((Expenses!Z$22-$AB85/12)*$AA85*$F83,0)+MAX((Expenses!Z$23-$AB86/12)*$AA86*$F83,0)+MAX((Expenses!Z$24-$AB87/12)*$AA87*$F83,0)))))</f>
        <v>0</v>
      </c>
      <c r="AC254" s="154">
        <f>IF(OR(AC$165&lt;=EOMONTH($E83,$R83*(1-$O83)),AC$165&gt;EOMONTH($E83,$P83*12*(1-$O83)+$Q83*12*$O83+$R83*(1-$O83))),0,IF($X83="NNN",SUM(Expenses!AA$20:AA$24)*$F83,IF($X83="FSG",0,IF($X83="MG",SUMPRODUCT(Expenses!AA$20:AA$24,$Z83:$Z87)*$F83,MAX((Expenses!AA$20-$AB83/12)*$AA83*$F83,0)+MAX((Expenses!AA$21-$AB84/12)*$AA84*$F83,0)+MAX((Expenses!AA$22-$AB85/12)*$AA85*$F83,0)+MAX((Expenses!AA$23-$AB86/12)*$AA86*$F83,0)+MAX((Expenses!AA$24-$AB87/12)*$AA87*$F83,0)))))</f>
        <v>0</v>
      </c>
      <c r="AD254" s="154">
        <f>IF(OR(AD$165&lt;=EOMONTH($E83,$R83*(1-$O83)),AD$165&gt;EOMONTH($E83,$P83*12*(1-$O83)+$Q83*12*$O83+$R83*(1-$O83))),0,IF($X83="NNN",SUM(Expenses!AB$20:AB$24)*$F83,IF($X83="FSG",0,IF($X83="MG",SUMPRODUCT(Expenses!AB$20:AB$24,$Z83:$Z87)*$F83,MAX((Expenses!AB$20-$AB83/12)*$AA83*$F83,0)+MAX((Expenses!AB$21-$AB84/12)*$AA84*$F83,0)+MAX((Expenses!AB$22-$AB85/12)*$AA85*$F83,0)+MAX((Expenses!AB$23-$AB86/12)*$AA86*$F83,0)+MAX((Expenses!AB$24-$AB87/12)*$AA87*$F83,0)))))</f>
        <v>0</v>
      </c>
      <c r="AE254" s="154">
        <f>IF(OR(AE$165&lt;=EOMONTH($E83,$R83*(1-$O83)),AE$165&gt;EOMONTH($E83,$P83*12*(1-$O83)+$Q83*12*$O83+$R83*(1-$O83))),0,IF($X83="NNN",SUM(Expenses!AC$20:AC$24)*$F83,IF($X83="FSG",0,IF($X83="MG",SUMPRODUCT(Expenses!AC$20:AC$24,$Z83:$Z87)*$F83,MAX((Expenses!AC$20-$AB83/12)*$AA83*$F83,0)+MAX((Expenses!AC$21-$AB84/12)*$AA84*$F83,0)+MAX((Expenses!AC$22-$AB85/12)*$AA85*$F83,0)+MAX((Expenses!AC$23-$AB86/12)*$AA86*$F83,0)+MAX((Expenses!AC$24-$AB87/12)*$AA87*$F83,0)))))</f>
        <v>0</v>
      </c>
      <c r="AF254" s="154">
        <f>IF(OR(AF$165&lt;=EOMONTH($E83,$R83*(1-$O83)),AF$165&gt;EOMONTH($E83,$P83*12*(1-$O83)+$Q83*12*$O83+$R83*(1-$O83))),0,IF($X83="NNN",SUM(Expenses!AD$20:AD$24)*$F83,IF($X83="FSG",0,IF($X83="MG",SUMPRODUCT(Expenses!AD$20:AD$24,$Z83:$Z87)*$F83,MAX((Expenses!AD$20-$AB83/12)*$AA83*$F83,0)+MAX((Expenses!AD$21-$AB84/12)*$AA84*$F83,0)+MAX((Expenses!AD$22-$AB85/12)*$AA85*$F83,0)+MAX((Expenses!AD$23-$AB86/12)*$AA86*$F83,0)+MAX((Expenses!AD$24-$AB87/12)*$AA87*$F83,0)))))</f>
        <v>0</v>
      </c>
      <c r="AG254" s="154">
        <f>IF(OR(AG$165&lt;=EOMONTH($E83,$R83*(1-$O83)),AG$165&gt;EOMONTH($E83,$P83*12*(1-$O83)+$Q83*12*$O83+$R83*(1-$O83))),0,IF($X83="NNN",SUM(Expenses!AE$20:AE$24)*$F83,IF($X83="FSG",0,IF($X83="MG",SUMPRODUCT(Expenses!AE$20:AE$24,$Z83:$Z87)*$F83,MAX((Expenses!AE$20-$AB83/12)*$AA83*$F83,0)+MAX((Expenses!AE$21-$AB84/12)*$AA84*$F83,0)+MAX((Expenses!AE$22-$AB85/12)*$AA85*$F83,0)+MAX((Expenses!AE$23-$AB86/12)*$AA86*$F83,0)+MAX((Expenses!AE$24-$AB87/12)*$AA87*$F83,0)))))</f>
        <v>0</v>
      </c>
      <c r="AH254" s="154">
        <f>IF(OR(AH$165&lt;=EOMONTH($E83,$R83*(1-$O83)),AH$165&gt;EOMONTH($E83,$P83*12*(1-$O83)+$Q83*12*$O83+$R83*(1-$O83))),0,IF($X83="NNN",SUM(Expenses!AF$20:AF$24)*$F83,IF($X83="FSG",0,IF($X83="MG",SUMPRODUCT(Expenses!AF$20:AF$24,$Z83:$Z87)*$F83,MAX((Expenses!AF$20-$AB83/12)*$AA83*$F83,0)+MAX((Expenses!AF$21-$AB84/12)*$AA84*$F83,0)+MAX((Expenses!AF$22-$AB85/12)*$AA85*$F83,0)+MAX((Expenses!AF$23-$AB86/12)*$AA86*$F83,0)+MAX((Expenses!AF$24-$AB87/12)*$AA87*$F83,0)))))</f>
        <v>0</v>
      </c>
      <c r="AI254" s="154">
        <f>IF(OR(AI$165&lt;=EOMONTH($E83,$R83*(1-$O83)),AI$165&gt;EOMONTH($E83,$P83*12*(1-$O83)+$Q83*12*$O83+$R83*(1-$O83))),0,IF($X83="NNN",SUM(Expenses!AG$20:AG$24)*$F83,IF($X83="FSG",0,IF($X83="MG",SUMPRODUCT(Expenses!AG$20:AG$24,$Z83:$Z87)*$F83,MAX((Expenses!AG$20-$AB83/12)*$AA83*$F83,0)+MAX((Expenses!AG$21-$AB84/12)*$AA84*$F83,0)+MAX((Expenses!AG$22-$AB85/12)*$AA85*$F83,0)+MAX((Expenses!AG$23-$AB86/12)*$AA86*$F83,0)+MAX((Expenses!AG$24-$AB87/12)*$AA87*$F83,0)))))</f>
        <v>0</v>
      </c>
      <c r="AJ254" s="154">
        <f>IF(OR(AJ$165&lt;=EOMONTH($E83,$R83*(1-$O83)),AJ$165&gt;EOMONTH($E83,$P83*12*(1-$O83)+$Q83*12*$O83+$R83*(1-$O83))),0,IF($X83="NNN",SUM(Expenses!AH$20:AH$24)*$F83,IF($X83="FSG",0,IF($X83="MG",SUMPRODUCT(Expenses!AH$20:AH$24,$Z83:$Z87)*$F83,MAX((Expenses!AH$20-$AB83/12)*$AA83*$F83,0)+MAX((Expenses!AH$21-$AB84/12)*$AA84*$F83,0)+MAX((Expenses!AH$22-$AB85/12)*$AA85*$F83,0)+MAX((Expenses!AH$23-$AB86/12)*$AA86*$F83,0)+MAX((Expenses!AH$24-$AB87/12)*$AA87*$F83,0)))))</f>
        <v>0</v>
      </c>
      <c r="AK254" s="154">
        <f>IF(OR(AK$165&lt;=EOMONTH($E83,$R83*(1-$O83)),AK$165&gt;EOMONTH($E83,$P83*12*(1-$O83)+$Q83*12*$O83+$R83*(1-$O83))),0,IF($X83="NNN",SUM(Expenses!AI$20:AI$24)*$F83,IF($X83="FSG",0,IF($X83="MG",SUMPRODUCT(Expenses!AI$20:AI$24,$Z83:$Z87)*$F83,MAX((Expenses!AI$20-$AB83/12)*$AA83*$F83,0)+MAX((Expenses!AI$21-$AB84/12)*$AA84*$F83,0)+MAX((Expenses!AI$22-$AB85/12)*$AA85*$F83,0)+MAX((Expenses!AI$23-$AB86/12)*$AA86*$F83,0)+MAX((Expenses!AI$24-$AB87/12)*$AA87*$F83,0)))))</f>
        <v>0</v>
      </c>
      <c r="AL254" s="154">
        <f>IF(OR(AL$165&lt;=EOMONTH($E83,$R83*(1-$O83)),AL$165&gt;EOMONTH($E83,$P83*12*(1-$O83)+$Q83*12*$O83+$R83*(1-$O83))),0,IF($X83="NNN",SUM(Expenses!AJ$20:AJ$24)*$F83,IF($X83="FSG",0,IF($X83="MG",SUMPRODUCT(Expenses!AJ$20:AJ$24,$Z83:$Z87)*$F83,MAX((Expenses!AJ$20-$AB83/12)*$AA83*$F83,0)+MAX((Expenses!AJ$21-$AB84/12)*$AA84*$F83,0)+MAX((Expenses!AJ$22-$AB85/12)*$AA85*$F83,0)+MAX((Expenses!AJ$23-$AB86/12)*$AA86*$F83,0)+MAX((Expenses!AJ$24-$AB87/12)*$AA87*$F83,0)))))</f>
        <v>0</v>
      </c>
      <c r="AM254" s="154">
        <f>IF(OR(AM$165&lt;=EOMONTH($E83,$R83*(1-$O83)),AM$165&gt;EOMONTH($E83,$P83*12*(1-$O83)+$Q83*12*$O83+$R83*(1-$O83))),0,IF($X83="NNN",SUM(Expenses!AK$20:AK$24)*$F83,IF($X83="FSG",0,IF($X83="MG",SUMPRODUCT(Expenses!AK$20:AK$24,$Z83:$Z87)*$F83,MAX((Expenses!AK$20-$AB83/12)*$AA83*$F83,0)+MAX((Expenses!AK$21-$AB84/12)*$AA84*$F83,0)+MAX((Expenses!AK$22-$AB85/12)*$AA85*$F83,0)+MAX((Expenses!AK$23-$AB86/12)*$AA86*$F83,0)+MAX((Expenses!AK$24-$AB87/12)*$AA87*$F83,0)))))</f>
        <v>0</v>
      </c>
      <c r="AN254" s="154">
        <f>IF(OR(AN$165&lt;=EOMONTH($E83,$R83*(1-$O83)),AN$165&gt;EOMONTH($E83,$P83*12*(1-$O83)+$Q83*12*$O83+$R83*(1-$O83))),0,IF($X83="NNN",SUM(Expenses!AL$20:AL$24)*$F83,IF($X83="FSG",0,IF($X83="MG",SUMPRODUCT(Expenses!AL$20:AL$24,$Z83:$Z87)*$F83,MAX((Expenses!AL$20-$AB83/12)*$AA83*$F83,0)+MAX((Expenses!AL$21-$AB84/12)*$AA84*$F83,0)+MAX((Expenses!AL$22-$AB85/12)*$AA85*$F83,0)+MAX((Expenses!AL$23-$AB86/12)*$AA86*$F83,0)+MAX((Expenses!AL$24-$AB87/12)*$AA87*$F83,0)))))</f>
        <v>0</v>
      </c>
      <c r="AO254" s="154">
        <f>IF(OR(AO$165&lt;=EOMONTH($E83,$R83*(1-$O83)),AO$165&gt;EOMONTH($E83,$P83*12*(1-$O83)+$Q83*12*$O83+$R83*(1-$O83))),0,IF($X83="NNN",SUM(Expenses!AM$20:AM$24)*$F83,IF($X83="FSG",0,IF($X83="MG",SUMPRODUCT(Expenses!AM$20:AM$24,$Z83:$Z87)*$F83,MAX((Expenses!AM$20-$AB83/12)*$AA83*$F83,0)+MAX((Expenses!AM$21-$AB84/12)*$AA84*$F83,0)+MAX((Expenses!AM$22-$AB85/12)*$AA85*$F83,0)+MAX((Expenses!AM$23-$AB86/12)*$AA86*$F83,0)+MAX((Expenses!AM$24-$AB87/12)*$AA87*$F83,0)))))</f>
        <v>0</v>
      </c>
      <c r="AP254" s="154">
        <f>IF(OR(AP$165&lt;=EOMONTH($E83,$R83*(1-$O83)),AP$165&gt;EOMONTH($E83,$P83*12*(1-$O83)+$Q83*12*$O83+$R83*(1-$O83))),0,IF($X83="NNN",SUM(Expenses!AN$20:AN$24)*$F83,IF($X83="FSG",0,IF($X83="MG",SUMPRODUCT(Expenses!AN$20:AN$24,$Z83:$Z87)*$F83,MAX((Expenses!AN$20-$AB83/12)*$AA83*$F83,0)+MAX((Expenses!AN$21-$AB84/12)*$AA84*$F83,0)+MAX((Expenses!AN$22-$AB85/12)*$AA85*$F83,0)+MAX((Expenses!AN$23-$AB86/12)*$AA86*$F83,0)+MAX((Expenses!AN$24-$AB87/12)*$AA87*$F83,0)))))</f>
        <v>0</v>
      </c>
      <c r="AQ254" s="154">
        <f>IF(OR(AQ$165&lt;=EOMONTH($E83,$R83*(1-$O83)),AQ$165&gt;EOMONTH($E83,$P83*12*(1-$O83)+$Q83*12*$O83+$R83*(1-$O83))),0,IF($X83="NNN",SUM(Expenses!AO$20:AO$24)*$F83,IF($X83="FSG",0,IF($X83="MG",SUMPRODUCT(Expenses!AO$20:AO$24,$Z83:$Z87)*$F83,MAX((Expenses!AO$20-$AB83/12)*$AA83*$F83,0)+MAX((Expenses!AO$21-$AB84/12)*$AA84*$F83,0)+MAX((Expenses!AO$22-$AB85/12)*$AA85*$F83,0)+MAX((Expenses!AO$23-$AB86/12)*$AA86*$F83,0)+MAX((Expenses!AO$24-$AB87/12)*$AA87*$F83,0)))))</f>
        <v>0</v>
      </c>
      <c r="AR254" s="154">
        <f>IF(OR(AR$165&lt;=EOMONTH($E83,$R83*(1-$O83)),AR$165&gt;EOMONTH($E83,$P83*12*(1-$O83)+$Q83*12*$O83+$R83*(1-$O83))),0,IF($X83="NNN",SUM(Expenses!AP$20:AP$24)*$F83,IF($X83="FSG",0,IF($X83="MG",SUMPRODUCT(Expenses!AP$20:AP$24,$Z83:$Z87)*$F83,MAX((Expenses!AP$20-$AB83/12)*$AA83*$F83,0)+MAX((Expenses!AP$21-$AB84/12)*$AA84*$F83,0)+MAX((Expenses!AP$22-$AB85/12)*$AA85*$F83,0)+MAX((Expenses!AP$23-$AB86/12)*$AA86*$F83,0)+MAX((Expenses!AP$24-$AB87/12)*$AA87*$F83,0)))))</f>
        <v>0</v>
      </c>
      <c r="AS254" s="154">
        <f>IF(OR(AS$165&lt;=EOMONTH($E83,$R83*(1-$O83)),AS$165&gt;EOMONTH($E83,$P83*12*(1-$O83)+$Q83*12*$O83+$R83*(1-$O83))),0,IF($X83="NNN",SUM(Expenses!AQ$20:AQ$24)*$F83,IF($X83="FSG",0,IF($X83="MG",SUMPRODUCT(Expenses!AQ$20:AQ$24,$Z83:$Z87)*$F83,MAX((Expenses!AQ$20-$AB83/12)*$AA83*$F83,0)+MAX((Expenses!AQ$21-$AB84/12)*$AA84*$F83,0)+MAX((Expenses!AQ$22-$AB85/12)*$AA85*$F83,0)+MAX((Expenses!AQ$23-$AB86/12)*$AA86*$F83,0)+MAX((Expenses!AQ$24-$AB87/12)*$AA87*$F83,0)))))</f>
        <v>0</v>
      </c>
      <c r="AT254" s="154">
        <f>IF(OR(AT$165&lt;=EOMONTH($E83,$R83*(1-$O83)),AT$165&gt;EOMONTH($E83,$P83*12*(1-$O83)+$Q83*12*$O83+$R83*(1-$O83))),0,IF($X83="NNN",SUM(Expenses!AR$20:AR$24)*$F83,IF($X83="FSG",0,IF($X83="MG",SUMPRODUCT(Expenses!AR$20:AR$24,$Z83:$Z87)*$F83,MAX((Expenses!AR$20-$AB83/12)*$AA83*$F83,0)+MAX((Expenses!AR$21-$AB84/12)*$AA84*$F83,0)+MAX((Expenses!AR$22-$AB85/12)*$AA85*$F83,0)+MAX((Expenses!AR$23-$AB86/12)*$AA86*$F83,0)+MAX((Expenses!AR$24-$AB87/12)*$AA87*$F83,0)))))</f>
        <v>0</v>
      </c>
      <c r="AU254" s="154">
        <f>IF(OR(AU$165&lt;=EOMONTH($E83,$R83*(1-$O83)),AU$165&gt;EOMONTH($E83,$P83*12*(1-$O83)+$Q83*12*$O83+$R83*(1-$O83))),0,IF($X83="NNN",SUM(Expenses!AS$20:AS$24)*$F83,IF($X83="FSG",0,IF($X83="MG",SUMPRODUCT(Expenses!AS$20:AS$24,$Z83:$Z87)*$F83,MAX((Expenses!AS$20-$AB83/12)*$AA83*$F83,0)+MAX((Expenses!AS$21-$AB84/12)*$AA84*$F83,0)+MAX((Expenses!AS$22-$AB85/12)*$AA85*$F83,0)+MAX((Expenses!AS$23-$AB86/12)*$AA86*$F83,0)+MAX((Expenses!AS$24-$AB87/12)*$AA87*$F83,0)))))</f>
        <v>0</v>
      </c>
      <c r="AV254" s="154">
        <f>IF(OR(AV$165&lt;=EOMONTH($E83,$R83*(1-$O83)),AV$165&gt;EOMONTH($E83,$P83*12*(1-$O83)+$Q83*12*$O83+$R83*(1-$O83))),0,IF($X83="NNN",SUM(Expenses!AT$20:AT$24)*$F83,IF($X83="FSG",0,IF($X83="MG",SUMPRODUCT(Expenses!AT$20:AT$24,$Z83:$Z87)*$F83,MAX((Expenses!AT$20-$AB83/12)*$AA83*$F83,0)+MAX((Expenses!AT$21-$AB84/12)*$AA84*$F83,0)+MAX((Expenses!AT$22-$AB85/12)*$AA85*$F83,0)+MAX((Expenses!AT$23-$AB86/12)*$AA86*$F83,0)+MAX((Expenses!AT$24-$AB87/12)*$AA87*$F83,0)))))</f>
        <v>0</v>
      </c>
      <c r="AW254" s="154">
        <f>IF(OR(AW$165&lt;=EOMONTH($E83,$R83*(1-$O83)),AW$165&gt;EOMONTH($E83,$P83*12*(1-$O83)+$Q83*12*$O83+$R83*(1-$O83))),0,IF($X83="NNN",SUM(Expenses!AU$20:AU$24)*$F83,IF($X83="FSG",0,IF($X83="MG",SUMPRODUCT(Expenses!AU$20:AU$24,$Z83:$Z87)*$F83,MAX((Expenses!AU$20-$AB83/12)*$AA83*$F83,0)+MAX((Expenses!AU$21-$AB84/12)*$AA84*$F83,0)+MAX((Expenses!AU$22-$AB85/12)*$AA85*$F83,0)+MAX((Expenses!AU$23-$AB86/12)*$AA86*$F83,0)+MAX((Expenses!AU$24-$AB87/12)*$AA87*$F83,0)))))</f>
        <v>0</v>
      </c>
      <c r="AX254" s="154">
        <f>IF(OR(AX$165&lt;=EOMONTH($E83,$R83*(1-$O83)),AX$165&gt;EOMONTH($E83,$P83*12*(1-$O83)+$Q83*12*$O83+$R83*(1-$O83))),0,IF($X83="NNN",SUM(Expenses!AV$20:AV$24)*$F83,IF($X83="FSG",0,IF($X83="MG",SUMPRODUCT(Expenses!AV$20:AV$24,$Z83:$Z87)*$F83,MAX((Expenses!AV$20-$AB83/12)*$AA83*$F83,0)+MAX((Expenses!AV$21-$AB84/12)*$AA84*$F83,0)+MAX((Expenses!AV$22-$AB85/12)*$AA85*$F83,0)+MAX((Expenses!AV$23-$AB86/12)*$AA86*$F83,0)+MAX((Expenses!AV$24-$AB87/12)*$AA87*$F83,0)))))</f>
        <v>0</v>
      </c>
      <c r="AY254" s="154">
        <f>IF(OR(AY$165&lt;=EOMONTH($E83,$R83*(1-$O83)),AY$165&gt;EOMONTH($E83,$P83*12*(1-$O83)+$Q83*12*$O83+$R83*(1-$O83))),0,IF($X83="NNN",SUM(Expenses!AW$20:AW$24)*$F83,IF($X83="FSG",0,IF($X83="MG",SUMPRODUCT(Expenses!AW$20:AW$24,$Z83:$Z87)*$F83,MAX((Expenses!AW$20-$AB83/12)*$AA83*$F83,0)+MAX((Expenses!AW$21-$AB84/12)*$AA84*$F83,0)+MAX((Expenses!AW$22-$AB85/12)*$AA85*$F83,0)+MAX((Expenses!AW$23-$AB86/12)*$AA86*$F83,0)+MAX((Expenses!AW$24-$AB87/12)*$AA87*$F83,0)))))</f>
        <v>0</v>
      </c>
      <c r="AZ254" s="154">
        <f>IF(OR(AZ$165&lt;=EOMONTH($E83,$R83*(1-$O83)),AZ$165&gt;EOMONTH($E83,$P83*12*(1-$O83)+$Q83*12*$O83+$R83*(1-$O83))),0,IF($X83="NNN",SUM(Expenses!AX$20:AX$24)*$F83,IF($X83="FSG",0,IF($X83="MG",SUMPRODUCT(Expenses!AX$20:AX$24,$Z83:$Z87)*$F83,MAX((Expenses!AX$20-$AB83/12)*$AA83*$F83,0)+MAX((Expenses!AX$21-$AB84/12)*$AA84*$F83,0)+MAX((Expenses!AX$22-$AB85/12)*$AA85*$F83,0)+MAX((Expenses!AX$23-$AB86/12)*$AA86*$F83,0)+MAX((Expenses!AX$24-$AB87/12)*$AA87*$F83,0)))))</f>
        <v>0</v>
      </c>
      <c r="BA254" s="154">
        <f>IF(OR(BA$165&lt;=EOMONTH($E83,$R83*(1-$O83)),BA$165&gt;EOMONTH($E83,$P83*12*(1-$O83)+$Q83*12*$O83+$R83*(1-$O83))),0,IF($X83="NNN",SUM(Expenses!AY$20:AY$24)*$F83,IF($X83="FSG",0,IF($X83="MG",SUMPRODUCT(Expenses!AY$20:AY$24,$Z83:$Z87)*$F83,MAX((Expenses!AY$20-$AB83/12)*$AA83*$F83,0)+MAX((Expenses!AY$21-$AB84/12)*$AA84*$F83,0)+MAX((Expenses!AY$22-$AB85/12)*$AA85*$F83,0)+MAX((Expenses!AY$23-$AB86/12)*$AA86*$F83,0)+MAX((Expenses!AY$24-$AB87/12)*$AA87*$F83,0)))))</f>
        <v>0</v>
      </c>
      <c r="BB254" s="154">
        <f>IF(OR(BB$165&lt;=EOMONTH($E83,$R83*(1-$O83)),BB$165&gt;EOMONTH($E83,$P83*12*(1-$O83)+$Q83*12*$O83+$R83*(1-$O83))),0,IF($X83="NNN",SUM(Expenses!AZ$20:AZ$24)*$F83,IF($X83="FSG",0,IF($X83="MG",SUMPRODUCT(Expenses!AZ$20:AZ$24,$Z83:$Z87)*$F83,MAX((Expenses!AZ$20-$AB83/12)*$AA83*$F83,0)+MAX((Expenses!AZ$21-$AB84/12)*$AA84*$F83,0)+MAX((Expenses!AZ$22-$AB85/12)*$AA85*$F83,0)+MAX((Expenses!AZ$23-$AB86/12)*$AA86*$F83,0)+MAX((Expenses!AZ$24-$AB87/12)*$AA87*$F83,0)))))</f>
        <v>0</v>
      </c>
      <c r="BC254" s="154">
        <f>IF(OR(BC$165&lt;=EOMONTH($E83,$R83*(1-$O83)),BC$165&gt;EOMONTH($E83,$P83*12*(1-$O83)+$Q83*12*$O83+$R83*(1-$O83))),0,IF($X83="NNN",SUM(Expenses!BA$20:BA$24)*$F83,IF($X83="FSG",0,IF($X83="MG",SUMPRODUCT(Expenses!BA$20:BA$24,$Z83:$Z87)*$F83,MAX((Expenses!BA$20-$AB83/12)*$AA83*$F83,0)+MAX((Expenses!BA$21-$AB84/12)*$AA84*$F83,0)+MAX((Expenses!BA$22-$AB85/12)*$AA85*$F83,0)+MAX((Expenses!BA$23-$AB86/12)*$AA86*$F83,0)+MAX((Expenses!BA$24-$AB87/12)*$AA87*$F83,0)))))</f>
        <v>0</v>
      </c>
      <c r="BD254" s="154">
        <f>IF(OR(BD$165&lt;=EOMONTH($E83,$R83*(1-$O83)),BD$165&gt;EOMONTH($E83,$P83*12*(1-$O83)+$Q83*12*$O83+$R83*(1-$O83))),0,IF($X83="NNN",SUM(Expenses!BB$20:BB$24)*$F83,IF($X83="FSG",0,IF($X83="MG",SUMPRODUCT(Expenses!BB$20:BB$24,$Z83:$Z87)*$F83,MAX((Expenses!BB$20-$AB83/12)*$AA83*$F83,0)+MAX((Expenses!BB$21-$AB84/12)*$AA84*$F83,0)+MAX((Expenses!BB$22-$AB85/12)*$AA85*$F83,0)+MAX((Expenses!BB$23-$AB86/12)*$AA86*$F83,0)+MAX((Expenses!BB$24-$AB87/12)*$AA87*$F83,0)))))</f>
        <v>0</v>
      </c>
      <c r="BE254" s="154">
        <f>IF(OR(BE$165&lt;=EOMONTH($E83,$R83*(1-$O83)),BE$165&gt;EOMONTH($E83,$P83*12*(1-$O83)+$Q83*12*$O83+$R83*(1-$O83))),0,IF($X83="NNN",SUM(Expenses!BC$20:BC$24)*$F83,IF($X83="FSG",0,IF($X83="MG",SUMPRODUCT(Expenses!BC$20:BC$24,$Z83:$Z87)*$F83,MAX((Expenses!BC$20-$AB83/12)*$AA83*$F83,0)+MAX((Expenses!BC$21-$AB84/12)*$AA84*$F83,0)+MAX((Expenses!BC$22-$AB85/12)*$AA85*$F83,0)+MAX((Expenses!BC$23-$AB86/12)*$AA86*$F83,0)+MAX((Expenses!BC$24-$AB87/12)*$AA87*$F83,0)))))</f>
        <v>0</v>
      </c>
      <c r="BF254" s="154">
        <f>IF(OR(BF$165&lt;=EOMONTH($E83,$R83*(1-$O83)),BF$165&gt;EOMONTH($E83,$P83*12*(1-$O83)+$Q83*12*$O83+$R83*(1-$O83))),0,IF($X83="NNN",SUM(Expenses!BD$20:BD$24)*$F83,IF($X83="FSG",0,IF($X83="MG",SUMPRODUCT(Expenses!BD$20:BD$24,$Z83:$Z87)*$F83,MAX((Expenses!BD$20-$AB83/12)*$AA83*$F83,0)+MAX((Expenses!BD$21-$AB84/12)*$AA84*$F83,0)+MAX((Expenses!BD$22-$AB85/12)*$AA85*$F83,0)+MAX((Expenses!BD$23-$AB86/12)*$AA86*$F83,0)+MAX((Expenses!BD$24-$AB87/12)*$AA87*$F83,0)))))</f>
        <v>0</v>
      </c>
      <c r="BG254" s="154">
        <f>IF(OR(BG$165&lt;=EOMONTH($E83,$R83*(1-$O83)),BG$165&gt;EOMONTH($E83,$P83*12*(1-$O83)+$Q83*12*$O83+$R83*(1-$O83))),0,IF($X83="NNN",SUM(Expenses!BE$20:BE$24)*$F83,IF($X83="FSG",0,IF($X83="MG",SUMPRODUCT(Expenses!BE$20:BE$24,$Z83:$Z87)*$F83,MAX((Expenses!BE$20-$AB83/12)*$AA83*$F83,0)+MAX((Expenses!BE$21-$AB84/12)*$AA84*$F83,0)+MAX((Expenses!BE$22-$AB85/12)*$AA85*$F83,0)+MAX((Expenses!BE$23-$AB86/12)*$AA86*$F83,0)+MAX((Expenses!BE$24-$AB87/12)*$AA87*$F83,0)))))</f>
        <v>0</v>
      </c>
      <c r="BH254" s="154">
        <f>IF(OR(BH$165&lt;=EOMONTH($E83,$R83*(1-$O83)),BH$165&gt;EOMONTH($E83,$P83*12*(1-$O83)+$Q83*12*$O83+$R83*(1-$O83))),0,IF($X83="NNN",SUM(Expenses!BF$20:BF$24)*$F83,IF($X83="FSG",0,IF($X83="MG",SUMPRODUCT(Expenses!BF$20:BF$24,$Z83:$Z87)*$F83,MAX((Expenses!BF$20-$AB83/12)*$AA83*$F83,0)+MAX((Expenses!BF$21-$AB84/12)*$AA84*$F83,0)+MAX((Expenses!BF$22-$AB85/12)*$AA85*$F83,0)+MAX((Expenses!BF$23-$AB86/12)*$AA86*$F83,0)+MAX((Expenses!BF$24-$AB87/12)*$AA87*$F83,0)))))</f>
        <v>0</v>
      </c>
      <c r="BI254" s="154">
        <f>IF(OR(BI$165&lt;=EOMONTH($E83,$R83*(1-$O83)),BI$165&gt;EOMONTH($E83,$P83*12*(1-$O83)+$Q83*12*$O83+$R83*(1-$O83))),0,IF($X83="NNN",SUM(Expenses!BG$20:BG$24)*$F83,IF($X83="FSG",0,IF($X83="MG",SUMPRODUCT(Expenses!BG$20:BG$24,$Z83:$Z87)*$F83,MAX((Expenses!BG$20-$AB83/12)*$AA83*$F83,0)+MAX((Expenses!BG$21-$AB84/12)*$AA84*$F83,0)+MAX((Expenses!BG$22-$AB85/12)*$AA85*$F83,0)+MAX((Expenses!BG$23-$AB86/12)*$AA86*$F83,0)+MAX((Expenses!BG$24-$AB87/12)*$AA87*$F83,0)))))</f>
        <v>0</v>
      </c>
      <c r="BJ254" s="154">
        <f>IF(OR(BJ$165&lt;=EOMONTH($E83,$R83*(1-$O83)),BJ$165&gt;EOMONTH($E83,$P83*12*(1-$O83)+$Q83*12*$O83+$R83*(1-$O83))),0,IF($X83="NNN",SUM(Expenses!BH$20:BH$24)*$F83,IF($X83="FSG",0,IF($X83="MG",SUMPRODUCT(Expenses!BH$20:BH$24,$Z83:$Z87)*$F83,MAX((Expenses!BH$20-$AB83/12)*$AA83*$F83,0)+MAX((Expenses!BH$21-$AB84/12)*$AA84*$F83,0)+MAX((Expenses!BH$22-$AB85/12)*$AA85*$F83,0)+MAX((Expenses!BH$23-$AB86/12)*$AA86*$F83,0)+MAX((Expenses!BH$24-$AB87/12)*$AA87*$F83,0)))))</f>
        <v>0</v>
      </c>
      <c r="BK254" s="154">
        <f>IF(OR(BK$165&lt;=EOMONTH($E83,$R83*(1-$O83)),BK$165&gt;EOMONTH($E83,$P83*12*(1-$O83)+$Q83*12*$O83+$R83*(1-$O83))),0,IF($X83="NNN",SUM(Expenses!BI$20:BI$24)*$F83,IF($X83="FSG",0,IF($X83="MG",SUMPRODUCT(Expenses!BI$20:BI$24,$Z83:$Z87)*$F83,MAX((Expenses!BI$20-$AB83/12)*$AA83*$F83,0)+MAX((Expenses!BI$21-$AB84/12)*$AA84*$F83,0)+MAX((Expenses!BI$22-$AB85/12)*$AA85*$F83,0)+MAX((Expenses!BI$23-$AB86/12)*$AA86*$F83,0)+MAX((Expenses!BI$24-$AB87/12)*$AA87*$F83,0)))))</f>
        <v>0</v>
      </c>
      <c r="BL254" s="154">
        <f>IF(OR(BL$165&lt;=EOMONTH($E83,$R83*(1-$O83)),BL$165&gt;EOMONTH($E83,$P83*12*(1-$O83)+$Q83*12*$O83+$R83*(1-$O83))),0,IF($X83="NNN",SUM(Expenses!BJ$20:BJ$24)*$F83,IF($X83="FSG",0,IF($X83="MG",SUMPRODUCT(Expenses!BJ$20:BJ$24,$Z83:$Z87)*$F83,MAX((Expenses!BJ$20-$AB83/12)*$AA83*$F83,0)+MAX((Expenses!BJ$21-$AB84/12)*$AA84*$F83,0)+MAX((Expenses!BJ$22-$AB85/12)*$AA85*$F83,0)+MAX((Expenses!BJ$23-$AB86/12)*$AA86*$F83,0)+MAX((Expenses!BJ$24-$AB87/12)*$AA87*$F83,0)))))</f>
        <v>0</v>
      </c>
      <c r="BM254" s="154">
        <f>IF(OR(BM$165&lt;=EOMONTH($E83,$R83*(1-$O83)),BM$165&gt;EOMONTH($E83,$P83*12*(1-$O83)+$Q83*12*$O83+$R83*(1-$O83))),0,IF($X83="NNN",SUM(Expenses!BK$20:BK$24)*$F83,IF($X83="FSG",0,IF($X83="MG",SUMPRODUCT(Expenses!BK$20:BK$24,$Z83:$Z87)*$F83,MAX((Expenses!BK$20-$AB83/12)*$AA83*$F83,0)+MAX((Expenses!BK$21-$AB84/12)*$AA84*$F83,0)+MAX((Expenses!BK$22-$AB85/12)*$AA85*$F83,0)+MAX((Expenses!BK$23-$AB86/12)*$AA86*$F83,0)+MAX((Expenses!BK$24-$AB87/12)*$AA87*$F83,0)))))</f>
        <v>0</v>
      </c>
      <c r="BN254" s="154">
        <f>IF(OR(BN$165&lt;=EOMONTH($E83,$R83*(1-$O83)),BN$165&gt;EOMONTH($E83,$P83*12*(1-$O83)+$Q83*12*$O83+$R83*(1-$O83))),0,IF($X83="NNN",SUM(Expenses!BL$20:BL$24)*$F83,IF($X83="FSG",0,IF($X83="MG",SUMPRODUCT(Expenses!BL$20:BL$24,$Z83:$Z87)*$F83,MAX((Expenses!BL$20-$AB83/12)*$AA83*$F83,0)+MAX((Expenses!BL$21-$AB84/12)*$AA84*$F83,0)+MAX((Expenses!BL$22-$AB85/12)*$AA85*$F83,0)+MAX((Expenses!BL$23-$AB86/12)*$AA86*$F83,0)+MAX((Expenses!BL$24-$AB87/12)*$AA87*$F83,0)))))</f>
        <v>0</v>
      </c>
      <c r="BO254" s="154">
        <f>IF(OR(BO$165&lt;=EOMONTH($E83,$R83*(1-$O83)),BO$165&gt;EOMONTH($E83,$P83*12*(1-$O83)+$Q83*12*$O83+$R83*(1-$O83))),0,IF($X83="NNN",SUM(Expenses!BM$20:BM$24)*$F83,IF($X83="FSG",0,IF($X83="MG",SUMPRODUCT(Expenses!BM$20:BM$24,$Z83:$Z87)*$F83,MAX((Expenses!BM$20-$AB83/12)*$AA83*$F83,0)+MAX((Expenses!BM$21-$AB84/12)*$AA84*$F83,0)+MAX((Expenses!BM$22-$AB85/12)*$AA85*$F83,0)+MAX((Expenses!BM$23-$AB86/12)*$AA86*$F83,0)+MAX((Expenses!BM$24-$AB87/12)*$AA87*$F83,0)))))</f>
        <v>0</v>
      </c>
      <c r="BP254" s="154">
        <f>IF(OR(BP$165&lt;=EOMONTH($E83,$R83*(1-$O83)),BP$165&gt;EOMONTH($E83,$P83*12*(1-$O83)+$Q83*12*$O83+$R83*(1-$O83))),0,IF($X83="NNN",SUM(Expenses!BN$20:BN$24)*$F83,IF($X83="FSG",0,IF($X83="MG",SUMPRODUCT(Expenses!BN$20:BN$24,$Z83:$Z87)*$F83,MAX((Expenses!BN$20-$AB83/12)*$AA83*$F83,0)+MAX((Expenses!BN$21-$AB84/12)*$AA84*$F83,0)+MAX((Expenses!BN$22-$AB85/12)*$AA85*$F83,0)+MAX((Expenses!BN$23-$AB86/12)*$AA86*$F83,0)+MAX((Expenses!BN$24-$AB87/12)*$AA87*$F83,0)))))</f>
        <v>0</v>
      </c>
      <c r="BQ254" s="154">
        <f>IF(OR(BQ$165&lt;=EOMONTH($E83,$R83*(1-$O83)),BQ$165&gt;EOMONTH($E83,$P83*12*(1-$O83)+$Q83*12*$O83+$R83*(1-$O83))),0,IF($X83="NNN",SUM(Expenses!BO$20:BO$24)*$F83,IF($X83="FSG",0,IF($X83="MG",SUMPRODUCT(Expenses!BO$20:BO$24,$Z83:$Z87)*$F83,MAX((Expenses!BO$20-$AB83/12)*$AA83*$F83,0)+MAX((Expenses!BO$21-$AB84/12)*$AA84*$F83,0)+MAX((Expenses!BO$22-$AB85/12)*$AA85*$F83,0)+MAX((Expenses!BO$23-$AB86/12)*$AA86*$F83,0)+MAX((Expenses!BO$24-$AB87/12)*$AA87*$F83,0)))))</f>
        <v>0</v>
      </c>
      <c r="BR254" s="154">
        <f>IF(OR(BR$165&lt;=EOMONTH($E83,$R83*(1-$O83)),BR$165&gt;EOMONTH($E83,$P83*12*(1-$O83)+$Q83*12*$O83+$R83*(1-$O83))),0,IF($X83="NNN",SUM(Expenses!BP$20:BP$24)*$F83,IF($X83="FSG",0,IF($X83="MG",SUMPRODUCT(Expenses!BP$20:BP$24,$Z83:$Z87)*$F83,MAX((Expenses!BP$20-$AB83/12)*$AA83*$F83,0)+MAX((Expenses!BP$21-$AB84/12)*$AA84*$F83,0)+MAX((Expenses!BP$22-$AB85/12)*$AA85*$F83,0)+MAX((Expenses!BP$23-$AB86/12)*$AA86*$F83,0)+MAX((Expenses!BP$24-$AB87/12)*$AA87*$F83,0)))))</f>
        <v>0</v>
      </c>
      <c r="BS254" s="154">
        <f>IF(OR(BS$165&lt;=EOMONTH($E83,$R83*(1-$O83)),BS$165&gt;EOMONTH($E83,$P83*12*(1-$O83)+$Q83*12*$O83+$R83*(1-$O83))),0,IF($X83="NNN",SUM(Expenses!BQ$20:BQ$24)*$F83,IF($X83="FSG",0,IF($X83="MG",SUMPRODUCT(Expenses!BQ$20:BQ$24,$Z83:$Z87)*$F83,MAX((Expenses!BQ$20-$AB83/12)*$AA83*$F83,0)+MAX((Expenses!BQ$21-$AB84/12)*$AA84*$F83,0)+MAX((Expenses!BQ$22-$AB85/12)*$AA85*$F83,0)+MAX((Expenses!BQ$23-$AB86/12)*$AA86*$F83,0)+MAX((Expenses!BQ$24-$AB87/12)*$AA87*$F83,0)))))</f>
        <v>0</v>
      </c>
      <c r="BT254" s="154">
        <f>IF(OR(BT$165&lt;=EOMONTH($E83,$R83*(1-$O83)),BT$165&gt;EOMONTH($E83,$P83*12*(1-$O83)+$Q83*12*$O83+$R83*(1-$O83))),0,IF($X83="NNN",SUM(Expenses!BR$20:BR$24)*$F83,IF($X83="FSG",0,IF($X83="MG",SUMPRODUCT(Expenses!BR$20:BR$24,$Z83:$Z87)*$F83,MAX((Expenses!BR$20-$AB83/12)*$AA83*$F83,0)+MAX((Expenses!BR$21-$AB84/12)*$AA84*$F83,0)+MAX((Expenses!BR$22-$AB85/12)*$AA85*$F83,0)+MAX((Expenses!BR$23-$AB86/12)*$AA86*$F83,0)+MAX((Expenses!BR$24-$AB87/12)*$AA87*$F83,0)))))</f>
        <v>0</v>
      </c>
      <c r="BU254" s="154">
        <f>IF(OR(BU$165&lt;=EOMONTH($E83,$R83*(1-$O83)),BU$165&gt;EOMONTH($E83,$P83*12*(1-$O83)+$Q83*12*$O83+$R83*(1-$O83))),0,IF($X83="NNN",SUM(Expenses!BS$20:BS$24)*$F83,IF($X83="FSG",0,IF($X83="MG",SUMPRODUCT(Expenses!BS$20:BS$24,$Z83:$Z87)*$F83,MAX((Expenses!BS$20-$AB83/12)*$AA83*$F83,0)+MAX((Expenses!BS$21-$AB84/12)*$AA84*$F83,0)+MAX((Expenses!BS$22-$AB85/12)*$AA85*$F83,0)+MAX((Expenses!BS$23-$AB86/12)*$AA86*$F83,0)+MAX((Expenses!BS$24-$AB87/12)*$AA87*$F83,0)))))</f>
        <v>0</v>
      </c>
      <c r="BV254" s="154">
        <f>IF(OR(BV$165&lt;=EOMONTH($E83,$R83*(1-$O83)),BV$165&gt;EOMONTH($E83,$P83*12*(1-$O83)+$Q83*12*$O83+$R83*(1-$O83))),0,IF($X83="NNN",SUM(Expenses!BT$20:BT$24)*$F83,IF($X83="FSG",0,IF($X83="MG",SUMPRODUCT(Expenses!BT$20:BT$24,$Z83:$Z87)*$F83,MAX((Expenses!BT$20-$AB83/12)*$AA83*$F83,0)+MAX((Expenses!BT$21-$AB84/12)*$AA84*$F83,0)+MAX((Expenses!BT$22-$AB85/12)*$AA85*$F83,0)+MAX((Expenses!BT$23-$AB86/12)*$AA86*$F83,0)+MAX((Expenses!BT$24-$AB87/12)*$AA87*$F83,0)))))</f>
        <v>0</v>
      </c>
      <c r="BW254" s="154">
        <f>IF(OR(BW$165&lt;=EOMONTH($E83,$R83*(1-$O83)),BW$165&gt;EOMONTH($E83,$P83*12*(1-$O83)+$Q83*12*$O83+$R83*(1-$O83))),0,IF($X83="NNN",SUM(Expenses!BU$20:BU$24)*$F83,IF($X83="FSG",0,IF($X83="MG",SUMPRODUCT(Expenses!BU$20:BU$24,$Z83:$Z87)*$F83,MAX((Expenses!BU$20-$AB83/12)*$AA83*$F83,0)+MAX((Expenses!BU$21-$AB84/12)*$AA84*$F83,0)+MAX((Expenses!BU$22-$AB85/12)*$AA85*$F83,0)+MAX((Expenses!BU$23-$AB86/12)*$AA86*$F83,0)+MAX((Expenses!BU$24-$AB87/12)*$AA87*$F83,0)))))</f>
        <v>0</v>
      </c>
      <c r="BX254" s="154">
        <f>IF(OR(BX$165&lt;=EOMONTH($E83,$R83*(1-$O83)),BX$165&gt;EOMONTH($E83,$P83*12*(1-$O83)+$Q83*12*$O83+$R83*(1-$O83))),0,IF($X83="NNN",SUM(Expenses!BV$20:BV$24)*$F83,IF($X83="FSG",0,IF($X83="MG",SUMPRODUCT(Expenses!BV$20:BV$24,$Z83:$Z87)*$F83,MAX((Expenses!BV$20-$AB83/12)*$AA83*$F83,0)+MAX((Expenses!BV$21-$AB84/12)*$AA84*$F83,0)+MAX((Expenses!BV$22-$AB85/12)*$AA85*$F83,0)+MAX((Expenses!BV$23-$AB86/12)*$AA86*$F83,0)+MAX((Expenses!BV$24-$AB87/12)*$AA87*$F83,0)))))</f>
        <v>0</v>
      </c>
      <c r="BY254" s="154">
        <f>IF(OR(BY$165&lt;=EOMONTH($E83,$R83*(1-$O83)),BY$165&gt;EOMONTH($E83,$P83*12*(1-$O83)+$Q83*12*$O83+$R83*(1-$O83))),0,IF($X83="NNN",SUM(Expenses!BW$20:BW$24)*$F83,IF($X83="FSG",0,IF($X83="MG",SUMPRODUCT(Expenses!BW$20:BW$24,$Z83:$Z87)*$F83,MAX((Expenses!BW$20-$AB83/12)*$AA83*$F83,0)+MAX((Expenses!BW$21-$AB84/12)*$AA84*$F83,0)+MAX((Expenses!BW$22-$AB85/12)*$AA85*$F83,0)+MAX((Expenses!BW$23-$AB86/12)*$AA86*$F83,0)+MAX((Expenses!BW$24-$AB87/12)*$AA87*$F83,0)))))</f>
        <v>0</v>
      </c>
      <c r="BZ254" s="154">
        <f>IF(OR(BZ$165&lt;=EOMONTH($E83,$R83*(1-$O83)),BZ$165&gt;EOMONTH($E83,$P83*12*(1-$O83)+$Q83*12*$O83+$R83*(1-$O83))),0,IF($X83="NNN",SUM(Expenses!BX$20:BX$24)*$F83,IF($X83="FSG",0,IF($X83="MG",SUMPRODUCT(Expenses!BX$20:BX$24,$Z83:$Z87)*$F83,MAX((Expenses!BX$20-$AB83/12)*$AA83*$F83,0)+MAX((Expenses!BX$21-$AB84/12)*$AA84*$F83,0)+MAX((Expenses!BX$22-$AB85/12)*$AA85*$F83,0)+MAX((Expenses!BX$23-$AB86/12)*$AA86*$F83,0)+MAX((Expenses!BX$24-$AB87/12)*$AA87*$F83,0)))))</f>
        <v>0</v>
      </c>
      <c r="CA254" s="154">
        <f>IF(OR(CA$165&lt;=EOMONTH($E83,$R83*(1-$O83)),CA$165&gt;EOMONTH($E83,$P83*12*(1-$O83)+$Q83*12*$O83+$R83*(1-$O83))),0,IF($X83="NNN",SUM(Expenses!BY$20:BY$24)*$F83,IF($X83="FSG",0,IF($X83="MG",SUMPRODUCT(Expenses!BY$20:BY$24,$Z83:$Z87)*$F83,MAX((Expenses!BY$20-$AB83/12)*$AA83*$F83,0)+MAX((Expenses!BY$21-$AB84/12)*$AA84*$F83,0)+MAX((Expenses!BY$22-$AB85/12)*$AA85*$F83,0)+MAX((Expenses!BY$23-$AB86/12)*$AA86*$F83,0)+MAX((Expenses!BY$24-$AB87/12)*$AA87*$F83,0)))))</f>
        <v>0</v>
      </c>
      <c r="CB254" s="154">
        <f>IF(OR(CB$165&lt;=EOMONTH($E83,$R83*(1-$O83)),CB$165&gt;EOMONTH($E83,$P83*12*(1-$O83)+$Q83*12*$O83+$R83*(1-$O83))),0,IF($X83="NNN",SUM(Expenses!BZ$20:BZ$24)*$F83,IF($X83="FSG",0,IF($X83="MG",SUMPRODUCT(Expenses!BZ$20:BZ$24,$Z83:$Z87)*$F83,MAX((Expenses!BZ$20-$AB83/12)*$AA83*$F83,0)+MAX((Expenses!BZ$21-$AB84/12)*$AA84*$F83,0)+MAX((Expenses!BZ$22-$AB85/12)*$AA85*$F83,0)+MAX((Expenses!BZ$23-$AB86/12)*$AA86*$F83,0)+MAX((Expenses!BZ$24-$AB87/12)*$AA87*$F83,0)))))</f>
        <v>0</v>
      </c>
      <c r="CC254" s="154">
        <f>IF(OR(CC$165&lt;=EOMONTH($E83,$R83*(1-$O83)),CC$165&gt;EOMONTH($E83,$P83*12*(1-$O83)+$Q83*12*$O83+$R83*(1-$O83))),0,IF($X83="NNN",SUM(Expenses!CA$20:CA$24)*$F83,IF($X83="FSG",0,IF($X83="MG",SUMPRODUCT(Expenses!CA$20:CA$24,$Z83:$Z87)*$F83,MAX((Expenses!CA$20-$AB83/12)*$AA83*$F83,0)+MAX((Expenses!CA$21-$AB84/12)*$AA84*$F83,0)+MAX((Expenses!CA$22-$AB85/12)*$AA85*$F83,0)+MAX((Expenses!CA$23-$AB86/12)*$AA86*$F83,0)+MAX((Expenses!CA$24-$AB87/12)*$AA87*$F83,0)))))</f>
        <v>0</v>
      </c>
      <c r="CD254" s="154">
        <f>IF(OR(CD$165&lt;=EOMONTH($E83,$R83*(1-$O83)),CD$165&gt;EOMONTH($E83,$P83*12*(1-$O83)+$Q83*12*$O83+$R83*(1-$O83))),0,IF($X83="NNN",SUM(Expenses!CB$20:CB$24)*$F83,IF($X83="FSG",0,IF($X83="MG",SUMPRODUCT(Expenses!CB$20:CB$24,$Z83:$Z87)*$F83,MAX((Expenses!CB$20-$AB83/12)*$AA83*$F83,0)+MAX((Expenses!CB$21-$AB84/12)*$AA84*$F83,0)+MAX((Expenses!CB$22-$AB85/12)*$AA85*$F83,0)+MAX((Expenses!CB$23-$AB86/12)*$AA86*$F83,0)+MAX((Expenses!CB$24-$AB87/12)*$AA87*$F83,0)))))</f>
        <v>0</v>
      </c>
      <c r="CE254" s="154">
        <f>IF(OR(CE$165&lt;=EOMONTH($E83,$R83*(1-$O83)),CE$165&gt;EOMONTH($E83,$P83*12*(1-$O83)+$Q83*12*$O83+$R83*(1-$O83))),0,IF($X83="NNN",SUM(Expenses!CC$20:CC$24)*$F83,IF($X83="FSG",0,IF($X83="MG",SUMPRODUCT(Expenses!CC$20:CC$24,$Z83:$Z87)*$F83,MAX((Expenses!CC$20-$AB83/12)*$AA83*$F83,0)+MAX((Expenses!CC$21-$AB84/12)*$AA84*$F83,0)+MAX((Expenses!CC$22-$AB85/12)*$AA85*$F83,0)+MAX((Expenses!CC$23-$AB86/12)*$AA86*$F83,0)+MAX((Expenses!CC$24-$AB87/12)*$AA87*$F83,0)))))</f>
        <v>0</v>
      </c>
      <c r="CF254" s="154">
        <f>IF(OR(CF$165&lt;=EOMONTH($E83,$R83*(1-$O83)),CF$165&gt;EOMONTH($E83,$P83*12*(1-$O83)+$Q83*12*$O83+$R83*(1-$O83))),0,IF($X83="NNN",SUM(Expenses!CD$20:CD$24)*$F83,IF($X83="FSG",0,IF($X83="MG",SUMPRODUCT(Expenses!CD$20:CD$24,$Z83:$Z87)*$F83,MAX((Expenses!CD$20-$AB83/12)*$AA83*$F83,0)+MAX((Expenses!CD$21-$AB84/12)*$AA84*$F83,0)+MAX((Expenses!CD$22-$AB85/12)*$AA85*$F83,0)+MAX((Expenses!CD$23-$AB86/12)*$AA86*$F83,0)+MAX((Expenses!CD$24-$AB87/12)*$AA87*$F83,0)))))</f>
        <v>0</v>
      </c>
      <c r="CG254" s="154">
        <f>IF(OR(CG$165&lt;=EOMONTH($E83,$R83*(1-$O83)),CG$165&gt;EOMONTH($E83,$P83*12*(1-$O83)+$Q83*12*$O83+$R83*(1-$O83))),0,IF($X83="NNN",SUM(Expenses!CE$20:CE$24)*$F83,IF($X83="FSG",0,IF($X83="MG",SUMPRODUCT(Expenses!CE$20:CE$24,$Z83:$Z87)*$F83,MAX((Expenses!CE$20-$AB83/12)*$AA83*$F83,0)+MAX((Expenses!CE$21-$AB84/12)*$AA84*$F83,0)+MAX((Expenses!CE$22-$AB85/12)*$AA85*$F83,0)+MAX((Expenses!CE$23-$AB86/12)*$AA86*$F83,0)+MAX((Expenses!CE$24-$AB87/12)*$AA87*$F83,0)))))</f>
        <v>0</v>
      </c>
      <c r="CH254" s="154">
        <f>IF(OR(CH$165&lt;=EOMONTH($E83,$R83*(1-$O83)),CH$165&gt;EOMONTH($E83,$P83*12*(1-$O83)+$Q83*12*$O83+$R83*(1-$O83))),0,IF($X83="NNN",SUM(Expenses!CF$20:CF$24)*$F83,IF($X83="FSG",0,IF($X83="MG",SUMPRODUCT(Expenses!CF$20:CF$24,$Z83:$Z87)*$F83,MAX((Expenses!CF$20-$AB83/12)*$AA83*$F83,0)+MAX((Expenses!CF$21-$AB84/12)*$AA84*$F83,0)+MAX((Expenses!CF$22-$AB85/12)*$AA85*$F83,0)+MAX((Expenses!CF$23-$AB86/12)*$AA86*$F83,0)+MAX((Expenses!CF$24-$AB87/12)*$AA87*$F83,0)))))</f>
        <v>0</v>
      </c>
      <c r="CI254" s="154">
        <f>IF(OR(CI$165&lt;=EOMONTH($E83,$R83*(1-$O83)),CI$165&gt;EOMONTH($E83,$P83*12*(1-$O83)+$Q83*12*$O83+$R83*(1-$O83))),0,IF($X83="NNN",SUM(Expenses!CG$20:CG$24)*$F83,IF($X83="FSG",0,IF($X83="MG",SUMPRODUCT(Expenses!CG$20:CG$24,$Z83:$Z87)*$F83,MAX((Expenses!CG$20-$AB83/12)*$AA83*$F83,0)+MAX((Expenses!CG$21-$AB84/12)*$AA84*$F83,0)+MAX((Expenses!CG$22-$AB85/12)*$AA85*$F83,0)+MAX((Expenses!CG$23-$AB86/12)*$AA86*$F83,0)+MAX((Expenses!CG$24-$AB87/12)*$AA87*$F83,0)))))</f>
        <v>0</v>
      </c>
      <c r="CJ254" s="154">
        <f>IF(OR(CJ$165&lt;=EOMONTH($E83,$R83*(1-$O83)),CJ$165&gt;EOMONTH($E83,$P83*12*(1-$O83)+$Q83*12*$O83+$R83*(1-$O83))),0,IF($X83="NNN",SUM(Expenses!CH$20:CH$24)*$F83,IF($X83="FSG",0,IF($X83="MG",SUMPRODUCT(Expenses!CH$20:CH$24,$Z83:$Z87)*$F83,MAX((Expenses!CH$20-$AB83/12)*$AA83*$F83,0)+MAX((Expenses!CH$21-$AB84/12)*$AA84*$F83,0)+MAX((Expenses!CH$22-$AB85/12)*$AA85*$F83,0)+MAX((Expenses!CH$23-$AB86/12)*$AA86*$F83,0)+MAX((Expenses!CH$24-$AB87/12)*$AA87*$F83,0)))))</f>
        <v>0</v>
      </c>
      <c r="CK254" s="154">
        <f>IF(OR(CK$165&lt;=EOMONTH($E83,$R83*(1-$O83)),CK$165&gt;EOMONTH($E83,$P83*12*(1-$O83)+$Q83*12*$O83+$R83*(1-$O83))),0,IF($X83="NNN",SUM(Expenses!CI$20:CI$24)*$F83,IF($X83="FSG",0,IF($X83="MG",SUMPRODUCT(Expenses!CI$20:CI$24,$Z83:$Z87)*$F83,MAX((Expenses!CI$20-$AB83/12)*$AA83*$F83,0)+MAX((Expenses!CI$21-$AB84/12)*$AA84*$F83,0)+MAX((Expenses!CI$22-$AB85/12)*$AA85*$F83,0)+MAX((Expenses!CI$23-$AB86/12)*$AA86*$F83,0)+MAX((Expenses!CI$24-$AB87/12)*$AA87*$F83,0)))))</f>
        <v>0</v>
      </c>
      <c r="CL254" s="154">
        <f>IF(OR(CL$165&lt;=EOMONTH($E83,$R83*(1-$O83)),CL$165&gt;EOMONTH($E83,$P83*12*(1-$O83)+$Q83*12*$O83+$R83*(1-$O83))),0,IF($X83="NNN",SUM(Expenses!CJ$20:CJ$24)*$F83,IF($X83="FSG",0,IF($X83="MG",SUMPRODUCT(Expenses!CJ$20:CJ$24,$Z83:$Z87)*$F83,MAX((Expenses!CJ$20-$AB83/12)*$AA83*$F83,0)+MAX((Expenses!CJ$21-$AB84/12)*$AA84*$F83,0)+MAX((Expenses!CJ$22-$AB85/12)*$AA85*$F83,0)+MAX((Expenses!CJ$23-$AB86/12)*$AA86*$F83,0)+MAX((Expenses!CJ$24-$AB87/12)*$AA87*$F83,0)))))</f>
        <v>0</v>
      </c>
      <c r="CM254" s="154">
        <f>IF(OR(CM$165&lt;=EOMONTH($E83,$R83*(1-$O83)),CM$165&gt;EOMONTH($E83,$P83*12*(1-$O83)+$Q83*12*$O83+$R83*(1-$O83))),0,IF($X83="NNN",SUM(Expenses!CK$20:CK$24)*$F83,IF($X83="FSG",0,IF($X83="MG",SUMPRODUCT(Expenses!CK$20:CK$24,$Z83:$Z87)*$F83,MAX((Expenses!CK$20-$AB83/12)*$AA83*$F83,0)+MAX((Expenses!CK$21-$AB84/12)*$AA84*$F83,0)+MAX((Expenses!CK$22-$AB85/12)*$AA85*$F83,0)+MAX((Expenses!CK$23-$AB86/12)*$AA86*$F83,0)+MAX((Expenses!CK$24-$AB87/12)*$AA87*$F83,0)))))</f>
        <v>0</v>
      </c>
      <c r="CN254" s="154">
        <f>IF(OR(CN$165&lt;=EOMONTH($E83,$R83*(1-$O83)),CN$165&gt;EOMONTH($E83,$P83*12*(1-$O83)+$Q83*12*$O83+$R83*(1-$O83))),0,IF($X83="NNN",SUM(Expenses!CL$20:CL$24)*$F83,IF($X83="FSG",0,IF($X83="MG",SUMPRODUCT(Expenses!CL$20:CL$24,$Z83:$Z87)*$F83,MAX((Expenses!CL$20-$AB83/12)*$AA83*$F83,0)+MAX((Expenses!CL$21-$AB84/12)*$AA84*$F83,0)+MAX((Expenses!CL$22-$AB85/12)*$AA85*$F83,0)+MAX((Expenses!CL$23-$AB86/12)*$AA86*$F83,0)+MAX((Expenses!CL$24-$AB87/12)*$AA87*$F83,0)))))</f>
        <v>0</v>
      </c>
      <c r="CO254" s="154">
        <f>IF(OR(CO$165&lt;=EOMONTH($E83,$R83*(1-$O83)),CO$165&gt;EOMONTH($E83,$P83*12*(1-$O83)+$Q83*12*$O83+$R83*(1-$O83))),0,IF($X83="NNN",SUM(Expenses!CM$20:CM$24)*$F83,IF($X83="FSG",0,IF($X83="MG",SUMPRODUCT(Expenses!CM$20:CM$24,$Z83:$Z87)*$F83,MAX((Expenses!CM$20-$AB83/12)*$AA83*$F83,0)+MAX((Expenses!CM$21-$AB84/12)*$AA84*$F83,0)+MAX((Expenses!CM$22-$AB85/12)*$AA85*$F83,0)+MAX((Expenses!CM$23-$AB86/12)*$AA86*$F83,0)+MAX((Expenses!CM$24-$AB87/12)*$AA87*$F83,0)))))</f>
        <v>0</v>
      </c>
      <c r="CP254" s="154">
        <f>IF(OR(CP$165&lt;=EOMONTH($E83,$R83*(1-$O83)),CP$165&gt;EOMONTH($E83,$P83*12*(1-$O83)+$Q83*12*$O83+$R83*(1-$O83))),0,IF($X83="NNN",SUM(Expenses!CN$20:CN$24)*$F83,IF($X83="FSG",0,IF($X83="MG",SUMPRODUCT(Expenses!CN$20:CN$24,$Z83:$Z87)*$F83,MAX((Expenses!CN$20-$AB83/12)*$AA83*$F83,0)+MAX((Expenses!CN$21-$AB84/12)*$AA84*$F83,0)+MAX((Expenses!CN$22-$AB85/12)*$AA85*$F83,0)+MAX((Expenses!CN$23-$AB86/12)*$AA86*$F83,0)+MAX((Expenses!CN$24-$AB87/12)*$AA87*$F83,0)))))</f>
        <v>0</v>
      </c>
      <c r="CQ254" s="154">
        <f>IF(OR(CQ$165&lt;=EOMONTH($E83,$R83*(1-$O83)),CQ$165&gt;EOMONTH($E83,$P83*12*(1-$O83)+$Q83*12*$O83+$R83*(1-$O83))),0,IF($X83="NNN",SUM(Expenses!CO$20:CO$24)*$F83,IF($X83="FSG",0,IF($X83="MG",SUMPRODUCT(Expenses!CO$20:CO$24,$Z83:$Z87)*$F83,MAX((Expenses!CO$20-$AB83/12)*$AA83*$F83,0)+MAX((Expenses!CO$21-$AB84/12)*$AA84*$F83,0)+MAX((Expenses!CO$22-$AB85/12)*$AA85*$F83,0)+MAX((Expenses!CO$23-$AB86/12)*$AA86*$F83,0)+MAX((Expenses!CO$24-$AB87/12)*$AA87*$F83,0)))))</f>
        <v>0</v>
      </c>
      <c r="CR254" s="154">
        <f>IF(OR(CR$165&lt;=EOMONTH($E83,$R83*(1-$O83)),CR$165&gt;EOMONTH($E83,$P83*12*(1-$O83)+$Q83*12*$O83+$R83*(1-$O83))),0,IF($X83="NNN",SUM(Expenses!CP$20:CP$24)*$F83,IF($X83="FSG",0,IF($X83="MG",SUMPRODUCT(Expenses!CP$20:CP$24,$Z83:$Z87)*$F83,MAX((Expenses!CP$20-$AB83/12)*$AA83*$F83,0)+MAX((Expenses!CP$21-$AB84/12)*$AA84*$F83,0)+MAX((Expenses!CP$22-$AB85/12)*$AA85*$F83,0)+MAX((Expenses!CP$23-$AB86/12)*$AA86*$F83,0)+MAX((Expenses!CP$24-$AB87/12)*$AA87*$F83,0)))))</f>
        <v>0</v>
      </c>
      <c r="CS254" s="154">
        <f>IF(OR(CS$165&lt;=EOMONTH($E83,$R83*(1-$O83)),CS$165&gt;EOMONTH($E83,$P83*12*(1-$O83)+$Q83*12*$O83+$R83*(1-$O83))),0,IF($X83="NNN",SUM(Expenses!CQ$20:CQ$24)*$F83,IF($X83="FSG",0,IF($X83="MG",SUMPRODUCT(Expenses!CQ$20:CQ$24,$Z83:$Z87)*$F83,MAX((Expenses!CQ$20-$AB83/12)*$AA83*$F83,0)+MAX((Expenses!CQ$21-$AB84/12)*$AA84*$F83,0)+MAX((Expenses!CQ$22-$AB85/12)*$AA85*$F83,0)+MAX((Expenses!CQ$23-$AB86/12)*$AA86*$F83,0)+MAX((Expenses!CQ$24-$AB87/12)*$AA87*$F83,0)))))</f>
        <v>0</v>
      </c>
      <c r="CT254" s="154">
        <f>IF(OR(CT$165&lt;=EOMONTH($E83,$R83*(1-$O83)),CT$165&gt;EOMONTH($E83,$P83*12*(1-$O83)+$Q83*12*$O83+$R83*(1-$O83))),0,IF($X83="NNN",SUM(Expenses!CR$20:CR$24)*$F83,IF($X83="FSG",0,IF($X83="MG",SUMPRODUCT(Expenses!CR$20:CR$24,$Z83:$Z87)*$F83,MAX((Expenses!CR$20-$AB83/12)*$AA83*$F83,0)+MAX((Expenses!CR$21-$AB84/12)*$AA84*$F83,0)+MAX((Expenses!CR$22-$AB85/12)*$AA85*$F83,0)+MAX((Expenses!CR$23-$AB86/12)*$AA86*$F83,0)+MAX((Expenses!CR$24-$AB87/12)*$AA87*$F83,0)))))</f>
        <v>0</v>
      </c>
      <c r="CU254" s="154">
        <f>IF(OR(CU$165&lt;=EOMONTH($E83,$R83*(1-$O83)),CU$165&gt;EOMONTH($E83,$P83*12*(1-$O83)+$Q83*12*$O83+$R83*(1-$O83))),0,IF($X83="NNN",SUM(Expenses!CS$20:CS$24)*$F83,IF($X83="FSG",0,IF($X83="MG",SUMPRODUCT(Expenses!CS$20:CS$24,$Z83:$Z87)*$F83,MAX((Expenses!CS$20-$AB83/12)*$AA83*$F83,0)+MAX((Expenses!CS$21-$AB84/12)*$AA84*$F83,0)+MAX((Expenses!CS$22-$AB85/12)*$AA85*$F83,0)+MAX((Expenses!CS$23-$AB86/12)*$AA86*$F83,0)+MAX((Expenses!CS$24-$AB87/12)*$AA87*$F83,0)))))</f>
        <v>0</v>
      </c>
      <c r="CV254" s="154">
        <f>IF(OR(CV$165&lt;=EOMONTH($E83,$R83*(1-$O83)),CV$165&gt;EOMONTH($E83,$P83*12*(1-$O83)+$Q83*12*$O83+$R83*(1-$O83))),0,IF($X83="NNN",SUM(Expenses!CT$20:CT$24)*$F83,IF($X83="FSG",0,IF($X83="MG",SUMPRODUCT(Expenses!CT$20:CT$24,$Z83:$Z87)*$F83,MAX((Expenses!CT$20-$AB83/12)*$AA83*$F83,0)+MAX((Expenses!CT$21-$AB84/12)*$AA84*$F83,0)+MAX((Expenses!CT$22-$AB85/12)*$AA85*$F83,0)+MAX((Expenses!CT$23-$AB86/12)*$AA86*$F83,0)+MAX((Expenses!CT$24-$AB87/12)*$AA87*$F83,0)))))</f>
        <v>0</v>
      </c>
      <c r="CW254" s="154">
        <f>IF(OR(CW$165&lt;=EOMONTH($E83,$R83*(1-$O83)),CW$165&gt;EOMONTH($E83,$P83*12*(1-$O83)+$Q83*12*$O83+$R83*(1-$O83))),0,IF($X83="NNN",SUM(Expenses!CU$20:CU$24)*$F83,IF($X83="FSG",0,IF($X83="MG",SUMPRODUCT(Expenses!CU$20:CU$24,$Z83:$Z87)*$F83,MAX((Expenses!CU$20-$AB83/12)*$AA83*$F83,0)+MAX((Expenses!CU$21-$AB84/12)*$AA84*$F83,0)+MAX((Expenses!CU$22-$AB85/12)*$AA85*$F83,0)+MAX((Expenses!CU$23-$AB86/12)*$AA86*$F83,0)+MAX((Expenses!CU$24-$AB87/12)*$AA87*$F83,0)))))</f>
        <v>0</v>
      </c>
      <c r="CX254" s="154">
        <f>IF(OR(CX$165&lt;=EOMONTH($E83,$R83*(1-$O83)),CX$165&gt;EOMONTH($E83,$P83*12*(1-$O83)+$Q83*12*$O83+$R83*(1-$O83))),0,IF($X83="NNN",SUM(Expenses!CV$20:CV$24)*$F83,IF($X83="FSG",0,IF($X83="MG",SUMPRODUCT(Expenses!CV$20:CV$24,$Z83:$Z87)*$F83,MAX((Expenses!CV$20-$AB83/12)*$AA83*$F83,0)+MAX((Expenses!CV$21-$AB84/12)*$AA84*$F83,0)+MAX((Expenses!CV$22-$AB85/12)*$AA85*$F83,0)+MAX((Expenses!CV$23-$AB86/12)*$AA86*$F83,0)+MAX((Expenses!CV$24-$AB87/12)*$AA87*$F83,0)))))</f>
        <v>0</v>
      </c>
      <c r="CY254" s="154">
        <f>IF(OR(CY$165&lt;=EOMONTH($E83,$R83*(1-$O83)),CY$165&gt;EOMONTH($E83,$P83*12*(1-$O83)+$Q83*12*$O83+$R83*(1-$O83))),0,IF($X83="NNN",SUM(Expenses!CW$20:CW$24)*$F83,IF($X83="FSG",0,IF($X83="MG",SUMPRODUCT(Expenses!CW$20:CW$24,$Z83:$Z87)*$F83,MAX((Expenses!CW$20-$AB83/12)*$AA83*$F83,0)+MAX((Expenses!CW$21-$AB84/12)*$AA84*$F83,0)+MAX((Expenses!CW$22-$AB85/12)*$AA85*$F83,0)+MAX((Expenses!CW$23-$AB86/12)*$AA86*$F83,0)+MAX((Expenses!CW$24-$AB87/12)*$AA87*$F83,0)))))</f>
        <v>0</v>
      </c>
      <c r="CZ254" s="154">
        <f>IF(OR(CZ$165&lt;=EOMONTH($E83,$R83*(1-$O83)),CZ$165&gt;EOMONTH($E83,$P83*12*(1-$O83)+$Q83*12*$O83+$R83*(1-$O83))),0,IF($X83="NNN",SUM(Expenses!CX$20:CX$24)*$F83,IF($X83="FSG",0,IF($X83="MG",SUMPRODUCT(Expenses!CX$20:CX$24,$Z83:$Z87)*$F83,MAX((Expenses!CX$20-$AB83/12)*$AA83*$F83,0)+MAX((Expenses!CX$21-$AB84/12)*$AA84*$F83,0)+MAX((Expenses!CX$22-$AB85/12)*$AA85*$F83,0)+MAX((Expenses!CX$23-$AB86/12)*$AA86*$F83,0)+MAX((Expenses!CX$24-$AB87/12)*$AA87*$F83,0)))))</f>
        <v>0</v>
      </c>
      <c r="DA254" s="154">
        <f>IF(OR(DA$165&lt;=EOMONTH($E83,$R83*(1-$O83)),DA$165&gt;EOMONTH($E83,$P83*12*(1-$O83)+$Q83*12*$O83+$R83*(1-$O83))),0,IF($X83="NNN",SUM(Expenses!CY$20:CY$24)*$F83,IF($X83="FSG",0,IF($X83="MG",SUMPRODUCT(Expenses!CY$20:CY$24,$Z83:$Z87)*$F83,MAX((Expenses!CY$20-$AB83/12)*$AA83*$F83,0)+MAX((Expenses!CY$21-$AB84/12)*$AA84*$F83,0)+MAX((Expenses!CY$22-$AB85/12)*$AA85*$F83,0)+MAX((Expenses!CY$23-$AB86/12)*$AA86*$F83,0)+MAX((Expenses!CY$24-$AB87/12)*$AA87*$F83,0)))))</f>
        <v>0</v>
      </c>
      <c r="DB254" s="154">
        <f>IF(OR(DB$165&lt;=EOMONTH($E83,$R83*(1-$O83)),DB$165&gt;EOMONTH($E83,$P83*12*(1-$O83)+$Q83*12*$O83+$R83*(1-$O83))),0,IF($X83="NNN",SUM(Expenses!CZ$20:CZ$24)*$F83,IF($X83="FSG",0,IF($X83="MG",SUMPRODUCT(Expenses!CZ$20:CZ$24,$Z83:$Z87)*$F83,MAX((Expenses!CZ$20-$AB83/12)*$AA83*$F83,0)+MAX((Expenses!CZ$21-$AB84/12)*$AA84*$F83,0)+MAX((Expenses!CZ$22-$AB85/12)*$AA85*$F83,0)+MAX((Expenses!CZ$23-$AB86/12)*$AA86*$F83,0)+MAX((Expenses!CZ$24-$AB87/12)*$AA87*$F83,0)))))</f>
        <v>0</v>
      </c>
      <c r="DC254" s="154">
        <f>IF(OR(DC$165&lt;=EOMONTH($E83,$R83*(1-$O83)),DC$165&gt;EOMONTH($E83,$P83*12*(1-$O83)+$Q83*12*$O83+$R83*(1-$O83))),0,IF($X83="NNN",SUM(Expenses!DA$20:DA$24)*$F83,IF($X83="FSG",0,IF($X83="MG",SUMPRODUCT(Expenses!DA$20:DA$24,$Z83:$Z87)*$F83,MAX((Expenses!DA$20-$AB83/12)*$AA83*$F83,0)+MAX((Expenses!DA$21-$AB84/12)*$AA84*$F83,0)+MAX((Expenses!DA$22-$AB85/12)*$AA85*$F83,0)+MAX((Expenses!DA$23-$AB86/12)*$AA86*$F83,0)+MAX((Expenses!DA$24-$AB87/12)*$AA87*$F83,0)))))</f>
        <v>0</v>
      </c>
      <c r="DD254" s="154">
        <f>IF(OR(DD$165&lt;=EOMONTH($E83,$R83*(1-$O83)),DD$165&gt;EOMONTH($E83,$P83*12*(1-$O83)+$Q83*12*$O83+$R83*(1-$O83))),0,IF($X83="NNN",SUM(Expenses!DB$20:DB$24)*$F83,IF($X83="FSG",0,IF($X83="MG",SUMPRODUCT(Expenses!DB$20:DB$24,$Z83:$Z87)*$F83,MAX((Expenses!DB$20-$AB83/12)*$AA83*$F83,0)+MAX((Expenses!DB$21-$AB84/12)*$AA84*$F83,0)+MAX((Expenses!DB$22-$AB85/12)*$AA85*$F83,0)+MAX((Expenses!DB$23-$AB86/12)*$AA86*$F83,0)+MAX((Expenses!DB$24-$AB87/12)*$AA87*$F83,0)))))</f>
        <v>0</v>
      </c>
      <c r="DE254" s="154">
        <f>IF(OR(DE$165&lt;=EOMONTH($E83,$R83*(1-$O83)),DE$165&gt;EOMONTH($E83,$P83*12*(1-$O83)+$Q83*12*$O83+$R83*(1-$O83))),0,IF($X83="NNN",SUM(Expenses!DC$20:DC$24)*$F83,IF($X83="FSG",0,IF($X83="MG",SUMPRODUCT(Expenses!DC$20:DC$24,$Z83:$Z87)*$F83,MAX((Expenses!DC$20-$AB83/12)*$AA83*$F83,0)+MAX((Expenses!DC$21-$AB84/12)*$AA84*$F83,0)+MAX((Expenses!DC$22-$AB85/12)*$AA85*$F83,0)+MAX((Expenses!DC$23-$AB86/12)*$AA86*$F83,0)+MAX((Expenses!DC$24-$AB87/12)*$AA87*$F83,0)))))</f>
        <v>0</v>
      </c>
      <c r="DF254" s="154">
        <f>IF(OR(DF$165&lt;=EOMONTH($E83,$R83*(1-$O83)),DF$165&gt;EOMONTH($E83,$P83*12*(1-$O83)+$Q83*12*$O83+$R83*(1-$O83))),0,IF($X83="NNN",SUM(Expenses!DD$20:DD$24)*$F83,IF($X83="FSG",0,IF($X83="MG",SUMPRODUCT(Expenses!DD$20:DD$24,$Z83:$Z87)*$F83,MAX((Expenses!DD$20-$AB83/12)*$AA83*$F83,0)+MAX((Expenses!DD$21-$AB84/12)*$AA84*$F83,0)+MAX((Expenses!DD$22-$AB85/12)*$AA85*$F83,0)+MAX((Expenses!DD$23-$AB86/12)*$AA86*$F83,0)+MAX((Expenses!DD$24-$AB87/12)*$AA87*$F83,0)))))</f>
        <v>0</v>
      </c>
      <c r="DG254" s="154">
        <f>IF(OR(DG$165&lt;=EOMONTH($E83,$R83*(1-$O83)),DG$165&gt;EOMONTH($E83,$P83*12*(1-$O83)+$Q83*12*$O83+$R83*(1-$O83))),0,IF($X83="NNN",SUM(Expenses!DE$20:DE$24)*$F83,IF($X83="FSG",0,IF($X83="MG",SUMPRODUCT(Expenses!DE$20:DE$24,$Z83:$Z87)*$F83,MAX((Expenses!DE$20-$AB83/12)*$AA83*$F83,0)+MAX((Expenses!DE$21-$AB84/12)*$AA84*$F83,0)+MAX((Expenses!DE$22-$AB85/12)*$AA85*$F83,0)+MAX((Expenses!DE$23-$AB86/12)*$AA86*$F83,0)+MAX((Expenses!DE$24-$AB87/12)*$AA87*$F83,0)))))</f>
        <v>0</v>
      </c>
      <c r="DH254" s="154">
        <f>IF(OR(DH$165&lt;=EOMONTH($E83,$R83*(1-$O83)),DH$165&gt;EOMONTH($E83,$P83*12*(1-$O83)+$Q83*12*$O83+$R83*(1-$O83))),0,IF($X83="NNN",SUM(Expenses!DF$20:DF$24)*$F83,IF($X83="FSG",0,IF($X83="MG",SUMPRODUCT(Expenses!DF$20:DF$24,$Z83:$Z87)*$F83,MAX((Expenses!DF$20-$AB83/12)*$AA83*$F83,0)+MAX((Expenses!DF$21-$AB84/12)*$AA84*$F83,0)+MAX((Expenses!DF$22-$AB85/12)*$AA85*$F83,0)+MAX((Expenses!DF$23-$AB86/12)*$AA86*$F83,0)+MAX((Expenses!DF$24-$AB87/12)*$AA87*$F83,0)))))</f>
        <v>0</v>
      </c>
      <c r="DI254" s="154">
        <f>IF(OR(DI$165&lt;=EOMONTH($E83,$R83*(1-$O83)),DI$165&gt;EOMONTH($E83,$P83*12*(1-$O83)+$Q83*12*$O83+$R83*(1-$O83))),0,IF($X83="NNN",SUM(Expenses!DG$20:DG$24)*$F83,IF($X83="FSG",0,IF($X83="MG",SUMPRODUCT(Expenses!DG$20:DG$24,$Z83:$Z87)*$F83,MAX((Expenses!DG$20-$AB83/12)*$AA83*$F83,0)+MAX((Expenses!DG$21-$AB84/12)*$AA84*$F83,0)+MAX((Expenses!DG$22-$AB85/12)*$AA85*$F83,0)+MAX((Expenses!DG$23-$AB86/12)*$AA86*$F83,0)+MAX((Expenses!DG$24-$AB87/12)*$AA87*$F83,0)))))</f>
        <v>0</v>
      </c>
      <c r="DJ254" s="154">
        <f>IF(OR(DJ$165&lt;=EOMONTH($E83,$R83*(1-$O83)),DJ$165&gt;EOMONTH($E83,$P83*12*(1-$O83)+$Q83*12*$O83+$R83*(1-$O83))),0,IF($X83="NNN",SUM(Expenses!DH$20:DH$24)*$F83,IF($X83="FSG",0,IF($X83="MG",SUMPRODUCT(Expenses!DH$20:DH$24,$Z83:$Z87)*$F83,MAX((Expenses!DH$20-$AB83/12)*$AA83*$F83,0)+MAX((Expenses!DH$21-$AB84/12)*$AA84*$F83,0)+MAX((Expenses!DH$22-$AB85/12)*$AA85*$F83,0)+MAX((Expenses!DH$23-$AB86/12)*$AA86*$F83,0)+MAX((Expenses!DH$24-$AB87/12)*$AA87*$F83,0)))))</f>
        <v>0</v>
      </c>
      <c r="DK254" s="154">
        <f>IF(OR(DK$165&lt;=EOMONTH($E83,$R83*(1-$O83)),DK$165&gt;EOMONTH($E83,$P83*12*(1-$O83)+$Q83*12*$O83+$R83*(1-$O83))),0,IF($X83="NNN",SUM(Expenses!DI$20:DI$24)*$F83,IF($X83="FSG",0,IF($X83="MG",SUMPRODUCT(Expenses!DI$20:DI$24,$Z83:$Z87)*$F83,MAX((Expenses!DI$20-$AB83/12)*$AA83*$F83,0)+MAX((Expenses!DI$21-$AB84/12)*$AA84*$F83,0)+MAX((Expenses!DI$22-$AB85/12)*$AA85*$F83,0)+MAX((Expenses!DI$23-$AB86/12)*$AA86*$F83,0)+MAX((Expenses!DI$24-$AB87/12)*$AA87*$F83,0)))))</f>
        <v>0</v>
      </c>
      <c r="DL254" s="154">
        <f>IF(OR(DL$165&lt;=EOMONTH($E83,$R83*(1-$O83)),DL$165&gt;EOMONTH($E83,$P83*12*(1-$O83)+$Q83*12*$O83+$R83*(1-$O83))),0,IF($X83="NNN",SUM(Expenses!DJ$20:DJ$24)*$F83,IF($X83="FSG",0,IF($X83="MG",SUMPRODUCT(Expenses!DJ$20:DJ$24,$Z83:$Z87)*$F83,MAX((Expenses!DJ$20-$AB83/12)*$AA83*$F83,0)+MAX((Expenses!DJ$21-$AB84/12)*$AA84*$F83,0)+MAX((Expenses!DJ$22-$AB85/12)*$AA85*$F83,0)+MAX((Expenses!DJ$23-$AB86/12)*$AA86*$F83,0)+MAX((Expenses!DJ$24-$AB87/12)*$AA87*$F83,0)))))</f>
        <v>0</v>
      </c>
      <c r="DM254" s="154">
        <f>IF(OR(DM$165&lt;=EOMONTH($E83,$R83*(1-$O83)),DM$165&gt;EOMONTH($E83,$P83*12*(1-$O83)+$Q83*12*$O83+$R83*(1-$O83))),0,IF($X83="NNN",SUM(Expenses!DK$20:DK$24)*$F83,IF($X83="FSG",0,IF($X83="MG",SUMPRODUCT(Expenses!DK$20:DK$24,$Z83:$Z87)*$F83,MAX((Expenses!DK$20-$AB83/12)*$AA83*$F83,0)+MAX((Expenses!DK$21-$AB84/12)*$AA84*$F83,0)+MAX((Expenses!DK$22-$AB85/12)*$AA85*$F83,0)+MAX((Expenses!DK$23-$AB86/12)*$AA86*$F83,0)+MAX((Expenses!DK$24-$AB87/12)*$AA87*$F83,0)))))</f>
        <v>0</v>
      </c>
      <c r="DN254" s="154">
        <f>IF(OR(DN$165&lt;=EOMONTH($E83,$R83*(1-$O83)),DN$165&gt;EOMONTH($E83,$P83*12*(1-$O83)+$Q83*12*$O83+$R83*(1-$O83))),0,IF($X83="NNN",SUM(Expenses!DL$20:DL$24)*$F83,IF($X83="FSG",0,IF($X83="MG",SUMPRODUCT(Expenses!DL$20:DL$24,$Z83:$Z87)*$F83,MAX((Expenses!DL$20-$AB83/12)*$AA83*$F83,0)+MAX((Expenses!DL$21-$AB84/12)*$AA84*$F83,0)+MAX((Expenses!DL$22-$AB85/12)*$AA85*$F83,0)+MAX((Expenses!DL$23-$AB86/12)*$AA86*$F83,0)+MAX((Expenses!DL$24-$AB87/12)*$AA87*$F83,0)))))</f>
        <v>0</v>
      </c>
      <c r="DO254" s="154">
        <f>IF(OR(DO$165&lt;=EOMONTH($E83,$R83*(1-$O83)),DO$165&gt;EOMONTH($E83,$P83*12*(1-$O83)+$Q83*12*$O83+$R83*(1-$O83))),0,IF($X83="NNN",SUM(Expenses!DM$20:DM$24)*$F83,IF($X83="FSG",0,IF($X83="MG",SUMPRODUCT(Expenses!DM$20:DM$24,$Z83:$Z87)*$F83,MAX((Expenses!DM$20-$AB83/12)*$AA83*$F83,0)+MAX((Expenses!DM$21-$AB84/12)*$AA84*$F83,0)+MAX((Expenses!DM$22-$AB85/12)*$AA85*$F83,0)+MAX((Expenses!DM$23-$AB86/12)*$AA86*$F83,0)+MAX((Expenses!DM$24-$AB87/12)*$AA87*$F83,0)))))</f>
        <v>0</v>
      </c>
      <c r="DP254" s="154">
        <f>IF(OR(DP$165&lt;=EOMONTH($E83,$R83*(1-$O83)),DP$165&gt;EOMONTH($E83,$P83*12*(1-$O83)+$Q83*12*$O83+$R83*(1-$O83))),0,IF($X83="NNN",SUM(Expenses!DN$20:DN$24)*$F83,IF($X83="FSG",0,IF($X83="MG",SUMPRODUCT(Expenses!DN$20:DN$24,$Z83:$Z87)*$F83,MAX((Expenses!DN$20-$AB83/12)*$AA83*$F83,0)+MAX((Expenses!DN$21-$AB84/12)*$AA84*$F83,0)+MAX((Expenses!DN$22-$AB85/12)*$AA85*$F83,0)+MAX((Expenses!DN$23-$AB86/12)*$AA86*$F83,0)+MAX((Expenses!DN$24-$AB87/12)*$AA87*$F83,0)))))</f>
        <v>0</v>
      </c>
      <c r="DQ254" s="154">
        <f>IF(OR(DQ$165&lt;=EOMONTH($E83,$R83*(1-$O83)),DQ$165&gt;EOMONTH($E83,$P83*12*(1-$O83)+$Q83*12*$O83+$R83*(1-$O83))),0,IF($X83="NNN",SUM(Expenses!DO$20:DO$24)*$F83,IF($X83="FSG",0,IF($X83="MG",SUMPRODUCT(Expenses!DO$20:DO$24,$Z83:$Z87)*$F83,MAX((Expenses!DO$20-$AB83/12)*$AA83*$F83,0)+MAX((Expenses!DO$21-$AB84/12)*$AA84*$F83,0)+MAX((Expenses!DO$22-$AB85/12)*$AA85*$F83,0)+MAX((Expenses!DO$23-$AB86/12)*$AA86*$F83,0)+MAX((Expenses!DO$24-$AB87/12)*$AA87*$F83,0)))))</f>
        <v>0</v>
      </c>
      <c r="DR254" s="154">
        <f>IF(OR(DR$165&lt;=EOMONTH($E83,$R83*(1-$O83)),DR$165&gt;EOMONTH($E83,$P83*12*(1-$O83)+$Q83*12*$O83+$R83*(1-$O83))),0,IF($X83="NNN",SUM(Expenses!DP$20:DP$24)*$F83,IF($X83="FSG",0,IF($X83="MG",SUMPRODUCT(Expenses!DP$20:DP$24,$Z83:$Z87)*$F83,MAX((Expenses!DP$20-$AB83/12)*$AA83*$F83,0)+MAX((Expenses!DP$21-$AB84/12)*$AA84*$F83,0)+MAX((Expenses!DP$22-$AB85/12)*$AA85*$F83,0)+MAX((Expenses!DP$23-$AB86/12)*$AA86*$F83,0)+MAX((Expenses!DP$24-$AB87/12)*$AA87*$F83,0)))))</f>
        <v>0</v>
      </c>
      <c r="DS254" s="154">
        <f>IF(OR(DS$165&lt;=EOMONTH($E83,$R83*(1-$O83)),DS$165&gt;EOMONTH($E83,$P83*12*(1-$O83)+$Q83*12*$O83+$R83*(1-$O83))),0,IF($X83="NNN",SUM(Expenses!DQ$20:DQ$24)*$F83,IF($X83="FSG",0,IF($X83="MG",SUMPRODUCT(Expenses!DQ$20:DQ$24,$Z83:$Z87)*$F83,MAX((Expenses!DQ$20-$AB83/12)*$AA83*$F83,0)+MAX((Expenses!DQ$21-$AB84/12)*$AA84*$F83,0)+MAX((Expenses!DQ$22-$AB85/12)*$AA85*$F83,0)+MAX((Expenses!DQ$23-$AB86/12)*$AA86*$F83,0)+MAX((Expenses!DQ$24-$AB87/12)*$AA87*$F83,0)))))</f>
        <v>0</v>
      </c>
      <c r="DT254" s="154">
        <f>IF(OR(DT$165&lt;=EOMONTH($E83,$R83*(1-$O83)),DT$165&gt;EOMONTH($E83,$P83*12*(1-$O83)+$Q83*12*$O83+$R83*(1-$O83))),0,IF($X83="NNN",SUM(Expenses!DR$20:DR$24)*$F83,IF($X83="FSG",0,IF($X83="MG",SUMPRODUCT(Expenses!DR$20:DR$24,$Z83:$Z87)*$F83,MAX((Expenses!DR$20-$AB83/12)*$AA83*$F83,0)+MAX((Expenses!DR$21-$AB84/12)*$AA84*$F83,0)+MAX((Expenses!DR$22-$AB85/12)*$AA85*$F83,0)+MAX((Expenses!DR$23-$AB86/12)*$AA86*$F83,0)+MAX((Expenses!DR$24-$AB87/12)*$AA87*$F83,0)))))</f>
        <v>0</v>
      </c>
      <c r="DU254" s="154">
        <f>IF(OR(DU$165&lt;=EOMONTH($E83,$R83*(1-$O83)),DU$165&gt;EOMONTH($E83,$P83*12*(1-$O83)+$Q83*12*$O83+$R83*(1-$O83))),0,IF($X83="NNN",SUM(Expenses!DS$20:DS$24)*$F83,IF($X83="FSG",0,IF($X83="MG",SUMPRODUCT(Expenses!DS$20:DS$24,$Z83:$Z87)*$F83,MAX((Expenses!DS$20-$AB83/12)*$AA83*$F83,0)+MAX((Expenses!DS$21-$AB84/12)*$AA84*$F83,0)+MAX((Expenses!DS$22-$AB85/12)*$AA85*$F83,0)+MAX((Expenses!DS$23-$AB86/12)*$AA86*$F83,0)+MAX((Expenses!DS$24-$AB87/12)*$AA87*$F83,0)))))</f>
        <v>0</v>
      </c>
      <c r="DV254" s="154">
        <f>IF(OR(DV$165&lt;=EOMONTH($E83,$R83*(1-$O83)),DV$165&gt;EOMONTH($E83,$P83*12*(1-$O83)+$Q83*12*$O83+$R83*(1-$O83))),0,IF($X83="NNN",SUM(Expenses!DT$20:DT$24)*$F83,IF($X83="FSG",0,IF($X83="MG",SUMPRODUCT(Expenses!DT$20:DT$24,$Z83:$Z87)*$F83,MAX((Expenses!DT$20-$AB83/12)*$AA83*$F83,0)+MAX((Expenses!DT$21-$AB84/12)*$AA84*$F83,0)+MAX((Expenses!DT$22-$AB85/12)*$AA85*$F83,0)+MAX((Expenses!DT$23-$AB86/12)*$AA86*$F83,0)+MAX((Expenses!DT$24-$AB87/12)*$AA87*$F83,0)))))</f>
        <v>0</v>
      </c>
      <c r="DW254" s="154">
        <f>IF(OR(DW$165&lt;=EOMONTH($E83,$R83*(1-$O83)),DW$165&gt;EOMONTH($E83,$P83*12*(1-$O83)+$Q83*12*$O83+$R83*(1-$O83))),0,IF($X83="NNN",SUM(Expenses!DU$20:DU$24)*$F83,IF($X83="FSG",0,IF($X83="MG",SUMPRODUCT(Expenses!DU$20:DU$24,$Z83:$Z87)*$F83,MAX((Expenses!DU$20-$AB83/12)*$AA83*$F83,0)+MAX((Expenses!DU$21-$AB84/12)*$AA84*$F83,0)+MAX((Expenses!DU$22-$AB85/12)*$AA85*$F83,0)+MAX((Expenses!DU$23-$AB86/12)*$AA86*$F83,0)+MAX((Expenses!DU$24-$AB87/12)*$AA87*$F83,0)))))</f>
        <v>0</v>
      </c>
      <c r="DX254" s="154">
        <f>IF(OR(DX$165&lt;=EOMONTH($E83,$R83*(1-$O83)),DX$165&gt;EOMONTH($E83,$P83*12*(1-$O83)+$Q83*12*$O83+$R83*(1-$O83))),0,IF($X83="NNN",SUM(Expenses!DV$20:DV$24)*$F83,IF($X83="FSG",0,IF($X83="MG",SUMPRODUCT(Expenses!DV$20:DV$24,$Z83:$Z87)*$F83,MAX((Expenses!DV$20-$AB83/12)*$AA83*$F83,0)+MAX((Expenses!DV$21-$AB84/12)*$AA84*$F83,0)+MAX((Expenses!DV$22-$AB85/12)*$AA85*$F83,0)+MAX((Expenses!DV$23-$AB86/12)*$AA86*$F83,0)+MAX((Expenses!DV$24-$AB87/12)*$AA87*$F83,0)))))</f>
        <v>0</v>
      </c>
      <c r="DY254" s="154">
        <f>IF(OR(DY$165&lt;=EOMONTH($E83,$R83*(1-$O83)),DY$165&gt;EOMONTH($E83,$P83*12*(1-$O83)+$Q83*12*$O83+$R83*(1-$O83))),0,IF($X83="NNN",SUM(Expenses!DW$20:DW$24)*$F83,IF($X83="FSG",0,IF($X83="MG",SUMPRODUCT(Expenses!DW$20:DW$24,$Z83:$Z87)*$F83,MAX((Expenses!DW$20-$AB83/12)*$AA83*$F83,0)+MAX((Expenses!DW$21-$AB84/12)*$AA84*$F83,0)+MAX((Expenses!DW$22-$AB85/12)*$AA85*$F83,0)+MAX((Expenses!DW$23-$AB86/12)*$AA86*$F83,0)+MAX((Expenses!DW$24-$AB87/12)*$AA87*$F83,0)))))</f>
        <v>0</v>
      </c>
      <c r="DZ254" s="154">
        <f>IF(OR(DZ$165&lt;=EOMONTH($E83,$R83*(1-$O83)),DZ$165&gt;EOMONTH($E83,$P83*12*(1-$O83)+$Q83*12*$O83+$R83*(1-$O83))),0,IF($X83="NNN",SUM(Expenses!DX$20:DX$24)*$F83,IF($X83="FSG",0,IF($X83="MG",SUMPRODUCT(Expenses!DX$20:DX$24,$Z83:$Z87)*$F83,MAX((Expenses!DX$20-$AB83/12)*$AA83*$F83,0)+MAX((Expenses!DX$21-$AB84/12)*$AA84*$F83,0)+MAX((Expenses!DX$22-$AB85/12)*$AA85*$F83,0)+MAX((Expenses!DX$23-$AB86/12)*$AA86*$F83,0)+MAX((Expenses!DX$24-$AB87/12)*$AA87*$F83,0)))))</f>
        <v>0</v>
      </c>
      <c r="EA254" s="154">
        <f>IF(OR(EA$165&lt;=EOMONTH($E83,$R83*(1-$O83)),EA$165&gt;EOMONTH($E83,$P83*12*(1-$O83)+$Q83*12*$O83+$R83*(1-$O83))),0,IF($X83="NNN",SUM(Expenses!DY$20:DY$24)*$F83,IF($X83="FSG",0,IF($X83="MG",SUMPRODUCT(Expenses!DY$20:DY$24,$Z83:$Z87)*$F83,MAX((Expenses!DY$20-$AB83/12)*$AA83*$F83,0)+MAX((Expenses!DY$21-$AB84/12)*$AA84*$F83,0)+MAX((Expenses!DY$22-$AB85/12)*$AA85*$F83,0)+MAX((Expenses!DY$23-$AB86/12)*$AA86*$F83,0)+MAX((Expenses!DY$24-$AB87/12)*$AA87*$F83,0)))))</f>
        <v>0</v>
      </c>
      <c r="EB254" s="154">
        <f>IF(OR(EB$165&lt;=EOMONTH($E83,$R83*(1-$O83)),EB$165&gt;EOMONTH($E83,$P83*12*(1-$O83)+$Q83*12*$O83+$R83*(1-$O83))),0,IF($X83="NNN",SUM(Expenses!DZ$20:DZ$24)*$F83,IF($X83="FSG",0,IF($X83="MG",SUMPRODUCT(Expenses!DZ$20:DZ$24,$Z83:$Z87)*$F83,MAX((Expenses!DZ$20-$AB83/12)*$AA83*$F83,0)+MAX((Expenses!DZ$21-$AB84/12)*$AA84*$F83,0)+MAX((Expenses!DZ$22-$AB85/12)*$AA85*$F83,0)+MAX((Expenses!DZ$23-$AB86/12)*$AA86*$F83,0)+MAX((Expenses!DZ$24-$AB87/12)*$AA87*$F83,0)))))</f>
        <v>0</v>
      </c>
      <c r="EC254" s="154">
        <f>IF(OR(EC$165&lt;=EOMONTH($E83,$R83*(1-$O83)),EC$165&gt;EOMONTH($E83,$P83*12*(1-$O83)+$Q83*12*$O83+$R83*(1-$O83))),0,IF($X83="NNN",SUM(Expenses!EA$20:EA$24)*$F83,IF($X83="FSG",0,IF($X83="MG",SUMPRODUCT(Expenses!EA$20:EA$24,$Z83:$Z87)*$F83,MAX((Expenses!EA$20-$AB83/12)*$AA83*$F83,0)+MAX((Expenses!EA$21-$AB84/12)*$AA84*$F83,0)+MAX((Expenses!EA$22-$AB85/12)*$AA85*$F83,0)+MAX((Expenses!EA$23-$AB86/12)*$AA86*$F83,0)+MAX((Expenses!EA$24-$AB87/12)*$AA87*$F83,0)))))</f>
        <v>0</v>
      </c>
      <c r="ED254" s="154">
        <f>IF(OR(ED$165&lt;=EOMONTH($E83,$R83*(1-$O83)),ED$165&gt;EOMONTH($E83,$P83*12*(1-$O83)+$Q83*12*$O83+$R83*(1-$O83))),0,IF($X83="NNN",SUM(Expenses!EB$20:EB$24)*$F83,IF($X83="FSG",0,IF($X83="MG",SUMPRODUCT(Expenses!EB$20:EB$24,$Z83:$Z87)*$F83,MAX((Expenses!EB$20-$AB83/12)*$AA83*$F83,0)+MAX((Expenses!EB$21-$AB84/12)*$AA84*$F83,0)+MAX((Expenses!EB$22-$AB85/12)*$AA85*$F83,0)+MAX((Expenses!EB$23-$AB86/12)*$AA86*$F83,0)+MAX((Expenses!EB$24-$AB87/12)*$AA87*$F83,0)))))</f>
        <v>0</v>
      </c>
      <c r="EE254" s="154">
        <f>IF(OR(EE$165&lt;=EOMONTH($E83,$R83*(1-$O83)),EE$165&gt;EOMONTH($E83,$P83*12*(1-$O83)+$Q83*12*$O83+$R83*(1-$O83))),0,IF($X83="NNN",SUM(Expenses!EC$20:EC$24)*$F83,IF($X83="FSG",0,IF($X83="MG",SUMPRODUCT(Expenses!EC$20:EC$24,$Z83:$Z87)*$F83,MAX((Expenses!EC$20-$AB83/12)*$AA83*$F83,0)+MAX((Expenses!EC$21-$AB84/12)*$AA84*$F83,0)+MAX((Expenses!EC$22-$AB85/12)*$AA85*$F83,0)+MAX((Expenses!EC$23-$AB86/12)*$AA86*$F83,0)+MAX((Expenses!EC$24-$AB87/12)*$AA87*$F83,0)))))</f>
        <v>0</v>
      </c>
      <c r="EF254" s="154">
        <f>IF(OR(EF$165&lt;=EOMONTH($E83,$R83*(1-$O83)),EF$165&gt;EOMONTH($E83,$P83*12*(1-$O83)+$Q83*12*$O83+$R83*(1-$O83))),0,IF($X83="NNN",SUM(Expenses!ED$20:ED$24)*$F83,IF($X83="FSG",0,IF($X83="MG",SUMPRODUCT(Expenses!ED$20:ED$24,$Z83:$Z87)*$F83,MAX((Expenses!ED$20-$AB83/12)*$AA83*$F83,0)+MAX((Expenses!ED$21-$AB84/12)*$AA84*$F83,0)+MAX((Expenses!ED$22-$AB85/12)*$AA85*$F83,0)+MAX((Expenses!ED$23-$AB86/12)*$AA86*$F83,0)+MAX((Expenses!ED$24-$AB87/12)*$AA87*$F83,0)))))</f>
        <v>0</v>
      </c>
      <c r="EG254" s="154">
        <f>IF(OR(EG$165&lt;=EOMONTH($E83,$R83*(1-$O83)),EG$165&gt;EOMONTH($E83,$P83*12*(1-$O83)+$Q83*12*$O83+$R83*(1-$O83))),0,IF($X83="NNN",SUM(Expenses!EE$20:EE$24)*$F83,IF($X83="FSG",0,IF($X83="MG",SUMPRODUCT(Expenses!EE$20:EE$24,$Z83:$Z87)*$F83,MAX((Expenses!EE$20-$AB83/12)*$AA83*$F83,0)+MAX((Expenses!EE$21-$AB84/12)*$AA84*$F83,0)+MAX((Expenses!EE$22-$AB85/12)*$AA85*$F83,0)+MAX((Expenses!EE$23-$AB86/12)*$AA86*$F83,0)+MAX((Expenses!EE$24-$AB87/12)*$AA87*$F83,0)))))</f>
        <v>0</v>
      </c>
      <c r="EH254" s="154">
        <f>IF(OR(EH$165&lt;=EOMONTH($E83,$R83*(1-$O83)),EH$165&gt;EOMONTH($E83,$P83*12*(1-$O83)+$Q83*12*$O83+$R83*(1-$O83))),0,IF($X83="NNN",SUM(Expenses!EF$20:EF$24)*$F83,IF($X83="FSG",0,IF($X83="MG",SUMPRODUCT(Expenses!EF$20:EF$24,$Z83:$Z87)*$F83,MAX((Expenses!EF$20-$AB83/12)*$AA83*$F83,0)+MAX((Expenses!EF$21-$AB84/12)*$AA84*$F83,0)+MAX((Expenses!EF$22-$AB85/12)*$AA85*$F83,0)+MAX((Expenses!EF$23-$AB86/12)*$AA86*$F83,0)+MAX((Expenses!EF$24-$AB87/12)*$AA87*$F83,0)))))</f>
        <v>0</v>
      </c>
      <c r="EI254" s="154">
        <f>IF(OR(EI$165&lt;=EOMONTH($E83,$R83*(1-$O83)),EI$165&gt;EOMONTH($E83,$P83*12*(1-$O83)+$Q83*12*$O83+$R83*(1-$O83))),0,IF($X83="NNN",SUM(Expenses!EG$20:EG$24)*$F83,IF($X83="FSG",0,IF($X83="MG",SUMPRODUCT(Expenses!EG$20:EG$24,$Z83:$Z87)*$F83,MAX((Expenses!EG$20-$AB83/12)*$AA83*$F83,0)+MAX((Expenses!EG$21-$AB84/12)*$AA84*$F83,0)+MAX((Expenses!EG$22-$AB85/12)*$AA85*$F83,0)+MAX((Expenses!EG$23-$AB86/12)*$AA86*$F83,0)+MAX((Expenses!EG$24-$AB87/12)*$AA87*$F83,0)))))</f>
        <v>0</v>
      </c>
      <c r="EJ254" s="154">
        <f>IF(OR(EJ$165&lt;=EOMONTH($E83,$R83*(1-$O83)),EJ$165&gt;EOMONTH($E83,$P83*12*(1-$O83)+$Q83*12*$O83+$R83*(1-$O83))),0,IF($X83="NNN",SUM(Expenses!EH$20:EH$24)*$F83,IF($X83="FSG",0,IF($X83="MG",SUMPRODUCT(Expenses!EH$20:EH$24,$Z83:$Z87)*$F83,MAX((Expenses!EH$20-$AB83/12)*$AA83*$F83,0)+MAX((Expenses!EH$21-$AB84/12)*$AA84*$F83,0)+MAX((Expenses!EH$22-$AB85/12)*$AA85*$F83,0)+MAX((Expenses!EH$23-$AB86/12)*$AA86*$F83,0)+MAX((Expenses!EH$24-$AB87/12)*$AA87*$F83,0)))))</f>
        <v>0</v>
      </c>
      <c r="EK254" s="154">
        <f>IF(OR(EK$165&lt;=EOMONTH($E83,$R83*(1-$O83)),EK$165&gt;EOMONTH($E83,$P83*12*(1-$O83)+$Q83*12*$O83+$R83*(1-$O83))),0,IF($X83="NNN",SUM(Expenses!EI$20:EI$24)*$F83,IF($X83="FSG",0,IF($X83="MG",SUMPRODUCT(Expenses!EI$20:EI$24,$Z83:$Z87)*$F83,MAX((Expenses!EI$20-$AB83/12)*$AA83*$F83,0)+MAX((Expenses!EI$21-$AB84/12)*$AA84*$F83,0)+MAX((Expenses!EI$22-$AB85/12)*$AA85*$F83,0)+MAX((Expenses!EI$23-$AB86/12)*$AA86*$F83,0)+MAX((Expenses!EI$24-$AB87/12)*$AA87*$F83,0)))))</f>
        <v>0</v>
      </c>
      <c r="EL254" s="154">
        <f>IF(OR(EL$165&lt;=EOMONTH($E83,$R83*(1-$O83)),EL$165&gt;EOMONTH($E83,$P83*12*(1-$O83)+$Q83*12*$O83+$R83*(1-$O83))),0,IF($X83="NNN",SUM(Expenses!EJ$20:EJ$24)*$F83,IF($X83="FSG",0,IF($X83="MG",SUMPRODUCT(Expenses!EJ$20:EJ$24,$Z83:$Z87)*$F83,MAX((Expenses!EJ$20-$AB83/12)*$AA83*$F83,0)+MAX((Expenses!EJ$21-$AB84/12)*$AA84*$F83,0)+MAX((Expenses!EJ$22-$AB85/12)*$AA85*$F83,0)+MAX((Expenses!EJ$23-$AB86/12)*$AA86*$F83,0)+MAX((Expenses!EJ$24-$AB87/12)*$AA87*$F83,0)))))</f>
        <v>0</v>
      </c>
      <c r="EM254" s="154">
        <f>IF(OR(EM$165&lt;=EOMONTH($E83,$R83*(1-$O83)),EM$165&gt;EOMONTH($E83,$P83*12*(1-$O83)+$Q83*12*$O83+$R83*(1-$O83))),0,IF($X83="NNN",SUM(Expenses!EK$20:EK$24)*$F83,IF($X83="FSG",0,IF($X83="MG",SUMPRODUCT(Expenses!EK$20:EK$24,$Z83:$Z87)*$F83,MAX((Expenses!EK$20-$AB83/12)*$AA83*$F83,0)+MAX((Expenses!EK$21-$AB84/12)*$AA84*$F83,0)+MAX((Expenses!EK$22-$AB85/12)*$AA85*$F83,0)+MAX((Expenses!EK$23-$AB86/12)*$AA86*$F83,0)+MAX((Expenses!EK$24-$AB87/12)*$AA87*$F83,0)))))</f>
        <v>0</v>
      </c>
      <c r="EN254" s="154">
        <f>IF(OR(EN$165&lt;=EOMONTH($E83,$R83*(1-$O83)),EN$165&gt;EOMONTH($E83,$P83*12*(1-$O83)+$Q83*12*$O83+$R83*(1-$O83))),0,IF($X83="NNN",SUM(Expenses!EL$20:EL$24)*$F83,IF($X83="FSG",0,IF($X83="MG",SUMPRODUCT(Expenses!EL$20:EL$24,$Z83:$Z87)*$F83,MAX((Expenses!EL$20-$AB83/12)*$AA83*$F83,0)+MAX((Expenses!EL$21-$AB84/12)*$AA84*$F83,0)+MAX((Expenses!EL$22-$AB85/12)*$AA85*$F83,0)+MAX((Expenses!EL$23-$AB86/12)*$AA86*$F83,0)+MAX((Expenses!EL$24-$AB87/12)*$AA87*$F83,0)))))</f>
        <v>0</v>
      </c>
      <c r="EO254" s="154">
        <f>IF(OR(EO$165&lt;=EOMONTH($E83,$R83*(1-$O83)),EO$165&gt;EOMONTH($E83,$P83*12*(1-$O83)+$Q83*12*$O83+$R83*(1-$O83))),0,IF($X83="NNN",SUM(Expenses!EM$20:EM$24)*$F83,IF($X83="FSG",0,IF($X83="MG",SUMPRODUCT(Expenses!EM$20:EM$24,$Z83:$Z87)*$F83,MAX((Expenses!EM$20-$AB83/12)*$AA83*$F83,0)+MAX((Expenses!EM$21-$AB84/12)*$AA84*$F83,0)+MAX((Expenses!EM$22-$AB85/12)*$AA85*$F83,0)+MAX((Expenses!EM$23-$AB86/12)*$AA86*$F83,0)+MAX((Expenses!EM$24-$AB87/12)*$AA87*$F83,0)))))</f>
        <v>0</v>
      </c>
      <c r="EP254" s="154">
        <f>IF(OR(EP$165&lt;=EOMONTH($E83,$R83*(1-$O83)),EP$165&gt;EOMONTH($E83,$P83*12*(1-$O83)+$Q83*12*$O83+$R83*(1-$O83))),0,IF($X83="NNN",SUM(Expenses!EN$20:EN$24)*$F83,IF($X83="FSG",0,IF($X83="MG",SUMPRODUCT(Expenses!EN$20:EN$24,$Z83:$Z87)*$F83,MAX((Expenses!EN$20-$AB83/12)*$AA83*$F83,0)+MAX((Expenses!EN$21-$AB84/12)*$AA84*$F83,0)+MAX((Expenses!EN$22-$AB85/12)*$AA85*$F83,0)+MAX((Expenses!EN$23-$AB86/12)*$AA86*$F83,0)+MAX((Expenses!EN$24-$AB87/12)*$AA87*$F83,0)))))</f>
        <v>0</v>
      </c>
      <c r="EQ254" s="154">
        <f>IF(OR(EQ$165&lt;=EOMONTH($E83,$R83*(1-$O83)),EQ$165&gt;EOMONTH($E83,$P83*12*(1-$O83)+$Q83*12*$O83+$R83*(1-$O83))),0,IF($X83="NNN",SUM(Expenses!EO$20:EO$24)*$F83,IF($X83="FSG",0,IF($X83="MG",SUMPRODUCT(Expenses!EO$20:EO$24,$Z83:$Z87)*$F83,MAX((Expenses!EO$20-$AB83/12)*$AA83*$F83,0)+MAX((Expenses!EO$21-$AB84/12)*$AA84*$F83,0)+MAX((Expenses!EO$22-$AB85/12)*$AA85*$F83,0)+MAX((Expenses!EO$23-$AB86/12)*$AA86*$F83,0)+MAX((Expenses!EO$24-$AB87/12)*$AA87*$F83,0)))))</f>
        <v>0</v>
      </c>
      <c r="ER254" s="154">
        <f>IF(OR(ER$165&lt;=EOMONTH($E83,$R83*(1-$O83)),ER$165&gt;EOMONTH($E83,$P83*12*(1-$O83)+$Q83*12*$O83+$R83*(1-$O83))),0,IF($X83="NNN",SUM(Expenses!EP$20:EP$24)*$F83,IF($X83="FSG",0,IF($X83="MG",SUMPRODUCT(Expenses!EP$20:EP$24,$Z83:$Z87)*$F83,MAX((Expenses!EP$20-$AB83/12)*$AA83*$F83,0)+MAX((Expenses!EP$21-$AB84/12)*$AA84*$F83,0)+MAX((Expenses!EP$22-$AB85/12)*$AA85*$F83,0)+MAX((Expenses!EP$23-$AB86/12)*$AA86*$F83,0)+MAX((Expenses!EP$24-$AB87/12)*$AA87*$F83,0)))))</f>
        <v>0</v>
      </c>
      <c r="ES254" s="154">
        <f>IF(OR(ES$165&lt;=EOMONTH($E83,$R83*(1-$O83)),ES$165&gt;EOMONTH($E83,$P83*12*(1-$O83)+$Q83*12*$O83+$R83*(1-$O83))),0,IF($X83="NNN",SUM(Expenses!EQ$20:EQ$24)*$F83,IF($X83="FSG",0,IF($X83="MG",SUMPRODUCT(Expenses!EQ$20:EQ$24,$Z83:$Z87)*$F83,MAX((Expenses!EQ$20-$AB83/12)*$AA83*$F83,0)+MAX((Expenses!EQ$21-$AB84/12)*$AA84*$F83,0)+MAX((Expenses!EQ$22-$AB85/12)*$AA85*$F83,0)+MAX((Expenses!EQ$23-$AB86/12)*$AA86*$F83,0)+MAX((Expenses!EQ$24-$AB87/12)*$AA87*$F83,0)))))</f>
        <v>0</v>
      </c>
      <c r="ET254" s="154">
        <f>IF(OR(ET$165&lt;=EOMONTH($E83,$R83*(1-$O83)),ET$165&gt;EOMONTH($E83,$P83*12*(1-$O83)+$Q83*12*$O83+$R83*(1-$O83))),0,IF($X83="NNN",SUM(Expenses!ER$20:ER$24)*$F83,IF($X83="FSG",0,IF($X83="MG",SUMPRODUCT(Expenses!ER$20:ER$24,$Z83:$Z87)*$F83,MAX((Expenses!ER$20-$AB83/12)*$AA83*$F83,0)+MAX((Expenses!ER$21-$AB84/12)*$AA84*$F83,0)+MAX((Expenses!ER$22-$AB85/12)*$AA85*$F83,0)+MAX((Expenses!ER$23-$AB86/12)*$AA86*$F83,0)+MAX((Expenses!ER$24-$AB87/12)*$AA87*$F83,0)))))</f>
        <v>0</v>
      </c>
      <c r="EU254" s="154">
        <f>IF(OR(EU$165&lt;=EOMONTH($E83,$R83*(1-$O83)),EU$165&gt;EOMONTH($E83,$P83*12*(1-$O83)+$Q83*12*$O83+$R83*(1-$O83))),0,IF($X83="NNN",SUM(Expenses!ES$20:ES$24)*$F83,IF($X83="FSG",0,IF($X83="MG",SUMPRODUCT(Expenses!ES$20:ES$24,$Z83:$Z87)*$F83,MAX((Expenses!ES$20-$AB83/12)*$AA83*$F83,0)+MAX((Expenses!ES$21-$AB84/12)*$AA84*$F83,0)+MAX((Expenses!ES$22-$AB85/12)*$AA85*$F83,0)+MAX((Expenses!ES$23-$AB86/12)*$AA86*$F83,0)+MAX((Expenses!ES$24-$AB87/12)*$AA87*$F83,0)))))</f>
        <v>0</v>
      </c>
      <c r="EV254" s="154">
        <f>IF(OR(EV$165&lt;=EOMONTH($E83,$R83*(1-$O83)),EV$165&gt;EOMONTH($E83,$P83*12*(1-$O83)+$Q83*12*$O83+$R83*(1-$O83))),0,IF($X83="NNN",SUM(Expenses!ET$20:ET$24)*$F83,IF($X83="FSG",0,IF($X83="MG",SUMPRODUCT(Expenses!ET$20:ET$24,$Z83:$Z87)*$F83,MAX((Expenses!ET$20-$AB83/12)*$AA83*$F83,0)+MAX((Expenses!ET$21-$AB84/12)*$AA84*$F83,0)+MAX((Expenses!ET$22-$AB85/12)*$AA85*$F83,0)+MAX((Expenses!ET$23-$AB86/12)*$AA86*$F83,0)+MAX((Expenses!ET$24-$AB87/12)*$AA87*$F83,0)))))</f>
        <v>0</v>
      </c>
      <c r="EW254" s="154">
        <f>IF(OR(EW$165&lt;=EOMONTH($E83,$R83*(1-$O83)),EW$165&gt;EOMONTH($E83,$P83*12*(1-$O83)+$Q83*12*$O83+$R83*(1-$O83))),0,IF($X83="NNN",SUM(Expenses!EU$20:EU$24)*$F83,IF($X83="FSG",0,IF($X83="MG",SUMPRODUCT(Expenses!EU$20:EU$24,$Z83:$Z87)*$F83,MAX((Expenses!EU$20-$AB83/12)*$AA83*$F83,0)+MAX((Expenses!EU$21-$AB84/12)*$AA84*$F83,0)+MAX((Expenses!EU$22-$AB85/12)*$AA85*$F83,0)+MAX((Expenses!EU$23-$AB86/12)*$AA86*$F83,0)+MAX((Expenses!EU$24-$AB87/12)*$AA87*$F83,0)))))</f>
        <v>0</v>
      </c>
      <c r="EX254" s="154">
        <f>IF(OR(EX$165&lt;=EOMONTH($E83,$R83*(1-$O83)),EX$165&gt;EOMONTH($E83,$P83*12*(1-$O83)+$Q83*12*$O83+$R83*(1-$O83))),0,IF($X83="NNN",SUM(Expenses!EV$20:EV$24)*$F83,IF($X83="FSG",0,IF($X83="MG",SUMPRODUCT(Expenses!EV$20:EV$24,$Z83:$Z87)*$F83,MAX((Expenses!EV$20-$AB83/12)*$AA83*$F83,0)+MAX((Expenses!EV$21-$AB84/12)*$AA84*$F83,0)+MAX((Expenses!EV$22-$AB85/12)*$AA85*$F83,0)+MAX((Expenses!EV$23-$AB86/12)*$AA86*$F83,0)+MAX((Expenses!EV$24-$AB87/12)*$AA87*$F83,0)))))</f>
        <v>0</v>
      </c>
      <c r="EY254" s="154">
        <f>IF(OR(EY$165&lt;=EOMONTH($E83,$R83*(1-$O83)),EY$165&gt;EOMONTH($E83,$P83*12*(1-$O83)+$Q83*12*$O83+$R83*(1-$O83))),0,IF($X83="NNN",SUM(Expenses!EW$20:EW$24)*$F83,IF($X83="FSG",0,IF($X83="MG",SUMPRODUCT(Expenses!EW$20:EW$24,$Z83:$Z87)*$F83,MAX((Expenses!EW$20-$AB83/12)*$AA83*$F83,0)+MAX((Expenses!EW$21-$AB84/12)*$AA84*$F83,0)+MAX((Expenses!EW$22-$AB85/12)*$AA85*$F83,0)+MAX((Expenses!EW$23-$AB86/12)*$AA86*$F83,0)+MAX((Expenses!EW$24-$AB87/12)*$AA87*$F83,0)))))</f>
        <v>0</v>
      </c>
      <c r="EZ254" s="154">
        <f>IF(OR(EZ$165&lt;=EOMONTH($E83,$R83*(1-$O83)),EZ$165&gt;EOMONTH($E83,$P83*12*(1-$O83)+$Q83*12*$O83+$R83*(1-$O83))),0,IF($X83="NNN",SUM(Expenses!EX$20:EX$24)*$F83,IF($X83="FSG",0,IF($X83="MG",SUMPRODUCT(Expenses!EX$20:EX$24,$Z83:$Z87)*$F83,MAX((Expenses!EX$20-$AB83/12)*$AA83*$F83,0)+MAX((Expenses!EX$21-$AB84/12)*$AA84*$F83,0)+MAX((Expenses!EX$22-$AB85/12)*$AA85*$F83,0)+MAX((Expenses!EX$23-$AB86/12)*$AA86*$F83,0)+MAX((Expenses!EX$24-$AB87/12)*$AA87*$F83,0)))))</f>
        <v>0</v>
      </c>
      <c r="FA254" s="154">
        <f>IF(OR(FA$165&lt;=EOMONTH($E83,$R83*(1-$O83)),FA$165&gt;EOMONTH($E83,$P83*12*(1-$O83)+$Q83*12*$O83+$R83*(1-$O83))),0,IF($X83="NNN",SUM(Expenses!EY$20:EY$24)*$F83,IF($X83="FSG",0,IF($X83="MG",SUMPRODUCT(Expenses!EY$20:EY$24,$Z83:$Z87)*$F83,MAX((Expenses!EY$20-$AB83/12)*$AA83*$F83,0)+MAX((Expenses!EY$21-$AB84/12)*$AA84*$F83,0)+MAX((Expenses!EY$22-$AB85/12)*$AA85*$F83,0)+MAX((Expenses!EY$23-$AB86/12)*$AA86*$F83,0)+MAX((Expenses!EY$24-$AB87/12)*$AA87*$F83,0)))))</f>
        <v>0</v>
      </c>
      <c r="FB254" s="154">
        <f>IF(OR(FB$165&lt;=EOMONTH($E83,$R83*(1-$O83)),FB$165&gt;EOMONTH($E83,$P83*12*(1-$O83)+$Q83*12*$O83+$R83*(1-$O83))),0,IF($X83="NNN",SUM(Expenses!EZ$20:EZ$24)*$F83,IF($X83="FSG",0,IF($X83="MG",SUMPRODUCT(Expenses!EZ$20:EZ$24,$Z83:$Z87)*$F83,MAX((Expenses!EZ$20-$AB83/12)*$AA83*$F83,0)+MAX((Expenses!EZ$21-$AB84/12)*$AA84*$F83,0)+MAX((Expenses!EZ$22-$AB85/12)*$AA85*$F83,0)+MAX((Expenses!EZ$23-$AB86/12)*$AA86*$F83,0)+MAX((Expenses!EZ$24-$AB87/12)*$AA87*$F83,0)))))</f>
        <v>0</v>
      </c>
      <c r="FC254" s="154">
        <f>IF(OR(FC$165&lt;=EOMONTH($E83,$R83*(1-$O83)),FC$165&gt;EOMONTH($E83,$P83*12*(1-$O83)+$Q83*12*$O83+$R83*(1-$O83))),0,IF($X83="NNN",SUM(Expenses!FA$20:FA$24)*$F83,IF($X83="FSG",0,IF($X83="MG",SUMPRODUCT(Expenses!FA$20:FA$24,$Z83:$Z87)*$F83,MAX((Expenses!FA$20-$AB83/12)*$AA83*$F83,0)+MAX((Expenses!FA$21-$AB84/12)*$AA84*$F83,0)+MAX((Expenses!FA$22-$AB85/12)*$AA85*$F83,0)+MAX((Expenses!FA$23-$AB86/12)*$AA86*$F83,0)+MAX((Expenses!FA$24-$AB87/12)*$AA87*$F83,0)))))</f>
        <v>0</v>
      </c>
      <c r="FD254" s="154">
        <f>IF(OR(FD$165&lt;=EOMONTH($E83,$R83*(1-$O83)),FD$165&gt;EOMONTH($E83,$P83*12*(1-$O83)+$Q83*12*$O83+$R83*(1-$O83))),0,IF($X83="NNN",SUM(Expenses!FB$20:FB$24)*$F83,IF($X83="FSG",0,IF($X83="MG",SUMPRODUCT(Expenses!FB$20:FB$24,$Z83:$Z87)*$F83,MAX((Expenses!FB$20-$AB83/12)*$AA83*$F83,0)+MAX((Expenses!FB$21-$AB84/12)*$AA84*$F83,0)+MAX((Expenses!FB$22-$AB85/12)*$AA85*$F83,0)+MAX((Expenses!FB$23-$AB86/12)*$AA86*$F83,0)+MAX((Expenses!FB$24-$AB87/12)*$AA87*$F83,0)))))</f>
        <v>0</v>
      </c>
      <c r="FE254" s="154">
        <f>IF(OR(FE$165&lt;=EOMONTH($E83,$R83*(1-$O83)),FE$165&gt;EOMONTH($E83,$P83*12*(1-$O83)+$Q83*12*$O83+$R83*(1-$O83))),0,IF($X83="NNN",SUM(Expenses!FC$20:FC$24)*$F83,IF($X83="FSG",0,IF($X83="MG",SUMPRODUCT(Expenses!FC$20:FC$24,$Z83:$Z87)*$F83,MAX((Expenses!FC$20-$AB83/12)*$AA83*$F83,0)+MAX((Expenses!FC$21-$AB84/12)*$AA84*$F83,0)+MAX((Expenses!FC$22-$AB85/12)*$AA85*$F83,0)+MAX((Expenses!FC$23-$AB86/12)*$AA86*$F83,0)+MAX((Expenses!FC$24-$AB87/12)*$AA87*$F83,0)))))</f>
        <v>0</v>
      </c>
      <c r="FF254" s="154">
        <f>IF(OR(FF$165&lt;=EOMONTH($E83,$R83*(1-$O83)),FF$165&gt;EOMONTH($E83,$P83*12*(1-$O83)+$Q83*12*$O83+$R83*(1-$O83))),0,IF($X83="NNN",SUM(Expenses!FD$20:FD$24)*$F83,IF($X83="FSG",0,IF($X83="MG",SUMPRODUCT(Expenses!FD$20:FD$24,$Z83:$Z87)*$F83,MAX((Expenses!FD$20-$AB83/12)*$AA83*$F83,0)+MAX((Expenses!FD$21-$AB84/12)*$AA84*$F83,0)+MAX((Expenses!FD$22-$AB85/12)*$AA85*$F83,0)+MAX((Expenses!FD$23-$AB86/12)*$AA86*$F83,0)+MAX((Expenses!FD$24-$AB87/12)*$AA87*$F83,0)))))</f>
        <v>0</v>
      </c>
      <c r="FG254" s="154">
        <f>IF(OR(FG$165&lt;=EOMONTH($E83,$R83*(1-$O83)),FG$165&gt;EOMONTH($E83,$P83*12*(1-$O83)+$Q83*12*$O83+$R83*(1-$O83))),0,IF($X83="NNN",SUM(Expenses!FE$20:FE$24)*$F83,IF($X83="FSG",0,IF($X83="MG",SUMPRODUCT(Expenses!FE$20:FE$24,$Z83:$Z87)*$F83,MAX((Expenses!FE$20-$AB83/12)*$AA83*$F83,0)+MAX((Expenses!FE$21-$AB84/12)*$AA84*$F83,0)+MAX((Expenses!FE$22-$AB85/12)*$AA85*$F83,0)+MAX((Expenses!FE$23-$AB86/12)*$AA86*$F83,0)+MAX((Expenses!FE$24-$AB87/12)*$AA87*$F83,0)))))</f>
        <v>0</v>
      </c>
      <c r="FH254" s="154">
        <f>IF(OR(FH$165&lt;=EOMONTH($E83,$R83*(1-$O83)),FH$165&gt;EOMONTH($E83,$P83*12*(1-$O83)+$Q83*12*$O83+$R83*(1-$O83))),0,IF($X83="NNN",SUM(Expenses!FF$20:FF$24)*$F83,IF($X83="FSG",0,IF($X83="MG",SUMPRODUCT(Expenses!FF$20:FF$24,$Z83:$Z87)*$F83,MAX((Expenses!FF$20-$AB83/12)*$AA83*$F83,0)+MAX((Expenses!FF$21-$AB84/12)*$AA84*$F83,0)+MAX((Expenses!FF$22-$AB85/12)*$AA85*$F83,0)+MAX((Expenses!FF$23-$AB86/12)*$AA86*$F83,0)+MAX((Expenses!FF$24-$AB87/12)*$AA87*$F83,0)))))</f>
        <v>0</v>
      </c>
      <c r="FI254" s="154">
        <f>IF(OR(FI$165&lt;=EOMONTH($E83,$R83*(1-$O83)),FI$165&gt;EOMONTH($E83,$P83*12*(1-$O83)+$Q83*12*$O83+$R83*(1-$O83))),0,IF($X83="NNN",SUM(Expenses!FG$20:FG$24)*$F83,IF($X83="FSG",0,IF($X83="MG",SUMPRODUCT(Expenses!FG$20:FG$24,$Z83:$Z87)*$F83,MAX((Expenses!FG$20-$AB83/12)*$AA83*$F83,0)+MAX((Expenses!FG$21-$AB84/12)*$AA84*$F83,0)+MAX((Expenses!FG$22-$AB85/12)*$AA85*$F83,0)+MAX((Expenses!FG$23-$AB86/12)*$AA86*$F83,0)+MAX((Expenses!FG$24-$AB87/12)*$AA87*$F83,0)))))</f>
        <v>0</v>
      </c>
      <c r="FJ254" s="154">
        <f>IF(OR(FJ$165&lt;=EOMONTH($E83,$R83*(1-$O83)),FJ$165&gt;EOMONTH($E83,$P83*12*(1-$O83)+$Q83*12*$O83+$R83*(1-$O83))),0,IF($X83="NNN",SUM(Expenses!FH$20:FH$24)*$F83,IF($X83="FSG",0,IF($X83="MG",SUMPRODUCT(Expenses!FH$20:FH$24,$Z83:$Z87)*$F83,MAX((Expenses!FH$20-$AB83/12)*$AA83*$F83,0)+MAX((Expenses!FH$21-$AB84/12)*$AA84*$F83,0)+MAX((Expenses!FH$22-$AB85/12)*$AA85*$F83,0)+MAX((Expenses!FH$23-$AB86/12)*$AA86*$F83,0)+MAX((Expenses!FH$24-$AB87/12)*$AA87*$F83,0)))))</f>
        <v>0</v>
      </c>
      <c r="FK254" s="154">
        <f>IF(OR(FK$165&lt;=EOMONTH($E83,$R83*(1-$O83)),FK$165&gt;EOMONTH($E83,$P83*12*(1-$O83)+$Q83*12*$O83+$R83*(1-$O83))),0,IF($X83="NNN",SUM(Expenses!FI$20:FI$24)*$F83,IF($X83="FSG",0,IF($X83="MG",SUMPRODUCT(Expenses!FI$20:FI$24,$Z83:$Z87)*$F83,MAX((Expenses!FI$20-$AB83/12)*$AA83*$F83,0)+MAX((Expenses!FI$21-$AB84/12)*$AA84*$F83,0)+MAX((Expenses!FI$22-$AB85/12)*$AA85*$F83,0)+MAX((Expenses!FI$23-$AB86/12)*$AA86*$F83,0)+MAX((Expenses!FI$24-$AB87/12)*$AA87*$F83,0)))))</f>
        <v>0</v>
      </c>
      <c r="FL254" s="154">
        <f>IF(OR(FL$165&lt;=EOMONTH($E83,$R83*(1-$O83)),FL$165&gt;EOMONTH($E83,$P83*12*(1-$O83)+$Q83*12*$O83+$R83*(1-$O83))),0,IF($X83="NNN",SUM(Expenses!FJ$20:FJ$24)*$F83,IF($X83="FSG",0,IF($X83="MG",SUMPRODUCT(Expenses!FJ$20:FJ$24,$Z83:$Z87)*$F83,MAX((Expenses!FJ$20-$AB83/12)*$AA83*$F83,0)+MAX((Expenses!FJ$21-$AB84/12)*$AA84*$F83,0)+MAX((Expenses!FJ$22-$AB85/12)*$AA85*$F83,0)+MAX((Expenses!FJ$23-$AB86/12)*$AA86*$F83,0)+MAX((Expenses!FJ$24-$AB87/12)*$AA87*$F83,0)))))</f>
        <v>0</v>
      </c>
      <c r="FM254" s="154">
        <f>IF(OR(FM$165&lt;=EOMONTH($E83,$R83*(1-$O83)),FM$165&gt;EOMONTH($E83,$P83*12*(1-$O83)+$Q83*12*$O83+$R83*(1-$O83))),0,IF($X83="NNN",SUM(Expenses!FK$20:FK$24)*$F83,IF($X83="FSG",0,IF($X83="MG",SUMPRODUCT(Expenses!FK$20:FK$24,$Z83:$Z87)*$F83,MAX((Expenses!FK$20-$AB83/12)*$AA83*$F83,0)+MAX((Expenses!FK$21-$AB84/12)*$AA84*$F83,0)+MAX((Expenses!FK$22-$AB85/12)*$AA85*$F83,0)+MAX((Expenses!FK$23-$AB86/12)*$AA86*$F83,0)+MAX((Expenses!FK$24-$AB87/12)*$AA87*$F83,0)))))</f>
        <v>0</v>
      </c>
      <c r="FN254" s="154">
        <f>IF(OR(FN$165&lt;=EOMONTH($E83,$R83*(1-$O83)),FN$165&gt;EOMONTH($E83,$P83*12*(1-$O83)+$Q83*12*$O83+$R83*(1-$O83))),0,IF($X83="NNN",SUM(Expenses!FL$20:FL$24)*$F83,IF($X83="FSG",0,IF($X83="MG",SUMPRODUCT(Expenses!FL$20:FL$24,$Z83:$Z87)*$F83,MAX((Expenses!FL$20-$AB83/12)*$AA83*$F83,0)+MAX((Expenses!FL$21-$AB84/12)*$AA84*$F83,0)+MAX((Expenses!FL$22-$AB85/12)*$AA85*$F83,0)+MAX((Expenses!FL$23-$AB86/12)*$AA86*$F83,0)+MAX((Expenses!FL$24-$AB87/12)*$AA87*$F83,0)))))</f>
        <v>0</v>
      </c>
      <c r="FO254" s="154">
        <f>IF(OR(FO$165&lt;=EOMONTH($E83,$R83*(1-$O83)),FO$165&gt;EOMONTH($E83,$P83*12*(1-$O83)+$Q83*12*$O83+$R83*(1-$O83))),0,IF($X83="NNN",SUM(Expenses!FM$20:FM$24)*$F83,IF($X83="FSG",0,IF($X83="MG",SUMPRODUCT(Expenses!FM$20:FM$24,$Z83:$Z87)*$F83,MAX((Expenses!FM$20-$AB83/12)*$AA83*$F83,0)+MAX((Expenses!FM$21-$AB84/12)*$AA84*$F83,0)+MAX((Expenses!FM$22-$AB85/12)*$AA85*$F83,0)+MAX((Expenses!FM$23-$AB86/12)*$AA86*$F83,0)+MAX((Expenses!FM$24-$AB87/12)*$AA87*$F83,0)))))</f>
        <v>0</v>
      </c>
      <c r="FP254" s="154">
        <f>IF(OR(FP$165&lt;=EOMONTH($E83,$R83*(1-$O83)),FP$165&gt;EOMONTH($E83,$P83*12*(1-$O83)+$Q83*12*$O83+$R83*(1-$O83))),0,IF($X83="NNN",SUM(Expenses!FN$20:FN$24)*$F83,IF($X83="FSG",0,IF($X83="MG",SUMPRODUCT(Expenses!FN$20:FN$24,$Z83:$Z87)*$F83,MAX((Expenses!FN$20-$AB83/12)*$AA83*$F83,0)+MAX((Expenses!FN$21-$AB84/12)*$AA84*$F83,0)+MAX((Expenses!FN$22-$AB85/12)*$AA85*$F83,0)+MAX((Expenses!FN$23-$AB86/12)*$AA86*$F83,0)+MAX((Expenses!FN$24-$AB87/12)*$AA87*$F83,0)))))</f>
        <v>0</v>
      </c>
      <c r="FQ254" s="154">
        <f>IF(OR(FQ$165&lt;=EOMONTH($E83,$R83*(1-$O83)),FQ$165&gt;EOMONTH($E83,$P83*12*(1-$O83)+$Q83*12*$O83+$R83*(1-$O83))),0,IF($X83="NNN",SUM(Expenses!FO$20:FO$24)*$F83,IF($X83="FSG",0,IF($X83="MG",SUMPRODUCT(Expenses!FO$20:FO$24,$Z83:$Z87)*$F83,MAX((Expenses!FO$20-$AB83/12)*$AA83*$F83,0)+MAX((Expenses!FO$21-$AB84/12)*$AA84*$F83,0)+MAX((Expenses!FO$22-$AB85/12)*$AA85*$F83,0)+MAX((Expenses!FO$23-$AB86/12)*$AA86*$F83,0)+MAX((Expenses!FO$24-$AB87/12)*$AA87*$F83,0)))))</f>
        <v>0</v>
      </c>
      <c r="FR254" s="154">
        <f>IF(OR(FR$165&lt;=EOMONTH($E83,$R83*(1-$O83)),FR$165&gt;EOMONTH($E83,$P83*12*(1-$O83)+$Q83*12*$O83+$R83*(1-$O83))),0,IF($X83="NNN",SUM(Expenses!FP$20:FP$24)*$F83,IF($X83="FSG",0,IF($X83="MG",SUMPRODUCT(Expenses!FP$20:FP$24,$Z83:$Z87)*$F83,MAX((Expenses!FP$20-$AB83/12)*$AA83*$F83,0)+MAX((Expenses!FP$21-$AB84/12)*$AA84*$F83,0)+MAX((Expenses!FP$22-$AB85/12)*$AA85*$F83,0)+MAX((Expenses!FP$23-$AB86/12)*$AA86*$F83,0)+MAX((Expenses!FP$24-$AB87/12)*$AA87*$F83,0)))))</f>
        <v>0</v>
      </c>
      <c r="FS254" s="154">
        <f>IF(OR(FS$165&lt;=EOMONTH($E83,$R83*(1-$O83)),FS$165&gt;EOMONTH($E83,$P83*12*(1-$O83)+$Q83*12*$O83+$R83*(1-$O83))),0,IF($X83="NNN",SUM(Expenses!FQ$20:FQ$24)*$F83,IF($X83="FSG",0,IF($X83="MG",SUMPRODUCT(Expenses!FQ$20:FQ$24,$Z83:$Z87)*$F83,MAX((Expenses!FQ$20-$AB83/12)*$AA83*$F83,0)+MAX((Expenses!FQ$21-$AB84/12)*$AA84*$F83,0)+MAX((Expenses!FQ$22-$AB85/12)*$AA85*$F83,0)+MAX((Expenses!FQ$23-$AB86/12)*$AA86*$F83,0)+MAX((Expenses!FQ$24-$AB87/12)*$AA87*$F83,0)))))</f>
        <v>0</v>
      </c>
      <c r="FT254" s="154">
        <f>IF(OR(FT$165&lt;=EOMONTH($E83,$R83*(1-$O83)),FT$165&gt;EOMONTH($E83,$P83*12*(1-$O83)+$Q83*12*$O83+$R83*(1-$O83))),0,IF($X83="NNN",SUM(Expenses!FR$20:FR$24)*$F83,IF($X83="FSG",0,IF($X83="MG",SUMPRODUCT(Expenses!FR$20:FR$24,$Z83:$Z87)*$F83,MAX((Expenses!FR$20-$AB83/12)*$AA83*$F83,0)+MAX((Expenses!FR$21-$AB84/12)*$AA84*$F83,0)+MAX((Expenses!FR$22-$AB85/12)*$AA85*$F83,0)+MAX((Expenses!FR$23-$AB86/12)*$AA86*$F83,0)+MAX((Expenses!FR$24-$AB87/12)*$AA87*$F83,0)))))</f>
        <v>0</v>
      </c>
      <c r="FU254" s="154">
        <f>IF(OR(FU$165&lt;=EOMONTH($E83,$R83*(1-$O83)),FU$165&gt;EOMONTH($E83,$P83*12*(1-$O83)+$Q83*12*$O83+$R83*(1-$O83))),0,IF($X83="NNN",SUM(Expenses!FS$20:FS$24)*$F83,IF($X83="FSG",0,IF($X83="MG",SUMPRODUCT(Expenses!FS$20:FS$24,$Z83:$Z87)*$F83,MAX((Expenses!FS$20-$AB83/12)*$AA83*$F83,0)+MAX((Expenses!FS$21-$AB84/12)*$AA84*$F83,0)+MAX((Expenses!FS$22-$AB85/12)*$AA85*$F83,0)+MAX((Expenses!FS$23-$AB86/12)*$AA86*$F83,0)+MAX((Expenses!FS$24-$AB87/12)*$AA87*$F83,0)))))</f>
        <v>0</v>
      </c>
      <c r="FV254" s="154">
        <f>IF(OR(FV$165&lt;=EOMONTH($E83,$R83*(1-$O83)),FV$165&gt;EOMONTH($E83,$P83*12*(1-$O83)+$Q83*12*$O83+$R83*(1-$O83))),0,IF($X83="NNN",SUM(Expenses!FT$20:FT$24)*$F83,IF($X83="FSG",0,IF($X83="MG",SUMPRODUCT(Expenses!FT$20:FT$24,$Z83:$Z87)*$F83,MAX((Expenses!FT$20-$AB83/12)*$AA83*$F83,0)+MAX((Expenses!FT$21-$AB84/12)*$AA84*$F83,0)+MAX((Expenses!FT$22-$AB85/12)*$AA85*$F83,0)+MAX((Expenses!FT$23-$AB86/12)*$AA86*$F83,0)+MAX((Expenses!FT$24-$AB87/12)*$AA87*$F83,0)))))</f>
        <v>0</v>
      </c>
      <c r="FW254" s="154">
        <f>IF(OR(FW$165&lt;=EOMONTH($E83,$R83*(1-$O83)),FW$165&gt;EOMONTH($E83,$P83*12*(1-$O83)+$Q83*12*$O83+$R83*(1-$O83))),0,IF($X83="NNN",SUM(Expenses!FU$20:FU$24)*$F83,IF($X83="FSG",0,IF($X83="MG",SUMPRODUCT(Expenses!FU$20:FU$24,$Z83:$Z87)*$F83,MAX((Expenses!FU$20-$AB83/12)*$AA83*$F83,0)+MAX((Expenses!FU$21-$AB84/12)*$AA84*$F83,0)+MAX((Expenses!FU$22-$AB85/12)*$AA85*$F83,0)+MAX((Expenses!FU$23-$AB86/12)*$AA86*$F83,0)+MAX((Expenses!FU$24-$AB87/12)*$AA87*$F83,0)))))</f>
        <v>0</v>
      </c>
      <c r="FX254" s="154">
        <f>IF(OR(FX$165&lt;=EOMONTH($E83,$R83*(1-$O83)),FX$165&gt;EOMONTH($E83,$P83*12*(1-$O83)+$Q83*12*$O83+$R83*(1-$O83))),0,IF($X83="NNN",SUM(Expenses!FV$20:FV$24)*$F83,IF($X83="FSG",0,IF($X83="MG",SUMPRODUCT(Expenses!FV$20:FV$24,$Z83:$Z87)*$F83,MAX((Expenses!FV$20-$AB83/12)*$AA83*$F83,0)+MAX((Expenses!FV$21-$AB84/12)*$AA84*$F83,0)+MAX((Expenses!FV$22-$AB85/12)*$AA85*$F83,0)+MAX((Expenses!FV$23-$AB86/12)*$AA86*$F83,0)+MAX((Expenses!FV$24-$AB87/12)*$AA87*$F83,0)))))</f>
        <v>0</v>
      </c>
      <c r="FY254" s="154">
        <f>IF(OR(FY$165&lt;=EOMONTH($E83,$R83*(1-$O83)),FY$165&gt;EOMONTH($E83,$P83*12*(1-$O83)+$Q83*12*$O83+$R83*(1-$O83))),0,IF($X83="NNN",SUM(Expenses!FW$20:FW$24)*$F83,IF($X83="FSG",0,IF($X83="MG",SUMPRODUCT(Expenses!FW$20:FW$24,$Z83:$Z87)*$F83,MAX((Expenses!FW$20-$AB83/12)*$AA83*$F83,0)+MAX((Expenses!FW$21-$AB84/12)*$AA84*$F83,0)+MAX((Expenses!FW$22-$AB85/12)*$AA85*$F83,0)+MAX((Expenses!FW$23-$AB86/12)*$AA86*$F83,0)+MAX((Expenses!FW$24-$AB87/12)*$AA87*$F83,0)))))</f>
        <v>0</v>
      </c>
      <c r="FZ254" s="154">
        <f>IF(OR(FZ$165&lt;=EOMONTH($E83,$R83*(1-$O83)),FZ$165&gt;EOMONTH($E83,$P83*12*(1-$O83)+$Q83*12*$O83+$R83*(1-$O83))),0,IF($X83="NNN",SUM(Expenses!FX$20:FX$24)*$F83,IF($X83="FSG",0,IF($X83="MG",SUMPRODUCT(Expenses!FX$20:FX$24,$Z83:$Z87)*$F83,MAX((Expenses!FX$20-$AB83/12)*$AA83*$F83,0)+MAX((Expenses!FX$21-$AB84/12)*$AA84*$F83,0)+MAX((Expenses!FX$22-$AB85/12)*$AA85*$F83,0)+MAX((Expenses!FX$23-$AB86/12)*$AA86*$F83,0)+MAX((Expenses!FX$24-$AB87/12)*$AA87*$F83,0)))))</f>
        <v>0</v>
      </c>
      <c r="GA254" s="154">
        <f>IF(OR(GA$165&lt;=EOMONTH($E83,$R83*(1-$O83)),GA$165&gt;EOMONTH($E83,$P83*12*(1-$O83)+$Q83*12*$O83+$R83*(1-$O83))),0,IF($X83="NNN",SUM(Expenses!FY$20:FY$24)*$F83,IF($X83="FSG",0,IF($X83="MG",SUMPRODUCT(Expenses!FY$20:FY$24,$Z83:$Z87)*$F83,MAX((Expenses!FY$20-$AB83/12)*$AA83*$F83,0)+MAX((Expenses!FY$21-$AB84/12)*$AA84*$F83,0)+MAX((Expenses!FY$22-$AB85/12)*$AA85*$F83,0)+MAX((Expenses!FY$23-$AB86/12)*$AA86*$F83,0)+MAX((Expenses!FY$24-$AB87/12)*$AA87*$F83,0)))))</f>
        <v>142.05068365784879</v>
      </c>
      <c r="GB254" s="154">
        <f>IF(OR(GB$165&lt;=EOMONTH($E83,$R83*(1-$O83)),GB$165&gt;EOMONTH($E83,$P83*12*(1-$O83)+$Q83*12*$O83+$R83*(1-$O83))),0,IF($X83="NNN",SUM(Expenses!FZ$20:FZ$24)*$F83,IF($X83="FSG",0,IF($X83="MG",SUMPRODUCT(Expenses!FZ$20:FZ$24,$Z83:$Z87)*$F83,MAX((Expenses!FZ$20-$AB83/12)*$AA83*$F83,0)+MAX((Expenses!FZ$21-$AB84/12)*$AA84*$F83,0)+MAX((Expenses!FZ$22-$AB85/12)*$AA85*$F83,0)+MAX((Expenses!FZ$23-$AB86/12)*$AA86*$F83,0)+MAX((Expenses!FZ$24-$AB87/12)*$AA87*$F83,0)))))</f>
        <v>143.49699889744042</v>
      </c>
      <c r="GC254" s="154">
        <f>IF(OR(GC$165&lt;=EOMONTH($E83,$R83*(1-$O83)),GC$165&gt;EOMONTH($E83,$P83*12*(1-$O83)+$Q83*12*$O83+$R83*(1-$O83))),0,IF($X83="NNN",SUM(Expenses!GA$20:GA$24)*$F83,IF($X83="FSG",0,IF($X83="MG",SUMPRODUCT(Expenses!GA$20:GA$24,$Z83:$Z87)*$F83,MAX((Expenses!GA$20-$AB83/12)*$AA83*$F83,0)+MAX((Expenses!GA$21-$AB84/12)*$AA84*$F83,0)+MAX((Expenses!GA$22-$AB85/12)*$AA85*$F83,0)+MAX((Expenses!GA$23-$AB86/12)*$AA86*$F83,0)+MAX((Expenses!GA$24-$AB87/12)*$AA87*$F83,0)))))</f>
        <v>143.74978626229543</v>
      </c>
      <c r="GD254" s="154">
        <f>IF(OR(GD$165&lt;=EOMONTH($E83,$R83*(1-$O83)),GD$165&gt;EOMONTH($E83,$P83*12*(1-$O83)+$Q83*12*$O83+$R83*(1-$O83))),0,IF($X83="NNN",SUM(Expenses!GB$20:GB$24)*$F83,IF($X83="FSG",0,IF($X83="MG",SUMPRODUCT(Expenses!GB$20:GB$24,$Z83:$Z87)*$F83,MAX((Expenses!GB$20-$AB83/12)*$AA83*$F83,0)+MAX((Expenses!GB$21-$AB84/12)*$AA84*$F83,0)+MAX((Expenses!GB$22-$AB85/12)*$AA85*$F83,0)+MAX((Expenses!GB$23-$AB86/12)*$AA86*$F83,0)+MAX((Expenses!GB$24-$AB87/12)*$AA87*$F83,0)))))</f>
        <v>144.00319706898728</v>
      </c>
      <c r="GE254" s="154">
        <f>IF(OR(GE$165&lt;=EOMONTH($E83,$R83*(1-$O83)),GE$165&gt;EOMONTH($E83,$P83*12*(1-$O83)+$Q83*12*$O83+$R83*(1-$O83))),0,IF($X83="NNN",SUM(Expenses!GC$20:GC$24)*$F83,IF($X83="FSG",0,IF($X83="MG",SUMPRODUCT(Expenses!GC$20:GC$24,$Z83:$Z87)*$F83,MAX((Expenses!GC$20-$AB83/12)*$AA83*$F83,0)+MAX((Expenses!GC$21-$AB84/12)*$AA84*$F83,0)+MAX((Expenses!GC$22-$AB85/12)*$AA85*$F83,0)+MAX((Expenses!GC$23-$AB86/12)*$AA86*$F83,0)+MAX((Expenses!GC$24-$AB87/12)*$AA87*$F83,0)))))</f>
        <v>144.25723285509159</v>
      </c>
      <c r="GF254" s="154">
        <f>IF(OR(GF$165&lt;=EOMONTH($E83,$R83*(1-$O83)),GF$165&gt;EOMONTH($E83,$P83*12*(1-$O83)+$Q83*12*$O83+$R83*(1-$O83))),0,IF($X83="NNN",SUM(Expenses!GD$20:GD$24)*$F83,IF($X83="FSG",0,IF($X83="MG",SUMPRODUCT(Expenses!GD$20:GD$24,$Z83:$Z87)*$F83,MAX((Expenses!GD$20-$AB83/12)*$AA83*$F83,0)+MAX((Expenses!GD$21-$AB84/12)*$AA84*$F83,0)+MAX((Expenses!GD$22-$AB85/12)*$AA85*$F83,0)+MAX((Expenses!GD$23-$AB86/12)*$AA86*$F83,0)+MAX((Expenses!GD$24-$AB87/12)*$AA87*$F83,0)))))</f>
        <v>144.51189516197627</v>
      </c>
      <c r="GG254" s="154">
        <f>IF(OR(GG$165&lt;=EOMONTH($E83,$R83*(1-$O83)),GG$165&gt;EOMONTH($E83,$P83*12*(1-$O83)+$Q83*12*$O83+$R83*(1-$O83))),0,IF($X83="NNN",SUM(Expenses!GE$20:GE$24)*$F83,IF($X83="FSG",0,IF($X83="MG",SUMPRODUCT(Expenses!GE$20:GE$24,$Z83:$Z87)*$F83,MAX((Expenses!GE$20-$AB83/12)*$AA83*$F83,0)+MAX((Expenses!GE$21-$AB84/12)*$AA84*$F83,0)+MAX((Expenses!GE$22-$AB85/12)*$AA85*$F83,0)+MAX((Expenses!GE$23-$AB86/12)*$AA86*$F83,0)+MAX((Expenses!GE$24-$AB87/12)*$AA87*$F83,0)))))</f>
        <v>144.76718553481052</v>
      </c>
      <c r="GH254" s="154">
        <f>IF(OR(GH$165&lt;=EOMONTH($E83,$R83*(1-$O83)),GH$165&gt;EOMONTH($E83,$P83*12*(1-$O83)+$Q83*12*$O83+$R83*(1-$O83))),0,IF($X83="NNN",SUM(Expenses!GF$20:GF$24)*$F83,IF($X83="FSG",0,IF($X83="MG",SUMPRODUCT(Expenses!GF$20:GF$24,$Z83:$Z87)*$F83,MAX((Expenses!GF$20-$AB83/12)*$AA83*$F83,0)+MAX((Expenses!GF$21-$AB84/12)*$AA84*$F83,0)+MAX((Expenses!GF$22-$AB85/12)*$AA85*$F83,0)+MAX((Expenses!GF$23-$AB86/12)*$AA86*$F83,0)+MAX((Expenses!GF$24-$AB87/12)*$AA87*$F83,0)))))</f>
        <v>145.02310552257453</v>
      </c>
      <c r="GI254" s="154">
        <f>IF(OR(GI$165&lt;=EOMONTH($E83,$R83*(1-$O83)),GI$165&gt;EOMONTH($E83,$P83*12*(1-$O83)+$Q83*12*$O83+$R83*(1-$O83))),0,IF($X83="NNN",SUM(Expenses!GG$20:GG$24)*$F83,IF($X83="FSG",0,IF($X83="MG",SUMPRODUCT(Expenses!GG$20:GG$24,$Z83:$Z87)*$F83,MAX((Expenses!GG$20-$AB83/12)*$AA83*$F83,0)+MAX((Expenses!GG$21-$AB84/12)*$AA84*$F83,0)+MAX((Expenses!GG$22-$AB85/12)*$AA85*$F83,0)+MAX((Expenses!GG$23-$AB86/12)*$AA86*$F83,0)+MAX((Expenses!GG$24-$AB87/12)*$AA87*$F83,0)))))</f>
        <v>145.27965667806845</v>
      </c>
      <c r="GJ254" s="154">
        <f>IF(OR(GJ$165&lt;=EOMONTH($E83,$R83*(1-$O83)),GJ$165&gt;EOMONTH($E83,$P83*12*(1-$O83)+$Q83*12*$O83+$R83*(1-$O83))),0,IF($X83="NNN",SUM(Expenses!GH$20:GH$24)*$F83,IF($X83="FSG",0,IF($X83="MG",SUMPRODUCT(Expenses!GH$20:GH$24,$Z83:$Z87)*$F83,MAX((Expenses!GH$20-$AB83/12)*$AA83*$F83,0)+MAX((Expenses!GH$21-$AB84/12)*$AA84*$F83,0)+MAX((Expenses!GH$22-$AB85/12)*$AA85*$F83,0)+MAX((Expenses!GH$23-$AB86/12)*$AA86*$F83,0)+MAX((Expenses!GH$24-$AB87/12)*$AA87*$F83,0)))))</f>
        <v>145.53684055792218</v>
      </c>
      <c r="GK254" s="154">
        <f>IF(OR(GK$165&lt;=EOMONTH($E83,$R83*(1-$O83)),GK$165&gt;EOMONTH($E83,$P83*12*(1-$O83)+$Q83*12*$O83+$R83*(1-$O83))),0,IF($X83="NNN",SUM(Expenses!GI$20:GI$24)*$F83,IF($X83="FSG",0,IF($X83="MG",SUMPRODUCT(Expenses!GI$20:GI$24,$Z83:$Z87)*$F83,MAX((Expenses!GI$20-$AB83/12)*$AA83*$F83,0)+MAX((Expenses!GI$21-$AB84/12)*$AA84*$F83,0)+MAX((Expenses!GI$22-$AB85/12)*$AA85*$F83,0)+MAX((Expenses!GI$23-$AB86/12)*$AA86*$F83,0)+MAX((Expenses!GI$24-$AB87/12)*$AA87*$F83,0)))))</f>
        <v>145.79465872260477</v>
      </c>
      <c r="GL254" s="154">
        <f>IF(OR(GL$165&lt;=EOMONTH($E83,$R83*(1-$O83)),GL$165&gt;EOMONTH($E83,$P83*12*(1-$O83)+$Q83*12*$O83+$R83*(1-$O83))),0,IF($X83="NNN",SUM(Expenses!GJ$20:GJ$24)*$F83,IF($X83="FSG",0,IF($X83="MG",SUMPRODUCT(Expenses!GJ$20:GJ$24,$Z83:$Z87)*$F83,MAX((Expenses!GJ$20-$AB83/12)*$AA83*$F83,0)+MAX((Expenses!GJ$21-$AB84/12)*$AA84*$F83,0)+MAX((Expenses!GJ$22-$AB85/12)*$AA85*$F83,0)+MAX((Expenses!GJ$23-$AB86/12)*$AA86*$F83,0)+MAX((Expenses!GJ$24-$AB87/12)*$AA87*$F83,0)))))</f>
        <v>146.05311273643363</v>
      </c>
      <c r="GM254" s="154">
        <f>IF(OR(GM$165&lt;=EOMONTH($E83,$R83*(1-$O83)),GM$165&gt;EOMONTH($E83,$P83*12*(1-$O83)+$Q83*12*$O83+$R83*(1-$O83))),0,IF($X83="NNN",SUM(Expenses!GK$20:GK$24)*$F83,IF($X83="FSG",0,IF($X83="MG",SUMPRODUCT(Expenses!GK$20:GK$24,$Z83:$Z87)*$F83,MAX((Expenses!GK$20-$AB83/12)*$AA83*$F83,0)+MAX((Expenses!GK$21-$AB84/12)*$AA84*$F83,0)+MAX((Expenses!GK$22-$AB85/12)*$AA85*$F83,0)+MAX((Expenses!GK$23-$AB86/12)*$AA86*$F83,0)+MAX((Expenses!GK$24-$AB87/12)*$AA87*$F83,0)))))</f>
        <v>146.31220416758438</v>
      </c>
      <c r="GN254" s="154">
        <f>IF(OR(GN$165&lt;=EOMONTH($E83,$R83*(1-$O83)),GN$165&gt;EOMONTH($E83,$P83*12*(1-$O83)+$Q83*12*$O83+$R83*(1-$O83))),0,IF($X83="NNN",SUM(Expenses!GL$20:GL$24)*$F83,IF($X83="FSG",0,IF($X83="MG",SUMPRODUCT(Expenses!GL$20:GL$24,$Z83:$Z87)*$F83,MAX((Expenses!GL$20-$AB83/12)*$AA83*$F83,0)+MAX((Expenses!GL$21-$AB84/12)*$AA84*$F83,0)+MAX((Expenses!GL$22-$AB85/12)*$AA85*$F83,0)+MAX((Expenses!GL$23-$AB86/12)*$AA86*$F83,0)+MAX((Expenses!GL$24-$AB87/12)*$AA87*$F83,0)))))</f>
        <v>147.80190886436372</v>
      </c>
      <c r="GO254" s="154">
        <f>IF(OR(GO$165&lt;=EOMONTH($E83,$R83*(1-$O83)),GO$165&gt;EOMONTH($E83,$P83*12*(1-$O83)+$Q83*12*$O83+$R83*(1-$O83))),0,IF($X83="NNN",SUM(Expenses!GM$20:GM$24)*$F83,IF($X83="FSG",0,IF($X83="MG",SUMPRODUCT(Expenses!GM$20:GM$24,$Z83:$Z87)*$F83,MAX((Expenses!GM$20-$AB83/12)*$AA83*$F83,0)+MAX((Expenses!GM$21-$AB84/12)*$AA84*$F83,0)+MAX((Expenses!GM$22-$AB85/12)*$AA85*$F83,0)+MAX((Expenses!GM$23-$AB86/12)*$AA86*$F83,0)+MAX((Expenses!GM$24-$AB87/12)*$AA87*$F83,0)))))</f>
        <v>148.0622798501644</v>
      </c>
      <c r="GP254" s="154">
        <f>IF(OR(GP$165&lt;=EOMONTH($E83,$R83*(1-$O83)),GP$165&gt;EOMONTH($E83,$P83*12*(1-$O83)+$Q83*12*$O83+$R83*(1-$O83))),0,IF($X83="NNN",SUM(Expenses!GN$20:GN$24)*$F83,IF($X83="FSG",0,IF($X83="MG",SUMPRODUCT(Expenses!GN$20:GN$24,$Z83:$Z87)*$F83,MAX((Expenses!GN$20-$AB83/12)*$AA83*$F83,0)+MAX((Expenses!GN$21-$AB84/12)*$AA84*$F83,0)+MAX((Expenses!GN$22-$AB85/12)*$AA85*$F83,0)+MAX((Expenses!GN$23-$AB86/12)*$AA86*$F83,0)+MAX((Expenses!GN$24-$AB87/12)*$AA87*$F83,0)))))</f>
        <v>148.32329298105697</v>
      </c>
      <c r="GQ254" s="154">
        <f>IF(OR(GQ$165&lt;=EOMONTH($E83,$R83*(1-$O83)),GQ$165&gt;EOMONTH($E83,$P83*12*(1-$O83)+$Q83*12*$O83+$R83*(1-$O83))),0,IF($X83="NNN",SUM(Expenses!GO$20:GO$24)*$F83,IF($X83="FSG",0,IF($X83="MG",SUMPRODUCT(Expenses!GO$20:GO$24,$Z83:$Z87)*$F83,MAX((Expenses!GO$20-$AB83/12)*$AA83*$F83,0)+MAX((Expenses!GO$21-$AB84/12)*$AA84*$F83,0)+MAX((Expenses!GO$22-$AB85/12)*$AA85*$F83,0)+MAX((Expenses!GO$23-$AB86/12)*$AA86*$F83,0)+MAX((Expenses!GO$24-$AB87/12)*$AA87*$F83,0)))))</f>
        <v>148.5849498407444</v>
      </c>
      <c r="GR254" s="154">
        <f>IF(OR(GR$165&lt;=EOMONTH($E83,$R83*(1-$O83)),GR$165&gt;EOMONTH($E83,$P83*12*(1-$O83)+$Q83*12*$O83+$R83*(1-$O83))),0,IF($X83="NNN",SUM(Expenses!GP$20:GP$24)*$F83,IF($X83="FSG",0,IF($X83="MG",SUMPRODUCT(Expenses!GP$20:GP$24,$Z83:$Z87)*$F83,MAX((Expenses!GP$20-$AB83/12)*$AA83*$F83,0)+MAX((Expenses!GP$21-$AB84/12)*$AA84*$F83,0)+MAX((Expenses!GP$22-$AB85/12)*$AA85*$F83,0)+MAX((Expenses!GP$23-$AB86/12)*$AA86*$F83,0)+MAX((Expenses!GP$24-$AB87/12)*$AA87*$F83,0)))))</f>
        <v>148.84725201683565</v>
      </c>
      <c r="GS254" s="154">
        <f>IF(OR(GS$165&lt;=EOMONTH($E83,$R83*(1-$O83)),GS$165&gt;EOMONTH($E83,$P83*12*(1-$O83)+$Q83*12*$O83+$R83*(1-$O83))),0,IF($X83="NNN",SUM(Expenses!GQ$20:GQ$24)*$F83,IF($X83="FSG",0,IF($X83="MG",SUMPRODUCT(Expenses!GQ$20:GQ$24,$Z83:$Z87)*$F83,MAX((Expenses!GQ$20-$AB83/12)*$AA83*$F83,0)+MAX((Expenses!GQ$21-$AB84/12)*$AA84*$F83,0)+MAX((Expenses!GQ$22-$AB85/12)*$AA85*$F83,0)+MAX((Expenses!GQ$23-$AB86/12)*$AA86*$F83,0)+MAX((Expenses!GQ$24-$AB87/12)*$AA87*$F83,0)))))</f>
        <v>149.11020110085494</v>
      </c>
      <c r="GT254" s="154">
        <f>IF(OR(GT$165&lt;=EOMONTH($E83,$R83*(1-$O83)),GT$165&gt;EOMONTH($E83,$P83*12*(1-$O83)+$Q83*12*$O83+$R83*(1-$O83))),0,IF($X83="NNN",SUM(Expenses!GR$20:GR$24)*$F83,IF($X83="FSG",0,IF($X83="MG",SUMPRODUCT(Expenses!GR$20:GR$24,$Z83:$Z87)*$F83,MAX((Expenses!GR$20-$AB83/12)*$AA83*$F83,0)+MAX((Expenses!GR$21-$AB84/12)*$AA84*$F83,0)+MAX((Expenses!GR$22-$AB85/12)*$AA85*$F83,0)+MAX((Expenses!GR$23-$AB86/12)*$AA86*$F83,0)+MAX((Expenses!GR$24-$AB87/12)*$AA87*$F83,0)))))</f>
        <v>149.37379868825184</v>
      </c>
      <c r="GU254" s="154">
        <f>IF(OR(GU$165&lt;=EOMONTH($E83,$R83*(1-$O83)),GU$165&gt;EOMONTH($E83,$P83*12*(1-$O83)+$Q83*12*$O83+$R83*(1-$O83))),0,IF($X83="NNN",SUM(Expenses!GS$20:GS$24)*$F83,IF($X83="FSG",0,IF($X83="MG",SUMPRODUCT(Expenses!GS$20:GS$24,$Z83:$Z87)*$F83,MAX((Expenses!GS$20-$AB83/12)*$AA83*$F83,0)+MAX((Expenses!GS$21-$AB84/12)*$AA84*$F83,0)+MAX((Expenses!GS$22-$AB85/12)*$AA85*$F83,0)+MAX((Expenses!GS$23-$AB86/12)*$AA86*$F83,0)+MAX((Expenses!GS$24-$AB87/12)*$AA87*$F83,0)))))</f>
        <v>149.63804637841059</v>
      </c>
      <c r="GV254" s="154">
        <f>IF(OR(GV$165&lt;=EOMONTH($E83,$R83*(1-$O83)),GV$165&gt;EOMONTH($E83,$P83*12*(1-$O83)+$Q83*12*$O83+$R83*(1-$O83))),0,IF($X83="NNN",SUM(Expenses!GT$20:GT$24)*$F83,IF($X83="FSG",0,IF($X83="MG",SUMPRODUCT(Expenses!GT$20:GT$24,$Z83:$Z87)*$F83,MAX((Expenses!GT$20-$AB83/12)*$AA83*$F83,0)+MAX((Expenses!GT$21-$AB84/12)*$AA84*$F83,0)+MAX((Expenses!GT$22-$AB85/12)*$AA85*$F83,0)+MAX((Expenses!GT$23-$AB86/12)*$AA86*$F83,0)+MAX((Expenses!GT$24-$AB87/12)*$AA87*$F83,0)))))</f>
        <v>149.90294577465997</v>
      </c>
      <c r="GW254" s="154">
        <f>IF(OR(GW$165&lt;=EOMONTH($E83,$R83*(1-$O83)),GW$165&gt;EOMONTH($E83,$P83*12*(1-$O83)+$Q83*12*$O83+$R83*(1-$O83))),0,IF($X83="NNN",SUM(Expenses!GU$20:GU$24)*$F83,IF($X83="FSG",0,IF($X83="MG",SUMPRODUCT(Expenses!GU$20:GU$24,$Z83:$Z87)*$F83,MAX((Expenses!GU$20-$AB83/12)*$AA83*$F83,0)+MAX((Expenses!GU$21-$AB84/12)*$AA84*$F83,0)+MAX((Expenses!GU$22-$AB85/12)*$AA85*$F83,0)+MAX((Expenses!GU$23-$AB86/12)*$AA86*$F83,0)+MAX((Expenses!GU$24-$AB87/12)*$AA87*$F83,0)))))</f>
        <v>150.16849848428302</v>
      </c>
      <c r="GX254" s="154">
        <f>IF(OR(GX$165&lt;=EOMONTH($E83,$R83*(1-$O83)),GX$165&gt;EOMONTH($E83,$P83*12*(1-$O83)+$Q83*12*$O83+$R83*(1-$O83))),0,IF($X83="NNN",SUM(Expenses!GV$20:GV$24)*$F83,IF($X83="FSG",0,IF($X83="MG",SUMPRODUCT(Expenses!GV$20:GV$24,$Z83:$Z87)*$F83,MAX((Expenses!GV$20-$AB83/12)*$AA83*$F83,0)+MAX((Expenses!GV$21-$AB84/12)*$AA84*$F83,0)+MAX((Expenses!GV$22-$AB85/12)*$AA85*$F83,0)+MAX((Expenses!GV$23-$AB86/12)*$AA86*$F83,0)+MAX((Expenses!GV$24-$AB87/12)*$AA87*$F83,0)))))</f>
        <v>150.43470611852675</v>
      </c>
      <c r="GY254" s="154">
        <f>IF(OR(GY$165&lt;=EOMONTH($E83,$R83*(1-$O83)),GY$165&gt;EOMONTH($E83,$P83*12*(1-$O83)+$Q83*12*$O83+$R83*(1-$O83))),0,IF($X83="NNN",SUM(Expenses!GW$20:GW$24)*$F83,IF($X83="FSG",0,IF($X83="MG",SUMPRODUCT(Expenses!GW$20:GW$24,$Z83:$Z87)*$F83,MAX((Expenses!GW$20-$AB83/12)*$AA83*$F83,0)+MAX((Expenses!GW$21-$AB84/12)*$AA84*$F83,0)+MAX((Expenses!GW$22-$AB85/12)*$AA85*$F83,0)+MAX((Expenses!GW$23-$AB86/12)*$AA86*$F83,0)+MAX((Expenses!GW$24-$AB87/12)*$AA87*$F83,0)))))</f>
        <v>150.70157029261202</v>
      </c>
      <c r="GZ254" s="154">
        <f>IF(OR(GZ$165&lt;=EOMONTH($E83,$R83*(1-$O83)),GZ$165&gt;EOMONTH($E83,$P83*12*(1-$O83)+$Q83*12*$O83+$R83*(1-$O83))),0,IF($X83="NNN",SUM(Expenses!GX$20:GX$24)*$F83,IF($X83="FSG",0,IF($X83="MG",SUMPRODUCT(Expenses!GX$20:GX$24,$Z83:$Z87)*$F83,MAX((Expenses!GX$20-$AB83/12)*$AA83*$F83,0)+MAX((Expenses!GX$21-$AB84/12)*$AA84*$F83,0)+MAX((Expenses!GX$22-$AB85/12)*$AA85*$F83,0)+MAX((Expenses!GX$23-$AB86/12)*$AA86*$F83,0)+MAX((Expenses!GX$24-$AB87/12)*$AA87*$F83,0)))))</f>
        <v>152.23596613029477</v>
      </c>
      <c r="HA254" s="154">
        <f>IF(OR(HA$165&lt;=EOMONTH($E83,$R83*(1-$O83)),HA$165&gt;EOMONTH($E83,$P83*12*(1-$O83)+$Q83*12*$O83+$R83*(1-$O83))),0,IF($X83="NNN",SUM(Expenses!GY$20:GY$24)*$F83,IF($X83="FSG",0,IF($X83="MG",SUMPRODUCT(Expenses!GY$20:GY$24,$Z83:$Z87)*$F83,MAX((Expenses!GY$20-$AB83/12)*$AA83*$F83,0)+MAX((Expenses!GY$21-$AB84/12)*$AA84*$F83,0)+MAX((Expenses!GY$22-$AB85/12)*$AA85*$F83,0)+MAX((Expenses!GY$23-$AB86/12)*$AA86*$F83,0)+MAX((Expenses!GY$24-$AB87/12)*$AA87*$F83,0)))))</f>
        <v>152.50414824566948</v>
      </c>
      <c r="HB254" s="154">
        <f>IF(OR(HB$165&lt;=EOMONTH($E83,$R83*(1-$O83)),HB$165&gt;EOMONTH($E83,$P83*12*(1-$O83)+$Q83*12*$O83+$R83*(1-$O83))),0,IF($X83="NNN",SUM(Expenses!GZ$20:GZ$24)*$F83,IF($X83="FSG",0,IF($X83="MG",SUMPRODUCT(Expenses!GZ$20:GZ$24,$Z83:$Z87)*$F83,MAX((Expenses!GZ$20-$AB83/12)*$AA83*$F83,0)+MAX((Expenses!GZ$21-$AB84/12)*$AA84*$F83,0)+MAX((Expenses!GZ$22-$AB85/12)*$AA85*$F83,0)+MAX((Expenses!GZ$23-$AB86/12)*$AA86*$F83,0)+MAX((Expenses!GZ$24-$AB87/12)*$AA87*$F83,0)))))</f>
        <v>152.7729917704888</v>
      </c>
      <c r="HC254" s="154">
        <f>IF(OR(HC$165&lt;=EOMONTH($E83,$R83*(1-$O83)),HC$165&gt;EOMONTH($E83,$P83*12*(1-$O83)+$Q83*12*$O83+$R83*(1-$O83))),0,IF($X83="NNN",SUM(Expenses!HA$20:HA$24)*$F83,IF($X83="FSG",0,IF($X83="MG",SUMPRODUCT(Expenses!HA$20:HA$24,$Z83:$Z87)*$F83,MAX((Expenses!HA$20-$AB83/12)*$AA83*$F83,0)+MAX((Expenses!HA$21-$AB84/12)*$AA84*$F83,0)+MAX((Expenses!HA$22-$AB85/12)*$AA85*$F83,0)+MAX((Expenses!HA$23-$AB86/12)*$AA86*$F83,0)+MAX((Expenses!HA$24-$AB87/12)*$AA87*$F83,0)))))</f>
        <v>153.04249833596688</v>
      </c>
      <c r="HD254" s="154">
        <f>IF(OR(HD$165&lt;=EOMONTH($E83,$R83*(1-$O83)),HD$165&gt;EOMONTH($E83,$P83*12*(1-$O83)+$Q83*12*$O83+$R83*(1-$O83))),0,IF($X83="NNN",SUM(Expenses!HB$20:HB$24)*$F83,IF($X83="FSG",0,IF($X83="MG",SUMPRODUCT(Expenses!HB$20:HB$24,$Z83:$Z87)*$F83,MAX((Expenses!HB$20-$AB83/12)*$AA83*$F83,0)+MAX((Expenses!HB$21-$AB84/12)*$AA84*$F83,0)+MAX((Expenses!HB$22-$AB85/12)*$AA85*$F83,0)+MAX((Expenses!HB$23-$AB86/12)*$AA86*$F83,0)+MAX((Expenses!HB$24-$AB87/12)*$AA87*$F83,0)))))</f>
        <v>153.31266957734084</v>
      </c>
      <c r="HE254" s="154">
        <f>IF(OR(HE$165&lt;=EOMONTH($E83,$R83*(1-$O83)),HE$165&gt;EOMONTH($E83,$P83*12*(1-$O83)+$Q83*12*$O83+$R83*(1-$O83))),0,IF($X83="NNN",SUM(Expenses!HC$20:HC$24)*$F83,IF($X83="FSG",0,IF($X83="MG",SUMPRODUCT(Expenses!HC$20:HC$24,$Z83:$Z87)*$F83,MAX((Expenses!HC$20-$AB83/12)*$AA83*$F83,0)+MAX((Expenses!HC$21-$AB84/12)*$AA84*$F83,0)+MAX((Expenses!HC$22-$AB85/12)*$AA85*$F83,0)+MAX((Expenses!HC$23-$AB86/12)*$AA86*$F83,0)+MAX((Expenses!HC$24-$AB87/12)*$AA87*$F83,0)))))</f>
        <v>153.58350713388072</v>
      </c>
      <c r="HF254" s="154">
        <f>IF(OR(HF$165&lt;=EOMONTH($E83,$R83*(1-$O83)),HF$165&gt;EOMONTH($E83,$P83*12*(1-$O83)+$Q83*12*$O83+$R83*(1-$O83))),0,IF($X83="NNN",SUM(Expenses!HD$20:HD$24)*$F83,IF($X83="FSG",0,IF($X83="MG",SUMPRODUCT(Expenses!HD$20:HD$24,$Z83:$Z87)*$F83,MAX((Expenses!HD$20-$AB83/12)*$AA83*$F83,0)+MAX((Expenses!HD$21-$AB84/12)*$AA84*$F83,0)+MAX((Expenses!HD$22-$AB85/12)*$AA85*$F83,0)+MAX((Expenses!HD$23-$AB86/12)*$AA86*$F83,0)+MAX((Expenses!HD$24-$AB87/12)*$AA87*$F83,0)))))</f>
        <v>153.8550126488995</v>
      </c>
      <c r="HG254" s="154">
        <f>IF(OR(HG$165&lt;=EOMONTH($E83,$R83*(1-$O83)),HG$165&gt;EOMONTH($E83,$P83*12*(1-$O83)+$Q83*12*$O83+$R83*(1-$O83))),0,IF($X83="NNN",SUM(Expenses!HE$20:HE$24)*$F83,IF($X83="FSG",0,IF($X83="MG",SUMPRODUCT(Expenses!HE$20:HE$24,$Z83:$Z87)*$F83,MAX((Expenses!HE$20-$AB83/12)*$AA83*$F83,0)+MAX((Expenses!HE$21-$AB84/12)*$AA84*$F83,0)+MAX((Expenses!HE$22-$AB85/12)*$AA85*$F83,0)+MAX((Expenses!HE$23-$AB86/12)*$AA86*$F83,0)+MAX((Expenses!HE$24-$AB87/12)*$AA87*$F83,0)))))</f>
        <v>154.12718776976303</v>
      </c>
      <c r="HH254" s="154">
        <f>IF(OR(HH$165&lt;=EOMONTH($E83,$R83*(1-$O83)),HH$165&gt;EOMONTH($E83,$P83*12*(1-$O83)+$Q83*12*$O83+$R83*(1-$O83))),0,IF($X83="NNN",SUM(Expenses!HF$20:HF$24)*$F83,IF($X83="FSG",0,IF($X83="MG",SUMPRODUCT(Expenses!HF$20:HF$24,$Z83:$Z87)*$F83,MAX((Expenses!HF$20-$AB83/12)*$AA83*$F83,0)+MAX((Expenses!HF$21-$AB84/12)*$AA84*$F83,0)+MAX((Expenses!HF$22-$AB85/12)*$AA85*$F83,0)+MAX((Expenses!HF$23-$AB86/12)*$AA86*$F83,0)+MAX((Expenses!HF$24-$AB87/12)*$AA87*$F83,0)))))</f>
        <v>154.4000341478999</v>
      </c>
      <c r="HI254" s="154">
        <f>IF(OR(HI$165&lt;=EOMONTH($E83,$R83*(1-$O83)),HI$165&gt;EOMONTH($E83,$P83*12*(1-$O83)+$Q83*12*$O83+$R83*(1-$O83))),0,IF($X83="NNN",SUM(Expenses!HG$20:HG$24)*$F83,IF($X83="FSG",0,IF($X83="MG",SUMPRODUCT(Expenses!HG$20:HG$24,$Z83:$Z87)*$F83,MAX((Expenses!HG$20-$AB83/12)*$AA83*$F83,0)+MAX((Expenses!HG$21-$AB84/12)*$AA84*$F83,0)+MAX((Expenses!HG$22-$AB85/12)*$AA85*$F83,0)+MAX((Expenses!HG$23-$AB86/12)*$AA86*$F83,0)+MAX((Expenses!HG$24-$AB87/12)*$AA87*$F83,0)))))</f>
        <v>154.67355343881161</v>
      </c>
      <c r="HJ254" s="154">
        <f>IF(OR(HJ$165&lt;=EOMONTH($E83,$R83*(1-$O83)),HJ$165&gt;EOMONTH($E83,$P83*12*(1-$O83)+$Q83*12*$O83+$R83*(1-$O83))),0,IF($X83="NNN",SUM(Expenses!HH$20:HH$24)*$F83,IF($X83="FSG",0,IF($X83="MG",SUMPRODUCT(Expenses!HH$20:HH$24,$Z83:$Z87)*$F83,MAX((Expenses!HH$20-$AB83/12)*$AA83*$F83,0)+MAX((Expenses!HH$21-$AB84/12)*$AA84*$F83,0)+MAX((Expenses!HH$22-$AB85/12)*$AA85*$F83,0)+MAX((Expenses!HH$23-$AB86/12)*$AA86*$F83,0)+MAX((Expenses!HH$24-$AB87/12)*$AA87*$F83,0)))))</f>
        <v>154.94774730208266</v>
      </c>
      <c r="HK254" s="154">
        <f>IF(OR(HK$165&lt;=EOMONTH($E83,$R83*(1-$O83)),HK$165&gt;EOMONTH($E83,$P83*12*(1-$O83)+$Q83*12*$O83+$R83*(1-$O83))),0,IF($X83="NNN",SUM(Expenses!HI$20:HI$24)*$F83,IF($X83="FSG",0,IF($X83="MG",SUMPRODUCT(Expenses!HI$20:HI$24,$Z83:$Z87)*$F83,MAX((Expenses!HI$20-$AB83/12)*$AA83*$F83,0)+MAX((Expenses!HI$21-$AB84/12)*$AA84*$F83,0)+MAX((Expenses!HI$22-$AB85/12)*$AA85*$F83,0)+MAX((Expenses!HI$23-$AB86/12)*$AA86*$F83,0)+MAX((Expenses!HI$24-$AB87/12)*$AA87*$F83,0)))))</f>
        <v>155.22261740139047</v>
      </c>
      <c r="HL254" s="154">
        <f>IF(OR(HL$165&lt;=EOMONTH($E83,$R83*(1-$O83)),HL$165&gt;EOMONTH($E83,$P83*12*(1-$O83)+$Q83*12*$O83+$R83*(1-$O83))),0,IF($X83="NNN",SUM(Expenses!HJ$20:HJ$24)*$F83,IF($X83="FSG",0,IF($X83="MG",SUMPRODUCT(Expenses!HJ$20:HJ$24,$Z83:$Z87)*$F83,MAX((Expenses!HJ$20-$AB83/12)*$AA83*$F83,0)+MAX((Expenses!HJ$21-$AB84/12)*$AA84*$F83,0)+MAX((Expenses!HJ$22-$AB85/12)*$AA85*$F83,0)+MAX((Expenses!HJ$23-$AB86/12)*$AA86*$F83,0)+MAX((Expenses!HJ$24-$AB87/12)*$AA87*$F83,0)))))</f>
        <v>156.80304511420374</v>
      </c>
      <c r="HM254" s="154">
        <f>IF(OR(HM$165&lt;=EOMONTH($E83,$R83*(1-$O83)),HM$165&gt;EOMONTH($E83,$P83*12*(1-$O83)+$Q83*12*$O83+$R83*(1-$O83))),0,IF($X83="NNN",SUM(Expenses!HK$20:HK$24)*$F83,IF($X83="FSG",0,IF($X83="MG",SUMPRODUCT(Expenses!HK$20:HK$24,$Z83:$Z87)*$F83,MAX((Expenses!HK$20-$AB83/12)*$AA83*$F83,0)+MAX((Expenses!HK$21-$AB84/12)*$AA84*$F83,0)+MAX((Expenses!HK$22-$AB85/12)*$AA85*$F83,0)+MAX((Expenses!HK$23-$AB86/12)*$AA86*$F83,0)+MAX((Expenses!HK$24-$AB87/12)*$AA87*$F83,0)))))</f>
        <v>157.07927269303968</v>
      </c>
      <c r="HN254" s="154">
        <f>IF(OR(HN$165&lt;=EOMONTH($E83,$R83*(1-$O83)),HN$165&gt;EOMONTH($E83,$P83*12*(1-$O83)+$Q83*12*$O83+$R83*(1-$O83))),0,IF($X83="NNN",SUM(Expenses!HL$20:HL$24)*$F83,IF($X83="FSG",0,IF($X83="MG",SUMPRODUCT(Expenses!HL$20:HL$24,$Z83:$Z87)*$F83,MAX((Expenses!HL$20-$AB83/12)*$AA83*$F83,0)+MAX((Expenses!HL$21-$AB84/12)*$AA84*$F83,0)+MAX((Expenses!HL$22-$AB85/12)*$AA85*$F83,0)+MAX((Expenses!HL$23-$AB86/12)*$AA86*$F83,0)+MAX((Expenses!HL$24-$AB87/12)*$AA87*$F83,0)))))</f>
        <v>157.35618152360362</v>
      </c>
      <c r="HO254" s="154">
        <f>IF(OR(HO$165&lt;=EOMONTH($E83,$R83*(1-$O83)),HO$165&gt;EOMONTH($E83,$P83*12*(1-$O83)+$Q83*12*$O83+$R83*(1-$O83))),0,IF($X83="NNN",SUM(Expenses!HM$20:HM$24)*$F83,IF($X83="FSG",0,IF($X83="MG",SUMPRODUCT(Expenses!HM$20:HM$24,$Z83:$Z87)*$F83,MAX((Expenses!HM$20-$AB83/12)*$AA83*$F83,0)+MAX((Expenses!HM$21-$AB84/12)*$AA84*$F83,0)+MAX((Expenses!HM$22-$AB85/12)*$AA85*$F83,0)+MAX((Expenses!HM$23-$AB86/12)*$AA86*$F83,0)+MAX((Expenses!HM$24-$AB87/12)*$AA87*$F83,0)))))</f>
        <v>157.63377328604602</v>
      </c>
      <c r="HP254" s="154">
        <f>IF(OR(HP$165&lt;=EOMONTH($E83,$R83*(1-$O83)),HP$165&gt;EOMONTH($E83,$P83*12*(1-$O83)+$Q83*12*$O83+$R83*(1-$O83))),0,IF($X83="NNN",SUM(Expenses!HN$20:HN$24)*$F83,IF($X83="FSG",0,IF($X83="MG",SUMPRODUCT(Expenses!HN$20:HN$24,$Z83:$Z87)*$F83,MAX((Expenses!HN$20-$AB83/12)*$AA83*$F83,0)+MAX((Expenses!HN$21-$AB84/12)*$AA84*$F83,0)+MAX((Expenses!HN$22-$AB85/12)*$AA85*$F83,0)+MAX((Expenses!HN$23-$AB86/12)*$AA86*$F83,0)+MAX((Expenses!HN$24-$AB87/12)*$AA87*$F83,0)))))</f>
        <v>157.9120496646612</v>
      </c>
      <c r="HQ254" s="154">
        <f>IF(OR(HQ$165&lt;=EOMONTH($E83,$R83*(1-$O83)),HQ$165&gt;EOMONTH($E83,$P83*12*(1-$O83)+$Q83*12*$O83+$R83*(1-$O83))),0,IF($X83="NNN",SUM(Expenses!HO$20:HO$24)*$F83,IF($X83="FSG",0,IF($X83="MG",SUMPRODUCT(Expenses!HO$20:HO$24,$Z83:$Z87)*$F83,MAX((Expenses!HO$20-$AB83/12)*$AA83*$F83,0)+MAX((Expenses!HO$21-$AB84/12)*$AA84*$F83,0)+MAX((Expenses!HO$22-$AB85/12)*$AA85*$F83,0)+MAX((Expenses!HO$23-$AB86/12)*$AA86*$F83,0)+MAX((Expenses!HO$24-$AB87/12)*$AA87*$F83,0)))))</f>
        <v>158.1910123478973</v>
      </c>
      <c r="HR254" s="154">
        <f>IF(OR(HR$165&lt;=EOMONTH($E83,$R83*(1-$O83)),HR$165&gt;EOMONTH($E83,$P83*12*(1-$O83)+$Q83*12*$O83+$R83*(1-$O83))),0,IF($X83="NNN",SUM(Expenses!HP$20:HP$24)*$F83,IF($X83="FSG",0,IF($X83="MG",SUMPRODUCT(Expenses!HP$20:HP$24,$Z83:$Z87)*$F83,MAX((Expenses!HP$20-$AB83/12)*$AA83*$F83,0)+MAX((Expenses!HP$21-$AB84/12)*$AA84*$F83,0)+MAX((Expenses!HP$22-$AB85/12)*$AA85*$F83,0)+MAX((Expenses!HP$23-$AB86/12)*$AA86*$F83,0)+MAX((Expenses!HP$24-$AB87/12)*$AA87*$F83,0)))))</f>
        <v>158.47066302836666</v>
      </c>
      <c r="HS254" s="154">
        <f>IF(OR(HS$165&lt;=EOMONTH($E83,$R83*(1-$O83)),HS$165&gt;EOMONTH($E83,$P83*12*(1-$O83)+$Q83*12*$O83+$R83*(1-$O83))),0,IF($X83="NNN",SUM(Expenses!HQ$20:HQ$24)*$F83,IF($X83="FSG",0,IF($X83="MG",SUMPRODUCT(Expenses!HQ$20:HQ$24,$Z83:$Z87)*$F83,MAX((Expenses!HQ$20-$AB83/12)*$AA83*$F83,0)+MAX((Expenses!HQ$21-$AB84/12)*$AA84*$F83,0)+MAX((Expenses!HQ$22-$AB85/12)*$AA85*$F83,0)+MAX((Expenses!HQ$23-$AB86/12)*$AA86*$F83,0)+MAX((Expenses!HQ$24-$AB87/12)*$AA87*$F83,0)))))</f>
        <v>158.75100340285604</v>
      </c>
      <c r="HT254" s="154">
        <f>IF(OR(HT$165&lt;=EOMONTH($E83,$R83*(1-$O83)),HT$165&gt;EOMONTH($E83,$P83*12*(1-$O83)+$Q83*12*$O83+$R83*(1-$O83))),0,IF($X83="NNN",SUM(Expenses!HR$20:HR$24)*$F83,IF($X83="FSG",0,IF($X83="MG",SUMPRODUCT(Expenses!HR$20:HR$24,$Z83:$Z87)*$F83,MAX((Expenses!HR$20-$AB83/12)*$AA83*$F83,0)+MAX((Expenses!HR$21-$AB84/12)*$AA84*$F83,0)+MAX((Expenses!HR$22-$AB85/12)*$AA85*$F83,0)+MAX((Expenses!HR$23-$AB86/12)*$AA86*$F83,0)+MAX((Expenses!HR$24-$AB87/12)*$AA87*$F83,0)))))</f>
        <v>159.032035172337</v>
      </c>
      <c r="HU254" s="154">
        <f>IF(OR(HU$165&lt;=EOMONTH($E83,$R83*(1-$O83)),HU$165&gt;EOMONTH($E83,$P83*12*(1-$O83)+$Q83*12*$O83+$R83*(1-$O83))),0,IF($X83="NNN",SUM(Expenses!HS$20:HS$24)*$F83,IF($X83="FSG",0,IF($X83="MG",SUMPRODUCT(Expenses!HS$20:HS$24,$Z83:$Z87)*$F83,MAX((Expenses!HS$20-$AB83/12)*$AA83*$F83,0)+MAX((Expenses!HS$21-$AB84/12)*$AA84*$F83,0)+MAX((Expenses!HS$22-$AB85/12)*$AA85*$F83,0)+MAX((Expenses!HS$23-$AB86/12)*$AA86*$F83,0)+MAX((Expenses!HS$24-$AB87/12)*$AA87*$F83,0)))))</f>
        <v>159.31376004197614</v>
      </c>
      <c r="HV254" s="154">
        <f>IF(OR(HV$165&lt;=EOMONTH($E83,$R83*(1-$O83)),HV$165&gt;EOMONTH($E83,$P83*12*(1-$O83)+$Q83*12*$O83+$R83*(1-$O83))),0,IF($X83="NNN",SUM(Expenses!HT$20:HT$24)*$F83,IF($X83="FSG",0,IF($X83="MG",SUMPRODUCT(Expenses!HT$20:HT$24,$Z83:$Z87)*$F83,MAX((Expenses!HT$20-$AB83/12)*$AA83*$F83,0)+MAX((Expenses!HT$21-$AB84/12)*$AA84*$F83,0)+MAX((Expenses!HT$22-$AB85/12)*$AA85*$F83,0)+MAX((Expenses!HT$23-$AB86/12)*$AA86*$F83,0)+MAX((Expenses!HT$24-$AB87/12)*$AA87*$F83,0)))))</f>
        <v>159.59617972114532</v>
      </c>
      <c r="HW254" s="154">
        <f>IF(OR(HW$165&lt;=EOMONTH($E83,$R83*(1-$O83)),HW$165&gt;EOMONTH($E83,$P83*12*(1-$O83)+$Q83*12*$O83+$R83*(1-$O83))),0,IF($X83="NNN",SUM(Expenses!HU$20:HU$24)*$F83,IF($X83="FSG",0,IF($X83="MG",SUMPRODUCT(Expenses!HU$20:HU$24,$Z83:$Z87)*$F83,MAX((Expenses!HU$20-$AB83/12)*$AA83*$F83,0)+MAX((Expenses!HU$21-$AB84/12)*$AA84*$F83,0)+MAX((Expenses!HU$22-$AB85/12)*$AA85*$F83,0)+MAX((Expenses!HU$23-$AB86/12)*$AA86*$F83,0)+MAX((Expenses!HU$24-$AB87/12)*$AA87*$F83,0)))))</f>
        <v>159.87929592343232</v>
      </c>
      <c r="HX254" s="154">
        <f>IF(OR(HX$165&lt;=EOMONTH($E83,$R83*(1-$O83)),HX$165&gt;EOMONTH($E83,$P83*12*(1-$O83)+$Q83*12*$O83+$R83*(1-$O83))),0,IF($X83="NNN",SUM(Expenses!HV$20:HV$24)*$F83,IF($X83="FSG",0,IF($X83="MG",SUMPRODUCT(Expenses!HV$20:HV$24,$Z83:$Z87)*$F83,MAX((Expenses!HV$20-$AB83/12)*$AA83*$F83,0)+MAX((Expenses!HV$21-$AB84/12)*$AA84*$F83,0)+MAX((Expenses!HV$22-$AB85/12)*$AA85*$F83,0)+MAX((Expenses!HV$23-$AB86/12)*$AA86*$F83,0)+MAX((Expenses!HV$24-$AB87/12)*$AA87*$F83,0)))))</f>
        <v>161.50713646762998</v>
      </c>
      <c r="HY254" s="154">
        <f>IF(OR(HY$165&lt;=EOMONTH($E83,$R83*(1-$O83)),HY$165&gt;EOMONTH($E83,$P83*12*(1-$O83)+$Q83*12*$O83+$R83*(1-$O83))),0,IF($X83="NNN",SUM(Expenses!HW$20:HW$24)*$F83,IF($X83="FSG",0,IF($X83="MG",SUMPRODUCT(Expenses!HW$20:HW$24,$Z83:$Z87)*$F83,MAX((Expenses!HW$20-$AB83/12)*$AA83*$F83,0)+MAX((Expenses!HW$21-$AB84/12)*$AA84*$F83,0)+MAX((Expenses!HW$22-$AB85/12)*$AA85*$F83,0)+MAX((Expenses!HW$23-$AB86/12)*$AA86*$F83,0)+MAX((Expenses!HW$24-$AB87/12)*$AA87*$F83,0)))))</f>
        <v>161.791650873831</v>
      </c>
      <c r="HZ254" s="154">
        <f>IF(OR(HZ$165&lt;=EOMONTH($E83,$R83*(1-$O83)),HZ$165&gt;EOMONTH($E83,$P83*12*(1-$O83)+$Q83*12*$O83+$R83*(1-$O83))),0,IF($X83="NNN",SUM(Expenses!HX$20:HX$24)*$F83,IF($X83="FSG",0,IF($X83="MG",SUMPRODUCT(Expenses!HX$20:HX$24,$Z83:$Z87)*$F83,MAX((Expenses!HX$20-$AB83/12)*$AA83*$F83,0)+MAX((Expenses!HX$21-$AB84/12)*$AA84*$F83,0)+MAX((Expenses!HX$22-$AB85/12)*$AA85*$F83,0)+MAX((Expenses!HX$23-$AB86/12)*$AA86*$F83,0)+MAX((Expenses!HX$24-$AB87/12)*$AA87*$F83,0)))))</f>
        <v>162.07686696931182</v>
      </c>
      <c r="IA254" s="154">
        <f>IF(OR(IA$165&lt;=EOMONTH($E83,$R83*(1-$O83)),IA$165&gt;EOMONTH($E83,$P83*12*(1-$O83)+$Q83*12*$O83+$R83*(1-$O83))),0,IF($X83="NNN",SUM(Expenses!HY$20:HY$24)*$F83,IF($X83="FSG",0,IF($X83="MG",SUMPRODUCT(Expenses!HY$20:HY$24,$Z83:$Z87)*$F83,MAX((Expenses!HY$20-$AB83/12)*$AA83*$F83,0)+MAX((Expenses!HY$21-$AB84/12)*$AA84*$F83,0)+MAX((Expenses!HY$22-$AB85/12)*$AA85*$F83,0)+MAX((Expenses!HY$23-$AB86/12)*$AA86*$F83,0)+MAX((Expenses!HY$24-$AB87/12)*$AA87*$F83,0)))))</f>
        <v>162.36278648462752</v>
      </c>
      <c r="IB254" s="154">
        <f>IF(OR(IB$165&lt;=EOMONTH($E83,$R83*(1-$O83)),IB$165&gt;EOMONTH($E83,$P83*12*(1-$O83)+$Q83*12*$O83+$R83*(1-$O83))),0,IF($X83="NNN",SUM(Expenses!HZ$20:HZ$24)*$F83,IF($X83="FSG",0,IF($X83="MG",SUMPRODUCT(Expenses!HZ$20:HZ$24,$Z83:$Z87)*$F83,MAX((Expenses!HZ$20-$AB83/12)*$AA83*$F83,0)+MAX((Expenses!HZ$21-$AB84/12)*$AA84*$F83,0)+MAX((Expenses!HZ$22-$AB85/12)*$AA85*$F83,0)+MAX((Expenses!HZ$23-$AB86/12)*$AA86*$F83,0)+MAX((Expenses!HZ$24-$AB87/12)*$AA87*$F83,0)))))</f>
        <v>162.64941115460113</v>
      </c>
      <c r="IC254" s="154">
        <f>IF(OR(IC$165&lt;=EOMONTH($E83,$R83*(1-$O83)),IC$165&gt;EOMONTH($E83,$P83*12*(1-$O83)+$Q83*12*$O83+$R83*(1-$O83))),0,IF($X83="NNN",SUM(Expenses!IA$20:IA$24)*$F83,IF($X83="FSG",0,IF($X83="MG",SUMPRODUCT(Expenses!IA$20:IA$24,$Z83:$Z87)*$F83,MAX((Expenses!IA$20-$AB83/12)*$AA83*$F83,0)+MAX((Expenses!IA$21-$AB84/12)*$AA84*$F83,0)+MAX((Expenses!IA$22-$AB85/12)*$AA85*$F83,0)+MAX((Expenses!IA$23-$AB86/12)*$AA86*$F83,0)+MAX((Expenses!IA$24-$AB87/12)*$AA87*$F83,0)))))</f>
        <v>162.9367427183343</v>
      </c>
      <c r="ID254" s="154">
        <f>IF(OR(ID$165&lt;=EOMONTH($E83,$R83*(1-$O83)),ID$165&gt;EOMONTH($E83,$P83*12*(1-$O83)+$Q83*12*$O83+$R83*(1-$O83))),0,IF($X83="NNN",SUM(Expenses!IB$20:IB$24)*$F83,IF($X83="FSG",0,IF($X83="MG",SUMPRODUCT(Expenses!IB$20:IB$24,$Z83:$Z87)*$F83,MAX((Expenses!IB$20-$AB83/12)*$AA83*$F83,0)+MAX((Expenses!IB$21-$AB84/12)*$AA84*$F83,0)+MAX((Expenses!IB$22-$AB85/12)*$AA85*$F83,0)+MAX((Expenses!IB$23-$AB86/12)*$AA86*$F83,0)+MAX((Expenses!IB$24-$AB87/12)*$AA87*$F83,0)))))</f>
        <v>163.22478291921774</v>
      </c>
      <c r="IE254" s="154">
        <f>IF(OR(IE$165&lt;=EOMONTH($E83,$R83*(1-$O83)),IE$165&gt;EOMONTH($E83,$P83*12*(1-$O83)+$Q83*12*$O83+$R83*(1-$O83))),0,IF($X83="NNN",SUM(Expenses!IC$20:IC$24)*$F83,IF($X83="FSG",0,IF($X83="MG",SUMPRODUCT(Expenses!IC$20:IC$24,$Z83:$Z87)*$F83,MAX((Expenses!IC$20-$AB83/12)*$AA83*$F83,0)+MAX((Expenses!IC$21-$AB84/12)*$AA84*$F83,0)+MAX((Expenses!IC$22-$AB85/12)*$AA85*$F83,0)+MAX((Expenses!IC$23-$AB86/12)*$AA86*$F83,0)+MAX((Expenses!IC$24-$AB87/12)*$AA87*$F83,0)))))</f>
        <v>163.51353350494185</v>
      </c>
      <c r="IF254" s="154">
        <f>IF(OR(IF$165&lt;=EOMONTH($E83,$R83*(1-$O83)),IF$165&gt;EOMONTH($E83,$P83*12*(1-$O83)+$Q83*12*$O83+$R83*(1-$O83))),0,IF($X83="NNN",SUM(Expenses!ID$20:ID$24)*$F83,IF($X83="FSG",0,IF($X83="MG",SUMPRODUCT(Expenses!ID$20:ID$24,$Z83:$Z87)*$F83,MAX((Expenses!ID$20-$AB83/12)*$AA83*$F83,0)+MAX((Expenses!ID$21-$AB84/12)*$AA84*$F83,0)+MAX((Expenses!ID$22-$AB85/12)*$AA85*$F83,0)+MAX((Expenses!ID$23-$AB86/12)*$AA86*$F83,0)+MAX((Expenses!ID$24-$AB87/12)*$AA87*$F83,0)))))</f>
        <v>163.80299622750724</v>
      </c>
      <c r="IG254" s="154">
        <f>IF(OR(IG$165&lt;=EOMONTH($E83,$R83*(1-$O83)),IG$165&gt;EOMONTH($E83,$P83*12*(1-$O83)+$Q83*12*$O83+$R83*(1-$O83))),0,IF($X83="NNN",SUM(Expenses!IE$20:IE$24)*$F83,IF($X83="FSG",0,IF($X83="MG",SUMPRODUCT(Expenses!IE$20:IE$24,$Z83:$Z87)*$F83,MAX((Expenses!IE$20-$AB83/12)*$AA83*$F83,0)+MAX((Expenses!IE$21-$AB84/12)*$AA84*$F83,0)+MAX((Expenses!IE$22-$AB85/12)*$AA85*$F83,0)+MAX((Expenses!IE$23-$AB86/12)*$AA86*$F83,0)+MAX((Expenses!IE$24-$AB87/12)*$AA87*$F83,0)))))</f>
        <v>164.09317284323549</v>
      </c>
      <c r="IH254" s="154">
        <f>IF(OR(IH$165&lt;=EOMONTH($E83,$R83*(1-$O83)),IH$165&gt;EOMONTH($E83,$P83*12*(1-$O83)+$Q83*12*$O83+$R83*(1-$O83))),0,IF($X83="NNN",SUM(Expenses!IF$20:IF$24)*$F83,IF($X83="FSG",0,IF($X83="MG",SUMPRODUCT(Expenses!IF$20:IF$24,$Z83:$Z87)*$F83,MAX((Expenses!IF$20-$AB83/12)*$AA83*$F83,0)+MAX((Expenses!IF$21-$AB84/12)*$AA84*$F83,0)+MAX((Expenses!IF$22-$AB85/12)*$AA85*$F83,0)+MAX((Expenses!IF$23-$AB86/12)*$AA86*$F83,0)+MAX((Expenses!IF$24-$AB87/12)*$AA87*$F83,0)))))</f>
        <v>164.38406511277975</v>
      </c>
      <c r="II254" s="154">
        <f>IF(OR(II$165&lt;=EOMONTH($E83,$R83*(1-$O83)),II$165&gt;EOMONTH($E83,$P83*12*(1-$O83)+$Q83*12*$O83+$R83*(1-$O83))),0,IF($X83="NNN",SUM(Expenses!IG$20:IG$24)*$F83,IF($X83="FSG",0,IF($X83="MG",SUMPRODUCT(Expenses!IG$20:IG$24,$Z83:$Z87)*$F83,MAX((Expenses!IG$20-$AB83/12)*$AA83*$F83,0)+MAX((Expenses!IG$21-$AB84/12)*$AA84*$F83,0)+MAX((Expenses!IG$22-$AB85/12)*$AA85*$F83,0)+MAX((Expenses!IG$23-$AB86/12)*$AA86*$F83,0)+MAX((Expenses!IG$24-$AB87/12)*$AA87*$F83,0)))))</f>
        <v>164.67567480113536</v>
      </c>
      <c r="IJ254" s="154">
        <f>IF(OR(IJ$165&lt;=EOMONTH($E83,$R83*(1-$O83)),IJ$165&gt;EOMONTH($E83,$P83*12*(1-$O83)+$Q83*12*$O83+$R83*(1-$O83))),0,IF($X83="NNN",SUM(Expenses!IH$20:IH$24)*$F83,IF($X83="FSG",0,IF($X83="MG",SUMPRODUCT(Expenses!IH$20:IH$24,$Z83:$Z87)*$F83,MAX((Expenses!IH$20-$AB83/12)*$AA83*$F83,0)+MAX((Expenses!IH$21-$AB84/12)*$AA84*$F83,0)+MAX((Expenses!IH$22-$AB85/12)*$AA85*$F83,0)+MAX((Expenses!IH$23-$AB86/12)*$AA86*$F83,0)+MAX((Expenses!IH$24-$AB87/12)*$AA87*$F83,0)))))</f>
        <v>166.35235056165897</v>
      </c>
      <c r="IK254" s="154">
        <f>IF(OR(IK$165&lt;=EOMONTH($E83,$R83*(1-$O83)),IK$165&gt;EOMONTH($E83,$P83*12*(1-$O83)+$Q83*12*$O83+$R83*(1-$O83))),0,IF($X83="NNN",SUM(Expenses!II$20:II$24)*$F83,IF($X83="FSG",0,IF($X83="MG",SUMPRODUCT(Expenses!II$20:II$24,$Z83:$Z87)*$F83,MAX((Expenses!II$20-$AB83/12)*$AA83*$F83,0)+MAX((Expenses!II$21-$AB84/12)*$AA84*$F83,0)+MAX((Expenses!II$22-$AB85/12)*$AA85*$F83,0)+MAX((Expenses!II$23-$AB86/12)*$AA86*$F83,0)+MAX((Expenses!II$24-$AB87/12)*$AA87*$F83,0)))))</f>
        <v>166.64540040004601</v>
      </c>
      <c r="IL254" s="154">
        <f>IF(OR(IL$165&lt;=EOMONTH($E83,$R83*(1-$O83)),IL$165&gt;EOMONTH($E83,$P83*12*(1-$O83)+$Q83*12*$O83+$R83*(1-$O83))),0,IF($X83="NNN",SUM(Expenses!IJ$20:IJ$24)*$F83,IF($X83="FSG",0,IF($X83="MG",SUMPRODUCT(Expenses!IJ$20:IJ$24,$Z83:$Z87)*$F83,MAX((Expenses!IJ$20-$AB83/12)*$AA83*$F83,0)+MAX((Expenses!IJ$21-$AB84/12)*$AA84*$F83,0)+MAX((Expenses!IJ$22-$AB85/12)*$AA85*$F83,0)+MAX((Expenses!IJ$23-$AB86/12)*$AA86*$F83,0)+MAX((Expenses!IJ$24-$AB87/12)*$AA87*$F83,0)))))</f>
        <v>166.93917297839127</v>
      </c>
      <c r="IM254" s="154">
        <f>IF(OR(IM$165&lt;=EOMONTH($E83,$R83*(1-$O83)),IM$165&gt;EOMONTH($E83,$P83*12*(1-$O83)+$Q83*12*$O83+$R83*(1-$O83))),0,IF($X83="NNN",SUM(Expenses!IK$20:IK$24)*$F83,IF($X83="FSG",0,IF($X83="MG",SUMPRODUCT(Expenses!IK$20:IK$24,$Z83:$Z87)*$F83,MAX((Expenses!IK$20-$AB83/12)*$AA83*$F83,0)+MAX((Expenses!IK$21-$AB84/12)*$AA84*$F83,0)+MAX((Expenses!IK$22-$AB85/12)*$AA85*$F83,0)+MAX((Expenses!IK$23-$AB86/12)*$AA86*$F83,0)+MAX((Expenses!IK$24-$AB87/12)*$AA87*$F83,0)))))</f>
        <v>167.23367007916644</v>
      </c>
      <c r="IN254" s="154">
        <f>IF(OR(IN$165&lt;=EOMONTH($E83,$R83*(1-$O83)),IN$165&gt;EOMONTH($E83,$P83*12*(1-$O83)+$Q83*12*$O83+$R83*(1-$O83))),0,IF($X83="NNN",SUM(Expenses!IL$20:IL$24)*$F83,IF($X83="FSG",0,IF($X83="MG",SUMPRODUCT(Expenses!IL$20:IL$24,$Z83:$Z87)*$F83,MAX((Expenses!IL$20-$AB83/12)*$AA83*$F83,0)+MAX((Expenses!IL$21-$AB84/12)*$AA84*$F83,0)+MAX((Expenses!IL$22-$AB85/12)*$AA85*$F83,0)+MAX((Expenses!IL$23-$AB86/12)*$AA86*$F83,0)+MAX((Expenses!IL$24-$AB87/12)*$AA87*$F83,0)))))</f>
        <v>167.52889348923927</v>
      </c>
      <c r="IO254" s="154">
        <f>IF(OR(IO$165&lt;=EOMONTH($E83,$R83*(1-$O83)),IO$165&gt;EOMONTH($E83,$P83*12*(1-$O83)+$Q83*12*$O83+$R83*(1-$O83))),0,IF($X83="NNN",SUM(Expenses!IM$20:IM$24)*$F83,IF($X83="FSG",0,IF($X83="MG",SUMPRODUCT(Expenses!IM$20:IM$24,$Z83:$Z87)*$F83,MAX((Expenses!IM$20-$AB83/12)*$AA83*$F83,0)+MAX((Expenses!IM$21-$AB84/12)*$AA84*$F83,0)+MAX((Expenses!IM$22-$AB85/12)*$AA85*$F83,0)+MAX((Expenses!IM$23-$AB86/12)*$AA86*$F83,0)+MAX((Expenses!IM$24-$AB87/12)*$AA87*$F83,0)))))</f>
        <v>167.82484499988445</v>
      </c>
      <c r="IP254" s="154">
        <f>IF(OR(IP$165&lt;=EOMONTH($E83,$R83*(1-$O83)),IP$165&gt;EOMONTH($E83,$P83*12*(1-$O83)+$Q83*12*$O83+$R83*(1-$O83))),0,IF($X83="NNN",SUM(Expenses!IN$20:IN$24)*$F83,IF($X83="FSG",0,IF($X83="MG",SUMPRODUCT(Expenses!IN$20:IN$24,$Z83:$Z87)*$F83,MAX((Expenses!IN$20-$AB83/12)*$AA83*$F83,0)+MAX((Expenses!IN$21-$AB84/12)*$AA84*$F83,0)+MAX((Expenses!IN$22-$AB85/12)*$AA85*$F83,0)+MAX((Expenses!IN$23-$AB86/12)*$AA86*$F83,0)+MAX((Expenses!IN$24-$AB87/12)*$AA87*$F83,0)))))</f>
        <v>168.12152640679437</v>
      </c>
      <c r="IQ254" s="154">
        <f>IF(OR(IQ$165&lt;=EOMONTH($E83,$R83*(1-$O83)),IQ$165&gt;EOMONTH($E83,$P83*12*(1-$O83)+$Q83*12*$O83+$R83*(1-$O83))),0,IF($X83="NNN",SUM(Expenses!IO$20:IO$24)*$F83,IF($X83="FSG",0,IF($X83="MG",SUMPRODUCT(Expenses!IO$20:IO$24,$Z83:$Z87)*$F83,MAX((Expenses!IO$20-$AB83/12)*$AA83*$F83,0)+MAX((Expenses!IO$21-$AB84/12)*$AA84*$F83,0)+MAX((Expenses!IO$22-$AB85/12)*$AA85*$F83,0)+MAX((Expenses!IO$23-$AB86/12)*$AA86*$F83,0)+MAX((Expenses!IO$24-$AB87/12)*$AA87*$F83,0)))))</f>
        <v>168.41893951009018</v>
      </c>
      <c r="IR254" s="154">
        <f>IF(OR(IR$165&lt;=EOMONTH($E83,$R83*(1-$O83)),IR$165&gt;EOMONTH($E83,$P83*12*(1-$O83)+$Q83*12*$O83+$R83*(1-$O83))),0,IF($X83="NNN",SUM(Expenses!IP$20:IP$24)*$F83,IF($X83="FSG",0,IF($X83="MG",SUMPRODUCT(Expenses!IP$20:IP$24,$Z83:$Z87)*$F83,MAX((Expenses!IP$20-$AB83/12)*$AA83*$F83,0)+MAX((Expenses!IP$21-$AB84/12)*$AA84*$F83,0)+MAX((Expenses!IP$22-$AB85/12)*$AA85*$F83,0)+MAX((Expenses!IP$23-$AB86/12)*$AA86*$F83,0)+MAX((Expenses!IP$24-$AB87/12)*$AA87*$F83,0)))))</f>
        <v>168.71708611433255</v>
      </c>
      <c r="IS254" s="154">
        <f>IF(OR(IS$165&lt;=EOMONTH($E83,$R83*(1-$O83)),IS$165&gt;EOMONTH($E83,$P83*12*(1-$O83)+$Q83*12*$O83+$R83*(1-$O83))),0,IF($X83="NNN",SUM(Expenses!IQ$20:IQ$24)*$F83,IF($X83="FSG",0,IF($X83="MG",SUMPRODUCT(Expenses!IQ$20:IQ$24,$Z83:$Z87)*$F83,MAX((Expenses!IQ$20-$AB83/12)*$AA83*$F83,0)+MAX((Expenses!IQ$21-$AB84/12)*$AA84*$F83,0)+MAX((Expenses!IQ$22-$AB85/12)*$AA85*$F83,0)+MAX((Expenses!IQ$23-$AB86/12)*$AA86*$F83,0)+MAX((Expenses!IQ$24-$AB87/12)*$AA87*$F83,0)))))</f>
        <v>169.01596802853265</v>
      </c>
      <c r="IT254" s="154">
        <f>IF(OR(IT$165&lt;=EOMONTH($E83,$R83*(1-$O83)),IT$165&gt;EOMONTH($E83,$P83*12*(1-$O83)+$Q83*12*$O83+$R83*(1-$O83))),0,IF($X83="NNN",SUM(Expenses!IR$20:IR$24)*$F83,IF($X83="FSG",0,IF($X83="MG",SUMPRODUCT(Expenses!IR$20:IR$24,$Z83:$Z87)*$F83,MAX((Expenses!IR$20-$AB83/12)*$AA83*$F83,0)+MAX((Expenses!IR$21-$AB84/12)*$AA84*$F83,0)+MAX((Expenses!IR$22-$AB85/12)*$AA85*$F83,0)+MAX((Expenses!IR$23-$AB86/12)*$AA86*$F83,0)+MAX((Expenses!IR$24-$AB87/12)*$AA87*$F83,0)))))</f>
        <v>169.31558706616323</v>
      </c>
      <c r="IU254" s="154">
        <f>IF(OR(IU$165&lt;=EOMONTH($E83,$R83*(1-$O83)),IU$165&gt;EOMONTH($E83,$P83*12*(1-$O83)+$Q83*12*$O83+$R83*(1-$O83))),0,IF($X83="NNN",SUM(Expenses!IS$20:IS$24)*$F83,IF($X83="FSG",0,IF($X83="MG",SUMPRODUCT(Expenses!IS$20:IS$24,$Z83:$Z87)*$F83,MAX((Expenses!IS$20-$AB83/12)*$AA83*$F83,0)+MAX((Expenses!IS$21-$AB84/12)*$AA84*$F83,0)+MAX((Expenses!IS$22-$AB85/12)*$AA85*$F83,0)+MAX((Expenses!IS$23-$AB86/12)*$AA86*$F83,0)+MAX((Expenses!IS$24-$AB87/12)*$AA87*$F83,0)))))</f>
        <v>169.61594504516955</v>
      </c>
      <c r="IV254" s="154">
        <f>IF(OR(IV$165&lt;=EOMONTH($E83,$R83*(1-$O83)),IV$165&gt;EOMONTH($E83,$P83*12*(1-$O83)+$Q83*12*$O83+$R83*(1-$O83))),0,IF($X83="NNN",SUM(Expenses!IT$20:IT$24)*$F83,IF($X83="FSG",0,IF($X83="MG",SUMPRODUCT(Expenses!IT$20:IT$24,$Z83:$Z87)*$F83,MAX((Expenses!IT$20-$AB83/12)*$AA83*$F83,0)+MAX((Expenses!IT$21-$AB84/12)*$AA84*$F83,0)+MAX((Expenses!IT$22-$AB85/12)*$AA85*$F83,0)+MAX((Expenses!IT$23-$AB86/12)*$AA86*$F83,0)+MAX((Expenses!IT$24-$AB87/12)*$AA87*$F83,0)))))</f>
        <v>171.34292107850882</v>
      </c>
      <c r="IW254" s="154">
        <f>IF(OR(IW$165&lt;=EOMONTH($E83,$R83*(1-$O83)),IW$165&gt;EOMONTH($E83,$P83*12*(1-$O83)+$Q83*12*$O83+$R83*(1-$O83))),0,IF($X83="NNN",SUM(Expenses!IU$20:IU$24)*$F83,IF($X83="FSG",0,IF($X83="MG",SUMPRODUCT(Expenses!IU$20:IU$24,$Z83:$Z87)*$F83,MAX((Expenses!IU$20-$AB83/12)*$AA83*$F83,0)+MAX((Expenses!IU$21-$AB84/12)*$AA84*$F83,0)+MAX((Expenses!IU$22-$AB85/12)*$AA85*$F83,0)+MAX((Expenses!IU$23-$AB86/12)*$AA86*$F83,0)+MAX((Expenses!IU$24-$AB87/12)*$AA87*$F83,0)))))</f>
        <v>171.64476241204753</v>
      </c>
      <c r="IX254" s="154">
        <f>IF(OR(IX$165&lt;=EOMONTH($E83,$R83*(1-$O83)),IX$165&gt;EOMONTH($E83,$P83*12*(1-$O83)+$Q83*12*$O83+$R83*(1-$O83))),0,IF($X83="NNN",SUM(Expenses!IV$20:IV$24)*$F83,IF($X83="FSG",0,IF($X83="MG",SUMPRODUCT(Expenses!IV$20:IV$24,$Z83:$Z87)*$F83,MAX((Expenses!IV$20-$AB83/12)*$AA83*$F83,0)+MAX((Expenses!IV$21-$AB84/12)*$AA84*$F83,0)+MAX((Expenses!IV$22-$AB85/12)*$AA85*$F83,0)+MAX((Expenses!IV$23-$AB86/12)*$AA86*$F83,0)+MAX((Expenses!IV$24-$AB87/12)*$AA87*$F83,0)))))</f>
        <v>171.94734816774312</v>
      </c>
      <c r="IY254" s="154">
        <f>IF(OR(IY$165&lt;=EOMONTH($E83,$R83*(1-$O83)),IY$165&gt;EOMONTH($E83,$P83*12*(1-$O83)+$Q83*12*$O83+$R83*(1-$O83))),0,IF($X83="NNN",SUM(Expenses!IW$20:IW$24)*$F83,IF($X83="FSG",0,IF($X83="MG",SUMPRODUCT(Expenses!IW$20:IW$24,$Z83:$Z87)*$F83,MAX((Expenses!IW$20-$AB83/12)*$AA83*$F83,0)+MAX((Expenses!IW$21-$AB84/12)*$AA84*$F83,0)+MAX((Expenses!IW$22-$AB85/12)*$AA85*$F83,0)+MAX((Expenses!IW$23-$AB86/12)*$AA86*$F83,0)+MAX((Expenses!IW$24-$AB87/12)*$AA87*$F83,0)))))</f>
        <v>172.25068018154153</v>
      </c>
      <c r="IZ254" s="154">
        <f>IF(OR(IZ$165&lt;=EOMONTH($E83,$R83*(1-$O83)),IZ$165&gt;EOMONTH($E83,$P83*12*(1-$O83)+$Q83*12*$O83+$R83*(1-$O83))),0,IF($X83="NNN",SUM(Expenses!IX$20:IX$24)*$F83,IF($X83="FSG",0,IF($X83="MG",SUMPRODUCT(Expenses!IX$20:IX$24,$Z83:$Z87)*$F83,MAX((Expenses!IX$20-$AB83/12)*$AA83*$F83,0)+MAX((Expenses!IX$21-$AB84/12)*$AA84*$F83,0)+MAX((Expenses!IX$22-$AB85/12)*$AA85*$F83,0)+MAX((Expenses!IX$23-$AB86/12)*$AA86*$F83,0)+MAX((Expenses!IX$24-$AB87/12)*$AA87*$F83,0)))))</f>
        <v>172.55476029391656</v>
      </c>
      <c r="JA254" s="154">
        <f>IF(OR(JA$165&lt;=EOMONTH($E83,$R83*(1-$O83)),JA$165&gt;EOMONTH($E83,$P83*12*(1-$O83)+$Q83*12*$O83+$R83*(1-$O83))),0,IF($X83="NNN",SUM(Expenses!IY$20:IY$24)*$F83,IF($X83="FSG",0,IF($X83="MG",SUMPRODUCT(Expenses!IY$20:IY$24,$Z83:$Z87)*$F83,MAX((Expenses!IY$20-$AB83/12)*$AA83*$F83,0)+MAX((Expenses!IY$21-$AB84/12)*$AA84*$F83,0)+MAX((Expenses!IY$22-$AB85/12)*$AA85*$F83,0)+MAX((Expenses!IY$23-$AB86/12)*$AA86*$F83,0)+MAX((Expenses!IY$24-$AB87/12)*$AA87*$F83,0)))))</f>
        <v>172.85959034988107</v>
      </c>
      <c r="JB254" s="154">
        <f>IF(OR(JB$165&lt;=EOMONTH($E83,$R83*(1-$O83)),JB$165&gt;EOMONTH($E83,$P83*12*(1-$O83)+$Q83*12*$O83+$R83*(1-$O83))),0,IF($X83="NNN",SUM(Expenses!IZ$20:IZ$24)*$F83,IF($X83="FSG",0,IF($X83="MG",SUMPRODUCT(Expenses!IZ$20:IZ$24,$Z83:$Z87)*$F83,MAX((Expenses!IZ$20-$AB83/12)*$AA83*$F83,0)+MAX((Expenses!IZ$21-$AB84/12)*$AA84*$F83,0)+MAX((Expenses!IZ$22-$AB85/12)*$AA85*$F83,0)+MAX((Expenses!IZ$23-$AB86/12)*$AA86*$F83,0)+MAX((Expenses!IZ$24-$AB87/12)*$AA87*$F83,0)))))</f>
        <v>173.16517219899831</v>
      </c>
      <c r="JC254" s="154">
        <f>IF(OR(JC$165&lt;=EOMONTH($E83,$R83*(1-$O83)),JC$165&gt;EOMONTH($E83,$P83*12*(1-$O83)+$Q83*12*$O83+$R83*(1-$O83))),0,IF($X83="NNN",SUM(Expenses!JA$20:JA$24)*$F83,IF($X83="FSG",0,IF($X83="MG",SUMPRODUCT(Expenses!JA$20:JA$24,$Z83:$Z87)*$F83,MAX((Expenses!JA$20-$AB83/12)*$AA83*$F83,0)+MAX((Expenses!JA$21-$AB84/12)*$AA84*$F83,0)+MAX((Expenses!JA$22-$AB85/12)*$AA85*$F83,0)+MAX((Expenses!JA$23-$AB86/12)*$AA86*$F83,0)+MAX((Expenses!JA$24-$AB87/12)*$AA87*$F83,0)))))</f>
        <v>173.471507695393</v>
      </c>
      <c r="JD254" s="154">
        <f>IF(OR(JD$165&lt;=EOMONTH($E83,$R83*(1-$O83)),JD$165&gt;EOMONTH($E83,$P83*12*(1-$O83)+$Q83*12*$O83+$R83*(1-$O83))),0,IF($X83="NNN",SUM(Expenses!JB$20:JB$24)*$F83,IF($X83="FSG",0,IF($X83="MG",SUMPRODUCT(Expenses!JB$20:JB$24,$Z83:$Z87)*$F83,MAX((Expenses!JB$20-$AB83/12)*$AA83*$F83,0)+MAX((Expenses!JB$21-$AB84/12)*$AA84*$F83,0)+MAX((Expenses!JB$22-$AB85/12)*$AA85*$F83,0)+MAX((Expenses!JB$23-$AB86/12)*$AA86*$F83,0)+MAX((Expenses!JB$24-$AB87/12)*$AA87*$F83,0)))))</f>
        <v>173.77859869776262</v>
      </c>
      <c r="JE254" s="154">
        <f>IF(OR(JE$165&lt;=EOMONTH($E83,$R83*(1-$O83)),JE$165&gt;EOMONTH($E83,$P83*12*(1-$O83)+$Q83*12*$O83+$R83*(1-$O83))),0,IF($X83="NNN",SUM(Expenses!JC$20:JC$24)*$F83,IF($X83="FSG",0,IF($X83="MG",SUMPRODUCT(Expenses!JC$20:JC$24,$Z83:$Z87)*$F83,MAX((Expenses!JC$20-$AB83/12)*$AA83*$F83,0)+MAX((Expenses!JC$21-$AB84/12)*$AA84*$F83,0)+MAX((Expenses!JC$22-$AB85/12)*$AA85*$F83,0)+MAX((Expenses!JC$23-$AB86/12)*$AA86*$F83,0)+MAX((Expenses!JC$24-$AB87/12)*$AA87*$F83,0)))))</f>
        <v>174.08644706938875</v>
      </c>
      <c r="JF254" s="154">
        <f>IF(OR(JF$165&lt;=EOMONTH($E83,$R83*(1-$O83)),JF$165&gt;EOMONTH($E83,$P83*12*(1-$O83)+$Q83*12*$O83+$R83*(1-$O83))),0,IF($X83="NNN",SUM(Expenses!JD$20:JD$24)*$F83,IF($X83="FSG",0,IF($X83="MG",SUMPRODUCT(Expenses!JD$20:JD$24,$Z83:$Z87)*$F83,MAX((Expenses!JD$20-$AB83/12)*$AA83*$F83,0)+MAX((Expenses!JD$21-$AB84/12)*$AA84*$F83,0)+MAX((Expenses!JD$22-$AB85/12)*$AA85*$F83,0)+MAX((Expenses!JD$23-$AB86/12)*$AA86*$F83,0)+MAX((Expenses!JD$24-$AB87/12)*$AA87*$F83,0)))))</f>
        <v>174.39505467814826</v>
      </c>
      <c r="JG254" s="154">
        <f>IF(OR(JG$165&lt;=EOMONTH($E83,$R83*(1-$O83)),JG$165&gt;EOMONTH($E83,$P83*12*(1-$O83)+$Q83*12*$O83+$R83*(1-$O83))),0,IF($X83="NNN",SUM(Expenses!JE$20:JE$24)*$F83,IF($X83="FSG",0,IF($X83="MG",SUMPRODUCT(Expenses!JE$20:JE$24,$Z83:$Z87)*$F83,MAX((Expenses!JE$20-$AB83/12)*$AA83*$F83,0)+MAX((Expenses!JE$21-$AB84/12)*$AA84*$F83,0)+MAX((Expenses!JE$22-$AB85/12)*$AA85*$F83,0)+MAX((Expenses!JE$23-$AB86/12)*$AA86*$F83,0)+MAX((Expenses!JE$24-$AB87/12)*$AA87*$F83,0)))))</f>
        <v>174.70442339652476</v>
      </c>
      <c r="JH254" s="154">
        <f>IF(OR(JH$165&lt;=EOMONTH($E83,$R83*(1-$O83)),JH$165&gt;EOMONTH($E83,$P83*12*(1-$O83)+$Q83*12*$O83+$R83*(1-$O83))),0,IF($X83="NNN",SUM(Expenses!JF$20:JF$24)*$F83,IF($X83="FSG",0,IF($X83="MG",SUMPRODUCT(Expenses!JF$20:JF$24,$Z83:$Z87)*$F83,MAX((Expenses!JF$20-$AB83/12)*$AA83*$F83,0)+MAX((Expenses!JF$21-$AB84/12)*$AA84*$F83,0)+MAX((Expenses!JF$22-$AB85/12)*$AA85*$F83,0)+MAX((Expenses!JF$23-$AB86/12)*$AA86*$F83,0)+MAX((Expenses!JF$24-$AB87/12)*$AA87*$F83,0)))))</f>
        <v>176.48320871086423</v>
      </c>
      <c r="JI254" s="154">
        <f>IF(OR(JI$165&lt;=EOMONTH($E83,$R83*(1-$O83)),JI$165&gt;EOMONTH($E83,$P83*12*(1-$O83)+$Q83*12*$O83+$R83*(1-$O83))),0,IF($X83="NNN",SUM(Expenses!JG$20:JG$24)*$F83,IF($X83="FSG",0,IF($X83="MG",SUMPRODUCT(Expenses!JG$20:JG$24,$Z83:$Z87)*$F83,MAX((Expenses!JG$20-$AB83/12)*$AA83*$F83,0)+MAX((Expenses!JG$21-$AB84/12)*$AA84*$F83,0)+MAX((Expenses!JG$22-$AB85/12)*$AA85*$F83,0)+MAX((Expenses!JG$23-$AB86/12)*$AA86*$F83,0)+MAX((Expenses!JG$24-$AB87/12)*$AA87*$F83,0)))))</f>
        <v>176.79410528440908</v>
      </c>
      <c r="JJ254" s="154">
        <f>IF(OR(JJ$165&lt;=EOMONTH($E83,$R83*(1-$O83)),JJ$165&gt;EOMONTH($E83,$P83*12*(1-$O83)+$Q83*12*$O83+$R83*(1-$O83))),0,IF($X83="NNN",SUM(Expenses!JH$20:JH$24)*$F83,IF($X83="FSG",0,IF($X83="MG",SUMPRODUCT(Expenses!JH$20:JH$24,$Z83:$Z87)*$F83,MAX((Expenses!JH$20-$AB83/12)*$AA83*$F83,0)+MAX((Expenses!JH$21-$AB84/12)*$AA84*$F83,0)+MAX((Expenses!JH$22-$AB85/12)*$AA85*$F83,0)+MAX((Expenses!JH$23-$AB86/12)*$AA86*$F83,0)+MAX((Expenses!JH$24-$AB87/12)*$AA87*$F83,0)))))</f>
        <v>177.10576861277556</v>
      </c>
      <c r="JK254" s="154">
        <f>IF(OR(JK$165&lt;=EOMONTH($E83,$R83*(1-$O83)),JK$165&gt;EOMONTH($E83,$P83*12*(1-$O83)+$Q83*12*$O83+$R83*(1-$O83))),0,IF($X83="NNN",SUM(Expenses!JI$20:JI$24)*$F83,IF($X83="FSG",0,IF($X83="MG",SUMPRODUCT(Expenses!JI$20:JI$24,$Z83:$Z87)*$F83,MAX((Expenses!JI$20-$AB83/12)*$AA83*$F83,0)+MAX((Expenses!JI$21-$AB84/12)*$AA84*$F83,0)+MAX((Expenses!JI$22-$AB85/12)*$AA85*$F83,0)+MAX((Expenses!JI$23-$AB86/12)*$AA86*$F83,0)+MAX((Expenses!JI$24-$AB87/12)*$AA87*$F83,0)))))</f>
        <v>177.41820058698789</v>
      </c>
      <c r="JL254" s="154">
        <f>IF(OR(JL$165&lt;=EOMONTH($E83,$R83*(1-$O83)),JL$165&gt;EOMONTH($E83,$P83*12*(1-$O83)+$Q83*12*$O83+$R83*(1-$O83))),0,IF($X83="NNN",SUM(Expenses!JJ$20:JJ$24)*$F83,IF($X83="FSG",0,IF($X83="MG",SUMPRODUCT(Expenses!JJ$20:JJ$24,$Z83:$Z87)*$F83,MAX((Expenses!JJ$20-$AB83/12)*$AA83*$F83,0)+MAX((Expenses!JJ$21-$AB84/12)*$AA84*$F83,0)+MAX((Expenses!JJ$22-$AB85/12)*$AA85*$F83,0)+MAX((Expenses!JJ$23-$AB86/12)*$AA86*$F83,0)+MAX((Expenses!JJ$24-$AB87/12)*$AA87*$F83,0)))))</f>
        <v>177.73140310273419</v>
      </c>
      <c r="JM254" s="154">
        <f>IF(OR(JM$165&lt;=EOMONTH($E83,$R83*(1-$O83)),JM$165&gt;EOMONTH($E83,$P83*12*(1-$O83)+$Q83*12*$O83+$R83*(1-$O83))),0,IF($X83="NNN",SUM(Expenses!JK$20:JK$24)*$F83,IF($X83="FSG",0,IF($X83="MG",SUMPRODUCT(Expenses!JK$20:JK$24,$Z83:$Z87)*$F83,MAX((Expenses!JK$20-$AB83/12)*$AA83*$F83,0)+MAX((Expenses!JK$21-$AB84/12)*$AA84*$F83,0)+MAX((Expenses!JK$22-$AB85/12)*$AA85*$F83,0)+MAX((Expenses!JK$23-$AB86/12)*$AA86*$F83,0)+MAX((Expenses!JK$24-$AB87/12)*$AA87*$F83,0)))))</f>
        <v>178.04537806037766</v>
      </c>
      <c r="JN254" s="154">
        <f>IF(OR(JN$165&lt;=EOMONTH($E83,$R83*(1-$O83)),JN$165&gt;EOMONTH($E83,$P83*12*(1-$O83)+$Q83*12*$O83+$R83*(1-$O83))),0,IF($X83="NNN",SUM(Expenses!JL$20:JL$24)*$F83,IF($X83="FSG",0,IF($X83="MG",SUMPRODUCT(Expenses!JL$20:JL$24,$Z83:$Z87)*$F83,MAX((Expenses!JL$20-$AB83/12)*$AA83*$F83,0)+MAX((Expenses!JL$21-$AB84/12)*$AA84*$F83,0)+MAX((Expenses!JL$22-$AB85/12)*$AA85*$F83,0)+MAX((Expenses!JL$23-$AB86/12)*$AA86*$F83,0)+MAX((Expenses!JL$24-$AB87/12)*$AA87*$F83,0)))))</f>
        <v>178.36012736496841</v>
      </c>
      <c r="JO254" s="154">
        <f>IF(OR(JO$165&lt;=EOMONTH($E83,$R83*(1-$O83)),JO$165&gt;EOMONTH($E83,$P83*12*(1-$O83)+$Q83*12*$O83+$R83*(1-$O83))),0,IF($X83="NNN",SUM(Expenses!JM$20:JM$24)*$F83,IF($X83="FSG",0,IF($X83="MG",SUMPRODUCT(Expenses!JM$20:JM$24,$Z83:$Z87)*$F83,MAX((Expenses!JM$20-$AB83/12)*$AA83*$F83,0)+MAX((Expenses!JM$21-$AB84/12)*$AA84*$F83,0)+MAX((Expenses!JM$22-$AB85/12)*$AA85*$F83,0)+MAX((Expenses!JM$23-$AB86/12)*$AA86*$F83,0)+MAX((Expenses!JM$24-$AB87/12)*$AA87*$F83,0)))))</f>
        <v>178.67565292625491</v>
      </c>
      <c r="JP254" s="154">
        <f>IF(OR(JP$165&lt;=EOMONTH($E83,$R83*(1-$O83)),JP$165&gt;EOMONTH($E83,$P83*12*(1-$O83)+$Q83*12*$O83+$R83*(1-$O83))),0,IF($X83="NNN",SUM(Expenses!JN$20:JN$24)*$F83,IF($X83="FSG",0,IF($X83="MG",SUMPRODUCT(Expenses!JN$20:JN$24,$Z83:$Z87)*$F83,MAX((Expenses!JN$20-$AB83/12)*$AA83*$F83,0)+MAX((Expenses!JN$21-$AB84/12)*$AA84*$F83,0)+MAX((Expenses!JN$22-$AB85/12)*$AA85*$F83,0)+MAX((Expenses!JN$23-$AB86/12)*$AA86*$F83,0)+MAX((Expenses!JN$24-$AB87/12)*$AA87*$F83,0)))))</f>
        <v>178.99195665869564</v>
      </c>
      <c r="JQ254" s="154">
        <f>IF(OR(JQ$165&lt;=EOMONTH($E83,$R83*(1-$O83)),JQ$165&gt;EOMONTH($E83,$P83*12*(1-$O83)+$Q83*12*$O83+$R83*(1-$O83))),0,IF($X83="NNN",SUM(Expenses!JO$20:JO$24)*$F83,IF($X83="FSG",0,IF($X83="MG",SUMPRODUCT(Expenses!JO$20:JO$24,$Z83:$Z87)*$F83,MAX((Expenses!JO$20-$AB83/12)*$AA83*$F83,0)+MAX((Expenses!JO$21-$AB84/12)*$AA84*$F83,0)+MAX((Expenses!JO$22-$AB85/12)*$AA85*$F83,0)+MAX((Expenses!JO$23-$AB86/12)*$AA86*$F83,0)+MAX((Expenses!JO$24-$AB87/12)*$AA87*$F83,0)))))</f>
        <v>179.30904048147053</v>
      </c>
      <c r="JR254" s="154">
        <f>IF(OR(JR$165&lt;=EOMONTH($E83,$R83*(1-$O83)),JR$165&gt;EOMONTH($E83,$P83*12*(1-$O83)+$Q83*12*$O83+$R83*(1-$O83))),0,IF($X83="NNN",SUM(Expenses!JP$20:JP$24)*$F83,IF($X83="FSG",0,IF($X83="MG",SUMPRODUCT(Expenses!JP$20:JP$24,$Z83:$Z87)*$F83,MAX((Expenses!JP$20-$AB83/12)*$AA83*$F83,0)+MAX((Expenses!JP$21-$AB84/12)*$AA84*$F83,0)+MAX((Expenses!JP$22-$AB85/12)*$AA85*$F83,0)+MAX((Expenses!JP$23-$AB86/12)*$AA86*$F83,0)+MAX((Expenses!JP$24-$AB87/12)*$AA87*$F83,0)))))</f>
        <v>179.62690631849281</v>
      </c>
      <c r="JS254" s="154">
        <f>IF(OR(JS$165&lt;=EOMONTH($E83,$R83*(1-$O83)),JS$165&gt;EOMONTH($E83,$P83*12*(1-$O83)+$Q83*12*$O83+$R83*(1-$O83))),0,IF($X83="NNN",SUM(Expenses!JQ$20:JQ$24)*$F83,IF($X83="FSG",0,IF($X83="MG",SUMPRODUCT(Expenses!JQ$20:JQ$24,$Z83:$Z87)*$F83,MAX((Expenses!JQ$20-$AB83/12)*$AA83*$F83,0)+MAX((Expenses!JQ$21-$AB84/12)*$AA84*$F83,0)+MAX((Expenses!JQ$22-$AB85/12)*$AA85*$F83,0)+MAX((Expenses!JQ$23-$AB86/12)*$AA86*$F83,0)+MAX((Expenses!JQ$24-$AB87/12)*$AA87*$F83,0)))))</f>
        <v>179.94555609842064</v>
      </c>
      <c r="JT254" s="154">
        <f>IF(OR(JT$165&lt;=EOMONTH($E83,$R83*(1-$O83)),JT$165&gt;EOMONTH($E83,$P83*12*(1-$O83)+$Q83*12*$O83+$R83*(1-$O83))),0,IF($X83="NNN",SUM(Expenses!JR$20:JR$24)*$F83,IF($X83="FSG",0,IF($X83="MG",SUMPRODUCT(Expenses!JR$20:JR$24,$Z83:$Z87)*$F83,MAX((Expenses!JR$20-$AB83/12)*$AA83*$F83,0)+MAX((Expenses!JR$21-$AB84/12)*$AA84*$F83,0)+MAX((Expenses!JR$22-$AB85/12)*$AA85*$F83,0)+MAX((Expenses!JR$23-$AB86/12)*$AA86*$F83,0)+MAX((Expenses!JR$24-$AB87/12)*$AA87*$F83,0)))))</f>
        <v>181.77770497219026</v>
      </c>
      <c r="JU254" s="154">
        <f>IF(OR(JU$165&lt;=EOMONTH($E83,$R83*(1-$O83)),JU$165&gt;EOMONTH($E83,$P83*12*(1-$O83)+$Q83*12*$O83+$R83*(1-$O83))),0,IF($X83="NNN",SUM(Expenses!JS$20:JS$24)*$F83,IF($X83="FSG",0,IF($X83="MG",SUMPRODUCT(Expenses!JS$20:JS$24,$Z83:$Z87)*$F83,MAX((Expenses!JS$20-$AB83/12)*$AA83*$F83,0)+MAX((Expenses!JS$21-$AB84/12)*$AA84*$F83,0)+MAX((Expenses!JS$22-$AB85/12)*$AA85*$F83,0)+MAX((Expenses!JS$23-$AB86/12)*$AA86*$F83,0)+MAX((Expenses!JS$24-$AB87/12)*$AA87*$F83,0)))))</f>
        <v>182.09792844294148</v>
      </c>
      <c r="JV254" s="154">
        <f>IF(OR(JV$165&lt;=EOMONTH($E83,$R83*(1-$O83)),JV$165&gt;EOMONTH($E83,$P83*12*(1-$O83)+$Q83*12*$O83+$R83*(1-$O83))),0,IF($X83="NNN",SUM(Expenses!JT$20:JT$24)*$F83,IF($X83="FSG",0,IF($X83="MG",SUMPRODUCT(Expenses!JT$20:JT$24,$Z83:$Z87)*$F83,MAX((Expenses!JT$20-$AB83/12)*$AA83*$F83,0)+MAX((Expenses!JT$21-$AB84/12)*$AA84*$F83,0)+MAX((Expenses!JT$22-$AB85/12)*$AA85*$F83,0)+MAX((Expenses!JT$23-$AB86/12)*$AA86*$F83,0)+MAX((Expenses!JT$24-$AB87/12)*$AA87*$F83,0)))))</f>
        <v>182.41894167115893</v>
      </c>
      <c r="JW254" s="154">
        <f>IF(OR(JW$165&lt;=EOMONTH($E83,$R83*(1-$O83)),JW$165&gt;EOMONTH($E83,$P83*12*(1-$O83)+$Q83*12*$O83+$R83*(1-$O83))),0,IF($X83="NNN",SUM(Expenses!JU$20:JU$24)*$F83,IF($X83="FSG",0,IF($X83="MG",SUMPRODUCT(Expenses!JU$20:JU$24,$Z83:$Z87)*$F83,MAX((Expenses!JU$20-$AB83/12)*$AA83*$F83,0)+MAX((Expenses!JU$21-$AB84/12)*$AA84*$F83,0)+MAX((Expenses!JU$22-$AB85/12)*$AA85*$F83,0)+MAX((Expenses!JU$23-$AB86/12)*$AA86*$F83,0)+MAX((Expenses!JU$24-$AB87/12)*$AA87*$F83,0)))))</f>
        <v>182.74074660459766</v>
      </c>
      <c r="JX254" s="154">
        <f>IF(OR(JX$165&lt;=EOMONTH($E83,$R83*(1-$O83)),JX$165&gt;EOMONTH($E83,$P83*12*(1-$O83)+$Q83*12*$O83+$R83*(1-$O83))),0,IF($X83="NNN",SUM(Expenses!JV$20:JV$24)*$F83,IF($X83="FSG",0,IF($X83="MG",SUMPRODUCT(Expenses!JV$20:JV$24,$Z83:$Z87)*$F83,MAX((Expenses!JV$20-$AB83/12)*$AA83*$F83,0)+MAX((Expenses!JV$21-$AB84/12)*$AA84*$F83,0)+MAX((Expenses!JV$22-$AB85/12)*$AA85*$F83,0)+MAX((Expenses!JV$23-$AB86/12)*$AA86*$F83,0)+MAX((Expenses!JV$24-$AB87/12)*$AA87*$F83,0)))))</f>
        <v>183.06334519581634</v>
      </c>
      <c r="JY254" s="154">
        <f>IF(OR(JY$165&lt;=EOMONTH($E83,$R83*(1-$O83)),JY$165&gt;EOMONTH($E83,$P83*12*(1-$O83)+$Q83*12*$O83+$R83*(1-$O83))),0,IF($X83="NNN",SUM(Expenses!JW$20:JW$24)*$F83,IF($X83="FSG",0,IF($X83="MG",SUMPRODUCT(Expenses!JW$20:JW$24,$Z83:$Z87)*$F83,MAX((Expenses!JW$20-$AB83/12)*$AA83*$F83,0)+MAX((Expenses!JW$21-$AB84/12)*$AA84*$F83,0)+MAX((Expenses!JW$22-$AB85/12)*$AA85*$F83,0)+MAX((Expenses!JW$23-$AB86/12)*$AA86*$F83,0)+MAX((Expenses!JW$24-$AB87/12)*$AA87*$F83,0)))))</f>
        <v>183.38673940218908</v>
      </c>
      <c r="JZ254" s="154">
        <f>IF(OR(JZ$165&lt;=EOMONTH($E83,$R83*(1-$O83)),JZ$165&gt;EOMONTH($E83,$P83*12*(1-$O83)+$Q83*12*$O83+$R83*(1-$O83))),0,IF($X83="NNN",SUM(Expenses!JX$20:JX$24)*$F83,IF($X83="FSG",0,IF($X83="MG",SUMPRODUCT(Expenses!JX$20:JX$24,$Z83:$Z87)*$F83,MAX((Expenses!JX$20-$AB83/12)*$AA83*$F83,0)+MAX((Expenses!JX$21-$AB84/12)*$AA84*$F83,0)+MAX((Expenses!JX$22-$AB85/12)*$AA85*$F83,0)+MAX((Expenses!JX$23-$AB86/12)*$AA86*$F83,0)+MAX((Expenses!JX$24-$AB87/12)*$AA87*$F83,0)))))</f>
        <v>183.71093118591759</v>
      </c>
      <c r="KA254" s="154">
        <f>IF(OR(KA$165&lt;=EOMONTH($E83,$R83*(1-$O83)),KA$165&gt;EOMONTH($E83,$P83*12*(1-$O83)+$Q83*12*$O83+$R83*(1-$O83))),0,IF($X83="NNN",SUM(Expenses!JY$20:JY$24)*$F83,IF($X83="FSG",0,IF($X83="MG",SUMPRODUCT(Expenses!JY$20:JY$24,$Z83:$Z87)*$F83,MAX((Expenses!JY$20-$AB83/12)*$AA83*$F83,0)+MAX((Expenses!JY$21-$AB84/12)*$AA84*$F83,0)+MAX((Expenses!JY$22-$AB85/12)*$AA85*$F83,0)+MAX((Expenses!JY$23-$AB86/12)*$AA86*$F83,0)+MAX((Expenses!JY$24-$AB87/12)*$AA87*$F83,0)))))</f>
        <v>184.03592251404268</v>
      </c>
      <c r="KB254" s="154">
        <f>IF(OR(KB$165&lt;=EOMONTH($E83,$R83*(1-$O83)),KB$165&gt;EOMONTH($E83,$P83*12*(1-$O83)+$Q83*12*$O83+$R83*(1-$O83))),0,IF($X83="NNN",SUM(Expenses!JZ$20:JZ$24)*$F83,IF($X83="FSG",0,IF($X83="MG",SUMPRODUCT(Expenses!JZ$20:JZ$24,$Z83:$Z87)*$F83,MAX((Expenses!JZ$20-$AB83/12)*$AA83*$F83,0)+MAX((Expenses!JZ$21-$AB84/12)*$AA84*$F83,0)+MAX((Expenses!JZ$22-$AB85/12)*$AA85*$F83,0)+MAX((Expenses!JZ$23-$AB86/12)*$AA86*$F83,0)+MAX((Expenses!JZ$24-$AB87/12)*$AA87*$F83,0)))))</f>
        <v>184.36171535845665</v>
      </c>
      <c r="KC254" s="154">
        <f>IF(OR(KC$165&lt;=EOMONTH($E83,$R83*(1-$O83)),KC$165&gt;EOMONTH($E83,$P83*12*(1-$O83)+$Q83*12*$O83+$R83*(1-$O83))),0,IF($X83="NNN",SUM(Expenses!KA$20:KA$24)*$F83,IF($X83="FSG",0,IF($X83="MG",SUMPRODUCT(Expenses!KA$20:KA$24,$Z83:$Z87)*$F83,MAX((Expenses!KA$20-$AB83/12)*$AA83*$F83,0)+MAX((Expenses!KA$21-$AB84/12)*$AA84*$F83,0)+MAX((Expenses!KA$22-$AB85/12)*$AA85*$F83,0)+MAX((Expenses!KA$23-$AB86/12)*$AA86*$F83,0)+MAX((Expenses!KA$24-$AB87/12)*$AA87*$F83,0)))))</f>
        <v>184.68831169591476</v>
      </c>
      <c r="KD254" s="154">
        <f>IF(OR(KD$165&lt;=EOMONTH($E83,$R83*(1-$O83)),KD$165&gt;EOMONTH($E83,$P83*12*(1-$O83)+$Q83*12*$O83+$R83*(1-$O83))),0,IF($X83="NNN",SUM(Expenses!KB$20:KB$24)*$F83,IF($X83="FSG",0,IF($X83="MG",SUMPRODUCT(Expenses!KB$20:KB$24,$Z83:$Z87)*$F83,MAX((Expenses!KB$20-$AB83/12)*$AA83*$F83,0)+MAX((Expenses!KB$21-$AB84/12)*$AA84*$F83,0)+MAX((Expenses!KB$22-$AB85/12)*$AA85*$F83,0)+MAX((Expenses!KB$23-$AB86/12)*$AA86*$F83,0)+MAX((Expenses!KB$24-$AB87/12)*$AA87*$F83,0)))))</f>
        <v>185.01571350804775</v>
      </c>
      <c r="KE254" s="154">
        <f>IF(OR(KE$165&lt;=EOMONTH($E83,$R83*(1-$O83)),KE$165&gt;EOMONTH($E83,$P83*12*(1-$O83)+$Q83*12*$O83+$R83*(1-$O83))),0,IF($X83="NNN",SUM(Expenses!KC$20:KC$24)*$F83,IF($X83="FSG",0,IF($X83="MG",SUMPRODUCT(Expenses!KC$20:KC$24,$Z83:$Z87)*$F83,MAX((Expenses!KC$20-$AB83/12)*$AA83*$F83,0)+MAX((Expenses!KC$21-$AB84/12)*$AA84*$F83,0)+MAX((Expenses!KC$22-$AB85/12)*$AA85*$F83,0)+MAX((Expenses!KC$23-$AB86/12)*$AA86*$F83,0)+MAX((Expenses!KC$24-$AB87/12)*$AA87*$F83,0)))))</f>
        <v>185.34392278137338</v>
      </c>
      <c r="KF254" s="154">
        <f>IF(OR(KF$165&lt;=EOMONTH($E83,$R83*(1-$O83)),KF$165&gt;EOMONTH($E83,$P83*12*(1-$O83)+$Q83*12*$O83+$R83*(1-$O83))),0,IF($X83="NNN",SUM(Expenses!KD$20:KD$24)*$F83,IF($X83="FSG",0,IF($X83="MG",SUMPRODUCT(Expenses!KD$20:KD$24,$Z83:$Z87)*$F83,MAX((Expenses!KD$20-$AB83/12)*$AA83*$F83,0)+MAX((Expenses!KD$21-$AB84/12)*$AA84*$F83,0)+MAX((Expenses!KD$22-$AB85/12)*$AA85*$F83,0)+MAX((Expenses!KD$23-$AB86/12)*$AA86*$F83,0)+MAX((Expenses!KD$24-$AB87/12)*$AA87*$F83,0)))))</f>
        <v>187.23103612135611</v>
      </c>
      <c r="KG254" s="154">
        <f>IF(OR(KG$165&lt;=EOMONTH($E83,$R83*(1-$O83)),KG$165&gt;EOMONTH($E83,$P83*12*(1-$O83)+$Q83*12*$O83+$R83*(1-$O83))),0,IF($X83="NNN",SUM(Expenses!KE$20:KE$24)*$F83,IF($X83="FSG",0,IF($X83="MG",SUMPRODUCT(Expenses!KE$20:KE$24,$Z83:$Z87)*$F83,MAX((Expenses!KE$20-$AB83/12)*$AA83*$F83,0)+MAX((Expenses!KE$21-$AB84/12)*$AA84*$F83,0)+MAX((Expenses!KE$22-$AB85/12)*$AA85*$F83,0)+MAX((Expenses!KE$23-$AB86/12)*$AA86*$F83,0)+MAX((Expenses!KE$24-$AB87/12)*$AA87*$F83,0)))))</f>
        <v>187.56086629622982</v>
      </c>
      <c r="KH254" s="154">
        <f>IF(OR(KH$165&lt;=EOMONTH($E83,$R83*(1-$O83)),KH$165&gt;EOMONTH($E83,$P83*12*(1-$O83)+$Q83*12*$O83+$R83*(1-$O83))),0,IF($X83="NNN",SUM(Expenses!KF$20:KF$24)*$F83,IF($X83="FSG",0,IF($X83="MG",SUMPRODUCT(Expenses!KF$20:KF$24,$Z83:$Z87)*$F83,MAX((Expenses!KF$20-$AB83/12)*$AA83*$F83,0)+MAX((Expenses!KF$21-$AB84/12)*$AA84*$F83,0)+MAX((Expenses!KF$22-$AB85/12)*$AA85*$F83,0)+MAX((Expenses!KF$23-$AB86/12)*$AA86*$F83,0)+MAX((Expenses!KF$24-$AB87/12)*$AA87*$F83,0)))))</f>
        <v>187.89150992129385</v>
      </c>
      <c r="KI254" s="154">
        <f>IF(OR(KI$165&lt;=EOMONTH($E83,$R83*(1-$O83)),KI$165&gt;EOMONTH($E83,$P83*12*(1-$O83)+$Q83*12*$O83+$R83*(1-$O83))),0,IF($X83="NNN",SUM(Expenses!KG$20:KG$24)*$F83,IF($X83="FSG",0,IF($X83="MG",SUMPRODUCT(Expenses!KG$20:KG$24,$Z83:$Z87)*$F83,MAX((Expenses!KG$20-$AB83/12)*$AA83*$F83,0)+MAX((Expenses!KG$21-$AB84/12)*$AA84*$F83,0)+MAX((Expenses!KG$22-$AB85/12)*$AA85*$F83,0)+MAX((Expenses!KG$23-$AB86/12)*$AA86*$F83,0)+MAX((Expenses!KG$24-$AB87/12)*$AA87*$F83,0)))))</f>
        <v>188.22296900273574</v>
      </c>
      <c r="KJ254" s="154">
        <f>IF(OR(KJ$165&lt;=EOMONTH($E83,$R83*(1-$O83)),KJ$165&gt;EOMONTH($E83,$P83*12*(1-$O83)+$Q83*12*$O83+$R83*(1-$O83))),0,IF($X83="NNN",SUM(Expenses!KH$20:KH$24)*$F83,IF($X83="FSG",0,IF($X83="MG",SUMPRODUCT(Expenses!KH$20:KH$24,$Z83:$Z87)*$F83,MAX((Expenses!KH$20-$AB83/12)*$AA83*$F83,0)+MAX((Expenses!KH$21-$AB84/12)*$AA84*$F83,0)+MAX((Expenses!KH$22-$AB85/12)*$AA85*$F83,0)+MAX((Expenses!KH$23-$AB86/12)*$AA86*$F83,0)+MAX((Expenses!KH$24-$AB87/12)*$AA87*$F83,0)))))</f>
        <v>188.55524555169097</v>
      </c>
      <c r="KK254" s="154">
        <f>IF(OR(KK$165&lt;=EOMONTH($E83,$R83*(1-$O83)),KK$165&gt;EOMONTH($E83,$P83*12*(1-$O83)+$Q83*12*$O83+$R83*(1-$O83))),0,IF($X83="NNN",SUM(Expenses!KI$20:KI$24)*$F83,IF($X83="FSG",0,IF($X83="MG",SUMPRODUCT(Expenses!KI$20:KI$24,$Z83:$Z87)*$F83,MAX((Expenses!KI$20-$AB83/12)*$AA83*$F83,0)+MAX((Expenses!KI$21-$AB84/12)*$AA84*$F83,0)+MAX((Expenses!KI$22-$AB85/12)*$AA85*$F83,0)+MAX((Expenses!KI$23-$AB86/12)*$AA86*$F83,0)+MAX((Expenses!KI$24-$AB87/12)*$AA87*$F83,0)))))</f>
        <v>188.88834158425493</v>
      </c>
      <c r="KL254" s="154">
        <f>IF(OR(KL$165&lt;=EOMONTH($E83,$R83*(1-$O83)),KL$165&gt;EOMONTH($E83,$P83*12*(1-$O83)+$Q83*12*$O83+$R83*(1-$O83))),0,IF($X83="NNN",SUM(Expenses!KJ$20:KJ$24)*$F83,IF($X83="FSG",0,IF($X83="MG",SUMPRODUCT(Expenses!KJ$20:KJ$24,$Z83:$Z87)*$F83,MAX((Expenses!KJ$20-$AB83/12)*$AA83*$F83,0)+MAX((Expenses!KJ$21-$AB84/12)*$AA84*$F83,0)+MAX((Expenses!KJ$22-$AB85/12)*$AA85*$F83,0)+MAX((Expenses!KJ$23-$AB86/12)*$AA86*$F83,0)+MAX((Expenses!KJ$24-$AB87/12)*$AA87*$F83,0)))))</f>
        <v>189.22225912149526</v>
      </c>
      <c r="KM254" s="154">
        <f>IF(OR(KM$165&lt;=EOMONTH($E83,$R83*(1-$O83)),KM$165&gt;EOMONTH($E83,$P83*12*(1-$O83)+$Q83*12*$O83+$R83*(1-$O83))),0,IF($X83="NNN",SUM(Expenses!KK$20:KK$24)*$F83,IF($X83="FSG",0,IF($X83="MG",SUMPRODUCT(Expenses!KK$20:KK$24,$Z83:$Z87)*$F83,MAX((Expenses!KK$20-$AB83/12)*$AA83*$F83,0)+MAX((Expenses!KK$21-$AB84/12)*$AA84*$F83,0)+MAX((Expenses!KK$22-$AB85/12)*$AA85*$F83,0)+MAX((Expenses!KK$23-$AB86/12)*$AA86*$F83,0)+MAX((Expenses!KK$24-$AB87/12)*$AA87*$F83,0)))))</f>
        <v>189.55700018946413</v>
      </c>
      <c r="KN254" s="154">
        <f>IF(OR(KN$165&lt;=EOMONTH($E83,$R83*(1-$O83)),KN$165&gt;EOMONTH($E83,$P83*12*(1-$O83)+$Q83*12*$O83+$R83*(1-$O83))),0,IF($X83="NNN",SUM(Expenses!KL$20:KL$24)*$F83,IF($X83="FSG",0,IF($X83="MG",SUMPRODUCT(Expenses!KL$20:KL$24,$Z83:$Z87)*$F83,MAX((Expenses!KL$20-$AB83/12)*$AA83*$F83,0)+MAX((Expenses!KL$21-$AB84/12)*$AA84*$F83,0)+MAX((Expenses!KL$22-$AB85/12)*$AA85*$F83,0)+MAX((Expenses!KL$23-$AB86/12)*$AA86*$F83,0)+MAX((Expenses!KL$24-$AB87/12)*$AA87*$F83,0)))))</f>
        <v>189.89256681921051</v>
      </c>
      <c r="KO254" s="154">
        <f>IF(OR(KO$165&lt;=EOMONTH($E83,$R83*(1-$O83)),KO$165&gt;EOMONTH($E83,$P83*12*(1-$O83)+$Q83*12*$O83+$R83*(1-$O83))),0,IF($X83="NNN",SUM(Expenses!KM$20:KM$24)*$F83,IF($X83="FSG",0,IF($X83="MG",SUMPRODUCT(Expenses!KM$20:KM$24,$Z83:$Z87)*$F83,MAX((Expenses!KM$20-$AB83/12)*$AA83*$F83,0)+MAX((Expenses!KM$21-$AB84/12)*$AA84*$F83,0)+MAX((Expenses!KM$22-$AB85/12)*$AA85*$F83,0)+MAX((Expenses!KM$23-$AB86/12)*$AA86*$F83,0)+MAX((Expenses!KM$24-$AB87/12)*$AA87*$F83,0)))))</f>
        <v>190.22896104679239</v>
      </c>
      <c r="KP254" s="154">
        <f>IF(OR(KP$165&lt;=EOMONTH($E83,$R83*(1-$O83)),KP$165&gt;EOMONTH($E83,$P83*12*(1-$O83)+$Q83*12*$O83+$R83*(1-$O83))),0,IF($X83="NNN",SUM(Expenses!KN$20:KN$24)*$F83,IF($X83="FSG",0,IF($X83="MG",SUMPRODUCT(Expenses!KN$20:KN$24,$Z83:$Z87)*$F83,MAX((Expenses!KN$20-$AB83/12)*$AA83*$F83,0)+MAX((Expenses!KN$21-$AB84/12)*$AA84*$F83,0)+MAX((Expenses!KN$22-$AB85/12)*$AA85*$F83,0)+MAX((Expenses!KN$23-$AB86/12)*$AA86*$F83,0)+MAX((Expenses!KN$24-$AB87/12)*$AA87*$F83,0)))))</f>
        <v>190.56618491328936</v>
      </c>
      <c r="KQ254" s="154">
        <f>IF(OR(KQ$165&lt;=EOMONTH($E83,$R83*(1-$O83)),KQ$165&gt;EOMONTH($E83,$P83*12*(1-$O83)+$Q83*12*$O83+$R83*(1-$O83))),0,IF($X83="NNN",SUM(Expenses!KO$20:KO$24)*$F83,IF($X83="FSG",0,IF($X83="MG",SUMPRODUCT(Expenses!KO$20:KO$24,$Z83:$Z87)*$F83,MAX((Expenses!KO$20-$AB83/12)*$AA83*$F83,0)+MAX((Expenses!KO$21-$AB84/12)*$AA84*$F83,0)+MAX((Expenses!KO$22-$AB85/12)*$AA85*$F83,0)+MAX((Expenses!KO$23-$AB86/12)*$AA86*$F83,0)+MAX((Expenses!KO$24-$AB87/12)*$AA87*$F83,0)))))</f>
        <v>0</v>
      </c>
      <c r="KR254" s="154">
        <f>IF(OR(KR$165&lt;=EOMONTH($E83,$R83*(1-$O83)),KR$165&gt;EOMONTH($E83,$P83*12*(1-$O83)+$Q83*12*$O83+$R83*(1-$O83))),0,IF($X83="NNN",SUM(Expenses!KP$20:KP$24)*$F83,IF($X83="FSG",0,IF($X83="MG",SUMPRODUCT(Expenses!KP$20:KP$24,$Z83:$Z87)*$F83,MAX((Expenses!KP$20-$AB83/12)*$AA83*$F83,0)+MAX((Expenses!KP$21-$AB84/12)*$AA84*$F83,0)+MAX((Expenses!KP$22-$AB85/12)*$AA85*$F83,0)+MAX((Expenses!KP$23-$AB86/12)*$AA86*$F83,0)+MAX((Expenses!KP$24-$AB87/12)*$AA87*$F83,0)))))</f>
        <v>0</v>
      </c>
      <c r="KS254" s="154">
        <f>IF(OR(KS$165&lt;=EOMONTH($E83,$R83*(1-$O83)),KS$165&gt;EOMONTH($E83,$P83*12*(1-$O83)+$Q83*12*$O83+$R83*(1-$O83))),0,IF($X83="NNN",SUM(Expenses!KQ$20:KQ$24)*$F83,IF($X83="FSG",0,IF($X83="MG",SUMPRODUCT(Expenses!KQ$20:KQ$24,$Z83:$Z87)*$F83,MAX((Expenses!KQ$20-$AB83/12)*$AA83*$F83,0)+MAX((Expenses!KQ$21-$AB84/12)*$AA84*$F83,0)+MAX((Expenses!KQ$22-$AB85/12)*$AA85*$F83,0)+MAX((Expenses!KQ$23-$AB86/12)*$AA86*$F83,0)+MAX((Expenses!KQ$24-$AB87/12)*$AA87*$F83,0)))))</f>
        <v>0</v>
      </c>
      <c r="KT254" s="154">
        <f>IF(OR(KT$165&lt;=EOMONTH($E83,$R83*(1-$O83)),KT$165&gt;EOMONTH($E83,$P83*12*(1-$O83)+$Q83*12*$O83+$R83*(1-$O83))),0,IF($X83="NNN",SUM(Expenses!KR$20:KR$24)*$F83,IF($X83="FSG",0,IF($X83="MG",SUMPRODUCT(Expenses!KR$20:KR$24,$Z83:$Z87)*$F83,MAX((Expenses!KR$20-$AB83/12)*$AA83*$F83,0)+MAX((Expenses!KR$21-$AB84/12)*$AA84*$F83,0)+MAX((Expenses!KR$22-$AB85/12)*$AA85*$F83,0)+MAX((Expenses!KR$23-$AB86/12)*$AA86*$F83,0)+MAX((Expenses!KR$24-$AB87/12)*$AA87*$F83,0)))))</f>
        <v>0</v>
      </c>
      <c r="KU254" s="154">
        <f>IF(OR(KU$165&lt;=EOMONTH($E83,$R83*(1-$O83)),KU$165&gt;EOMONTH($E83,$P83*12*(1-$O83)+$Q83*12*$O83+$R83*(1-$O83))),0,IF($X83="NNN",SUM(Expenses!KS$20:KS$24)*$F83,IF($X83="FSG",0,IF($X83="MG",SUMPRODUCT(Expenses!KS$20:KS$24,$Z83:$Z87)*$F83,MAX((Expenses!KS$20-$AB83/12)*$AA83*$F83,0)+MAX((Expenses!KS$21-$AB84/12)*$AA84*$F83,0)+MAX((Expenses!KS$22-$AB85/12)*$AA85*$F83,0)+MAX((Expenses!KS$23-$AB86/12)*$AA86*$F83,0)+MAX((Expenses!KS$24-$AB87/12)*$AA87*$F83,0)))))</f>
        <v>0</v>
      </c>
      <c r="KV254" s="154">
        <f>IF(OR(KV$165&lt;=EOMONTH($E83,$R83*(1-$O83)),KV$165&gt;EOMONTH($E83,$P83*12*(1-$O83)+$Q83*12*$O83+$R83*(1-$O83))),0,IF($X83="NNN",SUM(Expenses!KT$20:KT$24)*$F83,IF($X83="FSG",0,IF($X83="MG",SUMPRODUCT(Expenses!KT$20:KT$24,$Z83:$Z87)*$F83,MAX((Expenses!KT$20-$AB83/12)*$AA83*$F83,0)+MAX((Expenses!KT$21-$AB84/12)*$AA84*$F83,0)+MAX((Expenses!KT$22-$AB85/12)*$AA85*$F83,0)+MAX((Expenses!KT$23-$AB86/12)*$AA86*$F83,0)+MAX((Expenses!KT$24-$AB87/12)*$AA87*$F83,0)))))</f>
        <v>0</v>
      </c>
      <c r="KW254" s="154">
        <f>IF(OR(KW$165&lt;=EOMONTH($E83,$R83*(1-$O83)),KW$165&gt;EOMONTH($E83,$P83*12*(1-$O83)+$Q83*12*$O83+$R83*(1-$O83))),0,IF($X83="NNN",SUM(Expenses!KU$20:KU$24)*$F83,IF($X83="FSG",0,IF($X83="MG",SUMPRODUCT(Expenses!KU$20:KU$24,$Z83:$Z87)*$F83,MAX((Expenses!KU$20-$AB83/12)*$AA83*$F83,0)+MAX((Expenses!KU$21-$AB84/12)*$AA84*$F83,0)+MAX((Expenses!KU$22-$AB85/12)*$AA85*$F83,0)+MAX((Expenses!KU$23-$AB86/12)*$AA86*$F83,0)+MAX((Expenses!KU$24-$AB87/12)*$AA87*$F83,0)))))</f>
        <v>0</v>
      </c>
      <c r="KX254" s="154">
        <f>IF(OR(KX$165&lt;=EOMONTH($E83,$R83*(1-$O83)),KX$165&gt;EOMONTH($E83,$P83*12*(1-$O83)+$Q83*12*$O83+$R83*(1-$O83))),0,IF($X83="NNN",SUM(Expenses!KV$20:KV$24)*$F83,IF($X83="FSG",0,IF($X83="MG",SUMPRODUCT(Expenses!KV$20:KV$24,$Z83:$Z87)*$F83,MAX((Expenses!KV$20-$AB83/12)*$AA83*$F83,0)+MAX((Expenses!KV$21-$AB84/12)*$AA84*$F83,0)+MAX((Expenses!KV$22-$AB85/12)*$AA85*$F83,0)+MAX((Expenses!KV$23-$AB86/12)*$AA86*$F83,0)+MAX((Expenses!KV$24-$AB87/12)*$AA87*$F83,0)))))</f>
        <v>0</v>
      </c>
      <c r="KY254" s="154">
        <f>IF(OR(KY$165&lt;=EOMONTH($E83,$R83*(1-$O83)),KY$165&gt;EOMONTH($E83,$P83*12*(1-$O83)+$Q83*12*$O83+$R83*(1-$O83))),0,IF($X83="NNN",SUM(Expenses!KW$20:KW$24)*$F83,IF($X83="FSG",0,IF($X83="MG",SUMPRODUCT(Expenses!KW$20:KW$24,$Z83:$Z87)*$F83,MAX((Expenses!KW$20-$AB83/12)*$AA83*$F83,0)+MAX((Expenses!KW$21-$AB84/12)*$AA84*$F83,0)+MAX((Expenses!KW$22-$AB85/12)*$AA85*$F83,0)+MAX((Expenses!KW$23-$AB86/12)*$AA86*$F83,0)+MAX((Expenses!KW$24-$AB87/12)*$AA87*$F83,0)))))</f>
        <v>0</v>
      </c>
      <c r="KZ254" s="154">
        <f>IF(OR(KZ$165&lt;=EOMONTH($E83,$R83*(1-$O83)),KZ$165&gt;EOMONTH($E83,$P83*12*(1-$O83)+$Q83*12*$O83+$R83*(1-$O83))),0,IF($X83="NNN",SUM(Expenses!KX$20:KX$24)*$F83,IF($X83="FSG",0,IF($X83="MG",SUMPRODUCT(Expenses!KX$20:KX$24,$Z83:$Z87)*$F83,MAX((Expenses!KX$20-$AB83/12)*$AA83*$F83,0)+MAX((Expenses!KX$21-$AB84/12)*$AA84*$F83,0)+MAX((Expenses!KX$22-$AB85/12)*$AA85*$F83,0)+MAX((Expenses!KX$23-$AB86/12)*$AA86*$F83,0)+MAX((Expenses!KX$24-$AB87/12)*$AA87*$F83,0)))))</f>
        <v>0</v>
      </c>
      <c r="LA254" s="154">
        <f>IF(OR(LA$165&lt;=EOMONTH($E83,$R83*(1-$O83)),LA$165&gt;EOMONTH($E83,$P83*12*(1-$O83)+$Q83*12*$O83+$R83*(1-$O83))),0,IF($X83="NNN",SUM(Expenses!KY$20:KY$24)*$F83,IF($X83="FSG",0,IF($X83="MG",SUMPRODUCT(Expenses!KY$20:KY$24,$Z83:$Z87)*$F83,MAX((Expenses!KY$20-$AB83/12)*$AA83*$F83,0)+MAX((Expenses!KY$21-$AB84/12)*$AA84*$F83,0)+MAX((Expenses!KY$22-$AB85/12)*$AA85*$F83,0)+MAX((Expenses!KY$23-$AB86/12)*$AA86*$F83,0)+MAX((Expenses!KY$24-$AB87/12)*$AA87*$F83,0)))))</f>
        <v>0</v>
      </c>
      <c r="LB254" s="154">
        <f>IF(OR(LB$165&lt;=EOMONTH($E83,$R83*(1-$O83)),LB$165&gt;EOMONTH($E83,$P83*12*(1-$O83)+$Q83*12*$O83+$R83*(1-$O83))),0,IF($X83="NNN",SUM(Expenses!KZ$20:KZ$24)*$F83,IF($X83="FSG",0,IF($X83="MG",SUMPRODUCT(Expenses!KZ$20:KZ$24,$Z83:$Z87)*$F83,MAX((Expenses!KZ$20-$AB83/12)*$AA83*$F83,0)+MAX((Expenses!KZ$21-$AB84/12)*$AA84*$F83,0)+MAX((Expenses!KZ$22-$AB85/12)*$AA85*$F83,0)+MAX((Expenses!KZ$23-$AB86/12)*$AA86*$F83,0)+MAX((Expenses!KZ$24-$AB87/12)*$AA87*$F83,0)))))</f>
        <v>0</v>
      </c>
      <c r="LC254" s="154">
        <f>IF(OR(LC$165&lt;=EOMONTH($E83,$R83*(1-$O83)),LC$165&gt;EOMONTH($E83,$P83*12*(1-$O83)+$Q83*12*$O83+$R83*(1-$O83))),0,IF($X83="NNN",SUM(Expenses!LA$20:LA$24)*$F83,IF($X83="FSG",0,IF($X83="MG",SUMPRODUCT(Expenses!LA$20:LA$24,$Z83:$Z87)*$F83,MAX((Expenses!LA$20-$AB83/12)*$AA83*$F83,0)+MAX((Expenses!LA$21-$AB84/12)*$AA84*$F83,0)+MAX((Expenses!LA$22-$AB85/12)*$AA85*$F83,0)+MAX((Expenses!LA$23-$AB86/12)*$AA86*$F83,0)+MAX((Expenses!LA$24-$AB87/12)*$AA87*$F83,0)))))</f>
        <v>0</v>
      </c>
      <c r="LD254" s="154">
        <f>IF(OR(LD$165&lt;=EOMONTH($E83,$R83*(1-$O83)),LD$165&gt;EOMONTH($E83,$P83*12*(1-$O83)+$Q83*12*$O83+$R83*(1-$O83))),0,IF($X83="NNN",SUM(Expenses!LB$20:LB$24)*$F83,IF($X83="FSG",0,IF($X83="MG",SUMPRODUCT(Expenses!LB$20:LB$24,$Z83:$Z87)*$F83,MAX((Expenses!LB$20-$AB83/12)*$AA83*$F83,0)+MAX((Expenses!LB$21-$AB84/12)*$AA84*$F83,0)+MAX((Expenses!LB$22-$AB85/12)*$AA85*$F83,0)+MAX((Expenses!LB$23-$AB86/12)*$AA86*$F83,0)+MAX((Expenses!LB$24-$AB87/12)*$AA87*$F83,0)))))</f>
        <v>0</v>
      </c>
      <c r="LE254" s="154">
        <f>IF(OR(LE$165&lt;=EOMONTH($E83,$R83*(1-$O83)),LE$165&gt;EOMONTH($E83,$P83*12*(1-$O83)+$Q83*12*$O83+$R83*(1-$O83))),0,IF($X83="NNN",SUM(Expenses!LC$20:LC$24)*$F83,IF($X83="FSG",0,IF($X83="MG",SUMPRODUCT(Expenses!LC$20:LC$24,$Z83:$Z87)*$F83,MAX((Expenses!LC$20-$AB83/12)*$AA83*$F83,0)+MAX((Expenses!LC$21-$AB84/12)*$AA84*$F83,0)+MAX((Expenses!LC$22-$AB85/12)*$AA85*$F83,0)+MAX((Expenses!LC$23-$AB86/12)*$AA86*$F83,0)+MAX((Expenses!LC$24-$AB87/12)*$AA87*$F83,0)))))</f>
        <v>0</v>
      </c>
      <c r="LF254" s="154">
        <f>IF(OR(LF$165&lt;=EOMONTH($E83,$R83*(1-$O83)),LF$165&gt;EOMONTH($E83,$P83*12*(1-$O83)+$Q83*12*$O83+$R83*(1-$O83))),0,IF($X83="NNN",SUM(Expenses!LD$20:LD$24)*$F83,IF($X83="FSG",0,IF($X83="MG",SUMPRODUCT(Expenses!LD$20:LD$24,$Z83:$Z87)*$F83,MAX((Expenses!LD$20-$AB83/12)*$AA83*$F83,0)+MAX((Expenses!LD$21-$AB84/12)*$AA84*$F83,0)+MAX((Expenses!LD$22-$AB85/12)*$AA85*$F83,0)+MAX((Expenses!LD$23-$AB86/12)*$AA86*$F83,0)+MAX((Expenses!LD$24-$AB87/12)*$AA87*$F83,0)))))</f>
        <v>0</v>
      </c>
      <c r="LG254" s="154">
        <f>IF(OR(LG$165&lt;=EOMONTH($E83,$R83*(1-$O83)),LG$165&gt;EOMONTH($E83,$P83*12*(1-$O83)+$Q83*12*$O83+$R83*(1-$O83))),0,IF($X83="NNN",SUM(Expenses!LE$20:LE$24)*$F83,IF($X83="FSG",0,IF($X83="MG",SUMPRODUCT(Expenses!LE$20:LE$24,$Z83:$Z87)*$F83,MAX((Expenses!LE$20-$AB83/12)*$AA83*$F83,0)+MAX((Expenses!LE$21-$AB84/12)*$AA84*$F83,0)+MAX((Expenses!LE$22-$AB85/12)*$AA85*$F83,0)+MAX((Expenses!LE$23-$AB86/12)*$AA86*$F83,0)+MAX((Expenses!LE$24-$AB87/12)*$AA87*$F83,0)))))</f>
        <v>0</v>
      </c>
      <c r="LH254" s="154">
        <f>IF(OR(LH$165&lt;=EOMONTH($E83,$R83*(1-$O83)),LH$165&gt;EOMONTH($E83,$P83*12*(1-$O83)+$Q83*12*$O83+$R83*(1-$O83))),0,IF($X83="NNN",SUM(Expenses!LF$20:LF$24)*$F83,IF($X83="FSG",0,IF($X83="MG",SUMPRODUCT(Expenses!LF$20:LF$24,$Z83:$Z87)*$F83,MAX((Expenses!LF$20-$AB83/12)*$AA83*$F83,0)+MAX((Expenses!LF$21-$AB84/12)*$AA84*$F83,0)+MAX((Expenses!LF$22-$AB85/12)*$AA85*$F83,0)+MAX((Expenses!LF$23-$AB86/12)*$AA86*$F83,0)+MAX((Expenses!LF$24-$AB87/12)*$AA87*$F83,0)))))</f>
        <v>0</v>
      </c>
      <c r="LI254" s="154">
        <f>IF(OR(LI$165&lt;=EOMONTH($E83,$R83*(1-$O83)),LI$165&gt;EOMONTH($E83,$P83*12*(1-$O83)+$Q83*12*$O83+$R83*(1-$O83))),0,IF($X83="NNN",SUM(Expenses!LG$20:LG$24)*$F83,IF($X83="FSG",0,IF($X83="MG",SUMPRODUCT(Expenses!LG$20:LG$24,$Z83:$Z87)*$F83,MAX((Expenses!LG$20-$AB83/12)*$AA83*$F83,0)+MAX((Expenses!LG$21-$AB84/12)*$AA84*$F83,0)+MAX((Expenses!LG$22-$AB85/12)*$AA85*$F83,0)+MAX((Expenses!LG$23-$AB86/12)*$AA86*$F83,0)+MAX((Expenses!LG$24-$AB87/12)*$AA87*$F83,0)))))</f>
        <v>0</v>
      </c>
      <c r="LJ254" s="154">
        <f>IF(OR(LJ$165&lt;=EOMONTH($E83,$R83*(1-$O83)),LJ$165&gt;EOMONTH($E83,$P83*12*(1-$O83)+$Q83*12*$O83+$R83*(1-$O83))),0,IF($X83="NNN",SUM(Expenses!LH$20:LH$24)*$F83,IF($X83="FSG",0,IF($X83="MG",SUMPRODUCT(Expenses!LH$20:LH$24,$Z83:$Z87)*$F83,MAX((Expenses!LH$20-$AB83/12)*$AA83*$F83,0)+MAX((Expenses!LH$21-$AB84/12)*$AA84*$F83,0)+MAX((Expenses!LH$22-$AB85/12)*$AA85*$F83,0)+MAX((Expenses!LH$23-$AB86/12)*$AA86*$F83,0)+MAX((Expenses!LH$24-$AB87/12)*$AA87*$F83,0)))))</f>
        <v>0</v>
      </c>
      <c r="LK254" s="154">
        <f>IF(OR(LK$165&lt;=EOMONTH($E83,$R83*(1-$O83)),LK$165&gt;EOMONTH($E83,$P83*12*(1-$O83)+$Q83*12*$O83+$R83*(1-$O83))),0,IF($X83="NNN",SUM(Expenses!LI$20:LI$24)*$F83,IF($X83="FSG",0,IF($X83="MG",SUMPRODUCT(Expenses!LI$20:LI$24,$Z83:$Z87)*$F83,MAX((Expenses!LI$20-$AB83/12)*$AA83*$F83,0)+MAX((Expenses!LI$21-$AB84/12)*$AA84*$F83,0)+MAX((Expenses!LI$22-$AB85/12)*$AA85*$F83,0)+MAX((Expenses!LI$23-$AB86/12)*$AA86*$F83,0)+MAX((Expenses!LI$24-$AB87/12)*$AA87*$F83,0)))))</f>
        <v>0</v>
      </c>
      <c r="LL254" s="154">
        <f>IF(OR(LL$165&lt;=EOMONTH($E83,$R83*(1-$O83)),LL$165&gt;EOMONTH($E83,$P83*12*(1-$O83)+$Q83*12*$O83+$R83*(1-$O83))),0,IF($X83="NNN",SUM(Expenses!LJ$20:LJ$24)*$F83,IF($X83="FSG",0,IF($X83="MG",SUMPRODUCT(Expenses!LJ$20:LJ$24,$Z83:$Z87)*$F83,MAX((Expenses!LJ$20-$AB83/12)*$AA83*$F83,0)+MAX((Expenses!LJ$21-$AB84/12)*$AA84*$F83,0)+MAX((Expenses!LJ$22-$AB85/12)*$AA85*$F83,0)+MAX((Expenses!LJ$23-$AB86/12)*$AA86*$F83,0)+MAX((Expenses!LJ$24-$AB87/12)*$AA87*$F83,0)))))</f>
        <v>0</v>
      </c>
      <c r="LM254" s="154">
        <f>IF(OR(LM$165&lt;=EOMONTH($E83,$R83*(1-$O83)),LM$165&gt;EOMONTH($E83,$P83*12*(1-$O83)+$Q83*12*$O83+$R83*(1-$O83))),0,IF($X83="NNN",SUM(Expenses!LK$20:LK$24)*$F83,IF($X83="FSG",0,IF($X83="MG",SUMPRODUCT(Expenses!LK$20:LK$24,$Z83:$Z87)*$F83,MAX((Expenses!LK$20-$AB83/12)*$AA83*$F83,0)+MAX((Expenses!LK$21-$AB84/12)*$AA84*$F83,0)+MAX((Expenses!LK$22-$AB85/12)*$AA85*$F83,0)+MAX((Expenses!LK$23-$AB86/12)*$AA86*$F83,0)+MAX((Expenses!LK$24-$AB87/12)*$AA87*$F83,0)))))</f>
        <v>0</v>
      </c>
      <c r="LN254" s="154">
        <f>IF(OR(LN$165&lt;=EOMONTH($E83,$R83*(1-$O83)),LN$165&gt;EOMONTH($E83,$P83*12*(1-$O83)+$Q83*12*$O83+$R83*(1-$O83))),0,IF($X83="NNN",SUM(Expenses!LL$20:LL$24)*$F83,IF($X83="FSG",0,IF($X83="MG",SUMPRODUCT(Expenses!LL$20:LL$24,$Z83:$Z87)*$F83,MAX((Expenses!LL$20-$AB83/12)*$AA83*$F83,0)+MAX((Expenses!LL$21-$AB84/12)*$AA84*$F83,0)+MAX((Expenses!LL$22-$AB85/12)*$AA85*$F83,0)+MAX((Expenses!LL$23-$AB86/12)*$AA86*$F83,0)+MAX((Expenses!LL$24-$AB87/12)*$AA87*$F83,0)))))</f>
        <v>0</v>
      </c>
      <c r="LO254" s="154">
        <f>IF(OR(LO$165&lt;=EOMONTH($E83,$R83*(1-$O83)),LO$165&gt;EOMONTH($E83,$P83*12*(1-$O83)+$Q83*12*$O83+$R83*(1-$O83))),0,IF($X83="NNN",SUM(Expenses!LM$20:LM$24)*$F83,IF($X83="FSG",0,IF($X83="MG",SUMPRODUCT(Expenses!LM$20:LM$24,$Z83:$Z87)*$F83,MAX((Expenses!LM$20-$AB83/12)*$AA83*$F83,0)+MAX((Expenses!LM$21-$AB84/12)*$AA84*$F83,0)+MAX((Expenses!LM$22-$AB85/12)*$AA85*$F83,0)+MAX((Expenses!LM$23-$AB86/12)*$AA86*$F83,0)+MAX((Expenses!LM$24-$AB87/12)*$AA87*$F83,0)))))</f>
        <v>0</v>
      </c>
      <c r="LP254" s="154">
        <f>IF(OR(LP$165&lt;=EOMONTH($E83,$R83*(1-$O83)),LP$165&gt;EOMONTH($E83,$P83*12*(1-$O83)+$Q83*12*$O83+$R83*(1-$O83))),0,IF($X83="NNN",SUM(Expenses!LN$20:LN$24)*$F83,IF($X83="FSG",0,IF($X83="MG",SUMPRODUCT(Expenses!LN$20:LN$24,$Z83:$Z87)*$F83,MAX((Expenses!LN$20-$AB83/12)*$AA83*$F83,0)+MAX((Expenses!LN$21-$AB84/12)*$AA84*$F83,0)+MAX((Expenses!LN$22-$AB85/12)*$AA85*$F83,0)+MAX((Expenses!LN$23-$AB86/12)*$AA86*$F83,0)+MAX((Expenses!LN$24-$AB87/12)*$AA87*$F83,0)))))</f>
        <v>0</v>
      </c>
      <c r="LQ254" s="154">
        <f>IF(OR(LQ$165&lt;=EOMONTH($E83,$R83*(1-$O83)),LQ$165&gt;EOMONTH($E83,$P83*12*(1-$O83)+$Q83*12*$O83+$R83*(1-$O83))),0,IF($X83="NNN",SUM(Expenses!LO$20:LO$24)*$F83,IF($X83="FSG",0,IF($X83="MG",SUMPRODUCT(Expenses!LO$20:LO$24,$Z83:$Z87)*$F83,MAX((Expenses!LO$20-$AB83/12)*$AA83*$F83,0)+MAX((Expenses!LO$21-$AB84/12)*$AA84*$F83,0)+MAX((Expenses!LO$22-$AB85/12)*$AA85*$F83,0)+MAX((Expenses!LO$23-$AB86/12)*$AA86*$F83,0)+MAX((Expenses!LO$24-$AB87/12)*$AA87*$F83,0)))))</f>
        <v>0</v>
      </c>
      <c r="LR254" s="154">
        <f>IF(OR(LR$165&lt;=EOMONTH($E83,$R83*(1-$O83)),LR$165&gt;EOMONTH($E83,$P83*12*(1-$O83)+$Q83*12*$O83+$R83*(1-$O83))),0,IF($X83="NNN",SUM(Expenses!LP$20:LP$24)*$F83,IF($X83="FSG",0,IF($X83="MG",SUMPRODUCT(Expenses!LP$20:LP$24,$Z83:$Z87)*$F83,MAX((Expenses!LP$20-$AB83/12)*$AA83*$F83,0)+MAX((Expenses!LP$21-$AB84/12)*$AA84*$F83,0)+MAX((Expenses!LP$22-$AB85/12)*$AA85*$F83,0)+MAX((Expenses!LP$23-$AB86/12)*$AA86*$F83,0)+MAX((Expenses!LP$24-$AB87/12)*$AA87*$F83,0)))))</f>
        <v>0</v>
      </c>
      <c r="LS254" s="154">
        <f>IF(OR(LS$165&lt;=EOMONTH($E83,$R83*(1-$O83)),LS$165&gt;EOMONTH($E83,$P83*12*(1-$O83)+$Q83*12*$O83+$R83*(1-$O83))),0,IF($X83="NNN",SUM(Expenses!LQ$20:LQ$24)*$F83,IF($X83="FSG",0,IF($X83="MG",SUMPRODUCT(Expenses!LQ$20:LQ$24,$Z83:$Z87)*$F83,MAX((Expenses!LQ$20-$AB83/12)*$AA83*$F83,0)+MAX((Expenses!LQ$21-$AB84/12)*$AA84*$F83,0)+MAX((Expenses!LQ$22-$AB85/12)*$AA85*$F83,0)+MAX((Expenses!LQ$23-$AB86/12)*$AA86*$F83,0)+MAX((Expenses!LQ$24-$AB87/12)*$AA87*$F83,0)))))</f>
        <v>0</v>
      </c>
      <c r="LT254" s="154">
        <f>IF(OR(LT$165&lt;=EOMONTH($E83,$R83*(1-$O83)),LT$165&gt;EOMONTH($E83,$P83*12*(1-$O83)+$Q83*12*$O83+$R83*(1-$O83))),0,IF($X83="NNN",SUM(Expenses!LR$20:LR$24)*$F83,IF($X83="FSG",0,IF($X83="MG",SUMPRODUCT(Expenses!LR$20:LR$24,$Z83:$Z87)*$F83,MAX((Expenses!LR$20-$AB83/12)*$AA83*$F83,0)+MAX((Expenses!LR$21-$AB84/12)*$AA84*$F83,0)+MAX((Expenses!LR$22-$AB85/12)*$AA85*$F83,0)+MAX((Expenses!LR$23-$AB86/12)*$AA86*$F83,0)+MAX((Expenses!LR$24-$AB87/12)*$AA87*$F83,0)))))</f>
        <v>0</v>
      </c>
      <c r="LU254" s="154">
        <f>IF(OR(LU$165&lt;=EOMONTH($E83,$R83*(1-$O83)),LU$165&gt;EOMONTH($E83,$P83*12*(1-$O83)+$Q83*12*$O83+$R83*(1-$O83))),0,IF($X83="NNN",SUM(Expenses!LS$20:LS$24)*$F83,IF($X83="FSG",0,IF($X83="MG",SUMPRODUCT(Expenses!LS$20:LS$24,$Z83:$Z87)*$F83,MAX((Expenses!LS$20-$AB83/12)*$AA83*$F83,0)+MAX((Expenses!LS$21-$AB84/12)*$AA84*$F83,0)+MAX((Expenses!LS$22-$AB85/12)*$AA85*$F83,0)+MAX((Expenses!LS$23-$AB86/12)*$AA86*$F83,0)+MAX((Expenses!LS$24-$AB87/12)*$AA87*$F83,0)))))</f>
        <v>0</v>
      </c>
      <c r="LV254" s="154">
        <f>IF(OR(LV$165&lt;=EOMONTH($E83,$R83*(1-$O83)),LV$165&gt;EOMONTH($E83,$P83*12*(1-$O83)+$Q83*12*$O83+$R83*(1-$O83))),0,IF($X83="NNN",SUM(Expenses!LT$20:LT$24)*$F83,IF($X83="FSG",0,IF($X83="MG",SUMPRODUCT(Expenses!LT$20:LT$24,$Z83:$Z87)*$F83,MAX((Expenses!LT$20-$AB83/12)*$AA83*$F83,0)+MAX((Expenses!LT$21-$AB84/12)*$AA84*$F83,0)+MAX((Expenses!LT$22-$AB85/12)*$AA85*$F83,0)+MAX((Expenses!LT$23-$AB86/12)*$AA86*$F83,0)+MAX((Expenses!LT$24-$AB87/12)*$AA87*$F83,0)))))</f>
        <v>0</v>
      </c>
      <c r="LW254" s="154">
        <f>IF(OR(LW$165&lt;=EOMONTH($E83,$R83*(1-$O83)),LW$165&gt;EOMONTH($E83,$P83*12*(1-$O83)+$Q83*12*$O83+$R83*(1-$O83))),0,IF($X83="NNN",SUM(Expenses!LU$20:LU$24)*$F83,IF($X83="FSG",0,IF($X83="MG",SUMPRODUCT(Expenses!LU$20:LU$24,$Z83:$Z87)*$F83,MAX((Expenses!LU$20-$AB83/12)*$AA83*$F83,0)+MAX((Expenses!LU$21-$AB84/12)*$AA84*$F83,0)+MAX((Expenses!LU$22-$AB85/12)*$AA85*$F83,0)+MAX((Expenses!LU$23-$AB86/12)*$AA86*$F83,0)+MAX((Expenses!LU$24-$AB87/12)*$AA87*$F83,0)))))</f>
        <v>0</v>
      </c>
      <c r="LX254" s="154">
        <f>IF(OR(LX$165&lt;=EOMONTH($E83,$R83*(1-$O83)),LX$165&gt;EOMONTH($E83,$P83*12*(1-$O83)+$Q83*12*$O83+$R83*(1-$O83))),0,IF($X83="NNN",SUM(Expenses!LV$20:LV$24)*$F83,IF($X83="FSG",0,IF($X83="MG",SUMPRODUCT(Expenses!LV$20:LV$24,$Z83:$Z87)*$F83,MAX((Expenses!LV$20-$AB83/12)*$AA83*$F83,0)+MAX((Expenses!LV$21-$AB84/12)*$AA84*$F83,0)+MAX((Expenses!LV$22-$AB85/12)*$AA85*$F83,0)+MAX((Expenses!LV$23-$AB86/12)*$AA86*$F83,0)+MAX((Expenses!LV$24-$AB87/12)*$AA87*$F83,0)))))</f>
        <v>0</v>
      </c>
      <c r="LY254" s="154">
        <f>IF(OR(LY$165&lt;=EOMONTH($E83,$R83*(1-$O83)),LY$165&gt;EOMONTH($E83,$P83*12*(1-$O83)+$Q83*12*$O83+$R83*(1-$O83))),0,IF($X83="NNN",SUM(Expenses!LW$20:LW$24)*$F83,IF($X83="FSG",0,IF($X83="MG",SUMPRODUCT(Expenses!LW$20:LW$24,$Z83:$Z87)*$F83,MAX((Expenses!LW$20-$AB83/12)*$AA83*$F83,0)+MAX((Expenses!LW$21-$AB84/12)*$AA84*$F83,0)+MAX((Expenses!LW$22-$AB85/12)*$AA85*$F83,0)+MAX((Expenses!LW$23-$AB86/12)*$AA86*$F83,0)+MAX((Expenses!LW$24-$AB87/12)*$AA87*$F83,0)))))</f>
        <v>0</v>
      </c>
      <c r="LZ254" s="154">
        <f>IF(OR(LZ$165&lt;=EOMONTH($E83,$R83*(1-$O83)),LZ$165&gt;EOMONTH($E83,$P83*12*(1-$O83)+$Q83*12*$O83+$R83*(1-$O83))),0,IF($X83="NNN",SUM(Expenses!LX$20:LX$24)*$F83,IF($X83="FSG",0,IF($X83="MG",SUMPRODUCT(Expenses!LX$20:LX$24,$Z83:$Z87)*$F83,MAX((Expenses!LX$20-$AB83/12)*$AA83*$F83,0)+MAX((Expenses!LX$21-$AB84/12)*$AA84*$F83,0)+MAX((Expenses!LX$22-$AB85/12)*$AA85*$F83,0)+MAX((Expenses!LX$23-$AB86/12)*$AA86*$F83,0)+MAX((Expenses!LX$24-$AB87/12)*$AA87*$F83,0)))))</f>
        <v>0</v>
      </c>
      <c r="MA254" s="154">
        <f>IF(OR(MA$165&lt;=EOMONTH($E83,$R83*(1-$O83)),MA$165&gt;EOMONTH($E83,$P83*12*(1-$O83)+$Q83*12*$O83+$R83*(1-$O83))),0,IF($X83="NNN",SUM(Expenses!LY$20:LY$24)*$F83,IF($X83="FSG",0,IF($X83="MG",SUMPRODUCT(Expenses!LY$20:LY$24,$Z83:$Z87)*$F83,MAX((Expenses!LY$20-$AB83/12)*$AA83*$F83,0)+MAX((Expenses!LY$21-$AB84/12)*$AA84*$F83,0)+MAX((Expenses!LY$22-$AB85/12)*$AA85*$F83,0)+MAX((Expenses!LY$23-$AB86/12)*$AA86*$F83,0)+MAX((Expenses!LY$24-$AB87/12)*$AA87*$F83,0)))))</f>
        <v>0</v>
      </c>
      <c r="MB254" s="154">
        <f>IF(OR(MB$165&lt;=EOMONTH($E83,$R83*(1-$O83)),MB$165&gt;EOMONTH($E83,$P83*12*(1-$O83)+$Q83*12*$O83+$R83*(1-$O83))),0,IF($X83="NNN",SUM(Expenses!LZ$20:LZ$24)*$F83,IF($X83="FSG",0,IF($X83="MG",SUMPRODUCT(Expenses!LZ$20:LZ$24,$Z83:$Z87)*$F83,MAX((Expenses!LZ$20-$AB83/12)*$AA83*$F83,0)+MAX((Expenses!LZ$21-$AB84/12)*$AA84*$F83,0)+MAX((Expenses!LZ$22-$AB85/12)*$AA85*$F83,0)+MAX((Expenses!LZ$23-$AB86/12)*$AA86*$F83,0)+MAX((Expenses!LZ$24-$AB87/12)*$AA87*$F83,0)))))</f>
        <v>0</v>
      </c>
      <c r="MC254" s="154">
        <f>IF(OR(MC$165&lt;=EOMONTH($E83,$R83*(1-$O83)),MC$165&gt;EOMONTH($E83,$P83*12*(1-$O83)+$Q83*12*$O83+$R83*(1-$O83))),0,IF($X83="NNN",SUM(Expenses!MA$20:MA$24)*$F83,IF($X83="FSG",0,IF($X83="MG",SUMPRODUCT(Expenses!MA$20:MA$24,$Z83:$Z87)*$F83,MAX((Expenses!MA$20-$AB83/12)*$AA83*$F83,0)+MAX((Expenses!MA$21-$AB84/12)*$AA84*$F83,0)+MAX((Expenses!MA$22-$AB85/12)*$AA85*$F83,0)+MAX((Expenses!MA$23-$AB86/12)*$AA86*$F83,0)+MAX((Expenses!MA$24-$AB87/12)*$AA87*$F83,0)))))</f>
        <v>0</v>
      </c>
      <c r="MD254" s="154">
        <f>IF(OR(MD$165&lt;=EOMONTH($E83,$R83*(1-$O83)),MD$165&gt;EOMONTH($E83,$P83*12*(1-$O83)+$Q83*12*$O83+$R83*(1-$O83))),0,IF($X83="NNN",SUM(Expenses!MB$20:MB$24)*$F83,IF($X83="FSG",0,IF($X83="MG",SUMPRODUCT(Expenses!MB$20:MB$24,$Z83:$Z87)*$F83,MAX((Expenses!MB$20-$AB83/12)*$AA83*$F83,0)+MAX((Expenses!MB$21-$AB84/12)*$AA84*$F83,0)+MAX((Expenses!MB$22-$AB85/12)*$AA85*$F83,0)+MAX((Expenses!MB$23-$AB86/12)*$AA86*$F83,0)+MAX((Expenses!MB$24-$AB87/12)*$AA87*$F83,0)))))</f>
        <v>0</v>
      </c>
      <c r="ME254" s="154">
        <f>IF(OR(ME$165&lt;=EOMONTH($E83,$R83*(1-$O83)),ME$165&gt;EOMONTH($E83,$P83*12*(1-$O83)+$Q83*12*$O83+$R83*(1-$O83))),0,IF($X83="NNN",SUM(Expenses!MC$20:MC$24)*$F83,IF($X83="FSG",0,IF($X83="MG",SUMPRODUCT(Expenses!MC$20:MC$24,$Z83:$Z87)*$F83,MAX((Expenses!MC$20-$AB83/12)*$AA83*$F83,0)+MAX((Expenses!MC$21-$AB84/12)*$AA84*$F83,0)+MAX((Expenses!MC$22-$AB85/12)*$AA85*$F83,0)+MAX((Expenses!MC$23-$AB86/12)*$AA86*$F83,0)+MAX((Expenses!MC$24-$AB87/12)*$AA87*$F83,0)))))</f>
        <v>0</v>
      </c>
      <c r="MF254" s="154">
        <f>IF(OR(MF$165&lt;=EOMONTH($E83,$R83*(1-$O83)),MF$165&gt;EOMONTH($E83,$P83*12*(1-$O83)+$Q83*12*$O83+$R83*(1-$O83))),0,IF($X83="NNN",SUM(Expenses!MD$20:MD$24)*$F83,IF($X83="FSG",0,IF($X83="MG",SUMPRODUCT(Expenses!MD$20:MD$24,$Z83:$Z87)*$F83,MAX((Expenses!MD$20-$AB83/12)*$AA83*$F83,0)+MAX((Expenses!MD$21-$AB84/12)*$AA84*$F83,0)+MAX((Expenses!MD$22-$AB85/12)*$AA85*$F83,0)+MAX((Expenses!MD$23-$AB86/12)*$AA86*$F83,0)+MAX((Expenses!MD$24-$AB87/12)*$AA87*$F83,0)))))</f>
        <v>0</v>
      </c>
      <c r="MG254" s="154">
        <f>IF(OR(MG$165&lt;=EOMONTH($E83,$R83*(1-$O83)),MG$165&gt;EOMONTH($E83,$P83*12*(1-$O83)+$Q83*12*$O83+$R83*(1-$O83))),0,IF($X83="NNN",SUM(Expenses!ME$20:ME$24)*$F83,IF($X83="FSG",0,IF($X83="MG",SUMPRODUCT(Expenses!ME$20:ME$24,$Z83:$Z87)*$F83,MAX((Expenses!ME$20-$AB83/12)*$AA83*$F83,0)+MAX((Expenses!ME$21-$AB84/12)*$AA84*$F83,0)+MAX((Expenses!ME$22-$AB85/12)*$AA85*$F83,0)+MAX((Expenses!ME$23-$AB86/12)*$AA86*$F83,0)+MAX((Expenses!ME$24-$AB87/12)*$AA87*$F83,0)))))</f>
        <v>0</v>
      </c>
      <c r="MH254" s="154">
        <f>IF(OR(MH$165&lt;=EOMONTH($E83,$R83*(1-$O83)),MH$165&gt;EOMONTH($E83,$P83*12*(1-$O83)+$Q83*12*$O83+$R83*(1-$O83))),0,IF($X83="NNN",SUM(Expenses!MF$20:MF$24)*$F83,IF($X83="FSG",0,IF($X83="MG",SUMPRODUCT(Expenses!MF$20:MF$24,$Z83:$Z87)*$F83,MAX((Expenses!MF$20-$AB83/12)*$AA83*$F83,0)+MAX((Expenses!MF$21-$AB84/12)*$AA84*$F83,0)+MAX((Expenses!MF$22-$AB85/12)*$AA85*$F83,0)+MAX((Expenses!MF$23-$AB86/12)*$AA86*$F83,0)+MAX((Expenses!MF$24-$AB87/12)*$AA87*$F83,0)))))</f>
        <v>0</v>
      </c>
      <c r="MI254" s="154">
        <f>IF(OR(MI$165&lt;=EOMONTH($E83,$R83*(1-$O83)),MI$165&gt;EOMONTH($E83,$P83*12*(1-$O83)+$Q83*12*$O83+$R83*(1-$O83))),0,IF($X83="NNN",SUM(Expenses!MG$20:MG$24)*$F83,IF($X83="FSG",0,IF($X83="MG",SUMPRODUCT(Expenses!MG$20:MG$24,$Z83:$Z87)*$F83,MAX((Expenses!MG$20-$AB83/12)*$AA83*$F83,0)+MAX((Expenses!MG$21-$AB84/12)*$AA84*$F83,0)+MAX((Expenses!MG$22-$AB85/12)*$AA85*$F83,0)+MAX((Expenses!MG$23-$AB86/12)*$AA86*$F83,0)+MAX((Expenses!MG$24-$AB87/12)*$AA87*$F83,0)))))</f>
        <v>0</v>
      </c>
      <c r="MJ254" s="154">
        <f>IF(OR(MJ$165&lt;=EOMONTH($E83,$R83*(1-$O83)),MJ$165&gt;EOMONTH($E83,$P83*12*(1-$O83)+$Q83*12*$O83+$R83*(1-$O83))),0,IF($X83="NNN",SUM(Expenses!MH$20:MH$24)*$F83,IF($X83="FSG",0,IF($X83="MG",SUMPRODUCT(Expenses!MH$20:MH$24,$Z83:$Z87)*$F83,MAX((Expenses!MH$20-$AB83/12)*$AA83*$F83,0)+MAX((Expenses!MH$21-$AB84/12)*$AA84*$F83,0)+MAX((Expenses!MH$22-$AB85/12)*$AA85*$F83,0)+MAX((Expenses!MH$23-$AB86/12)*$AA86*$F83,0)+MAX((Expenses!MH$24-$AB87/12)*$AA87*$F83,0)))))</f>
        <v>0</v>
      </c>
      <c r="MK254" s="154">
        <f>IF(OR(MK$165&lt;=EOMONTH($E83,$R83*(1-$O83)),MK$165&gt;EOMONTH($E83,$P83*12*(1-$O83)+$Q83*12*$O83+$R83*(1-$O83))),0,IF($X83="NNN",SUM(Expenses!MI$20:MI$24)*$F83,IF($X83="FSG",0,IF($X83="MG",SUMPRODUCT(Expenses!MI$20:MI$24,$Z83:$Z87)*$F83,MAX((Expenses!MI$20-$AB83/12)*$AA83*$F83,0)+MAX((Expenses!MI$21-$AB84/12)*$AA84*$F83,0)+MAX((Expenses!MI$22-$AB85/12)*$AA85*$F83,0)+MAX((Expenses!MI$23-$AB86/12)*$AA86*$F83,0)+MAX((Expenses!MI$24-$AB87/12)*$AA87*$F83,0)))))</f>
        <v>0</v>
      </c>
      <c r="ML254" s="154">
        <f>IF(OR(ML$165&lt;=EOMONTH($E83,$R83*(1-$O83)),ML$165&gt;EOMONTH($E83,$P83*12*(1-$O83)+$Q83*12*$O83+$R83*(1-$O83))),0,IF($X83="NNN",SUM(Expenses!MJ$20:MJ$24)*$F83,IF($X83="FSG",0,IF($X83="MG",SUMPRODUCT(Expenses!MJ$20:MJ$24,$Z83:$Z87)*$F83,MAX((Expenses!MJ$20-$AB83/12)*$AA83*$F83,0)+MAX((Expenses!MJ$21-$AB84/12)*$AA84*$F83,0)+MAX((Expenses!MJ$22-$AB85/12)*$AA85*$F83,0)+MAX((Expenses!MJ$23-$AB86/12)*$AA86*$F83,0)+MAX((Expenses!MJ$24-$AB87/12)*$AA87*$F83,0)))))</f>
        <v>0</v>
      </c>
      <c r="MM254" s="154">
        <f>IF(OR(MM$165&lt;=EOMONTH($E83,$R83*(1-$O83)),MM$165&gt;EOMONTH($E83,$P83*12*(1-$O83)+$Q83*12*$O83+$R83*(1-$O83))),0,IF($X83="NNN",SUM(Expenses!MK$20:MK$24)*$F83,IF($X83="FSG",0,IF($X83="MG",SUMPRODUCT(Expenses!MK$20:MK$24,$Z83:$Z87)*$F83,MAX((Expenses!MK$20-$AB83/12)*$AA83*$F83,0)+MAX((Expenses!MK$21-$AB84/12)*$AA84*$F83,0)+MAX((Expenses!MK$22-$AB85/12)*$AA85*$F83,0)+MAX((Expenses!MK$23-$AB86/12)*$AA86*$F83,0)+MAX((Expenses!MK$24-$AB87/12)*$AA87*$F83,0)))))</f>
        <v>0</v>
      </c>
      <c r="MN254" s="154">
        <f>IF(OR(MN$165&lt;=EOMONTH($E83,$R83*(1-$O83)),MN$165&gt;EOMONTH($E83,$P83*12*(1-$O83)+$Q83*12*$O83+$R83*(1-$O83))),0,IF($X83="NNN",SUM(Expenses!ML$20:ML$24)*$F83,IF($X83="FSG",0,IF($X83="MG",SUMPRODUCT(Expenses!ML$20:ML$24,$Z83:$Z87)*$F83,MAX((Expenses!ML$20-$AB83/12)*$AA83*$F83,0)+MAX((Expenses!ML$21-$AB84/12)*$AA84*$F83,0)+MAX((Expenses!ML$22-$AB85/12)*$AA85*$F83,0)+MAX((Expenses!ML$23-$AB86/12)*$AA86*$F83,0)+MAX((Expenses!ML$24-$AB87/12)*$AA87*$F83,0)))))</f>
        <v>0</v>
      </c>
      <c r="MO254" s="154">
        <f>IF(OR(MO$165&lt;=EOMONTH($E83,$R83*(1-$O83)),MO$165&gt;EOMONTH($E83,$P83*12*(1-$O83)+$Q83*12*$O83+$R83*(1-$O83))),0,IF($X83="NNN",SUM(Expenses!MM$20:MM$24)*$F83,IF($X83="FSG",0,IF($X83="MG",SUMPRODUCT(Expenses!MM$20:MM$24,$Z83:$Z87)*$F83,MAX((Expenses!MM$20-$AB83/12)*$AA83*$F83,0)+MAX((Expenses!MM$21-$AB84/12)*$AA84*$F83,0)+MAX((Expenses!MM$22-$AB85/12)*$AA85*$F83,0)+MAX((Expenses!MM$23-$AB86/12)*$AA86*$F83,0)+MAX((Expenses!MM$24-$AB87/12)*$AA87*$F83,0)))))</f>
        <v>0</v>
      </c>
      <c r="MP254" s="154">
        <f>IF(OR(MP$165&lt;=EOMONTH($E83,$R83*(1-$O83)),MP$165&gt;EOMONTH($E83,$P83*12*(1-$O83)+$Q83*12*$O83+$R83*(1-$O83))),0,IF($X83="NNN",SUM(Expenses!MN$20:MN$24)*$F83,IF($X83="FSG",0,IF($X83="MG",SUMPRODUCT(Expenses!MN$20:MN$24,$Z83:$Z87)*$F83,MAX((Expenses!MN$20-$AB83/12)*$AA83*$F83,0)+MAX((Expenses!MN$21-$AB84/12)*$AA84*$F83,0)+MAX((Expenses!MN$22-$AB85/12)*$AA85*$F83,0)+MAX((Expenses!MN$23-$AB86/12)*$AA86*$F83,0)+MAX((Expenses!MN$24-$AB87/12)*$AA87*$F83,0)))))</f>
        <v>0</v>
      </c>
      <c r="MQ254" s="154">
        <f>IF(OR(MQ$165&lt;=EOMONTH($E83,$R83*(1-$O83)),MQ$165&gt;EOMONTH($E83,$P83*12*(1-$O83)+$Q83*12*$O83+$R83*(1-$O83))),0,IF($X83="NNN",SUM(Expenses!MO$20:MO$24)*$F83,IF($X83="FSG",0,IF($X83="MG",SUMPRODUCT(Expenses!MO$20:MO$24,$Z83:$Z87)*$F83,MAX((Expenses!MO$20-$AB83/12)*$AA83*$F83,0)+MAX((Expenses!MO$21-$AB84/12)*$AA84*$F83,0)+MAX((Expenses!MO$22-$AB85/12)*$AA85*$F83,0)+MAX((Expenses!MO$23-$AB86/12)*$AA86*$F83,0)+MAX((Expenses!MO$24-$AB87/12)*$AA87*$F83,0)))))</f>
        <v>0</v>
      </c>
      <c r="MR254" s="154">
        <f>IF(OR(MR$165&lt;=EOMONTH($E83,$R83*(1-$O83)),MR$165&gt;EOMONTH($E83,$P83*12*(1-$O83)+$Q83*12*$O83+$R83*(1-$O83))),0,IF($X83="NNN",SUM(Expenses!MP$20:MP$24)*$F83,IF($X83="FSG",0,IF($X83="MG",SUMPRODUCT(Expenses!MP$20:MP$24,$Z83:$Z87)*$F83,MAX((Expenses!MP$20-$AB83/12)*$AA83*$F83,0)+MAX((Expenses!MP$21-$AB84/12)*$AA84*$F83,0)+MAX((Expenses!MP$22-$AB85/12)*$AA85*$F83,0)+MAX((Expenses!MP$23-$AB86/12)*$AA86*$F83,0)+MAX((Expenses!MP$24-$AB87/12)*$AA87*$F83,0)))))</f>
        <v>0</v>
      </c>
      <c r="MS254" s="154">
        <f>IF(OR(MS$165&lt;=EOMONTH($E83,$R83*(1-$O83)),MS$165&gt;EOMONTH($E83,$P83*12*(1-$O83)+$Q83*12*$O83+$R83*(1-$O83))),0,IF($X83="NNN",SUM(Expenses!MQ$20:MQ$24)*$F83,IF($X83="FSG",0,IF($X83="MG",SUMPRODUCT(Expenses!MQ$20:MQ$24,$Z83:$Z87)*$F83,MAX((Expenses!MQ$20-$AB83/12)*$AA83*$F83,0)+MAX((Expenses!MQ$21-$AB84/12)*$AA84*$F83,0)+MAX((Expenses!MQ$22-$AB85/12)*$AA85*$F83,0)+MAX((Expenses!MQ$23-$AB86/12)*$AA86*$F83,0)+MAX((Expenses!MQ$24-$AB87/12)*$AA87*$F83,0)))))</f>
        <v>0</v>
      </c>
      <c r="MT254" s="154">
        <f>IF(OR(MT$165&lt;=EOMONTH($E83,$R83*(1-$O83)),MT$165&gt;EOMONTH($E83,$P83*12*(1-$O83)+$Q83*12*$O83+$R83*(1-$O83))),0,IF($X83="NNN",SUM(Expenses!MR$20:MR$24)*$F83,IF($X83="FSG",0,IF($X83="MG",SUMPRODUCT(Expenses!MR$20:MR$24,$Z83:$Z87)*$F83,MAX((Expenses!MR$20-$AB83/12)*$AA83*$F83,0)+MAX((Expenses!MR$21-$AB84/12)*$AA84*$F83,0)+MAX((Expenses!MR$22-$AB85/12)*$AA85*$F83,0)+MAX((Expenses!MR$23-$AB86/12)*$AA86*$F83,0)+MAX((Expenses!MR$24-$AB87/12)*$AA87*$F83,0)))))</f>
        <v>0</v>
      </c>
      <c r="MU254" s="154">
        <f>IF(OR(MU$165&lt;=EOMONTH($E83,$R83*(1-$O83)),MU$165&gt;EOMONTH($E83,$P83*12*(1-$O83)+$Q83*12*$O83+$R83*(1-$O83))),0,IF($X83="NNN",SUM(Expenses!MS$20:MS$24)*$F83,IF($X83="FSG",0,IF($X83="MG",SUMPRODUCT(Expenses!MS$20:MS$24,$Z83:$Z87)*$F83,MAX((Expenses!MS$20-$AB83/12)*$AA83*$F83,0)+MAX((Expenses!MS$21-$AB84/12)*$AA84*$F83,0)+MAX((Expenses!MS$22-$AB85/12)*$AA85*$F83,0)+MAX((Expenses!MS$23-$AB86/12)*$AA86*$F83,0)+MAX((Expenses!MS$24-$AB87/12)*$AA87*$F83,0)))))</f>
        <v>0</v>
      </c>
      <c r="MV254" s="154">
        <f>IF(OR(MV$165&lt;=EOMONTH($E83,$R83*(1-$O83)),MV$165&gt;EOMONTH($E83,$P83*12*(1-$O83)+$Q83*12*$O83+$R83*(1-$O83))),0,IF($X83="NNN",SUM(Expenses!MT$20:MT$24)*$F83,IF($X83="FSG",0,IF($X83="MG",SUMPRODUCT(Expenses!MT$20:MT$24,$Z83:$Z87)*$F83,MAX((Expenses!MT$20-$AB83/12)*$AA83*$F83,0)+MAX((Expenses!MT$21-$AB84/12)*$AA84*$F83,0)+MAX((Expenses!MT$22-$AB85/12)*$AA85*$F83,0)+MAX((Expenses!MT$23-$AB86/12)*$AA86*$F83,0)+MAX((Expenses!MT$24-$AB87/12)*$AA87*$F83,0)))))</f>
        <v>0</v>
      </c>
      <c r="MW254" s="154">
        <f>IF(OR(MW$165&lt;=EOMONTH($E83,$R83*(1-$O83)),MW$165&gt;EOMONTH($E83,$P83*12*(1-$O83)+$Q83*12*$O83+$R83*(1-$O83))),0,IF($X83="NNN",SUM(Expenses!MU$20:MU$24)*$F83,IF($X83="FSG",0,IF($X83="MG",SUMPRODUCT(Expenses!MU$20:MU$24,$Z83:$Z87)*$F83,MAX((Expenses!MU$20-$AB83/12)*$AA83*$F83,0)+MAX((Expenses!MU$21-$AB84/12)*$AA84*$F83,0)+MAX((Expenses!MU$22-$AB85/12)*$AA85*$F83,0)+MAX((Expenses!MU$23-$AB86/12)*$AA86*$F83,0)+MAX((Expenses!MU$24-$AB87/12)*$AA87*$F83,0)))))</f>
        <v>0</v>
      </c>
      <c r="MX254" s="154">
        <f>IF(OR(MX$165&lt;=EOMONTH($E83,$R83*(1-$O83)),MX$165&gt;EOMONTH($E83,$P83*12*(1-$O83)+$Q83*12*$O83+$R83*(1-$O83))),0,IF($X83="NNN",SUM(Expenses!MV$20:MV$24)*$F83,IF($X83="FSG",0,IF($X83="MG",SUMPRODUCT(Expenses!MV$20:MV$24,$Z83:$Z87)*$F83,MAX((Expenses!MV$20-$AB83/12)*$AA83*$F83,0)+MAX((Expenses!MV$21-$AB84/12)*$AA84*$F83,0)+MAX((Expenses!MV$22-$AB85/12)*$AA85*$F83,0)+MAX((Expenses!MV$23-$AB86/12)*$AA86*$F83,0)+MAX((Expenses!MV$24-$AB87/12)*$AA87*$F83,0)))))</f>
        <v>0</v>
      </c>
      <c r="MY254" s="154">
        <f>IF(OR(MY$165&lt;=EOMONTH($E83,$R83*(1-$O83)),MY$165&gt;EOMONTH($E83,$P83*12*(1-$O83)+$Q83*12*$O83+$R83*(1-$O83))),0,IF($X83="NNN",SUM(Expenses!MW$20:MW$24)*$F83,IF($X83="FSG",0,IF($X83="MG",SUMPRODUCT(Expenses!MW$20:MW$24,$Z83:$Z87)*$F83,MAX((Expenses!MW$20-$AB83/12)*$AA83*$F83,0)+MAX((Expenses!MW$21-$AB84/12)*$AA84*$F83,0)+MAX((Expenses!MW$22-$AB85/12)*$AA85*$F83,0)+MAX((Expenses!MW$23-$AB86/12)*$AA86*$F83,0)+MAX((Expenses!MW$24-$AB87/12)*$AA87*$F83,0)))))</f>
        <v>0</v>
      </c>
      <c r="MZ254" s="154">
        <f>IF(OR(MZ$165&lt;=EOMONTH($E83,$R83*(1-$O83)),MZ$165&gt;EOMONTH($E83,$P83*12*(1-$O83)+$Q83*12*$O83+$R83*(1-$O83))),0,IF($X83="NNN",SUM(Expenses!MX$20:MX$24)*$F83,IF($X83="FSG",0,IF($X83="MG",SUMPRODUCT(Expenses!MX$20:MX$24,$Z83:$Z87)*$F83,MAX((Expenses!MX$20-$AB83/12)*$AA83*$F83,0)+MAX((Expenses!MX$21-$AB84/12)*$AA84*$F83,0)+MAX((Expenses!MX$22-$AB85/12)*$AA85*$F83,0)+MAX((Expenses!MX$23-$AB86/12)*$AA86*$F83,0)+MAX((Expenses!MX$24-$AB87/12)*$AA87*$F83,0)))))</f>
        <v>0</v>
      </c>
      <c r="NA254" s="154">
        <f>IF(OR(NA$165&lt;=EOMONTH($E83,$R83*(1-$O83)),NA$165&gt;EOMONTH($E83,$P83*12*(1-$O83)+$Q83*12*$O83+$R83*(1-$O83))),0,IF($X83="NNN",SUM(Expenses!MY$20:MY$24)*$F83,IF($X83="FSG",0,IF($X83="MG",SUMPRODUCT(Expenses!MY$20:MY$24,$Z83:$Z87)*$F83,MAX((Expenses!MY$20-$AB83/12)*$AA83*$F83,0)+MAX((Expenses!MY$21-$AB84/12)*$AA84*$F83,0)+MAX((Expenses!MY$22-$AB85/12)*$AA85*$F83,0)+MAX((Expenses!MY$23-$AB86/12)*$AA86*$F83,0)+MAX((Expenses!MY$24-$AB87/12)*$AA87*$F83,0)))))</f>
        <v>0</v>
      </c>
      <c r="NB254" s="154">
        <f>IF(OR(NB$165&lt;=EOMONTH($E83,$R83*(1-$O83)),NB$165&gt;EOMONTH($E83,$P83*12*(1-$O83)+$Q83*12*$O83+$R83*(1-$O83))),0,IF($X83="NNN",SUM(Expenses!MZ$20:MZ$24)*$F83,IF($X83="FSG",0,IF($X83="MG",SUMPRODUCT(Expenses!MZ$20:MZ$24,$Z83:$Z87)*$F83,MAX((Expenses!MZ$20-$AB83/12)*$AA83*$F83,0)+MAX((Expenses!MZ$21-$AB84/12)*$AA84*$F83,0)+MAX((Expenses!MZ$22-$AB85/12)*$AA85*$F83,0)+MAX((Expenses!MZ$23-$AB86/12)*$AA86*$F83,0)+MAX((Expenses!MZ$24-$AB87/12)*$AA87*$F83,0)))))</f>
        <v>0</v>
      </c>
      <c r="NC254" s="154">
        <f>IF(OR(NC$165&lt;=EOMONTH($E83,$R83*(1-$O83)),NC$165&gt;EOMONTH($E83,$P83*12*(1-$O83)+$Q83*12*$O83+$R83*(1-$O83))),0,IF($X83="NNN",SUM(Expenses!NA$20:NA$24)*$F83,IF($X83="FSG",0,IF($X83="MG",SUMPRODUCT(Expenses!NA$20:NA$24,$Z83:$Z87)*$F83,MAX((Expenses!NA$20-$AB83/12)*$AA83*$F83,0)+MAX((Expenses!NA$21-$AB84/12)*$AA84*$F83,0)+MAX((Expenses!NA$22-$AB85/12)*$AA85*$F83,0)+MAX((Expenses!NA$23-$AB86/12)*$AA86*$F83,0)+MAX((Expenses!NA$24-$AB87/12)*$AA87*$F83,0)))))</f>
        <v>0</v>
      </c>
      <c r="ND254" s="154">
        <f>IF(OR(ND$165&lt;=EOMONTH($E83,$R83*(1-$O83)),ND$165&gt;EOMONTH($E83,$P83*12*(1-$O83)+$Q83*12*$O83+$R83*(1-$O83))),0,IF($X83="NNN",SUM(Expenses!NB$20:NB$24)*$F83,IF($X83="FSG",0,IF($X83="MG",SUMPRODUCT(Expenses!NB$20:NB$24,$Z83:$Z87)*$F83,MAX((Expenses!NB$20-$AB83/12)*$AA83*$F83,0)+MAX((Expenses!NB$21-$AB84/12)*$AA84*$F83,0)+MAX((Expenses!NB$22-$AB85/12)*$AA85*$F83,0)+MAX((Expenses!NB$23-$AB86/12)*$AA86*$F83,0)+MAX((Expenses!NB$24-$AB87/12)*$AA87*$F83,0)))))</f>
        <v>0</v>
      </c>
      <c r="NE254" s="154">
        <f>IF(OR(NE$165&lt;=EOMONTH($E83,$R83*(1-$O83)),NE$165&gt;EOMONTH($E83,$P83*12*(1-$O83)+$Q83*12*$O83+$R83*(1-$O83))),0,IF($X83="NNN",SUM(Expenses!NC$20:NC$24)*$F83,IF($X83="FSG",0,IF($X83="MG",SUMPRODUCT(Expenses!NC$20:NC$24,$Z83:$Z87)*$F83,MAX((Expenses!NC$20-$AB83/12)*$AA83*$F83,0)+MAX((Expenses!NC$21-$AB84/12)*$AA84*$F83,0)+MAX((Expenses!NC$22-$AB85/12)*$AA85*$F83,0)+MAX((Expenses!NC$23-$AB86/12)*$AA86*$F83,0)+MAX((Expenses!NC$24-$AB87/12)*$AA87*$F83,0)))))</f>
        <v>0</v>
      </c>
      <c r="NF254" s="154">
        <f>IF(OR(NF$165&lt;=EOMONTH($E83,$R83*(1-$O83)),NF$165&gt;EOMONTH($E83,$P83*12*(1-$O83)+$Q83*12*$O83+$R83*(1-$O83))),0,IF($X83="NNN",SUM(Expenses!ND$20:ND$24)*$F83,IF($X83="FSG",0,IF($X83="MG",SUMPRODUCT(Expenses!ND$20:ND$24,$Z83:$Z87)*$F83,MAX((Expenses!ND$20-$AB83/12)*$AA83*$F83,0)+MAX((Expenses!ND$21-$AB84/12)*$AA84*$F83,0)+MAX((Expenses!ND$22-$AB85/12)*$AA85*$F83,0)+MAX((Expenses!ND$23-$AB86/12)*$AA86*$F83,0)+MAX((Expenses!ND$24-$AB87/12)*$AA87*$F83,0)))))</f>
        <v>0</v>
      </c>
      <c r="NG254" s="154">
        <f>IF(OR(NG$165&lt;=EOMONTH($E83,$R83*(1-$O83)),NG$165&gt;EOMONTH($E83,$P83*12*(1-$O83)+$Q83*12*$O83+$R83*(1-$O83))),0,IF($X83="NNN",SUM(Expenses!NE$20:NE$24)*$F83,IF($X83="FSG",0,IF($X83="MG",SUMPRODUCT(Expenses!NE$20:NE$24,$Z83:$Z87)*$F83,MAX((Expenses!NE$20-$AB83/12)*$AA83*$F83,0)+MAX((Expenses!NE$21-$AB84/12)*$AA84*$F83,0)+MAX((Expenses!NE$22-$AB85/12)*$AA85*$F83,0)+MAX((Expenses!NE$23-$AB86/12)*$AA86*$F83,0)+MAX((Expenses!NE$24-$AB87/12)*$AA87*$F83,0)))))</f>
        <v>0</v>
      </c>
      <c r="NH254" s="154">
        <f>IF(OR(NH$165&lt;=EOMONTH($E83,$R83*(1-$O83)),NH$165&gt;EOMONTH($E83,$P83*12*(1-$O83)+$Q83*12*$O83+$R83*(1-$O83))),0,IF($X83="NNN",SUM(Expenses!NF$20:NF$24)*$F83,IF($X83="FSG",0,IF($X83="MG",SUMPRODUCT(Expenses!NF$20:NF$24,$Z83:$Z87)*$F83,MAX((Expenses!NF$20-$AB83/12)*$AA83*$F83,0)+MAX((Expenses!NF$21-$AB84/12)*$AA84*$F83,0)+MAX((Expenses!NF$22-$AB85/12)*$AA85*$F83,0)+MAX((Expenses!NF$23-$AB86/12)*$AA86*$F83,0)+MAX((Expenses!NF$24-$AB87/12)*$AA87*$F83,0)))))</f>
        <v>0</v>
      </c>
      <c r="NI254" s="154">
        <f>IF(OR(NI$165&lt;=EOMONTH($E83,$R83*(1-$O83)),NI$165&gt;EOMONTH($E83,$P83*12*(1-$O83)+$Q83*12*$O83+$R83*(1-$O83))),0,IF($X83="NNN",SUM(Expenses!NG$20:NG$24)*$F83,IF($X83="FSG",0,IF($X83="MG",SUMPRODUCT(Expenses!NG$20:NG$24,$Z83:$Z87)*$F83,MAX((Expenses!NG$20-$AB83/12)*$AA83*$F83,0)+MAX((Expenses!NG$21-$AB84/12)*$AA84*$F83,0)+MAX((Expenses!NG$22-$AB85/12)*$AA85*$F83,0)+MAX((Expenses!NG$23-$AB86/12)*$AA86*$F83,0)+MAX((Expenses!NG$24-$AB87/12)*$AA87*$F83,0)))))</f>
        <v>0</v>
      </c>
      <c r="NJ254" s="154">
        <f>IF(OR(NJ$165&lt;=EOMONTH($E83,$R83*(1-$O83)),NJ$165&gt;EOMONTH($E83,$P83*12*(1-$O83)+$Q83*12*$O83+$R83*(1-$O83))),0,IF($X83="NNN",SUM(Expenses!NH$20:NH$24)*$F83,IF($X83="FSG",0,IF($X83="MG",SUMPRODUCT(Expenses!NH$20:NH$24,$Z83:$Z87)*$F83,MAX((Expenses!NH$20-$AB83/12)*$AA83*$F83,0)+MAX((Expenses!NH$21-$AB84/12)*$AA84*$F83,0)+MAX((Expenses!NH$22-$AB85/12)*$AA85*$F83,0)+MAX((Expenses!NH$23-$AB86/12)*$AA86*$F83,0)+MAX((Expenses!NH$24-$AB87/12)*$AA87*$F83,0)))))</f>
        <v>0</v>
      </c>
      <c r="NK254" s="157">
        <f>IF(OR(NK$165&lt;=EOMONTH($E83,$R83*(1-$O83)),NK$165&gt;EOMONTH($E83,$P83*12*(1-$O83)+$Q83*12*$O83+$R83*(1-$O83))),0,IF($X83="NNN",SUM(Expenses!NI$20:NI$24)*$F83,IF($X83="FSG",0,IF($X83="MG",SUMPRODUCT(Expenses!NI$20:NI$24,$Z83:$Z87)*$F83,MAX((Expenses!NI$20-$AB83/12)*$AA83*$F83,0)+MAX((Expenses!NI$21-$AB84/12)*$AA84*$F83,0)+MAX((Expenses!NI$22-$AB85/12)*$AA85*$F83,0)+MAX((Expenses!NI$23-$AB86/12)*$AA86*$F83,0)+MAX((Expenses!NI$24-$AB87/12)*$AA87*$F83,0)))))</f>
        <v>0</v>
      </c>
    </row>
    <row r="255" spans="1:375" x14ac:dyDescent="0.25">
      <c r="A255" s="158">
        <f t="shared" ca="1" si="353"/>
        <v>1514660.1274378486</v>
      </c>
      <c r="B255" s="77"/>
      <c r="C255" s="159" t="s">
        <v>146</v>
      </c>
      <c r="D255" s="160">
        <f ca="1">SUM(D248:D254)</f>
        <v>416.64391982547022</v>
      </c>
      <c r="E255" s="160">
        <f t="shared" ref="E255:BP255" ca="1" si="378">SUM(E248:E254)</f>
        <v>416.81205929726639</v>
      </c>
      <c r="F255" s="160">
        <f t="shared" ca="1" si="378"/>
        <v>382.78785202484096</v>
      </c>
      <c r="G255" s="160">
        <f t="shared" ca="1" si="378"/>
        <v>382.95503470160793</v>
      </c>
      <c r="H255" s="160">
        <f t="shared" ca="1" si="378"/>
        <v>3680.427483724342</v>
      </c>
      <c r="I255" s="160">
        <f t="shared" ca="1" si="378"/>
        <v>3685.4212378822162</v>
      </c>
      <c r="J255" s="160">
        <f t="shared" ca="1" si="378"/>
        <v>3716.528807597665</v>
      </c>
      <c r="K255" s="160">
        <f t="shared" ca="1" si="378"/>
        <v>3716.699450524372</v>
      </c>
      <c r="L255" s="160">
        <f t="shared" ca="1" si="378"/>
        <v>3716.8705143025709</v>
      </c>
      <c r="M255" s="160">
        <f t="shared" ca="1" si="378"/>
        <v>3717.0419999701953</v>
      </c>
      <c r="N255" s="160">
        <f t="shared" ca="1" si="378"/>
        <v>3717.2139085677381</v>
      </c>
      <c r="O255" s="160">
        <f t="shared" ca="1" si="378"/>
        <v>3816.3272385475848</v>
      </c>
      <c r="P255" s="160">
        <f t="shared" ca="1" si="378"/>
        <v>3823.2558211844375</v>
      </c>
      <c r="Q255" s="160">
        <f t="shared" ca="1" si="378"/>
        <v>3824.3571252385332</v>
      </c>
      <c r="R255" s="160">
        <f t="shared" ca="1" si="378"/>
        <v>3824.5307360120987</v>
      </c>
      <c r="S255" s="160">
        <f t="shared" ca="1" si="378"/>
        <v>3824.7047749566673</v>
      </c>
      <c r="T255" s="160">
        <f t="shared" ca="1" si="378"/>
        <v>3824.8792431282241</v>
      </c>
      <c r="U255" s="160">
        <f t="shared" ca="1" si="378"/>
        <v>3825.0541415853586</v>
      </c>
      <c r="V255" s="160">
        <f t="shared" ca="1" si="378"/>
        <v>3825.2294713892716</v>
      </c>
      <c r="W255" s="160">
        <f t="shared" ca="1" si="378"/>
        <v>3825.4052336037794</v>
      </c>
      <c r="X255" s="160">
        <f t="shared" ca="1" si="378"/>
        <v>3825.5814292953246</v>
      </c>
      <c r="Y255" s="160">
        <f t="shared" ca="1" si="378"/>
        <v>3825.7580595329773</v>
      </c>
      <c r="Z255" s="160">
        <f t="shared" ca="1" si="378"/>
        <v>3825.9351253884461</v>
      </c>
      <c r="AA255" s="160">
        <f t="shared" ca="1" si="378"/>
        <v>3928.0218552676884</v>
      </c>
      <c r="AB255" s="160">
        <f t="shared" ca="1" si="378"/>
        <v>4128.149977957959</v>
      </c>
      <c r="AC255" s="160">
        <f t="shared" ca="1" si="378"/>
        <v>4129.2843211336767</v>
      </c>
      <c r="AD255" s="160">
        <f t="shared" ca="1" si="378"/>
        <v>4129.4631402304494</v>
      </c>
      <c r="AE255" s="160">
        <f t="shared" ca="1" si="378"/>
        <v>4129.6424003433549</v>
      </c>
      <c r="AF255" s="160">
        <f t="shared" ca="1" si="378"/>
        <v>4129.8221025600587</v>
      </c>
      <c r="AG255" s="160">
        <f t="shared" ca="1" si="378"/>
        <v>4130.0022479709069</v>
      </c>
      <c r="AH255" s="160">
        <f t="shared" ca="1" si="378"/>
        <v>4130.1828376689373</v>
      </c>
      <c r="AI255" s="160">
        <f t="shared" ca="1" si="378"/>
        <v>4130.3638727498801</v>
      </c>
      <c r="AJ255" s="160">
        <f t="shared" ca="1" si="378"/>
        <v>4130.5453543121712</v>
      </c>
      <c r="AK255" s="160">
        <f t="shared" ca="1" si="378"/>
        <v>4130.727283456954</v>
      </c>
      <c r="AL255" s="160">
        <f t="shared" ca="1" si="378"/>
        <v>4130.9096612880876</v>
      </c>
      <c r="AM255" s="160">
        <f t="shared" ca="1" si="378"/>
        <v>4235.8282755214386</v>
      </c>
      <c r="AN255" s="160">
        <f t="shared" ca="1" si="378"/>
        <v>4246.9251573546471</v>
      </c>
      <c r="AO255" s="160">
        <f t="shared" ca="1" si="378"/>
        <v>4248.324248367906</v>
      </c>
      <c r="AP255" s="160">
        <f t="shared" ca="1" si="378"/>
        <v>4248.5084320375818</v>
      </c>
      <c r="AQ255" s="160">
        <f t="shared" ca="1" si="378"/>
        <v>4248.6930699538743</v>
      </c>
      <c r="AR255" s="160">
        <f t="shared" ca="1" si="378"/>
        <v>4248.8781632370792</v>
      </c>
      <c r="AS255" s="160">
        <f t="shared" ca="1" si="378"/>
        <v>4249.0637130102532</v>
      </c>
      <c r="AT255" s="160">
        <f t="shared" ca="1" si="378"/>
        <v>4249.2497203992243</v>
      </c>
      <c r="AU255" s="160">
        <f t="shared" ca="1" si="378"/>
        <v>4249.4361865325955</v>
      </c>
      <c r="AV255" s="160">
        <f t="shared" ca="1" si="378"/>
        <v>4249.6231125417553</v>
      </c>
      <c r="AW255" s="160">
        <f t="shared" ca="1" si="378"/>
        <v>4249.8104995608819</v>
      </c>
      <c r="AX255" s="160">
        <f t="shared" ca="1" si="378"/>
        <v>4249.9983487269483</v>
      </c>
      <c r="AY255" s="160">
        <f t="shared" ca="1" si="378"/>
        <v>4358.0645213872995</v>
      </c>
      <c r="AZ255" s="160">
        <f t="shared" ca="1" si="378"/>
        <v>4369.3975376275093</v>
      </c>
      <c r="BA255" s="160">
        <f t="shared" ca="1" si="378"/>
        <v>4370.8386013711661</v>
      </c>
      <c r="BB255" s="160">
        <f t="shared" ca="1" si="378"/>
        <v>4371.0283105509316</v>
      </c>
      <c r="BC255" s="160">
        <f t="shared" ca="1" si="378"/>
        <v>4371.2184876047131</v>
      </c>
      <c r="BD255" s="160">
        <f t="shared" ca="1" si="378"/>
        <v>4371.409133686414</v>
      </c>
      <c r="BE255" s="160">
        <f t="shared" ca="1" si="378"/>
        <v>4371.6002499527831</v>
      </c>
      <c r="BF255" s="160">
        <f t="shared" ca="1" si="378"/>
        <v>4371.7918375634235</v>
      </c>
      <c r="BG255" s="160">
        <f t="shared" ca="1" si="378"/>
        <v>4371.983897680796</v>
      </c>
      <c r="BH255" s="160">
        <f t="shared" ca="1" si="378"/>
        <v>4372.1764314702314</v>
      </c>
      <c r="BI255" s="160">
        <f t="shared" ca="1" si="378"/>
        <v>4372.3694400999311</v>
      </c>
      <c r="BJ255" s="160">
        <f t="shared" ca="1" si="378"/>
        <v>4372.5629247409797</v>
      </c>
      <c r="BK255" s="160">
        <f t="shared" ca="1" si="378"/>
        <v>4483.8710825811413</v>
      </c>
      <c r="BL255" s="160">
        <f t="shared" ca="1" si="378"/>
        <v>4495.4453818196016</v>
      </c>
      <c r="BM255" s="160">
        <f t="shared" ca="1" si="378"/>
        <v>4496.9296774755676</v>
      </c>
      <c r="BN255" s="160">
        <f t="shared" ca="1" si="378"/>
        <v>4497.1250779307265</v>
      </c>
      <c r="BO255" s="160">
        <f t="shared" ca="1" si="378"/>
        <v>4497.3209602961215</v>
      </c>
      <c r="BP255" s="160">
        <f t="shared" ca="1" si="378"/>
        <v>4497.5173257602737</v>
      </c>
      <c r="BQ255" s="160">
        <f t="shared" ref="BQ255:EB255" ca="1" si="379">SUM(BQ248:BQ254)</f>
        <v>4497.714175514634</v>
      </c>
      <c r="BR255" s="160">
        <f t="shared" ca="1" si="379"/>
        <v>4497.9115107535927</v>
      </c>
      <c r="BS255" s="160">
        <f t="shared" ca="1" si="379"/>
        <v>4498.1093326744867</v>
      </c>
      <c r="BT255" s="160">
        <f t="shared" ca="1" si="379"/>
        <v>4498.3076424776045</v>
      </c>
      <c r="BU255" s="160">
        <f t="shared" ca="1" si="379"/>
        <v>4498.5064413661958</v>
      </c>
      <c r="BV255" s="160">
        <f t="shared" ca="1" si="379"/>
        <v>4498.7057305464759</v>
      </c>
      <c r="BW255" s="160">
        <f t="shared" ca="1" si="379"/>
        <v>4613.3531331218428</v>
      </c>
      <c r="BX255" s="160">
        <f t="shared" ca="1" si="379"/>
        <v>4625.1739796987222</v>
      </c>
      <c r="BY255" s="160">
        <f t="shared" ca="1" si="379"/>
        <v>4626.7028042243674</v>
      </c>
      <c r="BZ255" s="160">
        <f t="shared" ca="1" si="379"/>
        <v>4626.9040666931814</v>
      </c>
      <c r="CA255" s="160">
        <f t="shared" ca="1" si="379"/>
        <v>4627.1058255295384</v>
      </c>
      <c r="CB255" s="160">
        <f t="shared" ca="1" si="379"/>
        <v>4627.3080819576144</v>
      </c>
      <c r="CC255" s="160">
        <f t="shared" ca="1" si="379"/>
        <v>4627.5108372046052</v>
      </c>
      <c r="CD255" s="160">
        <f t="shared" ca="1" si="379"/>
        <v>4627.7140925007334</v>
      </c>
      <c r="CE255" s="160">
        <f t="shared" ca="1" si="379"/>
        <v>4627.9178490792547</v>
      </c>
      <c r="CF255" s="160">
        <f t="shared" ca="1" si="379"/>
        <v>4628.1221081764661</v>
      </c>
      <c r="CG255" s="160">
        <f t="shared" ca="1" si="379"/>
        <v>4628.3268710317143</v>
      </c>
      <c r="CH255" s="160">
        <f t="shared" ca="1" si="379"/>
        <v>4628.5321388874036</v>
      </c>
      <c r="CI255" s="160">
        <f t="shared" ca="1" si="379"/>
        <v>4746.6189635400315</v>
      </c>
      <c r="CJ255" s="160">
        <f t="shared" ca="1" si="379"/>
        <v>4758.6917402427071</v>
      </c>
      <c r="CK255" s="160">
        <f t="shared" ca="1" si="379"/>
        <v>4760.2664295041222</v>
      </c>
      <c r="CL255" s="160">
        <f t="shared" ca="1" si="379"/>
        <v>4760.473729847</v>
      </c>
      <c r="CM255" s="160">
        <f t="shared" ca="1" si="379"/>
        <v>4760.6815414484481</v>
      </c>
      <c r="CN255" s="160">
        <f t="shared" ca="1" si="379"/>
        <v>4760.8898655693665</v>
      </c>
      <c r="CO255" s="160">
        <f t="shared" ca="1" si="379"/>
        <v>4761.0987034737673</v>
      </c>
      <c r="CP255" s="160">
        <f t="shared" ca="1" si="379"/>
        <v>4761.3080564287793</v>
      </c>
      <c r="CQ255" s="160">
        <f t="shared" ca="1" si="379"/>
        <v>4761.5179257046557</v>
      </c>
      <c r="CR255" s="160">
        <f t="shared" ca="1" si="379"/>
        <v>4761.7283125747836</v>
      </c>
      <c r="CS255" s="160">
        <f t="shared" ca="1" si="379"/>
        <v>4761.9392183156888</v>
      </c>
      <c r="CT255" s="160">
        <f t="shared" ca="1" si="379"/>
        <v>4762.1506442070486</v>
      </c>
      <c r="CU255" s="160">
        <f t="shared" ca="1" si="379"/>
        <v>4883.780073599255</v>
      </c>
      <c r="CV255" s="160">
        <f t="shared" ca="1" si="379"/>
        <v>4896.1102844260722</v>
      </c>
      <c r="CW255" s="160">
        <f t="shared" ca="1" si="379"/>
        <v>4897.7322143653291</v>
      </c>
      <c r="CX255" s="160">
        <f t="shared" ca="1" si="379"/>
        <v>4897.945733718494</v>
      </c>
      <c r="CY255" s="160">
        <f t="shared" ca="1" si="379"/>
        <v>4898.1597796679844</v>
      </c>
      <c r="CZ255" s="160">
        <f t="shared" ca="1" si="379"/>
        <v>4898.3743535125304</v>
      </c>
      <c r="DA255" s="160">
        <f t="shared" ca="1" si="379"/>
        <v>4898.5894565540639</v>
      </c>
      <c r="DB255" s="160">
        <f t="shared" ca="1" si="379"/>
        <v>4898.805090097726</v>
      </c>
      <c r="DC255" s="160">
        <f t="shared" ca="1" si="379"/>
        <v>4899.0212554518785</v>
      </c>
      <c r="DD255" s="160">
        <f t="shared" ca="1" si="379"/>
        <v>4899.2379539281101</v>
      </c>
      <c r="DE255" s="160">
        <f t="shared" ca="1" si="379"/>
        <v>4899.4551868412436</v>
      </c>
      <c r="DF255" s="160">
        <f t="shared" ca="1" si="379"/>
        <v>4899.6729555093434</v>
      </c>
      <c r="DG255" s="160">
        <f t="shared" ca="1" si="379"/>
        <v>5024.9512677833163</v>
      </c>
      <c r="DH255" s="160">
        <f t="shared" ca="1" si="379"/>
        <v>5037.5445407744592</v>
      </c>
      <c r="DI255" s="160">
        <f t="shared" ca="1" si="379"/>
        <v>5039.2151286118942</v>
      </c>
      <c r="DJ255" s="160">
        <f t="shared" ca="1" si="379"/>
        <v>5039.4350535456533</v>
      </c>
      <c r="DK255" s="160">
        <f t="shared" ca="1" si="379"/>
        <v>5039.655520873629</v>
      </c>
      <c r="DL255" s="160">
        <f t="shared" ca="1" si="379"/>
        <v>5039.8765319335116</v>
      </c>
      <c r="DM255" s="160">
        <f t="shared" ca="1" si="379"/>
        <v>5040.098088066291</v>
      </c>
      <c r="DN255" s="160">
        <f t="shared" ca="1" si="379"/>
        <v>5040.3201906162631</v>
      </c>
      <c r="DO255" s="160">
        <f t="shared" ca="1" si="379"/>
        <v>5040.5428409310398</v>
      </c>
      <c r="DP255" s="160">
        <f t="shared" ca="1" si="379"/>
        <v>5040.7660403615582</v>
      </c>
      <c r="DQ255" s="160">
        <f t="shared" ca="1" si="379"/>
        <v>5040.989790262086</v>
      </c>
      <c r="DR255" s="160">
        <f t="shared" ca="1" si="379"/>
        <v>5041.2140919902295</v>
      </c>
      <c r="DS255" s="160">
        <f t="shared" ca="1" si="379"/>
        <v>5170.250753632421</v>
      </c>
      <c r="DT255" s="160">
        <f t="shared" ca="1" si="379"/>
        <v>5231.0195495083044</v>
      </c>
      <c r="DU255" s="160">
        <f t="shared" ca="1" si="379"/>
        <v>5232.740254980863</v>
      </c>
      <c r="DV255" s="160">
        <f t="shared" ca="1" si="379"/>
        <v>5232.9667776626347</v>
      </c>
      <c r="DW255" s="160">
        <f t="shared" ca="1" si="379"/>
        <v>5233.1938590104501</v>
      </c>
      <c r="DX255" s="160">
        <f t="shared" ca="1" si="379"/>
        <v>5233.4215004021289</v>
      </c>
      <c r="DY255" s="160">
        <f t="shared" ca="1" si="379"/>
        <v>5183.0573793253925</v>
      </c>
      <c r="DZ255" s="160">
        <f t="shared" ca="1" si="379"/>
        <v>5183.2837253273001</v>
      </c>
      <c r="EA255" s="160">
        <f t="shared" ca="1" si="379"/>
        <v>5183.5106295595106</v>
      </c>
      <c r="EB255" s="160">
        <f t="shared" ca="1" si="379"/>
        <v>5183.7380933987697</v>
      </c>
      <c r="EC255" s="160">
        <f t="shared" ref="EC255:GN255" ca="1" si="380">SUM(EC248:EC254)</f>
        <v>5183.9661182252203</v>
      </c>
      <c r="ED255" s="160">
        <f t="shared" ca="1" si="380"/>
        <v>5184.1947054224074</v>
      </c>
      <c r="EE255" s="160">
        <f t="shared" ca="1" si="380"/>
        <v>5317.0737415887597</v>
      </c>
      <c r="EF255" s="160">
        <f t="shared" si="380"/>
        <v>4597.4170991495048</v>
      </c>
      <c r="EG255" s="160">
        <f t="shared" si="380"/>
        <v>4597.6416974490558</v>
      </c>
      <c r="EH255" s="160">
        <f t="shared" si="380"/>
        <v>4597.8668496686032</v>
      </c>
      <c r="EI255" s="160">
        <f t="shared" si="380"/>
        <v>4598.0925571742637</v>
      </c>
      <c r="EJ255" s="160">
        <f t="shared" si="380"/>
        <v>4598.3188213355234</v>
      </c>
      <c r="EK255" s="160">
        <f t="shared" si="380"/>
        <v>4598.5456435252436</v>
      </c>
      <c r="EL255" s="160">
        <f t="shared" si="380"/>
        <v>4598.7730251196745</v>
      </c>
      <c r="EM255" s="160">
        <f t="shared" si="380"/>
        <v>4599.0009674984594</v>
      </c>
      <c r="EN255" s="160">
        <f t="shared" si="380"/>
        <v>4599.2294720446416</v>
      </c>
      <c r="EO255" s="160">
        <f t="shared" si="380"/>
        <v>4599.4585401446793</v>
      </c>
      <c r="EP255" s="160">
        <f t="shared" si="380"/>
        <v>4599.6881731884487</v>
      </c>
      <c r="EQ255" s="160">
        <f t="shared" si="380"/>
        <v>4734.0160287956824</v>
      </c>
      <c r="ER255" s="160">
        <f t="shared" si="380"/>
        <v>4735.3396121239903</v>
      </c>
      <c r="ES255" s="160">
        <f t="shared" si="380"/>
        <v>4735.5709483725268</v>
      </c>
      <c r="ET255" s="160">
        <f t="shared" si="380"/>
        <v>4735.8028551586603</v>
      </c>
      <c r="EU255" s="160">
        <f t="shared" si="380"/>
        <v>4736.0353338894911</v>
      </c>
      <c r="EV255" s="160">
        <f t="shared" si="380"/>
        <v>4736.2683859755889</v>
      </c>
      <c r="EW255" s="160">
        <f t="shared" si="380"/>
        <v>4736.5020128310007</v>
      </c>
      <c r="EX255" s="160">
        <f t="shared" si="380"/>
        <v>4736.7362158732649</v>
      </c>
      <c r="EY255" s="160">
        <f t="shared" si="380"/>
        <v>4736.9709965234124</v>
      </c>
      <c r="EZ255" s="160">
        <f t="shared" si="380"/>
        <v>4737.2063562059811</v>
      </c>
      <c r="FA255" s="160">
        <f t="shared" si="380"/>
        <v>4737.4422963490197</v>
      </c>
      <c r="FB255" s="160">
        <f t="shared" si="380"/>
        <v>4737.6788183841018</v>
      </c>
      <c r="FC255" s="160">
        <f t="shared" si="380"/>
        <v>4876.0365096595533</v>
      </c>
      <c r="FD255" s="160">
        <f t="shared" si="380"/>
        <v>4877.3998004877103</v>
      </c>
      <c r="FE255" s="160">
        <f t="shared" si="380"/>
        <v>4877.6380768237032</v>
      </c>
      <c r="FF255" s="160">
        <f t="shared" si="380"/>
        <v>4877.8769408134212</v>
      </c>
      <c r="FG255" s="160">
        <f t="shared" si="380"/>
        <v>4878.1163939061771</v>
      </c>
      <c r="FH255" s="160">
        <f t="shared" si="380"/>
        <v>4878.3564375548567</v>
      </c>
      <c r="FI255" s="160">
        <f t="shared" si="380"/>
        <v>4878.5970732159312</v>
      </c>
      <c r="FJ255" s="160">
        <f t="shared" si="380"/>
        <v>4878.8383023494634</v>
      </c>
      <c r="FK255" s="160">
        <f t="shared" si="380"/>
        <v>4879.0801264191159</v>
      </c>
      <c r="FL255" s="160">
        <f t="shared" si="380"/>
        <v>4879.322546892161</v>
      </c>
      <c r="FM255" s="160">
        <f t="shared" si="380"/>
        <v>4879.5655652394908</v>
      </c>
      <c r="FN255" s="160">
        <f t="shared" si="380"/>
        <v>4879.8091829356254</v>
      </c>
      <c r="FO255" s="160">
        <f t="shared" si="380"/>
        <v>5022.3176049493404</v>
      </c>
      <c r="FP255" s="160">
        <f t="shared" si="380"/>
        <v>5023.7217945023422</v>
      </c>
      <c r="FQ255" s="160">
        <f t="shared" si="380"/>
        <v>5023.9672191284153</v>
      </c>
      <c r="FR255" s="160">
        <f t="shared" si="380"/>
        <v>5024.2132490378244</v>
      </c>
      <c r="FS255" s="160">
        <f t="shared" si="380"/>
        <v>5024.4598857233632</v>
      </c>
      <c r="FT255" s="160">
        <f t="shared" si="380"/>
        <v>5024.7071306815033</v>
      </c>
      <c r="FU255" s="160">
        <f t="shared" si="380"/>
        <v>5024.9549854124107</v>
      </c>
      <c r="FV255" s="160">
        <f t="shared" si="380"/>
        <v>5025.2034514199486</v>
      </c>
      <c r="FW255" s="160">
        <f t="shared" si="380"/>
        <v>5025.4525302116899</v>
      </c>
      <c r="FX255" s="160">
        <f t="shared" si="380"/>
        <v>5025.7022232989266</v>
      </c>
      <c r="FY255" s="160">
        <f t="shared" si="380"/>
        <v>5025.9525321966767</v>
      </c>
      <c r="FZ255" s="160">
        <f t="shared" si="380"/>
        <v>5026.2034584236953</v>
      </c>
      <c r="GA255" s="160">
        <f t="shared" si="380"/>
        <v>5026.4550035024777</v>
      </c>
      <c r="GB255" s="160">
        <f t="shared" si="380"/>
        <v>5027.9013187420696</v>
      </c>
      <c r="GC255" s="160">
        <f t="shared" si="380"/>
        <v>5174.6862357022637</v>
      </c>
      <c r="GD255" s="160">
        <f t="shared" si="380"/>
        <v>5174.9396465089549</v>
      </c>
      <c r="GE255" s="160">
        <f t="shared" si="380"/>
        <v>5175.1936822950593</v>
      </c>
      <c r="GF255" s="160">
        <f t="shared" si="380"/>
        <v>5175.448344601944</v>
      </c>
      <c r="GG255" s="160">
        <f t="shared" si="380"/>
        <v>5175.7036349747787</v>
      </c>
      <c r="GH255" s="160">
        <f t="shared" si="380"/>
        <v>5175.9595549625428</v>
      </c>
      <c r="GI255" s="160">
        <f t="shared" si="380"/>
        <v>5176.2161061180359</v>
      </c>
      <c r="GJ255" s="160">
        <f t="shared" si="380"/>
        <v>5176.4732899978899</v>
      </c>
      <c r="GK255" s="160">
        <f t="shared" si="380"/>
        <v>5176.731108162573</v>
      </c>
      <c r="GL255" s="160">
        <f t="shared" si="380"/>
        <v>5176.9895621764017</v>
      </c>
      <c r="GM255" s="160">
        <f t="shared" si="380"/>
        <v>5177.2486536075521</v>
      </c>
      <c r="GN255" s="160">
        <f t="shared" si="380"/>
        <v>5178.738358304332</v>
      </c>
      <c r="GO255" s="160">
        <f t="shared" ref="GO255:IZ255" si="381">SUM(GO248:GO254)</f>
        <v>5329.926822773331</v>
      </c>
      <c r="GP255" s="160">
        <f t="shared" si="381"/>
        <v>5330.1878359042239</v>
      </c>
      <c r="GQ255" s="160">
        <f t="shared" si="381"/>
        <v>5330.4494927639107</v>
      </c>
      <c r="GR255" s="160">
        <f t="shared" si="381"/>
        <v>5330.7117949400017</v>
      </c>
      <c r="GS255" s="160">
        <f t="shared" si="381"/>
        <v>5330.9747440240217</v>
      </c>
      <c r="GT255" s="160">
        <f t="shared" si="381"/>
        <v>5331.238341611418</v>
      </c>
      <c r="GU255" s="160">
        <f t="shared" si="381"/>
        <v>5331.5025893015772</v>
      </c>
      <c r="GV255" s="160">
        <f t="shared" si="381"/>
        <v>5331.7674886978266</v>
      </c>
      <c r="GW255" s="160">
        <f t="shared" si="381"/>
        <v>5332.0330414074497</v>
      </c>
      <c r="GX255" s="160">
        <f t="shared" si="381"/>
        <v>5332.2992490416937</v>
      </c>
      <c r="GY255" s="160">
        <f t="shared" si="381"/>
        <v>5332.5661132157784</v>
      </c>
      <c r="GZ255" s="160">
        <f t="shared" si="381"/>
        <v>5334.1005090534609</v>
      </c>
      <c r="HA255" s="160">
        <f t="shared" si="381"/>
        <v>5489.8246274565308</v>
      </c>
      <c r="HB255" s="160">
        <f t="shared" si="381"/>
        <v>5490.0934709813509</v>
      </c>
      <c r="HC255" s="160">
        <f t="shared" si="381"/>
        <v>5490.3629775468289</v>
      </c>
      <c r="HD255" s="160">
        <f t="shared" si="381"/>
        <v>5490.6331487882026</v>
      </c>
      <c r="HE255" s="160">
        <f t="shared" si="381"/>
        <v>5490.9039863447424</v>
      </c>
      <c r="HF255" s="160">
        <f t="shared" si="381"/>
        <v>5491.1754918597617</v>
      </c>
      <c r="HG255" s="160">
        <f t="shared" si="381"/>
        <v>5491.4476669806245</v>
      </c>
      <c r="HH255" s="160">
        <f t="shared" si="381"/>
        <v>5491.7205133587613</v>
      </c>
      <c r="HI255" s="160">
        <f t="shared" si="381"/>
        <v>5491.9940326496735</v>
      </c>
      <c r="HJ255" s="160">
        <f t="shared" si="381"/>
        <v>5492.2682265129442</v>
      </c>
      <c r="HK255" s="160">
        <f t="shared" si="381"/>
        <v>5492.5430966122522</v>
      </c>
      <c r="HL255" s="160">
        <f t="shared" si="381"/>
        <v>5494.1235243250658</v>
      </c>
      <c r="HM255" s="160">
        <f t="shared" si="381"/>
        <v>5654.5193662802267</v>
      </c>
      <c r="HN255" s="160">
        <f t="shared" si="381"/>
        <v>5654.7962751107907</v>
      </c>
      <c r="HO255" s="160">
        <f t="shared" si="381"/>
        <v>5655.0738668732329</v>
      </c>
      <c r="HP255" s="160">
        <f t="shared" si="381"/>
        <v>5655.3521432518482</v>
      </c>
      <c r="HQ255" s="160">
        <f t="shared" si="381"/>
        <v>5655.6311059350846</v>
      </c>
      <c r="HR255" s="160">
        <f t="shared" si="381"/>
        <v>5655.9107566155535</v>
      </c>
      <c r="HS255" s="160">
        <f t="shared" si="381"/>
        <v>5656.1910969900437</v>
      </c>
      <c r="HT255" s="160">
        <f t="shared" si="381"/>
        <v>5656.4721287595239</v>
      </c>
      <c r="HU255" s="160">
        <f t="shared" si="381"/>
        <v>5656.7538536291631</v>
      </c>
      <c r="HV255" s="160">
        <f t="shared" si="381"/>
        <v>5657.036273308333</v>
      </c>
      <c r="HW255" s="160">
        <f t="shared" si="381"/>
        <v>5657.3193895106197</v>
      </c>
      <c r="HX255" s="160">
        <f t="shared" si="381"/>
        <v>5658.9472300548168</v>
      </c>
      <c r="HY255" s="160">
        <f t="shared" si="381"/>
        <v>5824.1549472686338</v>
      </c>
      <c r="HZ255" s="160">
        <f t="shared" si="381"/>
        <v>5824.4401633641146</v>
      </c>
      <c r="IA255" s="160">
        <f t="shared" si="381"/>
        <v>5824.7260828794306</v>
      </c>
      <c r="IB255" s="160">
        <f t="shared" si="381"/>
        <v>5825.0127075494038</v>
      </c>
      <c r="IC255" s="160">
        <f t="shared" si="381"/>
        <v>5825.3000391131372</v>
      </c>
      <c r="ID255" s="160">
        <f t="shared" si="381"/>
        <v>5825.5880793140204</v>
      </c>
      <c r="IE255" s="160">
        <f t="shared" si="381"/>
        <v>5825.8768298997447</v>
      </c>
      <c r="IF255" s="160">
        <f t="shared" si="381"/>
        <v>5826.1662926223098</v>
      </c>
      <c r="IG255" s="160">
        <f t="shared" si="381"/>
        <v>5826.4564692380382</v>
      </c>
      <c r="IH255" s="160">
        <f t="shared" si="381"/>
        <v>5826.7473615075824</v>
      </c>
      <c r="II255" s="160">
        <f t="shared" si="381"/>
        <v>5827.0389711959388</v>
      </c>
      <c r="IJ255" s="160">
        <f t="shared" si="381"/>
        <v>5828.7156469564616</v>
      </c>
      <c r="IK255" s="160">
        <f t="shared" si="381"/>
        <v>5998.8795956866925</v>
      </c>
      <c r="IL255" s="160">
        <f t="shared" si="381"/>
        <v>5999.1733682650374</v>
      </c>
      <c r="IM255" s="160">
        <f t="shared" si="381"/>
        <v>5999.4678653658129</v>
      </c>
      <c r="IN255" s="160">
        <f t="shared" si="381"/>
        <v>5999.763088775886</v>
      </c>
      <c r="IO255" s="160">
        <f t="shared" si="381"/>
        <v>6000.0590402865309</v>
      </c>
      <c r="IP255" s="160">
        <f t="shared" si="381"/>
        <v>6000.3557216934405</v>
      </c>
      <c r="IQ255" s="160">
        <f t="shared" si="381"/>
        <v>6000.6531347967366</v>
      </c>
      <c r="IR255" s="160">
        <f t="shared" si="381"/>
        <v>6000.9512814009786</v>
      </c>
      <c r="IS255" s="160">
        <f t="shared" si="381"/>
        <v>6001.2501633151787</v>
      </c>
      <c r="IT255" s="160">
        <f t="shared" si="381"/>
        <v>6001.5497823528094</v>
      </c>
      <c r="IU255" s="160">
        <f t="shared" si="381"/>
        <v>6001.850140331816</v>
      </c>
      <c r="IV255" s="160">
        <f t="shared" si="381"/>
        <v>6003.5771163651552</v>
      </c>
      <c r="IW255" s="160">
        <f t="shared" si="381"/>
        <v>6178.845983557293</v>
      </c>
      <c r="IX255" s="160">
        <f t="shared" si="381"/>
        <v>6179.1485693129889</v>
      </c>
      <c r="IY255" s="160">
        <f t="shared" si="381"/>
        <v>6179.4519013267873</v>
      </c>
      <c r="IZ255" s="160">
        <f t="shared" si="381"/>
        <v>6179.7559814391625</v>
      </c>
      <c r="JA255" s="160">
        <f t="shared" ref="JA255:LL255" si="382">SUM(JA248:JA254)</f>
        <v>6180.0608114951265</v>
      </c>
      <c r="JB255" s="160">
        <f t="shared" si="382"/>
        <v>6180.366393344244</v>
      </c>
      <c r="JC255" s="160">
        <f t="shared" si="382"/>
        <v>6180.6727288406382</v>
      </c>
      <c r="JD255" s="160">
        <f t="shared" si="382"/>
        <v>6180.979819843008</v>
      </c>
      <c r="JE255" s="160">
        <f t="shared" si="382"/>
        <v>6181.2876682146343</v>
      </c>
      <c r="JF255" s="160">
        <f t="shared" si="382"/>
        <v>6181.5962758233936</v>
      </c>
      <c r="JG255" s="160">
        <f t="shared" si="382"/>
        <v>6181.90564454177</v>
      </c>
      <c r="JH255" s="160">
        <f t="shared" si="382"/>
        <v>6183.68442985611</v>
      </c>
      <c r="JI255" s="160">
        <f t="shared" si="382"/>
        <v>6364.2113630640124</v>
      </c>
      <c r="JJ255" s="160">
        <f t="shared" si="382"/>
        <v>6364.5230263923786</v>
      </c>
      <c r="JK255" s="160">
        <f t="shared" si="382"/>
        <v>6364.8354583665914</v>
      </c>
      <c r="JL255" s="160">
        <f t="shared" si="382"/>
        <v>6365.1486608823379</v>
      </c>
      <c r="JM255" s="160">
        <f t="shared" si="382"/>
        <v>6365.462635839981</v>
      </c>
      <c r="JN255" s="160">
        <f t="shared" si="382"/>
        <v>6365.7773851445718</v>
      </c>
      <c r="JO255" s="160">
        <f t="shared" si="382"/>
        <v>6366.0929107058582</v>
      </c>
      <c r="JP255" s="160">
        <f t="shared" si="382"/>
        <v>6366.4092144382994</v>
      </c>
      <c r="JQ255" s="160">
        <f t="shared" si="382"/>
        <v>6366.7262982610737</v>
      </c>
      <c r="JR255" s="160">
        <f t="shared" si="382"/>
        <v>6367.0441640980962</v>
      </c>
      <c r="JS255" s="160">
        <f t="shared" si="382"/>
        <v>6367.3628138780241</v>
      </c>
      <c r="JT255" s="160">
        <f t="shared" si="382"/>
        <v>6369.1949627517934</v>
      </c>
      <c r="JU255" s="160">
        <f t="shared" si="382"/>
        <v>6555.1377039559329</v>
      </c>
      <c r="JV255" s="160">
        <f t="shared" si="382"/>
        <v>6555.4587171841504</v>
      </c>
      <c r="JW255" s="160">
        <f t="shared" si="382"/>
        <v>6555.7805221175895</v>
      </c>
      <c r="JX255" s="160">
        <f t="shared" si="382"/>
        <v>6556.1031207088081</v>
      </c>
      <c r="JY255" s="160">
        <f t="shared" si="382"/>
        <v>6556.4265149151806</v>
      </c>
      <c r="JZ255" s="160">
        <f t="shared" si="382"/>
        <v>6556.7507066989092</v>
      </c>
      <c r="KA255" s="160">
        <f t="shared" si="382"/>
        <v>6557.0756980270344</v>
      </c>
      <c r="KB255" s="160">
        <f t="shared" si="382"/>
        <v>6557.401490871448</v>
      </c>
      <c r="KC255" s="160">
        <f t="shared" si="382"/>
        <v>6557.7280872089068</v>
      </c>
      <c r="KD255" s="160">
        <f t="shared" si="382"/>
        <v>6558.0554890210396</v>
      </c>
      <c r="KE255" s="160">
        <f t="shared" si="382"/>
        <v>6558.3836982943649</v>
      </c>
      <c r="KF255" s="160">
        <f t="shared" si="382"/>
        <v>6560.2708116343474</v>
      </c>
      <c r="KG255" s="160">
        <f t="shared" si="382"/>
        <v>6751.7918350746104</v>
      </c>
      <c r="KH255" s="160">
        <f t="shared" si="382"/>
        <v>6752.1224786996745</v>
      </c>
      <c r="KI255" s="160">
        <f t="shared" si="382"/>
        <v>6752.453937781117</v>
      </c>
      <c r="KJ255" s="160">
        <f t="shared" si="382"/>
        <v>6752.7862143300717</v>
      </c>
      <c r="KK255" s="160">
        <f t="shared" si="382"/>
        <v>6753.1193103626356</v>
      </c>
      <c r="KL255" s="160">
        <f t="shared" si="382"/>
        <v>6753.4532278998759</v>
      </c>
      <c r="KM255" s="160">
        <f t="shared" si="382"/>
        <v>6753.7879689678448</v>
      </c>
      <c r="KN255" s="160">
        <f t="shared" si="382"/>
        <v>6754.1235355975914</v>
      </c>
      <c r="KO255" s="160">
        <f t="shared" si="382"/>
        <v>6754.4599298251733</v>
      </c>
      <c r="KP255" s="160">
        <f t="shared" si="382"/>
        <v>6754.7971536916702</v>
      </c>
      <c r="KQ255" s="160">
        <f t="shared" si="382"/>
        <v>0</v>
      </c>
      <c r="KR255" s="160">
        <f t="shared" si="382"/>
        <v>0</v>
      </c>
      <c r="KS255" s="160">
        <f t="shared" si="382"/>
        <v>0</v>
      </c>
      <c r="KT255" s="160">
        <f t="shared" si="382"/>
        <v>0</v>
      </c>
      <c r="KU255" s="160">
        <f t="shared" si="382"/>
        <v>0</v>
      </c>
      <c r="KV255" s="160">
        <f t="shared" si="382"/>
        <v>0</v>
      </c>
      <c r="KW255" s="160">
        <f t="shared" si="382"/>
        <v>0</v>
      </c>
      <c r="KX255" s="160">
        <f t="shared" si="382"/>
        <v>0</v>
      </c>
      <c r="KY255" s="160">
        <f t="shared" si="382"/>
        <v>0</v>
      </c>
      <c r="KZ255" s="160">
        <f t="shared" si="382"/>
        <v>0</v>
      </c>
      <c r="LA255" s="160">
        <f t="shared" si="382"/>
        <v>0</v>
      </c>
      <c r="LB255" s="160">
        <f t="shared" si="382"/>
        <v>0</v>
      </c>
      <c r="LC255" s="160">
        <f t="shared" si="382"/>
        <v>0</v>
      </c>
      <c r="LD255" s="160">
        <f t="shared" si="382"/>
        <v>0</v>
      </c>
      <c r="LE255" s="160">
        <f t="shared" si="382"/>
        <v>0</v>
      </c>
      <c r="LF255" s="160">
        <f t="shared" si="382"/>
        <v>0</v>
      </c>
      <c r="LG255" s="160">
        <f t="shared" si="382"/>
        <v>0</v>
      </c>
      <c r="LH255" s="160">
        <f t="shared" si="382"/>
        <v>0</v>
      </c>
      <c r="LI255" s="160">
        <f t="shared" si="382"/>
        <v>0</v>
      </c>
      <c r="LJ255" s="160">
        <f t="shared" si="382"/>
        <v>0</v>
      </c>
      <c r="LK255" s="160">
        <f t="shared" si="382"/>
        <v>0</v>
      </c>
      <c r="LL255" s="160">
        <f t="shared" si="382"/>
        <v>0</v>
      </c>
      <c r="LM255" s="160">
        <f t="shared" ref="LM255:NK255" si="383">SUM(LM248:LM254)</f>
        <v>0</v>
      </c>
      <c r="LN255" s="160">
        <f t="shared" si="383"/>
        <v>0</v>
      </c>
      <c r="LO255" s="160">
        <f t="shared" si="383"/>
        <v>0</v>
      </c>
      <c r="LP255" s="160">
        <f t="shared" si="383"/>
        <v>0</v>
      </c>
      <c r="LQ255" s="160">
        <f t="shared" si="383"/>
        <v>0</v>
      </c>
      <c r="LR255" s="160">
        <f t="shared" si="383"/>
        <v>0</v>
      </c>
      <c r="LS255" s="160">
        <f t="shared" si="383"/>
        <v>0</v>
      </c>
      <c r="LT255" s="160">
        <f t="shared" si="383"/>
        <v>0</v>
      </c>
      <c r="LU255" s="160">
        <f t="shared" si="383"/>
        <v>0</v>
      </c>
      <c r="LV255" s="160">
        <f t="shared" si="383"/>
        <v>0</v>
      </c>
      <c r="LW255" s="160">
        <f t="shared" si="383"/>
        <v>0</v>
      </c>
      <c r="LX255" s="160">
        <f t="shared" si="383"/>
        <v>0</v>
      </c>
      <c r="LY255" s="160">
        <f t="shared" si="383"/>
        <v>0</v>
      </c>
      <c r="LZ255" s="160">
        <f t="shared" si="383"/>
        <v>0</v>
      </c>
      <c r="MA255" s="160">
        <f t="shared" si="383"/>
        <v>0</v>
      </c>
      <c r="MB255" s="160">
        <f t="shared" si="383"/>
        <v>0</v>
      </c>
      <c r="MC255" s="160">
        <f t="shared" si="383"/>
        <v>0</v>
      </c>
      <c r="MD255" s="160">
        <f t="shared" si="383"/>
        <v>0</v>
      </c>
      <c r="ME255" s="160">
        <f t="shared" si="383"/>
        <v>0</v>
      </c>
      <c r="MF255" s="160">
        <f t="shared" si="383"/>
        <v>0</v>
      </c>
      <c r="MG255" s="160">
        <f t="shared" si="383"/>
        <v>0</v>
      </c>
      <c r="MH255" s="160">
        <f t="shared" si="383"/>
        <v>0</v>
      </c>
      <c r="MI255" s="160">
        <f t="shared" si="383"/>
        <v>0</v>
      </c>
      <c r="MJ255" s="160">
        <f t="shared" si="383"/>
        <v>0</v>
      </c>
      <c r="MK255" s="160">
        <f t="shared" si="383"/>
        <v>0</v>
      </c>
      <c r="ML255" s="160">
        <f t="shared" si="383"/>
        <v>0</v>
      </c>
      <c r="MM255" s="160">
        <f t="shared" si="383"/>
        <v>0</v>
      </c>
      <c r="MN255" s="160">
        <f t="shared" si="383"/>
        <v>0</v>
      </c>
      <c r="MO255" s="160">
        <f t="shared" si="383"/>
        <v>0</v>
      </c>
      <c r="MP255" s="160">
        <f t="shared" si="383"/>
        <v>0</v>
      </c>
      <c r="MQ255" s="160">
        <f t="shared" si="383"/>
        <v>0</v>
      </c>
      <c r="MR255" s="160">
        <f t="shared" si="383"/>
        <v>0</v>
      </c>
      <c r="MS255" s="160">
        <f t="shared" si="383"/>
        <v>0</v>
      </c>
      <c r="MT255" s="160">
        <f t="shared" si="383"/>
        <v>0</v>
      </c>
      <c r="MU255" s="160">
        <f t="shared" si="383"/>
        <v>0</v>
      </c>
      <c r="MV255" s="160">
        <f t="shared" si="383"/>
        <v>0</v>
      </c>
      <c r="MW255" s="160">
        <f t="shared" si="383"/>
        <v>0</v>
      </c>
      <c r="MX255" s="160">
        <f t="shared" si="383"/>
        <v>0</v>
      </c>
      <c r="MY255" s="160">
        <f t="shared" si="383"/>
        <v>0</v>
      </c>
      <c r="MZ255" s="160">
        <f t="shared" si="383"/>
        <v>0</v>
      </c>
      <c r="NA255" s="160">
        <f t="shared" si="383"/>
        <v>0</v>
      </c>
      <c r="NB255" s="160">
        <f t="shared" si="383"/>
        <v>0</v>
      </c>
      <c r="NC255" s="160">
        <f t="shared" si="383"/>
        <v>0</v>
      </c>
      <c r="ND255" s="160">
        <f t="shared" si="383"/>
        <v>0</v>
      </c>
      <c r="NE255" s="160">
        <f t="shared" si="383"/>
        <v>0</v>
      </c>
      <c r="NF255" s="160">
        <f t="shared" si="383"/>
        <v>0</v>
      </c>
      <c r="NG255" s="160">
        <f t="shared" si="383"/>
        <v>0</v>
      </c>
      <c r="NH255" s="160">
        <f t="shared" si="383"/>
        <v>0</v>
      </c>
      <c r="NI255" s="160">
        <f t="shared" si="383"/>
        <v>0</v>
      </c>
      <c r="NJ255" s="160">
        <f t="shared" si="383"/>
        <v>0</v>
      </c>
      <c r="NK255" s="161">
        <f t="shared" si="383"/>
        <v>0</v>
      </c>
    </row>
    <row r="256" spans="1:375" x14ac:dyDescent="0.25">
      <c r="A256" s="156">
        <f t="shared" si="353"/>
        <v>0</v>
      </c>
      <c r="B256" s="48" t="s">
        <v>157</v>
      </c>
      <c r="C256" s="153" t="s">
        <v>147</v>
      </c>
      <c r="D256" s="154">
        <f t="shared" ref="D256:BO256" si="384">IF(D$165=EOMONTH($D83,-1),-FV($AE83,ROUNDDOWN(YEARFRAC($D$165,D$165,1),0),,-$AC83*$B83,0),0)</f>
        <v>0</v>
      </c>
      <c r="E256" s="154">
        <f t="shared" si="384"/>
        <v>0</v>
      </c>
      <c r="F256" s="154">
        <f t="shared" si="384"/>
        <v>0</v>
      </c>
      <c r="G256" s="154">
        <f t="shared" si="384"/>
        <v>0</v>
      </c>
      <c r="H256" s="154">
        <f t="shared" si="384"/>
        <v>0</v>
      </c>
      <c r="I256" s="154">
        <f t="shared" si="384"/>
        <v>0</v>
      </c>
      <c r="J256" s="154">
        <f t="shared" si="384"/>
        <v>0</v>
      </c>
      <c r="K256" s="154">
        <f t="shared" si="384"/>
        <v>0</v>
      </c>
      <c r="L256" s="154">
        <f t="shared" si="384"/>
        <v>0</v>
      </c>
      <c r="M256" s="154">
        <f t="shared" si="384"/>
        <v>0</v>
      </c>
      <c r="N256" s="154">
        <f t="shared" si="384"/>
        <v>0</v>
      </c>
      <c r="O256" s="154">
        <f t="shared" si="384"/>
        <v>0</v>
      </c>
      <c r="P256" s="154">
        <f t="shared" si="384"/>
        <v>0</v>
      </c>
      <c r="Q256" s="154">
        <f t="shared" si="384"/>
        <v>0</v>
      </c>
      <c r="R256" s="154">
        <f t="shared" si="384"/>
        <v>0</v>
      </c>
      <c r="S256" s="154">
        <f t="shared" si="384"/>
        <v>0</v>
      </c>
      <c r="T256" s="154">
        <f t="shared" si="384"/>
        <v>0</v>
      </c>
      <c r="U256" s="154">
        <f t="shared" si="384"/>
        <v>0</v>
      </c>
      <c r="V256" s="154">
        <f t="shared" si="384"/>
        <v>0</v>
      </c>
      <c r="W256" s="154">
        <f t="shared" si="384"/>
        <v>0</v>
      </c>
      <c r="X256" s="154">
        <f t="shared" si="384"/>
        <v>0</v>
      </c>
      <c r="Y256" s="154">
        <f t="shared" si="384"/>
        <v>0</v>
      </c>
      <c r="Z256" s="154">
        <f t="shared" si="384"/>
        <v>0</v>
      </c>
      <c r="AA256" s="154">
        <f t="shared" si="384"/>
        <v>0</v>
      </c>
      <c r="AB256" s="154">
        <f t="shared" si="384"/>
        <v>0</v>
      </c>
      <c r="AC256" s="154">
        <f t="shared" si="384"/>
        <v>0</v>
      </c>
      <c r="AD256" s="154">
        <f t="shared" si="384"/>
        <v>0</v>
      </c>
      <c r="AE256" s="154">
        <f t="shared" si="384"/>
        <v>0</v>
      </c>
      <c r="AF256" s="154">
        <f t="shared" si="384"/>
        <v>0</v>
      </c>
      <c r="AG256" s="154">
        <f t="shared" si="384"/>
        <v>0</v>
      </c>
      <c r="AH256" s="154">
        <f t="shared" si="384"/>
        <v>0</v>
      </c>
      <c r="AI256" s="154">
        <f t="shared" si="384"/>
        <v>0</v>
      </c>
      <c r="AJ256" s="154">
        <f t="shared" si="384"/>
        <v>0</v>
      </c>
      <c r="AK256" s="154">
        <f t="shared" si="384"/>
        <v>0</v>
      </c>
      <c r="AL256" s="154">
        <f t="shared" si="384"/>
        <v>0</v>
      </c>
      <c r="AM256" s="154">
        <f t="shared" si="384"/>
        <v>0</v>
      </c>
      <c r="AN256" s="154">
        <f t="shared" si="384"/>
        <v>0</v>
      </c>
      <c r="AO256" s="154">
        <f t="shared" si="384"/>
        <v>0</v>
      </c>
      <c r="AP256" s="154">
        <f t="shared" si="384"/>
        <v>0</v>
      </c>
      <c r="AQ256" s="154">
        <f t="shared" si="384"/>
        <v>0</v>
      </c>
      <c r="AR256" s="154">
        <f t="shared" si="384"/>
        <v>0</v>
      </c>
      <c r="AS256" s="154">
        <f t="shared" si="384"/>
        <v>0</v>
      </c>
      <c r="AT256" s="154">
        <f t="shared" si="384"/>
        <v>0</v>
      </c>
      <c r="AU256" s="154">
        <f t="shared" si="384"/>
        <v>0</v>
      </c>
      <c r="AV256" s="154">
        <f t="shared" si="384"/>
        <v>0</v>
      </c>
      <c r="AW256" s="154">
        <f t="shared" si="384"/>
        <v>0</v>
      </c>
      <c r="AX256" s="154">
        <f t="shared" si="384"/>
        <v>0</v>
      </c>
      <c r="AY256" s="154">
        <f t="shared" si="384"/>
        <v>0</v>
      </c>
      <c r="AZ256" s="154">
        <f t="shared" si="384"/>
        <v>0</v>
      </c>
      <c r="BA256" s="154">
        <f t="shared" si="384"/>
        <v>0</v>
      </c>
      <c r="BB256" s="154">
        <f t="shared" si="384"/>
        <v>0</v>
      </c>
      <c r="BC256" s="154">
        <f t="shared" si="384"/>
        <v>0</v>
      </c>
      <c r="BD256" s="154">
        <f t="shared" si="384"/>
        <v>0</v>
      </c>
      <c r="BE256" s="154">
        <f t="shared" si="384"/>
        <v>0</v>
      </c>
      <c r="BF256" s="154">
        <f t="shared" si="384"/>
        <v>0</v>
      </c>
      <c r="BG256" s="154">
        <f t="shared" si="384"/>
        <v>0</v>
      </c>
      <c r="BH256" s="154">
        <f t="shared" si="384"/>
        <v>0</v>
      </c>
      <c r="BI256" s="154">
        <f t="shared" si="384"/>
        <v>0</v>
      </c>
      <c r="BJ256" s="154">
        <f t="shared" si="384"/>
        <v>0</v>
      </c>
      <c r="BK256" s="154">
        <f t="shared" si="384"/>
        <v>0</v>
      </c>
      <c r="BL256" s="154">
        <f t="shared" si="384"/>
        <v>0</v>
      </c>
      <c r="BM256" s="154">
        <f t="shared" si="384"/>
        <v>0</v>
      </c>
      <c r="BN256" s="154">
        <f t="shared" si="384"/>
        <v>0</v>
      </c>
      <c r="BO256" s="154">
        <f t="shared" si="384"/>
        <v>0</v>
      </c>
      <c r="BP256" s="154">
        <f t="shared" ref="BP256:EA256" si="385">IF(BP$165=EOMONTH($D83,-1),-FV($AE83,ROUNDDOWN(YEARFRAC($D$165,BP$165,1),0),,-$AC83*$B83,0),0)</f>
        <v>0</v>
      </c>
      <c r="BQ256" s="154">
        <f t="shared" si="385"/>
        <v>0</v>
      </c>
      <c r="BR256" s="154">
        <f t="shared" si="385"/>
        <v>0</v>
      </c>
      <c r="BS256" s="154">
        <f t="shared" si="385"/>
        <v>0</v>
      </c>
      <c r="BT256" s="154">
        <f t="shared" si="385"/>
        <v>0</v>
      </c>
      <c r="BU256" s="154">
        <f t="shared" si="385"/>
        <v>0</v>
      </c>
      <c r="BV256" s="154">
        <f t="shared" si="385"/>
        <v>0</v>
      </c>
      <c r="BW256" s="154">
        <f t="shared" si="385"/>
        <v>0</v>
      </c>
      <c r="BX256" s="154">
        <f t="shared" si="385"/>
        <v>0</v>
      </c>
      <c r="BY256" s="154">
        <f t="shared" si="385"/>
        <v>0</v>
      </c>
      <c r="BZ256" s="154">
        <f t="shared" si="385"/>
        <v>0</v>
      </c>
      <c r="CA256" s="154">
        <f t="shared" si="385"/>
        <v>0</v>
      </c>
      <c r="CB256" s="154">
        <f t="shared" si="385"/>
        <v>0</v>
      </c>
      <c r="CC256" s="154">
        <f t="shared" si="385"/>
        <v>0</v>
      </c>
      <c r="CD256" s="154">
        <f t="shared" si="385"/>
        <v>0</v>
      </c>
      <c r="CE256" s="154">
        <f t="shared" si="385"/>
        <v>0</v>
      </c>
      <c r="CF256" s="154">
        <f t="shared" si="385"/>
        <v>0</v>
      </c>
      <c r="CG256" s="154">
        <f t="shared" si="385"/>
        <v>0</v>
      </c>
      <c r="CH256" s="154">
        <f t="shared" si="385"/>
        <v>0</v>
      </c>
      <c r="CI256" s="154">
        <f t="shared" si="385"/>
        <v>0</v>
      </c>
      <c r="CJ256" s="154">
        <f t="shared" si="385"/>
        <v>0</v>
      </c>
      <c r="CK256" s="154">
        <f t="shared" si="385"/>
        <v>0</v>
      </c>
      <c r="CL256" s="154">
        <f t="shared" si="385"/>
        <v>0</v>
      </c>
      <c r="CM256" s="154">
        <f t="shared" si="385"/>
        <v>0</v>
      </c>
      <c r="CN256" s="154">
        <f t="shared" si="385"/>
        <v>0</v>
      </c>
      <c r="CO256" s="154">
        <f t="shared" si="385"/>
        <v>0</v>
      </c>
      <c r="CP256" s="154">
        <f t="shared" si="385"/>
        <v>0</v>
      </c>
      <c r="CQ256" s="154">
        <f t="shared" si="385"/>
        <v>0</v>
      </c>
      <c r="CR256" s="154">
        <f t="shared" si="385"/>
        <v>0</v>
      </c>
      <c r="CS256" s="154">
        <f t="shared" si="385"/>
        <v>0</v>
      </c>
      <c r="CT256" s="154">
        <f t="shared" si="385"/>
        <v>0</v>
      </c>
      <c r="CU256" s="154">
        <f t="shared" si="385"/>
        <v>0</v>
      </c>
      <c r="CV256" s="154">
        <f t="shared" si="385"/>
        <v>0</v>
      </c>
      <c r="CW256" s="154">
        <f t="shared" si="385"/>
        <v>0</v>
      </c>
      <c r="CX256" s="154">
        <f t="shared" si="385"/>
        <v>0</v>
      </c>
      <c r="CY256" s="154">
        <f t="shared" si="385"/>
        <v>0</v>
      </c>
      <c r="CZ256" s="154">
        <f t="shared" si="385"/>
        <v>0</v>
      </c>
      <c r="DA256" s="154">
        <f t="shared" si="385"/>
        <v>0</v>
      </c>
      <c r="DB256" s="154">
        <f t="shared" si="385"/>
        <v>0</v>
      </c>
      <c r="DC256" s="154">
        <f t="shared" si="385"/>
        <v>0</v>
      </c>
      <c r="DD256" s="154">
        <f t="shared" si="385"/>
        <v>0</v>
      </c>
      <c r="DE256" s="154">
        <f t="shared" si="385"/>
        <v>0</v>
      </c>
      <c r="DF256" s="154">
        <f t="shared" si="385"/>
        <v>0</v>
      </c>
      <c r="DG256" s="154">
        <f t="shared" si="385"/>
        <v>0</v>
      </c>
      <c r="DH256" s="154">
        <f t="shared" si="385"/>
        <v>0</v>
      </c>
      <c r="DI256" s="154">
        <f t="shared" si="385"/>
        <v>0</v>
      </c>
      <c r="DJ256" s="154">
        <f t="shared" si="385"/>
        <v>0</v>
      </c>
      <c r="DK256" s="154">
        <f t="shared" si="385"/>
        <v>0</v>
      </c>
      <c r="DL256" s="154">
        <f t="shared" si="385"/>
        <v>0</v>
      </c>
      <c r="DM256" s="154">
        <f t="shared" si="385"/>
        <v>0</v>
      </c>
      <c r="DN256" s="154">
        <f t="shared" si="385"/>
        <v>0</v>
      </c>
      <c r="DO256" s="154">
        <f t="shared" si="385"/>
        <v>0</v>
      </c>
      <c r="DP256" s="154">
        <f t="shared" si="385"/>
        <v>0</v>
      </c>
      <c r="DQ256" s="154">
        <f t="shared" si="385"/>
        <v>0</v>
      </c>
      <c r="DR256" s="154">
        <f t="shared" si="385"/>
        <v>0</v>
      </c>
      <c r="DS256" s="154">
        <f t="shared" si="385"/>
        <v>0</v>
      </c>
      <c r="DT256" s="154">
        <f t="shared" si="385"/>
        <v>0</v>
      </c>
      <c r="DU256" s="154">
        <f t="shared" si="385"/>
        <v>0</v>
      </c>
      <c r="DV256" s="154">
        <f t="shared" si="385"/>
        <v>0</v>
      </c>
      <c r="DW256" s="154">
        <f t="shared" si="385"/>
        <v>0</v>
      </c>
      <c r="DX256" s="154">
        <f t="shared" si="385"/>
        <v>0</v>
      </c>
      <c r="DY256" s="154">
        <f t="shared" si="385"/>
        <v>0</v>
      </c>
      <c r="DZ256" s="154">
        <f t="shared" si="385"/>
        <v>0</v>
      </c>
      <c r="EA256" s="154">
        <f t="shared" si="385"/>
        <v>0</v>
      </c>
      <c r="EB256" s="154">
        <f t="shared" ref="EB256:GM256" si="386">IF(EB$165=EOMONTH($D83,-1),-FV($AE83,ROUNDDOWN(YEARFRAC($D$165,EB$165,1),0),,-$AC83*$B83,0),0)</f>
        <v>0</v>
      </c>
      <c r="EC256" s="154">
        <f t="shared" si="386"/>
        <v>0</v>
      </c>
      <c r="ED256" s="154">
        <f t="shared" si="386"/>
        <v>0</v>
      </c>
      <c r="EE256" s="154">
        <f t="shared" si="386"/>
        <v>0</v>
      </c>
      <c r="EF256" s="154">
        <f t="shared" si="386"/>
        <v>0</v>
      </c>
      <c r="EG256" s="154">
        <f t="shared" si="386"/>
        <v>0</v>
      </c>
      <c r="EH256" s="154">
        <f t="shared" si="386"/>
        <v>0</v>
      </c>
      <c r="EI256" s="154">
        <f t="shared" si="386"/>
        <v>0</v>
      </c>
      <c r="EJ256" s="154">
        <f t="shared" si="386"/>
        <v>0</v>
      </c>
      <c r="EK256" s="154">
        <f t="shared" si="386"/>
        <v>0</v>
      </c>
      <c r="EL256" s="154">
        <f t="shared" si="386"/>
        <v>0</v>
      </c>
      <c r="EM256" s="154">
        <f t="shared" si="386"/>
        <v>0</v>
      </c>
      <c r="EN256" s="154">
        <f t="shared" si="386"/>
        <v>0</v>
      </c>
      <c r="EO256" s="154">
        <f t="shared" si="386"/>
        <v>0</v>
      </c>
      <c r="EP256" s="154">
        <f t="shared" si="386"/>
        <v>0</v>
      </c>
      <c r="EQ256" s="154">
        <f t="shared" si="386"/>
        <v>0</v>
      </c>
      <c r="ER256" s="154">
        <f t="shared" si="386"/>
        <v>0</v>
      </c>
      <c r="ES256" s="154">
        <f t="shared" si="386"/>
        <v>0</v>
      </c>
      <c r="ET256" s="154">
        <f t="shared" si="386"/>
        <v>0</v>
      </c>
      <c r="EU256" s="154">
        <f t="shared" si="386"/>
        <v>0</v>
      </c>
      <c r="EV256" s="154">
        <f t="shared" si="386"/>
        <v>0</v>
      </c>
      <c r="EW256" s="154">
        <f t="shared" si="386"/>
        <v>0</v>
      </c>
      <c r="EX256" s="154">
        <f t="shared" si="386"/>
        <v>0</v>
      </c>
      <c r="EY256" s="154">
        <f t="shared" si="386"/>
        <v>0</v>
      </c>
      <c r="EZ256" s="154">
        <f t="shared" si="386"/>
        <v>0</v>
      </c>
      <c r="FA256" s="154">
        <f t="shared" si="386"/>
        <v>0</v>
      </c>
      <c r="FB256" s="154">
        <f t="shared" si="386"/>
        <v>0</v>
      </c>
      <c r="FC256" s="154">
        <f t="shared" si="386"/>
        <v>0</v>
      </c>
      <c r="FD256" s="154">
        <f t="shared" si="386"/>
        <v>0</v>
      </c>
      <c r="FE256" s="154">
        <f t="shared" si="386"/>
        <v>0</v>
      </c>
      <c r="FF256" s="154">
        <f t="shared" si="386"/>
        <v>0</v>
      </c>
      <c r="FG256" s="154">
        <f t="shared" si="386"/>
        <v>0</v>
      </c>
      <c r="FH256" s="154">
        <f t="shared" si="386"/>
        <v>0</v>
      </c>
      <c r="FI256" s="154">
        <f t="shared" si="386"/>
        <v>0</v>
      </c>
      <c r="FJ256" s="154">
        <f t="shared" si="386"/>
        <v>0</v>
      </c>
      <c r="FK256" s="154">
        <f t="shared" si="386"/>
        <v>0</v>
      </c>
      <c r="FL256" s="154">
        <f t="shared" si="386"/>
        <v>0</v>
      </c>
      <c r="FM256" s="154">
        <f t="shared" si="386"/>
        <v>0</v>
      </c>
      <c r="FN256" s="154">
        <f t="shared" si="386"/>
        <v>0</v>
      </c>
      <c r="FO256" s="154">
        <f t="shared" si="386"/>
        <v>0</v>
      </c>
      <c r="FP256" s="154">
        <f t="shared" si="386"/>
        <v>0</v>
      </c>
      <c r="FQ256" s="154">
        <f t="shared" si="386"/>
        <v>0</v>
      </c>
      <c r="FR256" s="154">
        <f t="shared" si="386"/>
        <v>0</v>
      </c>
      <c r="FS256" s="154">
        <f t="shared" si="386"/>
        <v>0</v>
      </c>
      <c r="FT256" s="154">
        <f t="shared" si="386"/>
        <v>0</v>
      </c>
      <c r="FU256" s="154">
        <f t="shared" si="386"/>
        <v>0</v>
      </c>
      <c r="FV256" s="154">
        <f t="shared" si="386"/>
        <v>0</v>
      </c>
      <c r="FW256" s="154">
        <f t="shared" si="386"/>
        <v>0</v>
      </c>
      <c r="FX256" s="154">
        <f t="shared" si="386"/>
        <v>0</v>
      </c>
      <c r="FY256" s="154">
        <f t="shared" si="386"/>
        <v>0</v>
      </c>
      <c r="FZ256" s="154">
        <f t="shared" si="386"/>
        <v>0</v>
      </c>
      <c r="GA256" s="154">
        <f t="shared" si="386"/>
        <v>0</v>
      </c>
      <c r="GB256" s="154">
        <f t="shared" si="386"/>
        <v>0</v>
      </c>
      <c r="GC256" s="154">
        <f t="shared" si="386"/>
        <v>0</v>
      </c>
      <c r="GD256" s="154">
        <f t="shared" si="386"/>
        <v>0</v>
      </c>
      <c r="GE256" s="154">
        <f t="shared" si="386"/>
        <v>0</v>
      </c>
      <c r="GF256" s="154">
        <f t="shared" si="386"/>
        <v>0</v>
      </c>
      <c r="GG256" s="154">
        <f t="shared" si="386"/>
        <v>0</v>
      </c>
      <c r="GH256" s="154">
        <f t="shared" si="386"/>
        <v>0</v>
      </c>
      <c r="GI256" s="154">
        <f t="shared" si="386"/>
        <v>0</v>
      </c>
      <c r="GJ256" s="154">
        <f t="shared" si="386"/>
        <v>0</v>
      </c>
      <c r="GK256" s="154">
        <f t="shared" si="386"/>
        <v>0</v>
      </c>
      <c r="GL256" s="154">
        <f t="shared" si="386"/>
        <v>0</v>
      </c>
      <c r="GM256" s="154">
        <f t="shared" si="386"/>
        <v>0</v>
      </c>
      <c r="GN256" s="154">
        <f t="shared" ref="GN256:IY256" si="387">IF(GN$165=EOMONTH($D83,-1),-FV($AE83,ROUNDDOWN(YEARFRAC($D$165,GN$165,1),0),,-$AC83*$B83,0),0)</f>
        <v>0</v>
      </c>
      <c r="GO256" s="154">
        <f t="shared" si="387"/>
        <v>0</v>
      </c>
      <c r="GP256" s="154">
        <f t="shared" si="387"/>
        <v>0</v>
      </c>
      <c r="GQ256" s="154">
        <f t="shared" si="387"/>
        <v>0</v>
      </c>
      <c r="GR256" s="154">
        <f t="shared" si="387"/>
        <v>0</v>
      </c>
      <c r="GS256" s="154">
        <f t="shared" si="387"/>
        <v>0</v>
      </c>
      <c r="GT256" s="154">
        <f t="shared" si="387"/>
        <v>0</v>
      </c>
      <c r="GU256" s="154">
        <f t="shared" si="387"/>
        <v>0</v>
      </c>
      <c r="GV256" s="154">
        <f t="shared" si="387"/>
        <v>0</v>
      </c>
      <c r="GW256" s="154">
        <f t="shared" si="387"/>
        <v>0</v>
      </c>
      <c r="GX256" s="154">
        <f t="shared" si="387"/>
        <v>0</v>
      </c>
      <c r="GY256" s="154">
        <f t="shared" si="387"/>
        <v>0</v>
      </c>
      <c r="GZ256" s="154">
        <f t="shared" si="387"/>
        <v>0</v>
      </c>
      <c r="HA256" s="154">
        <f t="shared" si="387"/>
        <v>0</v>
      </c>
      <c r="HB256" s="154">
        <f t="shared" si="387"/>
        <v>0</v>
      </c>
      <c r="HC256" s="154">
        <f t="shared" si="387"/>
        <v>0</v>
      </c>
      <c r="HD256" s="154">
        <f t="shared" si="387"/>
        <v>0</v>
      </c>
      <c r="HE256" s="154">
        <f t="shared" si="387"/>
        <v>0</v>
      </c>
      <c r="HF256" s="154">
        <f t="shared" si="387"/>
        <v>0</v>
      </c>
      <c r="HG256" s="154">
        <f t="shared" si="387"/>
        <v>0</v>
      </c>
      <c r="HH256" s="154">
        <f t="shared" si="387"/>
        <v>0</v>
      </c>
      <c r="HI256" s="154">
        <f t="shared" si="387"/>
        <v>0</v>
      </c>
      <c r="HJ256" s="154">
        <f t="shared" si="387"/>
        <v>0</v>
      </c>
      <c r="HK256" s="154">
        <f t="shared" si="387"/>
        <v>0</v>
      </c>
      <c r="HL256" s="154">
        <f t="shared" si="387"/>
        <v>0</v>
      </c>
      <c r="HM256" s="154">
        <f t="shared" si="387"/>
        <v>0</v>
      </c>
      <c r="HN256" s="154">
        <f t="shared" si="387"/>
        <v>0</v>
      </c>
      <c r="HO256" s="154">
        <f t="shared" si="387"/>
        <v>0</v>
      </c>
      <c r="HP256" s="154">
        <f t="shared" si="387"/>
        <v>0</v>
      </c>
      <c r="HQ256" s="154">
        <f t="shared" si="387"/>
        <v>0</v>
      </c>
      <c r="HR256" s="154">
        <f t="shared" si="387"/>
        <v>0</v>
      </c>
      <c r="HS256" s="154">
        <f t="shared" si="387"/>
        <v>0</v>
      </c>
      <c r="HT256" s="154">
        <f t="shared" si="387"/>
        <v>0</v>
      </c>
      <c r="HU256" s="154">
        <f t="shared" si="387"/>
        <v>0</v>
      </c>
      <c r="HV256" s="154">
        <f t="shared" si="387"/>
        <v>0</v>
      </c>
      <c r="HW256" s="154">
        <f t="shared" si="387"/>
        <v>0</v>
      </c>
      <c r="HX256" s="154">
        <f t="shared" si="387"/>
        <v>0</v>
      </c>
      <c r="HY256" s="154">
        <f t="shared" si="387"/>
        <v>0</v>
      </c>
      <c r="HZ256" s="154">
        <f t="shared" si="387"/>
        <v>0</v>
      </c>
      <c r="IA256" s="154">
        <f t="shared" si="387"/>
        <v>0</v>
      </c>
      <c r="IB256" s="154">
        <f t="shared" si="387"/>
        <v>0</v>
      </c>
      <c r="IC256" s="154">
        <f t="shared" si="387"/>
        <v>0</v>
      </c>
      <c r="ID256" s="154">
        <f t="shared" si="387"/>
        <v>0</v>
      </c>
      <c r="IE256" s="154">
        <f t="shared" si="387"/>
        <v>0</v>
      </c>
      <c r="IF256" s="154">
        <f t="shared" si="387"/>
        <v>0</v>
      </c>
      <c r="IG256" s="154">
        <f t="shared" si="387"/>
        <v>0</v>
      </c>
      <c r="IH256" s="154">
        <f t="shared" si="387"/>
        <v>0</v>
      </c>
      <c r="II256" s="154">
        <f t="shared" si="387"/>
        <v>0</v>
      </c>
      <c r="IJ256" s="154">
        <f t="shared" si="387"/>
        <v>0</v>
      </c>
      <c r="IK256" s="154">
        <f t="shared" si="387"/>
        <v>0</v>
      </c>
      <c r="IL256" s="154">
        <f t="shared" si="387"/>
        <v>0</v>
      </c>
      <c r="IM256" s="154">
        <f t="shared" si="387"/>
        <v>0</v>
      </c>
      <c r="IN256" s="154">
        <f t="shared" si="387"/>
        <v>0</v>
      </c>
      <c r="IO256" s="154">
        <f t="shared" si="387"/>
        <v>0</v>
      </c>
      <c r="IP256" s="154">
        <f t="shared" si="387"/>
        <v>0</v>
      </c>
      <c r="IQ256" s="154">
        <f t="shared" si="387"/>
        <v>0</v>
      </c>
      <c r="IR256" s="154">
        <f t="shared" si="387"/>
        <v>0</v>
      </c>
      <c r="IS256" s="154">
        <f t="shared" si="387"/>
        <v>0</v>
      </c>
      <c r="IT256" s="154">
        <f t="shared" si="387"/>
        <v>0</v>
      </c>
      <c r="IU256" s="154">
        <f t="shared" si="387"/>
        <v>0</v>
      </c>
      <c r="IV256" s="154">
        <f t="shared" si="387"/>
        <v>0</v>
      </c>
      <c r="IW256" s="154">
        <f t="shared" si="387"/>
        <v>0</v>
      </c>
      <c r="IX256" s="154">
        <f t="shared" si="387"/>
        <v>0</v>
      </c>
      <c r="IY256" s="154">
        <f t="shared" si="387"/>
        <v>0</v>
      </c>
      <c r="IZ256" s="154">
        <f t="shared" ref="IZ256:LK256" si="388">IF(IZ$165=EOMONTH($D83,-1),-FV($AE83,ROUNDDOWN(YEARFRAC($D$165,IZ$165,1),0),,-$AC83*$B83,0),0)</f>
        <v>0</v>
      </c>
      <c r="JA256" s="154">
        <f t="shared" si="388"/>
        <v>0</v>
      </c>
      <c r="JB256" s="154">
        <f t="shared" si="388"/>
        <v>0</v>
      </c>
      <c r="JC256" s="154">
        <f t="shared" si="388"/>
        <v>0</v>
      </c>
      <c r="JD256" s="154">
        <f t="shared" si="388"/>
        <v>0</v>
      </c>
      <c r="JE256" s="154">
        <f t="shared" si="388"/>
        <v>0</v>
      </c>
      <c r="JF256" s="154">
        <f t="shared" si="388"/>
        <v>0</v>
      </c>
      <c r="JG256" s="154">
        <f t="shared" si="388"/>
        <v>0</v>
      </c>
      <c r="JH256" s="154">
        <f t="shared" si="388"/>
        <v>0</v>
      </c>
      <c r="JI256" s="154">
        <f t="shared" si="388"/>
        <v>0</v>
      </c>
      <c r="JJ256" s="154">
        <f t="shared" si="388"/>
        <v>0</v>
      </c>
      <c r="JK256" s="154">
        <f t="shared" si="388"/>
        <v>0</v>
      </c>
      <c r="JL256" s="154">
        <f t="shared" si="388"/>
        <v>0</v>
      </c>
      <c r="JM256" s="154">
        <f t="shared" si="388"/>
        <v>0</v>
      </c>
      <c r="JN256" s="154">
        <f t="shared" si="388"/>
        <v>0</v>
      </c>
      <c r="JO256" s="154">
        <f t="shared" si="388"/>
        <v>0</v>
      </c>
      <c r="JP256" s="154">
        <f t="shared" si="388"/>
        <v>0</v>
      </c>
      <c r="JQ256" s="154">
        <f t="shared" si="388"/>
        <v>0</v>
      </c>
      <c r="JR256" s="154">
        <f t="shared" si="388"/>
        <v>0</v>
      </c>
      <c r="JS256" s="154">
        <f t="shared" si="388"/>
        <v>0</v>
      </c>
      <c r="JT256" s="154">
        <f t="shared" si="388"/>
        <v>0</v>
      </c>
      <c r="JU256" s="154">
        <f t="shared" si="388"/>
        <v>0</v>
      </c>
      <c r="JV256" s="154">
        <f t="shared" si="388"/>
        <v>0</v>
      </c>
      <c r="JW256" s="154">
        <f t="shared" si="388"/>
        <v>0</v>
      </c>
      <c r="JX256" s="154">
        <f t="shared" si="388"/>
        <v>0</v>
      </c>
      <c r="JY256" s="154">
        <f t="shared" si="388"/>
        <v>0</v>
      </c>
      <c r="JZ256" s="154">
        <f t="shared" si="388"/>
        <v>0</v>
      </c>
      <c r="KA256" s="154">
        <f t="shared" si="388"/>
        <v>0</v>
      </c>
      <c r="KB256" s="154">
        <f t="shared" si="388"/>
        <v>0</v>
      </c>
      <c r="KC256" s="154">
        <f t="shared" si="388"/>
        <v>0</v>
      </c>
      <c r="KD256" s="154">
        <f t="shared" si="388"/>
        <v>0</v>
      </c>
      <c r="KE256" s="154">
        <f t="shared" si="388"/>
        <v>0</v>
      </c>
      <c r="KF256" s="154">
        <f t="shared" si="388"/>
        <v>0</v>
      </c>
      <c r="KG256" s="154">
        <f t="shared" si="388"/>
        <v>0</v>
      </c>
      <c r="KH256" s="154">
        <f t="shared" si="388"/>
        <v>0</v>
      </c>
      <c r="KI256" s="154">
        <f t="shared" si="388"/>
        <v>0</v>
      </c>
      <c r="KJ256" s="154">
        <f t="shared" si="388"/>
        <v>0</v>
      </c>
      <c r="KK256" s="154">
        <f t="shared" si="388"/>
        <v>0</v>
      </c>
      <c r="KL256" s="154">
        <f t="shared" si="388"/>
        <v>0</v>
      </c>
      <c r="KM256" s="154">
        <f t="shared" si="388"/>
        <v>0</v>
      </c>
      <c r="KN256" s="154">
        <f t="shared" si="388"/>
        <v>0</v>
      </c>
      <c r="KO256" s="154">
        <f t="shared" si="388"/>
        <v>0</v>
      </c>
      <c r="KP256" s="154">
        <f t="shared" si="388"/>
        <v>0</v>
      </c>
      <c r="KQ256" s="154">
        <f t="shared" si="388"/>
        <v>0</v>
      </c>
      <c r="KR256" s="154">
        <f t="shared" si="388"/>
        <v>0</v>
      </c>
      <c r="KS256" s="154">
        <f t="shared" si="388"/>
        <v>0</v>
      </c>
      <c r="KT256" s="154">
        <f t="shared" si="388"/>
        <v>0</v>
      </c>
      <c r="KU256" s="154">
        <f t="shared" si="388"/>
        <v>0</v>
      </c>
      <c r="KV256" s="154">
        <f t="shared" si="388"/>
        <v>0</v>
      </c>
      <c r="KW256" s="154">
        <f t="shared" si="388"/>
        <v>0</v>
      </c>
      <c r="KX256" s="154">
        <f t="shared" si="388"/>
        <v>0</v>
      </c>
      <c r="KY256" s="154">
        <f t="shared" si="388"/>
        <v>0</v>
      </c>
      <c r="KZ256" s="154">
        <f t="shared" si="388"/>
        <v>0</v>
      </c>
      <c r="LA256" s="154">
        <f t="shared" si="388"/>
        <v>0</v>
      </c>
      <c r="LB256" s="154">
        <f t="shared" si="388"/>
        <v>0</v>
      </c>
      <c r="LC256" s="154">
        <f t="shared" si="388"/>
        <v>0</v>
      </c>
      <c r="LD256" s="154">
        <f t="shared" si="388"/>
        <v>0</v>
      </c>
      <c r="LE256" s="154">
        <f t="shared" si="388"/>
        <v>0</v>
      </c>
      <c r="LF256" s="154">
        <f t="shared" si="388"/>
        <v>0</v>
      </c>
      <c r="LG256" s="154">
        <f t="shared" si="388"/>
        <v>0</v>
      </c>
      <c r="LH256" s="154">
        <f t="shared" si="388"/>
        <v>0</v>
      </c>
      <c r="LI256" s="154">
        <f t="shared" si="388"/>
        <v>0</v>
      </c>
      <c r="LJ256" s="154">
        <f t="shared" si="388"/>
        <v>0</v>
      </c>
      <c r="LK256" s="154">
        <f t="shared" si="388"/>
        <v>0</v>
      </c>
      <c r="LL256" s="154">
        <f t="shared" ref="LL256:NK256" si="389">IF(LL$165=EOMONTH($D83,-1),-FV($AE83,ROUNDDOWN(YEARFRAC($D$165,LL$165,1),0),,-$AC83*$B83,0),0)</f>
        <v>0</v>
      </c>
      <c r="LM256" s="154">
        <f t="shared" si="389"/>
        <v>0</v>
      </c>
      <c r="LN256" s="154">
        <f t="shared" si="389"/>
        <v>0</v>
      </c>
      <c r="LO256" s="154">
        <f t="shared" si="389"/>
        <v>0</v>
      </c>
      <c r="LP256" s="154">
        <f t="shared" si="389"/>
        <v>0</v>
      </c>
      <c r="LQ256" s="154">
        <f t="shared" si="389"/>
        <v>0</v>
      </c>
      <c r="LR256" s="154">
        <f t="shared" si="389"/>
        <v>0</v>
      </c>
      <c r="LS256" s="154">
        <f t="shared" si="389"/>
        <v>0</v>
      </c>
      <c r="LT256" s="154">
        <f t="shared" si="389"/>
        <v>0</v>
      </c>
      <c r="LU256" s="154">
        <f t="shared" si="389"/>
        <v>0</v>
      </c>
      <c r="LV256" s="154">
        <f t="shared" si="389"/>
        <v>0</v>
      </c>
      <c r="LW256" s="154">
        <f t="shared" si="389"/>
        <v>0</v>
      </c>
      <c r="LX256" s="154">
        <f t="shared" si="389"/>
        <v>0</v>
      </c>
      <c r="LY256" s="154">
        <f t="shared" si="389"/>
        <v>0</v>
      </c>
      <c r="LZ256" s="154">
        <f t="shared" si="389"/>
        <v>0</v>
      </c>
      <c r="MA256" s="154">
        <f t="shared" si="389"/>
        <v>0</v>
      </c>
      <c r="MB256" s="154">
        <f t="shared" si="389"/>
        <v>0</v>
      </c>
      <c r="MC256" s="154">
        <f t="shared" si="389"/>
        <v>0</v>
      </c>
      <c r="MD256" s="154">
        <f t="shared" si="389"/>
        <v>0</v>
      </c>
      <c r="ME256" s="154">
        <f t="shared" si="389"/>
        <v>0</v>
      </c>
      <c r="MF256" s="154">
        <f t="shared" si="389"/>
        <v>0</v>
      </c>
      <c r="MG256" s="154">
        <f t="shared" si="389"/>
        <v>0</v>
      </c>
      <c r="MH256" s="154">
        <f t="shared" si="389"/>
        <v>0</v>
      </c>
      <c r="MI256" s="154">
        <f t="shared" si="389"/>
        <v>0</v>
      </c>
      <c r="MJ256" s="154">
        <f t="shared" si="389"/>
        <v>0</v>
      </c>
      <c r="MK256" s="154">
        <f t="shared" si="389"/>
        <v>0</v>
      </c>
      <c r="ML256" s="154">
        <f t="shared" si="389"/>
        <v>0</v>
      </c>
      <c r="MM256" s="154">
        <f t="shared" si="389"/>
        <v>0</v>
      </c>
      <c r="MN256" s="154">
        <f t="shared" si="389"/>
        <v>0</v>
      </c>
      <c r="MO256" s="154">
        <f t="shared" si="389"/>
        <v>0</v>
      </c>
      <c r="MP256" s="154">
        <f t="shared" si="389"/>
        <v>0</v>
      </c>
      <c r="MQ256" s="154">
        <f t="shared" si="389"/>
        <v>0</v>
      </c>
      <c r="MR256" s="154">
        <f t="shared" si="389"/>
        <v>0</v>
      </c>
      <c r="MS256" s="154">
        <f t="shared" si="389"/>
        <v>0</v>
      </c>
      <c r="MT256" s="154">
        <f t="shared" si="389"/>
        <v>0</v>
      </c>
      <c r="MU256" s="154">
        <f t="shared" si="389"/>
        <v>0</v>
      </c>
      <c r="MV256" s="154">
        <f t="shared" si="389"/>
        <v>0</v>
      </c>
      <c r="MW256" s="154">
        <f t="shared" si="389"/>
        <v>0</v>
      </c>
      <c r="MX256" s="154">
        <f t="shared" si="389"/>
        <v>0</v>
      </c>
      <c r="MY256" s="154">
        <f t="shared" si="389"/>
        <v>0</v>
      </c>
      <c r="MZ256" s="154">
        <f t="shared" si="389"/>
        <v>0</v>
      </c>
      <c r="NA256" s="154">
        <f t="shared" si="389"/>
        <v>0</v>
      </c>
      <c r="NB256" s="154">
        <f t="shared" si="389"/>
        <v>0</v>
      </c>
      <c r="NC256" s="154">
        <f t="shared" si="389"/>
        <v>0</v>
      </c>
      <c r="ND256" s="154">
        <f t="shared" si="389"/>
        <v>0</v>
      </c>
      <c r="NE256" s="154">
        <f t="shared" si="389"/>
        <v>0</v>
      </c>
      <c r="NF256" s="154">
        <f t="shared" si="389"/>
        <v>0</v>
      </c>
      <c r="NG256" s="154">
        <f t="shared" si="389"/>
        <v>0</v>
      </c>
      <c r="NH256" s="154">
        <f t="shared" si="389"/>
        <v>0</v>
      </c>
      <c r="NI256" s="154">
        <f t="shared" si="389"/>
        <v>0</v>
      </c>
      <c r="NJ256" s="154">
        <f t="shared" si="389"/>
        <v>0</v>
      </c>
      <c r="NK256" s="157">
        <f t="shared" si="389"/>
        <v>0</v>
      </c>
    </row>
    <row r="257" spans="1:375" x14ac:dyDescent="0.25">
      <c r="A257" s="156">
        <f t="shared" si="353"/>
        <v>0</v>
      </c>
      <c r="B257" s="48" t="s">
        <v>156</v>
      </c>
      <c r="C257" s="153" t="s">
        <v>148</v>
      </c>
      <c r="D257" s="154">
        <f>IF(D$165=EOMONTH($D83,-1),SUMIFS($D248:$NK248,$D$165:$NK$165,"&gt;="&amp;EOMONTH($D83,$S83),$D$165:$NK$165,"&lt;"&amp;EOMONTH($D83,60))*-$AF83+SUMIFS($D248:$NK248,$D$165:$NK$165,"&gt;="&amp;EOMONTH($D83,60),$D$165:$NK$165,"&lt;"&amp;EOMONTH($D83,300))*-$AG83,0)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E257" s="154">
        <f t="shared" ref="E257:BP257" si="390">IF(E$165=EOMONTH($D83,-1),SUMIFS($D248:$NK248,$D$165:$NK$165,"&gt;="&amp;EOMONTH($D83,$S83),$D$165:$NK$165,"&lt;"&amp;EOMONTH($D83,60))*-$AF83+SUMIFS($D248:$NK248,$D$165:$NK$165,"&gt;="&amp;EOMONTH($D83,60),$D$165:$NK$165,"&lt;"&amp;EOMONTH($D83,300))*-$AG83,0)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F257" s="154">
        <f t="shared" si="390"/>
        <v>0</v>
      </c>
      <c r="G257" s="154">
        <f t="shared" si="390"/>
        <v>0</v>
      </c>
      <c r="H257" s="154">
        <f t="shared" si="390"/>
        <v>0</v>
      </c>
      <c r="I257" s="154">
        <f t="shared" si="390"/>
        <v>0</v>
      </c>
      <c r="J257" s="154">
        <f t="shared" si="390"/>
        <v>0</v>
      </c>
      <c r="K257" s="154">
        <f t="shared" si="390"/>
        <v>0</v>
      </c>
      <c r="L257" s="154">
        <f t="shared" si="390"/>
        <v>0</v>
      </c>
      <c r="M257" s="154">
        <f t="shared" si="390"/>
        <v>0</v>
      </c>
      <c r="N257" s="154">
        <f t="shared" si="390"/>
        <v>0</v>
      </c>
      <c r="O257" s="154">
        <f t="shared" si="390"/>
        <v>0</v>
      </c>
      <c r="P257" s="154">
        <f t="shared" si="390"/>
        <v>0</v>
      </c>
      <c r="Q257" s="154">
        <f t="shared" si="390"/>
        <v>0</v>
      </c>
      <c r="R257" s="154">
        <f t="shared" si="390"/>
        <v>0</v>
      </c>
      <c r="S257" s="154">
        <f t="shared" si="390"/>
        <v>0</v>
      </c>
      <c r="T257" s="154">
        <f t="shared" si="390"/>
        <v>0</v>
      </c>
      <c r="U257" s="154">
        <f t="shared" si="390"/>
        <v>0</v>
      </c>
      <c r="V257" s="154">
        <f t="shared" si="390"/>
        <v>0</v>
      </c>
      <c r="W257" s="154">
        <f t="shared" si="390"/>
        <v>0</v>
      </c>
      <c r="X257" s="154">
        <f t="shared" si="390"/>
        <v>0</v>
      </c>
      <c r="Y257" s="154">
        <f t="shared" si="390"/>
        <v>0</v>
      </c>
      <c r="Z257" s="154">
        <f t="shared" si="390"/>
        <v>0</v>
      </c>
      <c r="AA257" s="154">
        <f t="shared" si="390"/>
        <v>0</v>
      </c>
      <c r="AB257" s="154">
        <f t="shared" si="390"/>
        <v>0</v>
      </c>
      <c r="AC257" s="154">
        <f t="shared" si="390"/>
        <v>0</v>
      </c>
      <c r="AD257" s="154">
        <f t="shared" si="390"/>
        <v>0</v>
      </c>
      <c r="AE257" s="154">
        <f t="shared" si="390"/>
        <v>0</v>
      </c>
      <c r="AF257" s="154">
        <f t="shared" si="390"/>
        <v>0</v>
      </c>
      <c r="AG257" s="154">
        <f t="shared" si="390"/>
        <v>0</v>
      </c>
      <c r="AH257" s="154">
        <f t="shared" si="390"/>
        <v>0</v>
      </c>
      <c r="AI257" s="154">
        <f t="shared" si="390"/>
        <v>0</v>
      </c>
      <c r="AJ257" s="154">
        <f t="shared" si="390"/>
        <v>0</v>
      </c>
      <c r="AK257" s="154">
        <f t="shared" si="390"/>
        <v>0</v>
      </c>
      <c r="AL257" s="154">
        <f t="shared" si="390"/>
        <v>0</v>
      </c>
      <c r="AM257" s="154">
        <f t="shared" si="390"/>
        <v>0</v>
      </c>
      <c r="AN257" s="154">
        <f t="shared" si="390"/>
        <v>0</v>
      </c>
      <c r="AO257" s="154">
        <f t="shared" si="390"/>
        <v>0</v>
      </c>
      <c r="AP257" s="154">
        <f t="shared" si="390"/>
        <v>0</v>
      </c>
      <c r="AQ257" s="154">
        <f t="shared" si="390"/>
        <v>0</v>
      </c>
      <c r="AR257" s="154">
        <f t="shared" si="390"/>
        <v>0</v>
      </c>
      <c r="AS257" s="154">
        <f t="shared" si="390"/>
        <v>0</v>
      </c>
      <c r="AT257" s="154">
        <f t="shared" si="390"/>
        <v>0</v>
      </c>
      <c r="AU257" s="154">
        <f t="shared" si="390"/>
        <v>0</v>
      </c>
      <c r="AV257" s="154">
        <f t="shared" si="390"/>
        <v>0</v>
      </c>
      <c r="AW257" s="154">
        <f t="shared" si="390"/>
        <v>0</v>
      </c>
      <c r="AX257" s="154">
        <f t="shared" si="390"/>
        <v>0</v>
      </c>
      <c r="AY257" s="154">
        <f t="shared" si="390"/>
        <v>0</v>
      </c>
      <c r="AZ257" s="154">
        <f t="shared" si="390"/>
        <v>0</v>
      </c>
      <c r="BA257" s="154">
        <f t="shared" si="390"/>
        <v>0</v>
      </c>
      <c r="BB257" s="154">
        <f t="shared" si="390"/>
        <v>0</v>
      </c>
      <c r="BC257" s="154">
        <f t="shared" si="390"/>
        <v>0</v>
      </c>
      <c r="BD257" s="154">
        <f t="shared" si="390"/>
        <v>0</v>
      </c>
      <c r="BE257" s="154">
        <f t="shared" si="390"/>
        <v>0</v>
      </c>
      <c r="BF257" s="154">
        <f t="shared" si="390"/>
        <v>0</v>
      </c>
      <c r="BG257" s="154">
        <f t="shared" si="390"/>
        <v>0</v>
      </c>
      <c r="BH257" s="154">
        <f t="shared" si="390"/>
        <v>0</v>
      </c>
      <c r="BI257" s="154">
        <f t="shared" si="390"/>
        <v>0</v>
      </c>
      <c r="BJ257" s="154">
        <f t="shared" si="390"/>
        <v>0</v>
      </c>
      <c r="BK257" s="154">
        <f t="shared" si="390"/>
        <v>0</v>
      </c>
      <c r="BL257" s="154">
        <f t="shared" si="390"/>
        <v>0</v>
      </c>
      <c r="BM257" s="154">
        <f t="shared" si="390"/>
        <v>0</v>
      </c>
      <c r="BN257" s="154">
        <f t="shared" si="390"/>
        <v>0</v>
      </c>
      <c r="BO257" s="154">
        <f t="shared" si="390"/>
        <v>0</v>
      </c>
      <c r="BP257" s="154">
        <f t="shared" si="390"/>
        <v>0</v>
      </c>
      <c r="BQ257" s="154">
        <f t="shared" ref="BQ257:EB257" si="391">IF(BQ$165=EOMONTH($D83,-1),SUMIFS($D248:$NK248,$D$165:$NK$165,"&gt;="&amp;EOMONTH($D83,$S83),$D$165:$NK$165,"&lt;"&amp;EOMONTH($D83,60))*-$AF83+SUMIFS($D248:$NK248,$D$165:$NK$165,"&gt;="&amp;EOMONTH($D83,60),$D$165:$NK$165,"&lt;"&amp;EOMONTH($D83,300))*-$AG83,0)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BR257" s="154">
        <f t="shared" si="391"/>
        <v>0</v>
      </c>
      <c r="BS257" s="154">
        <f t="shared" si="391"/>
        <v>0</v>
      </c>
      <c r="BT257" s="154">
        <f t="shared" si="391"/>
        <v>0</v>
      </c>
      <c r="BU257" s="154">
        <f t="shared" si="391"/>
        <v>0</v>
      </c>
      <c r="BV257" s="154">
        <f t="shared" si="391"/>
        <v>0</v>
      </c>
      <c r="BW257" s="154">
        <f t="shared" si="391"/>
        <v>0</v>
      </c>
      <c r="BX257" s="154">
        <f t="shared" si="391"/>
        <v>0</v>
      </c>
      <c r="BY257" s="154">
        <f t="shared" si="391"/>
        <v>0</v>
      </c>
      <c r="BZ257" s="154">
        <f t="shared" si="391"/>
        <v>0</v>
      </c>
      <c r="CA257" s="154">
        <f t="shared" si="391"/>
        <v>0</v>
      </c>
      <c r="CB257" s="154">
        <f t="shared" si="391"/>
        <v>0</v>
      </c>
      <c r="CC257" s="154">
        <f t="shared" si="391"/>
        <v>0</v>
      </c>
      <c r="CD257" s="154">
        <f t="shared" si="391"/>
        <v>0</v>
      </c>
      <c r="CE257" s="154">
        <f t="shared" si="391"/>
        <v>0</v>
      </c>
      <c r="CF257" s="154">
        <f t="shared" si="391"/>
        <v>0</v>
      </c>
      <c r="CG257" s="154">
        <f t="shared" si="391"/>
        <v>0</v>
      </c>
      <c r="CH257" s="154">
        <f t="shared" si="391"/>
        <v>0</v>
      </c>
      <c r="CI257" s="154">
        <f t="shared" si="391"/>
        <v>0</v>
      </c>
      <c r="CJ257" s="154">
        <f t="shared" si="391"/>
        <v>0</v>
      </c>
      <c r="CK257" s="154">
        <f t="shared" si="391"/>
        <v>0</v>
      </c>
      <c r="CL257" s="154">
        <f t="shared" si="391"/>
        <v>0</v>
      </c>
      <c r="CM257" s="154">
        <f t="shared" si="391"/>
        <v>0</v>
      </c>
      <c r="CN257" s="154">
        <f t="shared" si="391"/>
        <v>0</v>
      </c>
      <c r="CO257" s="154">
        <f t="shared" si="391"/>
        <v>0</v>
      </c>
      <c r="CP257" s="154">
        <f t="shared" si="391"/>
        <v>0</v>
      </c>
      <c r="CQ257" s="154">
        <f t="shared" si="391"/>
        <v>0</v>
      </c>
      <c r="CR257" s="154">
        <f t="shared" si="391"/>
        <v>0</v>
      </c>
      <c r="CS257" s="154">
        <f t="shared" si="391"/>
        <v>0</v>
      </c>
      <c r="CT257" s="154">
        <f t="shared" si="391"/>
        <v>0</v>
      </c>
      <c r="CU257" s="154">
        <f t="shared" si="391"/>
        <v>0</v>
      </c>
      <c r="CV257" s="154">
        <f t="shared" si="391"/>
        <v>0</v>
      </c>
      <c r="CW257" s="154">
        <f t="shared" si="391"/>
        <v>0</v>
      </c>
      <c r="CX257" s="154">
        <f t="shared" si="391"/>
        <v>0</v>
      </c>
      <c r="CY257" s="154">
        <f t="shared" si="391"/>
        <v>0</v>
      </c>
      <c r="CZ257" s="154">
        <f t="shared" si="391"/>
        <v>0</v>
      </c>
      <c r="DA257" s="154">
        <f t="shared" si="391"/>
        <v>0</v>
      </c>
      <c r="DB257" s="154">
        <f t="shared" si="391"/>
        <v>0</v>
      </c>
      <c r="DC257" s="154">
        <f t="shared" si="391"/>
        <v>0</v>
      </c>
      <c r="DD257" s="154">
        <f t="shared" si="391"/>
        <v>0</v>
      </c>
      <c r="DE257" s="154">
        <f t="shared" si="391"/>
        <v>0</v>
      </c>
      <c r="DF257" s="154">
        <f t="shared" si="391"/>
        <v>0</v>
      </c>
      <c r="DG257" s="154">
        <f t="shared" si="391"/>
        <v>0</v>
      </c>
      <c r="DH257" s="154">
        <f t="shared" si="391"/>
        <v>0</v>
      </c>
      <c r="DI257" s="154">
        <f t="shared" si="391"/>
        <v>0</v>
      </c>
      <c r="DJ257" s="154">
        <f t="shared" si="391"/>
        <v>0</v>
      </c>
      <c r="DK257" s="154">
        <f t="shared" si="391"/>
        <v>0</v>
      </c>
      <c r="DL257" s="154">
        <f t="shared" si="391"/>
        <v>0</v>
      </c>
      <c r="DM257" s="154">
        <f t="shared" si="391"/>
        <v>0</v>
      </c>
      <c r="DN257" s="154">
        <f t="shared" si="391"/>
        <v>0</v>
      </c>
      <c r="DO257" s="154">
        <f t="shared" si="391"/>
        <v>0</v>
      </c>
      <c r="DP257" s="154">
        <f t="shared" si="391"/>
        <v>0</v>
      </c>
      <c r="DQ257" s="154">
        <f t="shared" si="391"/>
        <v>0</v>
      </c>
      <c r="DR257" s="154">
        <f t="shared" si="391"/>
        <v>0</v>
      </c>
      <c r="DS257" s="154">
        <f t="shared" si="391"/>
        <v>0</v>
      </c>
      <c r="DT257" s="154">
        <f t="shared" si="391"/>
        <v>0</v>
      </c>
      <c r="DU257" s="154">
        <f t="shared" si="391"/>
        <v>0</v>
      </c>
      <c r="DV257" s="154">
        <f t="shared" si="391"/>
        <v>0</v>
      </c>
      <c r="DW257" s="154">
        <f t="shared" si="391"/>
        <v>0</v>
      </c>
      <c r="DX257" s="154">
        <f t="shared" si="391"/>
        <v>0</v>
      </c>
      <c r="DY257" s="154">
        <f t="shared" si="391"/>
        <v>0</v>
      </c>
      <c r="DZ257" s="154">
        <f t="shared" si="391"/>
        <v>0</v>
      </c>
      <c r="EA257" s="154">
        <f t="shared" si="391"/>
        <v>0</v>
      </c>
      <c r="EB257" s="154">
        <f t="shared" si="391"/>
        <v>0</v>
      </c>
      <c r="EC257" s="154">
        <f t="shared" ref="EC257:GN257" si="392">IF(EC$165=EOMONTH($D83,-1),SUMIFS($D248:$NK248,$D$165:$NK$165,"&gt;="&amp;EOMONTH($D83,$S83),$D$165:$NK$165,"&lt;"&amp;EOMONTH($D83,60))*-$AF83+SUMIFS($D248:$NK248,$D$165:$NK$165,"&gt;="&amp;EOMONTH($D83,60),$D$165:$NK$165,"&lt;"&amp;EOMONTH($D83,300))*-$AG83,0)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ED257" s="154">
        <f t="shared" si="392"/>
        <v>0</v>
      </c>
      <c r="EE257" s="154">
        <f t="shared" si="392"/>
        <v>0</v>
      </c>
      <c r="EF257" s="154">
        <f t="shared" si="392"/>
        <v>0</v>
      </c>
      <c r="EG257" s="154">
        <f t="shared" si="392"/>
        <v>0</v>
      </c>
      <c r="EH257" s="154">
        <f t="shared" si="392"/>
        <v>0</v>
      </c>
      <c r="EI257" s="154">
        <f t="shared" si="392"/>
        <v>0</v>
      </c>
      <c r="EJ257" s="154">
        <f t="shared" si="392"/>
        <v>0</v>
      </c>
      <c r="EK257" s="154">
        <f t="shared" si="392"/>
        <v>0</v>
      </c>
      <c r="EL257" s="154">
        <f t="shared" si="392"/>
        <v>0</v>
      </c>
      <c r="EM257" s="154">
        <f t="shared" si="392"/>
        <v>0</v>
      </c>
      <c r="EN257" s="154">
        <f t="shared" si="392"/>
        <v>0</v>
      </c>
      <c r="EO257" s="154">
        <f t="shared" si="392"/>
        <v>0</v>
      </c>
      <c r="EP257" s="154">
        <f t="shared" si="392"/>
        <v>0</v>
      </c>
      <c r="EQ257" s="154">
        <f t="shared" si="392"/>
        <v>0</v>
      </c>
      <c r="ER257" s="154">
        <f t="shared" si="392"/>
        <v>0</v>
      </c>
      <c r="ES257" s="154">
        <f t="shared" si="392"/>
        <v>0</v>
      </c>
      <c r="ET257" s="154">
        <f t="shared" si="392"/>
        <v>0</v>
      </c>
      <c r="EU257" s="154">
        <f t="shared" si="392"/>
        <v>0</v>
      </c>
      <c r="EV257" s="154">
        <f t="shared" si="392"/>
        <v>0</v>
      </c>
      <c r="EW257" s="154">
        <f t="shared" si="392"/>
        <v>0</v>
      </c>
      <c r="EX257" s="154">
        <f t="shared" si="392"/>
        <v>0</v>
      </c>
      <c r="EY257" s="154">
        <f t="shared" si="392"/>
        <v>0</v>
      </c>
      <c r="EZ257" s="154">
        <f t="shared" si="392"/>
        <v>0</v>
      </c>
      <c r="FA257" s="154">
        <f t="shared" si="392"/>
        <v>0</v>
      </c>
      <c r="FB257" s="154">
        <f t="shared" si="392"/>
        <v>0</v>
      </c>
      <c r="FC257" s="154">
        <f t="shared" si="392"/>
        <v>0</v>
      </c>
      <c r="FD257" s="154">
        <f t="shared" si="392"/>
        <v>0</v>
      </c>
      <c r="FE257" s="154">
        <f t="shared" si="392"/>
        <v>0</v>
      </c>
      <c r="FF257" s="154">
        <f t="shared" si="392"/>
        <v>0</v>
      </c>
      <c r="FG257" s="154">
        <f t="shared" si="392"/>
        <v>0</v>
      </c>
      <c r="FH257" s="154">
        <f t="shared" si="392"/>
        <v>0</v>
      </c>
      <c r="FI257" s="154">
        <f t="shared" si="392"/>
        <v>0</v>
      </c>
      <c r="FJ257" s="154">
        <f t="shared" si="392"/>
        <v>0</v>
      </c>
      <c r="FK257" s="154">
        <f t="shared" si="392"/>
        <v>0</v>
      </c>
      <c r="FL257" s="154">
        <f t="shared" si="392"/>
        <v>0</v>
      </c>
      <c r="FM257" s="154">
        <f t="shared" si="392"/>
        <v>0</v>
      </c>
      <c r="FN257" s="154">
        <f t="shared" si="392"/>
        <v>0</v>
      </c>
      <c r="FO257" s="154">
        <f t="shared" si="392"/>
        <v>0</v>
      </c>
      <c r="FP257" s="154">
        <f t="shared" si="392"/>
        <v>0</v>
      </c>
      <c r="FQ257" s="154">
        <f t="shared" si="392"/>
        <v>0</v>
      </c>
      <c r="FR257" s="154">
        <f t="shared" si="392"/>
        <v>0</v>
      </c>
      <c r="FS257" s="154">
        <f t="shared" si="392"/>
        <v>0</v>
      </c>
      <c r="FT257" s="154">
        <f t="shared" si="392"/>
        <v>0</v>
      </c>
      <c r="FU257" s="154">
        <f t="shared" si="392"/>
        <v>0</v>
      </c>
      <c r="FV257" s="154">
        <f t="shared" si="392"/>
        <v>0</v>
      </c>
      <c r="FW257" s="154">
        <f t="shared" si="392"/>
        <v>0</v>
      </c>
      <c r="FX257" s="154">
        <f t="shared" si="392"/>
        <v>0</v>
      </c>
      <c r="FY257" s="154">
        <f t="shared" si="392"/>
        <v>0</v>
      </c>
      <c r="FZ257" s="154">
        <f t="shared" si="392"/>
        <v>0</v>
      </c>
      <c r="GA257" s="154">
        <f t="shared" si="392"/>
        <v>0</v>
      </c>
      <c r="GB257" s="154">
        <f t="shared" si="392"/>
        <v>0</v>
      </c>
      <c r="GC257" s="154">
        <f t="shared" si="392"/>
        <v>0</v>
      </c>
      <c r="GD257" s="154">
        <f t="shared" si="392"/>
        <v>0</v>
      </c>
      <c r="GE257" s="154">
        <f t="shared" si="392"/>
        <v>0</v>
      </c>
      <c r="GF257" s="154">
        <f t="shared" si="392"/>
        <v>0</v>
      </c>
      <c r="GG257" s="154">
        <f t="shared" si="392"/>
        <v>0</v>
      </c>
      <c r="GH257" s="154">
        <f t="shared" si="392"/>
        <v>0</v>
      </c>
      <c r="GI257" s="154">
        <f t="shared" si="392"/>
        <v>0</v>
      </c>
      <c r="GJ257" s="154">
        <f t="shared" si="392"/>
        <v>0</v>
      </c>
      <c r="GK257" s="154">
        <f t="shared" si="392"/>
        <v>0</v>
      </c>
      <c r="GL257" s="154">
        <f t="shared" si="392"/>
        <v>0</v>
      </c>
      <c r="GM257" s="154">
        <f t="shared" si="392"/>
        <v>0</v>
      </c>
      <c r="GN257" s="154">
        <f t="shared" si="392"/>
        <v>0</v>
      </c>
      <c r="GO257" s="154">
        <f t="shared" ref="GO257:IZ257" si="393">IF(GO$165=EOMONTH($D83,-1),SUMIFS($D248:$NK248,$D$165:$NK$165,"&gt;="&amp;EOMONTH($D83,$S83),$D$165:$NK$165,"&lt;"&amp;EOMONTH($D83,60))*-$AF83+SUMIFS($D248:$NK248,$D$165:$NK$165,"&gt;="&amp;EOMONTH($D83,60),$D$165:$NK$165,"&lt;"&amp;EOMONTH($D83,300))*-$AG83,0)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GP257" s="154">
        <f t="shared" si="393"/>
        <v>0</v>
      </c>
      <c r="GQ257" s="154">
        <f t="shared" si="393"/>
        <v>0</v>
      </c>
      <c r="GR257" s="154">
        <f t="shared" si="393"/>
        <v>0</v>
      </c>
      <c r="GS257" s="154">
        <f t="shared" si="393"/>
        <v>0</v>
      </c>
      <c r="GT257" s="154">
        <f t="shared" si="393"/>
        <v>0</v>
      </c>
      <c r="GU257" s="154">
        <f t="shared" si="393"/>
        <v>0</v>
      </c>
      <c r="GV257" s="154">
        <f t="shared" si="393"/>
        <v>0</v>
      </c>
      <c r="GW257" s="154">
        <f t="shared" si="393"/>
        <v>0</v>
      </c>
      <c r="GX257" s="154">
        <f t="shared" si="393"/>
        <v>0</v>
      </c>
      <c r="GY257" s="154">
        <f t="shared" si="393"/>
        <v>0</v>
      </c>
      <c r="GZ257" s="154">
        <f t="shared" si="393"/>
        <v>0</v>
      </c>
      <c r="HA257" s="154">
        <f t="shared" si="393"/>
        <v>0</v>
      </c>
      <c r="HB257" s="154">
        <f t="shared" si="393"/>
        <v>0</v>
      </c>
      <c r="HC257" s="154">
        <f t="shared" si="393"/>
        <v>0</v>
      </c>
      <c r="HD257" s="154">
        <f t="shared" si="393"/>
        <v>0</v>
      </c>
      <c r="HE257" s="154">
        <f t="shared" si="393"/>
        <v>0</v>
      </c>
      <c r="HF257" s="154">
        <f t="shared" si="393"/>
        <v>0</v>
      </c>
      <c r="HG257" s="154">
        <f t="shared" si="393"/>
        <v>0</v>
      </c>
      <c r="HH257" s="154">
        <f t="shared" si="393"/>
        <v>0</v>
      </c>
      <c r="HI257" s="154">
        <f t="shared" si="393"/>
        <v>0</v>
      </c>
      <c r="HJ257" s="154">
        <f t="shared" si="393"/>
        <v>0</v>
      </c>
      <c r="HK257" s="154">
        <f t="shared" si="393"/>
        <v>0</v>
      </c>
      <c r="HL257" s="154">
        <f t="shared" si="393"/>
        <v>0</v>
      </c>
      <c r="HM257" s="154">
        <f t="shared" si="393"/>
        <v>0</v>
      </c>
      <c r="HN257" s="154">
        <f t="shared" si="393"/>
        <v>0</v>
      </c>
      <c r="HO257" s="154">
        <f t="shared" si="393"/>
        <v>0</v>
      </c>
      <c r="HP257" s="154">
        <f t="shared" si="393"/>
        <v>0</v>
      </c>
      <c r="HQ257" s="154">
        <f t="shared" si="393"/>
        <v>0</v>
      </c>
      <c r="HR257" s="154">
        <f t="shared" si="393"/>
        <v>0</v>
      </c>
      <c r="HS257" s="154">
        <f t="shared" si="393"/>
        <v>0</v>
      </c>
      <c r="HT257" s="154">
        <f t="shared" si="393"/>
        <v>0</v>
      </c>
      <c r="HU257" s="154">
        <f t="shared" si="393"/>
        <v>0</v>
      </c>
      <c r="HV257" s="154">
        <f t="shared" si="393"/>
        <v>0</v>
      </c>
      <c r="HW257" s="154">
        <f t="shared" si="393"/>
        <v>0</v>
      </c>
      <c r="HX257" s="154">
        <f t="shared" si="393"/>
        <v>0</v>
      </c>
      <c r="HY257" s="154">
        <f t="shared" si="393"/>
        <v>0</v>
      </c>
      <c r="HZ257" s="154">
        <f t="shared" si="393"/>
        <v>0</v>
      </c>
      <c r="IA257" s="154">
        <f t="shared" si="393"/>
        <v>0</v>
      </c>
      <c r="IB257" s="154">
        <f t="shared" si="393"/>
        <v>0</v>
      </c>
      <c r="IC257" s="154">
        <f t="shared" si="393"/>
        <v>0</v>
      </c>
      <c r="ID257" s="154">
        <f t="shared" si="393"/>
        <v>0</v>
      </c>
      <c r="IE257" s="154">
        <f t="shared" si="393"/>
        <v>0</v>
      </c>
      <c r="IF257" s="154">
        <f t="shared" si="393"/>
        <v>0</v>
      </c>
      <c r="IG257" s="154">
        <f t="shared" si="393"/>
        <v>0</v>
      </c>
      <c r="IH257" s="154">
        <f t="shared" si="393"/>
        <v>0</v>
      </c>
      <c r="II257" s="154">
        <f t="shared" si="393"/>
        <v>0</v>
      </c>
      <c r="IJ257" s="154">
        <f t="shared" si="393"/>
        <v>0</v>
      </c>
      <c r="IK257" s="154">
        <f t="shared" si="393"/>
        <v>0</v>
      </c>
      <c r="IL257" s="154">
        <f t="shared" si="393"/>
        <v>0</v>
      </c>
      <c r="IM257" s="154">
        <f t="shared" si="393"/>
        <v>0</v>
      </c>
      <c r="IN257" s="154">
        <f t="shared" si="393"/>
        <v>0</v>
      </c>
      <c r="IO257" s="154">
        <f t="shared" si="393"/>
        <v>0</v>
      </c>
      <c r="IP257" s="154">
        <f t="shared" si="393"/>
        <v>0</v>
      </c>
      <c r="IQ257" s="154">
        <f t="shared" si="393"/>
        <v>0</v>
      </c>
      <c r="IR257" s="154">
        <f t="shared" si="393"/>
        <v>0</v>
      </c>
      <c r="IS257" s="154">
        <f t="shared" si="393"/>
        <v>0</v>
      </c>
      <c r="IT257" s="154">
        <f t="shared" si="393"/>
        <v>0</v>
      </c>
      <c r="IU257" s="154">
        <f t="shared" si="393"/>
        <v>0</v>
      </c>
      <c r="IV257" s="154">
        <f t="shared" si="393"/>
        <v>0</v>
      </c>
      <c r="IW257" s="154">
        <f t="shared" si="393"/>
        <v>0</v>
      </c>
      <c r="IX257" s="154">
        <f t="shared" si="393"/>
        <v>0</v>
      </c>
      <c r="IY257" s="154">
        <f t="shared" si="393"/>
        <v>0</v>
      </c>
      <c r="IZ257" s="154">
        <f t="shared" si="393"/>
        <v>0</v>
      </c>
      <c r="JA257" s="154">
        <f t="shared" ref="JA257:LL257" si="394">IF(JA$165=EOMONTH($D83,-1),SUMIFS($D248:$NK248,$D$165:$NK$165,"&gt;="&amp;EOMONTH($D83,$S83),$D$165:$NK$165,"&lt;"&amp;EOMONTH($D83,60))*-$AF83+SUMIFS($D248:$NK248,$D$165:$NK$165,"&gt;="&amp;EOMONTH($D83,60),$D$165:$NK$165,"&lt;"&amp;EOMONTH($D83,300))*-$AG83,0)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JB257" s="154">
        <f t="shared" si="394"/>
        <v>0</v>
      </c>
      <c r="JC257" s="154">
        <f t="shared" si="394"/>
        <v>0</v>
      </c>
      <c r="JD257" s="154">
        <f t="shared" si="394"/>
        <v>0</v>
      </c>
      <c r="JE257" s="154">
        <f t="shared" si="394"/>
        <v>0</v>
      </c>
      <c r="JF257" s="154">
        <f t="shared" si="394"/>
        <v>0</v>
      </c>
      <c r="JG257" s="154">
        <f t="shared" si="394"/>
        <v>0</v>
      </c>
      <c r="JH257" s="154">
        <f t="shared" si="394"/>
        <v>0</v>
      </c>
      <c r="JI257" s="154">
        <f t="shared" si="394"/>
        <v>0</v>
      </c>
      <c r="JJ257" s="154">
        <f t="shared" si="394"/>
        <v>0</v>
      </c>
      <c r="JK257" s="154">
        <f t="shared" si="394"/>
        <v>0</v>
      </c>
      <c r="JL257" s="154">
        <f t="shared" si="394"/>
        <v>0</v>
      </c>
      <c r="JM257" s="154">
        <f t="shared" si="394"/>
        <v>0</v>
      </c>
      <c r="JN257" s="154">
        <f t="shared" si="394"/>
        <v>0</v>
      </c>
      <c r="JO257" s="154">
        <f t="shared" si="394"/>
        <v>0</v>
      </c>
      <c r="JP257" s="154">
        <f t="shared" si="394"/>
        <v>0</v>
      </c>
      <c r="JQ257" s="154">
        <f t="shared" si="394"/>
        <v>0</v>
      </c>
      <c r="JR257" s="154">
        <f t="shared" si="394"/>
        <v>0</v>
      </c>
      <c r="JS257" s="154">
        <f t="shared" si="394"/>
        <v>0</v>
      </c>
      <c r="JT257" s="154">
        <f t="shared" si="394"/>
        <v>0</v>
      </c>
      <c r="JU257" s="154">
        <f t="shared" si="394"/>
        <v>0</v>
      </c>
      <c r="JV257" s="154">
        <f t="shared" si="394"/>
        <v>0</v>
      </c>
      <c r="JW257" s="154">
        <f t="shared" si="394"/>
        <v>0</v>
      </c>
      <c r="JX257" s="154">
        <f t="shared" si="394"/>
        <v>0</v>
      </c>
      <c r="JY257" s="154">
        <f t="shared" si="394"/>
        <v>0</v>
      </c>
      <c r="JZ257" s="154">
        <f t="shared" si="394"/>
        <v>0</v>
      </c>
      <c r="KA257" s="154">
        <f t="shared" si="394"/>
        <v>0</v>
      </c>
      <c r="KB257" s="154">
        <f t="shared" si="394"/>
        <v>0</v>
      </c>
      <c r="KC257" s="154">
        <f t="shared" si="394"/>
        <v>0</v>
      </c>
      <c r="KD257" s="154">
        <f t="shared" si="394"/>
        <v>0</v>
      </c>
      <c r="KE257" s="154">
        <f t="shared" si="394"/>
        <v>0</v>
      </c>
      <c r="KF257" s="154">
        <f t="shared" si="394"/>
        <v>0</v>
      </c>
      <c r="KG257" s="154">
        <f t="shared" si="394"/>
        <v>0</v>
      </c>
      <c r="KH257" s="154">
        <f t="shared" si="394"/>
        <v>0</v>
      </c>
      <c r="KI257" s="154">
        <f t="shared" si="394"/>
        <v>0</v>
      </c>
      <c r="KJ257" s="154">
        <f t="shared" si="394"/>
        <v>0</v>
      </c>
      <c r="KK257" s="154">
        <f t="shared" si="394"/>
        <v>0</v>
      </c>
      <c r="KL257" s="154">
        <f t="shared" si="394"/>
        <v>0</v>
      </c>
      <c r="KM257" s="154">
        <f t="shared" si="394"/>
        <v>0</v>
      </c>
      <c r="KN257" s="154">
        <f t="shared" si="394"/>
        <v>0</v>
      </c>
      <c r="KO257" s="154">
        <f t="shared" si="394"/>
        <v>0</v>
      </c>
      <c r="KP257" s="154">
        <f t="shared" si="394"/>
        <v>0</v>
      </c>
      <c r="KQ257" s="154">
        <f t="shared" si="394"/>
        <v>0</v>
      </c>
      <c r="KR257" s="154">
        <f t="shared" si="394"/>
        <v>0</v>
      </c>
      <c r="KS257" s="154">
        <f t="shared" si="394"/>
        <v>0</v>
      </c>
      <c r="KT257" s="154">
        <f t="shared" si="394"/>
        <v>0</v>
      </c>
      <c r="KU257" s="154">
        <f t="shared" si="394"/>
        <v>0</v>
      </c>
      <c r="KV257" s="154">
        <f t="shared" si="394"/>
        <v>0</v>
      </c>
      <c r="KW257" s="154">
        <f t="shared" si="394"/>
        <v>0</v>
      </c>
      <c r="KX257" s="154">
        <f t="shared" si="394"/>
        <v>0</v>
      </c>
      <c r="KY257" s="154">
        <f t="shared" si="394"/>
        <v>0</v>
      </c>
      <c r="KZ257" s="154">
        <f t="shared" si="394"/>
        <v>0</v>
      </c>
      <c r="LA257" s="154">
        <f t="shared" si="394"/>
        <v>0</v>
      </c>
      <c r="LB257" s="154">
        <f t="shared" si="394"/>
        <v>0</v>
      </c>
      <c r="LC257" s="154">
        <f t="shared" si="394"/>
        <v>0</v>
      </c>
      <c r="LD257" s="154">
        <f t="shared" si="394"/>
        <v>0</v>
      </c>
      <c r="LE257" s="154">
        <f t="shared" si="394"/>
        <v>0</v>
      </c>
      <c r="LF257" s="154">
        <f t="shared" si="394"/>
        <v>0</v>
      </c>
      <c r="LG257" s="154">
        <f t="shared" si="394"/>
        <v>0</v>
      </c>
      <c r="LH257" s="154">
        <f t="shared" si="394"/>
        <v>0</v>
      </c>
      <c r="LI257" s="154">
        <f t="shared" si="394"/>
        <v>0</v>
      </c>
      <c r="LJ257" s="154">
        <f t="shared" si="394"/>
        <v>0</v>
      </c>
      <c r="LK257" s="154">
        <f t="shared" si="394"/>
        <v>0</v>
      </c>
      <c r="LL257" s="154">
        <f t="shared" si="394"/>
        <v>0</v>
      </c>
      <c r="LM257" s="154">
        <f t="shared" ref="LM257:NK257" si="395">IF(LM$165=EOMONTH($D83,-1),SUMIFS($D248:$NK248,$D$165:$NK$165,"&gt;="&amp;EOMONTH($D83,$S83),$D$165:$NK$165,"&lt;"&amp;EOMONTH($D83,60))*-$AF83+SUMIFS($D248:$NK248,$D$165:$NK$165,"&gt;="&amp;EOMONTH($D83,60),$D$165:$NK$165,"&lt;"&amp;EOMONTH($D83,300))*-$AG83,0)</f>
        <v>0</v>
      </c>
      <c r="LN257" s="154">
        <f t="shared" si="395"/>
        <v>0</v>
      </c>
      <c r="LO257" s="154">
        <f t="shared" si="395"/>
        <v>0</v>
      </c>
      <c r="LP257" s="154">
        <f t="shared" si="395"/>
        <v>0</v>
      </c>
      <c r="LQ257" s="154">
        <f t="shared" si="395"/>
        <v>0</v>
      </c>
      <c r="LR257" s="154">
        <f t="shared" si="395"/>
        <v>0</v>
      </c>
      <c r="LS257" s="154">
        <f t="shared" si="395"/>
        <v>0</v>
      </c>
      <c r="LT257" s="154">
        <f t="shared" si="395"/>
        <v>0</v>
      </c>
      <c r="LU257" s="154">
        <f t="shared" si="395"/>
        <v>0</v>
      </c>
      <c r="LV257" s="154">
        <f t="shared" si="395"/>
        <v>0</v>
      </c>
      <c r="LW257" s="154">
        <f t="shared" si="395"/>
        <v>0</v>
      </c>
      <c r="LX257" s="154">
        <f t="shared" si="395"/>
        <v>0</v>
      </c>
      <c r="LY257" s="154">
        <f t="shared" si="395"/>
        <v>0</v>
      </c>
      <c r="LZ257" s="154">
        <f t="shared" si="395"/>
        <v>0</v>
      </c>
      <c r="MA257" s="154">
        <f t="shared" si="395"/>
        <v>0</v>
      </c>
      <c r="MB257" s="154">
        <f t="shared" si="395"/>
        <v>0</v>
      </c>
      <c r="MC257" s="154">
        <f t="shared" si="395"/>
        <v>0</v>
      </c>
      <c r="MD257" s="154">
        <f t="shared" si="395"/>
        <v>0</v>
      </c>
      <c r="ME257" s="154">
        <f t="shared" si="395"/>
        <v>0</v>
      </c>
      <c r="MF257" s="154">
        <f t="shared" si="395"/>
        <v>0</v>
      </c>
      <c r="MG257" s="154">
        <f t="shared" si="395"/>
        <v>0</v>
      </c>
      <c r="MH257" s="154">
        <f t="shared" si="395"/>
        <v>0</v>
      </c>
      <c r="MI257" s="154">
        <f t="shared" si="395"/>
        <v>0</v>
      </c>
      <c r="MJ257" s="154">
        <f t="shared" si="395"/>
        <v>0</v>
      </c>
      <c r="MK257" s="154">
        <f t="shared" si="395"/>
        <v>0</v>
      </c>
      <c r="ML257" s="154">
        <f t="shared" si="395"/>
        <v>0</v>
      </c>
      <c r="MM257" s="154">
        <f t="shared" si="395"/>
        <v>0</v>
      </c>
      <c r="MN257" s="154">
        <f t="shared" si="395"/>
        <v>0</v>
      </c>
      <c r="MO257" s="154">
        <f t="shared" si="395"/>
        <v>0</v>
      </c>
      <c r="MP257" s="154">
        <f t="shared" si="395"/>
        <v>0</v>
      </c>
      <c r="MQ257" s="154">
        <f t="shared" si="395"/>
        <v>0</v>
      </c>
      <c r="MR257" s="154">
        <f t="shared" si="395"/>
        <v>0</v>
      </c>
      <c r="MS257" s="154">
        <f t="shared" si="395"/>
        <v>0</v>
      </c>
      <c r="MT257" s="154">
        <f t="shared" si="395"/>
        <v>0</v>
      </c>
      <c r="MU257" s="154">
        <f t="shared" si="395"/>
        <v>0</v>
      </c>
      <c r="MV257" s="154">
        <f t="shared" si="395"/>
        <v>0</v>
      </c>
      <c r="MW257" s="154">
        <f t="shared" si="395"/>
        <v>0</v>
      </c>
      <c r="MX257" s="154">
        <f t="shared" si="395"/>
        <v>0</v>
      </c>
      <c r="MY257" s="154">
        <f t="shared" si="395"/>
        <v>0</v>
      </c>
      <c r="MZ257" s="154">
        <f t="shared" si="395"/>
        <v>0</v>
      </c>
      <c r="NA257" s="154">
        <f t="shared" si="395"/>
        <v>0</v>
      </c>
      <c r="NB257" s="154">
        <f t="shared" si="395"/>
        <v>0</v>
      </c>
      <c r="NC257" s="154">
        <f t="shared" si="395"/>
        <v>0</v>
      </c>
      <c r="ND257" s="154">
        <f t="shared" si="395"/>
        <v>0</v>
      </c>
      <c r="NE257" s="154">
        <f t="shared" si="395"/>
        <v>0</v>
      </c>
      <c r="NF257" s="154">
        <f t="shared" si="395"/>
        <v>0</v>
      </c>
      <c r="NG257" s="154">
        <f t="shared" si="395"/>
        <v>0</v>
      </c>
      <c r="NH257" s="154">
        <f t="shared" si="395"/>
        <v>0</v>
      </c>
      <c r="NI257" s="154">
        <f t="shared" si="395"/>
        <v>0</v>
      </c>
      <c r="NJ257" s="154">
        <f t="shared" si="395"/>
        <v>0</v>
      </c>
      <c r="NK257" s="157">
        <f t="shared" si="395"/>
        <v>0</v>
      </c>
    </row>
    <row r="258" spans="1:375" x14ac:dyDescent="0.25">
      <c r="A258" s="156">
        <f t="shared" si="353"/>
        <v>-28361.057341033331</v>
      </c>
      <c r="B258" s="48" t="s">
        <v>157</v>
      </c>
      <c r="C258" s="153" t="s">
        <v>149</v>
      </c>
      <c r="D258" s="154">
        <f t="shared" ref="D258:BO258" si="396">IF(D$165=EOMONTH($E83,$R83*(1-$O83)),-FV($AE83,ROUNDDOWN(YEARFRAC($D$165,D$165,1),0),,-($AC83*(1-$O83)+$AD83*$O83)*$B83,0),0)</f>
        <v>0</v>
      </c>
      <c r="E258" s="154">
        <f t="shared" si="396"/>
        <v>0</v>
      </c>
      <c r="F258" s="154">
        <f t="shared" si="396"/>
        <v>0</v>
      </c>
      <c r="G258" s="154">
        <f t="shared" si="396"/>
        <v>0</v>
      </c>
      <c r="H258" s="154">
        <f t="shared" si="396"/>
        <v>0</v>
      </c>
      <c r="I258" s="154">
        <f t="shared" si="396"/>
        <v>0</v>
      </c>
      <c r="J258" s="154">
        <f t="shared" si="396"/>
        <v>0</v>
      </c>
      <c r="K258" s="154">
        <f t="shared" si="396"/>
        <v>0</v>
      </c>
      <c r="L258" s="154">
        <f t="shared" si="396"/>
        <v>0</v>
      </c>
      <c r="M258" s="154">
        <f t="shared" si="396"/>
        <v>0</v>
      </c>
      <c r="N258" s="154">
        <f t="shared" si="396"/>
        <v>0</v>
      </c>
      <c r="O258" s="154">
        <f t="shared" si="396"/>
        <v>0</v>
      </c>
      <c r="P258" s="154">
        <f t="shared" si="396"/>
        <v>0</v>
      </c>
      <c r="Q258" s="154">
        <f t="shared" si="396"/>
        <v>0</v>
      </c>
      <c r="R258" s="154">
        <f t="shared" si="396"/>
        <v>0</v>
      </c>
      <c r="S258" s="154">
        <f t="shared" si="396"/>
        <v>0</v>
      </c>
      <c r="T258" s="154">
        <f t="shared" si="396"/>
        <v>0</v>
      </c>
      <c r="U258" s="154">
        <f t="shared" si="396"/>
        <v>0</v>
      </c>
      <c r="V258" s="154">
        <f t="shared" si="396"/>
        <v>0</v>
      </c>
      <c r="W258" s="154">
        <f t="shared" si="396"/>
        <v>0</v>
      </c>
      <c r="X258" s="154">
        <f t="shared" si="396"/>
        <v>0</v>
      </c>
      <c r="Y258" s="154">
        <f t="shared" si="396"/>
        <v>0</v>
      </c>
      <c r="Z258" s="154">
        <f t="shared" si="396"/>
        <v>0</v>
      </c>
      <c r="AA258" s="154">
        <f t="shared" si="396"/>
        <v>0</v>
      </c>
      <c r="AB258" s="154">
        <f t="shared" si="396"/>
        <v>0</v>
      </c>
      <c r="AC258" s="154">
        <f t="shared" si="396"/>
        <v>0</v>
      </c>
      <c r="AD258" s="154">
        <f t="shared" si="396"/>
        <v>0</v>
      </c>
      <c r="AE258" s="154">
        <f t="shared" si="396"/>
        <v>0</v>
      </c>
      <c r="AF258" s="154">
        <f t="shared" si="396"/>
        <v>0</v>
      </c>
      <c r="AG258" s="154">
        <f t="shared" si="396"/>
        <v>0</v>
      </c>
      <c r="AH258" s="154">
        <f t="shared" si="396"/>
        <v>0</v>
      </c>
      <c r="AI258" s="154">
        <f t="shared" si="396"/>
        <v>0</v>
      </c>
      <c r="AJ258" s="154">
        <f t="shared" si="396"/>
        <v>0</v>
      </c>
      <c r="AK258" s="154">
        <f t="shared" si="396"/>
        <v>0</v>
      </c>
      <c r="AL258" s="154">
        <f t="shared" si="396"/>
        <v>0</v>
      </c>
      <c r="AM258" s="154">
        <f t="shared" si="396"/>
        <v>0</v>
      </c>
      <c r="AN258" s="154">
        <f t="shared" si="396"/>
        <v>0</v>
      </c>
      <c r="AO258" s="154">
        <f t="shared" si="396"/>
        <v>0</v>
      </c>
      <c r="AP258" s="154">
        <f t="shared" si="396"/>
        <v>0</v>
      </c>
      <c r="AQ258" s="154">
        <f t="shared" si="396"/>
        <v>0</v>
      </c>
      <c r="AR258" s="154">
        <f t="shared" si="396"/>
        <v>0</v>
      </c>
      <c r="AS258" s="154">
        <f t="shared" si="396"/>
        <v>0</v>
      </c>
      <c r="AT258" s="154">
        <f t="shared" si="396"/>
        <v>0</v>
      </c>
      <c r="AU258" s="154">
        <f t="shared" si="396"/>
        <v>0</v>
      </c>
      <c r="AV258" s="154">
        <f t="shared" si="396"/>
        <v>0</v>
      </c>
      <c r="AW258" s="154">
        <f t="shared" si="396"/>
        <v>0</v>
      </c>
      <c r="AX258" s="154">
        <f t="shared" si="396"/>
        <v>0</v>
      </c>
      <c r="AY258" s="154">
        <f t="shared" si="396"/>
        <v>0</v>
      </c>
      <c r="AZ258" s="154">
        <f t="shared" si="396"/>
        <v>0</v>
      </c>
      <c r="BA258" s="154">
        <f t="shared" si="396"/>
        <v>0</v>
      </c>
      <c r="BB258" s="154">
        <f t="shared" si="396"/>
        <v>0</v>
      </c>
      <c r="BC258" s="154">
        <f t="shared" si="396"/>
        <v>0</v>
      </c>
      <c r="BD258" s="154">
        <f t="shared" si="396"/>
        <v>0</v>
      </c>
      <c r="BE258" s="154">
        <f t="shared" si="396"/>
        <v>0</v>
      </c>
      <c r="BF258" s="154">
        <f t="shared" si="396"/>
        <v>0</v>
      </c>
      <c r="BG258" s="154">
        <f t="shared" si="396"/>
        <v>0</v>
      </c>
      <c r="BH258" s="154">
        <f t="shared" si="396"/>
        <v>0</v>
      </c>
      <c r="BI258" s="154">
        <f t="shared" si="396"/>
        <v>0</v>
      </c>
      <c r="BJ258" s="154">
        <f t="shared" si="396"/>
        <v>0</v>
      </c>
      <c r="BK258" s="154">
        <f t="shared" si="396"/>
        <v>0</v>
      </c>
      <c r="BL258" s="154">
        <f t="shared" si="396"/>
        <v>0</v>
      </c>
      <c r="BM258" s="154">
        <f t="shared" si="396"/>
        <v>0</v>
      </c>
      <c r="BN258" s="154">
        <f t="shared" si="396"/>
        <v>0</v>
      </c>
      <c r="BO258" s="154">
        <f t="shared" si="396"/>
        <v>0</v>
      </c>
      <c r="BP258" s="154">
        <f t="shared" ref="BP258:EA258" si="397">IF(BP$165=EOMONTH($E83,$R83*(1-$O83)),-FV($AE83,ROUNDDOWN(YEARFRAC($D$165,BP$165,1),0),,-($AC83*(1-$O83)+$AD83*$O83)*$B83,0),0)</f>
        <v>0</v>
      </c>
      <c r="BQ258" s="154">
        <f t="shared" si="397"/>
        <v>0</v>
      </c>
      <c r="BR258" s="154">
        <f t="shared" si="397"/>
        <v>0</v>
      </c>
      <c r="BS258" s="154">
        <f t="shared" si="397"/>
        <v>0</v>
      </c>
      <c r="BT258" s="154">
        <f t="shared" si="397"/>
        <v>0</v>
      </c>
      <c r="BU258" s="154">
        <f t="shared" si="397"/>
        <v>0</v>
      </c>
      <c r="BV258" s="154">
        <f t="shared" si="397"/>
        <v>0</v>
      </c>
      <c r="BW258" s="154">
        <f t="shared" si="397"/>
        <v>0</v>
      </c>
      <c r="BX258" s="154">
        <f t="shared" si="397"/>
        <v>0</v>
      </c>
      <c r="BY258" s="154">
        <f t="shared" si="397"/>
        <v>0</v>
      </c>
      <c r="BZ258" s="154">
        <f t="shared" si="397"/>
        <v>0</v>
      </c>
      <c r="CA258" s="154">
        <f t="shared" si="397"/>
        <v>0</v>
      </c>
      <c r="CB258" s="154">
        <f t="shared" si="397"/>
        <v>0</v>
      </c>
      <c r="CC258" s="154">
        <f t="shared" si="397"/>
        <v>0</v>
      </c>
      <c r="CD258" s="154">
        <f t="shared" si="397"/>
        <v>0</v>
      </c>
      <c r="CE258" s="154">
        <f t="shared" si="397"/>
        <v>0</v>
      </c>
      <c r="CF258" s="154">
        <f t="shared" si="397"/>
        <v>0</v>
      </c>
      <c r="CG258" s="154">
        <f t="shared" si="397"/>
        <v>0</v>
      </c>
      <c r="CH258" s="154">
        <f t="shared" si="397"/>
        <v>0</v>
      </c>
      <c r="CI258" s="154">
        <f t="shared" si="397"/>
        <v>0</v>
      </c>
      <c r="CJ258" s="154">
        <f t="shared" si="397"/>
        <v>0</v>
      </c>
      <c r="CK258" s="154">
        <f t="shared" si="397"/>
        <v>0</v>
      </c>
      <c r="CL258" s="154">
        <f t="shared" si="397"/>
        <v>0</v>
      </c>
      <c r="CM258" s="154">
        <f t="shared" si="397"/>
        <v>0</v>
      </c>
      <c r="CN258" s="154">
        <f t="shared" si="397"/>
        <v>0</v>
      </c>
      <c r="CO258" s="154">
        <f t="shared" si="397"/>
        <v>0</v>
      </c>
      <c r="CP258" s="154">
        <f t="shared" si="397"/>
        <v>0</v>
      </c>
      <c r="CQ258" s="154">
        <f t="shared" si="397"/>
        <v>0</v>
      </c>
      <c r="CR258" s="154">
        <f t="shared" si="397"/>
        <v>0</v>
      </c>
      <c r="CS258" s="154">
        <f t="shared" si="397"/>
        <v>0</v>
      </c>
      <c r="CT258" s="154">
        <f t="shared" si="397"/>
        <v>0</v>
      </c>
      <c r="CU258" s="154">
        <f t="shared" si="397"/>
        <v>0</v>
      </c>
      <c r="CV258" s="154">
        <f t="shared" si="397"/>
        <v>0</v>
      </c>
      <c r="CW258" s="154">
        <f t="shared" si="397"/>
        <v>0</v>
      </c>
      <c r="CX258" s="154">
        <f t="shared" si="397"/>
        <v>0</v>
      </c>
      <c r="CY258" s="154">
        <f t="shared" si="397"/>
        <v>0</v>
      </c>
      <c r="CZ258" s="154">
        <f t="shared" si="397"/>
        <v>0</v>
      </c>
      <c r="DA258" s="154">
        <f t="shared" si="397"/>
        <v>0</v>
      </c>
      <c r="DB258" s="154">
        <f t="shared" si="397"/>
        <v>0</v>
      </c>
      <c r="DC258" s="154">
        <f t="shared" si="397"/>
        <v>0</v>
      </c>
      <c r="DD258" s="154">
        <f t="shared" si="397"/>
        <v>0</v>
      </c>
      <c r="DE258" s="154">
        <f t="shared" si="397"/>
        <v>0</v>
      </c>
      <c r="DF258" s="154">
        <f t="shared" si="397"/>
        <v>0</v>
      </c>
      <c r="DG258" s="154">
        <f t="shared" si="397"/>
        <v>0</v>
      </c>
      <c r="DH258" s="154">
        <f t="shared" si="397"/>
        <v>0</v>
      </c>
      <c r="DI258" s="154">
        <f t="shared" si="397"/>
        <v>0</v>
      </c>
      <c r="DJ258" s="154">
        <f t="shared" si="397"/>
        <v>0</v>
      </c>
      <c r="DK258" s="154">
        <f t="shared" si="397"/>
        <v>0</v>
      </c>
      <c r="DL258" s="154">
        <f t="shared" si="397"/>
        <v>0</v>
      </c>
      <c r="DM258" s="154">
        <f t="shared" si="397"/>
        <v>0</v>
      </c>
      <c r="DN258" s="154">
        <f t="shared" si="397"/>
        <v>0</v>
      </c>
      <c r="DO258" s="154">
        <f t="shared" si="397"/>
        <v>0</v>
      </c>
      <c r="DP258" s="154">
        <f t="shared" si="397"/>
        <v>0</v>
      </c>
      <c r="DQ258" s="154">
        <f t="shared" si="397"/>
        <v>0</v>
      </c>
      <c r="DR258" s="154">
        <f t="shared" si="397"/>
        <v>0</v>
      </c>
      <c r="DS258" s="154">
        <f t="shared" si="397"/>
        <v>0</v>
      </c>
      <c r="DT258" s="154">
        <f t="shared" si="397"/>
        <v>0</v>
      </c>
      <c r="DU258" s="154">
        <f t="shared" si="397"/>
        <v>0</v>
      </c>
      <c r="DV258" s="154">
        <f t="shared" si="397"/>
        <v>0</v>
      </c>
      <c r="DW258" s="154">
        <f t="shared" si="397"/>
        <v>0</v>
      </c>
      <c r="DX258" s="154">
        <f t="shared" si="397"/>
        <v>0</v>
      </c>
      <c r="DY258" s="154">
        <f t="shared" si="397"/>
        <v>0</v>
      </c>
      <c r="DZ258" s="154">
        <f t="shared" si="397"/>
        <v>0</v>
      </c>
      <c r="EA258" s="154">
        <f t="shared" si="397"/>
        <v>0</v>
      </c>
      <c r="EB258" s="154">
        <f t="shared" ref="EB258:GM258" si="398">IF(EB$165=EOMONTH($E83,$R83*(1-$O83)),-FV($AE83,ROUNDDOWN(YEARFRAC($D$165,EB$165,1),0),,-($AC83*(1-$O83)+$AD83*$O83)*$B83,0),0)</f>
        <v>0</v>
      </c>
      <c r="EC258" s="154">
        <f t="shared" si="398"/>
        <v>0</v>
      </c>
      <c r="ED258" s="154">
        <f t="shared" si="398"/>
        <v>0</v>
      </c>
      <c r="EE258" s="154">
        <f t="shared" si="398"/>
        <v>0</v>
      </c>
      <c r="EF258" s="154">
        <f t="shared" si="398"/>
        <v>0</v>
      </c>
      <c r="EG258" s="154">
        <f t="shared" si="398"/>
        <v>0</v>
      </c>
      <c r="EH258" s="154">
        <f t="shared" si="398"/>
        <v>0</v>
      </c>
      <c r="EI258" s="154">
        <f t="shared" si="398"/>
        <v>0</v>
      </c>
      <c r="EJ258" s="154">
        <f t="shared" si="398"/>
        <v>0</v>
      </c>
      <c r="EK258" s="154">
        <f t="shared" si="398"/>
        <v>0</v>
      </c>
      <c r="EL258" s="154">
        <f t="shared" si="398"/>
        <v>0</v>
      </c>
      <c r="EM258" s="154">
        <f t="shared" si="398"/>
        <v>0</v>
      </c>
      <c r="EN258" s="154">
        <f t="shared" si="398"/>
        <v>0</v>
      </c>
      <c r="EO258" s="154">
        <f t="shared" si="398"/>
        <v>0</v>
      </c>
      <c r="EP258" s="154">
        <f t="shared" si="398"/>
        <v>0</v>
      </c>
      <c r="EQ258" s="154">
        <f t="shared" si="398"/>
        <v>0</v>
      </c>
      <c r="ER258" s="154">
        <f t="shared" si="398"/>
        <v>0</v>
      </c>
      <c r="ES258" s="154">
        <f t="shared" si="398"/>
        <v>0</v>
      </c>
      <c r="ET258" s="154">
        <f t="shared" si="398"/>
        <v>0</v>
      </c>
      <c r="EU258" s="154">
        <f t="shared" si="398"/>
        <v>0</v>
      </c>
      <c r="EV258" s="154">
        <f t="shared" si="398"/>
        <v>0</v>
      </c>
      <c r="EW258" s="154">
        <f t="shared" si="398"/>
        <v>0</v>
      </c>
      <c r="EX258" s="154">
        <f t="shared" si="398"/>
        <v>0</v>
      </c>
      <c r="EY258" s="154">
        <f t="shared" si="398"/>
        <v>0</v>
      </c>
      <c r="EZ258" s="154">
        <f t="shared" si="398"/>
        <v>0</v>
      </c>
      <c r="FA258" s="154">
        <f t="shared" si="398"/>
        <v>0</v>
      </c>
      <c r="FB258" s="154">
        <f t="shared" si="398"/>
        <v>0</v>
      </c>
      <c r="FC258" s="154">
        <f t="shared" si="398"/>
        <v>0</v>
      </c>
      <c r="FD258" s="154">
        <f t="shared" si="398"/>
        <v>0</v>
      </c>
      <c r="FE258" s="154">
        <f t="shared" si="398"/>
        <v>0</v>
      </c>
      <c r="FF258" s="154">
        <f t="shared" si="398"/>
        <v>0</v>
      </c>
      <c r="FG258" s="154">
        <f t="shared" si="398"/>
        <v>0</v>
      </c>
      <c r="FH258" s="154">
        <f t="shared" si="398"/>
        <v>0</v>
      </c>
      <c r="FI258" s="154">
        <f t="shared" si="398"/>
        <v>0</v>
      </c>
      <c r="FJ258" s="154">
        <f t="shared" si="398"/>
        <v>0</v>
      </c>
      <c r="FK258" s="154">
        <f t="shared" si="398"/>
        <v>0</v>
      </c>
      <c r="FL258" s="154">
        <f t="shared" si="398"/>
        <v>0</v>
      </c>
      <c r="FM258" s="154">
        <f t="shared" si="398"/>
        <v>0</v>
      </c>
      <c r="FN258" s="154">
        <f t="shared" si="398"/>
        <v>0</v>
      </c>
      <c r="FO258" s="154">
        <f t="shared" si="398"/>
        <v>0</v>
      </c>
      <c r="FP258" s="154">
        <f t="shared" si="398"/>
        <v>0</v>
      </c>
      <c r="FQ258" s="154">
        <f t="shared" si="398"/>
        <v>0</v>
      </c>
      <c r="FR258" s="154">
        <f t="shared" si="398"/>
        <v>0</v>
      </c>
      <c r="FS258" s="154">
        <f t="shared" si="398"/>
        <v>0</v>
      </c>
      <c r="FT258" s="154">
        <f t="shared" si="398"/>
        <v>0</v>
      </c>
      <c r="FU258" s="154">
        <f t="shared" si="398"/>
        <v>0</v>
      </c>
      <c r="FV258" s="154">
        <f t="shared" si="398"/>
        <v>0</v>
      </c>
      <c r="FW258" s="154">
        <f t="shared" si="398"/>
        <v>0</v>
      </c>
      <c r="FX258" s="154">
        <f t="shared" si="398"/>
        <v>0</v>
      </c>
      <c r="FY258" s="154">
        <f t="shared" si="398"/>
        <v>0</v>
      </c>
      <c r="FZ258" s="154">
        <f t="shared" si="398"/>
        <v>-28361.057341033331</v>
      </c>
      <c r="GA258" s="154">
        <f t="shared" si="398"/>
        <v>0</v>
      </c>
      <c r="GB258" s="154">
        <f t="shared" si="398"/>
        <v>0</v>
      </c>
      <c r="GC258" s="154">
        <f t="shared" si="398"/>
        <v>0</v>
      </c>
      <c r="GD258" s="154">
        <f t="shared" si="398"/>
        <v>0</v>
      </c>
      <c r="GE258" s="154">
        <f t="shared" si="398"/>
        <v>0</v>
      </c>
      <c r="GF258" s="154">
        <f t="shared" si="398"/>
        <v>0</v>
      </c>
      <c r="GG258" s="154">
        <f t="shared" si="398"/>
        <v>0</v>
      </c>
      <c r="GH258" s="154">
        <f t="shared" si="398"/>
        <v>0</v>
      </c>
      <c r="GI258" s="154">
        <f t="shared" si="398"/>
        <v>0</v>
      </c>
      <c r="GJ258" s="154">
        <f t="shared" si="398"/>
        <v>0</v>
      </c>
      <c r="GK258" s="154">
        <f t="shared" si="398"/>
        <v>0</v>
      </c>
      <c r="GL258" s="154">
        <f t="shared" si="398"/>
        <v>0</v>
      </c>
      <c r="GM258" s="154">
        <f t="shared" si="398"/>
        <v>0</v>
      </c>
      <c r="GN258" s="154">
        <f t="shared" ref="GN258:IY258" si="399">IF(GN$165=EOMONTH($E83,$R83*(1-$O83)),-FV($AE83,ROUNDDOWN(YEARFRAC($D$165,GN$165,1),0),,-($AC83*(1-$O83)+$AD83*$O83)*$B83,0),0)</f>
        <v>0</v>
      </c>
      <c r="GO258" s="154">
        <f t="shared" si="399"/>
        <v>0</v>
      </c>
      <c r="GP258" s="154">
        <f t="shared" si="399"/>
        <v>0</v>
      </c>
      <c r="GQ258" s="154">
        <f t="shared" si="399"/>
        <v>0</v>
      </c>
      <c r="GR258" s="154">
        <f t="shared" si="399"/>
        <v>0</v>
      </c>
      <c r="GS258" s="154">
        <f t="shared" si="399"/>
        <v>0</v>
      </c>
      <c r="GT258" s="154">
        <f t="shared" si="399"/>
        <v>0</v>
      </c>
      <c r="GU258" s="154">
        <f t="shared" si="399"/>
        <v>0</v>
      </c>
      <c r="GV258" s="154">
        <f t="shared" si="399"/>
        <v>0</v>
      </c>
      <c r="GW258" s="154">
        <f t="shared" si="399"/>
        <v>0</v>
      </c>
      <c r="GX258" s="154">
        <f t="shared" si="399"/>
        <v>0</v>
      </c>
      <c r="GY258" s="154">
        <f t="shared" si="399"/>
        <v>0</v>
      </c>
      <c r="GZ258" s="154">
        <f t="shared" si="399"/>
        <v>0</v>
      </c>
      <c r="HA258" s="154">
        <f t="shared" si="399"/>
        <v>0</v>
      </c>
      <c r="HB258" s="154">
        <f t="shared" si="399"/>
        <v>0</v>
      </c>
      <c r="HC258" s="154">
        <f t="shared" si="399"/>
        <v>0</v>
      </c>
      <c r="HD258" s="154">
        <f t="shared" si="399"/>
        <v>0</v>
      </c>
      <c r="HE258" s="154">
        <f t="shared" si="399"/>
        <v>0</v>
      </c>
      <c r="HF258" s="154">
        <f t="shared" si="399"/>
        <v>0</v>
      </c>
      <c r="HG258" s="154">
        <f t="shared" si="399"/>
        <v>0</v>
      </c>
      <c r="HH258" s="154">
        <f t="shared" si="399"/>
        <v>0</v>
      </c>
      <c r="HI258" s="154">
        <f t="shared" si="399"/>
        <v>0</v>
      </c>
      <c r="HJ258" s="154">
        <f t="shared" si="399"/>
        <v>0</v>
      </c>
      <c r="HK258" s="154">
        <f t="shared" si="399"/>
        <v>0</v>
      </c>
      <c r="HL258" s="154">
        <f t="shared" si="399"/>
        <v>0</v>
      </c>
      <c r="HM258" s="154">
        <f t="shared" si="399"/>
        <v>0</v>
      </c>
      <c r="HN258" s="154">
        <f t="shared" si="399"/>
        <v>0</v>
      </c>
      <c r="HO258" s="154">
        <f t="shared" si="399"/>
        <v>0</v>
      </c>
      <c r="HP258" s="154">
        <f t="shared" si="399"/>
        <v>0</v>
      </c>
      <c r="HQ258" s="154">
        <f t="shared" si="399"/>
        <v>0</v>
      </c>
      <c r="HR258" s="154">
        <f t="shared" si="399"/>
        <v>0</v>
      </c>
      <c r="HS258" s="154">
        <f t="shared" si="399"/>
        <v>0</v>
      </c>
      <c r="HT258" s="154">
        <f t="shared" si="399"/>
        <v>0</v>
      </c>
      <c r="HU258" s="154">
        <f t="shared" si="399"/>
        <v>0</v>
      </c>
      <c r="HV258" s="154">
        <f t="shared" si="399"/>
        <v>0</v>
      </c>
      <c r="HW258" s="154">
        <f t="shared" si="399"/>
        <v>0</v>
      </c>
      <c r="HX258" s="154">
        <f t="shared" si="399"/>
        <v>0</v>
      </c>
      <c r="HY258" s="154">
        <f t="shared" si="399"/>
        <v>0</v>
      </c>
      <c r="HZ258" s="154">
        <f t="shared" si="399"/>
        <v>0</v>
      </c>
      <c r="IA258" s="154">
        <f t="shared" si="399"/>
        <v>0</v>
      </c>
      <c r="IB258" s="154">
        <f t="shared" si="399"/>
        <v>0</v>
      </c>
      <c r="IC258" s="154">
        <f t="shared" si="399"/>
        <v>0</v>
      </c>
      <c r="ID258" s="154">
        <f t="shared" si="399"/>
        <v>0</v>
      </c>
      <c r="IE258" s="154">
        <f t="shared" si="399"/>
        <v>0</v>
      </c>
      <c r="IF258" s="154">
        <f t="shared" si="399"/>
        <v>0</v>
      </c>
      <c r="IG258" s="154">
        <f t="shared" si="399"/>
        <v>0</v>
      </c>
      <c r="IH258" s="154">
        <f t="shared" si="399"/>
        <v>0</v>
      </c>
      <c r="II258" s="154">
        <f t="shared" si="399"/>
        <v>0</v>
      </c>
      <c r="IJ258" s="154">
        <f t="shared" si="399"/>
        <v>0</v>
      </c>
      <c r="IK258" s="154">
        <f t="shared" si="399"/>
        <v>0</v>
      </c>
      <c r="IL258" s="154">
        <f t="shared" si="399"/>
        <v>0</v>
      </c>
      <c r="IM258" s="154">
        <f t="shared" si="399"/>
        <v>0</v>
      </c>
      <c r="IN258" s="154">
        <f t="shared" si="399"/>
        <v>0</v>
      </c>
      <c r="IO258" s="154">
        <f t="shared" si="399"/>
        <v>0</v>
      </c>
      <c r="IP258" s="154">
        <f t="shared" si="399"/>
        <v>0</v>
      </c>
      <c r="IQ258" s="154">
        <f t="shared" si="399"/>
        <v>0</v>
      </c>
      <c r="IR258" s="154">
        <f t="shared" si="399"/>
        <v>0</v>
      </c>
      <c r="IS258" s="154">
        <f t="shared" si="399"/>
        <v>0</v>
      </c>
      <c r="IT258" s="154">
        <f t="shared" si="399"/>
        <v>0</v>
      </c>
      <c r="IU258" s="154">
        <f t="shared" si="399"/>
        <v>0</v>
      </c>
      <c r="IV258" s="154">
        <f t="shared" si="399"/>
        <v>0</v>
      </c>
      <c r="IW258" s="154">
        <f t="shared" si="399"/>
        <v>0</v>
      </c>
      <c r="IX258" s="154">
        <f t="shared" si="399"/>
        <v>0</v>
      </c>
      <c r="IY258" s="154">
        <f t="shared" si="399"/>
        <v>0</v>
      </c>
      <c r="IZ258" s="154">
        <f t="shared" ref="IZ258:LK258" si="400">IF(IZ$165=EOMONTH($E83,$R83*(1-$O83)),-FV($AE83,ROUNDDOWN(YEARFRAC($D$165,IZ$165,1),0),,-($AC83*(1-$O83)+$AD83*$O83)*$B83,0),0)</f>
        <v>0</v>
      </c>
      <c r="JA258" s="154">
        <f t="shared" si="400"/>
        <v>0</v>
      </c>
      <c r="JB258" s="154">
        <f t="shared" si="400"/>
        <v>0</v>
      </c>
      <c r="JC258" s="154">
        <f t="shared" si="400"/>
        <v>0</v>
      </c>
      <c r="JD258" s="154">
        <f t="shared" si="400"/>
        <v>0</v>
      </c>
      <c r="JE258" s="154">
        <f t="shared" si="400"/>
        <v>0</v>
      </c>
      <c r="JF258" s="154">
        <f t="shared" si="400"/>
        <v>0</v>
      </c>
      <c r="JG258" s="154">
        <f t="shared" si="400"/>
        <v>0</v>
      </c>
      <c r="JH258" s="154">
        <f t="shared" si="400"/>
        <v>0</v>
      </c>
      <c r="JI258" s="154">
        <f t="shared" si="400"/>
        <v>0</v>
      </c>
      <c r="JJ258" s="154">
        <f t="shared" si="400"/>
        <v>0</v>
      </c>
      <c r="JK258" s="154">
        <f t="shared" si="400"/>
        <v>0</v>
      </c>
      <c r="JL258" s="154">
        <f t="shared" si="400"/>
        <v>0</v>
      </c>
      <c r="JM258" s="154">
        <f t="shared" si="400"/>
        <v>0</v>
      </c>
      <c r="JN258" s="154">
        <f t="shared" si="400"/>
        <v>0</v>
      </c>
      <c r="JO258" s="154">
        <f t="shared" si="400"/>
        <v>0</v>
      </c>
      <c r="JP258" s="154">
        <f t="shared" si="400"/>
        <v>0</v>
      </c>
      <c r="JQ258" s="154">
        <f t="shared" si="400"/>
        <v>0</v>
      </c>
      <c r="JR258" s="154">
        <f t="shared" si="400"/>
        <v>0</v>
      </c>
      <c r="JS258" s="154">
        <f t="shared" si="400"/>
        <v>0</v>
      </c>
      <c r="JT258" s="154">
        <f t="shared" si="400"/>
        <v>0</v>
      </c>
      <c r="JU258" s="154">
        <f t="shared" si="400"/>
        <v>0</v>
      </c>
      <c r="JV258" s="154">
        <f t="shared" si="400"/>
        <v>0</v>
      </c>
      <c r="JW258" s="154">
        <f t="shared" si="400"/>
        <v>0</v>
      </c>
      <c r="JX258" s="154">
        <f t="shared" si="400"/>
        <v>0</v>
      </c>
      <c r="JY258" s="154">
        <f t="shared" si="400"/>
        <v>0</v>
      </c>
      <c r="JZ258" s="154">
        <f t="shared" si="400"/>
        <v>0</v>
      </c>
      <c r="KA258" s="154">
        <f t="shared" si="400"/>
        <v>0</v>
      </c>
      <c r="KB258" s="154">
        <f t="shared" si="400"/>
        <v>0</v>
      </c>
      <c r="KC258" s="154">
        <f t="shared" si="400"/>
        <v>0</v>
      </c>
      <c r="KD258" s="154">
        <f t="shared" si="400"/>
        <v>0</v>
      </c>
      <c r="KE258" s="154">
        <f t="shared" si="400"/>
        <v>0</v>
      </c>
      <c r="KF258" s="154">
        <f t="shared" si="400"/>
        <v>0</v>
      </c>
      <c r="KG258" s="154">
        <f t="shared" si="400"/>
        <v>0</v>
      </c>
      <c r="KH258" s="154">
        <f t="shared" si="400"/>
        <v>0</v>
      </c>
      <c r="KI258" s="154">
        <f t="shared" si="400"/>
        <v>0</v>
      </c>
      <c r="KJ258" s="154">
        <f t="shared" si="400"/>
        <v>0</v>
      </c>
      <c r="KK258" s="154">
        <f t="shared" si="400"/>
        <v>0</v>
      </c>
      <c r="KL258" s="154">
        <f t="shared" si="400"/>
        <v>0</v>
      </c>
      <c r="KM258" s="154">
        <f t="shared" si="400"/>
        <v>0</v>
      </c>
      <c r="KN258" s="154">
        <f t="shared" si="400"/>
        <v>0</v>
      </c>
      <c r="KO258" s="154">
        <f t="shared" si="400"/>
        <v>0</v>
      </c>
      <c r="KP258" s="154">
        <f t="shared" si="400"/>
        <v>0</v>
      </c>
      <c r="KQ258" s="154">
        <f t="shared" si="400"/>
        <v>0</v>
      </c>
      <c r="KR258" s="154">
        <f t="shared" si="400"/>
        <v>0</v>
      </c>
      <c r="KS258" s="154">
        <f t="shared" si="400"/>
        <v>0</v>
      </c>
      <c r="KT258" s="154">
        <f t="shared" si="400"/>
        <v>0</v>
      </c>
      <c r="KU258" s="154">
        <f t="shared" si="400"/>
        <v>0</v>
      </c>
      <c r="KV258" s="154">
        <f t="shared" si="400"/>
        <v>0</v>
      </c>
      <c r="KW258" s="154">
        <f t="shared" si="400"/>
        <v>0</v>
      </c>
      <c r="KX258" s="154">
        <f t="shared" si="400"/>
        <v>0</v>
      </c>
      <c r="KY258" s="154">
        <f t="shared" si="400"/>
        <v>0</v>
      </c>
      <c r="KZ258" s="154">
        <f t="shared" si="400"/>
        <v>0</v>
      </c>
      <c r="LA258" s="154">
        <f t="shared" si="400"/>
        <v>0</v>
      </c>
      <c r="LB258" s="154">
        <f t="shared" si="400"/>
        <v>0</v>
      </c>
      <c r="LC258" s="154">
        <f t="shared" si="400"/>
        <v>0</v>
      </c>
      <c r="LD258" s="154">
        <f t="shared" si="400"/>
        <v>0</v>
      </c>
      <c r="LE258" s="154">
        <f t="shared" si="400"/>
        <v>0</v>
      </c>
      <c r="LF258" s="154">
        <f t="shared" si="400"/>
        <v>0</v>
      </c>
      <c r="LG258" s="154">
        <f t="shared" si="400"/>
        <v>0</v>
      </c>
      <c r="LH258" s="154">
        <f t="shared" si="400"/>
        <v>0</v>
      </c>
      <c r="LI258" s="154">
        <f t="shared" si="400"/>
        <v>0</v>
      </c>
      <c r="LJ258" s="154">
        <f t="shared" si="400"/>
        <v>0</v>
      </c>
      <c r="LK258" s="154">
        <f t="shared" si="400"/>
        <v>0</v>
      </c>
      <c r="LL258" s="154">
        <f t="shared" ref="LL258:NK258" si="401">IF(LL$165=EOMONTH($E83,$R83*(1-$O83)),-FV($AE83,ROUNDDOWN(YEARFRAC($D$165,LL$165,1),0),,-($AC83*(1-$O83)+$AD83*$O83)*$B83,0),0)</f>
        <v>0</v>
      </c>
      <c r="LM258" s="154">
        <f t="shared" si="401"/>
        <v>0</v>
      </c>
      <c r="LN258" s="154">
        <f t="shared" si="401"/>
        <v>0</v>
      </c>
      <c r="LO258" s="154">
        <f t="shared" si="401"/>
        <v>0</v>
      </c>
      <c r="LP258" s="154">
        <f t="shared" si="401"/>
        <v>0</v>
      </c>
      <c r="LQ258" s="154">
        <f t="shared" si="401"/>
        <v>0</v>
      </c>
      <c r="LR258" s="154">
        <f t="shared" si="401"/>
        <v>0</v>
      </c>
      <c r="LS258" s="154">
        <f t="shared" si="401"/>
        <v>0</v>
      </c>
      <c r="LT258" s="154">
        <f t="shared" si="401"/>
        <v>0</v>
      </c>
      <c r="LU258" s="154">
        <f t="shared" si="401"/>
        <v>0</v>
      </c>
      <c r="LV258" s="154">
        <f t="shared" si="401"/>
        <v>0</v>
      </c>
      <c r="LW258" s="154">
        <f t="shared" si="401"/>
        <v>0</v>
      </c>
      <c r="LX258" s="154">
        <f t="shared" si="401"/>
        <v>0</v>
      </c>
      <c r="LY258" s="154">
        <f t="shared" si="401"/>
        <v>0</v>
      </c>
      <c r="LZ258" s="154">
        <f t="shared" si="401"/>
        <v>0</v>
      </c>
      <c r="MA258" s="154">
        <f t="shared" si="401"/>
        <v>0</v>
      </c>
      <c r="MB258" s="154">
        <f t="shared" si="401"/>
        <v>0</v>
      </c>
      <c r="MC258" s="154">
        <f t="shared" si="401"/>
        <v>0</v>
      </c>
      <c r="MD258" s="154">
        <f t="shared" si="401"/>
        <v>0</v>
      </c>
      <c r="ME258" s="154">
        <f t="shared" si="401"/>
        <v>0</v>
      </c>
      <c r="MF258" s="154">
        <f t="shared" si="401"/>
        <v>0</v>
      </c>
      <c r="MG258" s="154">
        <f t="shared" si="401"/>
        <v>0</v>
      </c>
      <c r="MH258" s="154">
        <f t="shared" si="401"/>
        <v>0</v>
      </c>
      <c r="MI258" s="154">
        <f t="shared" si="401"/>
        <v>0</v>
      </c>
      <c r="MJ258" s="154">
        <f t="shared" si="401"/>
        <v>0</v>
      </c>
      <c r="MK258" s="154">
        <f t="shared" si="401"/>
        <v>0</v>
      </c>
      <c r="ML258" s="154">
        <f t="shared" si="401"/>
        <v>0</v>
      </c>
      <c r="MM258" s="154">
        <f t="shared" si="401"/>
        <v>0</v>
      </c>
      <c r="MN258" s="154">
        <f t="shared" si="401"/>
        <v>0</v>
      </c>
      <c r="MO258" s="154">
        <f t="shared" si="401"/>
        <v>0</v>
      </c>
      <c r="MP258" s="154">
        <f t="shared" si="401"/>
        <v>0</v>
      </c>
      <c r="MQ258" s="154">
        <f t="shared" si="401"/>
        <v>0</v>
      </c>
      <c r="MR258" s="154">
        <f t="shared" si="401"/>
        <v>0</v>
      </c>
      <c r="MS258" s="154">
        <f t="shared" si="401"/>
        <v>0</v>
      </c>
      <c r="MT258" s="154">
        <f t="shared" si="401"/>
        <v>0</v>
      </c>
      <c r="MU258" s="154">
        <f t="shared" si="401"/>
        <v>0</v>
      </c>
      <c r="MV258" s="154">
        <f t="shared" si="401"/>
        <v>0</v>
      </c>
      <c r="MW258" s="154">
        <f t="shared" si="401"/>
        <v>0</v>
      </c>
      <c r="MX258" s="154">
        <f t="shared" si="401"/>
        <v>0</v>
      </c>
      <c r="MY258" s="154">
        <f t="shared" si="401"/>
        <v>0</v>
      </c>
      <c r="MZ258" s="154">
        <f t="shared" si="401"/>
        <v>0</v>
      </c>
      <c r="NA258" s="154">
        <f t="shared" si="401"/>
        <v>0</v>
      </c>
      <c r="NB258" s="154">
        <f t="shared" si="401"/>
        <v>0</v>
      </c>
      <c r="NC258" s="154">
        <f t="shared" si="401"/>
        <v>0</v>
      </c>
      <c r="ND258" s="154">
        <f t="shared" si="401"/>
        <v>0</v>
      </c>
      <c r="NE258" s="154">
        <f t="shared" si="401"/>
        <v>0</v>
      </c>
      <c r="NF258" s="154">
        <f t="shared" si="401"/>
        <v>0</v>
      </c>
      <c r="NG258" s="154">
        <f t="shared" si="401"/>
        <v>0</v>
      </c>
      <c r="NH258" s="154">
        <f t="shared" si="401"/>
        <v>0</v>
      </c>
      <c r="NI258" s="154">
        <f t="shared" si="401"/>
        <v>0</v>
      </c>
      <c r="NJ258" s="154">
        <f t="shared" si="401"/>
        <v>0</v>
      </c>
      <c r="NK258" s="157">
        <f t="shared" si="401"/>
        <v>0</v>
      </c>
    </row>
    <row r="259" spans="1:375" x14ac:dyDescent="0.25">
      <c r="A259" s="156">
        <f t="shared" si="353"/>
        <v>-20153.842128968216</v>
      </c>
      <c r="B259" s="48" t="s">
        <v>156</v>
      </c>
      <c r="C259" s="153" t="s">
        <v>150</v>
      </c>
      <c r="D259" s="154">
        <f>IF(D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E259" s="154">
        <f t="shared" ref="E259:BP259" si="402">IF(E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F259" s="154">
        <f t="shared" si="402"/>
        <v>0</v>
      </c>
      <c r="G259" s="154">
        <f t="shared" si="402"/>
        <v>0</v>
      </c>
      <c r="H259" s="154">
        <f t="shared" si="402"/>
        <v>0</v>
      </c>
      <c r="I259" s="154">
        <f t="shared" si="402"/>
        <v>0</v>
      </c>
      <c r="J259" s="154">
        <f t="shared" si="402"/>
        <v>0</v>
      </c>
      <c r="K259" s="154">
        <f t="shared" si="402"/>
        <v>0</v>
      </c>
      <c r="L259" s="154">
        <f t="shared" si="402"/>
        <v>0</v>
      </c>
      <c r="M259" s="154">
        <f t="shared" si="402"/>
        <v>0</v>
      </c>
      <c r="N259" s="154">
        <f t="shared" si="402"/>
        <v>0</v>
      </c>
      <c r="O259" s="154">
        <f t="shared" si="402"/>
        <v>0</v>
      </c>
      <c r="P259" s="154">
        <f t="shared" si="402"/>
        <v>0</v>
      </c>
      <c r="Q259" s="154">
        <f t="shared" si="402"/>
        <v>0</v>
      </c>
      <c r="R259" s="154">
        <f t="shared" si="402"/>
        <v>0</v>
      </c>
      <c r="S259" s="154">
        <f t="shared" si="402"/>
        <v>0</v>
      </c>
      <c r="T259" s="154">
        <f t="shared" si="402"/>
        <v>0</v>
      </c>
      <c r="U259" s="154">
        <f t="shared" si="402"/>
        <v>0</v>
      </c>
      <c r="V259" s="154">
        <f t="shared" si="402"/>
        <v>0</v>
      </c>
      <c r="W259" s="154">
        <f t="shared" si="402"/>
        <v>0</v>
      </c>
      <c r="X259" s="154">
        <f t="shared" si="402"/>
        <v>0</v>
      </c>
      <c r="Y259" s="154">
        <f t="shared" si="402"/>
        <v>0</v>
      </c>
      <c r="Z259" s="154">
        <f t="shared" si="402"/>
        <v>0</v>
      </c>
      <c r="AA259" s="154">
        <f t="shared" si="402"/>
        <v>0</v>
      </c>
      <c r="AB259" s="154">
        <f t="shared" si="402"/>
        <v>0</v>
      </c>
      <c r="AC259" s="154">
        <f t="shared" si="402"/>
        <v>0</v>
      </c>
      <c r="AD259" s="154">
        <f t="shared" si="402"/>
        <v>0</v>
      </c>
      <c r="AE259" s="154">
        <f t="shared" si="402"/>
        <v>0</v>
      </c>
      <c r="AF259" s="154">
        <f t="shared" si="402"/>
        <v>0</v>
      </c>
      <c r="AG259" s="154">
        <f t="shared" si="402"/>
        <v>0</v>
      </c>
      <c r="AH259" s="154">
        <f t="shared" si="402"/>
        <v>0</v>
      </c>
      <c r="AI259" s="154">
        <f t="shared" si="402"/>
        <v>0</v>
      </c>
      <c r="AJ259" s="154">
        <f t="shared" si="402"/>
        <v>0</v>
      </c>
      <c r="AK259" s="154">
        <f t="shared" si="402"/>
        <v>0</v>
      </c>
      <c r="AL259" s="154">
        <f t="shared" si="402"/>
        <v>0</v>
      </c>
      <c r="AM259" s="154">
        <f t="shared" si="402"/>
        <v>0</v>
      </c>
      <c r="AN259" s="154">
        <f t="shared" si="402"/>
        <v>0</v>
      </c>
      <c r="AO259" s="154">
        <f t="shared" si="402"/>
        <v>0</v>
      </c>
      <c r="AP259" s="154">
        <f t="shared" si="402"/>
        <v>0</v>
      </c>
      <c r="AQ259" s="154">
        <f t="shared" si="402"/>
        <v>0</v>
      </c>
      <c r="AR259" s="154">
        <f t="shared" si="402"/>
        <v>0</v>
      </c>
      <c r="AS259" s="154">
        <f t="shared" si="402"/>
        <v>0</v>
      </c>
      <c r="AT259" s="154">
        <f t="shared" si="402"/>
        <v>0</v>
      </c>
      <c r="AU259" s="154">
        <f t="shared" si="402"/>
        <v>0</v>
      </c>
      <c r="AV259" s="154">
        <f t="shared" si="402"/>
        <v>0</v>
      </c>
      <c r="AW259" s="154">
        <f t="shared" si="402"/>
        <v>0</v>
      </c>
      <c r="AX259" s="154">
        <f t="shared" si="402"/>
        <v>0</v>
      </c>
      <c r="AY259" s="154">
        <f t="shared" si="402"/>
        <v>0</v>
      </c>
      <c r="AZ259" s="154">
        <f t="shared" si="402"/>
        <v>0</v>
      </c>
      <c r="BA259" s="154">
        <f t="shared" si="402"/>
        <v>0</v>
      </c>
      <c r="BB259" s="154">
        <f t="shared" si="402"/>
        <v>0</v>
      </c>
      <c r="BC259" s="154">
        <f t="shared" si="402"/>
        <v>0</v>
      </c>
      <c r="BD259" s="154">
        <f t="shared" si="402"/>
        <v>0</v>
      </c>
      <c r="BE259" s="154">
        <f t="shared" si="402"/>
        <v>0</v>
      </c>
      <c r="BF259" s="154">
        <f t="shared" si="402"/>
        <v>0</v>
      </c>
      <c r="BG259" s="154">
        <f t="shared" si="402"/>
        <v>0</v>
      </c>
      <c r="BH259" s="154">
        <f t="shared" si="402"/>
        <v>0</v>
      </c>
      <c r="BI259" s="154">
        <f t="shared" si="402"/>
        <v>0</v>
      </c>
      <c r="BJ259" s="154">
        <f t="shared" si="402"/>
        <v>0</v>
      </c>
      <c r="BK259" s="154">
        <f t="shared" si="402"/>
        <v>0</v>
      </c>
      <c r="BL259" s="154">
        <f t="shared" si="402"/>
        <v>0</v>
      </c>
      <c r="BM259" s="154">
        <f t="shared" si="402"/>
        <v>0</v>
      </c>
      <c r="BN259" s="154">
        <f t="shared" si="402"/>
        <v>0</v>
      </c>
      <c r="BO259" s="154">
        <f t="shared" si="402"/>
        <v>0</v>
      </c>
      <c r="BP259" s="154">
        <f t="shared" si="402"/>
        <v>0</v>
      </c>
      <c r="BQ259" s="154">
        <f t="shared" ref="BQ259:EB259" si="403">IF(BQ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BR259" s="154">
        <f t="shared" si="403"/>
        <v>0</v>
      </c>
      <c r="BS259" s="154">
        <f t="shared" si="403"/>
        <v>0</v>
      </c>
      <c r="BT259" s="154">
        <f t="shared" si="403"/>
        <v>0</v>
      </c>
      <c r="BU259" s="154">
        <f t="shared" si="403"/>
        <v>0</v>
      </c>
      <c r="BV259" s="154">
        <f t="shared" si="403"/>
        <v>0</v>
      </c>
      <c r="BW259" s="154">
        <f t="shared" si="403"/>
        <v>0</v>
      </c>
      <c r="BX259" s="154">
        <f t="shared" si="403"/>
        <v>0</v>
      </c>
      <c r="BY259" s="154">
        <f t="shared" si="403"/>
        <v>0</v>
      </c>
      <c r="BZ259" s="154">
        <f t="shared" si="403"/>
        <v>0</v>
      </c>
      <c r="CA259" s="154">
        <f t="shared" si="403"/>
        <v>0</v>
      </c>
      <c r="CB259" s="154">
        <f t="shared" si="403"/>
        <v>0</v>
      </c>
      <c r="CC259" s="154">
        <f t="shared" si="403"/>
        <v>0</v>
      </c>
      <c r="CD259" s="154">
        <f t="shared" si="403"/>
        <v>0</v>
      </c>
      <c r="CE259" s="154">
        <f t="shared" si="403"/>
        <v>0</v>
      </c>
      <c r="CF259" s="154">
        <f t="shared" si="403"/>
        <v>0</v>
      </c>
      <c r="CG259" s="154">
        <f t="shared" si="403"/>
        <v>0</v>
      </c>
      <c r="CH259" s="154">
        <f t="shared" si="403"/>
        <v>0</v>
      </c>
      <c r="CI259" s="154">
        <f t="shared" si="403"/>
        <v>0</v>
      </c>
      <c r="CJ259" s="154">
        <f t="shared" si="403"/>
        <v>0</v>
      </c>
      <c r="CK259" s="154">
        <f t="shared" si="403"/>
        <v>0</v>
      </c>
      <c r="CL259" s="154">
        <f t="shared" si="403"/>
        <v>0</v>
      </c>
      <c r="CM259" s="154">
        <f t="shared" si="403"/>
        <v>0</v>
      </c>
      <c r="CN259" s="154">
        <f t="shared" si="403"/>
        <v>0</v>
      </c>
      <c r="CO259" s="154">
        <f t="shared" si="403"/>
        <v>0</v>
      </c>
      <c r="CP259" s="154">
        <f t="shared" si="403"/>
        <v>0</v>
      </c>
      <c r="CQ259" s="154">
        <f t="shared" si="403"/>
        <v>0</v>
      </c>
      <c r="CR259" s="154">
        <f t="shared" si="403"/>
        <v>0</v>
      </c>
      <c r="CS259" s="154">
        <f t="shared" si="403"/>
        <v>0</v>
      </c>
      <c r="CT259" s="154">
        <f t="shared" si="403"/>
        <v>0</v>
      </c>
      <c r="CU259" s="154">
        <f t="shared" si="403"/>
        <v>0</v>
      </c>
      <c r="CV259" s="154">
        <f t="shared" si="403"/>
        <v>0</v>
      </c>
      <c r="CW259" s="154">
        <f t="shared" si="403"/>
        <v>0</v>
      </c>
      <c r="CX259" s="154">
        <f t="shared" si="403"/>
        <v>0</v>
      </c>
      <c r="CY259" s="154">
        <f t="shared" si="403"/>
        <v>0</v>
      </c>
      <c r="CZ259" s="154">
        <f t="shared" si="403"/>
        <v>0</v>
      </c>
      <c r="DA259" s="154">
        <f t="shared" si="403"/>
        <v>0</v>
      </c>
      <c r="DB259" s="154">
        <f t="shared" si="403"/>
        <v>0</v>
      </c>
      <c r="DC259" s="154">
        <f t="shared" si="403"/>
        <v>0</v>
      </c>
      <c r="DD259" s="154">
        <f t="shared" si="403"/>
        <v>0</v>
      </c>
      <c r="DE259" s="154">
        <f t="shared" si="403"/>
        <v>0</v>
      </c>
      <c r="DF259" s="154">
        <f t="shared" si="403"/>
        <v>0</v>
      </c>
      <c r="DG259" s="154">
        <f t="shared" si="403"/>
        <v>0</v>
      </c>
      <c r="DH259" s="154">
        <f t="shared" si="403"/>
        <v>0</v>
      </c>
      <c r="DI259" s="154">
        <f t="shared" si="403"/>
        <v>0</v>
      </c>
      <c r="DJ259" s="154">
        <f t="shared" si="403"/>
        <v>0</v>
      </c>
      <c r="DK259" s="154">
        <f t="shared" si="403"/>
        <v>0</v>
      </c>
      <c r="DL259" s="154">
        <f t="shared" si="403"/>
        <v>0</v>
      </c>
      <c r="DM259" s="154">
        <f t="shared" si="403"/>
        <v>0</v>
      </c>
      <c r="DN259" s="154">
        <f t="shared" si="403"/>
        <v>0</v>
      </c>
      <c r="DO259" s="154">
        <f t="shared" si="403"/>
        <v>0</v>
      </c>
      <c r="DP259" s="154">
        <f t="shared" si="403"/>
        <v>0</v>
      </c>
      <c r="DQ259" s="154">
        <f t="shared" si="403"/>
        <v>0</v>
      </c>
      <c r="DR259" s="154">
        <f t="shared" si="403"/>
        <v>0</v>
      </c>
      <c r="DS259" s="154">
        <f t="shared" si="403"/>
        <v>0</v>
      </c>
      <c r="DT259" s="154">
        <f t="shared" si="403"/>
        <v>0</v>
      </c>
      <c r="DU259" s="154">
        <f t="shared" si="403"/>
        <v>0</v>
      </c>
      <c r="DV259" s="154">
        <f t="shared" si="403"/>
        <v>0</v>
      </c>
      <c r="DW259" s="154">
        <f t="shared" si="403"/>
        <v>0</v>
      </c>
      <c r="DX259" s="154">
        <f t="shared" si="403"/>
        <v>0</v>
      </c>
      <c r="DY259" s="154">
        <f t="shared" si="403"/>
        <v>0</v>
      </c>
      <c r="DZ259" s="154">
        <f t="shared" si="403"/>
        <v>0</v>
      </c>
      <c r="EA259" s="154">
        <f t="shared" si="403"/>
        <v>0</v>
      </c>
      <c r="EB259" s="154">
        <f t="shared" si="403"/>
        <v>0</v>
      </c>
      <c r="EC259" s="154">
        <f t="shared" ref="EC259:GN259" si="404">IF(EC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ED259" s="154">
        <f t="shared" si="404"/>
        <v>0</v>
      </c>
      <c r="EE259" s="154">
        <f t="shared" si="404"/>
        <v>0</v>
      </c>
      <c r="EF259" s="154">
        <f t="shared" si="404"/>
        <v>0</v>
      </c>
      <c r="EG259" s="154">
        <f t="shared" si="404"/>
        <v>0</v>
      </c>
      <c r="EH259" s="154">
        <f t="shared" si="404"/>
        <v>0</v>
      </c>
      <c r="EI259" s="154">
        <f t="shared" si="404"/>
        <v>0</v>
      </c>
      <c r="EJ259" s="154">
        <f t="shared" si="404"/>
        <v>0</v>
      </c>
      <c r="EK259" s="154">
        <f t="shared" si="404"/>
        <v>0</v>
      </c>
      <c r="EL259" s="154">
        <f t="shared" si="404"/>
        <v>0</v>
      </c>
      <c r="EM259" s="154">
        <f t="shared" si="404"/>
        <v>0</v>
      </c>
      <c r="EN259" s="154">
        <f t="shared" si="404"/>
        <v>0</v>
      </c>
      <c r="EO259" s="154">
        <f t="shared" si="404"/>
        <v>0</v>
      </c>
      <c r="EP259" s="154">
        <f t="shared" si="404"/>
        <v>0</v>
      </c>
      <c r="EQ259" s="154">
        <f t="shared" si="404"/>
        <v>0</v>
      </c>
      <c r="ER259" s="154">
        <f t="shared" si="404"/>
        <v>0</v>
      </c>
      <c r="ES259" s="154">
        <f t="shared" si="404"/>
        <v>0</v>
      </c>
      <c r="ET259" s="154">
        <f t="shared" si="404"/>
        <v>0</v>
      </c>
      <c r="EU259" s="154">
        <f t="shared" si="404"/>
        <v>0</v>
      </c>
      <c r="EV259" s="154">
        <f t="shared" si="404"/>
        <v>0</v>
      </c>
      <c r="EW259" s="154">
        <f t="shared" si="404"/>
        <v>0</v>
      </c>
      <c r="EX259" s="154">
        <f t="shared" si="404"/>
        <v>0</v>
      </c>
      <c r="EY259" s="154">
        <f t="shared" si="404"/>
        <v>0</v>
      </c>
      <c r="EZ259" s="154">
        <f t="shared" si="404"/>
        <v>0</v>
      </c>
      <c r="FA259" s="154">
        <f t="shared" si="404"/>
        <v>0</v>
      </c>
      <c r="FB259" s="154">
        <f t="shared" si="404"/>
        <v>0</v>
      </c>
      <c r="FC259" s="154">
        <f t="shared" si="404"/>
        <v>0</v>
      </c>
      <c r="FD259" s="154">
        <f t="shared" si="404"/>
        <v>0</v>
      </c>
      <c r="FE259" s="154">
        <f t="shared" si="404"/>
        <v>0</v>
      </c>
      <c r="FF259" s="154">
        <f t="shared" si="404"/>
        <v>0</v>
      </c>
      <c r="FG259" s="154">
        <f t="shared" si="404"/>
        <v>0</v>
      </c>
      <c r="FH259" s="154">
        <f t="shared" si="404"/>
        <v>0</v>
      </c>
      <c r="FI259" s="154">
        <f t="shared" si="404"/>
        <v>0</v>
      </c>
      <c r="FJ259" s="154">
        <f t="shared" si="404"/>
        <v>0</v>
      </c>
      <c r="FK259" s="154">
        <f t="shared" si="404"/>
        <v>0</v>
      </c>
      <c r="FL259" s="154">
        <f t="shared" si="404"/>
        <v>0</v>
      </c>
      <c r="FM259" s="154">
        <f t="shared" si="404"/>
        <v>0</v>
      </c>
      <c r="FN259" s="154">
        <f t="shared" si="404"/>
        <v>0</v>
      </c>
      <c r="FO259" s="154">
        <f t="shared" si="404"/>
        <v>0</v>
      </c>
      <c r="FP259" s="154">
        <f t="shared" si="404"/>
        <v>0</v>
      </c>
      <c r="FQ259" s="154">
        <f t="shared" si="404"/>
        <v>0</v>
      </c>
      <c r="FR259" s="154">
        <f t="shared" si="404"/>
        <v>0</v>
      </c>
      <c r="FS259" s="154">
        <f t="shared" si="404"/>
        <v>0</v>
      </c>
      <c r="FT259" s="154">
        <f t="shared" si="404"/>
        <v>0</v>
      </c>
      <c r="FU259" s="154">
        <f t="shared" si="404"/>
        <v>0</v>
      </c>
      <c r="FV259" s="154">
        <f t="shared" si="404"/>
        <v>0</v>
      </c>
      <c r="FW259" s="154">
        <f t="shared" si="404"/>
        <v>0</v>
      </c>
      <c r="FX259" s="154">
        <f t="shared" si="404"/>
        <v>0</v>
      </c>
      <c r="FY259" s="154">
        <f t="shared" si="404"/>
        <v>0</v>
      </c>
      <c r="FZ259" s="154">
        <f t="shared" si="404"/>
        <v>-20153.842128968216</v>
      </c>
      <c r="GA259" s="154">
        <f t="shared" si="404"/>
        <v>0</v>
      </c>
      <c r="GB259" s="154">
        <f t="shared" si="404"/>
        <v>0</v>
      </c>
      <c r="GC259" s="154">
        <f t="shared" si="404"/>
        <v>0</v>
      </c>
      <c r="GD259" s="154">
        <f t="shared" si="404"/>
        <v>0</v>
      </c>
      <c r="GE259" s="154">
        <f t="shared" si="404"/>
        <v>0</v>
      </c>
      <c r="GF259" s="154">
        <f t="shared" si="404"/>
        <v>0</v>
      </c>
      <c r="GG259" s="154">
        <f t="shared" si="404"/>
        <v>0</v>
      </c>
      <c r="GH259" s="154">
        <f t="shared" si="404"/>
        <v>0</v>
      </c>
      <c r="GI259" s="154">
        <f t="shared" si="404"/>
        <v>0</v>
      </c>
      <c r="GJ259" s="154">
        <f t="shared" si="404"/>
        <v>0</v>
      </c>
      <c r="GK259" s="154">
        <f t="shared" si="404"/>
        <v>0</v>
      </c>
      <c r="GL259" s="154">
        <f t="shared" si="404"/>
        <v>0</v>
      </c>
      <c r="GM259" s="154">
        <f t="shared" si="404"/>
        <v>0</v>
      </c>
      <c r="GN259" s="154">
        <f t="shared" si="404"/>
        <v>0</v>
      </c>
      <c r="GO259" s="154">
        <f t="shared" ref="GO259:IZ259" si="405">IF(GO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GP259" s="154">
        <f t="shared" si="405"/>
        <v>0</v>
      </c>
      <c r="GQ259" s="154">
        <f t="shared" si="405"/>
        <v>0</v>
      </c>
      <c r="GR259" s="154">
        <f t="shared" si="405"/>
        <v>0</v>
      </c>
      <c r="GS259" s="154">
        <f t="shared" si="405"/>
        <v>0</v>
      </c>
      <c r="GT259" s="154">
        <f t="shared" si="405"/>
        <v>0</v>
      </c>
      <c r="GU259" s="154">
        <f t="shared" si="405"/>
        <v>0</v>
      </c>
      <c r="GV259" s="154">
        <f t="shared" si="405"/>
        <v>0</v>
      </c>
      <c r="GW259" s="154">
        <f t="shared" si="405"/>
        <v>0</v>
      </c>
      <c r="GX259" s="154">
        <f t="shared" si="405"/>
        <v>0</v>
      </c>
      <c r="GY259" s="154">
        <f t="shared" si="405"/>
        <v>0</v>
      </c>
      <c r="GZ259" s="154">
        <f t="shared" si="405"/>
        <v>0</v>
      </c>
      <c r="HA259" s="154">
        <f t="shared" si="405"/>
        <v>0</v>
      </c>
      <c r="HB259" s="154">
        <f t="shared" si="405"/>
        <v>0</v>
      </c>
      <c r="HC259" s="154">
        <f t="shared" si="405"/>
        <v>0</v>
      </c>
      <c r="HD259" s="154">
        <f t="shared" si="405"/>
        <v>0</v>
      </c>
      <c r="HE259" s="154">
        <f t="shared" si="405"/>
        <v>0</v>
      </c>
      <c r="HF259" s="154">
        <f t="shared" si="405"/>
        <v>0</v>
      </c>
      <c r="HG259" s="154">
        <f t="shared" si="405"/>
        <v>0</v>
      </c>
      <c r="HH259" s="154">
        <f t="shared" si="405"/>
        <v>0</v>
      </c>
      <c r="HI259" s="154">
        <f t="shared" si="405"/>
        <v>0</v>
      </c>
      <c r="HJ259" s="154">
        <f t="shared" si="405"/>
        <v>0</v>
      </c>
      <c r="HK259" s="154">
        <f t="shared" si="405"/>
        <v>0</v>
      </c>
      <c r="HL259" s="154">
        <f t="shared" si="405"/>
        <v>0</v>
      </c>
      <c r="HM259" s="154">
        <f t="shared" si="405"/>
        <v>0</v>
      </c>
      <c r="HN259" s="154">
        <f t="shared" si="405"/>
        <v>0</v>
      </c>
      <c r="HO259" s="154">
        <f t="shared" si="405"/>
        <v>0</v>
      </c>
      <c r="HP259" s="154">
        <f t="shared" si="405"/>
        <v>0</v>
      </c>
      <c r="HQ259" s="154">
        <f t="shared" si="405"/>
        <v>0</v>
      </c>
      <c r="HR259" s="154">
        <f t="shared" si="405"/>
        <v>0</v>
      </c>
      <c r="HS259" s="154">
        <f t="shared" si="405"/>
        <v>0</v>
      </c>
      <c r="HT259" s="154">
        <f t="shared" si="405"/>
        <v>0</v>
      </c>
      <c r="HU259" s="154">
        <f t="shared" si="405"/>
        <v>0</v>
      </c>
      <c r="HV259" s="154">
        <f t="shared" si="405"/>
        <v>0</v>
      </c>
      <c r="HW259" s="154">
        <f t="shared" si="405"/>
        <v>0</v>
      </c>
      <c r="HX259" s="154">
        <f t="shared" si="405"/>
        <v>0</v>
      </c>
      <c r="HY259" s="154">
        <f t="shared" si="405"/>
        <v>0</v>
      </c>
      <c r="HZ259" s="154">
        <f t="shared" si="405"/>
        <v>0</v>
      </c>
      <c r="IA259" s="154">
        <f t="shared" si="405"/>
        <v>0</v>
      </c>
      <c r="IB259" s="154">
        <f t="shared" si="405"/>
        <v>0</v>
      </c>
      <c r="IC259" s="154">
        <f t="shared" si="405"/>
        <v>0</v>
      </c>
      <c r="ID259" s="154">
        <f t="shared" si="405"/>
        <v>0</v>
      </c>
      <c r="IE259" s="154">
        <f t="shared" si="405"/>
        <v>0</v>
      </c>
      <c r="IF259" s="154">
        <f t="shared" si="405"/>
        <v>0</v>
      </c>
      <c r="IG259" s="154">
        <f t="shared" si="405"/>
        <v>0</v>
      </c>
      <c r="IH259" s="154">
        <f t="shared" si="405"/>
        <v>0</v>
      </c>
      <c r="II259" s="154">
        <f t="shared" si="405"/>
        <v>0</v>
      </c>
      <c r="IJ259" s="154">
        <f t="shared" si="405"/>
        <v>0</v>
      </c>
      <c r="IK259" s="154">
        <f t="shared" si="405"/>
        <v>0</v>
      </c>
      <c r="IL259" s="154">
        <f t="shared" si="405"/>
        <v>0</v>
      </c>
      <c r="IM259" s="154">
        <f t="shared" si="405"/>
        <v>0</v>
      </c>
      <c r="IN259" s="154">
        <f t="shared" si="405"/>
        <v>0</v>
      </c>
      <c r="IO259" s="154">
        <f t="shared" si="405"/>
        <v>0</v>
      </c>
      <c r="IP259" s="154">
        <f t="shared" si="405"/>
        <v>0</v>
      </c>
      <c r="IQ259" s="154">
        <f t="shared" si="405"/>
        <v>0</v>
      </c>
      <c r="IR259" s="154">
        <f t="shared" si="405"/>
        <v>0</v>
      </c>
      <c r="IS259" s="154">
        <f t="shared" si="405"/>
        <v>0</v>
      </c>
      <c r="IT259" s="154">
        <f t="shared" si="405"/>
        <v>0</v>
      </c>
      <c r="IU259" s="154">
        <f t="shared" si="405"/>
        <v>0</v>
      </c>
      <c r="IV259" s="154">
        <f t="shared" si="405"/>
        <v>0</v>
      </c>
      <c r="IW259" s="154">
        <f t="shared" si="405"/>
        <v>0</v>
      </c>
      <c r="IX259" s="154">
        <f t="shared" si="405"/>
        <v>0</v>
      </c>
      <c r="IY259" s="154">
        <f t="shared" si="405"/>
        <v>0</v>
      </c>
      <c r="IZ259" s="154">
        <f t="shared" si="405"/>
        <v>0</v>
      </c>
      <c r="JA259" s="154">
        <f t="shared" ref="JA259:LL259" si="406">IF(JA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JB259" s="154">
        <f t="shared" si="406"/>
        <v>0</v>
      </c>
      <c r="JC259" s="154">
        <f t="shared" si="406"/>
        <v>0</v>
      </c>
      <c r="JD259" s="154">
        <f t="shared" si="406"/>
        <v>0</v>
      </c>
      <c r="JE259" s="154">
        <f t="shared" si="406"/>
        <v>0</v>
      </c>
      <c r="JF259" s="154">
        <f t="shared" si="406"/>
        <v>0</v>
      </c>
      <c r="JG259" s="154">
        <f t="shared" si="406"/>
        <v>0</v>
      </c>
      <c r="JH259" s="154">
        <f t="shared" si="406"/>
        <v>0</v>
      </c>
      <c r="JI259" s="154">
        <f t="shared" si="406"/>
        <v>0</v>
      </c>
      <c r="JJ259" s="154">
        <f t="shared" si="406"/>
        <v>0</v>
      </c>
      <c r="JK259" s="154">
        <f t="shared" si="406"/>
        <v>0</v>
      </c>
      <c r="JL259" s="154">
        <f t="shared" si="406"/>
        <v>0</v>
      </c>
      <c r="JM259" s="154">
        <f t="shared" si="406"/>
        <v>0</v>
      </c>
      <c r="JN259" s="154">
        <f t="shared" si="406"/>
        <v>0</v>
      </c>
      <c r="JO259" s="154">
        <f t="shared" si="406"/>
        <v>0</v>
      </c>
      <c r="JP259" s="154">
        <f t="shared" si="406"/>
        <v>0</v>
      </c>
      <c r="JQ259" s="154">
        <f t="shared" si="406"/>
        <v>0</v>
      </c>
      <c r="JR259" s="154">
        <f t="shared" si="406"/>
        <v>0</v>
      </c>
      <c r="JS259" s="154">
        <f t="shared" si="406"/>
        <v>0</v>
      </c>
      <c r="JT259" s="154">
        <f t="shared" si="406"/>
        <v>0</v>
      </c>
      <c r="JU259" s="154">
        <f t="shared" si="406"/>
        <v>0</v>
      </c>
      <c r="JV259" s="154">
        <f t="shared" si="406"/>
        <v>0</v>
      </c>
      <c r="JW259" s="154">
        <f t="shared" si="406"/>
        <v>0</v>
      </c>
      <c r="JX259" s="154">
        <f t="shared" si="406"/>
        <v>0</v>
      </c>
      <c r="JY259" s="154">
        <f t="shared" si="406"/>
        <v>0</v>
      </c>
      <c r="JZ259" s="154">
        <f t="shared" si="406"/>
        <v>0</v>
      </c>
      <c r="KA259" s="154">
        <f t="shared" si="406"/>
        <v>0</v>
      </c>
      <c r="KB259" s="154">
        <f t="shared" si="406"/>
        <v>0</v>
      </c>
      <c r="KC259" s="154">
        <f t="shared" si="406"/>
        <v>0</v>
      </c>
      <c r="KD259" s="154">
        <f t="shared" si="406"/>
        <v>0</v>
      </c>
      <c r="KE259" s="154">
        <f t="shared" si="406"/>
        <v>0</v>
      </c>
      <c r="KF259" s="154">
        <f t="shared" si="406"/>
        <v>0</v>
      </c>
      <c r="KG259" s="154">
        <f t="shared" si="406"/>
        <v>0</v>
      </c>
      <c r="KH259" s="154">
        <f t="shared" si="406"/>
        <v>0</v>
      </c>
      <c r="KI259" s="154">
        <f t="shared" si="406"/>
        <v>0</v>
      </c>
      <c r="KJ259" s="154">
        <f t="shared" si="406"/>
        <v>0</v>
      </c>
      <c r="KK259" s="154">
        <f t="shared" si="406"/>
        <v>0</v>
      </c>
      <c r="KL259" s="154">
        <f t="shared" si="406"/>
        <v>0</v>
      </c>
      <c r="KM259" s="154">
        <f t="shared" si="406"/>
        <v>0</v>
      </c>
      <c r="KN259" s="154">
        <f t="shared" si="406"/>
        <v>0</v>
      </c>
      <c r="KO259" s="154">
        <f t="shared" si="406"/>
        <v>0</v>
      </c>
      <c r="KP259" s="154">
        <f t="shared" si="406"/>
        <v>0</v>
      </c>
      <c r="KQ259" s="154">
        <f t="shared" si="406"/>
        <v>0</v>
      </c>
      <c r="KR259" s="154">
        <f t="shared" si="406"/>
        <v>0</v>
      </c>
      <c r="KS259" s="154">
        <f t="shared" si="406"/>
        <v>0</v>
      </c>
      <c r="KT259" s="154">
        <f t="shared" si="406"/>
        <v>0</v>
      </c>
      <c r="KU259" s="154">
        <f t="shared" si="406"/>
        <v>0</v>
      </c>
      <c r="KV259" s="154">
        <f t="shared" si="406"/>
        <v>0</v>
      </c>
      <c r="KW259" s="154">
        <f t="shared" si="406"/>
        <v>0</v>
      </c>
      <c r="KX259" s="154">
        <f t="shared" si="406"/>
        <v>0</v>
      </c>
      <c r="KY259" s="154">
        <f t="shared" si="406"/>
        <v>0</v>
      </c>
      <c r="KZ259" s="154">
        <f t="shared" si="406"/>
        <v>0</v>
      </c>
      <c r="LA259" s="154">
        <f t="shared" si="406"/>
        <v>0</v>
      </c>
      <c r="LB259" s="154">
        <f t="shared" si="406"/>
        <v>0</v>
      </c>
      <c r="LC259" s="154">
        <f t="shared" si="406"/>
        <v>0</v>
      </c>
      <c r="LD259" s="154">
        <f t="shared" si="406"/>
        <v>0</v>
      </c>
      <c r="LE259" s="154">
        <f t="shared" si="406"/>
        <v>0</v>
      </c>
      <c r="LF259" s="154">
        <f t="shared" si="406"/>
        <v>0</v>
      </c>
      <c r="LG259" s="154">
        <f t="shared" si="406"/>
        <v>0</v>
      </c>
      <c r="LH259" s="154">
        <f t="shared" si="406"/>
        <v>0</v>
      </c>
      <c r="LI259" s="154">
        <f t="shared" si="406"/>
        <v>0</v>
      </c>
      <c r="LJ259" s="154">
        <f t="shared" si="406"/>
        <v>0</v>
      </c>
      <c r="LK259" s="154">
        <f t="shared" si="406"/>
        <v>0</v>
      </c>
      <c r="LL259" s="154">
        <f t="shared" si="406"/>
        <v>0</v>
      </c>
      <c r="LM259" s="154">
        <f t="shared" ref="LM259:NK259" si="407">IF(LM$165=EOMONTH($E83,$R83*(1-$O83)),SUMIFS($D252:$NK252,$D$165:$NK$165,"&gt;"&amp;EOMONTH($E83,$R83*(1-$O83)+$S83*(1-$O83)+$T83*$O83),$D$165:$NK$165,"&lt;="&amp;EOMONTH($E83,$R83*(1-$O83)+60))*-($AF83*(1-$O83)+$AH83*$O83)+SUMIFS($D252:$NK252,$D$165:$NK$165,"&gt;"&amp;EOMONTH($E83,$R83*(1-$O83)+60),$D$165:$NK$165,"&lt;="&amp;EOMONTH($E83,$R83*(1-$O83)+300))*-($AG83*(1-$O83)+$AI83*$O83),0)</f>
        <v>0</v>
      </c>
      <c r="LN259" s="154">
        <f t="shared" si="407"/>
        <v>0</v>
      </c>
      <c r="LO259" s="154">
        <f t="shared" si="407"/>
        <v>0</v>
      </c>
      <c r="LP259" s="154">
        <f t="shared" si="407"/>
        <v>0</v>
      </c>
      <c r="LQ259" s="154">
        <f t="shared" si="407"/>
        <v>0</v>
      </c>
      <c r="LR259" s="154">
        <f t="shared" si="407"/>
        <v>0</v>
      </c>
      <c r="LS259" s="154">
        <f t="shared" si="407"/>
        <v>0</v>
      </c>
      <c r="LT259" s="154">
        <f t="shared" si="407"/>
        <v>0</v>
      </c>
      <c r="LU259" s="154">
        <f t="shared" si="407"/>
        <v>0</v>
      </c>
      <c r="LV259" s="154">
        <f t="shared" si="407"/>
        <v>0</v>
      </c>
      <c r="LW259" s="154">
        <f t="shared" si="407"/>
        <v>0</v>
      </c>
      <c r="LX259" s="154">
        <f t="shared" si="407"/>
        <v>0</v>
      </c>
      <c r="LY259" s="154">
        <f t="shared" si="407"/>
        <v>0</v>
      </c>
      <c r="LZ259" s="154">
        <f t="shared" si="407"/>
        <v>0</v>
      </c>
      <c r="MA259" s="154">
        <f t="shared" si="407"/>
        <v>0</v>
      </c>
      <c r="MB259" s="154">
        <f t="shared" si="407"/>
        <v>0</v>
      </c>
      <c r="MC259" s="154">
        <f t="shared" si="407"/>
        <v>0</v>
      </c>
      <c r="MD259" s="154">
        <f t="shared" si="407"/>
        <v>0</v>
      </c>
      <c r="ME259" s="154">
        <f t="shared" si="407"/>
        <v>0</v>
      </c>
      <c r="MF259" s="154">
        <f t="shared" si="407"/>
        <v>0</v>
      </c>
      <c r="MG259" s="154">
        <f t="shared" si="407"/>
        <v>0</v>
      </c>
      <c r="MH259" s="154">
        <f t="shared" si="407"/>
        <v>0</v>
      </c>
      <c r="MI259" s="154">
        <f t="shared" si="407"/>
        <v>0</v>
      </c>
      <c r="MJ259" s="154">
        <f t="shared" si="407"/>
        <v>0</v>
      </c>
      <c r="MK259" s="154">
        <f t="shared" si="407"/>
        <v>0</v>
      </c>
      <c r="ML259" s="154">
        <f t="shared" si="407"/>
        <v>0</v>
      </c>
      <c r="MM259" s="154">
        <f t="shared" si="407"/>
        <v>0</v>
      </c>
      <c r="MN259" s="154">
        <f t="shared" si="407"/>
        <v>0</v>
      </c>
      <c r="MO259" s="154">
        <f t="shared" si="407"/>
        <v>0</v>
      </c>
      <c r="MP259" s="154">
        <f t="shared" si="407"/>
        <v>0</v>
      </c>
      <c r="MQ259" s="154">
        <f t="shared" si="407"/>
        <v>0</v>
      </c>
      <c r="MR259" s="154">
        <f t="shared" si="407"/>
        <v>0</v>
      </c>
      <c r="MS259" s="154">
        <f t="shared" si="407"/>
        <v>0</v>
      </c>
      <c r="MT259" s="154">
        <f t="shared" si="407"/>
        <v>0</v>
      </c>
      <c r="MU259" s="154">
        <f t="shared" si="407"/>
        <v>0</v>
      </c>
      <c r="MV259" s="154">
        <f t="shared" si="407"/>
        <v>0</v>
      </c>
      <c r="MW259" s="154">
        <f t="shared" si="407"/>
        <v>0</v>
      </c>
      <c r="MX259" s="154">
        <f t="shared" si="407"/>
        <v>0</v>
      </c>
      <c r="MY259" s="154">
        <f t="shared" si="407"/>
        <v>0</v>
      </c>
      <c r="MZ259" s="154">
        <f t="shared" si="407"/>
        <v>0</v>
      </c>
      <c r="NA259" s="154">
        <f t="shared" si="407"/>
        <v>0</v>
      </c>
      <c r="NB259" s="154">
        <f t="shared" si="407"/>
        <v>0</v>
      </c>
      <c r="NC259" s="154">
        <f t="shared" si="407"/>
        <v>0</v>
      </c>
      <c r="ND259" s="154">
        <f t="shared" si="407"/>
        <v>0</v>
      </c>
      <c r="NE259" s="154">
        <f t="shared" si="407"/>
        <v>0</v>
      </c>
      <c r="NF259" s="154">
        <f t="shared" si="407"/>
        <v>0</v>
      </c>
      <c r="NG259" s="154">
        <f t="shared" si="407"/>
        <v>0</v>
      </c>
      <c r="NH259" s="154">
        <f t="shared" si="407"/>
        <v>0</v>
      </c>
      <c r="NI259" s="154">
        <f t="shared" si="407"/>
        <v>0</v>
      </c>
      <c r="NJ259" s="154">
        <f t="shared" si="407"/>
        <v>0</v>
      </c>
      <c r="NK259" s="157">
        <f t="shared" si="407"/>
        <v>0</v>
      </c>
    </row>
    <row r="260" spans="1:375" x14ac:dyDescent="0.25">
      <c r="A260" s="158">
        <f t="shared" ca="1" si="353"/>
        <v>1466145.2279678471</v>
      </c>
      <c r="B260" s="162"/>
      <c r="C260" s="159" t="s">
        <v>151</v>
      </c>
      <c r="D260" s="160">
        <f ca="1">SUM(D255:D259)</f>
        <v>416.64391982547022</v>
      </c>
      <c r="E260" s="160">
        <f t="shared" ref="E260:BP260" ca="1" si="408">SUM(E255:E259)</f>
        <v>416.81205929726639</v>
      </c>
      <c r="F260" s="160">
        <f t="shared" ca="1" si="408"/>
        <v>382.78785202484096</v>
      </c>
      <c r="G260" s="160">
        <f t="shared" ca="1" si="408"/>
        <v>382.95503470160793</v>
      </c>
      <c r="H260" s="160">
        <f t="shared" ca="1" si="408"/>
        <v>3680.427483724342</v>
      </c>
      <c r="I260" s="160">
        <f t="shared" ca="1" si="408"/>
        <v>3685.4212378822162</v>
      </c>
      <c r="J260" s="160">
        <f t="shared" ca="1" si="408"/>
        <v>3716.528807597665</v>
      </c>
      <c r="K260" s="160">
        <f t="shared" ca="1" si="408"/>
        <v>3716.699450524372</v>
      </c>
      <c r="L260" s="160">
        <f t="shared" ca="1" si="408"/>
        <v>3716.8705143025709</v>
      </c>
      <c r="M260" s="160">
        <f t="shared" ca="1" si="408"/>
        <v>3717.0419999701953</v>
      </c>
      <c r="N260" s="160">
        <f t="shared" ca="1" si="408"/>
        <v>3717.2139085677381</v>
      </c>
      <c r="O260" s="160">
        <f t="shared" ca="1" si="408"/>
        <v>3816.3272385475848</v>
      </c>
      <c r="P260" s="160">
        <f t="shared" ca="1" si="408"/>
        <v>3823.2558211844375</v>
      </c>
      <c r="Q260" s="160">
        <f t="shared" ca="1" si="408"/>
        <v>3824.3571252385332</v>
      </c>
      <c r="R260" s="160">
        <f t="shared" ca="1" si="408"/>
        <v>3824.5307360120987</v>
      </c>
      <c r="S260" s="160">
        <f t="shared" ca="1" si="408"/>
        <v>3824.7047749566673</v>
      </c>
      <c r="T260" s="160">
        <f t="shared" ca="1" si="408"/>
        <v>3824.8792431282241</v>
      </c>
      <c r="U260" s="160">
        <f t="shared" ca="1" si="408"/>
        <v>3825.0541415853586</v>
      </c>
      <c r="V260" s="160">
        <f t="shared" ca="1" si="408"/>
        <v>3825.2294713892716</v>
      </c>
      <c r="W260" s="160">
        <f t="shared" ca="1" si="408"/>
        <v>3825.4052336037794</v>
      </c>
      <c r="X260" s="160">
        <f t="shared" ca="1" si="408"/>
        <v>3825.5814292953246</v>
      </c>
      <c r="Y260" s="160">
        <f t="shared" ca="1" si="408"/>
        <v>3825.7580595329773</v>
      </c>
      <c r="Z260" s="160">
        <f t="shared" ca="1" si="408"/>
        <v>3825.9351253884461</v>
      </c>
      <c r="AA260" s="160">
        <f t="shared" ca="1" si="408"/>
        <v>3928.0218552676884</v>
      </c>
      <c r="AB260" s="160">
        <f t="shared" ca="1" si="408"/>
        <v>4128.149977957959</v>
      </c>
      <c r="AC260" s="160">
        <f t="shared" ca="1" si="408"/>
        <v>4129.2843211336767</v>
      </c>
      <c r="AD260" s="160">
        <f t="shared" ca="1" si="408"/>
        <v>4129.4631402304494</v>
      </c>
      <c r="AE260" s="160">
        <f t="shared" ca="1" si="408"/>
        <v>4129.6424003433549</v>
      </c>
      <c r="AF260" s="160">
        <f t="shared" ca="1" si="408"/>
        <v>4129.8221025600587</v>
      </c>
      <c r="AG260" s="160">
        <f t="shared" ca="1" si="408"/>
        <v>4130.0022479709069</v>
      </c>
      <c r="AH260" s="160">
        <f t="shared" ca="1" si="408"/>
        <v>4130.1828376689373</v>
      </c>
      <c r="AI260" s="160">
        <f t="shared" ca="1" si="408"/>
        <v>4130.3638727498801</v>
      </c>
      <c r="AJ260" s="160">
        <f t="shared" ca="1" si="408"/>
        <v>4130.5453543121712</v>
      </c>
      <c r="AK260" s="160">
        <f t="shared" ca="1" si="408"/>
        <v>4130.727283456954</v>
      </c>
      <c r="AL260" s="160">
        <f t="shared" ca="1" si="408"/>
        <v>4130.9096612880876</v>
      </c>
      <c r="AM260" s="160">
        <f t="shared" ca="1" si="408"/>
        <v>4235.8282755214386</v>
      </c>
      <c r="AN260" s="160">
        <f t="shared" ca="1" si="408"/>
        <v>4246.9251573546471</v>
      </c>
      <c r="AO260" s="160">
        <f t="shared" ca="1" si="408"/>
        <v>4248.324248367906</v>
      </c>
      <c r="AP260" s="160">
        <f t="shared" ca="1" si="408"/>
        <v>4248.5084320375818</v>
      </c>
      <c r="AQ260" s="160">
        <f t="shared" ca="1" si="408"/>
        <v>4248.6930699538743</v>
      </c>
      <c r="AR260" s="160">
        <f t="shared" ca="1" si="408"/>
        <v>4248.8781632370792</v>
      </c>
      <c r="AS260" s="160">
        <f t="shared" ca="1" si="408"/>
        <v>4249.0637130102532</v>
      </c>
      <c r="AT260" s="160">
        <f t="shared" ca="1" si="408"/>
        <v>4249.2497203992243</v>
      </c>
      <c r="AU260" s="160">
        <f t="shared" ca="1" si="408"/>
        <v>4249.4361865325955</v>
      </c>
      <c r="AV260" s="160">
        <f t="shared" ca="1" si="408"/>
        <v>4249.6231125417553</v>
      </c>
      <c r="AW260" s="160">
        <f t="shared" ca="1" si="408"/>
        <v>4249.8104995608819</v>
      </c>
      <c r="AX260" s="160">
        <f t="shared" ca="1" si="408"/>
        <v>4249.9983487269483</v>
      </c>
      <c r="AY260" s="160">
        <f t="shared" ca="1" si="408"/>
        <v>4358.0645213872995</v>
      </c>
      <c r="AZ260" s="160">
        <f t="shared" ca="1" si="408"/>
        <v>4369.3975376275093</v>
      </c>
      <c r="BA260" s="160">
        <f t="shared" ca="1" si="408"/>
        <v>4370.8386013711661</v>
      </c>
      <c r="BB260" s="160">
        <f t="shared" ca="1" si="408"/>
        <v>4371.0283105509316</v>
      </c>
      <c r="BC260" s="160">
        <f t="shared" ca="1" si="408"/>
        <v>4371.2184876047131</v>
      </c>
      <c r="BD260" s="160">
        <f t="shared" ca="1" si="408"/>
        <v>4371.409133686414</v>
      </c>
      <c r="BE260" s="160">
        <f t="shared" ca="1" si="408"/>
        <v>4371.6002499527831</v>
      </c>
      <c r="BF260" s="160">
        <f t="shared" ca="1" si="408"/>
        <v>4371.7918375634235</v>
      </c>
      <c r="BG260" s="160">
        <f t="shared" ca="1" si="408"/>
        <v>4371.983897680796</v>
      </c>
      <c r="BH260" s="160">
        <f t="shared" ca="1" si="408"/>
        <v>4372.1764314702314</v>
      </c>
      <c r="BI260" s="160">
        <f t="shared" ca="1" si="408"/>
        <v>4372.3694400999311</v>
      </c>
      <c r="BJ260" s="160">
        <f t="shared" ca="1" si="408"/>
        <v>4372.5629247409797</v>
      </c>
      <c r="BK260" s="160">
        <f t="shared" ca="1" si="408"/>
        <v>4483.8710825811413</v>
      </c>
      <c r="BL260" s="160">
        <f t="shared" ca="1" si="408"/>
        <v>4495.4453818196016</v>
      </c>
      <c r="BM260" s="160">
        <f t="shared" ca="1" si="408"/>
        <v>4496.9296774755676</v>
      </c>
      <c r="BN260" s="160">
        <f t="shared" ca="1" si="408"/>
        <v>4497.1250779307265</v>
      </c>
      <c r="BO260" s="160">
        <f t="shared" ca="1" si="408"/>
        <v>4497.3209602961215</v>
      </c>
      <c r="BP260" s="160">
        <f t="shared" ca="1" si="408"/>
        <v>4497.5173257602737</v>
      </c>
      <c r="BQ260" s="160">
        <f t="shared" ref="BQ260:EB260" ca="1" si="409">SUM(BQ255:BQ259)</f>
        <v>4497.714175514634</v>
      </c>
      <c r="BR260" s="160">
        <f t="shared" ca="1" si="409"/>
        <v>4497.9115107535927</v>
      </c>
      <c r="BS260" s="160">
        <f t="shared" ca="1" si="409"/>
        <v>4498.1093326744867</v>
      </c>
      <c r="BT260" s="160">
        <f t="shared" ca="1" si="409"/>
        <v>4498.3076424776045</v>
      </c>
      <c r="BU260" s="160">
        <f t="shared" ca="1" si="409"/>
        <v>4498.5064413661958</v>
      </c>
      <c r="BV260" s="160">
        <f t="shared" ca="1" si="409"/>
        <v>4498.7057305464759</v>
      </c>
      <c r="BW260" s="160">
        <f t="shared" ca="1" si="409"/>
        <v>4613.3531331218428</v>
      </c>
      <c r="BX260" s="160">
        <f t="shared" ca="1" si="409"/>
        <v>4625.1739796987222</v>
      </c>
      <c r="BY260" s="160">
        <f t="shared" ca="1" si="409"/>
        <v>4626.7028042243674</v>
      </c>
      <c r="BZ260" s="160">
        <f t="shared" ca="1" si="409"/>
        <v>4626.9040666931814</v>
      </c>
      <c r="CA260" s="160">
        <f t="shared" ca="1" si="409"/>
        <v>4627.1058255295384</v>
      </c>
      <c r="CB260" s="160">
        <f t="shared" ca="1" si="409"/>
        <v>4627.3080819576144</v>
      </c>
      <c r="CC260" s="160">
        <f t="shared" ca="1" si="409"/>
        <v>4627.5108372046052</v>
      </c>
      <c r="CD260" s="160">
        <f t="shared" ca="1" si="409"/>
        <v>4627.7140925007334</v>
      </c>
      <c r="CE260" s="160">
        <f t="shared" ca="1" si="409"/>
        <v>4627.9178490792547</v>
      </c>
      <c r="CF260" s="160">
        <f t="shared" ca="1" si="409"/>
        <v>4628.1221081764661</v>
      </c>
      <c r="CG260" s="160">
        <f t="shared" ca="1" si="409"/>
        <v>4628.3268710317143</v>
      </c>
      <c r="CH260" s="160">
        <f t="shared" ca="1" si="409"/>
        <v>4628.5321388874036</v>
      </c>
      <c r="CI260" s="160">
        <f t="shared" ca="1" si="409"/>
        <v>4746.6189635400315</v>
      </c>
      <c r="CJ260" s="160">
        <f t="shared" ca="1" si="409"/>
        <v>4758.6917402427071</v>
      </c>
      <c r="CK260" s="160">
        <f t="shared" ca="1" si="409"/>
        <v>4760.2664295041222</v>
      </c>
      <c r="CL260" s="160">
        <f t="shared" ca="1" si="409"/>
        <v>4760.473729847</v>
      </c>
      <c r="CM260" s="160">
        <f t="shared" ca="1" si="409"/>
        <v>4760.6815414484481</v>
      </c>
      <c r="CN260" s="160">
        <f t="shared" ca="1" si="409"/>
        <v>4760.8898655693665</v>
      </c>
      <c r="CO260" s="160">
        <f t="shared" ca="1" si="409"/>
        <v>4761.0987034737673</v>
      </c>
      <c r="CP260" s="160">
        <f t="shared" ca="1" si="409"/>
        <v>4761.3080564287793</v>
      </c>
      <c r="CQ260" s="160">
        <f t="shared" ca="1" si="409"/>
        <v>4761.5179257046557</v>
      </c>
      <c r="CR260" s="160">
        <f t="shared" ca="1" si="409"/>
        <v>4761.7283125747836</v>
      </c>
      <c r="CS260" s="160">
        <f t="shared" ca="1" si="409"/>
        <v>4761.9392183156888</v>
      </c>
      <c r="CT260" s="160">
        <f t="shared" ca="1" si="409"/>
        <v>4762.1506442070486</v>
      </c>
      <c r="CU260" s="160">
        <f t="shared" ca="1" si="409"/>
        <v>4883.780073599255</v>
      </c>
      <c r="CV260" s="160">
        <f t="shared" ca="1" si="409"/>
        <v>4896.1102844260722</v>
      </c>
      <c r="CW260" s="160">
        <f t="shared" ca="1" si="409"/>
        <v>4897.7322143653291</v>
      </c>
      <c r="CX260" s="160">
        <f t="shared" ca="1" si="409"/>
        <v>4897.945733718494</v>
      </c>
      <c r="CY260" s="160">
        <f t="shared" ca="1" si="409"/>
        <v>4898.1597796679844</v>
      </c>
      <c r="CZ260" s="160">
        <f t="shared" ca="1" si="409"/>
        <v>4898.3743535125304</v>
      </c>
      <c r="DA260" s="160">
        <f t="shared" ca="1" si="409"/>
        <v>4898.5894565540639</v>
      </c>
      <c r="DB260" s="160">
        <f t="shared" ca="1" si="409"/>
        <v>4898.805090097726</v>
      </c>
      <c r="DC260" s="160">
        <f t="shared" ca="1" si="409"/>
        <v>4899.0212554518785</v>
      </c>
      <c r="DD260" s="160">
        <f t="shared" ca="1" si="409"/>
        <v>4899.2379539281101</v>
      </c>
      <c r="DE260" s="160">
        <f t="shared" ca="1" si="409"/>
        <v>4899.4551868412436</v>
      </c>
      <c r="DF260" s="160">
        <f t="shared" ca="1" si="409"/>
        <v>4899.6729555093434</v>
      </c>
      <c r="DG260" s="160">
        <f t="shared" ca="1" si="409"/>
        <v>5024.9512677833163</v>
      </c>
      <c r="DH260" s="160">
        <f t="shared" ca="1" si="409"/>
        <v>5037.5445407744592</v>
      </c>
      <c r="DI260" s="160">
        <f t="shared" ca="1" si="409"/>
        <v>5039.2151286118942</v>
      </c>
      <c r="DJ260" s="160">
        <f t="shared" ca="1" si="409"/>
        <v>5039.4350535456533</v>
      </c>
      <c r="DK260" s="160">
        <f t="shared" ca="1" si="409"/>
        <v>5039.655520873629</v>
      </c>
      <c r="DL260" s="160">
        <f t="shared" ca="1" si="409"/>
        <v>5039.8765319335116</v>
      </c>
      <c r="DM260" s="160">
        <f t="shared" ca="1" si="409"/>
        <v>5040.098088066291</v>
      </c>
      <c r="DN260" s="160">
        <f t="shared" ca="1" si="409"/>
        <v>5040.3201906162631</v>
      </c>
      <c r="DO260" s="160">
        <f t="shared" ca="1" si="409"/>
        <v>5040.5428409310398</v>
      </c>
      <c r="DP260" s="160">
        <f t="shared" ca="1" si="409"/>
        <v>5040.7660403615582</v>
      </c>
      <c r="DQ260" s="160">
        <f t="shared" ca="1" si="409"/>
        <v>5040.989790262086</v>
      </c>
      <c r="DR260" s="160">
        <f t="shared" ca="1" si="409"/>
        <v>5041.2140919902295</v>
      </c>
      <c r="DS260" s="160">
        <f t="shared" ca="1" si="409"/>
        <v>5170.250753632421</v>
      </c>
      <c r="DT260" s="160">
        <f t="shared" ca="1" si="409"/>
        <v>5231.0195495083044</v>
      </c>
      <c r="DU260" s="160">
        <f t="shared" ca="1" si="409"/>
        <v>5232.740254980863</v>
      </c>
      <c r="DV260" s="160">
        <f t="shared" ca="1" si="409"/>
        <v>5232.9667776626347</v>
      </c>
      <c r="DW260" s="160">
        <f t="shared" ca="1" si="409"/>
        <v>5233.1938590104501</v>
      </c>
      <c r="DX260" s="160">
        <f t="shared" ca="1" si="409"/>
        <v>5233.4215004021289</v>
      </c>
      <c r="DY260" s="160">
        <f t="shared" ca="1" si="409"/>
        <v>5183.0573793253925</v>
      </c>
      <c r="DZ260" s="160">
        <f t="shared" ca="1" si="409"/>
        <v>5183.2837253273001</v>
      </c>
      <c r="EA260" s="160">
        <f t="shared" ca="1" si="409"/>
        <v>5183.5106295595106</v>
      </c>
      <c r="EB260" s="160">
        <f t="shared" ca="1" si="409"/>
        <v>5183.7380933987697</v>
      </c>
      <c r="EC260" s="160">
        <f t="shared" ref="EC260:GN260" ca="1" si="410">SUM(EC255:EC259)</f>
        <v>5183.9661182252203</v>
      </c>
      <c r="ED260" s="160">
        <f t="shared" ca="1" si="410"/>
        <v>5184.1947054224074</v>
      </c>
      <c r="EE260" s="160">
        <f t="shared" ca="1" si="410"/>
        <v>5317.0737415887597</v>
      </c>
      <c r="EF260" s="160">
        <f t="shared" si="410"/>
        <v>4597.4170991495048</v>
      </c>
      <c r="EG260" s="160">
        <f t="shared" si="410"/>
        <v>4597.6416974490558</v>
      </c>
      <c r="EH260" s="160">
        <f t="shared" si="410"/>
        <v>4597.8668496686032</v>
      </c>
      <c r="EI260" s="160">
        <f t="shared" si="410"/>
        <v>4598.0925571742637</v>
      </c>
      <c r="EJ260" s="160">
        <f t="shared" si="410"/>
        <v>4598.3188213355234</v>
      </c>
      <c r="EK260" s="160">
        <f t="shared" si="410"/>
        <v>4598.5456435252436</v>
      </c>
      <c r="EL260" s="160">
        <f t="shared" si="410"/>
        <v>4598.7730251196745</v>
      </c>
      <c r="EM260" s="160">
        <f t="shared" si="410"/>
        <v>4599.0009674984594</v>
      </c>
      <c r="EN260" s="160">
        <f t="shared" si="410"/>
        <v>4599.2294720446416</v>
      </c>
      <c r="EO260" s="160">
        <f t="shared" si="410"/>
        <v>4599.4585401446793</v>
      </c>
      <c r="EP260" s="160">
        <f t="shared" si="410"/>
        <v>4599.6881731884487</v>
      </c>
      <c r="EQ260" s="160">
        <f t="shared" si="410"/>
        <v>4734.0160287956824</v>
      </c>
      <c r="ER260" s="160">
        <f t="shared" si="410"/>
        <v>4735.3396121239903</v>
      </c>
      <c r="ES260" s="160">
        <f t="shared" si="410"/>
        <v>4735.5709483725268</v>
      </c>
      <c r="ET260" s="160">
        <f t="shared" si="410"/>
        <v>4735.8028551586603</v>
      </c>
      <c r="EU260" s="160">
        <f t="shared" si="410"/>
        <v>4736.0353338894911</v>
      </c>
      <c r="EV260" s="160">
        <f t="shared" si="410"/>
        <v>4736.2683859755889</v>
      </c>
      <c r="EW260" s="160">
        <f t="shared" si="410"/>
        <v>4736.5020128310007</v>
      </c>
      <c r="EX260" s="160">
        <f t="shared" si="410"/>
        <v>4736.7362158732649</v>
      </c>
      <c r="EY260" s="160">
        <f t="shared" si="410"/>
        <v>4736.9709965234124</v>
      </c>
      <c r="EZ260" s="160">
        <f t="shared" si="410"/>
        <v>4737.2063562059811</v>
      </c>
      <c r="FA260" s="160">
        <f t="shared" si="410"/>
        <v>4737.4422963490197</v>
      </c>
      <c r="FB260" s="160">
        <f t="shared" si="410"/>
        <v>4737.6788183841018</v>
      </c>
      <c r="FC260" s="160">
        <f t="shared" si="410"/>
        <v>4876.0365096595533</v>
      </c>
      <c r="FD260" s="160">
        <f t="shared" si="410"/>
        <v>4877.3998004877103</v>
      </c>
      <c r="FE260" s="160">
        <f t="shared" si="410"/>
        <v>4877.6380768237032</v>
      </c>
      <c r="FF260" s="160">
        <f t="shared" si="410"/>
        <v>4877.8769408134212</v>
      </c>
      <c r="FG260" s="160">
        <f t="shared" si="410"/>
        <v>4878.1163939061771</v>
      </c>
      <c r="FH260" s="160">
        <f t="shared" si="410"/>
        <v>4878.3564375548567</v>
      </c>
      <c r="FI260" s="160">
        <f t="shared" si="410"/>
        <v>4878.5970732159312</v>
      </c>
      <c r="FJ260" s="160">
        <f t="shared" si="410"/>
        <v>4878.8383023494634</v>
      </c>
      <c r="FK260" s="160">
        <f t="shared" si="410"/>
        <v>4879.0801264191159</v>
      </c>
      <c r="FL260" s="160">
        <f t="shared" si="410"/>
        <v>4879.322546892161</v>
      </c>
      <c r="FM260" s="160">
        <f t="shared" si="410"/>
        <v>4879.5655652394908</v>
      </c>
      <c r="FN260" s="160">
        <f t="shared" si="410"/>
        <v>4879.8091829356254</v>
      </c>
      <c r="FO260" s="160">
        <f t="shared" si="410"/>
        <v>5022.3176049493404</v>
      </c>
      <c r="FP260" s="160">
        <f t="shared" si="410"/>
        <v>5023.7217945023422</v>
      </c>
      <c r="FQ260" s="160">
        <f t="shared" si="410"/>
        <v>5023.9672191284153</v>
      </c>
      <c r="FR260" s="160">
        <f t="shared" si="410"/>
        <v>5024.2132490378244</v>
      </c>
      <c r="FS260" s="160">
        <f t="shared" si="410"/>
        <v>5024.4598857233632</v>
      </c>
      <c r="FT260" s="160">
        <f t="shared" si="410"/>
        <v>5024.7071306815033</v>
      </c>
      <c r="FU260" s="160">
        <f t="shared" si="410"/>
        <v>5024.9549854124107</v>
      </c>
      <c r="FV260" s="160">
        <f t="shared" si="410"/>
        <v>5025.2034514199486</v>
      </c>
      <c r="FW260" s="160">
        <f t="shared" si="410"/>
        <v>5025.4525302116899</v>
      </c>
      <c r="FX260" s="160">
        <f t="shared" si="410"/>
        <v>5025.7022232989266</v>
      </c>
      <c r="FY260" s="160">
        <f t="shared" si="410"/>
        <v>5025.9525321966767</v>
      </c>
      <c r="FZ260" s="160">
        <f t="shared" si="410"/>
        <v>-43488.696011577849</v>
      </c>
      <c r="GA260" s="160">
        <f t="shared" si="410"/>
        <v>5026.4550035024777</v>
      </c>
      <c r="GB260" s="160">
        <f t="shared" si="410"/>
        <v>5027.9013187420696</v>
      </c>
      <c r="GC260" s="160">
        <f t="shared" si="410"/>
        <v>5174.6862357022637</v>
      </c>
      <c r="GD260" s="160">
        <f t="shared" si="410"/>
        <v>5174.9396465089549</v>
      </c>
      <c r="GE260" s="160">
        <f t="shared" si="410"/>
        <v>5175.1936822950593</v>
      </c>
      <c r="GF260" s="160">
        <f t="shared" si="410"/>
        <v>5175.448344601944</v>
      </c>
      <c r="GG260" s="160">
        <f t="shared" si="410"/>
        <v>5175.7036349747787</v>
      </c>
      <c r="GH260" s="160">
        <f t="shared" si="410"/>
        <v>5175.9595549625428</v>
      </c>
      <c r="GI260" s="160">
        <f t="shared" si="410"/>
        <v>5176.2161061180359</v>
      </c>
      <c r="GJ260" s="160">
        <f t="shared" si="410"/>
        <v>5176.4732899978899</v>
      </c>
      <c r="GK260" s="160">
        <f t="shared" si="410"/>
        <v>5176.731108162573</v>
      </c>
      <c r="GL260" s="160">
        <f t="shared" si="410"/>
        <v>5176.9895621764017</v>
      </c>
      <c r="GM260" s="160">
        <f t="shared" si="410"/>
        <v>5177.2486536075521</v>
      </c>
      <c r="GN260" s="160">
        <f t="shared" si="410"/>
        <v>5178.738358304332</v>
      </c>
      <c r="GO260" s="160">
        <f t="shared" ref="GO260:IZ260" si="411">SUM(GO255:GO259)</f>
        <v>5329.926822773331</v>
      </c>
      <c r="GP260" s="160">
        <f t="shared" si="411"/>
        <v>5330.1878359042239</v>
      </c>
      <c r="GQ260" s="160">
        <f t="shared" si="411"/>
        <v>5330.4494927639107</v>
      </c>
      <c r="GR260" s="160">
        <f t="shared" si="411"/>
        <v>5330.7117949400017</v>
      </c>
      <c r="GS260" s="160">
        <f t="shared" si="411"/>
        <v>5330.9747440240217</v>
      </c>
      <c r="GT260" s="160">
        <f t="shared" si="411"/>
        <v>5331.238341611418</v>
      </c>
      <c r="GU260" s="160">
        <f t="shared" si="411"/>
        <v>5331.5025893015772</v>
      </c>
      <c r="GV260" s="160">
        <f t="shared" si="411"/>
        <v>5331.7674886978266</v>
      </c>
      <c r="GW260" s="160">
        <f t="shared" si="411"/>
        <v>5332.0330414074497</v>
      </c>
      <c r="GX260" s="160">
        <f t="shared" si="411"/>
        <v>5332.2992490416937</v>
      </c>
      <c r="GY260" s="160">
        <f t="shared" si="411"/>
        <v>5332.5661132157784</v>
      </c>
      <c r="GZ260" s="160">
        <f t="shared" si="411"/>
        <v>5334.1005090534609</v>
      </c>
      <c r="HA260" s="160">
        <f t="shared" si="411"/>
        <v>5489.8246274565308</v>
      </c>
      <c r="HB260" s="160">
        <f t="shared" si="411"/>
        <v>5490.0934709813509</v>
      </c>
      <c r="HC260" s="160">
        <f t="shared" si="411"/>
        <v>5490.3629775468289</v>
      </c>
      <c r="HD260" s="160">
        <f t="shared" si="411"/>
        <v>5490.6331487882026</v>
      </c>
      <c r="HE260" s="160">
        <f t="shared" si="411"/>
        <v>5490.9039863447424</v>
      </c>
      <c r="HF260" s="160">
        <f t="shared" si="411"/>
        <v>5491.1754918597617</v>
      </c>
      <c r="HG260" s="160">
        <f t="shared" si="411"/>
        <v>5491.4476669806245</v>
      </c>
      <c r="HH260" s="160">
        <f t="shared" si="411"/>
        <v>5491.7205133587613</v>
      </c>
      <c r="HI260" s="160">
        <f t="shared" si="411"/>
        <v>5491.9940326496735</v>
      </c>
      <c r="HJ260" s="160">
        <f t="shared" si="411"/>
        <v>5492.2682265129442</v>
      </c>
      <c r="HK260" s="160">
        <f t="shared" si="411"/>
        <v>5492.5430966122522</v>
      </c>
      <c r="HL260" s="160">
        <f t="shared" si="411"/>
        <v>5494.1235243250658</v>
      </c>
      <c r="HM260" s="160">
        <f t="shared" si="411"/>
        <v>5654.5193662802267</v>
      </c>
      <c r="HN260" s="160">
        <f t="shared" si="411"/>
        <v>5654.7962751107907</v>
      </c>
      <c r="HO260" s="160">
        <f t="shared" si="411"/>
        <v>5655.0738668732329</v>
      </c>
      <c r="HP260" s="160">
        <f t="shared" si="411"/>
        <v>5655.3521432518482</v>
      </c>
      <c r="HQ260" s="160">
        <f t="shared" si="411"/>
        <v>5655.6311059350846</v>
      </c>
      <c r="HR260" s="160">
        <f t="shared" si="411"/>
        <v>5655.9107566155535</v>
      </c>
      <c r="HS260" s="160">
        <f t="shared" si="411"/>
        <v>5656.1910969900437</v>
      </c>
      <c r="HT260" s="160">
        <f t="shared" si="411"/>
        <v>5656.4721287595239</v>
      </c>
      <c r="HU260" s="160">
        <f t="shared" si="411"/>
        <v>5656.7538536291631</v>
      </c>
      <c r="HV260" s="160">
        <f t="shared" si="411"/>
        <v>5657.036273308333</v>
      </c>
      <c r="HW260" s="160">
        <f t="shared" si="411"/>
        <v>5657.3193895106197</v>
      </c>
      <c r="HX260" s="160">
        <f t="shared" si="411"/>
        <v>5658.9472300548168</v>
      </c>
      <c r="HY260" s="160">
        <f t="shared" si="411"/>
        <v>5824.1549472686338</v>
      </c>
      <c r="HZ260" s="160">
        <f t="shared" si="411"/>
        <v>5824.4401633641146</v>
      </c>
      <c r="IA260" s="160">
        <f t="shared" si="411"/>
        <v>5824.7260828794306</v>
      </c>
      <c r="IB260" s="160">
        <f t="shared" si="411"/>
        <v>5825.0127075494038</v>
      </c>
      <c r="IC260" s="160">
        <f t="shared" si="411"/>
        <v>5825.3000391131372</v>
      </c>
      <c r="ID260" s="160">
        <f t="shared" si="411"/>
        <v>5825.5880793140204</v>
      </c>
      <c r="IE260" s="160">
        <f t="shared" si="411"/>
        <v>5825.8768298997447</v>
      </c>
      <c r="IF260" s="160">
        <f t="shared" si="411"/>
        <v>5826.1662926223098</v>
      </c>
      <c r="IG260" s="160">
        <f t="shared" si="411"/>
        <v>5826.4564692380382</v>
      </c>
      <c r="IH260" s="160">
        <f t="shared" si="411"/>
        <v>5826.7473615075824</v>
      </c>
      <c r="II260" s="160">
        <f t="shared" si="411"/>
        <v>5827.0389711959388</v>
      </c>
      <c r="IJ260" s="160">
        <f t="shared" si="411"/>
        <v>5828.7156469564616</v>
      </c>
      <c r="IK260" s="160">
        <f t="shared" si="411"/>
        <v>5998.8795956866925</v>
      </c>
      <c r="IL260" s="160">
        <f t="shared" si="411"/>
        <v>5999.1733682650374</v>
      </c>
      <c r="IM260" s="160">
        <f t="shared" si="411"/>
        <v>5999.4678653658129</v>
      </c>
      <c r="IN260" s="160">
        <f t="shared" si="411"/>
        <v>5999.763088775886</v>
      </c>
      <c r="IO260" s="160">
        <f t="shared" si="411"/>
        <v>6000.0590402865309</v>
      </c>
      <c r="IP260" s="160">
        <f t="shared" si="411"/>
        <v>6000.3557216934405</v>
      </c>
      <c r="IQ260" s="160">
        <f t="shared" si="411"/>
        <v>6000.6531347967366</v>
      </c>
      <c r="IR260" s="160">
        <f t="shared" si="411"/>
        <v>6000.9512814009786</v>
      </c>
      <c r="IS260" s="160">
        <f t="shared" si="411"/>
        <v>6001.2501633151787</v>
      </c>
      <c r="IT260" s="160">
        <f t="shared" si="411"/>
        <v>6001.5497823528094</v>
      </c>
      <c r="IU260" s="160">
        <f t="shared" si="411"/>
        <v>6001.850140331816</v>
      </c>
      <c r="IV260" s="160">
        <f t="shared" si="411"/>
        <v>6003.5771163651552</v>
      </c>
      <c r="IW260" s="160">
        <f t="shared" si="411"/>
        <v>6178.845983557293</v>
      </c>
      <c r="IX260" s="160">
        <f t="shared" si="411"/>
        <v>6179.1485693129889</v>
      </c>
      <c r="IY260" s="160">
        <f t="shared" si="411"/>
        <v>6179.4519013267873</v>
      </c>
      <c r="IZ260" s="160">
        <f t="shared" si="411"/>
        <v>6179.7559814391625</v>
      </c>
      <c r="JA260" s="160">
        <f t="shared" ref="JA260:LL260" si="412">SUM(JA255:JA259)</f>
        <v>6180.0608114951265</v>
      </c>
      <c r="JB260" s="160">
        <f t="shared" si="412"/>
        <v>6180.366393344244</v>
      </c>
      <c r="JC260" s="160">
        <f t="shared" si="412"/>
        <v>6180.6727288406382</v>
      </c>
      <c r="JD260" s="160">
        <f t="shared" si="412"/>
        <v>6180.979819843008</v>
      </c>
      <c r="JE260" s="160">
        <f t="shared" si="412"/>
        <v>6181.2876682146343</v>
      </c>
      <c r="JF260" s="160">
        <f t="shared" si="412"/>
        <v>6181.5962758233936</v>
      </c>
      <c r="JG260" s="160">
        <f t="shared" si="412"/>
        <v>6181.90564454177</v>
      </c>
      <c r="JH260" s="160">
        <f t="shared" si="412"/>
        <v>6183.68442985611</v>
      </c>
      <c r="JI260" s="160">
        <f t="shared" si="412"/>
        <v>6364.2113630640124</v>
      </c>
      <c r="JJ260" s="160">
        <f t="shared" si="412"/>
        <v>6364.5230263923786</v>
      </c>
      <c r="JK260" s="160">
        <f t="shared" si="412"/>
        <v>6364.8354583665914</v>
      </c>
      <c r="JL260" s="160">
        <f t="shared" si="412"/>
        <v>6365.1486608823379</v>
      </c>
      <c r="JM260" s="160">
        <f t="shared" si="412"/>
        <v>6365.462635839981</v>
      </c>
      <c r="JN260" s="160">
        <f t="shared" si="412"/>
        <v>6365.7773851445718</v>
      </c>
      <c r="JO260" s="160">
        <f t="shared" si="412"/>
        <v>6366.0929107058582</v>
      </c>
      <c r="JP260" s="160">
        <f t="shared" si="412"/>
        <v>6366.4092144382994</v>
      </c>
      <c r="JQ260" s="160">
        <f t="shared" si="412"/>
        <v>6366.7262982610737</v>
      </c>
      <c r="JR260" s="160">
        <f t="shared" si="412"/>
        <v>6367.0441640980962</v>
      </c>
      <c r="JS260" s="160">
        <f t="shared" si="412"/>
        <v>6367.3628138780241</v>
      </c>
      <c r="JT260" s="160">
        <f t="shared" si="412"/>
        <v>6369.1949627517934</v>
      </c>
      <c r="JU260" s="160">
        <f t="shared" si="412"/>
        <v>6555.1377039559329</v>
      </c>
      <c r="JV260" s="160">
        <f t="shared" si="412"/>
        <v>6555.4587171841504</v>
      </c>
      <c r="JW260" s="160">
        <f t="shared" si="412"/>
        <v>6555.7805221175895</v>
      </c>
      <c r="JX260" s="160">
        <f t="shared" si="412"/>
        <v>6556.1031207088081</v>
      </c>
      <c r="JY260" s="160">
        <f t="shared" si="412"/>
        <v>6556.4265149151806</v>
      </c>
      <c r="JZ260" s="160">
        <f t="shared" si="412"/>
        <v>6556.7507066989092</v>
      </c>
      <c r="KA260" s="160">
        <f t="shared" si="412"/>
        <v>6557.0756980270344</v>
      </c>
      <c r="KB260" s="160">
        <f t="shared" si="412"/>
        <v>6557.401490871448</v>
      </c>
      <c r="KC260" s="160">
        <f t="shared" si="412"/>
        <v>6557.7280872089068</v>
      </c>
      <c r="KD260" s="160">
        <f t="shared" si="412"/>
        <v>6558.0554890210396</v>
      </c>
      <c r="KE260" s="160">
        <f t="shared" si="412"/>
        <v>6558.3836982943649</v>
      </c>
      <c r="KF260" s="160">
        <f t="shared" si="412"/>
        <v>6560.2708116343474</v>
      </c>
      <c r="KG260" s="160">
        <f t="shared" si="412"/>
        <v>6751.7918350746104</v>
      </c>
      <c r="KH260" s="160">
        <f t="shared" si="412"/>
        <v>6752.1224786996745</v>
      </c>
      <c r="KI260" s="160">
        <f t="shared" si="412"/>
        <v>6752.453937781117</v>
      </c>
      <c r="KJ260" s="160">
        <f t="shared" si="412"/>
        <v>6752.7862143300717</v>
      </c>
      <c r="KK260" s="160">
        <f t="shared" si="412"/>
        <v>6753.1193103626356</v>
      </c>
      <c r="KL260" s="160">
        <f t="shared" si="412"/>
        <v>6753.4532278998759</v>
      </c>
      <c r="KM260" s="160">
        <f t="shared" si="412"/>
        <v>6753.7879689678448</v>
      </c>
      <c r="KN260" s="160">
        <f t="shared" si="412"/>
        <v>6754.1235355975914</v>
      </c>
      <c r="KO260" s="160">
        <f t="shared" si="412"/>
        <v>6754.4599298251733</v>
      </c>
      <c r="KP260" s="160">
        <f t="shared" si="412"/>
        <v>6754.7971536916702</v>
      </c>
      <c r="KQ260" s="160">
        <f t="shared" si="412"/>
        <v>0</v>
      </c>
      <c r="KR260" s="160">
        <f t="shared" si="412"/>
        <v>0</v>
      </c>
      <c r="KS260" s="160">
        <f t="shared" si="412"/>
        <v>0</v>
      </c>
      <c r="KT260" s="160">
        <f t="shared" si="412"/>
        <v>0</v>
      </c>
      <c r="KU260" s="160">
        <f t="shared" si="412"/>
        <v>0</v>
      </c>
      <c r="KV260" s="160">
        <f t="shared" si="412"/>
        <v>0</v>
      </c>
      <c r="KW260" s="160">
        <f t="shared" si="412"/>
        <v>0</v>
      </c>
      <c r="KX260" s="160">
        <f t="shared" si="412"/>
        <v>0</v>
      </c>
      <c r="KY260" s="160">
        <f t="shared" si="412"/>
        <v>0</v>
      </c>
      <c r="KZ260" s="160">
        <f t="shared" si="412"/>
        <v>0</v>
      </c>
      <c r="LA260" s="160">
        <f t="shared" si="412"/>
        <v>0</v>
      </c>
      <c r="LB260" s="160">
        <f t="shared" si="412"/>
        <v>0</v>
      </c>
      <c r="LC260" s="160">
        <f t="shared" si="412"/>
        <v>0</v>
      </c>
      <c r="LD260" s="160">
        <f t="shared" si="412"/>
        <v>0</v>
      </c>
      <c r="LE260" s="160">
        <f t="shared" si="412"/>
        <v>0</v>
      </c>
      <c r="LF260" s="160">
        <f t="shared" si="412"/>
        <v>0</v>
      </c>
      <c r="LG260" s="160">
        <f t="shared" si="412"/>
        <v>0</v>
      </c>
      <c r="LH260" s="160">
        <f t="shared" si="412"/>
        <v>0</v>
      </c>
      <c r="LI260" s="160">
        <f t="shared" si="412"/>
        <v>0</v>
      </c>
      <c r="LJ260" s="160">
        <f t="shared" si="412"/>
        <v>0</v>
      </c>
      <c r="LK260" s="160">
        <f t="shared" si="412"/>
        <v>0</v>
      </c>
      <c r="LL260" s="160">
        <f t="shared" si="412"/>
        <v>0</v>
      </c>
      <c r="LM260" s="160">
        <f t="shared" ref="LM260:NK260" si="413">SUM(LM255:LM259)</f>
        <v>0</v>
      </c>
      <c r="LN260" s="160">
        <f t="shared" si="413"/>
        <v>0</v>
      </c>
      <c r="LO260" s="160">
        <f t="shared" si="413"/>
        <v>0</v>
      </c>
      <c r="LP260" s="160">
        <f t="shared" si="413"/>
        <v>0</v>
      </c>
      <c r="LQ260" s="160">
        <f t="shared" si="413"/>
        <v>0</v>
      </c>
      <c r="LR260" s="160">
        <f t="shared" si="413"/>
        <v>0</v>
      </c>
      <c r="LS260" s="160">
        <f t="shared" si="413"/>
        <v>0</v>
      </c>
      <c r="LT260" s="160">
        <f t="shared" si="413"/>
        <v>0</v>
      </c>
      <c r="LU260" s="160">
        <f t="shared" si="413"/>
        <v>0</v>
      </c>
      <c r="LV260" s="160">
        <f t="shared" si="413"/>
        <v>0</v>
      </c>
      <c r="LW260" s="160">
        <f t="shared" si="413"/>
        <v>0</v>
      </c>
      <c r="LX260" s="160">
        <f t="shared" si="413"/>
        <v>0</v>
      </c>
      <c r="LY260" s="160">
        <f t="shared" si="413"/>
        <v>0</v>
      </c>
      <c r="LZ260" s="160">
        <f t="shared" si="413"/>
        <v>0</v>
      </c>
      <c r="MA260" s="160">
        <f t="shared" si="413"/>
        <v>0</v>
      </c>
      <c r="MB260" s="160">
        <f t="shared" si="413"/>
        <v>0</v>
      </c>
      <c r="MC260" s="160">
        <f t="shared" si="413"/>
        <v>0</v>
      </c>
      <c r="MD260" s="160">
        <f t="shared" si="413"/>
        <v>0</v>
      </c>
      <c r="ME260" s="160">
        <f t="shared" si="413"/>
        <v>0</v>
      </c>
      <c r="MF260" s="160">
        <f t="shared" si="413"/>
        <v>0</v>
      </c>
      <c r="MG260" s="160">
        <f t="shared" si="413"/>
        <v>0</v>
      </c>
      <c r="MH260" s="160">
        <f t="shared" si="413"/>
        <v>0</v>
      </c>
      <c r="MI260" s="160">
        <f t="shared" si="413"/>
        <v>0</v>
      </c>
      <c r="MJ260" s="160">
        <f t="shared" si="413"/>
        <v>0</v>
      </c>
      <c r="MK260" s="160">
        <f t="shared" si="413"/>
        <v>0</v>
      </c>
      <c r="ML260" s="160">
        <f t="shared" si="413"/>
        <v>0</v>
      </c>
      <c r="MM260" s="160">
        <f t="shared" si="413"/>
        <v>0</v>
      </c>
      <c r="MN260" s="160">
        <f t="shared" si="413"/>
        <v>0</v>
      </c>
      <c r="MO260" s="160">
        <f t="shared" si="413"/>
        <v>0</v>
      </c>
      <c r="MP260" s="160">
        <f t="shared" si="413"/>
        <v>0</v>
      </c>
      <c r="MQ260" s="160">
        <f t="shared" si="413"/>
        <v>0</v>
      </c>
      <c r="MR260" s="160">
        <f t="shared" si="413"/>
        <v>0</v>
      </c>
      <c r="MS260" s="160">
        <f t="shared" si="413"/>
        <v>0</v>
      </c>
      <c r="MT260" s="160">
        <f t="shared" si="413"/>
        <v>0</v>
      </c>
      <c r="MU260" s="160">
        <f t="shared" si="413"/>
        <v>0</v>
      </c>
      <c r="MV260" s="160">
        <f t="shared" si="413"/>
        <v>0</v>
      </c>
      <c r="MW260" s="160">
        <f t="shared" si="413"/>
        <v>0</v>
      </c>
      <c r="MX260" s="160">
        <f t="shared" si="413"/>
        <v>0</v>
      </c>
      <c r="MY260" s="160">
        <f t="shared" si="413"/>
        <v>0</v>
      </c>
      <c r="MZ260" s="160">
        <f t="shared" si="413"/>
        <v>0</v>
      </c>
      <c r="NA260" s="160">
        <f t="shared" si="413"/>
        <v>0</v>
      </c>
      <c r="NB260" s="160">
        <f t="shared" si="413"/>
        <v>0</v>
      </c>
      <c r="NC260" s="160">
        <f t="shared" si="413"/>
        <v>0</v>
      </c>
      <c r="ND260" s="160">
        <f t="shared" si="413"/>
        <v>0</v>
      </c>
      <c r="NE260" s="160">
        <f t="shared" si="413"/>
        <v>0</v>
      </c>
      <c r="NF260" s="160">
        <f t="shared" si="413"/>
        <v>0</v>
      </c>
      <c r="NG260" s="160">
        <f t="shared" si="413"/>
        <v>0</v>
      </c>
      <c r="NH260" s="160">
        <f t="shared" si="413"/>
        <v>0</v>
      </c>
      <c r="NI260" s="160">
        <f t="shared" si="413"/>
        <v>0</v>
      </c>
      <c r="NJ260" s="160">
        <f t="shared" si="413"/>
        <v>0</v>
      </c>
      <c r="NK260" s="161">
        <f t="shared" si="413"/>
        <v>0</v>
      </c>
    </row>
    <row r="261" spans="1:375" x14ac:dyDescent="0.25">
      <c r="C261" s="153"/>
      <c r="D261" s="154"/>
      <c r="E261" s="154"/>
      <c r="F261" s="154"/>
      <c r="G261" s="154"/>
      <c r="H261" s="154"/>
      <c r="I261" s="154"/>
      <c r="J261" s="154"/>
      <c r="K261" s="154"/>
      <c r="L261" s="154"/>
      <c r="M261" s="154"/>
      <c r="N261" s="154"/>
      <c r="O261" s="154"/>
      <c r="P261" s="154"/>
      <c r="Q261" s="154"/>
      <c r="R261" s="154"/>
      <c r="S261" s="154"/>
      <c r="T261" s="154"/>
      <c r="U261" s="154"/>
      <c r="V261" s="154"/>
      <c r="W261" s="154"/>
      <c r="X261" s="154"/>
      <c r="Y261" s="154"/>
      <c r="Z261" s="154"/>
      <c r="AA261" s="154"/>
      <c r="AB261" s="154"/>
      <c r="AC261" s="154"/>
      <c r="AD261" s="154"/>
      <c r="AE261" s="154"/>
      <c r="AF261" s="154"/>
      <c r="AG261" s="154"/>
      <c r="AH261" s="154"/>
      <c r="AI261" s="154"/>
      <c r="AJ261" s="154"/>
      <c r="AK261" s="154"/>
      <c r="AL261" s="154"/>
      <c r="AM261" s="154"/>
      <c r="AN261" s="154"/>
      <c r="AO261" s="154"/>
      <c r="AP261" s="154"/>
      <c r="AQ261" s="154"/>
      <c r="AR261" s="154"/>
      <c r="AS261" s="154"/>
      <c r="AT261" s="154"/>
      <c r="AU261" s="154"/>
      <c r="AV261" s="154"/>
      <c r="AW261" s="154"/>
      <c r="AX261" s="154"/>
      <c r="AY261" s="154"/>
      <c r="AZ261" s="154"/>
      <c r="BA261" s="154"/>
      <c r="BB261" s="154"/>
      <c r="BC261" s="154"/>
      <c r="BD261" s="154"/>
      <c r="BE261" s="154"/>
      <c r="BF261" s="154"/>
      <c r="BG261" s="154"/>
      <c r="BH261" s="154"/>
      <c r="BI261" s="154"/>
      <c r="BJ261" s="154"/>
      <c r="BK261" s="154"/>
      <c r="BL261" s="154"/>
      <c r="BM261" s="154"/>
      <c r="BN261" s="154"/>
      <c r="BO261" s="154"/>
      <c r="BP261" s="154"/>
      <c r="BQ261" s="154"/>
      <c r="BR261" s="154"/>
      <c r="BS261" s="154"/>
      <c r="BT261" s="154"/>
      <c r="BU261" s="154"/>
      <c r="BV261" s="154"/>
      <c r="BW261" s="154"/>
      <c r="BX261" s="154"/>
      <c r="BY261" s="154"/>
      <c r="BZ261" s="154"/>
      <c r="CA261" s="154"/>
      <c r="CB261" s="154"/>
      <c r="CC261" s="154"/>
      <c r="CD261" s="154"/>
      <c r="CE261" s="154"/>
      <c r="CF261" s="154"/>
      <c r="CG261" s="154"/>
      <c r="CH261" s="154"/>
      <c r="CI261" s="154"/>
      <c r="CJ261" s="154"/>
      <c r="CK261" s="154"/>
      <c r="CL261" s="154"/>
      <c r="CM261" s="154"/>
      <c r="CN261" s="154"/>
      <c r="CO261" s="154"/>
      <c r="CP261" s="154"/>
      <c r="CQ261" s="154"/>
      <c r="CR261" s="154"/>
      <c r="CS261" s="154"/>
      <c r="CT261" s="154"/>
      <c r="CU261" s="154"/>
      <c r="CV261" s="154"/>
      <c r="CW261" s="154"/>
      <c r="CX261" s="154"/>
      <c r="CY261" s="154"/>
      <c r="CZ261" s="154"/>
      <c r="DA261" s="154"/>
      <c r="DB261" s="154"/>
      <c r="DC261" s="154"/>
      <c r="DD261" s="154"/>
      <c r="DE261" s="154"/>
      <c r="DF261" s="154"/>
      <c r="DG261" s="154"/>
      <c r="DH261" s="154"/>
      <c r="DI261" s="154"/>
      <c r="DJ261" s="154"/>
      <c r="DK261" s="154"/>
      <c r="DL261" s="154"/>
      <c r="DM261" s="154"/>
      <c r="DN261" s="154"/>
      <c r="DO261" s="154"/>
      <c r="DP261" s="154"/>
      <c r="DQ261" s="154"/>
      <c r="DR261" s="154"/>
      <c r="DS261" s="154"/>
      <c r="DT261" s="154"/>
      <c r="DU261" s="154"/>
      <c r="DV261" s="154"/>
      <c r="DW261" s="154"/>
      <c r="DX261" s="154"/>
      <c r="DY261" s="154"/>
      <c r="DZ261" s="154"/>
      <c r="EA261" s="154"/>
      <c r="EB261" s="154"/>
      <c r="EC261" s="154"/>
      <c r="ED261" s="154"/>
      <c r="EE261" s="154"/>
      <c r="EF261" s="154"/>
      <c r="EG261" s="154"/>
      <c r="EH261" s="154"/>
      <c r="EI261" s="154"/>
      <c r="EJ261" s="154"/>
      <c r="EK261" s="154"/>
      <c r="EL261" s="154"/>
      <c r="EM261" s="154"/>
      <c r="EN261" s="154"/>
      <c r="EO261" s="154"/>
      <c r="EP261" s="154"/>
      <c r="EQ261" s="154"/>
      <c r="ER261" s="154"/>
      <c r="ES261" s="154"/>
      <c r="ET261" s="154"/>
      <c r="EU261" s="154"/>
      <c r="EV261" s="154"/>
      <c r="EW261" s="154"/>
      <c r="EX261" s="154"/>
      <c r="EY261" s="154"/>
      <c r="EZ261" s="154"/>
      <c r="FA261" s="154"/>
      <c r="FB261" s="154"/>
      <c r="FC261" s="154"/>
      <c r="FD261" s="154"/>
      <c r="FE261" s="154"/>
      <c r="FF261" s="154"/>
      <c r="FG261" s="154"/>
      <c r="FH261" s="154"/>
      <c r="FI261" s="154"/>
      <c r="FJ261" s="154"/>
      <c r="FK261" s="154"/>
      <c r="FL261" s="154"/>
      <c r="FM261" s="154"/>
      <c r="FN261" s="154"/>
      <c r="FO261" s="154"/>
      <c r="FP261" s="154"/>
      <c r="FQ261" s="154"/>
      <c r="FR261" s="154"/>
      <c r="FS261" s="154"/>
      <c r="FT261" s="154"/>
      <c r="FU261" s="154"/>
      <c r="FV261" s="154"/>
      <c r="FW261" s="154"/>
      <c r="FX261" s="154"/>
      <c r="FY261" s="154"/>
      <c r="FZ261" s="154"/>
      <c r="GA261" s="154"/>
      <c r="GB261" s="154"/>
      <c r="GC261" s="154"/>
      <c r="GD261" s="154"/>
      <c r="GE261" s="154"/>
      <c r="GF261" s="154"/>
      <c r="GG261" s="154"/>
      <c r="GH261" s="154"/>
      <c r="GI261" s="154"/>
      <c r="GJ261" s="154"/>
      <c r="GK261" s="154"/>
      <c r="GL261" s="154"/>
      <c r="GM261" s="154"/>
      <c r="GN261" s="154"/>
      <c r="GO261" s="154"/>
      <c r="GP261" s="154"/>
      <c r="GQ261" s="154"/>
      <c r="GR261" s="154"/>
      <c r="GS261" s="154"/>
      <c r="GT261" s="154"/>
      <c r="GU261" s="154"/>
      <c r="GV261" s="154"/>
      <c r="GW261" s="154"/>
      <c r="GX261" s="154"/>
      <c r="GY261" s="154"/>
      <c r="GZ261" s="154"/>
      <c r="HA261" s="154"/>
      <c r="HB261" s="154"/>
      <c r="HC261" s="154"/>
      <c r="HD261" s="154"/>
      <c r="HE261" s="154"/>
      <c r="HF261" s="154"/>
      <c r="HG261" s="154"/>
      <c r="HH261" s="154"/>
      <c r="HI261" s="154"/>
      <c r="HJ261" s="154"/>
      <c r="HK261" s="154"/>
      <c r="HL261" s="154"/>
      <c r="HM261" s="154"/>
      <c r="HN261" s="154"/>
      <c r="HO261" s="154"/>
      <c r="HP261" s="154"/>
      <c r="HQ261" s="154"/>
      <c r="HR261" s="154"/>
      <c r="HS261" s="154"/>
      <c r="HT261" s="154"/>
      <c r="HU261" s="154"/>
      <c r="HV261" s="154"/>
      <c r="HW261" s="154"/>
      <c r="HX261" s="154"/>
      <c r="HY261" s="154"/>
      <c r="HZ261" s="154"/>
      <c r="IA261" s="154"/>
      <c r="IB261" s="154"/>
      <c r="IC261" s="154"/>
      <c r="ID261" s="154"/>
      <c r="IE261" s="154"/>
      <c r="IF261" s="154"/>
      <c r="IG261" s="154"/>
      <c r="IH261" s="154"/>
      <c r="II261" s="154"/>
      <c r="IJ261" s="154"/>
      <c r="IK261" s="154"/>
      <c r="IL261" s="154"/>
      <c r="IM261" s="154"/>
      <c r="IN261" s="154"/>
      <c r="IO261" s="154"/>
      <c r="IP261" s="154"/>
      <c r="IQ261" s="154"/>
      <c r="IR261" s="154"/>
      <c r="IS261" s="154"/>
      <c r="IT261" s="154"/>
      <c r="IU261" s="154"/>
      <c r="IV261" s="154"/>
      <c r="IW261" s="154"/>
      <c r="IX261" s="154"/>
      <c r="IY261" s="154"/>
      <c r="IZ261" s="154"/>
      <c r="JA261" s="154"/>
      <c r="JB261" s="154"/>
      <c r="JC261" s="154"/>
      <c r="JD261" s="154"/>
      <c r="JE261" s="154"/>
      <c r="JF261" s="154"/>
      <c r="JG261" s="154"/>
      <c r="JH261" s="154"/>
      <c r="JI261" s="154"/>
      <c r="JJ261" s="154"/>
      <c r="JK261" s="154"/>
      <c r="JL261" s="154"/>
      <c r="JM261" s="154"/>
      <c r="JN261" s="154"/>
      <c r="JO261" s="154"/>
      <c r="JP261" s="154"/>
      <c r="JQ261" s="154"/>
      <c r="JR261" s="154"/>
      <c r="JS261" s="154"/>
      <c r="JT261" s="154"/>
      <c r="JU261" s="154"/>
      <c r="JV261" s="154"/>
      <c r="JW261" s="154"/>
      <c r="JX261" s="154"/>
      <c r="JY261" s="154"/>
      <c r="JZ261" s="154"/>
      <c r="KA261" s="154"/>
      <c r="KB261" s="154"/>
      <c r="KC261" s="154"/>
      <c r="KD261" s="154"/>
      <c r="KE261" s="154"/>
      <c r="KF261" s="154"/>
      <c r="KG261" s="154"/>
      <c r="KH261" s="154"/>
      <c r="KI261" s="154"/>
      <c r="KJ261" s="154"/>
      <c r="KK261" s="154"/>
      <c r="KL261" s="154"/>
      <c r="KM261" s="154"/>
      <c r="KN261" s="154"/>
      <c r="KO261" s="154"/>
      <c r="KP261" s="154"/>
      <c r="KQ261" s="154"/>
      <c r="KR261" s="154"/>
      <c r="KS261" s="154"/>
      <c r="KT261" s="154"/>
      <c r="KU261" s="154"/>
      <c r="KV261" s="154"/>
      <c r="KW261" s="154"/>
      <c r="KX261" s="154"/>
      <c r="KY261" s="154"/>
      <c r="KZ261" s="154"/>
      <c r="LA261" s="154"/>
      <c r="LB261" s="154"/>
      <c r="LC261" s="154"/>
      <c r="LD261" s="154"/>
      <c r="LE261" s="154"/>
      <c r="LF261" s="154"/>
      <c r="LG261" s="154"/>
      <c r="LH261" s="154"/>
      <c r="LI261" s="154"/>
      <c r="LJ261" s="154"/>
      <c r="LK261" s="154"/>
      <c r="LL261" s="154"/>
      <c r="LM261" s="154"/>
      <c r="LN261" s="154"/>
      <c r="LO261" s="154"/>
      <c r="LP261" s="154"/>
      <c r="LQ261" s="154"/>
      <c r="LR261" s="154"/>
      <c r="LS261" s="154"/>
      <c r="LT261" s="154"/>
      <c r="LU261" s="154"/>
      <c r="LV261" s="154"/>
      <c r="LW261" s="154"/>
      <c r="LX261" s="154"/>
      <c r="LY261" s="154"/>
      <c r="LZ261" s="154"/>
      <c r="MA261" s="154"/>
      <c r="MB261" s="154"/>
      <c r="MC261" s="154"/>
      <c r="MD261" s="154"/>
      <c r="ME261" s="154"/>
      <c r="MF261" s="154"/>
      <c r="MG261" s="154"/>
      <c r="MH261" s="154"/>
      <c r="MI261" s="154"/>
      <c r="MJ261" s="154"/>
      <c r="MK261" s="154"/>
      <c r="ML261" s="154"/>
      <c r="MM261" s="154"/>
      <c r="MN261" s="154"/>
      <c r="MO261" s="154"/>
      <c r="MP261" s="154"/>
      <c r="MQ261" s="154"/>
      <c r="MR261" s="154"/>
      <c r="MS261" s="154"/>
      <c r="MT261" s="154"/>
      <c r="MU261" s="154"/>
      <c r="MV261" s="154"/>
      <c r="MW261" s="154"/>
      <c r="MX261" s="154"/>
      <c r="MY261" s="154"/>
      <c r="MZ261" s="154"/>
      <c r="NA261" s="154"/>
      <c r="NB261" s="154"/>
      <c r="NC261" s="154"/>
      <c r="ND261" s="154"/>
      <c r="NE261" s="154"/>
      <c r="NF261" s="154"/>
      <c r="NG261" s="154"/>
      <c r="NH261" s="154"/>
      <c r="NI261" s="154"/>
      <c r="NJ261" s="154"/>
      <c r="NK261" s="154"/>
    </row>
    <row r="262" spans="1:375" x14ac:dyDescent="0.25">
      <c r="A262" s="19"/>
      <c r="B262" s="20"/>
      <c r="C262" s="146" t="s">
        <v>136</v>
      </c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20"/>
      <c r="IQ262" s="20"/>
      <c r="IR262" s="20"/>
      <c r="IS262" s="20"/>
      <c r="IT262" s="20"/>
      <c r="IU262" s="20"/>
      <c r="IV262" s="20"/>
      <c r="IW262" s="20"/>
      <c r="IX262" s="20"/>
      <c r="IY262" s="20"/>
      <c r="IZ262" s="20"/>
      <c r="JA262" s="20"/>
      <c r="JB262" s="20"/>
      <c r="JC262" s="20"/>
      <c r="JD262" s="20"/>
      <c r="JE262" s="20"/>
      <c r="JF262" s="20"/>
      <c r="JG262" s="20"/>
      <c r="JH262" s="20"/>
      <c r="JI262" s="20"/>
      <c r="JJ262" s="20"/>
      <c r="JK262" s="20"/>
      <c r="JL262" s="20"/>
      <c r="JM262" s="20"/>
      <c r="JN262" s="20"/>
      <c r="JO262" s="20"/>
      <c r="JP262" s="20"/>
      <c r="JQ262" s="20"/>
      <c r="JR262" s="20"/>
      <c r="JS262" s="20"/>
      <c r="JT262" s="20"/>
      <c r="JU262" s="20"/>
      <c r="JV262" s="20"/>
      <c r="JW262" s="20"/>
      <c r="JX262" s="20"/>
      <c r="JY262" s="20"/>
      <c r="JZ262" s="20"/>
      <c r="KA262" s="20"/>
      <c r="KB262" s="20"/>
      <c r="KC262" s="20"/>
      <c r="KD262" s="20"/>
      <c r="KE262" s="20"/>
      <c r="KF262" s="20"/>
      <c r="KG262" s="20"/>
      <c r="KH262" s="20"/>
      <c r="KI262" s="20"/>
      <c r="KJ262" s="20"/>
      <c r="KK262" s="20"/>
      <c r="KL262" s="20"/>
      <c r="KM262" s="20"/>
      <c r="KN262" s="20"/>
      <c r="KO262" s="20"/>
      <c r="KP262" s="20"/>
      <c r="KQ262" s="20"/>
      <c r="KR262" s="20"/>
      <c r="KS262" s="20"/>
      <c r="KT262" s="20"/>
      <c r="KU262" s="20"/>
      <c r="KV262" s="20"/>
      <c r="KW262" s="20"/>
      <c r="KX262" s="20"/>
      <c r="KY262" s="20"/>
      <c r="KZ262" s="20"/>
      <c r="LA262" s="20"/>
      <c r="LB262" s="20"/>
      <c r="LC262" s="20"/>
      <c r="LD262" s="20"/>
      <c r="LE262" s="20"/>
      <c r="LF262" s="20"/>
      <c r="LG262" s="20"/>
      <c r="LH262" s="20"/>
      <c r="LI262" s="20"/>
      <c r="LJ262" s="20"/>
      <c r="LK262" s="20"/>
      <c r="LL262" s="20"/>
      <c r="LM262" s="20"/>
      <c r="LN262" s="20"/>
      <c r="LO262" s="20"/>
      <c r="LP262" s="20"/>
      <c r="LQ262" s="20"/>
      <c r="LR262" s="20"/>
      <c r="LS262" s="20"/>
      <c r="LT262" s="20"/>
      <c r="LU262" s="20"/>
      <c r="LV262" s="20"/>
      <c r="LW262" s="20"/>
      <c r="LX262" s="20"/>
      <c r="LY262" s="20"/>
      <c r="LZ262" s="20"/>
      <c r="MA262" s="20"/>
      <c r="MB262" s="20"/>
      <c r="MC262" s="20"/>
      <c r="MD262" s="20"/>
      <c r="ME262" s="20"/>
      <c r="MF262" s="20"/>
      <c r="MG262" s="20"/>
      <c r="MH262" s="20"/>
      <c r="MI262" s="20"/>
      <c r="MJ262" s="20"/>
      <c r="MK262" s="20"/>
      <c r="ML262" s="20"/>
      <c r="MM262" s="20"/>
      <c r="MN262" s="20"/>
      <c r="MO262" s="20"/>
      <c r="MP262" s="20"/>
      <c r="MQ262" s="20"/>
      <c r="MR262" s="20"/>
      <c r="MS262" s="20"/>
      <c r="MT262" s="20"/>
      <c r="MU262" s="20"/>
      <c r="MV262" s="20"/>
      <c r="MW262" s="20"/>
      <c r="MX262" s="20"/>
      <c r="MY262" s="20"/>
      <c r="MZ262" s="20"/>
      <c r="NA262" s="20"/>
      <c r="NB262" s="20"/>
      <c r="NC262" s="20"/>
      <c r="ND262" s="20"/>
      <c r="NE262" s="20"/>
      <c r="NF262" s="20"/>
      <c r="NG262" s="20"/>
      <c r="NH262" s="20"/>
      <c r="NI262" s="20"/>
      <c r="NJ262" s="20"/>
      <c r="NK262" s="147"/>
    </row>
    <row r="263" spans="1:375" x14ac:dyDescent="0.25">
      <c r="A263" s="62"/>
      <c r="B263" s="148" t="s">
        <v>152</v>
      </c>
      <c r="C263" s="149" t="str">
        <f>A99&amp;" / "&amp;C99</f>
        <v>700 / CVS</v>
      </c>
      <c r="D263" s="150"/>
      <c r="E263" s="150"/>
      <c r="F263" s="150"/>
      <c r="G263" s="150"/>
      <c r="H263" s="150"/>
      <c r="I263" s="150"/>
      <c r="J263" s="150"/>
      <c r="K263" s="150"/>
      <c r="L263" s="150"/>
      <c r="M263" s="150"/>
      <c r="N263" s="150"/>
      <c r="O263" s="150"/>
      <c r="P263" s="150"/>
      <c r="Q263" s="150"/>
      <c r="R263" s="150"/>
      <c r="S263" s="150"/>
      <c r="T263" s="150"/>
      <c r="U263" s="150"/>
      <c r="V263" s="150"/>
      <c r="W263" s="150"/>
      <c r="X263" s="150"/>
      <c r="Y263" s="150"/>
      <c r="Z263" s="150"/>
      <c r="AA263" s="150"/>
      <c r="AB263" s="150"/>
      <c r="AC263" s="150"/>
      <c r="AD263" s="150"/>
      <c r="AE263" s="150"/>
      <c r="AF263" s="150"/>
      <c r="AG263" s="150"/>
      <c r="AH263" s="150"/>
      <c r="AI263" s="150"/>
      <c r="AJ263" s="150"/>
      <c r="AK263" s="150"/>
      <c r="AL263" s="150"/>
      <c r="AM263" s="150"/>
      <c r="AN263" s="150"/>
      <c r="AO263" s="150"/>
      <c r="AP263" s="150"/>
      <c r="AQ263" s="150"/>
      <c r="AR263" s="150"/>
      <c r="AS263" s="150"/>
      <c r="AT263" s="150"/>
      <c r="AU263" s="150"/>
      <c r="AV263" s="150"/>
      <c r="AW263" s="150"/>
      <c r="AX263" s="150"/>
      <c r="AY263" s="150"/>
      <c r="AZ263" s="150"/>
      <c r="BA263" s="150"/>
      <c r="BB263" s="150"/>
      <c r="BC263" s="150"/>
      <c r="BD263" s="150"/>
      <c r="BE263" s="150"/>
      <c r="BF263" s="150"/>
      <c r="BG263" s="150"/>
      <c r="BH263" s="150"/>
      <c r="BI263" s="150"/>
      <c r="BJ263" s="150"/>
      <c r="BK263" s="150"/>
      <c r="BL263" s="150"/>
      <c r="BM263" s="150"/>
      <c r="BN263" s="150"/>
      <c r="BO263" s="150"/>
      <c r="BP263" s="150"/>
      <c r="BQ263" s="150"/>
      <c r="BR263" s="150"/>
      <c r="BS263" s="150"/>
      <c r="BT263" s="150"/>
      <c r="BU263" s="150"/>
      <c r="BV263" s="150"/>
      <c r="BW263" s="150"/>
      <c r="BX263" s="150"/>
      <c r="BY263" s="150"/>
      <c r="BZ263" s="150"/>
      <c r="CA263" s="150"/>
      <c r="CB263" s="150"/>
      <c r="CC263" s="150"/>
      <c r="CD263" s="150"/>
      <c r="CE263" s="150"/>
      <c r="CF263" s="150"/>
      <c r="CG263" s="150"/>
      <c r="CH263" s="150"/>
      <c r="CI263" s="150"/>
      <c r="CJ263" s="150"/>
      <c r="CK263" s="150"/>
      <c r="CL263" s="150"/>
      <c r="CM263" s="150"/>
      <c r="CN263" s="150"/>
      <c r="CO263" s="150"/>
      <c r="CP263" s="150"/>
      <c r="CQ263" s="150"/>
      <c r="CR263" s="150"/>
      <c r="CS263" s="150"/>
      <c r="CT263" s="150"/>
      <c r="CU263" s="150"/>
      <c r="CV263" s="150"/>
      <c r="CW263" s="150"/>
      <c r="CX263" s="150"/>
      <c r="CY263" s="150"/>
      <c r="CZ263" s="150"/>
      <c r="DA263" s="150"/>
      <c r="DB263" s="150"/>
      <c r="DC263" s="150"/>
      <c r="DD263" s="150"/>
      <c r="DE263" s="150"/>
      <c r="DF263" s="150"/>
      <c r="DG263" s="150"/>
      <c r="DH263" s="150"/>
      <c r="DI263" s="150"/>
      <c r="DJ263" s="150"/>
      <c r="DK263" s="150"/>
      <c r="DL263" s="150"/>
      <c r="DM263" s="150"/>
      <c r="DN263" s="150"/>
      <c r="DO263" s="150"/>
      <c r="DP263" s="150"/>
      <c r="DQ263" s="150"/>
      <c r="DR263" s="150"/>
      <c r="DS263" s="150"/>
      <c r="DT263" s="150"/>
      <c r="DU263" s="150"/>
      <c r="DV263" s="150"/>
      <c r="DW263" s="150"/>
      <c r="DX263" s="150"/>
      <c r="DY263" s="150"/>
      <c r="DZ263" s="150"/>
      <c r="EA263" s="150"/>
      <c r="EB263" s="150"/>
      <c r="EC263" s="150"/>
      <c r="ED263" s="150"/>
      <c r="EE263" s="150"/>
      <c r="EF263" s="150"/>
      <c r="EG263" s="150"/>
      <c r="EH263" s="150"/>
      <c r="EI263" s="150"/>
      <c r="EJ263" s="150"/>
      <c r="EK263" s="150"/>
      <c r="EL263" s="150"/>
      <c r="EM263" s="150"/>
      <c r="EN263" s="150"/>
      <c r="EO263" s="150"/>
      <c r="EP263" s="150"/>
      <c r="EQ263" s="150"/>
      <c r="ER263" s="150"/>
      <c r="ES263" s="150"/>
      <c r="ET263" s="150"/>
      <c r="EU263" s="150"/>
      <c r="EV263" s="150"/>
      <c r="EW263" s="150"/>
      <c r="EX263" s="150"/>
      <c r="EY263" s="150"/>
      <c r="EZ263" s="150"/>
      <c r="FA263" s="150"/>
      <c r="FB263" s="150"/>
      <c r="FC263" s="150"/>
      <c r="FD263" s="150"/>
      <c r="FE263" s="150"/>
      <c r="FF263" s="150"/>
      <c r="FG263" s="150"/>
      <c r="FH263" s="150"/>
      <c r="FI263" s="150"/>
      <c r="FJ263" s="150"/>
      <c r="FK263" s="150"/>
      <c r="FL263" s="150"/>
      <c r="FM263" s="150"/>
      <c r="FN263" s="150"/>
      <c r="FO263" s="150"/>
      <c r="FP263" s="150"/>
      <c r="FQ263" s="150"/>
      <c r="FR263" s="150"/>
      <c r="FS263" s="150"/>
      <c r="FT263" s="150"/>
      <c r="FU263" s="150"/>
      <c r="FV263" s="150"/>
      <c r="FW263" s="150"/>
      <c r="FX263" s="150"/>
      <c r="FY263" s="150"/>
      <c r="FZ263" s="150"/>
      <c r="GA263" s="150"/>
      <c r="GB263" s="150"/>
      <c r="GC263" s="150"/>
      <c r="GD263" s="150"/>
      <c r="GE263" s="150"/>
      <c r="GF263" s="150"/>
      <c r="GG263" s="150"/>
      <c r="GH263" s="150"/>
      <c r="GI263" s="150"/>
      <c r="GJ263" s="150"/>
      <c r="GK263" s="150"/>
      <c r="GL263" s="150"/>
      <c r="GM263" s="150"/>
      <c r="GN263" s="150"/>
      <c r="GO263" s="150"/>
      <c r="GP263" s="150"/>
      <c r="GQ263" s="150"/>
      <c r="GR263" s="150"/>
      <c r="GS263" s="150"/>
      <c r="GT263" s="150"/>
      <c r="GU263" s="150"/>
      <c r="GV263" s="150"/>
      <c r="GW263" s="150"/>
      <c r="GX263" s="150"/>
      <c r="GY263" s="150"/>
      <c r="GZ263" s="150"/>
      <c r="HA263" s="150"/>
      <c r="HB263" s="150"/>
      <c r="HC263" s="150"/>
      <c r="HD263" s="150"/>
      <c r="HE263" s="150"/>
      <c r="HF263" s="150"/>
      <c r="HG263" s="150"/>
      <c r="HH263" s="150"/>
      <c r="HI263" s="150"/>
      <c r="HJ263" s="150"/>
      <c r="HK263" s="150"/>
      <c r="HL263" s="150"/>
      <c r="HM263" s="150"/>
      <c r="HN263" s="150"/>
      <c r="HO263" s="150"/>
      <c r="HP263" s="150"/>
      <c r="HQ263" s="150"/>
      <c r="HR263" s="150"/>
      <c r="HS263" s="150"/>
      <c r="HT263" s="150"/>
      <c r="HU263" s="150"/>
      <c r="HV263" s="150"/>
      <c r="HW263" s="150"/>
      <c r="HX263" s="150"/>
      <c r="HY263" s="150"/>
      <c r="HZ263" s="150"/>
      <c r="IA263" s="150"/>
      <c r="IB263" s="150"/>
      <c r="IC263" s="150"/>
      <c r="ID263" s="150"/>
      <c r="IE263" s="150"/>
      <c r="IF263" s="150"/>
      <c r="IG263" s="150"/>
      <c r="IH263" s="150"/>
      <c r="II263" s="150"/>
      <c r="IJ263" s="150"/>
      <c r="IK263" s="150"/>
      <c r="IL263" s="150"/>
      <c r="IM263" s="150"/>
      <c r="IN263" s="150"/>
      <c r="IO263" s="150"/>
      <c r="IP263" s="150"/>
      <c r="IQ263" s="150"/>
      <c r="IR263" s="150"/>
      <c r="IS263" s="150"/>
      <c r="IT263" s="150"/>
      <c r="IU263" s="150"/>
      <c r="IV263" s="150"/>
      <c r="IW263" s="150"/>
      <c r="IX263" s="150"/>
      <c r="IY263" s="150"/>
      <c r="IZ263" s="150"/>
      <c r="JA263" s="150"/>
      <c r="JB263" s="150"/>
      <c r="JC263" s="150"/>
      <c r="JD263" s="150"/>
      <c r="JE263" s="150"/>
      <c r="JF263" s="150"/>
      <c r="JG263" s="150"/>
      <c r="JH263" s="150"/>
      <c r="JI263" s="150"/>
      <c r="JJ263" s="150"/>
      <c r="JK263" s="150"/>
      <c r="JL263" s="150"/>
      <c r="JM263" s="150"/>
      <c r="JN263" s="150"/>
      <c r="JO263" s="150"/>
      <c r="JP263" s="150"/>
      <c r="JQ263" s="150"/>
      <c r="JR263" s="150"/>
      <c r="JS263" s="150"/>
      <c r="JT263" s="150"/>
      <c r="JU263" s="150"/>
      <c r="JV263" s="150"/>
      <c r="JW263" s="150"/>
      <c r="JX263" s="150"/>
      <c r="JY263" s="150"/>
      <c r="JZ263" s="150"/>
      <c r="KA263" s="150"/>
      <c r="KB263" s="150"/>
      <c r="KC263" s="150"/>
      <c r="KD263" s="150"/>
      <c r="KE263" s="150"/>
      <c r="KF263" s="150"/>
      <c r="KG263" s="150"/>
      <c r="KH263" s="150"/>
      <c r="KI263" s="150"/>
      <c r="KJ263" s="150"/>
      <c r="KK263" s="150"/>
      <c r="KL263" s="150"/>
      <c r="KM263" s="150"/>
      <c r="KN263" s="150"/>
      <c r="KO263" s="150"/>
      <c r="KP263" s="150"/>
      <c r="KQ263" s="150"/>
      <c r="KR263" s="150"/>
      <c r="KS263" s="150"/>
      <c r="KT263" s="150"/>
      <c r="KU263" s="150"/>
      <c r="KV263" s="150"/>
      <c r="KW263" s="150"/>
      <c r="KX263" s="150"/>
      <c r="KY263" s="150"/>
      <c r="KZ263" s="150"/>
      <c r="LA263" s="150"/>
      <c r="LB263" s="150"/>
      <c r="LC263" s="150"/>
      <c r="LD263" s="150"/>
      <c r="LE263" s="150"/>
      <c r="LF263" s="150"/>
      <c r="LG263" s="150"/>
      <c r="LH263" s="150"/>
      <c r="LI263" s="150"/>
      <c r="LJ263" s="150"/>
      <c r="LK263" s="150"/>
      <c r="LL263" s="150"/>
      <c r="LM263" s="150"/>
      <c r="LN263" s="150"/>
      <c r="LO263" s="150"/>
      <c r="LP263" s="150"/>
      <c r="LQ263" s="150"/>
      <c r="LR263" s="150"/>
      <c r="LS263" s="150"/>
      <c r="LT263" s="150"/>
      <c r="LU263" s="150"/>
      <c r="LV263" s="150"/>
      <c r="LW263" s="150"/>
      <c r="LX263" s="150"/>
      <c r="LY263" s="150"/>
      <c r="LZ263" s="150"/>
      <c r="MA263" s="150"/>
      <c r="MB263" s="150"/>
      <c r="MC263" s="150"/>
      <c r="MD263" s="150"/>
      <c r="ME263" s="150"/>
      <c r="MF263" s="150"/>
      <c r="MG263" s="150"/>
      <c r="MH263" s="150"/>
      <c r="MI263" s="150"/>
      <c r="MJ263" s="150"/>
      <c r="MK263" s="150"/>
      <c r="ML263" s="150"/>
      <c r="MM263" s="150"/>
      <c r="MN263" s="150"/>
      <c r="MO263" s="150"/>
      <c r="MP263" s="150"/>
      <c r="MQ263" s="150"/>
      <c r="MR263" s="150"/>
      <c r="MS263" s="150"/>
      <c r="MT263" s="150"/>
      <c r="MU263" s="150"/>
      <c r="MV263" s="150"/>
      <c r="MW263" s="150"/>
      <c r="MX263" s="150"/>
      <c r="MY263" s="150"/>
      <c r="MZ263" s="150"/>
      <c r="NA263" s="150"/>
      <c r="NB263" s="150"/>
      <c r="NC263" s="150"/>
      <c r="ND263" s="150"/>
      <c r="NE263" s="150"/>
      <c r="NF263" s="150"/>
      <c r="NG263" s="150"/>
      <c r="NH263" s="150"/>
      <c r="NI263" s="150"/>
      <c r="NJ263" s="150"/>
      <c r="NK263" s="151"/>
    </row>
    <row r="264" spans="1:375" x14ac:dyDescent="0.25">
      <c r="A264" s="152">
        <f>SUM(D264:NK264)</f>
        <v>2008940.4900394324</v>
      </c>
      <c r="B264" s="48" t="s">
        <v>153</v>
      </c>
      <c r="C264" s="153" t="s">
        <v>137</v>
      </c>
      <c r="D264" s="154">
        <f t="array" ref="D264">IFERROR(INDEX($N99:$N113,MATCH(1,IF($L99:$L113&lt;=D$165,IF($M99:$M113&gt;=D$165,1)),0))*$B99/12,0)</f>
        <v>9041.6666666666661</v>
      </c>
      <c r="E264" s="154">
        <f t="array" ref="E264">IFERROR(INDEX($N99:$N113,MATCH(1,IF($L99:$L113&lt;=E$165,IF($M99:$M113&gt;=E$165,1)),0))*$B99/12,0)</f>
        <v>9041.6666666666661</v>
      </c>
      <c r="F264" s="154">
        <f t="array" ref="F264">IFERROR(INDEX($N99:$N113,MATCH(1,IF($L99:$L113&lt;=F$165,IF($M99:$M113&gt;=F$165,1)),0))*$B99/12,0)</f>
        <v>9041.6666666666661</v>
      </c>
      <c r="G264" s="154">
        <f t="array" ref="G264">IFERROR(INDEX($N99:$N113,MATCH(1,IF($L99:$L113&lt;=G$165,IF($M99:$M113&gt;=G$165,1)),0))*$B99/12,0)</f>
        <v>9041.6666666666661</v>
      </c>
      <c r="H264" s="154">
        <f t="array" ref="H264">IFERROR(INDEX($N99:$N113,MATCH(1,IF($L99:$L113&lt;=H$165,IF($M99:$M113&gt;=H$165,1)),0))*$B99/12,0)</f>
        <v>9041.6666666666661</v>
      </c>
      <c r="I264" s="154">
        <f t="array" ref="I264">IFERROR(INDEX($N99:$N113,MATCH(1,IF($L99:$L113&lt;=I$165,IF($M99:$M113&gt;=I$165,1)),0))*$B99/12,0)</f>
        <v>9041.6666666666661</v>
      </c>
      <c r="J264" s="154">
        <f t="array" ref="J264">IFERROR(INDEX($N99:$N113,MATCH(1,IF($L99:$L113&lt;=J$165,IF($M99:$M113&gt;=J$165,1)),0))*$B99/12,0)</f>
        <v>9041.6666666666661</v>
      </c>
      <c r="K264" s="154">
        <f t="array" ref="K264">IFERROR(INDEX($N99:$N113,MATCH(1,IF($L99:$L113&lt;=K$165,IF($M99:$M113&gt;=K$165,1)),0))*$B99/12,0)</f>
        <v>9041.6666666666661</v>
      </c>
      <c r="L264" s="154">
        <f t="array" ref="L264">IFERROR(INDEX($N99:$N113,MATCH(1,IF($L99:$L113&lt;=L$165,IF($M99:$M113&gt;=L$165,1)),0))*$B99/12,0)</f>
        <v>9041.6666666666661</v>
      </c>
      <c r="M264" s="154">
        <f t="array" ref="M264">IFERROR(INDEX($N99:$N113,MATCH(1,IF($L99:$L113&lt;=M$165,IF($M99:$M113&gt;=M$165,1)),0))*$B99/12,0)</f>
        <v>9041.6666666666661</v>
      </c>
      <c r="N264" s="154">
        <f t="array" ref="N264">IFERROR(INDEX($N99:$N113,MATCH(1,IF($L99:$L113&lt;=N$165,IF($M99:$M113&gt;=N$165,1)),0))*$B99/12,0)</f>
        <v>9041.6666666666661</v>
      </c>
      <c r="O264" s="154">
        <f t="array" ref="O264">IFERROR(INDEX($N99:$N113,MATCH(1,IF($L99:$L113&lt;=O$165,IF($M99:$M113&gt;=O$165,1)),0))*$B99/12,0)</f>
        <v>9312.9166666666661</v>
      </c>
      <c r="P264" s="154">
        <f t="array" ref="P264">IFERROR(INDEX($N99:$N113,MATCH(1,IF($L99:$L113&lt;=P$165,IF($M99:$M113&gt;=P$165,1)),0))*$B99/12,0)</f>
        <v>9312.9166666666661</v>
      </c>
      <c r="Q264" s="154">
        <f t="array" ref="Q264">IFERROR(INDEX($N99:$N113,MATCH(1,IF($L99:$L113&lt;=Q$165,IF($M99:$M113&gt;=Q$165,1)),0))*$B99/12,0)</f>
        <v>9312.9166666666661</v>
      </c>
      <c r="R264" s="154">
        <f t="array" ref="R264">IFERROR(INDEX($N99:$N113,MATCH(1,IF($L99:$L113&lt;=R$165,IF($M99:$M113&gt;=R$165,1)),0))*$B99/12,0)</f>
        <v>9312.9166666666661</v>
      </c>
      <c r="S264" s="154">
        <f t="array" ref="S264">IFERROR(INDEX($N99:$N113,MATCH(1,IF($L99:$L113&lt;=S$165,IF($M99:$M113&gt;=S$165,1)),0))*$B99/12,0)</f>
        <v>9312.9166666666661</v>
      </c>
      <c r="T264" s="154">
        <f t="array" ref="T264">IFERROR(INDEX($N99:$N113,MATCH(1,IF($L99:$L113&lt;=T$165,IF($M99:$M113&gt;=T$165,1)),0))*$B99/12,0)</f>
        <v>9312.9166666666661</v>
      </c>
      <c r="U264" s="154">
        <f t="array" ref="U264">IFERROR(INDEX($N99:$N113,MATCH(1,IF($L99:$L113&lt;=U$165,IF($M99:$M113&gt;=U$165,1)),0))*$B99/12,0)</f>
        <v>9312.9166666666661</v>
      </c>
      <c r="V264" s="154">
        <f t="array" ref="V264">IFERROR(INDEX($N99:$N113,MATCH(1,IF($L99:$L113&lt;=V$165,IF($M99:$M113&gt;=V$165,1)),0))*$B99/12,0)</f>
        <v>9312.9166666666661</v>
      </c>
      <c r="W264" s="154">
        <f t="array" ref="W264">IFERROR(INDEX($N99:$N113,MATCH(1,IF($L99:$L113&lt;=W$165,IF($M99:$M113&gt;=W$165,1)),0))*$B99/12,0)</f>
        <v>9312.9166666666661</v>
      </c>
      <c r="X264" s="154">
        <f t="array" ref="X264">IFERROR(INDEX($N99:$N113,MATCH(1,IF($L99:$L113&lt;=X$165,IF($M99:$M113&gt;=X$165,1)),0))*$B99/12,0)</f>
        <v>9312.9166666666661</v>
      </c>
      <c r="Y264" s="154">
        <f t="array" ref="Y264">IFERROR(INDEX($N99:$N113,MATCH(1,IF($L99:$L113&lt;=Y$165,IF($M99:$M113&gt;=Y$165,1)),0))*$B99/12,0)</f>
        <v>9312.9166666666661</v>
      </c>
      <c r="Z264" s="154">
        <f t="array" ref="Z264">IFERROR(INDEX($N99:$N113,MATCH(1,IF($L99:$L113&lt;=Z$165,IF($M99:$M113&gt;=Z$165,1)),0))*$B99/12,0)</f>
        <v>9312.9166666666661</v>
      </c>
      <c r="AA264" s="154">
        <f t="array" ref="AA264">IFERROR(INDEX($N99:$N113,MATCH(1,IF($L99:$L113&lt;=AA$165,IF($M99:$M113&gt;=AA$165,1)),0))*$B99/12,0)</f>
        <v>9592.3041666666668</v>
      </c>
      <c r="AB264" s="154">
        <f t="array" ref="AB264">IFERROR(INDEX($N99:$N113,MATCH(1,IF($L99:$L113&lt;=AB$165,IF($M99:$M113&gt;=AB$165,1)),0))*$B99/12,0)</f>
        <v>9592.3041666666668</v>
      </c>
      <c r="AC264" s="154">
        <f t="array" ref="AC264">IFERROR(INDEX($N99:$N113,MATCH(1,IF($L99:$L113&lt;=AC$165,IF($M99:$M113&gt;=AC$165,1)),0))*$B99/12,0)</f>
        <v>9592.3041666666668</v>
      </c>
      <c r="AD264" s="154">
        <f t="array" ref="AD264">IFERROR(INDEX($N99:$N113,MATCH(1,IF($L99:$L113&lt;=AD$165,IF($M99:$M113&gt;=AD$165,1)),0))*$B99/12,0)</f>
        <v>9592.3041666666668</v>
      </c>
      <c r="AE264" s="154">
        <f t="array" ref="AE264">IFERROR(INDEX($N99:$N113,MATCH(1,IF($L99:$L113&lt;=AE$165,IF($M99:$M113&gt;=AE$165,1)),0))*$B99/12,0)</f>
        <v>9592.3041666666668</v>
      </c>
      <c r="AF264" s="154">
        <f t="array" ref="AF264">IFERROR(INDEX($N99:$N113,MATCH(1,IF($L99:$L113&lt;=AF$165,IF($M99:$M113&gt;=AF$165,1)),0))*$B99/12,0)</f>
        <v>9592.3041666666668</v>
      </c>
      <c r="AG264" s="154">
        <f t="array" ref="AG264">IFERROR(INDEX($N99:$N113,MATCH(1,IF($L99:$L113&lt;=AG$165,IF($M99:$M113&gt;=AG$165,1)),0))*$B99/12,0)</f>
        <v>9592.3041666666668</v>
      </c>
      <c r="AH264" s="154">
        <f t="array" ref="AH264">IFERROR(INDEX($N99:$N113,MATCH(1,IF($L99:$L113&lt;=AH$165,IF($M99:$M113&gt;=AH$165,1)),0))*$B99/12,0)</f>
        <v>9592.3041666666668</v>
      </c>
      <c r="AI264" s="154">
        <f t="array" ref="AI264">IFERROR(INDEX($N99:$N113,MATCH(1,IF($L99:$L113&lt;=AI$165,IF($M99:$M113&gt;=AI$165,1)),0))*$B99/12,0)</f>
        <v>9592.3041666666668</v>
      </c>
      <c r="AJ264" s="154">
        <f t="array" ref="AJ264">IFERROR(INDEX($N99:$N113,MATCH(1,IF($L99:$L113&lt;=AJ$165,IF($M99:$M113&gt;=AJ$165,1)),0))*$B99/12,0)</f>
        <v>9592.3041666666668</v>
      </c>
      <c r="AK264" s="154">
        <f t="array" ref="AK264">IFERROR(INDEX($N99:$N113,MATCH(1,IF($L99:$L113&lt;=AK$165,IF($M99:$M113&gt;=AK$165,1)),0))*$B99/12,0)</f>
        <v>9592.3041666666668</v>
      </c>
      <c r="AL264" s="154">
        <f t="array" ref="AL264">IFERROR(INDEX($N99:$N113,MATCH(1,IF($L99:$L113&lt;=AL$165,IF($M99:$M113&gt;=AL$165,1)),0))*$B99/12,0)</f>
        <v>9592.3041666666668</v>
      </c>
      <c r="AM264" s="154">
        <f t="array" ref="AM264">IFERROR(INDEX($N99:$N113,MATCH(1,IF($L99:$L113&lt;=AM$165,IF($M99:$M113&gt;=AM$165,1)),0))*$B99/12,0)</f>
        <v>9880.0732916666675</v>
      </c>
      <c r="AN264" s="154">
        <f t="array" ref="AN264">IFERROR(INDEX($N99:$N113,MATCH(1,IF($L99:$L113&lt;=AN$165,IF($M99:$M113&gt;=AN$165,1)),0))*$B99/12,0)</f>
        <v>9880.0732916666675</v>
      </c>
      <c r="AO264" s="154">
        <f t="array" ref="AO264">IFERROR(INDEX($N99:$N113,MATCH(1,IF($L99:$L113&lt;=AO$165,IF($M99:$M113&gt;=AO$165,1)),0))*$B99/12,0)</f>
        <v>9880.0732916666675</v>
      </c>
      <c r="AP264" s="154">
        <f t="array" ref="AP264">IFERROR(INDEX($N99:$N113,MATCH(1,IF($L99:$L113&lt;=AP$165,IF($M99:$M113&gt;=AP$165,1)),0))*$B99/12,0)</f>
        <v>9880.0732916666675</v>
      </c>
      <c r="AQ264" s="154">
        <f t="array" ref="AQ264">IFERROR(INDEX($N99:$N113,MATCH(1,IF($L99:$L113&lt;=AQ$165,IF($M99:$M113&gt;=AQ$165,1)),0))*$B99/12,0)</f>
        <v>9880.0732916666675</v>
      </c>
      <c r="AR264" s="154">
        <f t="array" ref="AR264">IFERROR(INDEX($N99:$N113,MATCH(1,IF($L99:$L113&lt;=AR$165,IF($M99:$M113&gt;=AR$165,1)),0))*$B99/12,0)</f>
        <v>9880.0732916666675</v>
      </c>
      <c r="AS264" s="154">
        <f t="array" ref="AS264">IFERROR(INDEX($N99:$N113,MATCH(1,IF($L99:$L113&lt;=AS$165,IF($M99:$M113&gt;=AS$165,1)),0))*$B99/12,0)</f>
        <v>9880.0732916666675</v>
      </c>
      <c r="AT264" s="154">
        <f t="array" ref="AT264">IFERROR(INDEX($N99:$N113,MATCH(1,IF($L99:$L113&lt;=AT$165,IF($M99:$M113&gt;=AT$165,1)),0))*$B99/12,0)</f>
        <v>9880.0732916666675</v>
      </c>
      <c r="AU264" s="154">
        <f t="array" ref="AU264">IFERROR(INDEX($N99:$N113,MATCH(1,IF($L99:$L113&lt;=AU$165,IF($M99:$M113&gt;=AU$165,1)),0))*$B99/12,0)</f>
        <v>9880.0732916666675</v>
      </c>
      <c r="AV264" s="154">
        <f t="array" ref="AV264">IFERROR(INDEX($N99:$N113,MATCH(1,IF($L99:$L113&lt;=AV$165,IF($M99:$M113&gt;=AV$165,1)),0))*$B99/12,0)</f>
        <v>9880.0732916666675</v>
      </c>
      <c r="AW264" s="154">
        <f t="array" ref="AW264">IFERROR(INDEX($N99:$N113,MATCH(1,IF($L99:$L113&lt;=AW$165,IF($M99:$M113&gt;=AW$165,1)),0))*$B99/12,0)</f>
        <v>9880.0732916666675</v>
      </c>
      <c r="AX264" s="154">
        <f t="array" ref="AX264">IFERROR(INDEX($N99:$N113,MATCH(1,IF($L99:$L113&lt;=AX$165,IF($M99:$M113&gt;=AX$165,1)),0))*$B99/12,0)</f>
        <v>9880.0732916666675</v>
      </c>
      <c r="AY264" s="154">
        <f t="array" ref="AY264">IFERROR(INDEX($N99:$N113,MATCH(1,IF($L99:$L113&lt;=AY$165,IF($M99:$M113&gt;=AY$165,1)),0))*$B99/12,0)</f>
        <v>10176.475490416668</v>
      </c>
      <c r="AZ264" s="154">
        <f t="array" ref="AZ264">IFERROR(INDEX($N99:$N113,MATCH(1,IF($L99:$L113&lt;=AZ$165,IF($M99:$M113&gt;=AZ$165,1)),0))*$B99/12,0)</f>
        <v>10176.475490416668</v>
      </c>
      <c r="BA264" s="154">
        <f t="array" ref="BA264">IFERROR(INDEX($N99:$N113,MATCH(1,IF($L99:$L113&lt;=BA$165,IF($M99:$M113&gt;=BA$165,1)),0))*$B99/12,0)</f>
        <v>10176.475490416668</v>
      </c>
      <c r="BB264" s="154">
        <f t="array" ref="BB264">IFERROR(INDEX($N99:$N113,MATCH(1,IF($L99:$L113&lt;=BB$165,IF($M99:$M113&gt;=BB$165,1)),0))*$B99/12,0)</f>
        <v>10176.475490416668</v>
      </c>
      <c r="BC264" s="154">
        <f t="array" ref="BC264">IFERROR(INDEX($N99:$N113,MATCH(1,IF($L99:$L113&lt;=BC$165,IF($M99:$M113&gt;=BC$165,1)),0))*$B99/12,0)</f>
        <v>10176.475490416668</v>
      </c>
      <c r="BD264" s="154">
        <f t="array" ref="BD264">IFERROR(INDEX($N99:$N113,MATCH(1,IF($L99:$L113&lt;=BD$165,IF($M99:$M113&gt;=BD$165,1)),0))*$B99/12,0)</f>
        <v>10176.475490416668</v>
      </c>
      <c r="BE264" s="154">
        <f t="array" ref="BE264">IFERROR(INDEX($N99:$N113,MATCH(1,IF($L99:$L113&lt;=BE$165,IF($M99:$M113&gt;=BE$165,1)),0))*$B99/12,0)</f>
        <v>10176.475490416668</v>
      </c>
      <c r="BF264" s="154">
        <f t="array" ref="BF264">IFERROR(INDEX($N99:$N113,MATCH(1,IF($L99:$L113&lt;=BF$165,IF($M99:$M113&gt;=BF$165,1)),0))*$B99/12,0)</f>
        <v>10176.475490416668</v>
      </c>
      <c r="BG264" s="154">
        <f t="array" ref="BG264">IFERROR(INDEX($N99:$N113,MATCH(1,IF($L99:$L113&lt;=BG$165,IF($M99:$M113&gt;=BG$165,1)),0))*$B99/12,0)</f>
        <v>10176.475490416668</v>
      </c>
      <c r="BH264" s="154">
        <f t="array" ref="BH264">IFERROR(INDEX($N99:$N113,MATCH(1,IF($L99:$L113&lt;=BH$165,IF($M99:$M113&gt;=BH$165,1)),0))*$B99/12,0)</f>
        <v>10176.475490416668</v>
      </c>
      <c r="BI264" s="154">
        <f t="array" ref="BI264">IFERROR(INDEX($N99:$N113,MATCH(1,IF($L99:$L113&lt;=BI$165,IF($M99:$M113&gt;=BI$165,1)),0))*$B99/12,0)</f>
        <v>10176.475490416668</v>
      </c>
      <c r="BJ264" s="154">
        <f t="array" ref="BJ264">IFERROR(INDEX($N99:$N113,MATCH(1,IF($L99:$L113&lt;=BJ$165,IF($M99:$M113&gt;=BJ$165,1)),0))*$B99/12,0)</f>
        <v>10176.475490416668</v>
      </c>
      <c r="BK264" s="154">
        <f t="array" ref="BK264">IFERROR(INDEX($N99:$N113,MATCH(1,IF($L99:$L113&lt;=BK$165,IF($M99:$M113&gt;=BK$165,1)),0))*$B99/12,0)</f>
        <v>10481.769755129169</v>
      </c>
      <c r="BL264" s="154">
        <f t="array" ref="BL264">IFERROR(INDEX($N99:$N113,MATCH(1,IF($L99:$L113&lt;=BL$165,IF($M99:$M113&gt;=BL$165,1)),0))*$B99/12,0)</f>
        <v>10481.769755129169</v>
      </c>
      <c r="BM264" s="154">
        <f t="array" ref="BM264">IFERROR(INDEX($N99:$N113,MATCH(1,IF($L99:$L113&lt;=BM$165,IF($M99:$M113&gt;=BM$165,1)),0))*$B99/12,0)</f>
        <v>10481.769755129169</v>
      </c>
      <c r="BN264" s="154">
        <f t="array" ref="BN264">IFERROR(INDEX($N99:$N113,MATCH(1,IF($L99:$L113&lt;=BN$165,IF($M99:$M113&gt;=BN$165,1)),0))*$B99/12,0)</f>
        <v>10481.769755129169</v>
      </c>
      <c r="BO264" s="154">
        <f t="array" ref="BO264">IFERROR(INDEX($N99:$N113,MATCH(1,IF($L99:$L113&lt;=BO$165,IF($M99:$M113&gt;=BO$165,1)),0))*$B99/12,0)</f>
        <v>10481.769755129169</v>
      </c>
      <c r="BP264" s="154">
        <f t="array" ref="BP264">IFERROR(INDEX($N99:$N113,MATCH(1,IF($L99:$L113&lt;=BP$165,IF($M99:$M113&gt;=BP$165,1)),0))*$B99/12,0)</f>
        <v>10481.769755129169</v>
      </c>
      <c r="BQ264" s="154">
        <f t="array" ref="BQ264">IFERROR(INDEX($N99:$N113,MATCH(1,IF($L99:$L113&lt;=BQ$165,IF($M99:$M113&gt;=BQ$165,1)),0))*$B99/12,0)</f>
        <v>10481.769755129169</v>
      </c>
      <c r="BR264" s="154">
        <f t="array" ref="BR264">IFERROR(INDEX($N99:$N113,MATCH(1,IF($L99:$L113&lt;=BR$165,IF($M99:$M113&gt;=BR$165,1)),0))*$B99/12,0)</f>
        <v>10481.769755129169</v>
      </c>
      <c r="BS264" s="154">
        <f t="array" ref="BS264">IFERROR(INDEX($N99:$N113,MATCH(1,IF($L99:$L113&lt;=BS$165,IF($M99:$M113&gt;=BS$165,1)),0))*$B99/12,0)</f>
        <v>10481.769755129169</v>
      </c>
      <c r="BT264" s="154">
        <f t="array" ref="BT264">IFERROR(INDEX($N99:$N113,MATCH(1,IF($L99:$L113&lt;=BT$165,IF($M99:$M113&gt;=BT$165,1)),0))*$B99/12,0)</f>
        <v>10481.769755129169</v>
      </c>
      <c r="BU264" s="154">
        <f t="array" ref="BU264">IFERROR(INDEX($N99:$N113,MATCH(1,IF($L99:$L113&lt;=BU$165,IF($M99:$M113&gt;=BU$165,1)),0))*$B99/12,0)</f>
        <v>10481.769755129169</v>
      </c>
      <c r="BV264" s="154">
        <f t="array" ref="BV264">IFERROR(INDEX($N99:$N113,MATCH(1,IF($L99:$L113&lt;=BV$165,IF($M99:$M113&gt;=BV$165,1)),0))*$B99/12,0)</f>
        <v>10481.769755129169</v>
      </c>
      <c r="BW264" s="154">
        <f t="array" ref="BW264">IFERROR(INDEX($N99:$N113,MATCH(1,IF($L99:$L113&lt;=BW$165,IF($M99:$M113&gt;=BW$165,1)),0))*$B99/12,0)</f>
        <v>10796.222847783045</v>
      </c>
      <c r="BX264" s="154">
        <f t="array" ref="BX264">IFERROR(INDEX($N99:$N113,MATCH(1,IF($L99:$L113&lt;=BX$165,IF($M99:$M113&gt;=BX$165,1)),0))*$B99/12,0)</f>
        <v>10796.222847783045</v>
      </c>
      <c r="BY264" s="154">
        <f t="array" ref="BY264">IFERROR(INDEX($N99:$N113,MATCH(1,IF($L99:$L113&lt;=BY$165,IF($M99:$M113&gt;=BY$165,1)),0))*$B99/12,0)</f>
        <v>10796.222847783045</v>
      </c>
      <c r="BZ264" s="154">
        <f t="array" ref="BZ264">IFERROR(INDEX($N99:$N113,MATCH(1,IF($L99:$L113&lt;=BZ$165,IF($M99:$M113&gt;=BZ$165,1)),0))*$B99/12,0)</f>
        <v>10796.222847783045</v>
      </c>
      <c r="CA264" s="154">
        <f t="array" ref="CA264">IFERROR(INDEX($N99:$N113,MATCH(1,IF($L99:$L113&lt;=CA$165,IF($M99:$M113&gt;=CA$165,1)),0))*$B99/12,0)</f>
        <v>10796.222847783045</v>
      </c>
      <c r="CB264" s="154">
        <f t="array" ref="CB264">IFERROR(INDEX($N99:$N113,MATCH(1,IF($L99:$L113&lt;=CB$165,IF($M99:$M113&gt;=CB$165,1)),0))*$B99/12,0)</f>
        <v>10796.222847783045</v>
      </c>
      <c r="CC264" s="154">
        <f t="array" ref="CC264">IFERROR(INDEX($N99:$N113,MATCH(1,IF($L99:$L113&lt;=CC$165,IF($M99:$M113&gt;=CC$165,1)),0))*$B99/12,0)</f>
        <v>10796.222847783045</v>
      </c>
      <c r="CD264" s="154">
        <f t="array" ref="CD264">IFERROR(INDEX($N99:$N113,MATCH(1,IF($L99:$L113&lt;=CD$165,IF($M99:$M113&gt;=CD$165,1)),0))*$B99/12,0)</f>
        <v>10796.222847783045</v>
      </c>
      <c r="CE264" s="154">
        <f t="array" ref="CE264">IFERROR(INDEX($N99:$N113,MATCH(1,IF($L99:$L113&lt;=CE$165,IF($M99:$M113&gt;=CE$165,1)),0))*$B99/12,0)</f>
        <v>10796.222847783045</v>
      </c>
      <c r="CF264" s="154">
        <f t="array" ref="CF264">IFERROR(INDEX($N99:$N113,MATCH(1,IF($L99:$L113&lt;=CF$165,IF($M99:$M113&gt;=CF$165,1)),0))*$B99/12,0)</f>
        <v>10796.222847783045</v>
      </c>
      <c r="CG264" s="154">
        <f t="array" ref="CG264">IFERROR(INDEX($N99:$N113,MATCH(1,IF($L99:$L113&lt;=CG$165,IF($M99:$M113&gt;=CG$165,1)),0))*$B99/12,0)</f>
        <v>10796.222847783045</v>
      </c>
      <c r="CH264" s="154">
        <f t="array" ref="CH264">IFERROR(INDEX($N99:$N113,MATCH(1,IF($L99:$L113&lt;=CH$165,IF($M99:$M113&gt;=CH$165,1)),0))*$B99/12,0)</f>
        <v>10796.222847783045</v>
      </c>
      <c r="CI264" s="154">
        <f t="array" ref="CI264">IFERROR(INDEX($N99:$N113,MATCH(1,IF($L99:$L113&lt;=CI$165,IF($M99:$M113&gt;=CI$165,1)),0))*$B99/12,0)</f>
        <v>11120.109533216537</v>
      </c>
      <c r="CJ264" s="154">
        <f t="array" ref="CJ264">IFERROR(INDEX($N99:$N113,MATCH(1,IF($L99:$L113&lt;=CJ$165,IF($M99:$M113&gt;=CJ$165,1)),0))*$B99/12,0)</f>
        <v>11120.109533216537</v>
      </c>
      <c r="CK264" s="154">
        <f t="array" ref="CK264">IFERROR(INDEX($N99:$N113,MATCH(1,IF($L99:$L113&lt;=CK$165,IF($M99:$M113&gt;=CK$165,1)),0))*$B99/12,0)</f>
        <v>11120.109533216537</v>
      </c>
      <c r="CL264" s="154">
        <f t="array" ref="CL264">IFERROR(INDEX($N99:$N113,MATCH(1,IF($L99:$L113&lt;=CL$165,IF($M99:$M113&gt;=CL$165,1)),0))*$B99/12,0)</f>
        <v>11120.109533216537</v>
      </c>
      <c r="CM264" s="154">
        <f t="array" ref="CM264">IFERROR(INDEX($N99:$N113,MATCH(1,IF($L99:$L113&lt;=CM$165,IF($M99:$M113&gt;=CM$165,1)),0))*$B99/12,0)</f>
        <v>11120.109533216537</v>
      </c>
      <c r="CN264" s="154">
        <f t="array" ref="CN264">IFERROR(INDEX($N99:$N113,MATCH(1,IF($L99:$L113&lt;=CN$165,IF($M99:$M113&gt;=CN$165,1)),0))*$B99/12,0)</f>
        <v>11120.109533216537</v>
      </c>
      <c r="CO264" s="154">
        <f t="array" ref="CO264">IFERROR(INDEX($N99:$N113,MATCH(1,IF($L99:$L113&lt;=CO$165,IF($M99:$M113&gt;=CO$165,1)),0))*$B99/12,0)</f>
        <v>11120.109533216537</v>
      </c>
      <c r="CP264" s="154">
        <f t="array" ref="CP264">IFERROR(INDEX($N99:$N113,MATCH(1,IF($L99:$L113&lt;=CP$165,IF($M99:$M113&gt;=CP$165,1)),0))*$B99/12,0)</f>
        <v>11120.109533216537</v>
      </c>
      <c r="CQ264" s="154">
        <f t="array" ref="CQ264">IFERROR(INDEX($N99:$N113,MATCH(1,IF($L99:$L113&lt;=CQ$165,IF($M99:$M113&gt;=CQ$165,1)),0))*$B99/12,0)</f>
        <v>11120.109533216537</v>
      </c>
      <c r="CR264" s="154">
        <f t="array" ref="CR264">IFERROR(INDEX($N99:$N113,MATCH(1,IF($L99:$L113&lt;=CR$165,IF($M99:$M113&gt;=CR$165,1)),0))*$B99/12,0)</f>
        <v>11120.109533216537</v>
      </c>
      <c r="CS264" s="154">
        <f t="array" ref="CS264">IFERROR(INDEX($N99:$N113,MATCH(1,IF($L99:$L113&lt;=CS$165,IF($M99:$M113&gt;=CS$165,1)),0))*$B99/12,0)</f>
        <v>11120.109533216537</v>
      </c>
      <c r="CT264" s="154">
        <f t="array" ref="CT264">IFERROR(INDEX($N99:$N113,MATCH(1,IF($L99:$L113&lt;=CT$165,IF($M99:$M113&gt;=CT$165,1)),0))*$B99/12,0)</f>
        <v>11120.109533216537</v>
      </c>
      <c r="CU264" s="154">
        <f t="array" ref="CU264">IFERROR(INDEX($N99:$N113,MATCH(1,IF($L99:$L113&lt;=CU$165,IF($M99:$M113&gt;=CU$165,1)),0))*$B99/12,0)</f>
        <v>11453.712819213033</v>
      </c>
      <c r="CV264" s="154">
        <f t="array" ref="CV264">IFERROR(INDEX($N99:$N113,MATCH(1,IF($L99:$L113&lt;=CV$165,IF($M99:$M113&gt;=CV$165,1)),0))*$B99/12,0)</f>
        <v>11453.712819213033</v>
      </c>
      <c r="CW264" s="154">
        <f t="array" ref="CW264">IFERROR(INDEX($N99:$N113,MATCH(1,IF($L99:$L113&lt;=CW$165,IF($M99:$M113&gt;=CW$165,1)),0))*$B99/12,0)</f>
        <v>11453.712819213033</v>
      </c>
      <c r="CX264" s="154">
        <f t="array" ref="CX264">IFERROR(INDEX($N99:$N113,MATCH(1,IF($L99:$L113&lt;=CX$165,IF($M99:$M113&gt;=CX$165,1)),0))*$B99/12,0)</f>
        <v>11453.712819213033</v>
      </c>
      <c r="CY264" s="154">
        <f t="array" ref="CY264">IFERROR(INDEX($N99:$N113,MATCH(1,IF($L99:$L113&lt;=CY$165,IF($M99:$M113&gt;=CY$165,1)),0))*$B99/12,0)</f>
        <v>11453.712819213033</v>
      </c>
      <c r="CZ264" s="154">
        <f t="array" ref="CZ264">IFERROR(INDEX($N99:$N113,MATCH(1,IF($L99:$L113&lt;=CZ$165,IF($M99:$M113&gt;=CZ$165,1)),0))*$B99/12,0)</f>
        <v>11453.712819213033</v>
      </c>
      <c r="DA264" s="154">
        <f t="array" ref="DA264">IFERROR(INDEX($N99:$N113,MATCH(1,IF($L99:$L113&lt;=DA$165,IF($M99:$M113&gt;=DA$165,1)),0))*$B99/12,0)</f>
        <v>11453.712819213033</v>
      </c>
      <c r="DB264" s="154">
        <f t="array" ref="DB264">IFERROR(INDEX($N99:$N113,MATCH(1,IF($L99:$L113&lt;=DB$165,IF($M99:$M113&gt;=DB$165,1)),0))*$B99/12,0)</f>
        <v>11453.712819213033</v>
      </c>
      <c r="DC264" s="154">
        <f t="array" ref="DC264">IFERROR(INDEX($N99:$N113,MATCH(1,IF($L99:$L113&lt;=DC$165,IF($M99:$M113&gt;=DC$165,1)),0))*$B99/12,0)</f>
        <v>11453.712819213033</v>
      </c>
      <c r="DD264" s="154">
        <f t="array" ref="DD264">IFERROR(INDEX($N99:$N113,MATCH(1,IF($L99:$L113&lt;=DD$165,IF($M99:$M113&gt;=DD$165,1)),0))*$B99/12,0)</f>
        <v>11453.712819213033</v>
      </c>
      <c r="DE264" s="154">
        <f t="array" ref="DE264">IFERROR(INDEX($N99:$N113,MATCH(1,IF($L99:$L113&lt;=DE$165,IF($M99:$M113&gt;=DE$165,1)),0))*$B99/12,0)</f>
        <v>11453.712819213033</v>
      </c>
      <c r="DF264" s="154">
        <f t="array" ref="DF264">IFERROR(INDEX($N99:$N113,MATCH(1,IF($L99:$L113&lt;=DF$165,IF($M99:$M113&gt;=DF$165,1)),0))*$B99/12,0)</f>
        <v>11453.712819213033</v>
      </c>
      <c r="DG264" s="154">
        <f t="array" ref="DG264">IFERROR(INDEX($N99:$N113,MATCH(1,IF($L99:$L113&lt;=DG$165,IF($M99:$M113&gt;=DG$165,1)),0))*$B99/12,0)</f>
        <v>11797.324203789423</v>
      </c>
      <c r="DH264" s="154">
        <f t="array" ref="DH264">IFERROR(INDEX($N99:$N113,MATCH(1,IF($L99:$L113&lt;=DH$165,IF($M99:$M113&gt;=DH$165,1)),0))*$B99/12,0)</f>
        <v>11797.324203789423</v>
      </c>
      <c r="DI264" s="154">
        <f t="array" ref="DI264">IFERROR(INDEX($N99:$N113,MATCH(1,IF($L99:$L113&lt;=DI$165,IF($M99:$M113&gt;=DI$165,1)),0))*$B99/12,0)</f>
        <v>11797.324203789423</v>
      </c>
      <c r="DJ264" s="154">
        <f t="array" ref="DJ264">IFERROR(INDEX($N99:$N113,MATCH(1,IF($L99:$L113&lt;=DJ$165,IF($M99:$M113&gt;=DJ$165,1)),0))*$B99/12,0)</f>
        <v>11797.324203789423</v>
      </c>
      <c r="DK264" s="154">
        <f t="array" ref="DK264">IFERROR(INDEX($N99:$N113,MATCH(1,IF($L99:$L113&lt;=DK$165,IF($M99:$M113&gt;=DK$165,1)),0))*$B99/12,0)</f>
        <v>11797.324203789423</v>
      </c>
      <c r="DL264" s="154">
        <f t="array" ref="DL264">IFERROR(INDEX($N99:$N113,MATCH(1,IF($L99:$L113&lt;=DL$165,IF($M99:$M113&gt;=DL$165,1)),0))*$B99/12,0)</f>
        <v>11797.324203789423</v>
      </c>
      <c r="DM264" s="154">
        <f t="array" ref="DM264">IFERROR(INDEX($N99:$N113,MATCH(1,IF($L99:$L113&lt;=DM$165,IF($M99:$M113&gt;=DM$165,1)),0))*$B99/12,0)</f>
        <v>11797.324203789423</v>
      </c>
      <c r="DN264" s="154">
        <f t="array" ref="DN264">IFERROR(INDEX($N99:$N113,MATCH(1,IF($L99:$L113&lt;=DN$165,IF($M99:$M113&gt;=DN$165,1)),0))*$B99/12,0)</f>
        <v>11797.324203789423</v>
      </c>
      <c r="DO264" s="154">
        <f t="array" ref="DO264">IFERROR(INDEX($N99:$N113,MATCH(1,IF($L99:$L113&lt;=DO$165,IF($M99:$M113&gt;=DO$165,1)),0))*$B99/12,0)</f>
        <v>11797.324203789423</v>
      </c>
      <c r="DP264" s="154">
        <f t="array" ref="DP264">IFERROR(INDEX($N99:$N113,MATCH(1,IF($L99:$L113&lt;=DP$165,IF($M99:$M113&gt;=DP$165,1)),0))*$B99/12,0)</f>
        <v>11797.324203789423</v>
      </c>
      <c r="DQ264" s="154">
        <f t="array" ref="DQ264">IFERROR(INDEX($N99:$N113,MATCH(1,IF($L99:$L113&lt;=DQ$165,IF($M99:$M113&gt;=DQ$165,1)),0))*$B99/12,0)</f>
        <v>11797.324203789423</v>
      </c>
      <c r="DR264" s="154">
        <f t="array" ref="DR264">IFERROR(INDEX($N99:$N113,MATCH(1,IF($L99:$L113&lt;=DR$165,IF($M99:$M113&gt;=DR$165,1)),0))*$B99/12,0)</f>
        <v>11797.324203789423</v>
      </c>
      <c r="DS264" s="154">
        <f t="array" ref="DS264">IFERROR(INDEX($N99:$N113,MATCH(1,IF($L99:$L113&lt;=DS$165,IF($M99:$M113&gt;=DS$165,1)),0))*$B99/12,0)</f>
        <v>12151.243929903108</v>
      </c>
      <c r="DT264" s="154">
        <f t="array" ref="DT264">IFERROR(INDEX($N99:$N113,MATCH(1,IF($L99:$L113&lt;=DT$165,IF($M99:$M113&gt;=DT$165,1)),0))*$B99/12,0)</f>
        <v>12151.243929903108</v>
      </c>
      <c r="DU264" s="154">
        <f t="array" ref="DU264">IFERROR(INDEX($N99:$N113,MATCH(1,IF($L99:$L113&lt;=DU$165,IF($M99:$M113&gt;=DU$165,1)),0))*$B99/12,0)</f>
        <v>12151.243929903108</v>
      </c>
      <c r="DV264" s="154">
        <f t="array" ref="DV264">IFERROR(INDEX($N99:$N113,MATCH(1,IF($L99:$L113&lt;=DV$165,IF($M99:$M113&gt;=DV$165,1)),0))*$B99/12,0)</f>
        <v>12151.243929903108</v>
      </c>
      <c r="DW264" s="154">
        <f t="array" ref="DW264">IFERROR(INDEX($N99:$N113,MATCH(1,IF($L99:$L113&lt;=DW$165,IF($M99:$M113&gt;=DW$165,1)),0))*$B99/12,0)</f>
        <v>12151.243929903108</v>
      </c>
      <c r="DX264" s="154">
        <f t="array" ref="DX264">IFERROR(INDEX($N99:$N113,MATCH(1,IF($L99:$L113&lt;=DX$165,IF($M99:$M113&gt;=DX$165,1)),0))*$B99/12,0)</f>
        <v>12151.243929903108</v>
      </c>
      <c r="DY264" s="154">
        <f t="array" ref="DY264">IFERROR(INDEX($N99:$N113,MATCH(1,IF($L99:$L113&lt;=DY$165,IF($M99:$M113&gt;=DY$165,1)),0))*$B99/12,0)</f>
        <v>12151.243929903108</v>
      </c>
      <c r="DZ264" s="154">
        <f t="array" ref="DZ264">IFERROR(INDEX($N99:$N113,MATCH(1,IF($L99:$L113&lt;=DZ$165,IF($M99:$M113&gt;=DZ$165,1)),0))*$B99/12,0)</f>
        <v>12151.243929903108</v>
      </c>
      <c r="EA264" s="154">
        <f t="array" ref="EA264">IFERROR(INDEX($N99:$N113,MATCH(1,IF($L99:$L113&lt;=EA$165,IF($M99:$M113&gt;=EA$165,1)),0))*$B99/12,0)</f>
        <v>12151.243929903108</v>
      </c>
      <c r="EB264" s="154">
        <f t="array" ref="EB264">IFERROR(INDEX($N99:$N113,MATCH(1,IF($L99:$L113&lt;=EB$165,IF($M99:$M113&gt;=EB$165,1)),0))*$B99/12,0)</f>
        <v>12151.243929903108</v>
      </c>
      <c r="EC264" s="154">
        <f t="array" ref="EC264">IFERROR(INDEX($N99:$N113,MATCH(1,IF($L99:$L113&lt;=EC$165,IF($M99:$M113&gt;=EC$165,1)),0))*$B99/12,0)</f>
        <v>12151.243929903108</v>
      </c>
      <c r="ED264" s="154">
        <f t="array" ref="ED264">IFERROR(INDEX($N99:$N113,MATCH(1,IF($L99:$L113&lt;=ED$165,IF($M99:$M113&gt;=ED$165,1)),0))*$B99/12,0)</f>
        <v>12151.243929903108</v>
      </c>
      <c r="EE264" s="154">
        <f t="array" ref="EE264">IFERROR(INDEX($N99:$N113,MATCH(1,IF($L99:$L113&lt;=EE$165,IF($M99:$M113&gt;=EE$165,1)),0))*$B99/12,0)</f>
        <v>12515.781247800202</v>
      </c>
      <c r="EF264" s="154">
        <f t="array" ref="EF264">IFERROR(INDEX($N99:$N113,MATCH(1,IF($L99:$L113&lt;=EF$165,IF($M99:$M113&gt;=EF$165,1)),0))*$B99/12,0)</f>
        <v>12515.781247800202</v>
      </c>
      <c r="EG264" s="154">
        <f t="array" ref="EG264">IFERROR(INDEX($N99:$N113,MATCH(1,IF($L99:$L113&lt;=EG$165,IF($M99:$M113&gt;=EG$165,1)),0))*$B99/12,0)</f>
        <v>12515.781247800202</v>
      </c>
      <c r="EH264" s="154">
        <f t="array" ref="EH264">IFERROR(INDEX($N99:$N113,MATCH(1,IF($L99:$L113&lt;=EH$165,IF($M99:$M113&gt;=EH$165,1)),0))*$B99/12,0)</f>
        <v>12515.781247800202</v>
      </c>
      <c r="EI264" s="154">
        <f t="array" ref="EI264">IFERROR(INDEX($N99:$N113,MATCH(1,IF($L99:$L113&lt;=EI$165,IF($M99:$M113&gt;=EI$165,1)),0))*$B99/12,0)</f>
        <v>12515.781247800202</v>
      </c>
      <c r="EJ264" s="154">
        <f t="array" ref="EJ264">IFERROR(INDEX($N99:$N113,MATCH(1,IF($L99:$L113&lt;=EJ$165,IF($M99:$M113&gt;=EJ$165,1)),0))*$B99/12,0)</f>
        <v>12515.781247800202</v>
      </c>
      <c r="EK264" s="154">
        <f t="array" ref="EK264">IFERROR(INDEX($N99:$N113,MATCH(1,IF($L99:$L113&lt;=EK$165,IF($M99:$M113&gt;=EK$165,1)),0))*$B99/12,0)</f>
        <v>12515.781247800202</v>
      </c>
      <c r="EL264" s="154">
        <f t="array" ref="EL264">IFERROR(INDEX($N99:$N113,MATCH(1,IF($L99:$L113&lt;=EL$165,IF($M99:$M113&gt;=EL$165,1)),0))*$B99/12,0)</f>
        <v>12515.781247800202</v>
      </c>
      <c r="EM264" s="154">
        <f t="array" ref="EM264">IFERROR(INDEX($N99:$N113,MATCH(1,IF($L99:$L113&lt;=EM$165,IF($M99:$M113&gt;=EM$165,1)),0))*$B99/12,0)</f>
        <v>12515.781247800202</v>
      </c>
      <c r="EN264" s="154">
        <f t="array" ref="EN264">IFERROR(INDEX($N99:$N113,MATCH(1,IF($L99:$L113&lt;=EN$165,IF($M99:$M113&gt;=EN$165,1)),0))*$B99/12,0)</f>
        <v>12515.781247800202</v>
      </c>
      <c r="EO264" s="154">
        <f t="array" ref="EO264">IFERROR(INDEX($N99:$N113,MATCH(1,IF($L99:$L113&lt;=EO$165,IF($M99:$M113&gt;=EO$165,1)),0))*$B99/12,0)</f>
        <v>12515.781247800202</v>
      </c>
      <c r="EP264" s="154">
        <f t="array" ref="EP264">IFERROR(INDEX($N99:$N113,MATCH(1,IF($L99:$L113&lt;=EP$165,IF($M99:$M113&gt;=EP$165,1)),0))*$B99/12,0)</f>
        <v>12515.781247800202</v>
      </c>
      <c r="EQ264" s="154">
        <f t="array" ref="EQ264">IFERROR(INDEX($N99:$N113,MATCH(1,IF($L99:$L113&lt;=EQ$165,IF($M99:$M113&gt;=EQ$165,1)),0))*$B99/12,0)</f>
        <v>12891.254685234207</v>
      </c>
      <c r="ER264" s="154">
        <f t="array" ref="ER264">IFERROR(INDEX($N99:$N113,MATCH(1,IF($L99:$L113&lt;=ER$165,IF($M99:$M113&gt;=ER$165,1)),0))*$B99/12,0)</f>
        <v>12891.254685234207</v>
      </c>
      <c r="ES264" s="154">
        <f t="array" ref="ES264">IFERROR(INDEX($N99:$N113,MATCH(1,IF($L99:$L113&lt;=ES$165,IF($M99:$M113&gt;=ES$165,1)),0))*$B99/12,0)</f>
        <v>12891.254685234207</v>
      </c>
      <c r="ET264" s="154">
        <f t="array" ref="ET264">IFERROR(INDEX($N99:$N113,MATCH(1,IF($L99:$L113&lt;=ET$165,IF($M99:$M113&gt;=ET$165,1)),0))*$B99/12,0)</f>
        <v>12891.254685234207</v>
      </c>
      <c r="EU264" s="154">
        <f t="array" ref="EU264">IFERROR(INDEX($N99:$N113,MATCH(1,IF($L99:$L113&lt;=EU$165,IF($M99:$M113&gt;=EU$165,1)),0))*$B99/12,0)</f>
        <v>12891.254685234207</v>
      </c>
      <c r="EV264" s="154">
        <f t="array" ref="EV264">IFERROR(INDEX($N99:$N113,MATCH(1,IF($L99:$L113&lt;=EV$165,IF($M99:$M113&gt;=EV$165,1)),0))*$B99/12,0)</f>
        <v>12891.254685234207</v>
      </c>
      <c r="EW264" s="154">
        <f t="array" ref="EW264">IFERROR(INDEX($N99:$N113,MATCH(1,IF($L99:$L113&lt;=EW$165,IF($M99:$M113&gt;=EW$165,1)),0))*$B99/12,0)</f>
        <v>12891.254685234207</v>
      </c>
      <c r="EX264" s="154">
        <f t="array" ref="EX264">IFERROR(INDEX($N99:$N113,MATCH(1,IF($L99:$L113&lt;=EX$165,IF($M99:$M113&gt;=EX$165,1)),0))*$B99/12,0)</f>
        <v>12891.254685234207</v>
      </c>
      <c r="EY264" s="154">
        <f t="array" ref="EY264">IFERROR(INDEX($N99:$N113,MATCH(1,IF($L99:$L113&lt;=EY$165,IF($M99:$M113&gt;=EY$165,1)),0))*$B99/12,0)</f>
        <v>12891.254685234207</v>
      </c>
      <c r="EZ264" s="154">
        <f t="array" ref="EZ264">IFERROR(INDEX($N99:$N113,MATCH(1,IF($L99:$L113&lt;=EZ$165,IF($M99:$M113&gt;=EZ$165,1)),0))*$B99/12,0)</f>
        <v>12891.254685234207</v>
      </c>
      <c r="FA264" s="154">
        <f t="array" ref="FA264">IFERROR(INDEX($N99:$N113,MATCH(1,IF($L99:$L113&lt;=FA$165,IF($M99:$M113&gt;=FA$165,1)),0))*$B99/12,0)</f>
        <v>12891.254685234207</v>
      </c>
      <c r="FB264" s="154">
        <f t="array" ref="FB264">IFERROR(INDEX($N99:$N113,MATCH(1,IF($L99:$L113&lt;=FB$165,IF($M99:$M113&gt;=FB$165,1)),0))*$B99/12,0)</f>
        <v>12891.254685234207</v>
      </c>
      <c r="FC264" s="154">
        <f t="array" ref="FC264">IFERROR(INDEX($N99:$N113,MATCH(1,IF($L99:$L113&lt;=FC$165,IF($M99:$M113&gt;=FC$165,1)),0))*$B99/12,0)</f>
        <v>13277.992325791236</v>
      </c>
      <c r="FD264" s="154">
        <f t="array" ref="FD264">IFERROR(INDEX($N99:$N113,MATCH(1,IF($L99:$L113&lt;=FD$165,IF($M99:$M113&gt;=FD$165,1)),0))*$B99/12,0)</f>
        <v>13277.992325791236</v>
      </c>
      <c r="FE264" s="154">
        <f t="array" ref="FE264">IFERROR(INDEX($N99:$N113,MATCH(1,IF($L99:$L113&lt;=FE$165,IF($M99:$M113&gt;=FE$165,1)),0))*$B99/12,0)</f>
        <v>13277.992325791236</v>
      </c>
      <c r="FF264" s="154">
        <f t="array" ref="FF264">IFERROR(INDEX($N99:$N113,MATCH(1,IF($L99:$L113&lt;=FF$165,IF($M99:$M113&gt;=FF$165,1)),0))*$B99/12,0)</f>
        <v>13277.992325791236</v>
      </c>
      <c r="FG264" s="154">
        <f t="array" ref="FG264">IFERROR(INDEX($N99:$N113,MATCH(1,IF($L99:$L113&lt;=FG$165,IF($M99:$M113&gt;=FG$165,1)),0))*$B99/12,0)</f>
        <v>13277.992325791236</v>
      </c>
      <c r="FH264" s="154">
        <f t="array" ref="FH264">IFERROR(INDEX($N99:$N113,MATCH(1,IF($L99:$L113&lt;=FH$165,IF($M99:$M113&gt;=FH$165,1)),0))*$B99/12,0)</f>
        <v>13277.992325791236</v>
      </c>
      <c r="FI264" s="154">
        <f t="array" ref="FI264">IFERROR(INDEX($N99:$N113,MATCH(1,IF($L99:$L113&lt;=FI$165,IF($M99:$M113&gt;=FI$165,1)),0))*$B99/12,0)</f>
        <v>13277.992325791236</v>
      </c>
      <c r="FJ264" s="154">
        <f t="array" ref="FJ264">IFERROR(INDEX($N99:$N113,MATCH(1,IF($L99:$L113&lt;=FJ$165,IF($M99:$M113&gt;=FJ$165,1)),0))*$B99/12,0)</f>
        <v>13277.992325791236</v>
      </c>
      <c r="FK264" s="154">
        <f t="array" ref="FK264">IFERROR(INDEX($N99:$N113,MATCH(1,IF($L99:$L113&lt;=FK$165,IF($M99:$M113&gt;=FK$165,1)),0))*$B99/12,0)</f>
        <v>13277.992325791236</v>
      </c>
      <c r="FL264" s="154">
        <f t="array" ref="FL264">IFERROR(INDEX($N99:$N113,MATCH(1,IF($L99:$L113&lt;=FL$165,IF($M99:$M113&gt;=FL$165,1)),0))*$B99/12,0)</f>
        <v>13277.992325791236</v>
      </c>
      <c r="FM264" s="154">
        <f t="array" ref="FM264">IFERROR(INDEX($N99:$N113,MATCH(1,IF($L99:$L113&lt;=FM$165,IF($M99:$M113&gt;=FM$165,1)),0))*$B99/12,0)</f>
        <v>13277.992325791236</v>
      </c>
      <c r="FN264" s="154">
        <f t="array" ref="FN264">IFERROR(INDEX($N99:$N113,MATCH(1,IF($L99:$L113&lt;=FN$165,IF($M99:$M113&gt;=FN$165,1)),0))*$B99/12,0)</f>
        <v>13277.992325791236</v>
      </c>
      <c r="FO264" s="154">
        <f t="array" ref="FO264">IFERROR(INDEX($N99:$N113,MATCH(1,IF($L99:$L113&lt;=FO$165,IF($M99:$M113&gt;=FO$165,1)),0))*$B99/12,0)</f>
        <v>13676.332095564971</v>
      </c>
      <c r="FP264" s="154">
        <f t="array" ref="FP264">IFERROR(INDEX($N99:$N113,MATCH(1,IF($L99:$L113&lt;=FP$165,IF($M99:$M113&gt;=FP$165,1)),0))*$B99/12,0)</f>
        <v>13676.332095564971</v>
      </c>
      <c r="FQ264" s="154">
        <f t="array" ref="FQ264">IFERROR(INDEX($N99:$N113,MATCH(1,IF($L99:$L113&lt;=FQ$165,IF($M99:$M113&gt;=FQ$165,1)),0))*$B99/12,0)</f>
        <v>13676.332095564971</v>
      </c>
      <c r="FR264" s="154">
        <f t="array" ref="FR264">IFERROR(INDEX($N99:$N113,MATCH(1,IF($L99:$L113&lt;=FR$165,IF($M99:$M113&gt;=FR$165,1)),0))*$B99/12,0)</f>
        <v>13676.332095564971</v>
      </c>
      <c r="FS264" s="154">
        <f t="array" ref="FS264">IFERROR(INDEX($N99:$N113,MATCH(1,IF($L99:$L113&lt;=FS$165,IF($M99:$M113&gt;=FS$165,1)),0))*$B99/12,0)</f>
        <v>13676.332095564971</v>
      </c>
      <c r="FT264" s="154">
        <f t="array" ref="FT264">IFERROR(INDEX($N99:$N113,MATCH(1,IF($L99:$L113&lt;=FT$165,IF($M99:$M113&gt;=FT$165,1)),0))*$B99/12,0)</f>
        <v>13676.332095564971</v>
      </c>
      <c r="FU264" s="154">
        <f t="array" ref="FU264">IFERROR(INDEX($N99:$N113,MATCH(1,IF($L99:$L113&lt;=FU$165,IF($M99:$M113&gt;=FU$165,1)),0))*$B99/12,0)</f>
        <v>13676.332095564971</v>
      </c>
      <c r="FV264" s="154">
        <f t="array" ref="FV264">IFERROR(INDEX($N99:$N113,MATCH(1,IF($L99:$L113&lt;=FV$165,IF($M99:$M113&gt;=FV$165,1)),0))*$B99/12,0)</f>
        <v>13676.332095564971</v>
      </c>
      <c r="FW264" s="154">
        <f t="array" ref="FW264">IFERROR(INDEX($N99:$N113,MATCH(1,IF($L99:$L113&lt;=FW$165,IF($M99:$M113&gt;=FW$165,1)),0))*$B99/12,0)</f>
        <v>13676.332095564971</v>
      </c>
      <c r="FX264" s="154">
        <f t="array" ref="FX264">IFERROR(INDEX($N99:$N113,MATCH(1,IF($L99:$L113&lt;=FX$165,IF($M99:$M113&gt;=FX$165,1)),0))*$B99/12,0)</f>
        <v>13676.332095564971</v>
      </c>
      <c r="FY264" s="154">
        <f t="array" ref="FY264">IFERROR(INDEX($N99:$N113,MATCH(1,IF($L99:$L113&lt;=FY$165,IF($M99:$M113&gt;=FY$165,1)),0))*$B99/12,0)</f>
        <v>13676.332095564971</v>
      </c>
      <c r="FZ264" s="154">
        <f t="array" ref="FZ264">IFERROR(INDEX($N99:$N113,MATCH(1,IF($L99:$L113&lt;=FZ$165,IF($M99:$M113&gt;=FZ$165,1)),0))*$B99/12,0)</f>
        <v>13676.332095564971</v>
      </c>
      <c r="GA264" s="154">
        <f t="array" ref="GA264">IFERROR(INDEX($N99:$N113,MATCH(1,IF($L99:$L113&lt;=GA$165,IF($M99:$M113&gt;=GA$165,1)),0))*$B99/12,0)</f>
        <v>0</v>
      </c>
      <c r="GB264" s="154">
        <f t="array" ref="GB264">IFERROR(INDEX($N99:$N113,MATCH(1,IF($L99:$L113&lt;=GB$165,IF($M99:$M113&gt;=GB$165,1)),0))*$B99/12,0)</f>
        <v>0</v>
      </c>
      <c r="GC264" s="154">
        <f t="array" ref="GC264">IFERROR(INDEX($N99:$N113,MATCH(1,IF($L99:$L113&lt;=GC$165,IF($M99:$M113&gt;=GC$165,1)),0))*$B99/12,0)</f>
        <v>0</v>
      </c>
      <c r="GD264" s="154">
        <f t="array" ref="GD264">IFERROR(INDEX($N99:$N113,MATCH(1,IF($L99:$L113&lt;=GD$165,IF($M99:$M113&gt;=GD$165,1)),0))*$B99/12,0)</f>
        <v>0</v>
      </c>
      <c r="GE264" s="154">
        <f t="array" ref="GE264">IFERROR(INDEX($N99:$N113,MATCH(1,IF($L99:$L113&lt;=GE$165,IF($M99:$M113&gt;=GE$165,1)),0))*$B99/12,0)</f>
        <v>0</v>
      </c>
      <c r="GF264" s="154">
        <f t="array" ref="GF264">IFERROR(INDEX($N99:$N113,MATCH(1,IF($L99:$L113&lt;=GF$165,IF($M99:$M113&gt;=GF$165,1)),0))*$B99/12,0)</f>
        <v>0</v>
      </c>
      <c r="GG264" s="154">
        <f t="array" ref="GG264">IFERROR(INDEX($N99:$N113,MATCH(1,IF($L99:$L113&lt;=GG$165,IF($M99:$M113&gt;=GG$165,1)),0))*$B99/12,0)</f>
        <v>0</v>
      </c>
      <c r="GH264" s="154">
        <f t="array" ref="GH264">IFERROR(INDEX($N99:$N113,MATCH(1,IF($L99:$L113&lt;=GH$165,IF($M99:$M113&gt;=GH$165,1)),0))*$B99/12,0)</f>
        <v>0</v>
      </c>
      <c r="GI264" s="154">
        <f t="array" ref="GI264">IFERROR(INDEX($N99:$N113,MATCH(1,IF($L99:$L113&lt;=GI$165,IF($M99:$M113&gt;=GI$165,1)),0))*$B99/12,0)</f>
        <v>0</v>
      </c>
      <c r="GJ264" s="154">
        <f t="array" ref="GJ264">IFERROR(INDEX($N99:$N113,MATCH(1,IF($L99:$L113&lt;=GJ$165,IF($M99:$M113&gt;=GJ$165,1)),0))*$B99/12,0)</f>
        <v>0</v>
      </c>
      <c r="GK264" s="154">
        <f t="array" ref="GK264">IFERROR(INDEX($N99:$N113,MATCH(1,IF($L99:$L113&lt;=GK$165,IF($M99:$M113&gt;=GK$165,1)),0))*$B99/12,0)</f>
        <v>0</v>
      </c>
      <c r="GL264" s="154">
        <f t="array" ref="GL264">IFERROR(INDEX($N99:$N113,MATCH(1,IF($L99:$L113&lt;=GL$165,IF($M99:$M113&gt;=GL$165,1)),0))*$B99/12,0)</f>
        <v>0</v>
      </c>
      <c r="GM264" s="154">
        <f t="array" ref="GM264">IFERROR(INDEX($N99:$N113,MATCH(1,IF($L99:$L113&lt;=GM$165,IF($M99:$M113&gt;=GM$165,1)),0))*$B99/12,0)</f>
        <v>0</v>
      </c>
      <c r="GN264" s="154">
        <f t="array" ref="GN264">IFERROR(INDEX($N99:$N113,MATCH(1,IF($L99:$L113&lt;=GN$165,IF($M99:$M113&gt;=GN$165,1)),0))*$B99/12,0)</f>
        <v>0</v>
      </c>
      <c r="GO264" s="154">
        <f t="array" ref="GO264">IFERROR(INDEX($N99:$N113,MATCH(1,IF($L99:$L113&lt;=GO$165,IF($M99:$M113&gt;=GO$165,1)),0))*$B99/12,0)</f>
        <v>0</v>
      </c>
      <c r="GP264" s="154">
        <f t="array" ref="GP264">IFERROR(INDEX($N99:$N113,MATCH(1,IF($L99:$L113&lt;=GP$165,IF($M99:$M113&gt;=GP$165,1)),0))*$B99/12,0)</f>
        <v>0</v>
      </c>
      <c r="GQ264" s="154">
        <f t="array" ref="GQ264">IFERROR(INDEX($N99:$N113,MATCH(1,IF($L99:$L113&lt;=GQ$165,IF($M99:$M113&gt;=GQ$165,1)),0))*$B99/12,0)</f>
        <v>0</v>
      </c>
      <c r="GR264" s="154">
        <f t="array" ref="GR264">IFERROR(INDEX($N99:$N113,MATCH(1,IF($L99:$L113&lt;=GR$165,IF($M99:$M113&gt;=GR$165,1)),0))*$B99/12,0)</f>
        <v>0</v>
      </c>
      <c r="GS264" s="154">
        <f t="array" ref="GS264">IFERROR(INDEX($N99:$N113,MATCH(1,IF($L99:$L113&lt;=GS$165,IF($M99:$M113&gt;=GS$165,1)),0))*$B99/12,0)</f>
        <v>0</v>
      </c>
      <c r="GT264" s="154">
        <f t="array" ref="GT264">IFERROR(INDEX($N99:$N113,MATCH(1,IF($L99:$L113&lt;=GT$165,IF($M99:$M113&gt;=GT$165,1)),0))*$B99/12,0)</f>
        <v>0</v>
      </c>
      <c r="GU264" s="154">
        <f t="array" ref="GU264">IFERROR(INDEX($N99:$N113,MATCH(1,IF($L99:$L113&lt;=GU$165,IF($M99:$M113&gt;=GU$165,1)),0))*$B99/12,0)</f>
        <v>0</v>
      </c>
      <c r="GV264" s="154">
        <f t="array" ref="GV264">IFERROR(INDEX($N99:$N113,MATCH(1,IF($L99:$L113&lt;=GV$165,IF($M99:$M113&gt;=GV$165,1)),0))*$B99/12,0)</f>
        <v>0</v>
      </c>
      <c r="GW264" s="154">
        <f t="array" ref="GW264">IFERROR(INDEX($N99:$N113,MATCH(1,IF($L99:$L113&lt;=GW$165,IF($M99:$M113&gt;=GW$165,1)),0))*$B99/12,0)</f>
        <v>0</v>
      </c>
      <c r="GX264" s="154">
        <f t="array" ref="GX264">IFERROR(INDEX($N99:$N113,MATCH(1,IF($L99:$L113&lt;=GX$165,IF($M99:$M113&gt;=GX$165,1)),0))*$B99/12,0)</f>
        <v>0</v>
      </c>
      <c r="GY264" s="154">
        <f t="array" ref="GY264">IFERROR(INDEX($N99:$N113,MATCH(1,IF($L99:$L113&lt;=GY$165,IF($M99:$M113&gt;=GY$165,1)),0))*$B99/12,0)</f>
        <v>0</v>
      </c>
      <c r="GZ264" s="154">
        <f t="array" ref="GZ264">IFERROR(INDEX($N99:$N113,MATCH(1,IF($L99:$L113&lt;=GZ$165,IF($M99:$M113&gt;=GZ$165,1)),0))*$B99/12,0)</f>
        <v>0</v>
      </c>
      <c r="HA264" s="154">
        <f t="array" ref="HA264">IFERROR(INDEX($N99:$N113,MATCH(1,IF($L99:$L113&lt;=HA$165,IF($M99:$M113&gt;=HA$165,1)),0))*$B99/12,0)</f>
        <v>0</v>
      </c>
      <c r="HB264" s="154">
        <f t="array" ref="HB264">IFERROR(INDEX($N99:$N113,MATCH(1,IF($L99:$L113&lt;=HB$165,IF($M99:$M113&gt;=HB$165,1)),0))*$B99/12,0)</f>
        <v>0</v>
      </c>
      <c r="HC264" s="154">
        <f t="array" ref="HC264">IFERROR(INDEX($N99:$N113,MATCH(1,IF($L99:$L113&lt;=HC$165,IF($M99:$M113&gt;=HC$165,1)),0))*$B99/12,0)</f>
        <v>0</v>
      </c>
      <c r="HD264" s="154">
        <f t="array" ref="HD264">IFERROR(INDEX($N99:$N113,MATCH(1,IF($L99:$L113&lt;=HD$165,IF($M99:$M113&gt;=HD$165,1)),0))*$B99/12,0)</f>
        <v>0</v>
      </c>
      <c r="HE264" s="154">
        <f t="array" ref="HE264">IFERROR(INDEX($N99:$N113,MATCH(1,IF($L99:$L113&lt;=HE$165,IF($M99:$M113&gt;=HE$165,1)),0))*$B99/12,0)</f>
        <v>0</v>
      </c>
      <c r="HF264" s="154">
        <f t="array" ref="HF264">IFERROR(INDEX($N99:$N113,MATCH(1,IF($L99:$L113&lt;=HF$165,IF($M99:$M113&gt;=HF$165,1)),0))*$B99/12,0)</f>
        <v>0</v>
      </c>
      <c r="HG264" s="154">
        <f t="array" ref="HG264">IFERROR(INDEX($N99:$N113,MATCH(1,IF($L99:$L113&lt;=HG$165,IF($M99:$M113&gt;=HG$165,1)),0))*$B99/12,0)</f>
        <v>0</v>
      </c>
      <c r="HH264" s="154">
        <f t="array" ref="HH264">IFERROR(INDEX($N99:$N113,MATCH(1,IF($L99:$L113&lt;=HH$165,IF($M99:$M113&gt;=HH$165,1)),0))*$B99/12,0)</f>
        <v>0</v>
      </c>
      <c r="HI264" s="154">
        <f t="array" ref="HI264">IFERROR(INDEX($N99:$N113,MATCH(1,IF($L99:$L113&lt;=HI$165,IF($M99:$M113&gt;=HI$165,1)),0))*$B99/12,0)</f>
        <v>0</v>
      </c>
      <c r="HJ264" s="154">
        <f t="array" ref="HJ264">IFERROR(INDEX($N99:$N113,MATCH(1,IF($L99:$L113&lt;=HJ$165,IF($M99:$M113&gt;=HJ$165,1)),0))*$B99/12,0)</f>
        <v>0</v>
      </c>
      <c r="HK264" s="154">
        <f t="array" ref="HK264">IFERROR(INDEX($N99:$N113,MATCH(1,IF($L99:$L113&lt;=HK$165,IF($M99:$M113&gt;=HK$165,1)),0))*$B99/12,0)</f>
        <v>0</v>
      </c>
      <c r="HL264" s="154">
        <f t="array" ref="HL264">IFERROR(INDEX($N99:$N113,MATCH(1,IF($L99:$L113&lt;=HL$165,IF($M99:$M113&gt;=HL$165,1)),0))*$B99/12,0)</f>
        <v>0</v>
      </c>
      <c r="HM264" s="154">
        <f t="array" ref="HM264">IFERROR(INDEX($N99:$N113,MATCH(1,IF($L99:$L113&lt;=HM$165,IF($M99:$M113&gt;=HM$165,1)),0))*$B99/12,0)</f>
        <v>0</v>
      </c>
      <c r="HN264" s="154">
        <f t="array" ref="HN264">IFERROR(INDEX($N99:$N113,MATCH(1,IF($L99:$L113&lt;=HN$165,IF($M99:$M113&gt;=HN$165,1)),0))*$B99/12,0)</f>
        <v>0</v>
      </c>
      <c r="HO264" s="154">
        <f t="array" ref="HO264">IFERROR(INDEX($N99:$N113,MATCH(1,IF($L99:$L113&lt;=HO$165,IF($M99:$M113&gt;=HO$165,1)),0))*$B99/12,0)</f>
        <v>0</v>
      </c>
      <c r="HP264" s="154">
        <f t="array" ref="HP264">IFERROR(INDEX($N99:$N113,MATCH(1,IF($L99:$L113&lt;=HP$165,IF($M99:$M113&gt;=HP$165,1)),0))*$B99/12,0)</f>
        <v>0</v>
      </c>
      <c r="HQ264" s="154">
        <f t="array" ref="HQ264">IFERROR(INDEX($N99:$N113,MATCH(1,IF($L99:$L113&lt;=HQ$165,IF($M99:$M113&gt;=HQ$165,1)),0))*$B99/12,0)</f>
        <v>0</v>
      </c>
      <c r="HR264" s="154">
        <f t="array" ref="HR264">IFERROR(INDEX($N99:$N113,MATCH(1,IF($L99:$L113&lt;=HR$165,IF($M99:$M113&gt;=HR$165,1)),0))*$B99/12,0)</f>
        <v>0</v>
      </c>
      <c r="HS264" s="154">
        <f t="array" ref="HS264">IFERROR(INDEX($N99:$N113,MATCH(1,IF($L99:$L113&lt;=HS$165,IF($M99:$M113&gt;=HS$165,1)),0))*$B99/12,0)</f>
        <v>0</v>
      </c>
      <c r="HT264" s="154">
        <f t="array" ref="HT264">IFERROR(INDEX($N99:$N113,MATCH(1,IF($L99:$L113&lt;=HT$165,IF($M99:$M113&gt;=HT$165,1)),0))*$B99/12,0)</f>
        <v>0</v>
      </c>
      <c r="HU264" s="154">
        <f t="array" ref="HU264">IFERROR(INDEX($N99:$N113,MATCH(1,IF($L99:$L113&lt;=HU$165,IF($M99:$M113&gt;=HU$165,1)),0))*$B99/12,0)</f>
        <v>0</v>
      </c>
      <c r="HV264" s="154">
        <f t="array" ref="HV264">IFERROR(INDEX($N99:$N113,MATCH(1,IF($L99:$L113&lt;=HV$165,IF($M99:$M113&gt;=HV$165,1)),0))*$B99/12,0)</f>
        <v>0</v>
      </c>
      <c r="HW264" s="154">
        <f t="array" ref="HW264">IFERROR(INDEX($N99:$N113,MATCH(1,IF($L99:$L113&lt;=HW$165,IF($M99:$M113&gt;=HW$165,1)),0))*$B99/12,0)</f>
        <v>0</v>
      </c>
      <c r="HX264" s="154">
        <f t="array" ref="HX264">IFERROR(INDEX($N99:$N113,MATCH(1,IF($L99:$L113&lt;=HX$165,IF($M99:$M113&gt;=HX$165,1)),0))*$B99/12,0)</f>
        <v>0</v>
      </c>
      <c r="HY264" s="154">
        <f t="array" ref="HY264">IFERROR(INDEX($N99:$N113,MATCH(1,IF($L99:$L113&lt;=HY$165,IF($M99:$M113&gt;=HY$165,1)),0))*$B99/12,0)</f>
        <v>0</v>
      </c>
      <c r="HZ264" s="154">
        <f t="array" ref="HZ264">IFERROR(INDEX($N99:$N113,MATCH(1,IF($L99:$L113&lt;=HZ$165,IF($M99:$M113&gt;=HZ$165,1)),0))*$B99/12,0)</f>
        <v>0</v>
      </c>
      <c r="IA264" s="154">
        <f t="array" ref="IA264">IFERROR(INDEX($N99:$N113,MATCH(1,IF($L99:$L113&lt;=IA$165,IF($M99:$M113&gt;=IA$165,1)),0))*$B99/12,0)</f>
        <v>0</v>
      </c>
      <c r="IB264" s="154">
        <f t="array" ref="IB264">IFERROR(INDEX($N99:$N113,MATCH(1,IF($L99:$L113&lt;=IB$165,IF($M99:$M113&gt;=IB$165,1)),0))*$B99/12,0)</f>
        <v>0</v>
      </c>
      <c r="IC264" s="154">
        <f t="array" ref="IC264">IFERROR(INDEX($N99:$N113,MATCH(1,IF($L99:$L113&lt;=IC$165,IF($M99:$M113&gt;=IC$165,1)),0))*$B99/12,0)</f>
        <v>0</v>
      </c>
      <c r="ID264" s="154">
        <f t="array" ref="ID264">IFERROR(INDEX($N99:$N113,MATCH(1,IF($L99:$L113&lt;=ID$165,IF($M99:$M113&gt;=ID$165,1)),0))*$B99/12,0)</f>
        <v>0</v>
      </c>
      <c r="IE264" s="154">
        <f t="array" ref="IE264">IFERROR(INDEX($N99:$N113,MATCH(1,IF($L99:$L113&lt;=IE$165,IF($M99:$M113&gt;=IE$165,1)),0))*$B99/12,0)</f>
        <v>0</v>
      </c>
      <c r="IF264" s="154">
        <f t="array" ref="IF264">IFERROR(INDEX($N99:$N113,MATCH(1,IF($L99:$L113&lt;=IF$165,IF($M99:$M113&gt;=IF$165,1)),0))*$B99/12,0)</f>
        <v>0</v>
      </c>
      <c r="IG264" s="154">
        <f t="array" ref="IG264">IFERROR(INDEX($N99:$N113,MATCH(1,IF($L99:$L113&lt;=IG$165,IF($M99:$M113&gt;=IG$165,1)),0))*$B99/12,0)</f>
        <v>0</v>
      </c>
      <c r="IH264" s="154">
        <f t="array" ref="IH264">IFERROR(INDEX($N99:$N113,MATCH(1,IF($L99:$L113&lt;=IH$165,IF($M99:$M113&gt;=IH$165,1)),0))*$B99/12,0)</f>
        <v>0</v>
      </c>
      <c r="II264" s="154">
        <f t="array" ref="II264">IFERROR(INDEX($N99:$N113,MATCH(1,IF($L99:$L113&lt;=II$165,IF($M99:$M113&gt;=II$165,1)),0))*$B99/12,0)</f>
        <v>0</v>
      </c>
      <c r="IJ264" s="154">
        <f t="array" ref="IJ264">IFERROR(INDEX($N99:$N113,MATCH(1,IF($L99:$L113&lt;=IJ$165,IF($M99:$M113&gt;=IJ$165,1)),0))*$B99/12,0)</f>
        <v>0</v>
      </c>
      <c r="IK264" s="154">
        <f t="array" ref="IK264">IFERROR(INDEX($N99:$N113,MATCH(1,IF($L99:$L113&lt;=IK$165,IF($M99:$M113&gt;=IK$165,1)),0))*$B99/12,0)</f>
        <v>0</v>
      </c>
      <c r="IL264" s="154">
        <f t="array" ref="IL264">IFERROR(INDEX($N99:$N113,MATCH(1,IF($L99:$L113&lt;=IL$165,IF($M99:$M113&gt;=IL$165,1)),0))*$B99/12,0)</f>
        <v>0</v>
      </c>
      <c r="IM264" s="154">
        <f t="array" ref="IM264">IFERROR(INDEX($N99:$N113,MATCH(1,IF($L99:$L113&lt;=IM$165,IF($M99:$M113&gt;=IM$165,1)),0))*$B99/12,0)</f>
        <v>0</v>
      </c>
      <c r="IN264" s="154">
        <f t="array" ref="IN264">IFERROR(INDEX($N99:$N113,MATCH(1,IF($L99:$L113&lt;=IN$165,IF($M99:$M113&gt;=IN$165,1)),0))*$B99/12,0)</f>
        <v>0</v>
      </c>
      <c r="IO264" s="154">
        <f t="array" ref="IO264">IFERROR(INDEX($N99:$N113,MATCH(1,IF($L99:$L113&lt;=IO$165,IF($M99:$M113&gt;=IO$165,1)),0))*$B99/12,0)</f>
        <v>0</v>
      </c>
      <c r="IP264" s="154">
        <f t="array" ref="IP264">IFERROR(INDEX($N99:$N113,MATCH(1,IF($L99:$L113&lt;=IP$165,IF($M99:$M113&gt;=IP$165,1)),0))*$B99/12,0)</f>
        <v>0</v>
      </c>
      <c r="IQ264" s="154">
        <f t="array" ref="IQ264">IFERROR(INDEX($N99:$N113,MATCH(1,IF($L99:$L113&lt;=IQ$165,IF($M99:$M113&gt;=IQ$165,1)),0))*$B99/12,0)</f>
        <v>0</v>
      </c>
      <c r="IR264" s="154">
        <f t="array" ref="IR264">IFERROR(INDEX($N99:$N113,MATCH(1,IF($L99:$L113&lt;=IR$165,IF($M99:$M113&gt;=IR$165,1)),0))*$B99/12,0)</f>
        <v>0</v>
      </c>
      <c r="IS264" s="154">
        <f t="array" ref="IS264">IFERROR(INDEX($N99:$N113,MATCH(1,IF($L99:$L113&lt;=IS$165,IF($M99:$M113&gt;=IS$165,1)),0))*$B99/12,0)</f>
        <v>0</v>
      </c>
      <c r="IT264" s="154">
        <f t="array" ref="IT264">IFERROR(INDEX($N99:$N113,MATCH(1,IF($L99:$L113&lt;=IT$165,IF($M99:$M113&gt;=IT$165,1)),0))*$B99/12,0)</f>
        <v>0</v>
      </c>
      <c r="IU264" s="154">
        <f t="array" ref="IU264">IFERROR(INDEX($N99:$N113,MATCH(1,IF($L99:$L113&lt;=IU$165,IF($M99:$M113&gt;=IU$165,1)),0))*$B99/12,0)</f>
        <v>0</v>
      </c>
      <c r="IV264" s="154">
        <f t="array" ref="IV264">IFERROR(INDEX($N99:$N113,MATCH(1,IF($L99:$L113&lt;=IV$165,IF($M99:$M113&gt;=IV$165,1)),0))*$B99/12,0)</f>
        <v>0</v>
      </c>
      <c r="IW264" s="154">
        <f t="array" ref="IW264">IFERROR(INDEX($N99:$N113,MATCH(1,IF($L99:$L113&lt;=IW$165,IF($M99:$M113&gt;=IW$165,1)),0))*$B99/12,0)</f>
        <v>0</v>
      </c>
      <c r="IX264" s="154">
        <f t="array" ref="IX264">IFERROR(INDEX($N99:$N113,MATCH(1,IF($L99:$L113&lt;=IX$165,IF($M99:$M113&gt;=IX$165,1)),0))*$B99/12,0)</f>
        <v>0</v>
      </c>
      <c r="IY264" s="154">
        <f t="array" ref="IY264">IFERROR(INDEX($N99:$N113,MATCH(1,IF($L99:$L113&lt;=IY$165,IF($M99:$M113&gt;=IY$165,1)),0))*$B99/12,0)</f>
        <v>0</v>
      </c>
      <c r="IZ264" s="154">
        <f t="array" ref="IZ264">IFERROR(INDEX($N99:$N113,MATCH(1,IF($L99:$L113&lt;=IZ$165,IF($M99:$M113&gt;=IZ$165,1)),0))*$B99/12,0)</f>
        <v>0</v>
      </c>
      <c r="JA264" s="154">
        <f t="array" ref="JA264">IFERROR(INDEX($N99:$N113,MATCH(1,IF($L99:$L113&lt;=JA$165,IF($M99:$M113&gt;=JA$165,1)),0))*$B99/12,0)</f>
        <v>0</v>
      </c>
      <c r="JB264" s="154">
        <f t="array" ref="JB264">IFERROR(INDEX($N99:$N113,MATCH(1,IF($L99:$L113&lt;=JB$165,IF($M99:$M113&gt;=JB$165,1)),0))*$B99/12,0)</f>
        <v>0</v>
      </c>
      <c r="JC264" s="154">
        <f t="array" ref="JC264">IFERROR(INDEX($N99:$N113,MATCH(1,IF($L99:$L113&lt;=JC$165,IF($M99:$M113&gt;=JC$165,1)),0))*$B99/12,0)</f>
        <v>0</v>
      </c>
      <c r="JD264" s="154">
        <f t="array" ref="JD264">IFERROR(INDEX($N99:$N113,MATCH(1,IF($L99:$L113&lt;=JD$165,IF($M99:$M113&gt;=JD$165,1)),0))*$B99/12,0)</f>
        <v>0</v>
      </c>
      <c r="JE264" s="154">
        <f t="array" ref="JE264">IFERROR(INDEX($N99:$N113,MATCH(1,IF($L99:$L113&lt;=JE$165,IF($M99:$M113&gt;=JE$165,1)),0))*$B99/12,0)</f>
        <v>0</v>
      </c>
      <c r="JF264" s="154">
        <f t="array" ref="JF264">IFERROR(INDEX($N99:$N113,MATCH(1,IF($L99:$L113&lt;=JF$165,IF($M99:$M113&gt;=JF$165,1)),0))*$B99/12,0)</f>
        <v>0</v>
      </c>
      <c r="JG264" s="154">
        <f t="array" ref="JG264">IFERROR(INDEX($N99:$N113,MATCH(1,IF($L99:$L113&lt;=JG$165,IF($M99:$M113&gt;=JG$165,1)),0))*$B99/12,0)</f>
        <v>0</v>
      </c>
      <c r="JH264" s="154">
        <f t="array" ref="JH264">IFERROR(INDEX($N99:$N113,MATCH(1,IF($L99:$L113&lt;=JH$165,IF($M99:$M113&gt;=JH$165,1)),0))*$B99/12,0)</f>
        <v>0</v>
      </c>
      <c r="JI264" s="154">
        <f t="array" ref="JI264">IFERROR(INDEX($N99:$N113,MATCH(1,IF($L99:$L113&lt;=JI$165,IF($M99:$M113&gt;=JI$165,1)),0))*$B99/12,0)</f>
        <v>0</v>
      </c>
      <c r="JJ264" s="154">
        <f t="array" ref="JJ264">IFERROR(INDEX($N99:$N113,MATCH(1,IF($L99:$L113&lt;=JJ$165,IF($M99:$M113&gt;=JJ$165,1)),0))*$B99/12,0)</f>
        <v>0</v>
      </c>
      <c r="JK264" s="154">
        <f t="array" ref="JK264">IFERROR(INDEX($N99:$N113,MATCH(1,IF($L99:$L113&lt;=JK$165,IF($M99:$M113&gt;=JK$165,1)),0))*$B99/12,0)</f>
        <v>0</v>
      </c>
      <c r="JL264" s="154">
        <f t="array" ref="JL264">IFERROR(INDEX($N99:$N113,MATCH(1,IF($L99:$L113&lt;=JL$165,IF($M99:$M113&gt;=JL$165,1)),0))*$B99/12,0)</f>
        <v>0</v>
      </c>
      <c r="JM264" s="154">
        <f t="array" ref="JM264">IFERROR(INDEX($N99:$N113,MATCH(1,IF($L99:$L113&lt;=JM$165,IF($M99:$M113&gt;=JM$165,1)),0))*$B99/12,0)</f>
        <v>0</v>
      </c>
      <c r="JN264" s="154">
        <f t="array" ref="JN264">IFERROR(INDEX($N99:$N113,MATCH(1,IF($L99:$L113&lt;=JN$165,IF($M99:$M113&gt;=JN$165,1)),0))*$B99/12,0)</f>
        <v>0</v>
      </c>
      <c r="JO264" s="154">
        <f t="array" ref="JO264">IFERROR(INDEX($N99:$N113,MATCH(1,IF($L99:$L113&lt;=JO$165,IF($M99:$M113&gt;=JO$165,1)),0))*$B99/12,0)</f>
        <v>0</v>
      </c>
      <c r="JP264" s="154">
        <f t="array" ref="JP264">IFERROR(INDEX($N99:$N113,MATCH(1,IF($L99:$L113&lt;=JP$165,IF($M99:$M113&gt;=JP$165,1)),0))*$B99/12,0)</f>
        <v>0</v>
      </c>
      <c r="JQ264" s="154">
        <f t="array" ref="JQ264">IFERROR(INDEX($N99:$N113,MATCH(1,IF($L99:$L113&lt;=JQ$165,IF($M99:$M113&gt;=JQ$165,1)),0))*$B99/12,0)</f>
        <v>0</v>
      </c>
      <c r="JR264" s="154">
        <f t="array" ref="JR264">IFERROR(INDEX($N99:$N113,MATCH(1,IF($L99:$L113&lt;=JR$165,IF($M99:$M113&gt;=JR$165,1)),0))*$B99/12,0)</f>
        <v>0</v>
      </c>
      <c r="JS264" s="154">
        <f t="array" ref="JS264">IFERROR(INDEX($N99:$N113,MATCH(1,IF($L99:$L113&lt;=JS$165,IF($M99:$M113&gt;=JS$165,1)),0))*$B99/12,0)</f>
        <v>0</v>
      </c>
      <c r="JT264" s="154">
        <f t="array" ref="JT264">IFERROR(INDEX($N99:$N113,MATCH(1,IF($L99:$L113&lt;=JT$165,IF($M99:$M113&gt;=JT$165,1)),0))*$B99/12,0)</f>
        <v>0</v>
      </c>
      <c r="JU264" s="154">
        <f t="array" ref="JU264">IFERROR(INDEX($N99:$N113,MATCH(1,IF($L99:$L113&lt;=JU$165,IF($M99:$M113&gt;=JU$165,1)),0))*$B99/12,0)</f>
        <v>0</v>
      </c>
      <c r="JV264" s="154">
        <f t="array" ref="JV264">IFERROR(INDEX($N99:$N113,MATCH(1,IF($L99:$L113&lt;=JV$165,IF($M99:$M113&gt;=JV$165,1)),0))*$B99/12,0)</f>
        <v>0</v>
      </c>
      <c r="JW264" s="154">
        <f t="array" ref="JW264">IFERROR(INDEX($N99:$N113,MATCH(1,IF($L99:$L113&lt;=JW$165,IF($M99:$M113&gt;=JW$165,1)),0))*$B99/12,0)</f>
        <v>0</v>
      </c>
      <c r="JX264" s="154">
        <f t="array" ref="JX264">IFERROR(INDEX($N99:$N113,MATCH(1,IF($L99:$L113&lt;=JX$165,IF($M99:$M113&gt;=JX$165,1)),0))*$B99/12,0)</f>
        <v>0</v>
      </c>
      <c r="JY264" s="154">
        <f t="array" ref="JY264">IFERROR(INDEX($N99:$N113,MATCH(1,IF($L99:$L113&lt;=JY$165,IF($M99:$M113&gt;=JY$165,1)),0))*$B99/12,0)</f>
        <v>0</v>
      </c>
      <c r="JZ264" s="154">
        <f t="array" ref="JZ264">IFERROR(INDEX($N99:$N113,MATCH(1,IF($L99:$L113&lt;=JZ$165,IF($M99:$M113&gt;=JZ$165,1)),0))*$B99/12,0)</f>
        <v>0</v>
      </c>
      <c r="KA264" s="154">
        <f t="array" ref="KA264">IFERROR(INDEX($N99:$N113,MATCH(1,IF($L99:$L113&lt;=KA$165,IF($M99:$M113&gt;=KA$165,1)),0))*$B99/12,0)</f>
        <v>0</v>
      </c>
      <c r="KB264" s="154">
        <f t="array" ref="KB264">IFERROR(INDEX($N99:$N113,MATCH(1,IF($L99:$L113&lt;=KB$165,IF($M99:$M113&gt;=KB$165,1)),0))*$B99/12,0)</f>
        <v>0</v>
      </c>
      <c r="KC264" s="154">
        <f t="array" ref="KC264">IFERROR(INDEX($N99:$N113,MATCH(1,IF($L99:$L113&lt;=KC$165,IF($M99:$M113&gt;=KC$165,1)),0))*$B99/12,0)</f>
        <v>0</v>
      </c>
      <c r="KD264" s="154">
        <f t="array" ref="KD264">IFERROR(INDEX($N99:$N113,MATCH(1,IF($L99:$L113&lt;=KD$165,IF($M99:$M113&gt;=KD$165,1)),0))*$B99/12,0)</f>
        <v>0</v>
      </c>
      <c r="KE264" s="154">
        <f t="array" ref="KE264">IFERROR(INDEX($N99:$N113,MATCH(1,IF($L99:$L113&lt;=KE$165,IF($M99:$M113&gt;=KE$165,1)),0))*$B99/12,0)</f>
        <v>0</v>
      </c>
      <c r="KF264" s="154">
        <f t="array" ref="KF264">IFERROR(INDEX($N99:$N113,MATCH(1,IF($L99:$L113&lt;=KF$165,IF($M99:$M113&gt;=KF$165,1)),0))*$B99/12,0)</f>
        <v>0</v>
      </c>
      <c r="KG264" s="154">
        <f t="array" ref="KG264">IFERROR(INDEX($N99:$N113,MATCH(1,IF($L99:$L113&lt;=KG$165,IF($M99:$M113&gt;=KG$165,1)),0))*$B99/12,0)</f>
        <v>0</v>
      </c>
      <c r="KH264" s="154">
        <f t="array" ref="KH264">IFERROR(INDEX($N99:$N113,MATCH(1,IF($L99:$L113&lt;=KH$165,IF($M99:$M113&gt;=KH$165,1)),0))*$B99/12,0)</f>
        <v>0</v>
      </c>
      <c r="KI264" s="154">
        <f t="array" ref="KI264">IFERROR(INDEX($N99:$N113,MATCH(1,IF($L99:$L113&lt;=KI$165,IF($M99:$M113&gt;=KI$165,1)),0))*$B99/12,0)</f>
        <v>0</v>
      </c>
      <c r="KJ264" s="154">
        <f t="array" ref="KJ264">IFERROR(INDEX($N99:$N113,MATCH(1,IF($L99:$L113&lt;=KJ$165,IF($M99:$M113&gt;=KJ$165,1)),0))*$B99/12,0)</f>
        <v>0</v>
      </c>
      <c r="KK264" s="154">
        <f t="array" ref="KK264">IFERROR(INDEX($N99:$N113,MATCH(1,IF($L99:$L113&lt;=KK$165,IF($M99:$M113&gt;=KK$165,1)),0))*$B99/12,0)</f>
        <v>0</v>
      </c>
      <c r="KL264" s="154">
        <f t="array" ref="KL264">IFERROR(INDEX($N99:$N113,MATCH(1,IF($L99:$L113&lt;=KL$165,IF($M99:$M113&gt;=KL$165,1)),0))*$B99/12,0)</f>
        <v>0</v>
      </c>
      <c r="KM264" s="154">
        <f t="array" ref="KM264">IFERROR(INDEX($N99:$N113,MATCH(1,IF($L99:$L113&lt;=KM$165,IF($M99:$M113&gt;=KM$165,1)),0))*$B99/12,0)</f>
        <v>0</v>
      </c>
      <c r="KN264" s="154">
        <f t="array" ref="KN264">IFERROR(INDEX($N99:$N113,MATCH(1,IF($L99:$L113&lt;=KN$165,IF($M99:$M113&gt;=KN$165,1)),0))*$B99/12,0)</f>
        <v>0</v>
      </c>
      <c r="KO264" s="154">
        <f t="array" ref="KO264">IFERROR(INDEX($N99:$N113,MATCH(1,IF($L99:$L113&lt;=KO$165,IF($M99:$M113&gt;=KO$165,1)),0))*$B99/12,0)</f>
        <v>0</v>
      </c>
      <c r="KP264" s="154">
        <f t="array" ref="KP264">IFERROR(INDEX($N99:$N113,MATCH(1,IF($L99:$L113&lt;=KP$165,IF($M99:$M113&gt;=KP$165,1)),0))*$B99/12,0)</f>
        <v>0</v>
      </c>
      <c r="KQ264" s="154">
        <f t="array" ref="KQ264">IFERROR(INDEX($N99:$N113,MATCH(1,IF($L99:$L113&lt;=KQ$165,IF($M99:$M113&gt;=KQ$165,1)),0))*$B99/12,0)</f>
        <v>0</v>
      </c>
      <c r="KR264" s="154">
        <f t="array" ref="KR264">IFERROR(INDEX($N99:$N113,MATCH(1,IF($L99:$L113&lt;=KR$165,IF($M99:$M113&gt;=KR$165,1)),0))*$B99/12,0)</f>
        <v>0</v>
      </c>
      <c r="KS264" s="154">
        <f t="array" ref="KS264">IFERROR(INDEX($N99:$N113,MATCH(1,IF($L99:$L113&lt;=KS$165,IF($M99:$M113&gt;=KS$165,1)),0))*$B99/12,0)</f>
        <v>0</v>
      </c>
      <c r="KT264" s="154">
        <f t="array" ref="KT264">IFERROR(INDEX($N99:$N113,MATCH(1,IF($L99:$L113&lt;=KT$165,IF($M99:$M113&gt;=KT$165,1)),0))*$B99/12,0)</f>
        <v>0</v>
      </c>
      <c r="KU264" s="154">
        <f t="array" ref="KU264">IFERROR(INDEX($N99:$N113,MATCH(1,IF($L99:$L113&lt;=KU$165,IF($M99:$M113&gt;=KU$165,1)),0))*$B99/12,0)</f>
        <v>0</v>
      </c>
      <c r="KV264" s="154">
        <f t="array" ref="KV264">IFERROR(INDEX($N99:$N113,MATCH(1,IF($L99:$L113&lt;=KV$165,IF($M99:$M113&gt;=KV$165,1)),0))*$B99/12,0)</f>
        <v>0</v>
      </c>
      <c r="KW264" s="154">
        <f t="array" ref="KW264">IFERROR(INDEX($N99:$N113,MATCH(1,IF($L99:$L113&lt;=KW$165,IF($M99:$M113&gt;=KW$165,1)),0))*$B99/12,0)</f>
        <v>0</v>
      </c>
      <c r="KX264" s="154">
        <f t="array" ref="KX264">IFERROR(INDEX($N99:$N113,MATCH(1,IF($L99:$L113&lt;=KX$165,IF($M99:$M113&gt;=KX$165,1)),0))*$B99/12,0)</f>
        <v>0</v>
      </c>
      <c r="KY264" s="154">
        <f t="array" ref="KY264">IFERROR(INDEX($N99:$N113,MATCH(1,IF($L99:$L113&lt;=KY$165,IF($M99:$M113&gt;=KY$165,1)),0))*$B99/12,0)</f>
        <v>0</v>
      </c>
      <c r="KZ264" s="154">
        <f t="array" ref="KZ264">IFERROR(INDEX($N99:$N113,MATCH(1,IF($L99:$L113&lt;=KZ$165,IF($M99:$M113&gt;=KZ$165,1)),0))*$B99/12,0)</f>
        <v>0</v>
      </c>
      <c r="LA264" s="154">
        <f t="array" ref="LA264">IFERROR(INDEX($N99:$N113,MATCH(1,IF($L99:$L113&lt;=LA$165,IF($M99:$M113&gt;=LA$165,1)),0))*$B99/12,0)</f>
        <v>0</v>
      </c>
      <c r="LB264" s="154">
        <f t="array" ref="LB264">IFERROR(INDEX($N99:$N113,MATCH(1,IF($L99:$L113&lt;=LB$165,IF($M99:$M113&gt;=LB$165,1)),0))*$B99/12,0)</f>
        <v>0</v>
      </c>
      <c r="LC264" s="154">
        <f t="array" ref="LC264">IFERROR(INDEX($N99:$N113,MATCH(1,IF($L99:$L113&lt;=LC$165,IF($M99:$M113&gt;=LC$165,1)),0))*$B99/12,0)</f>
        <v>0</v>
      </c>
      <c r="LD264" s="154">
        <f t="array" ref="LD264">IFERROR(INDEX($N99:$N113,MATCH(1,IF($L99:$L113&lt;=LD$165,IF($M99:$M113&gt;=LD$165,1)),0))*$B99/12,0)</f>
        <v>0</v>
      </c>
      <c r="LE264" s="154">
        <f t="array" ref="LE264">IFERROR(INDEX($N99:$N113,MATCH(1,IF($L99:$L113&lt;=LE$165,IF($M99:$M113&gt;=LE$165,1)),0))*$B99/12,0)</f>
        <v>0</v>
      </c>
      <c r="LF264" s="154">
        <f t="array" ref="LF264">IFERROR(INDEX($N99:$N113,MATCH(1,IF($L99:$L113&lt;=LF$165,IF($M99:$M113&gt;=LF$165,1)),0))*$B99/12,0)</f>
        <v>0</v>
      </c>
      <c r="LG264" s="154">
        <f t="array" ref="LG264">IFERROR(INDEX($N99:$N113,MATCH(1,IF($L99:$L113&lt;=LG$165,IF($M99:$M113&gt;=LG$165,1)),0))*$B99/12,0)</f>
        <v>0</v>
      </c>
      <c r="LH264" s="154">
        <f t="array" ref="LH264">IFERROR(INDEX($N99:$N113,MATCH(1,IF($L99:$L113&lt;=LH$165,IF($M99:$M113&gt;=LH$165,1)),0))*$B99/12,0)</f>
        <v>0</v>
      </c>
      <c r="LI264" s="154">
        <f t="array" ref="LI264">IFERROR(INDEX($N99:$N113,MATCH(1,IF($L99:$L113&lt;=LI$165,IF($M99:$M113&gt;=LI$165,1)),0))*$B99/12,0)</f>
        <v>0</v>
      </c>
      <c r="LJ264" s="154">
        <f t="array" ref="LJ264">IFERROR(INDEX($N99:$N113,MATCH(1,IF($L99:$L113&lt;=LJ$165,IF($M99:$M113&gt;=LJ$165,1)),0))*$B99/12,0)</f>
        <v>0</v>
      </c>
      <c r="LK264" s="154">
        <f t="array" ref="LK264">IFERROR(INDEX($N99:$N113,MATCH(1,IF($L99:$L113&lt;=LK$165,IF($M99:$M113&gt;=LK$165,1)),0))*$B99/12,0)</f>
        <v>0</v>
      </c>
      <c r="LL264" s="154">
        <f t="array" ref="LL264">IFERROR(INDEX($N99:$N113,MATCH(1,IF($L99:$L113&lt;=LL$165,IF($M99:$M113&gt;=LL$165,1)),0))*$B99/12,0)</f>
        <v>0</v>
      </c>
      <c r="LM264" s="154">
        <f t="array" ref="LM264">IFERROR(INDEX($N99:$N113,MATCH(1,IF($L99:$L113&lt;=LM$165,IF($M99:$M113&gt;=LM$165,1)),0))*$B99/12,0)</f>
        <v>0</v>
      </c>
      <c r="LN264" s="154">
        <f t="array" ref="LN264">IFERROR(INDEX($N99:$N113,MATCH(1,IF($L99:$L113&lt;=LN$165,IF($M99:$M113&gt;=LN$165,1)),0))*$B99/12,0)</f>
        <v>0</v>
      </c>
      <c r="LO264" s="154">
        <f t="array" ref="LO264">IFERROR(INDEX($N99:$N113,MATCH(1,IF($L99:$L113&lt;=LO$165,IF($M99:$M113&gt;=LO$165,1)),0))*$B99/12,0)</f>
        <v>0</v>
      </c>
      <c r="LP264" s="154">
        <f t="array" ref="LP264">IFERROR(INDEX($N99:$N113,MATCH(1,IF($L99:$L113&lt;=LP$165,IF($M99:$M113&gt;=LP$165,1)),0))*$B99/12,0)</f>
        <v>0</v>
      </c>
      <c r="LQ264" s="154">
        <f t="array" ref="LQ264">IFERROR(INDEX($N99:$N113,MATCH(1,IF($L99:$L113&lt;=LQ$165,IF($M99:$M113&gt;=LQ$165,1)),0))*$B99/12,0)</f>
        <v>0</v>
      </c>
      <c r="LR264" s="154">
        <f t="array" ref="LR264">IFERROR(INDEX($N99:$N113,MATCH(1,IF($L99:$L113&lt;=LR$165,IF($M99:$M113&gt;=LR$165,1)),0))*$B99/12,0)</f>
        <v>0</v>
      </c>
      <c r="LS264" s="154">
        <f t="array" ref="LS264">IFERROR(INDEX($N99:$N113,MATCH(1,IF($L99:$L113&lt;=LS$165,IF($M99:$M113&gt;=LS$165,1)),0))*$B99/12,0)</f>
        <v>0</v>
      </c>
      <c r="LT264" s="154">
        <f t="array" ref="LT264">IFERROR(INDEX($N99:$N113,MATCH(1,IF($L99:$L113&lt;=LT$165,IF($M99:$M113&gt;=LT$165,1)),0))*$B99/12,0)</f>
        <v>0</v>
      </c>
      <c r="LU264" s="154">
        <f t="array" ref="LU264">IFERROR(INDEX($N99:$N113,MATCH(1,IF($L99:$L113&lt;=LU$165,IF($M99:$M113&gt;=LU$165,1)),0))*$B99/12,0)</f>
        <v>0</v>
      </c>
      <c r="LV264" s="154">
        <f t="array" ref="LV264">IFERROR(INDEX($N99:$N113,MATCH(1,IF($L99:$L113&lt;=LV$165,IF($M99:$M113&gt;=LV$165,1)),0))*$B99/12,0)</f>
        <v>0</v>
      </c>
      <c r="LW264" s="154">
        <f t="array" ref="LW264">IFERROR(INDEX($N99:$N113,MATCH(1,IF($L99:$L113&lt;=LW$165,IF($M99:$M113&gt;=LW$165,1)),0))*$B99/12,0)</f>
        <v>0</v>
      </c>
      <c r="LX264" s="154">
        <f t="array" ref="LX264">IFERROR(INDEX($N99:$N113,MATCH(1,IF($L99:$L113&lt;=LX$165,IF($M99:$M113&gt;=LX$165,1)),0))*$B99/12,0)</f>
        <v>0</v>
      </c>
      <c r="LY264" s="154">
        <f t="array" ref="LY264">IFERROR(INDEX($N99:$N113,MATCH(1,IF($L99:$L113&lt;=LY$165,IF($M99:$M113&gt;=LY$165,1)),0))*$B99/12,0)</f>
        <v>0</v>
      </c>
      <c r="LZ264" s="154">
        <f t="array" ref="LZ264">IFERROR(INDEX($N99:$N113,MATCH(1,IF($L99:$L113&lt;=LZ$165,IF($M99:$M113&gt;=LZ$165,1)),0))*$B99/12,0)</f>
        <v>0</v>
      </c>
      <c r="MA264" s="154">
        <f t="array" ref="MA264">IFERROR(INDEX($N99:$N113,MATCH(1,IF($L99:$L113&lt;=MA$165,IF($M99:$M113&gt;=MA$165,1)),0))*$B99/12,0)</f>
        <v>0</v>
      </c>
      <c r="MB264" s="154">
        <f t="array" ref="MB264">IFERROR(INDEX($N99:$N113,MATCH(1,IF($L99:$L113&lt;=MB$165,IF($M99:$M113&gt;=MB$165,1)),0))*$B99/12,0)</f>
        <v>0</v>
      </c>
      <c r="MC264" s="154">
        <f t="array" ref="MC264">IFERROR(INDEX($N99:$N113,MATCH(1,IF($L99:$L113&lt;=MC$165,IF($M99:$M113&gt;=MC$165,1)),0))*$B99/12,0)</f>
        <v>0</v>
      </c>
      <c r="MD264" s="154">
        <f t="array" ref="MD264">IFERROR(INDEX($N99:$N113,MATCH(1,IF($L99:$L113&lt;=MD$165,IF($M99:$M113&gt;=MD$165,1)),0))*$B99/12,0)</f>
        <v>0</v>
      </c>
      <c r="ME264" s="154">
        <f t="array" ref="ME264">IFERROR(INDEX($N99:$N113,MATCH(1,IF($L99:$L113&lt;=ME$165,IF($M99:$M113&gt;=ME$165,1)),0))*$B99/12,0)</f>
        <v>0</v>
      </c>
      <c r="MF264" s="154">
        <f t="array" ref="MF264">IFERROR(INDEX($N99:$N113,MATCH(1,IF($L99:$L113&lt;=MF$165,IF($M99:$M113&gt;=MF$165,1)),0))*$B99/12,0)</f>
        <v>0</v>
      </c>
      <c r="MG264" s="154">
        <f t="array" ref="MG264">IFERROR(INDEX($N99:$N113,MATCH(1,IF($L99:$L113&lt;=MG$165,IF($M99:$M113&gt;=MG$165,1)),0))*$B99/12,0)</f>
        <v>0</v>
      </c>
      <c r="MH264" s="154">
        <f t="array" ref="MH264">IFERROR(INDEX($N99:$N113,MATCH(1,IF($L99:$L113&lt;=MH$165,IF($M99:$M113&gt;=MH$165,1)),0))*$B99/12,0)</f>
        <v>0</v>
      </c>
      <c r="MI264" s="154">
        <f t="array" ref="MI264">IFERROR(INDEX($N99:$N113,MATCH(1,IF($L99:$L113&lt;=MI$165,IF($M99:$M113&gt;=MI$165,1)),0))*$B99/12,0)</f>
        <v>0</v>
      </c>
      <c r="MJ264" s="154">
        <f t="array" ref="MJ264">IFERROR(INDEX($N99:$N113,MATCH(1,IF($L99:$L113&lt;=MJ$165,IF($M99:$M113&gt;=MJ$165,1)),0))*$B99/12,0)</f>
        <v>0</v>
      </c>
      <c r="MK264" s="154">
        <f t="array" ref="MK264">IFERROR(INDEX($N99:$N113,MATCH(1,IF($L99:$L113&lt;=MK$165,IF($M99:$M113&gt;=MK$165,1)),0))*$B99/12,0)</f>
        <v>0</v>
      </c>
      <c r="ML264" s="154">
        <f t="array" ref="ML264">IFERROR(INDEX($N99:$N113,MATCH(1,IF($L99:$L113&lt;=ML$165,IF($M99:$M113&gt;=ML$165,1)),0))*$B99/12,0)</f>
        <v>0</v>
      </c>
      <c r="MM264" s="154">
        <f t="array" ref="MM264">IFERROR(INDEX($N99:$N113,MATCH(1,IF($L99:$L113&lt;=MM$165,IF($M99:$M113&gt;=MM$165,1)),0))*$B99/12,0)</f>
        <v>0</v>
      </c>
      <c r="MN264" s="154">
        <f t="array" ref="MN264">IFERROR(INDEX($N99:$N113,MATCH(1,IF($L99:$L113&lt;=MN$165,IF($M99:$M113&gt;=MN$165,1)),0))*$B99/12,0)</f>
        <v>0</v>
      </c>
      <c r="MO264" s="154">
        <f t="array" ref="MO264">IFERROR(INDEX($N99:$N113,MATCH(1,IF($L99:$L113&lt;=MO$165,IF($M99:$M113&gt;=MO$165,1)),0))*$B99/12,0)</f>
        <v>0</v>
      </c>
      <c r="MP264" s="154">
        <f t="array" ref="MP264">IFERROR(INDEX($N99:$N113,MATCH(1,IF($L99:$L113&lt;=MP$165,IF($M99:$M113&gt;=MP$165,1)),0))*$B99/12,0)</f>
        <v>0</v>
      </c>
      <c r="MQ264" s="154">
        <f t="array" ref="MQ264">IFERROR(INDEX($N99:$N113,MATCH(1,IF($L99:$L113&lt;=MQ$165,IF($M99:$M113&gt;=MQ$165,1)),0))*$B99/12,0)</f>
        <v>0</v>
      </c>
      <c r="MR264" s="154">
        <f t="array" ref="MR264">IFERROR(INDEX($N99:$N113,MATCH(1,IF($L99:$L113&lt;=MR$165,IF($M99:$M113&gt;=MR$165,1)),0))*$B99/12,0)</f>
        <v>0</v>
      </c>
      <c r="MS264" s="154">
        <f t="array" ref="MS264">IFERROR(INDEX($N99:$N113,MATCH(1,IF($L99:$L113&lt;=MS$165,IF($M99:$M113&gt;=MS$165,1)),0))*$B99/12,0)</f>
        <v>0</v>
      </c>
      <c r="MT264" s="154">
        <f t="array" ref="MT264">IFERROR(INDEX($N99:$N113,MATCH(1,IF($L99:$L113&lt;=MT$165,IF($M99:$M113&gt;=MT$165,1)),0))*$B99/12,0)</f>
        <v>0</v>
      </c>
      <c r="MU264" s="154">
        <f t="array" ref="MU264">IFERROR(INDEX($N99:$N113,MATCH(1,IF($L99:$L113&lt;=MU$165,IF($M99:$M113&gt;=MU$165,1)),0))*$B99/12,0)</f>
        <v>0</v>
      </c>
      <c r="MV264" s="154">
        <f t="array" ref="MV264">IFERROR(INDEX($N99:$N113,MATCH(1,IF($L99:$L113&lt;=MV$165,IF($M99:$M113&gt;=MV$165,1)),0))*$B99/12,0)</f>
        <v>0</v>
      </c>
      <c r="MW264" s="154">
        <f t="array" ref="MW264">IFERROR(INDEX($N99:$N113,MATCH(1,IF($L99:$L113&lt;=MW$165,IF($M99:$M113&gt;=MW$165,1)),0))*$B99/12,0)</f>
        <v>0</v>
      </c>
      <c r="MX264" s="154">
        <f t="array" ref="MX264">IFERROR(INDEX($N99:$N113,MATCH(1,IF($L99:$L113&lt;=MX$165,IF($M99:$M113&gt;=MX$165,1)),0))*$B99/12,0)</f>
        <v>0</v>
      </c>
      <c r="MY264" s="154">
        <f t="array" ref="MY264">IFERROR(INDEX($N99:$N113,MATCH(1,IF($L99:$L113&lt;=MY$165,IF($M99:$M113&gt;=MY$165,1)),0))*$B99/12,0)</f>
        <v>0</v>
      </c>
      <c r="MZ264" s="154">
        <f t="array" ref="MZ264">IFERROR(INDEX($N99:$N113,MATCH(1,IF($L99:$L113&lt;=MZ$165,IF($M99:$M113&gt;=MZ$165,1)),0))*$B99/12,0)</f>
        <v>0</v>
      </c>
      <c r="NA264" s="154">
        <f t="array" ref="NA264">IFERROR(INDEX($N99:$N113,MATCH(1,IF($L99:$L113&lt;=NA$165,IF($M99:$M113&gt;=NA$165,1)),0))*$B99/12,0)</f>
        <v>0</v>
      </c>
      <c r="NB264" s="154">
        <f t="array" ref="NB264">IFERROR(INDEX($N99:$N113,MATCH(1,IF($L99:$L113&lt;=NB$165,IF($M99:$M113&gt;=NB$165,1)),0))*$B99/12,0)</f>
        <v>0</v>
      </c>
      <c r="NC264" s="154">
        <f t="array" ref="NC264">IFERROR(INDEX($N99:$N113,MATCH(1,IF($L99:$L113&lt;=NC$165,IF($M99:$M113&gt;=NC$165,1)),0))*$B99/12,0)</f>
        <v>0</v>
      </c>
      <c r="ND264" s="154">
        <f t="array" ref="ND264">IFERROR(INDEX($N99:$N113,MATCH(1,IF($L99:$L113&lt;=ND$165,IF($M99:$M113&gt;=ND$165,1)),0))*$B99/12,0)</f>
        <v>0</v>
      </c>
      <c r="NE264" s="154">
        <f t="array" ref="NE264">IFERROR(INDEX($N99:$N113,MATCH(1,IF($L99:$L113&lt;=NE$165,IF($M99:$M113&gt;=NE$165,1)),0))*$B99/12,0)</f>
        <v>0</v>
      </c>
      <c r="NF264" s="154">
        <f t="array" ref="NF264">IFERROR(INDEX($N99:$N113,MATCH(1,IF($L99:$L113&lt;=NF$165,IF($M99:$M113&gt;=NF$165,1)),0))*$B99/12,0)</f>
        <v>0</v>
      </c>
      <c r="NG264" s="154">
        <f t="array" ref="NG264">IFERROR(INDEX($N99:$N113,MATCH(1,IF($L99:$L113&lt;=NG$165,IF($M99:$M113&gt;=NG$165,1)),0))*$B99/12,0)</f>
        <v>0</v>
      </c>
      <c r="NH264" s="154">
        <f t="array" ref="NH264">IFERROR(INDEX($N99:$N113,MATCH(1,IF($L99:$L113&lt;=NH$165,IF($M99:$M113&gt;=NH$165,1)),0))*$B99/12,0)</f>
        <v>0</v>
      </c>
      <c r="NI264" s="154">
        <f t="array" ref="NI264">IFERROR(INDEX($N99:$N113,MATCH(1,IF($L99:$L113&lt;=NI$165,IF($M99:$M113&gt;=NI$165,1)),0))*$B99/12,0)</f>
        <v>0</v>
      </c>
      <c r="NJ264" s="154">
        <f t="array" ref="NJ264">IFERROR(INDEX($N99:$N113,MATCH(1,IF($L99:$L113&lt;=NJ$165,IF($M99:$M113&gt;=NJ$165,1)),0))*$B99/12,0)</f>
        <v>0</v>
      </c>
      <c r="NK264" s="155">
        <f t="array" ref="NK264">IFERROR(INDEX($N99:$N113,MATCH(1,IF($L99:$L113&lt;=NK$165,IF($M99:$M113&gt;=NK$165,1)),0))*$B99/12,0)</f>
        <v>0</v>
      </c>
    </row>
    <row r="265" spans="1:375" x14ac:dyDescent="0.25">
      <c r="A265" s="156">
        <f t="shared" ref="A265:A276" ca="1" si="414">SUM(D265:NK265)</f>
        <v>284157.28248852608</v>
      </c>
      <c r="B265" s="48" t="s">
        <v>103</v>
      </c>
      <c r="C265" s="153" t="s">
        <v>138</v>
      </c>
      <c r="D265" s="154">
        <f ca="1">IF(AND(D$165&lt;=$E99,D$165&gt;=EOMONTH($D99,0)),IF($G99="NNN",SUM(Expenses!B$20:B$24)*$F99,IF($G99="FSG",0,IF($G99="MG",SUMPRODUCT(Expenses!B$20:B$24,$I99:$I103)*$F99,MAX((Expenses!B$20-$K99/12)*$J99*$F99,0)+MAX((Expenses!B$21-$K100/12)*$J100*$F99,0)+MAX((Expenses!B$22-$K101/12)*$J101*$F99,0)+MAX((Expenses!B$23-$K102/12)*$J102*$F99,0)+MAX((Expenses!B$24-$K103/12)*$J103*$F99,0)))),0)</f>
        <v>1166.602975511317</v>
      </c>
      <c r="E265" s="154">
        <f ca="1">IF(AND(E$165&lt;=$E99,E$165&gt;=EOMONTH($D99,0)),IF($G99="NNN",SUM(Expenses!C$20:C$24)*$F99,IF($G99="FSG",0,IF($G99="MG",SUMPRODUCT(Expenses!C$20:C$24,$I99:$I103)*$F99,MAX((Expenses!C$20-$K99/12)*$J99*$F99,0)+MAX((Expenses!C$21-$K100/12)*$J100*$F99,0)+MAX((Expenses!C$22-$K101/12)*$J101*$F99,0)+MAX((Expenses!C$23-$K102/12)*$J102*$F99,0)+MAX((Expenses!C$24-$K103/12)*$J103*$F99,0)))),0)</f>
        <v>1167.0737660323457</v>
      </c>
      <c r="F265" s="154">
        <f ca="1">IF(AND(F$165&lt;=$E99,F$165&gt;=EOMONTH($D99,0)),IF($G99="NNN",SUM(Expenses!D$20:D$24)*$F99,IF($G99="FSG",0,IF($G99="MG",SUMPRODUCT(Expenses!D$20:D$24,$I99:$I103)*$F99,MAX((Expenses!D$20-$K99/12)*$J99*$F99,0)+MAX((Expenses!D$21-$K100/12)*$J100*$F99,0)+MAX((Expenses!D$22-$K101/12)*$J101*$F99,0)+MAX((Expenses!D$23-$K102/12)*$J102*$F99,0)+MAX((Expenses!D$24-$K103/12)*$J103*$F99,0)))),0)</f>
        <v>1071.805985669555</v>
      </c>
      <c r="G265" s="154">
        <f ca="1">IF(AND(G$165&lt;=$E99,G$165&gt;=EOMONTH($D99,0)),IF($G99="NNN",SUM(Expenses!E$20:E$24)*$F99,IF($G99="FSG",0,IF($G99="MG",SUMPRODUCT(Expenses!E$20:E$24,$I99:$I103)*$F99,MAX((Expenses!E$20-$K99/12)*$J99*$F99,0)+MAX((Expenses!E$21-$K100/12)*$J100*$F99,0)+MAX((Expenses!E$22-$K101/12)*$J101*$F99,0)+MAX((Expenses!E$23-$K102/12)*$J102*$F99,0)+MAX((Expenses!E$24-$K103/12)*$J103*$F99,0)))),0)</f>
        <v>1072.2740971645026</v>
      </c>
      <c r="H265" s="154">
        <f ca="1">IF(AND(H$165&lt;=$E99,H$165&gt;=EOMONTH($D99,0)),IF($G99="NNN",SUM(Expenses!F$20:F$24)*$F99,IF($G99="FSG",0,IF($G99="MG",SUMPRODUCT(Expenses!F$20:F$24,$I99:$I103)*$F99,MAX((Expenses!F$20-$K99/12)*$J99*$F99,0)+MAX((Expenses!F$21-$K100/12)*$J100*$F99,0)+MAX((Expenses!F$22-$K101/12)*$J101*$F99,0)+MAX((Expenses!F$23-$K102/12)*$J102*$F99,0)+MAX((Expenses!F$24-$K103/12)*$J103*$F99,0)))),0)</f>
        <v>1263.5302877614915</v>
      </c>
      <c r="I265" s="154">
        <f ca="1">IF(AND(I$165&lt;=$E99,I$165&gt;=EOMONTH($D99,0)),IF($G99="NNN",SUM(Expenses!G$20:G$24)*$F99,IF($G99="FSG",0,IF($G99="MG",SUMPRODUCT(Expenses!G$20:G$24,$I99:$I103)*$F99,MAX((Expenses!G$20-$K99/12)*$J99*$F99,0)+MAX((Expenses!G$21-$K100/12)*$J100*$F99,0)+MAX((Expenses!G$22-$K101/12)*$J101*$F99,0)+MAX((Expenses!G$23-$K102/12)*$J102*$F99,0)+MAX((Expenses!G$24-$K103/12)*$J103*$F99,0)))),0)</f>
        <v>1277.5127994035395</v>
      </c>
      <c r="J265" s="154">
        <f ca="1">IF(AND(J$165&lt;=$E99,J$165&gt;=EOMONTH($D99,0)),IF($G99="NNN",SUM(Expenses!H$20:H$24)*$F99,IF($G99="FSG",0,IF($G99="MG",SUMPRODUCT(Expenses!H$20:H$24,$I99:$I103)*$F99,MAX((Expenses!H$20-$K99/12)*$J99*$F99,0)+MAX((Expenses!H$21-$K100/12)*$J100*$F99,0)+MAX((Expenses!H$22-$K101/12)*$J101*$F99,0)+MAX((Expenses!H$23-$K102/12)*$J102*$F99,0)+MAX((Expenses!H$24-$K103/12)*$J103*$F99,0)))),0)</f>
        <v>1364.6139946067963</v>
      </c>
      <c r="K265" s="154">
        <f ca="1">IF(AND(K$165&lt;=$E99,K$165&gt;=EOMONTH($D99,0)),IF($G99="NNN",SUM(Expenses!I$20:I$24)*$F99,IF($G99="FSG",0,IF($G99="MG",SUMPRODUCT(Expenses!I$20:I$24,$I99:$I103)*$F99,MAX((Expenses!I$20-$K99/12)*$J99*$F99,0)+MAX((Expenses!I$21-$K100/12)*$J100*$F99,0)+MAX((Expenses!I$22-$K101/12)*$J101*$F99,0)+MAX((Expenses!I$23-$K102/12)*$J102*$F99,0)+MAX((Expenses!I$24-$K103/12)*$J103*$F99,0)))),0)</f>
        <v>1365.0917948015756</v>
      </c>
      <c r="L265" s="154">
        <f ca="1">IF(AND(L$165&lt;=$E99,L$165&gt;=EOMONTH($D99,0)),IF($G99="NNN",SUM(Expenses!J$20:J$24)*$F99,IF($G99="FSG",0,IF($G99="MG",SUMPRODUCT(Expenses!J$20:J$24,$I99:$I103)*$F99,MAX((Expenses!J$20-$K99/12)*$J99*$F99,0)+MAX((Expenses!J$21-$K100/12)*$J100*$F99,0)+MAX((Expenses!J$22-$K101/12)*$J101*$F99,0)+MAX((Expenses!J$23-$K102/12)*$J102*$F99,0)+MAX((Expenses!J$24-$K103/12)*$J103*$F99,0)))),0)</f>
        <v>1365.5707733805327</v>
      </c>
      <c r="M265" s="154">
        <f ca="1">IF(AND(M$165&lt;=$E99,M$165&gt;=EOMONTH($D99,0)),IF($G99="NNN",SUM(Expenses!K$20:K$24)*$F99,IF($G99="FSG",0,IF($G99="MG",SUMPRODUCT(Expenses!K$20:K$24,$I99:$I103)*$F99,MAX((Expenses!K$20-$K99/12)*$J99*$F99,0)+MAX((Expenses!K$21-$K100/12)*$J100*$F99,0)+MAX((Expenses!K$22-$K101/12)*$J101*$F99,0)+MAX((Expenses!K$23-$K102/12)*$J102*$F99,0)+MAX((Expenses!K$24-$K103/12)*$J103*$F99,0)))),0)</f>
        <v>1366.0509332498807</v>
      </c>
      <c r="N265" s="154">
        <f ca="1">IF(AND(N$165&lt;=$E99,N$165&gt;=EOMONTH($D99,0)),IF($G99="NNN",SUM(Expenses!L$20:L$24)*$F99,IF($G99="FSG",0,IF($G99="MG",SUMPRODUCT(Expenses!L$20:L$24,$I99:$I103)*$F99,MAX((Expenses!L$20-$K99/12)*$J99*$F99,0)+MAX((Expenses!L$21-$K100/12)*$J100*$F99,0)+MAX((Expenses!L$22-$K101/12)*$J101*$F99,0)+MAX((Expenses!L$23-$K102/12)*$J102*$F99,0)+MAX((Expenses!L$24-$K103/12)*$J103*$F99,0)))),0)</f>
        <v>1366.5322773230002</v>
      </c>
      <c r="O265" s="154">
        <f ca="1">IF(AND(O$165&lt;=$E99,O$165&gt;=EOMONTH($D99,0)),IF($G99="NNN",SUM(Expenses!M$20:M$24)*$F99,IF($G99="FSG",0,IF($G99="MG",SUMPRODUCT(Expenses!M$20:M$24,$I99:$I103)*$F99,MAX((Expenses!M$20-$K99/12)*$J99*$F99,0)+MAX((Expenses!M$21-$K100/12)*$J100*$F99,0)+MAX((Expenses!M$22-$K101/12)*$J101*$F99,0)+MAX((Expenses!M$23-$K102/12)*$J102*$F99,0)+MAX((Expenses!M$24-$K103/12)*$J103*$F99,0)))),0)</f>
        <v>1372.7996012665715</v>
      </c>
      <c r="P265" s="154">
        <f ca="1">IF(AND(P$165&lt;=$E99,P$165&gt;=EOMONTH($D99,0)),IF($G99="NNN",SUM(Expenses!N$20:N$24)*$F99,IF($G99="FSG",0,IF($G99="MG",SUMPRODUCT(Expenses!N$20:N$24,$I99:$I103)*$F99,MAX((Expenses!N$20-$K99/12)*$J99*$F99,0)+MAX((Expenses!N$21-$K100/12)*$J100*$F99,0)+MAX((Expenses!N$22-$K101/12)*$J101*$F99,0)+MAX((Expenses!N$23-$K102/12)*$J102*$F99,0)+MAX((Expenses!N$24-$K103/12)*$J103*$F99,0)))),0)</f>
        <v>1392.1996326497592</v>
      </c>
      <c r="Q265" s="154">
        <f ca="1">IF(AND(Q$165&lt;=$E99,Q$165&gt;=EOMONTH($D99,0)),IF($G99="NNN",SUM(Expenses!O$20:O$24)*$F99,IF($G99="FSG",0,IF($G99="MG",SUMPRODUCT(Expenses!O$20:O$24,$I99:$I103)*$F99,MAX((Expenses!O$20-$K99/12)*$J99*$F99,0)+MAX((Expenses!O$21-$K100/12)*$J100*$F99,0)+MAX((Expenses!O$22-$K101/12)*$J101*$F99,0)+MAX((Expenses!O$23-$K102/12)*$J102*$F99,0)+MAX((Expenses!O$24-$K103/12)*$J103*$F99,0)))),0)</f>
        <v>1395.2832840012265</v>
      </c>
      <c r="R265" s="154">
        <f ca="1">IF(AND(R$165&lt;=$E99,R$165&gt;=EOMONTH($D99,0)),IF($G99="NNN",SUM(Expenses!P$20:P$24)*$F99,IF($G99="FSG",0,IF($G99="MG",SUMPRODUCT(Expenses!P$20:P$24,$I99:$I103)*$F99,MAX((Expenses!P$20-$K99/12)*$J99*$F99,0)+MAX((Expenses!P$21-$K100/12)*$J100*$F99,0)+MAX((Expenses!P$22-$K101/12)*$J101*$F99,0)+MAX((Expenses!P$23-$K102/12)*$J102*$F99,0)+MAX((Expenses!P$24-$K103/12)*$J103*$F99,0)))),0)</f>
        <v>1395.7693941672103</v>
      </c>
      <c r="S265" s="154">
        <f ca="1">IF(AND(S$165&lt;=$E99,S$165&gt;=EOMONTH($D99,0)),IF($G99="NNN",SUM(Expenses!Q$20:Q$24)*$F99,IF($G99="FSG",0,IF($G99="MG",SUMPRODUCT(Expenses!Q$20:Q$24,$I99:$I103)*$F99,MAX((Expenses!Q$20-$K99/12)*$J99*$F99,0)+MAX((Expenses!Q$21-$K100/12)*$J100*$F99,0)+MAX((Expenses!Q$22-$K101/12)*$J101*$F99,0)+MAX((Expenses!Q$23-$K102/12)*$J102*$F99,0)+MAX((Expenses!Q$24-$K103/12)*$J103*$F99,0)))),0)</f>
        <v>1396.2567032120023</v>
      </c>
      <c r="T265" s="154">
        <f ca="1">IF(AND(T$165&lt;=$E99,T$165&gt;=EOMONTH($D99,0)),IF($G99="NNN",SUM(Expenses!R$20:R$24)*$F99,IF($G99="FSG",0,IF($G99="MG",SUMPRODUCT(Expenses!R$20:R$24,$I99:$I103)*$F99,MAX((Expenses!R$20-$K99/12)*$J99*$F99,0)+MAX((Expenses!R$21-$K100/12)*$J100*$F99,0)+MAX((Expenses!R$22-$K101/12)*$J101*$F99,0)+MAX((Expenses!R$23-$K102/12)*$J102*$F99,0)+MAX((Expenses!R$24-$K103/12)*$J103*$F99,0)))),0)</f>
        <v>1396.7452140923615</v>
      </c>
      <c r="U265" s="154">
        <f ca="1">IF(AND(U$165&lt;=$E99,U$165&gt;=EOMONTH($D99,0)),IF($G99="NNN",SUM(Expenses!S$20:S$24)*$F99,IF($G99="FSG",0,IF($G99="MG",SUMPRODUCT(Expenses!S$20:S$24,$I99:$I103)*$F99,MAX((Expenses!S$20-$K99/12)*$J99*$F99,0)+MAX((Expenses!S$21-$K100/12)*$J100*$F99,0)+MAX((Expenses!S$22-$K101/12)*$J101*$F99,0)+MAX((Expenses!S$23-$K102/12)*$J102*$F99,0)+MAX((Expenses!S$24-$K103/12)*$J103*$F99,0)))),0)</f>
        <v>1397.2349297723381</v>
      </c>
      <c r="V265" s="154">
        <f ca="1">IF(AND(V$165&lt;=$E99,V$165&gt;=EOMONTH($D99,0)),IF($G99="NNN",SUM(Expenses!T$20:T$24)*$F99,IF($G99="FSG",0,IF($G99="MG",SUMPRODUCT(Expenses!T$20:T$24,$I99:$I103)*$F99,MAX((Expenses!T$20-$K99/12)*$J99*$F99,0)+MAX((Expenses!T$21-$K100/12)*$J100*$F99,0)+MAX((Expenses!T$22-$K101/12)*$J101*$F99,0)+MAX((Expenses!T$23-$K102/12)*$J102*$F99,0)+MAX((Expenses!T$24-$K103/12)*$J103*$F99,0)))),0)</f>
        <v>1397.7258532232934</v>
      </c>
      <c r="W265" s="154">
        <f ca="1">IF(AND(W$165&lt;=$E99,W$165&gt;=EOMONTH($D99,0)),IF($G99="NNN",SUM(Expenses!U$20:U$24)*$F99,IF($G99="FSG",0,IF($G99="MG",SUMPRODUCT(Expenses!U$20:U$24,$I99:$I103)*$F99,MAX((Expenses!U$20-$K99/12)*$J99*$F99,0)+MAX((Expenses!U$21-$K100/12)*$J100*$F99,0)+MAX((Expenses!U$22-$K101/12)*$J101*$F99,0)+MAX((Expenses!U$23-$K102/12)*$J102*$F99,0)+MAX((Expenses!U$24-$K103/12)*$J103*$F99,0)))),0)</f>
        <v>1398.2179874239162</v>
      </c>
      <c r="X265" s="154">
        <f ca="1">IF(AND(X$165&lt;=$E99,X$165&gt;=EOMONTH($D99,0)),IF($G99="NNN",SUM(Expenses!V$20:V$24)*$F99,IF($G99="FSG",0,IF($G99="MG",SUMPRODUCT(Expenses!V$20:V$24,$I99:$I103)*$F99,MAX((Expenses!V$20-$K99/12)*$J99*$F99,0)+MAX((Expenses!V$21-$K100/12)*$J100*$F99,0)+MAX((Expenses!V$22-$K101/12)*$J101*$F99,0)+MAX((Expenses!V$23-$K102/12)*$J102*$F99,0)+MAX((Expenses!V$24-$K103/12)*$J103*$F99,0)))),0)</f>
        <v>1398.7113353602419</v>
      </c>
      <c r="Y265" s="154">
        <f ca="1">IF(AND(Y$165&lt;=$E99,Y$165&gt;=EOMONTH($D99,0)),IF($G99="NNN",SUM(Expenses!W$20:W$24)*$F99,IF($G99="FSG",0,IF($G99="MG",SUMPRODUCT(Expenses!W$20:W$24,$I99:$I103)*$F99,MAX((Expenses!W$20-$K99/12)*$J99*$F99,0)+MAX((Expenses!W$21-$K100/12)*$J100*$F99,0)+MAX((Expenses!W$22-$K101/12)*$J101*$F99,0)+MAX((Expenses!W$23-$K102/12)*$J102*$F99,0)+MAX((Expenses!W$24-$K103/12)*$J103*$F99,0)))),0)</f>
        <v>1399.2059000256702</v>
      </c>
      <c r="Z265" s="154">
        <f ca="1">IF(AND(Z$165&lt;=$E99,Z$165&gt;=EOMONTH($D99,0)),IF($G99="NNN",SUM(Expenses!X$20:X$24)*$F99,IF($G99="FSG",0,IF($G99="MG",SUMPRODUCT(Expenses!X$20:X$24,$I99:$I103)*$F99,MAX((Expenses!X$20-$K99/12)*$J99*$F99,0)+MAX((Expenses!X$21-$K100/12)*$J100*$F99,0)+MAX((Expenses!X$22-$K101/12)*$J101*$F99,0)+MAX((Expenses!X$23-$K102/12)*$J102*$F99,0)+MAX((Expenses!X$24-$K103/12)*$J103*$F99,0)))),0)</f>
        <v>1399.7016844209832</v>
      </c>
      <c r="AA265" s="154">
        <f ca="1">IF(AND(AA$165&lt;=$E99,AA$165&gt;=EOMONTH($D99,0)),IF($G99="NNN",SUM(Expenses!Y$20:Y$24)*$F99,IF($G99="FSG",0,IF($G99="MG",SUMPRODUCT(Expenses!Y$20:Y$24,$I99:$I103)*$F99,MAX((Expenses!Y$20-$K99/12)*$J99*$F99,0)+MAX((Expenses!Y$21-$K100/12)*$J100*$F99,0)+MAX((Expenses!Y$22-$K101/12)*$J101*$F99,0)+MAX((Expenses!Y$23-$K102/12)*$J102*$F99,0)+MAX((Expenses!Y$24-$K103/12)*$J103*$F99,0)))),0)</f>
        <v>1406.1570280828614</v>
      </c>
      <c r="AB265" s="154">
        <f ca="1">IF(AND(AB$165&lt;=$E99,AB$165&gt;=EOMONTH($D99,0)),IF($G99="NNN",SUM(Expenses!Z$20:Z$24)*$F99,IF($G99="FSG",0,IF($G99="MG",SUMPRODUCT(Expenses!Z$20:Z$24,$I99:$I103)*$F99,MAX((Expenses!Z$20-$K99/12)*$J99*$F99,0)+MAX((Expenses!Z$21-$K100/12)*$J100*$F99,0)+MAX((Expenses!Z$22-$K101/12)*$J101*$F99,0)+MAX((Expenses!Z$23-$K102/12)*$J102*$F99,0)+MAX((Expenses!Z$24-$K103/12)*$J103*$F99,0)))),0)</f>
        <v>1966.5157716156175</v>
      </c>
      <c r="AC265" s="154">
        <f ca="1">IF(AND(AC$165&lt;=$E99,AC$165&gt;=EOMONTH($D99,0)),IF($G99="NNN",SUM(Expenses!AA$20:AA$24)*$F99,IF($G99="FSG",0,IF($G99="MG",SUMPRODUCT(Expenses!AA$20:AA$24,$I99:$I103)*$F99,MAX((Expenses!AA$20-$K99/12)*$J99*$F99,0)+MAX((Expenses!AA$21-$K100/12)*$J100*$F99,0)+MAX((Expenses!AA$22-$K101/12)*$J101*$F99,0)+MAX((Expenses!AA$23-$K102/12)*$J102*$F99,0)+MAX((Expenses!AA$24-$K103/12)*$J103*$F99,0)))),0)</f>
        <v>1969.6919325076287</v>
      </c>
      <c r="AD265" s="154">
        <f ca="1">IF(AND(AD$165&lt;=$E99,AD$165&gt;=EOMONTH($D99,0)),IF($G99="NNN",SUM(Expenses!AB$20:AB$24)*$F99,IF($G99="FSG",0,IF($G99="MG",SUMPRODUCT(Expenses!AB$20:AB$24,$I99:$I103)*$F99,MAX((Expenses!AB$20-$K99/12)*$J99*$F99,0)+MAX((Expenses!AB$21-$K100/12)*$J100*$F99,0)+MAX((Expenses!AB$22-$K101/12)*$J101*$F99,0)+MAX((Expenses!AB$23-$K102/12)*$J102*$F99,0)+MAX((Expenses!AB$24-$K103/12)*$J103*$F99,0)))),0)</f>
        <v>1970.1926259785921</v>
      </c>
      <c r="AE265" s="154">
        <f ca="1">IF(AND(AE$165&lt;=$E99,AE$165&gt;=EOMONTH($D99,0)),IF($G99="NNN",SUM(Expenses!AC$20:AC$24)*$F99,IF($G99="FSG",0,IF($G99="MG",SUMPRODUCT(Expenses!AC$20:AC$24,$I99:$I103)*$F99,MAX((Expenses!AC$20-$K99/12)*$J99*$F99,0)+MAX((Expenses!AC$21-$K100/12)*$J100*$F99,0)+MAX((Expenses!AC$22-$K101/12)*$J101*$F99,0)+MAX((Expenses!AC$23-$K102/12)*$J102*$F99,0)+MAX((Expenses!AC$24-$K103/12)*$J103*$F99,0)))),0)</f>
        <v>1970.6945542947278</v>
      </c>
      <c r="AF265" s="154">
        <f ca="1">IF(AND(AF$165&lt;=$E99,AF$165&gt;=EOMONTH($D99,0)),IF($G99="NNN",SUM(Expenses!AD$20:AD$24)*$F99,IF($G99="FSG",0,IF($G99="MG",SUMPRODUCT(Expenses!AD$20:AD$24,$I99:$I103)*$F99,MAX((Expenses!AD$20-$K99/12)*$J99*$F99,0)+MAX((Expenses!AD$21-$K100/12)*$J100*$F99,0)+MAX((Expenses!AD$22-$K101/12)*$J101*$F99,0)+MAX((Expenses!AD$23-$K102/12)*$J102*$F99,0)+MAX((Expenses!AD$24-$K103/12)*$J103*$F99,0)))),0)</f>
        <v>1971.1977205014978</v>
      </c>
      <c r="AG265" s="154">
        <f ca="1">IF(AND(AG$165&lt;=$E99,AG$165&gt;=EOMONTH($D99,0)),IF($G99="NNN",SUM(Expenses!AE$20:AE$24)*$F99,IF($G99="FSG",0,IF($G99="MG",SUMPRODUCT(Expenses!AE$20:AE$24,$I99:$I103)*$F99,MAX((Expenses!AE$20-$K99/12)*$J99*$F99,0)+MAX((Expenses!AE$21-$K100/12)*$J100*$F99,0)+MAX((Expenses!AE$22-$K101/12)*$J101*$F99,0)+MAX((Expenses!AE$23-$K102/12)*$J102*$F99,0)+MAX((Expenses!AE$24-$K103/12)*$J103*$F99,0)))),0)</f>
        <v>1971.7021276518738</v>
      </c>
      <c r="AH265" s="154">
        <f ca="1">IF(AND(AH$165&lt;=$E99,AH$165&gt;=EOMONTH($D99,0)),IF($G99="NNN",SUM(Expenses!AF$20:AF$24)*$F99,IF($G99="FSG",0,IF($G99="MG",SUMPRODUCT(Expenses!AF$20:AF$24,$I99:$I103)*$F99,MAX((Expenses!AF$20-$K99/12)*$J99*$F99,0)+MAX((Expenses!AF$21-$K100/12)*$J100*$F99,0)+MAX((Expenses!AF$22-$K101/12)*$J101*$F99,0)+MAX((Expenses!AF$23-$K102/12)*$J102*$F99,0)+MAX((Expenses!AF$24-$K103/12)*$J103*$F99,0)))),0)</f>
        <v>1972.2077788063573</v>
      </c>
      <c r="AI265" s="154">
        <f ca="1">IF(AND(AI$165&lt;=$E99,AI$165&gt;=EOMONTH($D99,0)),IF($G99="NNN",SUM(Expenses!AG$20:AG$24)*$F99,IF($G99="FSG",0,IF($G99="MG",SUMPRODUCT(Expenses!AG$20:AG$24,$I99:$I103)*$F99,MAX((Expenses!AG$20-$K99/12)*$J99*$F99,0)+MAX((Expenses!AG$21-$K100/12)*$J100*$F99,0)+MAX((Expenses!AG$22-$K101/12)*$J101*$F99,0)+MAX((Expenses!AG$23-$K102/12)*$J102*$F99,0)+MAX((Expenses!AG$24-$K103/12)*$J103*$F99,0)))),0)</f>
        <v>1972.7146770329989</v>
      </c>
      <c r="AJ265" s="154">
        <f ca="1">IF(AND(AJ$165&lt;=$E99,AJ$165&gt;=EOMONTH($D99,0)),IF($G99="NNN",SUM(Expenses!AH$20:AH$24)*$F99,IF($G99="FSG",0,IF($G99="MG",SUMPRODUCT(Expenses!AH$20:AH$24,$I99:$I103)*$F99,MAX((Expenses!AH$20-$K99/12)*$J99*$F99,0)+MAX((Expenses!AH$21-$K100/12)*$J100*$F99,0)+MAX((Expenses!AH$22-$K101/12)*$J101*$F99,0)+MAX((Expenses!AH$23-$K102/12)*$J102*$F99,0)+MAX((Expenses!AH$24-$K103/12)*$J103*$F99,0)))),0)</f>
        <v>1973.2228254074143</v>
      </c>
      <c r="AK265" s="154">
        <f ca="1">IF(AND(AK$165&lt;=$E99,AK$165&gt;=EOMONTH($D99,0)),IF($G99="NNN",SUM(Expenses!AI$20:AI$24)*$F99,IF($G99="FSG",0,IF($G99="MG",SUMPRODUCT(Expenses!AI$20:AI$24,$I99:$I103)*$F99,MAX((Expenses!AI$20-$K99/12)*$J99*$F99,0)+MAX((Expenses!AI$21-$K100/12)*$J100*$F99,0)+MAX((Expenses!AI$22-$K101/12)*$J101*$F99,0)+MAX((Expenses!AI$23-$K102/12)*$J102*$F99,0)+MAX((Expenses!AI$24-$K103/12)*$J103*$F99,0)))),0)</f>
        <v>1973.7322270128057</v>
      </c>
      <c r="AL265" s="154">
        <f ca="1">IF(AND(AL$165&lt;=$E99,AL$165&gt;=EOMONTH($D99,0)),IF($G99="NNN",SUM(Expenses!AJ$20:AJ$24)*$F99,IF($G99="FSG",0,IF($G99="MG",SUMPRODUCT(Expenses!AJ$20:AJ$24,$I99:$I103)*$F99,MAX((Expenses!AJ$20-$K99/12)*$J99*$F99,0)+MAX((Expenses!AJ$21-$K100/12)*$J100*$F99,0)+MAX((Expenses!AJ$22-$K101/12)*$J101*$F99,0)+MAX((Expenses!AJ$23-$K102/12)*$J102*$F99,0)+MAX((Expenses!AJ$24-$K103/12)*$J103*$F99,0)))),0)</f>
        <v>1974.2428849399782</v>
      </c>
      <c r="AM265" s="154">
        <f ca="1">IF(AND(AM$165&lt;=$E99,AM$165&gt;=EOMONTH($D99,0)),IF($G99="NNN",SUM(Expenses!AK$20:AK$24)*$F99,IF($G99="FSG",0,IF($G99="MG",SUMPRODUCT(Expenses!AK$20:AK$24,$I99:$I103)*$F99,MAX((Expenses!AK$20-$K99/12)*$J99*$F99,0)+MAX((Expenses!AK$21-$K100/12)*$J100*$F99,0)+MAX((Expenses!AK$22-$K101/12)*$J101*$F99,0)+MAX((Expenses!AK$23-$K102/12)*$J102*$F99,0)+MAX((Expenses!AK$24-$K103/12)*$J103*$F99,0)))),0)</f>
        <v>1980.24587979336</v>
      </c>
      <c r="AN265" s="154">
        <f ca="1">IF(AND(AN$165&lt;=$E99,AN$165&gt;=EOMONTH($D99,0)),IF($G99="NNN",SUM(Expenses!AL$20:AL$24)*$F99,IF($G99="FSG",0,IF($G99="MG",SUMPRODUCT(Expenses!AL$20:AL$24,$I99:$I103)*$F99,MAX((Expenses!AL$20-$K99/12)*$J99*$F99,0)+MAX((Expenses!AL$21-$K100/12)*$J100*$F99,0)+MAX((Expenses!AL$22-$K101/12)*$J101*$F99,0)+MAX((Expenses!AL$23-$K102/12)*$J102*$F99,0)+MAX((Expenses!AL$24-$K103/12)*$J103*$F99,0)))),0)</f>
        <v>2011.3171489263434</v>
      </c>
      <c r="AO265" s="154">
        <f ca="1">IF(AND(AO$165&lt;=$E99,AO$165&gt;=EOMONTH($D99,0)),IF($G99="NNN",SUM(Expenses!AM$20:AM$24)*$F99,IF($G99="FSG",0,IF($G99="MG",SUMPRODUCT(Expenses!AM$20:AM$24,$I99:$I103)*$F99,MAX((Expenses!AM$20-$K99/12)*$J99*$F99,0)+MAX((Expenses!AM$21-$K100/12)*$J100*$F99,0)+MAX((Expenses!AM$22-$K101/12)*$J101*$F99,0)+MAX((Expenses!AM$23-$K102/12)*$J102*$F99,0)+MAX((Expenses!AM$24-$K103/12)*$J103*$F99,0)))),0)</f>
        <v>2015.2346037634684</v>
      </c>
      <c r="AP265" s="154">
        <f ca="1">IF(AND(AP$165&lt;=$E99,AP$165&gt;=EOMONTH($D99,0)),IF($G99="NNN",SUM(Expenses!AN$20:AN$24)*$F99,IF($G99="FSG",0,IF($G99="MG",SUMPRODUCT(Expenses!AN$20:AN$24,$I99:$I103)*$F99,MAX((Expenses!AN$20-$K99/12)*$J99*$F99,0)+MAX((Expenses!AN$21-$K100/12)*$J100*$F99,0)+MAX((Expenses!AN$22-$K101/12)*$J101*$F99,0)+MAX((Expenses!AN$23-$K102/12)*$J102*$F99,0)+MAX((Expenses!AN$24-$K103/12)*$J103*$F99,0)))),0)</f>
        <v>2015.7503180385602</v>
      </c>
      <c r="AQ265" s="154">
        <f ca="1">IF(AND(AQ$165&lt;=$E99,AQ$165&gt;=EOMONTH($D99,0)),IF($G99="NNN",SUM(Expenses!AO$20:AO$24)*$F99,IF($G99="FSG",0,IF($G99="MG",SUMPRODUCT(Expenses!AO$20:AO$24,$I99:$I103)*$F99,MAX((Expenses!AO$20-$K99/12)*$J99*$F99,0)+MAX((Expenses!AO$21-$K100/12)*$J100*$F99,0)+MAX((Expenses!AO$22-$K101/12)*$J101*$F99,0)+MAX((Expenses!AO$23-$K102/12)*$J102*$F99,0)+MAX((Expenses!AO$24-$K103/12)*$J103*$F99,0)))),0)</f>
        <v>2016.2673042041802</v>
      </c>
      <c r="AR265" s="154">
        <f ca="1">IF(AND(AR$165&lt;=$E99,AR$165&gt;=EOMONTH($D99,0)),IF($G99="NNN",SUM(Expenses!AP$20:AP$24)*$F99,IF($G99="FSG",0,IF($G99="MG",SUMPRODUCT(Expenses!AP$20:AP$24,$I99:$I103)*$F99,MAX((Expenses!AP$20-$K99/12)*$J99*$F99,0)+MAX((Expenses!AP$21-$K100/12)*$J100*$F99,0)+MAX((Expenses!AP$22-$K101/12)*$J101*$F99,0)+MAX((Expenses!AP$23-$K102/12)*$J102*$F99,0)+MAX((Expenses!AP$24-$K103/12)*$J103*$F99,0)))),0)</f>
        <v>2016.7855653971528</v>
      </c>
      <c r="AS265" s="154">
        <f ca="1">IF(AND(AS$165&lt;=$E99,AS$165&gt;=EOMONTH($D99,0)),IF($G99="NNN",SUM(Expenses!AQ$20:AQ$24)*$F99,IF($G99="FSG",0,IF($G99="MG",SUMPRODUCT(Expenses!AQ$20:AQ$24,$I99:$I103)*$F99,MAX((Expenses!AQ$20-$K99/12)*$J99*$F99,0)+MAX((Expenses!AQ$21-$K100/12)*$J100*$F99,0)+MAX((Expenses!AQ$22-$K101/12)*$J101*$F99,0)+MAX((Expenses!AQ$23-$K102/12)*$J102*$F99,0)+MAX((Expenses!AQ$24-$K103/12)*$J103*$F99,0)))),0)</f>
        <v>2017.3051047620402</v>
      </c>
      <c r="AT265" s="154">
        <f ca="1">IF(AND(AT$165&lt;=$E99,AT$165&gt;=EOMONTH($D99,0)),IF($G99="NNN",SUM(Expenses!AR$20:AR$24)*$F99,IF($G99="FSG",0,IF($G99="MG",SUMPRODUCT(Expenses!AR$20:AR$24,$I99:$I103)*$F99,MAX((Expenses!AR$20-$K99/12)*$J99*$F99,0)+MAX((Expenses!AR$21-$K100/12)*$J100*$F99,0)+MAX((Expenses!AR$22-$K101/12)*$J101*$F99,0)+MAX((Expenses!AR$23-$K102/12)*$J102*$F99,0)+MAX((Expenses!AR$24-$K103/12)*$J103*$F99,0)))),0)</f>
        <v>2017.8259254511586</v>
      </c>
      <c r="AU265" s="154">
        <f ca="1">IF(AND(AU$165&lt;=$E99,AU$165&gt;=EOMONTH($D99,0)),IF($G99="NNN",SUM(Expenses!AS$20:AS$24)*$F99,IF($G99="FSG",0,IF($G99="MG",SUMPRODUCT(Expenses!AS$20:AS$24,$I99:$I103)*$F99,MAX((Expenses!AS$20-$K99/12)*$J99*$F99,0)+MAX((Expenses!AS$21-$K100/12)*$J100*$F99,0)+MAX((Expenses!AS$22-$K101/12)*$J101*$F99,0)+MAX((Expenses!AS$23-$K102/12)*$J102*$F99,0)+MAX((Expenses!AS$24-$K103/12)*$J103*$F99,0)))),0)</f>
        <v>2018.3480306245995</v>
      </c>
      <c r="AV265" s="154">
        <f ca="1">IF(AND(AV$165&lt;=$E99,AV$165&gt;=EOMONTH($D99,0)),IF($G99="NNN",SUM(Expenses!AT$20:AT$24)*$F99,IF($G99="FSG",0,IF($G99="MG",SUMPRODUCT(Expenses!AT$20:AT$24,$I99:$I103)*$F99,MAX((Expenses!AT$20-$K99/12)*$J99*$F99,0)+MAX((Expenses!AT$21-$K100/12)*$J100*$F99,0)+MAX((Expenses!AT$22-$K101/12)*$J101*$F99,0)+MAX((Expenses!AT$23-$K102/12)*$J102*$F99,0)+MAX((Expenses!AT$24-$K103/12)*$J103*$F99,0)))),0)</f>
        <v>2018.8714234502472</v>
      </c>
      <c r="AW265" s="154">
        <f ca="1">IF(AND(AW$165&lt;=$E99,AW$165&gt;=EOMONTH($D99,0)),IF($G99="NNN",SUM(Expenses!AU$20:AU$24)*$F99,IF($G99="FSG",0,IF($G99="MG",SUMPRODUCT(Expenses!AU$20:AU$24,$I99:$I103)*$F99,MAX((Expenses!AU$20-$K99/12)*$J99*$F99,0)+MAX((Expenses!AU$21-$K100/12)*$J100*$F99,0)+MAX((Expenses!AU$22-$K101/12)*$J101*$F99,0)+MAX((Expenses!AU$23-$K102/12)*$J102*$F99,0)+MAX((Expenses!AU$24-$K103/12)*$J103*$F99,0)))),0)</f>
        <v>2019.3961071038002</v>
      </c>
      <c r="AX265" s="154">
        <f ca="1">IF(AND(AX$165&lt;=$E99,AX$165&gt;=EOMONTH($D99,0)),IF($G99="NNN",SUM(Expenses!AV$20:AV$24)*$F99,IF($G99="FSG",0,IF($G99="MG",SUMPRODUCT(Expenses!AV$20:AV$24,$I99:$I103)*$F99,MAX((Expenses!AV$20-$K99/12)*$J99*$F99,0)+MAX((Expenses!AV$21-$K100/12)*$J100*$F99,0)+MAX((Expenses!AV$22-$K101/12)*$J101*$F99,0)+MAX((Expenses!AV$23-$K102/12)*$J102*$F99,0)+MAX((Expenses!AV$24-$K103/12)*$J103*$F99,0)))),0)</f>
        <v>2019.922084768788</v>
      </c>
      <c r="AY265" s="154">
        <f ca="1">IF(AND(AY$165&lt;=$E99,AY$165&gt;=EOMONTH($D99,0)),IF($G99="NNN",SUM(Expenses!AW$20:AW$24)*$F99,IF($G99="FSG",0,IF($G99="MG",SUMPRODUCT(Expenses!AW$20:AW$24,$I99:$I103)*$F99,MAX((Expenses!AW$20-$K99/12)*$J99*$F99,0)+MAX((Expenses!AW$21-$K100/12)*$J100*$F99,0)+MAX((Expenses!AW$22-$K101/12)*$J101*$F99,0)+MAX((Expenses!AW$23-$K102/12)*$J102*$F99,0)+MAX((Expenses!AW$24-$K103/12)*$J103*$F99,0)))),0)</f>
        <v>2026.1051694677715</v>
      </c>
      <c r="AZ265" s="154">
        <f ca="1">IF(AND(AZ$165&lt;=$E99,AZ$165&gt;=EOMONTH($D99,0)),IF($G99="NNN",SUM(Expenses!AX$20:AX$24)*$F99,IF($G99="FSG",0,IF($G99="MG",SUMPRODUCT(Expenses!AX$20:AX$24,$I99:$I103)*$F99,MAX((Expenses!AX$20-$K99/12)*$J99*$F99,0)+MAX((Expenses!AX$21-$K100/12)*$J100*$F99,0)+MAX((Expenses!AX$22-$K101/12)*$J101*$F99,0)+MAX((Expenses!AX$23-$K102/12)*$J102*$F99,0)+MAX((Expenses!AX$24-$K103/12)*$J103*$F99,0)))),0)</f>
        <v>2057.8376149403575</v>
      </c>
      <c r="BA265" s="154">
        <f ca="1">IF(AND(BA$165&lt;=$E99,BA$165&gt;=EOMONTH($D99,0)),IF($G99="NNN",SUM(Expenses!AY$20:AY$24)*$F99,IF($G99="FSG",0,IF($G99="MG",SUMPRODUCT(Expenses!AY$20:AY$24,$I99:$I103)*$F99,MAX((Expenses!AY$20-$K99/12)*$J99*$F99,0)+MAX((Expenses!AY$21-$K100/12)*$J100*$F99,0)+MAX((Expenses!AY$22-$K101/12)*$J101*$F99,0)+MAX((Expenses!AY$23-$K102/12)*$J102*$F99,0)+MAX((Expenses!AY$24-$K103/12)*$J103*$F99,0)))),0)</f>
        <v>2061.8725934225959</v>
      </c>
      <c r="BB265" s="154">
        <f ca="1">IF(AND(BB$165&lt;=$E99,BB$165&gt;=EOMONTH($D99,0)),IF($G99="NNN",SUM(Expenses!AZ$20:AZ$24)*$F99,IF($G99="FSG",0,IF($G99="MG",SUMPRODUCT(Expenses!AZ$20:AZ$24,$I99:$I103)*$F99,MAX((Expenses!AZ$20-$K99/12)*$J99*$F99,0)+MAX((Expenses!AZ$21-$K100/12)*$J100*$F99,0)+MAX((Expenses!AZ$22-$K101/12)*$J101*$F99,0)+MAX((Expenses!AZ$23-$K102/12)*$J102*$F99,0)+MAX((Expenses!AZ$24-$K103/12)*$J103*$F99,0)))),0)</f>
        <v>2062.4037791259407</v>
      </c>
      <c r="BC265" s="154">
        <f ca="1">IF(AND(BC$165&lt;=$E99,BC$165&gt;=EOMONTH($D99,0)),IF($G99="NNN",SUM(Expenses!BA$20:BA$24)*$F99,IF($G99="FSG",0,IF($G99="MG",SUMPRODUCT(Expenses!BA$20:BA$24,$I99:$I103)*$F99,MAX((Expenses!BA$20-$K99/12)*$J99*$F99,0)+MAX((Expenses!BA$21-$K100/12)*$J100*$F99,0)+MAX((Expenses!BA$22-$K101/12)*$J101*$F99,0)+MAX((Expenses!BA$23-$K102/12)*$J102*$F99,0)+MAX((Expenses!BA$24-$K103/12)*$J103*$F99,0)))),0)</f>
        <v>2062.9362748765293</v>
      </c>
      <c r="BD265" s="154">
        <f ca="1">IF(AND(BD$165&lt;=$E99,BD$165&gt;=EOMONTH($D99,0)),IF($G99="NNN",SUM(Expenses!BB$20:BB$24)*$F99,IF($G99="FSG",0,IF($G99="MG",SUMPRODUCT(Expenses!BB$20:BB$24,$I99:$I103)*$F99,MAX((Expenses!BB$20-$K99/12)*$J99*$F99,0)+MAX((Expenses!BB$21-$K100/12)*$J100*$F99,0)+MAX((Expenses!BB$22-$K101/12)*$J101*$F99,0)+MAX((Expenses!BB$23-$K102/12)*$J102*$F99,0)+MAX((Expenses!BB$24-$K103/12)*$J103*$F99,0)))),0)</f>
        <v>2063.4700839052912</v>
      </c>
      <c r="BE265" s="154">
        <f ca="1">IF(AND(BE$165&lt;=$E99,BE$165&gt;=EOMONTH($D99,0)),IF($G99="NNN",SUM(Expenses!BC$20:BC$24)*$F99,IF($G99="FSG",0,IF($G99="MG",SUMPRODUCT(Expenses!BC$20:BC$24,$I99:$I103)*$F99,MAX((Expenses!BC$20-$K99/12)*$J99*$F99,0)+MAX((Expenses!BC$21-$K100/12)*$J100*$F99,0)+MAX((Expenses!BC$22-$K101/12)*$J101*$F99,0)+MAX((Expenses!BC$23-$K102/12)*$J102*$F99,0)+MAX((Expenses!BC$24-$K103/12)*$J103*$F99,0)))),0)</f>
        <v>2064.0052094511252</v>
      </c>
      <c r="BF265" s="154">
        <f ca="1">IF(AND(BF$165&lt;=$E99,BF$165&gt;=EOMONTH($D99,0)),IF($G99="NNN",SUM(Expenses!BD$20:BD$24)*$F99,IF($G99="FSG",0,IF($G99="MG",SUMPRODUCT(Expenses!BD$20:BD$24,$I99:$I103)*$F99,MAX((Expenses!BD$20-$K99/12)*$J99*$F99,0)+MAX((Expenses!BD$21-$K100/12)*$J100*$F99,0)+MAX((Expenses!BD$22-$K101/12)*$J101*$F99,0)+MAX((Expenses!BD$23-$K102/12)*$J102*$F99,0)+MAX((Expenses!BD$24-$K103/12)*$J103*$F99,0)))),0)</f>
        <v>2064.541654760917</v>
      </c>
      <c r="BG265" s="154">
        <f ca="1">IF(AND(BG$165&lt;=$E99,BG$165&gt;=EOMONTH($D99,0)),IF($G99="NNN",SUM(Expenses!BE$20:BE$24)*$F99,IF($G99="FSG",0,IF($G99="MG",SUMPRODUCT(Expenses!BE$20:BE$24,$I99:$I103)*$F99,MAX((Expenses!BE$20-$K99/12)*$J99*$F99,0)+MAX((Expenses!BE$21-$K100/12)*$J100*$F99,0)+MAX((Expenses!BE$22-$K101/12)*$J101*$F99,0)+MAX((Expenses!BE$23-$K102/12)*$J102*$F99,0)+MAX((Expenses!BE$24-$K103/12)*$J103*$F99,0)))),0)</f>
        <v>2065.0794230895613</v>
      </c>
      <c r="BH265" s="154">
        <f ca="1">IF(AND(BH$165&lt;=$E99,BH$165&gt;=EOMONTH($D99,0)),IF($G99="NNN",SUM(Expenses!BF$20:BF$24)*$F99,IF($G99="FSG",0,IF($G99="MG",SUMPRODUCT(Expenses!BF$20:BF$24,$I99:$I103)*$F99,MAX((Expenses!BF$20-$K99/12)*$J99*$F99,0)+MAX((Expenses!BF$21-$K100/12)*$J100*$F99,0)+MAX((Expenses!BF$22-$K101/12)*$J101*$F99,0)+MAX((Expenses!BF$23-$K102/12)*$J102*$F99,0)+MAX((Expenses!BF$24-$K103/12)*$J103*$F99,0)))),0)</f>
        <v>2065.6185176999788</v>
      </c>
      <c r="BI265" s="154">
        <f ca="1">IF(AND(BI$165&lt;=$E99,BI$165&gt;=EOMONTH($D99,0)),IF($G99="NNN",SUM(Expenses!BG$20:BG$24)*$F99,IF($G99="FSG",0,IF($G99="MG",SUMPRODUCT(Expenses!BG$20:BG$24,$I99:$I103)*$F99,MAX((Expenses!BG$20-$K99/12)*$J99*$F99,0)+MAX((Expenses!BG$21-$K100/12)*$J100*$F99,0)+MAX((Expenses!BG$22-$K101/12)*$J101*$F99,0)+MAX((Expenses!BG$23-$K102/12)*$J102*$F99,0)+MAX((Expenses!BG$24-$K103/12)*$J103*$F99,0)))),0)</f>
        <v>2066.1589418631379</v>
      </c>
      <c r="BJ265" s="154">
        <f ca="1">IF(AND(BJ$165&lt;=$E99,BJ$165&gt;=EOMONTH($D99,0)),IF($G99="NNN",SUM(Expenses!BH$20:BH$24)*$F99,IF($G99="FSG",0,IF($G99="MG",SUMPRODUCT(Expenses!BH$20:BH$24,$I99:$I103)*$F99,MAX((Expenses!BH$20-$K99/12)*$J99*$F99,0)+MAX((Expenses!BH$21-$K100/12)*$J100*$F99,0)+MAX((Expenses!BH$22-$K101/12)*$J101*$F99,0)+MAX((Expenses!BH$23-$K102/12)*$J102*$F99,0)+MAX((Expenses!BH$24-$K103/12)*$J103*$F99,0)))),0)</f>
        <v>2066.7006988580752</v>
      </c>
      <c r="BK265" s="154">
        <f ca="1">IF(AND(BK$165&lt;=$E99,BK$165&gt;=EOMONTH($D99,0)),IF($G99="NNN",SUM(Expenses!BI$20:BI$24)*$F99,IF($G99="FSG",0,IF($G99="MG",SUMPRODUCT(Expenses!BI$20:BI$24,$I99:$I103)*$F99,MAX((Expenses!BI$20-$K99/12)*$J99*$F99,0)+MAX((Expenses!BI$21-$K100/12)*$J100*$F99,0)+MAX((Expenses!BI$22-$K101/12)*$J101*$F99,0)+MAX((Expenses!BI$23-$K102/12)*$J102*$F99,0)+MAX((Expenses!BI$24-$K103/12)*$J103*$F99,0)))),0)</f>
        <v>2073.0692760980282</v>
      </c>
      <c r="BL265" s="154">
        <f ca="1">IF(AND(BL$165&lt;=$E99,BL$165&gt;=EOMONTH($D99,0)),IF($G99="NNN",SUM(Expenses!BJ$20:BJ$24)*$F99,IF($G99="FSG",0,IF($G99="MG",SUMPRODUCT(Expenses!BJ$20:BJ$24,$I99:$I103)*$F99,MAX((Expenses!BJ$20-$K99/12)*$J99*$F99,0)+MAX((Expenses!BJ$21-$K100/12)*$J100*$F99,0)+MAX((Expenses!BJ$22-$K101/12)*$J101*$F99,0)+MAX((Expenses!BJ$23-$K102/12)*$J102*$F99,0)+MAX((Expenses!BJ$24-$K103/12)*$J103*$F99,0)))),0)</f>
        <v>2105.4773139657154</v>
      </c>
      <c r="BM265" s="154">
        <f ca="1">IF(AND(BM$165&lt;=$E99,BM$165&gt;=EOMONTH($D99,0)),IF($G99="NNN",SUM(Expenses!BK$20:BK$24)*$F99,IF($G99="FSG",0,IF($G99="MG",SUMPRODUCT(Expenses!BK$20:BK$24,$I99:$I103)*$F99,MAX((Expenses!BK$20-$K99/12)*$J99*$F99,0)+MAX((Expenses!BK$21-$K100/12)*$J100*$F99,0)+MAX((Expenses!BK$22-$K101/12)*$J101*$F99,0)+MAX((Expenses!BK$23-$K102/12)*$J102*$F99,0)+MAX((Expenses!BK$24-$K103/12)*$J103*$F99,0)))),0)</f>
        <v>2109.633341802421</v>
      </c>
      <c r="BN265" s="154">
        <f ca="1">IF(AND(BN$165&lt;=$E99,BN$165&gt;=EOMONTH($D99,0)),IF($G99="NNN",SUM(Expenses!BL$20:BL$24)*$F99,IF($G99="FSG",0,IF($G99="MG",SUMPRODUCT(Expenses!BL$20:BL$24,$I99:$I103)*$F99,MAX((Expenses!BL$20-$K99/12)*$J99*$F99,0)+MAX((Expenses!BL$21-$K100/12)*$J100*$F99,0)+MAX((Expenses!BL$22-$K101/12)*$J101*$F99,0)+MAX((Expenses!BL$23-$K102/12)*$J102*$F99,0)+MAX((Expenses!BL$24-$K103/12)*$J103*$F99,0)))),0)</f>
        <v>2110.1804630768665</v>
      </c>
      <c r="BO265" s="154">
        <f ca="1">IF(AND(BO$165&lt;=$E99,BO$165&gt;=EOMONTH($D99,0)),IF($G99="NNN",SUM(Expenses!BM$20:BM$24)*$F99,IF($G99="FSG",0,IF($G99="MG",SUMPRODUCT(Expenses!BM$20:BM$24,$I99:$I103)*$F99,MAX((Expenses!BM$20-$K99/12)*$J99*$F99,0)+MAX((Expenses!BM$21-$K100/12)*$J100*$F99,0)+MAX((Expenses!BM$22-$K101/12)*$J101*$F99,0)+MAX((Expenses!BM$23-$K102/12)*$J102*$F99,0)+MAX((Expenses!BM$24-$K103/12)*$J103*$F99,0)))),0)</f>
        <v>2110.7289336999725</v>
      </c>
      <c r="BP265" s="154">
        <f ca="1">IF(AND(BP$165&lt;=$E99,BP$165&gt;=EOMONTH($D99,0)),IF($G99="NNN",SUM(Expenses!BN$20:BN$24)*$F99,IF($G99="FSG",0,IF($G99="MG",SUMPRODUCT(Expenses!BN$20:BN$24,$I99:$I103)*$F99,MAX((Expenses!BN$20-$K99/12)*$J99*$F99,0)+MAX((Expenses!BN$21-$K100/12)*$J100*$F99,0)+MAX((Expenses!BN$22-$K101/12)*$J101*$F99,0)+MAX((Expenses!BN$23-$K102/12)*$J102*$F99,0)+MAX((Expenses!BN$24-$K103/12)*$J103*$F99,0)))),0)</f>
        <v>2111.2787569995976</v>
      </c>
      <c r="BQ265" s="154">
        <f ca="1">IF(AND(BQ$165&lt;=$E99,BQ$165&gt;=EOMONTH($D99,0)),IF($G99="NNN",SUM(Expenses!BO$20:BO$24)*$F99,IF($G99="FSG",0,IF($G99="MG",SUMPRODUCT(Expenses!BO$20:BO$24,$I99:$I103)*$F99,MAX((Expenses!BO$20-$K99/12)*$J99*$F99,0)+MAX((Expenses!BO$21-$K100/12)*$J100*$F99,0)+MAX((Expenses!BO$22-$K101/12)*$J101*$F99,0)+MAX((Expenses!BO$23-$K102/12)*$J102*$F99,0)+MAX((Expenses!BO$24-$K103/12)*$J103*$F99,0)))),0)</f>
        <v>2111.8299363118063</v>
      </c>
      <c r="BR265" s="154">
        <f ca="1">IF(AND(BR$165&lt;=$E99,BR$165&gt;=EOMONTH($D99,0)),IF($G99="NNN",SUM(Expenses!BP$20:BP$24)*$F99,IF($G99="FSG",0,IF($G99="MG",SUMPRODUCT(Expenses!BP$20:BP$24,$I99:$I103)*$F99,MAX((Expenses!BP$20-$K99/12)*$J99*$F99,0)+MAX((Expenses!BP$21-$K100/12)*$J100*$F99,0)+MAX((Expenses!BP$22-$K101/12)*$J101*$F99,0)+MAX((Expenses!BP$23-$K102/12)*$J102*$F99,0)+MAX((Expenses!BP$24-$K103/12)*$J103*$F99,0)))),0)</f>
        <v>2112.3824749808919</v>
      </c>
      <c r="BS265" s="154">
        <f ca="1">IF(AND(BS$165&lt;=$E99,BS$165&gt;=EOMONTH($D99,0)),IF($G99="NNN",SUM(Expenses!BQ$20:BQ$24)*$F99,IF($G99="FSG",0,IF($G99="MG",SUMPRODUCT(Expenses!BQ$20:BQ$24,$I99:$I103)*$F99,MAX((Expenses!BQ$20-$K99/12)*$J99*$F99,0)+MAX((Expenses!BQ$21-$K100/12)*$J100*$F99,0)+MAX((Expenses!BQ$22-$K101/12)*$J101*$F99,0)+MAX((Expenses!BQ$23-$K102/12)*$J102*$F99,0)+MAX((Expenses!BQ$24-$K103/12)*$J103*$F99,0)))),0)</f>
        <v>2112.9363763593956</v>
      </c>
      <c r="BT265" s="154">
        <f ca="1">IF(AND(BT$165&lt;=$E99,BT$165&gt;=EOMONTH($D99,0)),IF($G99="NNN",SUM(Expenses!BR$20:BR$24)*$F99,IF($G99="FSG",0,IF($G99="MG",SUMPRODUCT(Expenses!BR$20:BR$24,$I99:$I103)*$F99,MAX((Expenses!BR$20-$K99/12)*$J99*$F99,0)+MAX((Expenses!BR$21-$K100/12)*$J100*$F99,0)+MAX((Expenses!BR$22-$K101/12)*$J101*$F99,0)+MAX((Expenses!BR$23-$K102/12)*$J102*$F99,0)+MAX((Expenses!BR$24-$K103/12)*$J103*$F99,0)))),0)</f>
        <v>2113.4916438081254</v>
      </c>
      <c r="BU265" s="154">
        <f ca="1">IF(AND(BU$165&lt;=$E99,BU$165&gt;=EOMONTH($D99,0)),IF($G99="NNN",SUM(Expenses!BS$20:BS$24)*$F99,IF($G99="FSG",0,IF($G99="MG",SUMPRODUCT(Expenses!BS$20:BS$24,$I99:$I103)*$F99,MAX((Expenses!BS$20-$K99/12)*$J99*$F99,0)+MAX((Expenses!BS$21-$K100/12)*$J100*$F99,0)+MAX((Expenses!BS$22-$K101/12)*$J101*$F99,0)+MAX((Expenses!BS$23-$K102/12)*$J102*$F99,0)+MAX((Expenses!BS$24-$K103/12)*$J103*$F99,0)))),0)</f>
        <v>2114.0482806961795</v>
      </c>
      <c r="BV265" s="154">
        <f ca="1">IF(AND(BV$165&lt;=$E99,BV$165&gt;=EOMONTH($D99,0)),IF($G99="NNN",SUM(Expenses!BT$20:BT$24)*$F99,IF($G99="FSG",0,IF($G99="MG",SUMPRODUCT(Expenses!BT$20:BT$24,$I99:$I103)*$F99,MAX((Expenses!BT$20-$K99/12)*$J99*$F99,0)+MAX((Expenses!BT$21-$K100/12)*$J100*$F99,0)+MAX((Expenses!BT$22-$K101/12)*$J101*$F99,0)+MAX((Expenses!BT$23-$K102/12)*$J102*$F99,0)+MAX((Expenses!BT$24-$K103/12)*$J103*$F99,0)))),0)</f>
        <v>2114.6062904009655</v>
      </c>
      <c r="BW265" s="154">
        <f ca="1">IF(AND(BW$165&lt;=$E99,BW$165&gt;=EOMONTH($D99,0)),IF($G99="NNN",SUM(Expenses!BU$20:BU$24)*$F99,IF($G99="FSG",0,IF($G99="MG",SUMPRODUCT(Expenses!BU$20:BU$24,$I99:$I103)*$F99,MAX((Expenses!BU$20-$K99/12)*$J99*$F99,0)+MAX((Expenses!BU$21-$K100/12)*$J100*$F99,0)+MAX((Expenses!BU$22-$K101/12)*$J101*$F99,0)+MAX((Expenses!BU$23-$K102/12)*$J102*$F99,0)+MAX((Expenses!BU$24-$K103/12)*$J103*$F99,0)))),0)</f>
        <v>2121.1659249581162</v>
      </c>
      <c r="BX265" s="154">
        <f ca="1">IF(AND(BX$165&lt;=$E99,BX$165&gt;=EOMONTH($D99,0)),IF($G99="NNN",SUM(Expenses!BV$20:BV$24)*$F99,IF($G99="FSG",0,IF($G99="MG",SUMPRODUCT(Expenses!BV$20:BV$24,$I99:$I103)*$F99,MAX((Expenses!BV$20-$K99/12)*$J99*$F99,0)+MAX((Expenses!BV$21-$K100/12)*$J100*$F99,0)+MAX((Expenses!BV$22-$K101/12)*$J101*$F99,0)+MAX((Expenses!BV$23-$K102/12)*$J102*$F99,0)+MAX((Expenses!BV$24-$K103/12)*$J103*$F99,0)))),0)</f>
        <v>2154.264295373378</v>
      </c>
      <c r="BY265" s="154">
        <f ca="1">IF(AND(BY$165&lt;=$E99,BY$165&gt;=EOMONTH($D99,0)),IF($G99="NNN",SUM(Expenses!BW$20:BW$24)*$F99,IF($G99="FSG",0,IF($G99="MG",SUMPRODUCT(Expenses!BW$20:BW$24,$I99:$I103)*$F99,MAX((Expenses!BW$20-$K99/12)*$J99*$F99,0)+MAX((Expenses!BW$21-$K100/12)*$J100*$F99,0)+MAX((Expenses!BW$22-$K101/12)*$J101*$F99,0)+MAX((Expenses!BW$23-$K102/12)*$J102*$F99,0)+MAX((Expenses!BW$24-$K103/12)*$J103*$F99,0)))),0)</f>
        <v>2158.5450040451847</v>
      </c>
      <c r="BZ265" s="154">
        <f ca="1">IF(AND(BZ$165&lt;=$E99,BZ$165&gt;=EOMONTH($D99,0)),IF($G99="NNN",SUM(Expenses!BX$20:BX$24)*$F99,IF($G99="FSG",0,IF($G99="MG",SUMPRODUCT(Expenses!BX$20:BX$24,$I99:$I103)*$F99,MAX((Expenses!BX$20-$K99/12)*$J99*$F99,0)+MAX((Expenses!BX$21-$K100/12)*$J100*$F99,0)+MAX((Expenses!BX$22-$K101/12)*$J101*$F99,0)+MAX((Expenses!BX$23-$K102/12)*$J102*$F99,0)+MAX((Expenses!BX$24-$K103/12)*$J103*$F99,0)))),0)</f>
        <v>2159.1085389578634</v>
      </c>
      <c r="CA265" s="154">
        <f ca="1">IF(AND(CA$165&lt;=$E99,CA$165&gt;=EOMONTH($D99,0)),IF($G99="NNN",SUM(Expenses!BY$20:BY$24)*$F99,IF($G99="FSG",0,IF($G99="MG",SUMPRODUCT(Expenses!BY$20:BY$24,$I99:$I103)*$F99,MAX((Expenses!BY$20-$K99/12)*$J99*$F99,0)+MAX((Expenses!BY$21-$K100/12)*$J100*$F99,0)+MAX((Expenses!BY$22-$K101/12)*$J101*$F99,0)+MAX((Expenses!BY$23-$K102/12)*$J102*$F99,0)+MAX((Expenses!BY$24-$K103/12)*$J103*$F99,0)))),0)</f>
        <v>2159.6734636996625</v>
      </c>
      <c r="CB265" s="154">
        <f ca="1">IF(AND(CB$165&lt;=$E99,CB$165&gt;=EOMONTH($D99,0)),IF($G99="NNN",SUM(Expenses!BZ$20:BZ$24)*$F99,IF($G99="FSG",0,IF($G99="MG",SUMPRODUCT(Expenses!BZ$20:BZ$24,$I99:$I103)*$F99,MAX((Expenses!BZ$20-$K99/12)*$J99*$F99,0)+MAX((Expenses!BZ$21-$K100/12)*$J100*$F99,0)+MAX((Expenses!BZ$22-$K101/12)*$J101*$F99,0)+MAX((Expenses!BZ$23-$K102/12)*$J102*$F99,0)+MAX((Expenses!BZ$24-$K103/12)*$J103*$F99,0)))),0)</f>
        <v>2160.2397816982766</v>
      </c>
      <c r="CC265" s="154">
        <f ca="1">IF(AND(CC$165&lt;=$E99,CC$165&gt;=EOMONTH($D99,0)),IF($G99="NNN",SUM(Expenses!CA$20:CA$24)*$F99,IF($G99="FSG",0,IF($G99="MG",SUMPRODUCT(Expenses!CA$20:CA$24,$I99:$I103)*$F99,MAX((Expenses!CA$20-$K99/12)*$J99*$F99,0)+MAX((Expenses!CA$21-$K100/12)*$J100*$F99,0)+MAX((Expenses!CA$22-$K101/12)*$J101*$F99,0)+MAX((Expenses!CA$23-$K102/12)*$J102*$F99,0)+MAX((Expenses!CA$24-$K103/12)*$J103*$F99,0)))),0)</f>
        <v>2160.8074963898516</v>
      </c>
      <c r="CD265" s="154">
        <f ca="1">IF(AND(CD$165&lt;=$E99,CD$165&gt;=EOMONTH($D99,0)),IF($G99="NNN",SUM(Expenses!CB$20:CB$24)*$F99,IF($G99="FSG",0,IF($G99="MG",SUMPRODUCT(Expenses!CB$20:CB$24,$I99:$I103)*$F99,MAX((Expenses!CB$20-$K99/12)*$J99*$F99,0)+MAX((Expenses!CB$21-$K100/12)*$J100*$F99,0)+MAX((Expenses!CB$22-$K101/12)*$J101*$F99,0)+MAX((Expenses!CB$23-$K102/12)*$J102*$F99,0)+MAX((Expenses!CB$24-$K103/12)*$J103*$F99,0)))),0)</f>
        <v>2161.3766112190096</v>
      </c>
      <c r="CE265" s="154">
        <f ca="1">IF(AND(CE$165&lt;=$E99,CE$165&gt;=EOMONTH($D99,0)),IF($G99="NNN",SUM(Expenses!CC$20:CC$24)*$F99,IF($G99="FSG",0,IF($G99="MG",SUMPRODUCT(Expenses!CC$20:CC$24,$I99:$I103)*$F99,MAX((Expenses!CC$20-$K99/12)*$J99*$F99,0)+MAX((Expenses!CC$21-$K100/12)*$J100*$F99,0)+MAX((Expenses!CC$22-$K101/12)*$J101*$F99,0)+MAX((Expenses!CC$23-$K102/12)*$J102*$F99,0)+MAX((Expenses!CC$24-$K103/12)*$J103*$F99,0)))),0)</f>
        <v>2161.9471296388683</v>
      </c>
      <c r="CF265" s="154">
        <f ca="1">IF(AND(CF$165&lt;=$E99,CF$165&gt;=EOMONTH($D99,0)),IF($G99="NNN",SUM(Expenses!CD$20:CD$24)*$F99,IF($G99="FSG",0,IF($G99="MG",SUMPRODUCT(Expenses!CD$20:CD$24,$I99:$I103)*$F99,MAX((Expenses!CD$20-$K99/12)*$J99*$F99,0)+MAX((Expenses!CD$21-$K100/12)*$J100*$F99,0)+MAX((Expenses!CD$22-$K101/12)*$J101*$F99,0)+MAX((Expenses!CD$23-$K102/12)*$J102*$F99,0)+MAX((Expenses!CD$24-$K103/12)*$J103*$F99,0)))),0)</f>
        <v>2162.51905511106</v>
      </c>
      <c r="CG265" s="154">
        <f ca="1">IF(AND(CG$165&lt;=$E99,CG$165&gt;=EOMONTH($D99,0)),IF($G99="NNN",SUM(Expenses!CE$20:CE$24)*$F99,IF($G99="FSG",0,IF($G99="MG",SUMPRODUCT(Expenses!CE$20:CE$24,$I99:$I103)*$F99,MAX((Expenses!CE$20-$K99/12)*$J99*$F99,0)+MAX((Expenses!CE$21-$K100/12)*$J100*$F99,0)+MAX((Expenses!CE$22-$K101/12)*$J101*$F99,0)+MAX((Expenses!CE$23-$K102/12)*$J102*$F99,0)+MAX((Expenses!CE$24-$K103/12)*$J103*$F99,0)))),0)</f>
        <v>2163.0923911057557</v>
      </c>
      <c r="CH265" s="154">
        <f ca="1">IF(AND(CH$165&lt;=$E99,CH$165&gt;=EOMONTH($D99,0)),IF($G99="NNN",SUM(Expenses!CF$20:CF$24)*$F99,IF($G99="FSG",0,IF($G99="MG",SUMPRODUCT(Expenses!CF$20:CF$24,$I99:$I103)*$F99,MAX((Expenses!CF$20-$K99/12)*$J99*$F99,0)+MAX((Expenses!CF$21-$K100/12)*$J100*$F99,0)+MAX((Expenses!CF$22-$K101/12)*$J101*$F99,0)+MAX((Expenses!CF$23-$K102/12)*$J102*$F99,0)+MAX((Expenses!CF$24-$K103/12)*$J103*$F99,0)))),0)</f>
        <v>2163.6671411016846</v>
      </c>
      <c r="CI265" s="154">
        <f ca="1">IF(AND(CI$165&lt;=$E99,CI$165&gt;=EOMONTH($D99,0)),IF($G99="NNN",SUM(Expenses!CG$20:CG$24)*$F99,IF($G99="FSG",0,IF($G99="MG",SUMPRODUCT(Expenses!CG$20:CG$24,$I99:$I103)*$F99,MAX((Expenses!CG$20-$K99/12)*$J99*$F99,0)+MAX((Expenses!CG$21-$K100/12)*$J100*$F99,0)+MAX((Expenses!CG$22-$K101/12)*$J101*$F99,0)+MAX((Expenses!CG$23-$K102/12)*$J102*$F99,0)+MAX((Expenses!CG$24-$K103/12)*$J103*$F99,0)))),0)</f>
        <v>2170.4235646955512</v>
      </c>
      <c r="CJ265" s="154">
        <f ca="1">IF(AND(CJ$165&lt;=$E99,CJ$165&gt;=EOMONTH($D99,0)),IF($G99="NNN",SUM(Expenses!CH$20:CH$24)*$F99,IF($G99="FSG",0,IF($G99="MG",SUMPRODUCT(Expenses!CH$20:CH$24,$I99:$I103)*$F99,MAX((Expenses!CH$20-$K99/12)*$J99*$F99,0)+MAX((Expenses!CH$21-$K100/12)*$J100*$F99,0)+MAX((Expenses!CH$22-$K101/12)*$J101*$F99,0)+MAX((Expenses!CH$23-$K102/12)*$J102*$F99,0)+MAX((Expenses!CH$24-$K103/12)*$J103*$F99,0)))),0)</f>
        <v>2204.2273394630438</v>
      </c>
      <c r="CK265" s="154">
        <f ca="1">IF(AND(CK$165&lt;=$E99,CK$165&gt;=EOMONTH($D99,0)),IF($G99="NNN",SUM(Expenses!CI$20:CI$24)*$F99,IF($G99="FSG",0,IF($G99="MG",SUMPRODUCT(Expenses!CI$20:CI$24,$I99:$I103)*$F99,MAX((Expenses!CI$20-$K99/12)*$J99*$F99,0)+MAX((Expenses!CI$21-$K100/12)*$J100*$F99,0)+MAX((Expenses!CI$22-$K101/12)*$J101*$F99,0)+MAX((Expenses!CI$23-$K102/12)*$J102*$F99,0)+MAX((Expenses!CI$24-$K103/12)*$J103*$F99,0)))),0)</f>
        <v>2208.6364693950045</v>
      </c>
      <c r="CL265" s="154">
        <f ca="1">IF(AND(CL$165&lt;=$E99,CL$165&gt;=EOMONTH($D99,0)),IF($G99="NNN",SUM(Expenses!CJ$20:CJ$24)*$F99,IF($G99="FSG",0,IF($G99="MG",SUMPRODUCT(Expenses!CJ$20:CJ$24,$I99:$I103)*$F99,MAX((Expenses!CJ$20-$K99/12)*$J99*$F99,0)+MAX((Expenses!CJ$21-$K100/12)*$J100*$F99,0)+MAX((Expenses!CJ$22-$K101/12)*$J101*$F99,0)+MAX((Expenses!CJ$23-$K102/12)*$J102*$F99,0)+MAX((Expenses!CJ$24-$K103/12)*$J103*$F99,0)))),0)</f>
        <v>2209.2169103550636</v>
      </c>
      <c r="CM265" s="154">
        <f ca="1">IF(AND(CM$165&lt;=$E99,CM$165&gt;=EOMONTH($D99,0)),IF($G99="NNN",SUM(Expenses!CK$20:CK$24)*$F99,IF($G99="FSG",0,IF($G99="MG",SUMPRODUCT(Expenses!CK$20:CK$24,$I99:$I103)*$F99,MAX((Expenses!CK$20-$K99/12)*$J99*$F99,0)+MAX((Expenses!CK$21-$K100/12)*$J100*$F99,0)+MAX((Expenses!CK$22-$K101/12)*$J101*$F99,0)+MAX((Expenses!CK$23-$K102/12)*$J102*$F99,0)+MAX((Expenses!CK$24-$K103/12)*$J103*$F99,0)))),0)</f>
        <v>2209.7987828391169</v>
      </c>
      <c r="CN265" s="154">
        <f ca="1">IF(AND(CN$165&lt;=$E99,CN$165&gt;=EOMONTH($D99,0)),IF($G99="NNN",SUM(Expenses!CL$20:CL$24)*$F99,IF($G99="FSG",0,IF($G99="MG",SUMPRODUCT(Expenses!CL$20:CL$24,$I99:$I103)*$F99,MAX((Expenses!CL$20-$K99/12)*$J99*$F99,0)+MAX((Expenses!CL$21-$K100/12)*$J100*$F99,0)+MAX((Expenses!CL$22-$K101/12)*$J101*$F99,0)+MAX((Expenses!CL$23-$K102/12)*$J102*$F99,0)+MAX((Expenses!CL$24-$K103/12)*$J103*$F99,0)))),0)</f>
        <v>2210.3820903776891</v>
      </c>
      <c r="CO265" s="154">
        <f ca="1">IF(AND(CO$165&lt;=$E99,CO$165&gt;=EOMONTH($D99,0)),IF($G99="NNN",SUM(Expenses!CM$20:CM$24)*$F99,IF($G99="FSG",0,IF($G99="MG",SUMPRODUCT(Expenses!CM$20:CM$24,$I99:$I103)*$F99,MAX((Expenses!CM$20-$K99/12)*$J99*$F99,0)+MAX((Expenses!CM$21-$K100/12)*$J100*$F99,0)+MAX((Expenses!CM$22-$K101/12)*$J101*$F99,0)+MAX((Expenses!CM$23-$K102/12)*$J102*$F99,0)+MAX((Expenses!CM$24-$K103/12)*$J103*$F99,0)))),0)</f>
        <v>2210.9668365100115</v>
      </c>
      <c r="CP265" s="154">
        <f ca="1">IF(AND(CP$165&lt;=$E99,CP$165&gt;=EOMONTH($D99,0)),IF($G99="NNN",SUM(Expenses!CN$20:CN$24)*$F99,IF($G99="FSG",0,IF($G99="MG",SUMPRODUCT(Expenses!CN$20:CN$24,$I99:$I103)*$F99,MAX((Expenses!CN$20-$K99/12)*$J99*$F99,0)+MAX((Expenses!CN$21-$K100/12)*$J100*$F99,0)+MAX((Expenses!CN$22-$K101/12)*$J101*$F99,0)+MAX((Expenses!CN$23-$K102/12)*$J102*$F99,0)+MAX((Expenses!CN$24-$K103/12)*$J103*$F99,0)))),0)</f>
        <v>2211.5530247840443</v>
      </c>
      <c r="CQ265" s="154">
        <f ca="1">IF(AND(CQ$165&lt;=$E99,CQ$165&gt;=EOMONTH($D99,0)),IF($G99="NNN",SUM(Expenses!CO$20:CO$24)*$F99,IF($G99="FSG",0,IF($G99="MG",SUMPRODUCT(Expenses!CO$20:CO$24,$I99:$I103)*$F99,MAX((Expenses!CO$20-$K99/12)*$J99*$F99,0)+MAX((Expenses!CO$21-$K100/12)*$J100*$F99,0)+MAX((Expenses!CO$22-$K101/12)*$J101*$F99,0)+MAX((Expenses!CO$23-$K102/12)*$J102*$F99,0)+MAX((Expenses!CO$24-$K103/12)*$J103*$F99,0)))),0)</f>
        <v>2212.1406587564984</v>
      </c>
      <c r="CR265" s="154">
        <f ca="1">IF(AND(CR$165&lt;=$E99,CR$165&gt;=EOMONTH($D99,0)),IF($G99="NNN",SUM(Expenses!CP$20:CP$24)*$F99,IF($G99="FSG",0,IF($G99="MG",SUMPRODUCT(Expenses!CP$20:CP$24,$I99:$I103)*$F99,MAX((Expenses!CP$20-$K99/12)*$J99*$F99,0)+MAX((Expenses!CP$21-$K100/12)*$J100*$F99,0)+MAX((Expenses!CP$22-$K101/12)*$J101*$F99,0)+MAX((Expenses!CP$23-$K102/12)*$J102*$F99,0)+MAX((Expenses!CP$24-$K103/12)*$J103*$F99,0)))),0)</f>
        <v>2212.7297419928559</v>
      </c>
      <c r="CS265" s="154">
        <f ca="1">IF(AND(CS$165&lt;=$E99,CS$165&gt;=EOMONTH($D99,0)),IF($G99="NNN",SUM(Expenses!CQ$20:CQ$24)*$F99,IF($G99="FSG",0,IF($G99="MG",SUMPRODUCT(Expenses!CQ$20:CQ$24,$I99:$I103)*$F99,MAX((Expenses!CQ$20-$K99/12)*$J99*$F99,0)+MAX((Expenses!CQ$21-$K100/12)*$J100*$F99,0)+MAX((Expenses!CQ$22-$K101/12)*$J101*$F99,0)+MAX((Expenses!CQ$23-$K102/12)*$J102*$F99,0)+MAX((Expenses!CQ$24-$K103/12)*$J103*$F99,0)))),0)</f>
        <v>2213.3202780673932</v>
      </c>
      <c r="CT265" s="154">
        <f ca="1">IF(AND(CT$165&lt;=$E99,CT$165&gt;=EOMONTH($D99,0)),IF($G99="NNN",SUM(Expenses!CR$20:CR$24)*$F99,IF($G99="FSG",0,IF($G99="MG",SUMPRODUCT(Expenses!CR$20:CR$24,$I99:$I103)*$F99,MAX((Expenses!CR$20-$K99/12)*$J99*$F99,0)+MAX((Expenses!CR$21-$K100/12)*$J100*$F99,0)+MAX((Expenses!CR$22-$K101/12)*$J101*$F99,0)+MAX((Expenses!CR$23-$K102/12)*$J102*$F99,0)+MAX((Expenses!CR$24-$K103/12)*$J103*$F99,0)))),0)</f>
        <v>2213.9122705631999</v>
      </c>
      <c r="CU265" s="154">
        <f ca="1">IF(AND(CU$165&lt;=$E99,CU$165&gt;=EOMONTH($D99,0)),IF($G99="NNN",SUM(Expenses!CS$20:CS$24)*$F99,IF($G99="FSG",0,IF($G99="MG",SUMPRODUCT(Expenses!CS$20:CS$24,$I99:$I103)*$F99,MAX((Expenses!CS$20-$K99/12)*$J99*$F99,0)+MAX((Expenses!CS$21-$K100/12)*$J100*$F99,0)+MAX((Expenses!CS$22-$K101/12)*$J101*$F99,0)+MAX((Expenses!CS$23-$K102/12)*$J102*$F99,0)+MAX((Expenses!CS$24-$K103/12)*$J103*$F99,0)))),0)</f>
        <v>2220.8713868648815</v>
      </c>
      <c r="CV265" s="154">
        <f ca="1">IF(AND(CV$165&lt;=$E99,CV$165&gt;=EOMONTH($D99,0)),IF($G99="NNN",SUM(Expenses!CT$20:CT$24)*$F99,IF($G99="FSG",0,IF($G99="MG",SUMPRODUCT(Expenses!CT$20:CT$24,$I99:$I103)*$F99,MAX((Expenses!CT$20-$K99/12)*$J99*$F99,0)+MAX((Expenses!CT$21-$K100/12)*$J100*$F99,0)+MAX((Expenses!CT$22-$K101/12)*$J101*$F99,0)+MAX((Expenses!CT$23-$K102/12)*$J102*$F99,0)+MAX((Expenses!CT$24-$K103/12)*$J103*$F99,0)))),0)</f>
        <v>2255.3959771799687</v>
      </c>
      <c r="CW265" s="154">
        <f ca="1">IF(AND(CW$165&lt;=$E99,CW$165&gt;=EOMONTH($D99,0)),IF($G99="NNN",SUM(Expenses!CU$20:CU$24)*$F99,IF($G99="FSG",0,IF($G99="MG",SUMPRODUCT(Expenses!CU$20:CU$24,$I99:$I103)*$F99,MAX((Expenses!CU$20-$K99/12)*$J99*$F99,0)+MAX((Expenses!CU$21-$K100/12)*$J100*$F99,0)+MAX((Expenses!CU$22-$K101/12)*$J101*$F99,0)+MAX((Expenses!CU$23-$K102/12)*$J102*$F99,0)+MAX((Expenses!CU$24-$K103/12)*$J103*$F99,0)))),0)</f>
        <v>2259.9373810098882</v>
      </c>
      <c r="CX265" s="154">
        <f ca="1">IF(AND(CX$165&lt;=$E99,CX$165&gt;=EOMONTH($D99,0)),IF($G99="NNN",SUM(Expenses!CV$20:CV$24)*$F99,IF($G99="FSG",0,IF($G99="MG",SUMPRODUCT(Expenses!CV$20:CV$24,$I99:$I103)*$F99,MAX((Expenses!CV$20-$K99/12)*$J99*$F99,0)+MAX((Expenses!CV$21-$K100/12)*$J100*$F99,0)+MAX((Expenses!CV$22-$K101/12)*$J101*$F99,0)+MAX((Expenses!CV$23-$K102/12)*$J102*$F99,0)+MAX((Expenses!CV$24-$K103/12)*$J103*$F99,0)))),0)</f>
        <v>2260.5352351987494</v>
      </c>
      <c r="CY265" s="154">
        <f ca="1">IF(AND(CY$165&lt;=$E99,CY$165&gt;=EOMONTH($D99,0)),IF($G99="NNN",SUM(Expenses!CW$20:CW$24)*$F99,IF($G99="FSG",0,IF($G99="MG",SUMPRODUCT(Expenses!CW$20:CW$24,$I99:$I103)*$F99,MAX((Expenses!CW$20-$K99/12)*$J99*$F99,0)+MAX((Expenses!CW$21-$K100/12)*$J100*$F99,0)+MAX((Expenses!CW$22-$K101/12)*$J101*$F99,0)+MAX((Expenses!CW$23-$K102/12)*$J102*$F99,0)+MAX((Expenses!CW$24-$K103/12)*$J103*$F99,0)))),0)</f>
        <v>2261.1345638573243</v>
      </c>
      <c r="CZ265" s="154">
        <f ca="1">IF(AND(CZ$165&lt;=$E99,CZ$165&gt;=EOMONTH($D99,0)),IF($G99="NNN",SUM(Expenses!CX$20:CX$24)*$F99,IF($G99="FSG",0,IF($G99="MG",SUMPRODUCT(Expenses!CX$20:CX$24,$I99:$I103)*$F99,MAX((Expenses!CX$20-$K99/12)*$J99*$F99,0)+MAX((Expenses!CX$21-$K100/12)*$J100*$F99,0)+MAX((Expenses!CX$22-$K101/12)*$J101*$F99,0)+MAX((Expenses!CX$23-$K102/12)*$J102*$F99,0)+MAX((Expenses!CX$24-$K103/12)*$J103*$F99,0)))),0)</f>
        <v>2261.7353706220533</v>
      </c>
      <c r="DA265" s="154">
        <f ca="1">IF(AND(DA$165&lt;=$E99,DA$165&gt;=EOMONTH($D99,0)),IF($G99="NNN",SUM(Expenses!CY$20:CY$24)*$F99,IF($G99="FSG",0,IF($G99="MG",SUMPRODUCT(Expenses!CY$20:CY$24,$I99:$I103)*$F99,MAX((Expenses!CY$20-$K99/12)*$J99*$F99,0)+MAX((Expenses!CY$21-$K100/12)*$J100*$F99,0)+MAX((Expenses!CY$22-$K101/12)*$J101*$F99,0)+MAX((Expenses!CY$23-$K102/12)*$J102*$F99,0)+MAX((Expenses!CY$24-$K103/12)*$J103*$F99,0)))),0)</f>
        <v>2262.3376591383453</v>
      </c>
      <c r="DB265" s="154">
        <f ca="1">IF(AND(DB$165&lt;=$E99,DB$165&gt;=EOMONTH($D99,0)),IF($G99="NNN",SUM(Expenses!CZ$20:CZ$24)*$F99,IF($G99="FSG",0,IF($G99="MG",SUMPRODUCT(Expenses!CZ$20:CZ$24,$I99:$I103)*$F99,MAX((Expenses!CZ$20-$K99/12)*$J99*$F99,0)+MAX((Expenses!CZ$21-$K100/12)*$J100*$F99,0)+MAX((Expenses!CZ$22-$K101/12)*$J101*$F99,0)+MAX((Expenses!CZ$23-$K102/12)*$J102*$F99,0)+MAX((Expenses!CZ$24-$K103/12)*$J103*$F99,0)))),0)</f>
        <v>2262.9414330605996</v>
      </c>
      <c r="DC265" s="154">
        <f ca="1">IF(AND(DC$165&lt;=$E99,DC$165&gt;=EOMONTH($D99,0)),IF($G99="NNN",SUM(Expenses!DA$20:DA$24)*$F99,IF($G99="FSG",0,IF($G99="MG",SUMPRODUCT(Expenses!DA$20:DA$24,$I99:$I103)*$F99,MAX((Expenses!DA$20-$K99/12)*$J99*$F99,0)+MAX((Expenses!DA$21-$K100/12)*$J100*$F99,0)+MAX((Expenses!DA$22-$K101/12)*$J101*$F99,0)+MAX((Expenses!DA$23-$K102/12)*$J102*$F99,0)+MAX((Expenses!DA$24-$K103/12)*$J103*$F99,0)))),0)</f>
        <v>2263.5466960522276</v>
      </c>
      <c r="DD265" s="154">
        <f ca="1">IF(AND(DD$165&lt;=$E99,DD$165&gt;=EOMONTH($D99,0)),IF($G99="NNN",SUM(Expenses!DB$20:DB$24)*$F99,IF($G99="FSG",0,IF($G99="MG",SUMPRODUCT(Expenses!DB$20:DB$24,$I99:$I103)*$F99,MAX((Expenses!DB$20-$K99/12)*$J99*$F99,0)+MAX((Expenses!DB$21-$K100/12)*$J100*$F99,0)+MAX((Expenses!DB$22-$K101/12)*$J101*$F99,0)+MAX((Expenses!DB$23-$K102/12)*$J102*$F99,0)+MAX((Expenses!DB$24-$K103/12)*$J103*$F99,0)))),0)</f>
        <v>2264.1534517856758</v>
      </c>
      <c r="DE265" s="154">
        <f ca="1">IF(AND(DE$165&lt;=$E99,DE$165&gt;=EOMONTH($D99,0)),IF($G99="NNN",SUM(Expenses!DC$20:DC$24)*$F99,IF($G99="FSG",0,IF($G99="MG",SUMPRODUCT(Expenses!DC$20:DC$24,$I99:$I103)*$F99,MAX((Expenses!DC$20-$K99/12)*$J99*$F99,0)+MAX((Expenses!DC$21-$K100/12)*$J100*$F99,0)+MAX((Expenses!DC$22-$K101/12)*$J101*$F99,0)+MAX((Expenses!DC$23-$K102/12)*$J102*$F99,0)+MAX((Expenses!DC$24-$K103/12)*$J103*$F99,0)))),0)</f>
        <v>2264.7617039424485</v>
      </c>
      <c r="DF265" s="154">
        <f ca="1">IF(AND(DF$165&lt;=$E99,DF$165&gt;=EOMONTH($D99,0)),IF($G99="NNN",SUM(Expenses!DD$20:DD$24)*$F99,IF($G99="FSG",0,IF($G99="MG",SUMPRODUCT(Expenses!DD$20:DD$24,$I99:$I103)*$F99,MAX((Expenses!DD$20-$K99/12)*$J99*$F99,0)+MAX((Expenses!DD$21-$K100/12)*$J100*$F99,0)+MAX((Expenses!DD$22-$K101/12)*$J101*$F99,0)+MAX((Expenses!DD$23-$K102/12)*$J102*$F99,0)+MAX((Expenses!DD$24-$K103/12)*$J103*$F99,0)))),0)</f>
        <v>2265.3714562131295</v>
      </c>
      <c r="DG265" s="154">
        <f ca="1">IF(AND(DG$165&lt;=$E99,DG$165&gt;=EOMONTH($D99,0)),IF($G99="NNN",SUM(Expenses!DE$20:DE$24)*$F99,IF($G99="FSG",0,IF($G99="MG",SUMPRODUCT(Expenses!DE$20:DE$24,$I99:$I103)*$F99,MAX((Expenses!DE$20-$K99/12)*$J99*$F99,0)+MAX((Expenses!DE$21-$K100/12)*$J100*$F99,0)+MAX((Expenses!DE$22-$K101/12)*$J101*$F99,0)+MAX((Expenses!DE$23-$K102/12)*$J102*$F99,0)+MAX((Expenses!DE$24-$K103/12)*$J103*$F99,0)))),0)</f>
        <v>2272.5393460038622</v>
      </c>
      <c r="DH265" s="154">
        <f ca="1">IF(AND(DH$165&lt;=$E99,DH$165&gt;=EOMONTH($D99,0)),IF($G99="NNN",SUM(Expenses!DF$20:DF$24)*$F99,IF($G99="FSG",0,IF($G99="MG",SUMPRODUCT(Expenses!DF$20:DF$24,$I99:$I103)*$F99,MAX((Expenses!DF$20-$K99/12)*$J99*$F99,0)+MAX((Expenses!DF$21-$K100/12)*$J100*$F99,0)+MAX((Expenses!DF$22-$K101/12)*$J101*$F99,0)+MAX((Expenses!DF$23-$K102/12)*$J102*$F99,0)+MAX((Expenses!DF$24-$K103/12)*$J103*$F99,0)))),0)</f>
        <v>2307.8005103790629</v>
      </c>
      <c r="DI265" s="154">
        <f ca="1">IF(AND(DI$165&lt;=$E99,DI$165&gt;=EOMONTH($D99,0)),IF($G99="NNN",SUM(Expenses!DG$20:DG$24)*$F99,IF($G99="FSG",0,IF($G99="MG",SUMPRODUCT(Expenses!DG$20:DG$24,$I99:$I103)*$F99,MAX((Expenses!DG$20-$K99/12)*$J99*$F99,0)+MAX((Expenses!DG$21-$K100/12)*$J100*$F99,0)+MAX((Expenses!DG$22-$K101/12)*$J101*$F99,0)+MAX((Expenses!DG$23-$K102/12)*$J102*$F99,0)+MAX((Expenses!DG$24-$K103/12)*$J103*$F99,0)))),0)</f>
        <v>2312.4781563238803</v>
      </c>
      <c r="DJ265" s="154">
        <f ca="1">IF(AND(DJ$165&lt;=$E99,DJ$165&gt;=EOMONTH($D99,0)),IF($G99="NNN",SUM(Expenses!DH$20:DH$24)*$F99,IF($G99="FSG",0,IF($G99="MG",SUMPRODUCT(Expenses!DH$20:DH$24,$I99:$I103)*$F99,MAX((Expenses!DH$20-$K99/12)*$J99*$F99,0)+MAX((Expenses!DH$21-$K100/12)*$J100*$F99,0)+MAX((Expenses!DH$22-$K101/12)*$J101*$F99,0)+MAX((Expenses!DH$23-$K102/12)*$J102*$F99,0)+MAX((Expenses!DH$24-$K103/12)*$J103*$F99,0)))),0)</f>
        <v>2313.0939461384069</v>
      </c>
      <c r="DK265" s="154">
        <f ca="1">IF(AND(DK$165&lt;=$E99,DK$165&gt;=EOMONTH($D99,0)),IF($G99="NNN",SUM(Expenses!DI$20:DI$24)*$F99,IF($G99="FSG",0,IF($G99="MG",SUMPRODUCT(Expenses!DI$20:DI$24,$I99:$I103)*$F99,MAX((Expenses!DI$20-$K99/12)*$J99*$F99,0)+MAX((Expenses!DI$21-$K100/12)*$J100*$F99,0)+MAX((Expenses!DI$22-$K101/12)*$J101*$F99,0)+MAX((Expenses!DI$23-$K102/12)*$J102*$F99,0)+MAX((Expenses!DI$24-$K103/12)*$J103*$F99,0)))),0)</f>
        <v>2313.7112546567387</v>
      </c>
      <c r="DL265" s="154">
        <f ca="1">IF(AND(DL$165&lt;=$E99,DL$165&gt;=EOMONTH($D99,0)),IF($G99="NNN",SUM(Expenses!DJ$20:DJ$24)*$F99,IF($G99="FSG",0,IF($G99="MG",SUMPRODUCT(Expenses!DJ$20:DJ$24,$I99:$I103)*$F99,MAX((Expenses!DJ$20-$K99/12)*$J99*$F99,0)+MAX((Expenses!DJ$21-$K100/12)*$J100*$F99,0)+MAX((Expenses!DJ$22-$K101/12)*$J101*$F99,0)+MAX((Expenses!DJ$23-$K102/12)*$J102*$F99,0)+MAX((Expenses!DJ$24-$K103/12)*$J103*$F99,0)))),0)</f>
        <v>2314.3300856244095</v>
      </c>
      <c r="DM265" s="154">
        <f ca="1">IF(AND(DM$165&lt;=$E99,DM$165&gt;=EOMONTH($D99,0)),IF($G99="NNN",SUM(Expenses!DK$20:DK$24)*$F99,IF($G99="FSG",0,IF($G99="MG",SUMPRODUCT(Expenses!DK$20:DK$24,$I99:$I103)*$F99,MAX((Expenses!DK$20-$K99/12)*$J99*$F99,0)+MAX((Expenses!DK$21-$K100/12)*$J100*$F99,0)+MAX((Expenses!DK$22-$K101/12)*$J101*$F99,0)+MAX((Expenses!DK$23-$K102/12)*$J102*$F99,0)+MAX((Expenses!DK$24-$K103/12)*$J103*$F99,0)))),0)</f>
        <v>2314.9504427961906</v>
      </c>
      <c r="DN265" s="154">
        <f ca="1">IF(AND(DN$165&lt;=$E99,DN$165&gt;=EOMONTH($D99,0)),IF($G99="NNN",SUM(Expenses!DL$20:DL$24)*$F99,IF($G99="FSG",0,IF($G99="MG",SUMPRODUCT(Expenses!DL$20:DL$24,$I99:$I103)*$F99,MAX((Expenses!DL$20-$K99/12)*$J99*$F99,0)+MAX((Expenses!DL$21-$K100/12)*$J100*$F99,0)+MAX((Expenses!DL$22-$K101/12)*$J101*$F99,0)+MAX((Expenses!DL$23-$K102/12)*$J102*$F99,0)+MAX((Expenses!DL$24-$K103/12)*$J103*$F99,0)))),0)</f>
        <v>2315.5723299361125</v>
      </c>
      <c r="DO265" s="154">
        <f ca="1">IF(AND(DO$165&lt;=$E99,DO$165&gt;=EOMONTH($D99,0)),IF($G99="NNN",SUM(Expenses!DM$20:DM$24)*$F99,IF($G99="FSG",0,IF($G99="MG",SUMPRODUCT(Expenses!DM$20:DM$24,$I99:$I103)*$F99,MAX((Expenses!DM$20-$K99/12)*$J99*$F99,0)+MAX((Expenses!DM$21-$K100/12)*$J100*$F99,0)+MAX((Expenses!DM$22-$K101/12)*$J101*$F99,0)+MAX((Expenses!DM$23-$K102/12)*$J102*$F99,0)+MAX((Expenses!DM$24-$K103/12)*$J103*$F99,0)))),0)</f>
        <v>2316.1957508174892</v>
      </c>
      <c r="DP265" s="154">
        <f ca="1">IF(AND(DP$165&lt;=$E99,DP$165&gt;=EOMONTH($D99,0)),IF($G99="NNN",SUM(Expenses!DN$20:DN$24)*$F99,IF($G99="FSG",0,IF($G99="MG",SUMPRODUCT(Expenses!DN$20:DN$24,$I99:$I103)*$F99,MAX((Expenses!DN$20-$K99/12)*$J99*$F99,0)+MAX((Expenses!DN$21-$K100/12)*$J100*$F99,0)+MAX((Expenses!DN$22-$K101/12)*$J101*$F99,0)+MAX((Expenses!DN$23-$K102/12)*$J102*$F99,0)+MAX((Expenses!DN$24-$K103/12)*$J103*$F99,0)))),0)</f>
        <v>2316.8207092229409</v>
      </c>
      <c r="DQ265" s="154">
        <f ca="1">IF(AND(DQ$165&lt;=$E99,DQ$165&gt;=EOMONTH($D99,0)),IF($G99="NNN",SUM(Expenses!DO$20:DO$24)*$F99,IF($G99="FSG",0,IF($G99="MG",SUMPRODUCT(Expenses!DO$20:DO$24,$I99:$I103)*$F99,MAX((Expenses!DO$20-$K99/12)*$J99*$F99,0)+MAX((Expenses!DO$21-$K100/12)*$J100*$F99,0)+MAX((Expenses!DO$22-$K101/12)*$J101*$F99,0)+MAX((Expenses!DO$23-$K102/12)*$J102*$F99,0)+MAX((Expenses!DO$24-$K103/12)*$J103*$F99,0)))),0)</f>
        <v>2317.4472089444166</v>
      </c>
      <c r="DR265" s="154">
        <f ca="1">IF(AND(DR$165&lt;=$E99,DR$165&gt;=EOMONTH($D99,0)),IF($G99="NNN",SUM(Expenses!DP$20:DP$24)*$F99,IF($G99="FSG",0,IF($G99="MG",SUMPRODUCT(Expenses!DP$20:DP$24,$I99:$I103)*$F99,MAX((Expenses!DP$20-$K99/12)*$J99*$F99,0)+MAX((Expenses!DP$21-$K100/12)*$J100*$F99,0)+MAX((Expenses!DP$22-$K101/12)*$J101*$F99,0)+MAX((Expenses!DP$23-$K102/12)*$J102*$F99,0)+MAX((Expenses!DP$24-$K103/12)*$J103*$F99,0)))),0)</f>
        <v>2318.0752537832182</v>
      </c>
      <c r="DS265" s="154">
        <f ca="1">IF(AND(DS$165&lt;=$E99,DS$165&gt;=EOMONTH($D99,0)),IF($G99="NNN",SUM(Expenses!DQ$20:DQ$24)*$F99,IF($G99="FSG",0,IF($G99="MG",SUMPRODUCT(Expenses!DQ$20:DQ$24,$I99:$I103)*$F99,MAX((Expenses!DQ$20-$K99/12)*$J99*$F99,0)+MAX((Expenses!DQ$21-$K100/12)*$J100*$F99,0)+MAX((Expenses!DQ$22-$K101/12)*$J101*$F99,0)+MAX((Expenses!DQ$23-$K102/12)*$J102*$F99,0)+MAX((Expenses!DQ$24-$K103/12)*$J103*$F99,0)))),0)</f>
        <v>2325.4581802676726</v>
      </c>
      <c r="DT265" s="154">
        <f ca="1">IF(AND(DT$165&lt;=$E99,DT$165&gt;=EOMONTH($D99,0)),IF($G99="NNN",SUM(Expenses!DR$20:DR$24)*$F99,IF($G99="FSG",0,IF($G99="MG",SUMPRODUCT(Expenses!DR$20:DR$24,$I99:$I103)*$F99,MAX((Expenses!DR$20-$K99/12)*$J99*$F99,0)+MAX((Expenses!DR$21-$K100/12)*$J100*$F99,0)+MAX((Expenses!DR$22-$K101/12)*$J101*$F99,0)+MAX((Expenses!DR$23-$K102/12)*$J102*$F99,0)+MAX((Expenses!DR$24-$K103/12)*$J103*$F99,0)))),0)</f>
        <v>2495.6108087201478</v>
      </c>
      <c r="DU265" s="154">
        <f ca="1">IF(AND(DU$165&lt;=$E99,DU$165&gt;=EOMONTH($D99,0)),IF($G99="NNN",SUM(Expenses!DS$20:DS$24)*$F99,IF($G99="FSG",0,IF($G99="MG",SUMPRODUCT(Expenses!DS$20:DS$24,$I99:$I103)*$F99,MAX((Expenses!DS$20-$K99/12)*$J99*$F99,0)+MAX((Expenses!DS$21-$K100/12)*$J100*$F99,0)+MAX((Expenses!DS$22-$K101/12)*$J101*$F99,0)+MAX((Expenses!DS$23-$K102/12)*$J102*$F99,0)+MAX((Expenses!DS$24-$K103/12)*$J103*$F99,0)))),0)</f>
        <v>2500.4287840433103</v>
      </c>
      <c r="DV265" s="154">
        <f ca="1">IF(AND(DV$165&lt;=$E99,DV$165&gt;=EOMONTH($D99,0)),IF($G99="NNN",SUM(Expenses!DT$20:DT$24)*$F99,IF($G99="FSG",0,IF($G99="MG",SUMPRODUCT(Expenses!DT$20:DT$24,$I99:$I103)*$F99,MAX((Expenses!DT$20-$K99/12)*$J99*$F99,0)+MAX((Expenses!DT$21-$K100/12)*$J100*$F99,0)+MAX((Expenses!DT$22-$K101/12)*$J101*$F99,0)+MAX((Expenses!DT$23-$K102/12)*$J102*$F99,0)+MAX((Expenses!DT$24-$K103/12)*$J103*$F99,0)))),0)</f>
        <v>2501.0630475522726</v>
      </c>
      <c r="DW265" s="154">
        <f ca="1">IF(AND(DW$165&lt;=$E99,DW$165&gt;=EOMONTH($D99,0)),IF($G99="NNN",SUM(Expenses!DU$20:DU$24)*$F99,IF($G99="FSG",0,IF($G99="MG",SUMPRODUCT(Expenses!DU$20:DU$24,$I99:$I103)*$F99,MAX((Expenses!DU$20-$K99/12)*$J99*$F99,0)+MAX((Expenses!DU$21-$K100/12)*$J100*$F99,0)+MAX((Expenses!DU$22-$K101/12)*$J101*$F99,0)+MAX((Expenses!DU$23-$K102/12)*$J102*$F99,0)+MAX((Expenses!DU$24-$K103/12)*$J103*$F99,0)))),0)</f>
        <v>2501.6988753261539</v>
      </c>
      <c r="DX265" s="154">
        <f ca="1">IF(AND(DX$165&lt;=$E99,DX$165&gt;=EOMONTH($D99,0)),IF($G99="NNN",SUM(Expenses!DV$20:DV$24)*$F99,IF($G99="FSG",0,IF($G99="MG",SUMPRODUCT(Expenses!DV$20:DV$24,$I99:$I103)*$F99,MAX((Expenses!DV$20-$K99/12)*$J99*$F99,0)+MAX((Expenses!DV$21-$K100/12)*$J100*$F99,0)+MAX((Expenses!DV$22-$K101/12)*$J101*$F99,0)+MAX((Expenses!DV$23-$K102/12)*$J102*$F99,0)+MAX((Expenses!DV$24-$K103/12)*$J103*$F99,0)))),0)</f>
        <v>2502.3362712228559</v>
      </c>
      <c r="DY265" s="154">
        <f ca="1">IF(AND(DY$165&lt;=$E99,DY$165&gt;=EOMONTH($D99,0)),IF($G99="NNN",SUM(Expenses!DW$20:DW$24)*$F99,IF($G99="FSG",0,IF($G99="MG",SUMPRODUCT(Expenses!DW$20:DW$24,$I99:$I103)*$F99,MAX((Expenses!DW$20-$K99/12)*$J99*$F99,0)+MAX((Expenses!DW$21-$K100/12)*$J100*$F99,0)+MAX((Expenses!DW$22-$K101/12)*$J101*$F99,0)+MAX((Expenses!DW$23-$K102/12)*$J102*$F99,0)+MAX((Expenses!DW$24-$K103/12)*$J103*$F99,0)))),0)</f>
        <v>2361.3167322079939</v>
      </c>
      <c r="DZ265" s="154">
        <f ca="1">IF(AND(DZ$165&lt;=$E99,DZ$165&gt;=EOMONTH($D99,0)),IF($G99="NNN",SUM(Expenses!DX$20:DX$24)*$F99,IF($G99="FSG",0,IF($G99="MG",SUMPRODUCT(Expenses!DX$20:DX$24,$I99:$I103)*$F99,MAX((Expenses!DX$20-$K99/12)*$J99*$F99,0)+MAX((Expenses!DX$21-$K100/12)*$J100*$F99,0)+MAX((Expenses!DX$22-$K101/12)*$J101*$F99,0)+MAX((Expenses!DX$23-$K102/12)*$J102*$F99,0)+MAX((Expenses!DX$24-$K103/12)*$J103*$F99,0)))),0)</f>
        <v>2361.9505010133348</v>
      </c>
      <c r="EA265" s="154">
        <f ca="1">IF(AND(EA$165&lt;=$E99,EA$165&gt;=EOMONTH($D99,0)),IF($G99="NNN",SUM(Expenses!DY$20:DY$24)*$F99,IF($G99="FSG",0,IF($G99="MG",SUMPRODUCT(Expenses!DY$20:DY$24,$I99:$I103)*$F99,MAX((Expenses!DY$20-$K99/12)*$J99*$F99,0)+MAX((Expenses!DY$21-$K100/12)*$J100*$F99,0)+MAX((Expenses!DY$22-$K101/12)*$J101*$F99,0)+MAX((Expenses!DY$23-$K102/12)*$J102*$F99,0)+MAX((Expenses!DY$24-$K103/12)*$J103*$F99,0)))),0)</f>
        <v>2362.5858328635236</v>
      </c>
      <c r="EB265" s="154">
        <f ca="1">IF(AND(EB$165&lt;=$E99,EB$165&gt;=EOMONTH($D99,0)),IF($G99="NNN",SUM(Expenses!DZ$20:DZ$24)*$F99,IF($G99="FSG",0,IF($G99="MG",SUMPRODUCT(Expenses!DZ$20:DZ$24,$I99:$I103)*$F99,MAX((Expenses!DZ$20-$K99/12)*$J99*$F99,0)+MAX((Expenses!DZ$21-$K100/12)*$J100*$F99,0)+MAX((Expenses!DZ$22-$K101/12)*$J101*$F99,0)+MAX((Expenses!DZ$23-$K102/12)*$J102*$F99,0)+MAX((Expenses!DZ$24-$K103/12)*$J103*$F99,0)))),0)</f>
        <v>2363.2227316134495</v>
      </c>
      <c r="EC265" s="154">
        <f ca="1">IF(AND(EC$165&lt;=$E99,EC$165&gt;=EOMONTH($D99,0)),IF($G99="NNN",SUM(Expenses!EA$20:EA$24)*$F99,IF($G99="FSG",0,IF($G99="MG",SUMPRODUCT(Expenses!EA$20:EA$24,$I99:$I103)*$F99,MAX((Expenses!EA$20-$K99/12)*$J99*$F99,0)+MAX((Expenses!EA$21-$K100/12)*$J100*$F99,0)+MAX((Expenses!EA$22-$K101/12)*$J101*$F99,0)+MAX((Expenses!EA$23-$K102/12)*$J102*$F99,0)+MAX((Expenses!EA$24-$K103/12)*$J103*$F99,0)))),0)</f>
        <v>2363.8612011275104</v>
      </c>
      <c r="ED265" s="154">
        <f ca="1">IF(AND(ED$165&lt;=$E99,ED$165&gt;=EOMONTH($D99,0)),IF($G99="NNN",SUM(Expenses!EB$20:EB$24)*$F99,IF($G99="FSG",0,IF($G99="MG",SUMPRODUCT(Expenses!EB$20:EB$24,$I99:$I103)*$F99,MAX((Expenses!EB$20-$K99/12)*$J99*$F99,0)+MAX((Expenses!EB$21-$K100/12)*$J100*$F99,0)+MAX((Expenses!EB$22-$K101/12)*$J101*$F99,0)+MAX((Expenses!EB$23-$K102/12)*$J102*$F99,0)+MAX((Expenses!EB$24-$K103/12)*$J103*$F99,0)))),0)</f>
        <v>2364.5012452796345</v>
      </c>
      <c r="EE265" s="154">
        <f ca="1">IF(AND(EE$165&lt;=$E99,EE$165&gt;=EOMONTH($D99,0)),IF($G99="NNN",SUM(Expenses!EC$20:EC$24)*$F99,IF($G99="FSG",0,IF($G99="MG",SUMPRODUCT(Expenses!EC$20:EC$24,$I99:$I103)*$F99,MAX((Expenses!EC$20-$K99/12)*$J99*$F99,0)+MAX((Expenses!EC$21-$K100/12)*$J100*$F99,0)+MAX((Expenses!EC$22-$K101/12)*$J101*$F99,0)+MAX((Expenses!EC$23-$K102/12)*$J102*$F99,0)+MAX((Expenses!EC$24-$K103/12)*$J103*$F99,0)))),0)</f>
        <v>2372.0252286483269</v>
      </c>
      <c r="EF265" s="154">
        <f>IF(AND(EF$165&lt;=$E99,EF$165&gt;=EOMONTH($D99,0)),IF($G99="NNN",SUM(Expenses!ED$20:ED$24)*$F99,IF($G99="FSG",0,IF($G99="MG",SUMPRODUCT(Expenses!ED$20:ED$24,$I99:$I103)*$F99,MAX((Expenses!ED$20-$K99/12)*$J99*$F99,0)+MAX((Expenses!ED$21-$K100/12)*$J100*$F99,0)+MAX((Expenses!ED$22-$K101/12)*$J101*$F99,0)+MAX((Expenses!ED$23-$K102/12)*$J102*$F99,0)+MAX((Expenses!ED$24-$K103/12)*$J103*$F99,0)))),0)</f>
        <v>356.98662981841255</v>
      </c>
      <c r="EG265" s="154">
        <f>IF(AND(EG$165&lt;=$E99,EG$165&gt;=EOMONTH($D99,0)),IF($G99="NNN",SUM(Expenses!EE$20:EE$24)*$F99,IF($G99="FSG",0,IF($G99="MG",SUMPRODUCT(Expenses!EE$20:EE$24,$I99:$I103)*$F99,MAX((Expenses!EE$20-$K99/12)*$J99*$F99,0)+MAX((Expenses!EE$21-$K100/12)*$J100*$F99,0)+MAX((Expenses!EE$22-$K101/12)*$J101*$F99,0)+MAX((Expenses!EE$23-$K102/12)*$J102*$F99,0)+MAX((Expenses!EE$24-$K103/12)*$J103*$F99,0)))),0)</f>
        <v>357.61550505715377</v>
      </c>
      <c r="EH265" s="154">
        <f>IF(AND(EH$165&lt;=$E99,EH$165&gt;=EOMONTH($D99,0)),IF($G99="NNN",SUM(Expenses!EF$20:EF$24)*$F99,IF($G99="FSG",0,IF($G99="MG",SUMPRODUCT(Expenses!EF$20:EF$24,$I99:$I103)*$F99,MAX((Expenses!EF$20-$K99/12)*$J99*$F99,0)+MAX((Expenses!EF$21-$K100/12)*$J100*$F99,0)+MAX((Expenses!EF$22-$K101/12)*$J101*$F99,0)+MAX((Expenses!EF$23-$K102/12)*$J102*$F99,0)+MAX((Expenses!EF$24-$K103/12)*$J103*$F99,0)))),0)</f>
        <v>358.24593127188689</v>
      </c>
      <c r="EI265" s="154">
        <f>IF(AND(EI$165&lt;=$E99,EI$165&gt;=EOMONTH($D99,0)),IF($G99="NNN",SUM(Expenses!EG$20:EG$24)*$F99,IF($G99="FSG",0,IF($G99="MG",SUMPRODUCT(Expenses!EG$20:EG$24,$I99:$I103)*$F99,MAX((Expenses!EG$20-$K99/12)*$J99*$F99,0)+MAX((Expenses!EG$21-$K100/12)*$J100*$F99,0)+MAX((Expenses!EG$22-$K101/12)*$J101*$F99,0)+MAX((Expenses!EG$23-$K102/12)*$J102*$F99,0)+MAX((Expenses!EG$24-$K103/12)*$J103*$F99,0)))),0)</f>
        <v>358.87791228773705</v>
      </c>
      <c r="EJ265" s="154">
        <f>IF(AND(EJ$165&lt;=$E99,EJ$165&gt;=EOMONTH($D99,0)),IF($G99="NNN",SUM(Expenses!EH$20:EH$24)*$F99,IF($G99="FSG",0,IF($G99="MG",SUMPRODUCT(Expenses!EH$20:EH$24,$I99:$I103)*$F99,MAX((Expenses!EH$20-$K99/12)*$J99*$F99,0)+MAX((Expenses!EH$21-$K100/12)*$J100*$F99,0)+MAX((Expenses!EH$22-$K101/12)*$J101*$F99,0)+MAX((Expenses!EH$23-$K102/12)*$J102*$F99,0)+MAX((Expenses!EH$24-$K103/12)*$J103*$F99,0)))),0)</f>
        <v>359.51145193926328</v>
      </c>
      <c r="EK265" s="154">
        <f>IF(AND(EK$165&lt;=$E99,EK$165&gt;=EOMONTH($D99,0)),IF($G99="NNN",SUM(Expenses!EI$20:EI$24)*$F99,IF($G99="FSG",0,IF($G99="MG",SUMPRODUCT(Expenses!EI$20:EI$24,$I99:$I103)*$F99,MAX((Expenses!EI$20-$K99/12)*$J99*$F99,0)+MAX((Expenses!EI$21-$K100/12)*$J100*$F99,0)+MAX((Expenses!EI$22-$K101/12)*$J101*$F99,0)+MAX((Expenses!EI$23-$K102/12)*$J102*$F99,0)+MAX((Expenses!EI$24-$K103/12)*$J103*$F99,0)))),0)</f>
        <v>360.14655407048156</v>
      </c>
      <c r="EL265" s="154">
        <f>IF(AND(EL$165&lt;=$E99,EL$165&gt;=EOMONTH($D99,0)),IF($G99="NNN",SUM(Expenses!EJ$20:EJ$24)*$F99,IF($G99="FSG",0,IF($G99="MG",SUMPRODUCT(Expenses!EJ$20:EJ$24,$I99:$I103)*$F99,MAX((Expenses!EJ$20-$K99/12)*$J99*$F99,0)+MAX((Expenses!EJ$21-$K100/12)*$J100*$F99,0)+MAX((Expenses!EJ$22-$K101/12)*$J101*$F99,0)+MAX((Expenses!EJ$23-$K102/12)*$J102*$F99,0)+MAX((Expenses!EJ$24-$K103/12)*$J103*$F99,0)))),0)</f>
        <v>360.78322253488841</v>
      </c>
      <c r="EM265" s="154">
        <f>IF(AND(EM$165&lt;=$E99,EM$165&gt;=EOMONTH($D99,0)),IF($G99="NNN",SUM(Expenses!EK$20:EK$24)*$F99,IF($G99="FSG",0,IF($G99="MG",SUMPRODUCT(Expenses!EK$20:EK$24,$I99:$I103)*$F99,MAX((Expenses!EK$20-$K99/12)*$J99*$F99,0)+MAX((Expenses!EK$21-$K100/12)*$J100*$F99,0)+MAX((Expenses!EK$22-$K101/12)*$J101*$F99,0)+MAX((Expenses!EK$23-$K102/12)*$J102*$F99,0)+MAX((Expenses!EK$24-$K103/12)*$J103*$F99,0)))),0)</f>
        <v>361.42146119548408</v>
      </c>
      <c r="EN265" s="154">
        <f>IF(AND(EN$165&lt;=$E99,EN$165&gt;=EOMONTH($D99,0)),IF($G99="NNN",SUM(Expenses!EL$20:EL$24)*$F99,IF($G99="FSG",0,IF($G99="MG",SUMPRODUCT(Expenses!EL$20:EL$24,$I99:$I103)*$F99,MAX((Expenses!EL$20-$K99/12)*$J99*$F99,0)+MAX((Expenses!EL$21-$K100/12)*$J100*$F99,0)+MAX((Expenses!EL$22-$K101/12)*$J101*$F99,0)+MAX((Expenses!EL$23-$K102/12)*$J102*$F99,0)+MAX((Expenses!EL$24-$K103/12)*$J103*$F99,0)))),0)</f>
        <v>362.06127392479584</v>
      </c>
      <c r="EO265" s="154">
        <f>IF(AND(EO$165&lt;=$E99,EO$165&gt;=EOMONTH($D99,0)),IF($G99="NNN",SUM(Expenses!EM$20:EM$24)*$F99,IF($G99="FSG",0,IF($G99="MG",SUMPRODUCT(Expenses!EM$20:EM$24,$I99:$I103)*$F99,MAX((Expenses!EM$20-$K99/12)*$J99*$F99,0)+MAX((Expenses!EM$21-$K100/12)*$J100*$F99,0)+MAX((Expenses!EM$22-$K101/12)*$J101*$F99,0)+MAX((Expenses!EM$23-$K102/12)*$J102*$F99,0)+MAX((Expenses!EM$24-$K103/12)*$J103*$F99,0)))),0)</f>
        <v>362.70266460490183</v>
      </c>
      <c r="EP265" s="154">
        <f>IF(AND(EP$165&lt;=$E99,EP$165&gt;=EOMONTH($D99,0)),IF($G99="NNN",SUM(Expenses!EN$20:EN$24)*$F99,IF($G99="FSG",0,IF($G99="MG",SUMPRODUCT(Expenses!EN$20:EN$24,$I99:$I103)*$F99,MAX((Expenses!EN$20-$K99/12)*$J99*$F99,0)+MAX((Expenses!EN$21-$K100/12)*$J100*$F99,0)+MAX((Expenses!EN$22-$K101/12)*$J101*$F99,0)+MAX((Expenses!EN$23-$K102/12)*$J102*$F99,0)+MAX((Expenses!EN$24-$K103/12)*$J103*$F99,0)))),0)</f>
        <v>363.34563712745444</v>
      </c>
      <c r="EQ265" s="154">
        <f>IF(AND(EQ$165&lt;=$E99,EQ$165&gt;=EOMONTH($D99,0)),IF($G99="NNN",SUM(Expenses!EO$20:EO$24)*$F99,IF($G99="FSG",0,IF($G99="MG",SUMPRODUCT(Expenses!EO$20:EO$24,$I99:$I103)*$F99,MAX((Expenses!EO$20-$K99/12)*$J99*$F99,0)+MAX((Expenses!EO$21-$K100/12)*$J100*$F99,0)+MAX((Expenses!EO$22-$K101/12)*$J101*$F99,0)+MAX((Expenses!EO$23-$K102/12)*$J102*$F99,0)+MAX((Expenses!EO$24-$K103/12)*$J103*$F99,0)))),0)</f>
        <v>363.99019539370374</v>
      </c>
      <c r="ER265" s="154">
        <f>IF(AND(ER$165&lt;=$E99,ER$165&gt;=EOMONTH($D99,0)),IF($G99="NNN",SUM(Expenses!EP$20:EP$24)*$F99,IF($G99="FSG",0,IF($G99="MG",SUMPRODUCT(Expenses!EP$20:EP$24,$I99:$I103)*$F99,MAX((Expenses!EP$20-$K99/12)*$J99*$F99,0)+MAX((Expenses!EP$21-$K100/12)*$J100*$F99,0)+MAX((Expenses!EP$22-$K101/12)*$J101*$F99,0)+MAX((Expenses!EP$23-$K102/12)*$J102*$F99,0)+MAX((Expenses!EP$24-$K103/12)*$J103*$F99,0)))),0)</f>
        <v>367.69622871296525</v>
      </c>
      <c r="ES265" s="154">
        <f>IF(AND(ES$165&lt;=$E99,ES$165&gt;=EOMONTH($D99,0)),IF($G99="NNN",SUM(Expenses!EQ$20:EQ$24)*$F99,IF($G99="FSG",0,IF($G99="MG",SUMPRODUCT(Expenses!EQ$20:EQ$24,$I99:$I103)*$F99,MAX((Expenses!EQ$20-$K99/12)*$J99*$F99,0)+MAX((Expenses!EQ$21-$K100/12)*$J100*$F99,0)+MAX((Expenses!EQ$22-$K101/12)*$J101*$F99,0)+MAX((Expenses!EQ$23-$K102/12)*$J102*$F99,0)+MAX((Expenses!EQ$24-$K103/12)*$J103*$F99,0)))),0)</f>
        <v>368.34397020886871</v>
      </c>
      <c r="ET265" s="154">
        <f>IF(AND(ET$165&lt;=$E99,ET$165&gt;=EOMONTH($D99,0)),IF($G99="NNN",SUM(Expenses!ER$20:ER$24)*$F99,IF($G99="FSG",0,IF($G99="MG",SUMPRODUCT(Expenses!ER$20:ER$24,$I99:$I103)*$F99,MAX((Expenses!ER$20-$K99/12)*$J99*$F99,0)+MAX((Expenses!ER$21-$K100/12)*$J100*$F99,0)+MAX((Expenses!ER$22-$K101/12)*$J101*$F99,0)+MAX((Expenses!ER$23-$K102/12)*$J102*$F99,0)+MAX((Expenses!ER$24-$K103/12)*$J103*$F99,0)))),0)</f>
        <v>368.99330921004372</v>
      </c>
      <c r="EU265" s="154">
        <f>IF(AND(EU$165&lt;=$E99,EU$165&gt;=EOMONTH($D99,0)),IF($G99="NNN",SUM(Expenses!ES$20:ES$24)*$F99,IF($G99="FSG",0,IF($G99="MG",SUMPRODUCT(Expenses!ES$20:ES$24,$I99:$I103)*$F99,MAX((Expenses!ES$20-$K99/12)*$J99*$F99,0)+MAX((Expenses!ES$21-$K100/12)*$J100*$F99,0)+MAX((Expenses!ES$22-$K101/12)*$J101*$F99,0)+MAX((Expenses!ES$23-$K102/12)*$J102*$F99,0)+MAX((Expenses!ES$24-$K103/12)*$J103*$F99,0)))),0)</f>
        <v>369.64424965636942</v>
      </c>
      <c r="EV265" s="154">
        <f>IF(AND(EV$165&lt;=$E99,EV$165&gt;=EOMONTH($D99,0)),IF($G99="NNN",SUM(Expenses!ET$20:ET$24)*$F99,IF($G99="FSG",0,IF($G99="MG",SUMPRODUCT(Expenses!ET$20:ET$24,$I99:$I103)*$F99,MAX((Expenses!ET$20-$K99/12)*$J99*$F99,0)+MAX((Expenses!ET$21-$K100/12)*$J100*$F99,0)+MAX((Expenses!ET$22-$K101/12)*$J101*$F99,0)+MAX((Expenses!ET$23-$K102/12)*$J102*$F99,0)+MAX((Expenses!ET$24-$K103/12)*$J103*$F99,0)))),0)</f>
        <v>370.29679549744139</v>
      </c>
      <c r="EW265" s="154">
        <f>IF(AND(EW$165&lt;=$E99,EW$165&gt;=EOMONTH($D99,0)),IF($G99="NNN",SUM(Expenses!EU$20:EU$24)*$F99,IF($G99="FSG",0,IF($G99="MG",SUMPRODUCT(Expenses!EU$20:EU$24,$I99:$I103)*$F99,MAX((Expenses!EU$20-$K99/12)*$J99*$F99,0)+MAX((Expenses!EU$21-$K100/12)*$J100*$F99,0)+MAX((Expenses!EU$22-$K101/12)*$J101*$F99,0)+MAX((Expenses!EU$23-$K102/12)*$J102*$F99,0)+MAX((Expenses!EU$24-$K103/12)*$J103*$F99,0)))),0)</f>
        <v>370.95095069259628</v>
      </c>
      <c r="EX265" s="154">
        <f>IF(AND(EX$165&lt;=$E99,EX$165&gt;=EOMONTH($D99,0)),IF($G99="NNN",SUM(Expenses!EV$20:EV$24)*$F99,IF($G99="FSG",0,IF($G99="MG",SUMPRODUCT(Expenses!EV$20:EV$24,$I99:$I103)*$F99,MAX((Expenses!EV$20-$K99/12)*$J99*$F99,0)+MAX((Expenses!EV$21-$K100/12)*$J100*$F99,0)+MAX((Expenses!EV$22-$K101/12)*$J101*$F99,0)+MAX((Expenses!EV$23-$K102/12)*$J102*$F99,0)+MAX((Expenses!EV$24-$K103/12)*$J103*$F99,0)))),0)</f>
        <v>371.60671921093535</v>
      </c>
      <c r="EY265" s="154">
        <f>IF(AND(EY$165&lt;=$E99,EY$165&gt;=EOMONTH($D99,0)),IF($G99="NNN",SUM(Expenses!EW$20:EW$24)*$F99,IF($G99="FSG",0,IF($G99="MG",SUMPRODUCT(Expenses!EW$20:EW$24,$I99:$I103)*$F99,MAX((Expenses!EW$20-$K99/12)*$J99*$F99,0)+MAX((Expenses!EW$21-$K100/12)*$J100*$F99,0)+MAX((Expenses!EW$22-$K101/12)*$J101*$F99,0)+MAX((Expenses!EW$23-$K102/12)*$J102*$F99,0)+MAX((Expenses!EW$24-$K103/12)*$J103*$F99,0)))),0)</f>
        <v>372.26410503134878</v>
      </c>
      <c r="EZ265" s="154">
        <f>IF(AND(EZ$165&lt;=$E99,EZ$165&gt;=EOMONTH($D99,0)),IF($G99="NNN",SUM(Expenses!EX$20:EX$24)*$F99,IF($G99="FSG",0,IF($G99="MG",SUMPRODUCT(Expenses!EX$20:EX$24,$I99:$I103)*$F99,MAX((Expenses!EX$20-$K99/12)*$J99*$F99,0)+MAX((Expenses!EX$21-$K100/12)*$J100*$F99,0)+MAX((Expenses!EX$22-$K101/12)*$J101*$F99,0)+MAX((Expenses!EX$23-$K102/12)*$J102*$F99,0)+MAX((Expenses!EX$24-$K103/12)*$J103*$F99,0)))),0)</f>
        <v>372.92311214253999</v>
      </c>
      <c r="FA265" s="154">
        <f>IF(AND(FA$165&lt;=$E99,FA$165&gt;=EOMONTH($D99,0)),IF($G99="NNN",SUM(Expenses!EY$20:EY$24)*$F99,IF($G99="FSG",0,IF($G99="MG",SUMPRODUCT(Expenses!EY$20:EY$24,$I99:$I103)*$F99,MAX((Expenses!EY$20-$K99/12)*$J99*$F99,0)+MAX((Expenses!EY$21-$K100/12)*$J100*$F99,0)+MAX((Expenses!EY$22-$K101/12)*$J101*$F99,0)+MAX((Expenses!EY$23-$K102/12)*$J102*$F99,0)+MAX((Expenses!EY$24-$K103/12)*$J103*$F99,0)))),0)</f>
        <v>373.58374454304919</v>
      </c>
      <c r="FB265" s="154">
        <f>IF(AND(FB$165&lt;=$E99,FB$165&gt;=EOMONTH($D99,0)),IF($G99="NNN",SUM(Expenses!EZ$20:EZ$24)*$F99,IF($G99="FSG",0,IF($G99="MG",SUMPRODUCT(Expenses!EZ$20:EZ$24,$I99:$I103)*$F99,MAX((Expenses!EZ$20-$K99/12)*$J99*$F99,0)+MAX((Expenses!EZ$21-$K100/12)*$J100*$F99,0)+MAX((Expenses!EZ$22-$K101/12)*$J101*$F99,0)+MAX((Expenses!EZ$23-$K102/12)*$J102*$F99,0)+MAX((Expenses!EZ$24-$K103/12)*$J103*$F99,0)))),0)</f>
        <v>374.24600624127834</v>
      </c>
      <c r="FC265" s="154">
        <f>IF(AND(FC$165&lt;=$E99,FC$165&gt;=EOMONTH($D99,0)),IF($G99="NNN",SUM(Expenses!FA$20:FA$24)*$F99,IF($G99="FSG",0,IF($G99="MG",SUMPRODUCT(Expenses!FA$20:FA$24,$I99:$I103)*$F99,MAX((Expenses!FA$20-$K99/12)*$J99*$F99,0)+MAX((Expenses!FA$21-$K100/12)*$J100*$F99,0)+MAX((Expenses!FA$22-$K101/12)*$J101*$F99,0)+MAX((Expenses!FA$23-$K102/12)*$J102*$F99,0)+MAX((Expenses!FA$24-$K103/12)*$J103*$F99,0)))),0)</f>
        <v>374.90990125551519</v>
      </c>
      <c r="FD265" s="154">
        <f>IF(AND(FD$165&lt;=$E99,FD$165&gt;=EOMONTH($D99,0)),IF($G99="NNN",SUM(Expenses!FB$20:FB$24)*$F99,IF($G99="FSG",0,IF($G99="MG",SUMPRODUCT(Expenses!FB$20:FB$24,$I99:$I103)*$F99,MAX((Expenses!FB$20-$K99/12)*$J99*$F99,0)+MAX((Expenses!FB$21-$K100/12)*$J100*$F99,0)+MAX((Expenses!FB$22-$K101/12)*$J101*$F99,0)+MAX((Expenses!FB$23-$K102/12)*$J102*$F99,0)+MAX((Expenses!FB$24-$K103/12)*$J103*$F99,0)))),0)</f>
        <v>378.72711557435446</v>
      </c>
      <c r="FE265" s="154">
        <f>IF(AND(FE$165&lt;=$E99,FE$165&gt;=EOMONTH($D99,0)),IF($G99="NNN",SUM(Expenses!FC$20:FC$24)*$F99,IF($G99="FSG",0,IF($G99="MG",SUMPRODUCT(Expenses!FC$20:FC$24,$I99:$I103)*$F99,MAX((Expenses!FC$20-$K99/12)*$J99*$F99,0)+MAX((Expenses!FC$21-$K100/12)*$J100*$F99,0)+MAX((Expenses!FC$22-$K101/12)*$J101*$F99,0)+MAX((Expenses!FC$23-$K102/12)*$J102*$F99,0)+MAX((Expenses!FC$24-$K103/12)*$J103*$F99,0)))),0)</f>
        <v>379.39428931513504</v>
      </c>
      <c r="FF265" s="154">
        <f>IF(AND(FF$165&lt;=$E99,FF$165&gt;=EOMONTH($D99,0)),IF($G99="NNN",SUM(Expenses!FD$20:FD$24)*$F99,IF($G99="FSG",0,IF($G99="MG",SUMPRODUCT(Expenses!FD$20:FD$24,$I99:$I103)*$F99,MAX((Expenses!FD$20-$K99/12)*$J99*$F99,0)+MAX((Expenses!FD$21-$K100/12)*$J100*$F99,0)+MAX((Expenses!FD$22-$K101/12)*$J101*$F99,0)+MAX((Expenses!FD$23-$K102/12)*$J102*$F99,0)+MAX((Expenses!FD$24-$K103/12)*$J103*$F99,0)))),0)</f>
        <v>380.06310848634536</v>
      </c>
      <c r="FG265" s="154">
        <f>IF(AND(FG$165&lt;=$E99,FG$165&gt;=EOMONTH($D99,0)),IF($G99="NNN",SUM(Expenses!FE$20:FE$24)*$F99,IF($G99="FSG",0,IF($G99="MG",SUMPRODUCT(Expenses!FE$20:FE$24,$I99:$I103)*$F99,MAX((Expenses!FE$20-$K99/12)*$J99*$F99,0)+MAX((Expenses!FE$21-$K100/12)*$J100*$F99,0)+MAX((Expenses!FE$22-$K101/12)*$J101*$F99,0)+MAX((Expenses!FE$23-$K102/12)*$J102*$F99,0)+MAX((Expenses!FE$24-$K103/12)*$J103*$F99,0)))),0)</f>
        <v>380.73357714606072</v>
      </c>
      <c r="FH265" s="154">
        <f>IF(AND(FH$165&lt;=$E99,FH$165&gt;=EOMONTH($D99,0)),IF($G99="NNN",SUM(Expenses!FF$20:FF$24)*$F99,IF($G99="FSG",0,IF($G99="MG",SUMPRODUCT(Expenses!FF$20:FF$24,$I99:$I103)*$F99,MAX((Expenses!FF$20-$K99/12)*$J99*$F99,0)+MAX((Expenses!FF$21-$K100/12)*$J100*$F99,0)+MAX((Expenses!FF$22-$K101/12)*$J101*$F99,0)+MAX((Expenses!FF$23-$K102/12)*$J102*$F99,0)+MAX((Expenses!FF$24-$K103/12)*$J103*$F99,0)))),0)</f>
        <v>381.40569936236489</v>
      </c>
      <c r="FI265" s="154">
        <f>IF(AND(FI$165&lt;=$E99,FI$165&gt;=EOMONTH($D99,0)),IF($G99="NNN",SUM(Expenses!FG$20:FG$24)*$F99,IF($G99="FSG",0,IF($G99="MG",SUMPRODUCT(Expenses!FG$20:FG$24,$I99:$I103)*$F99,MAX((Expenses!FG$20-$K99/12)*$J99*$F99,0)+MAX((Expenses!FG$21-$K100/12)*$J100*$F99,0)+MAX((Expenses!FG$22-$K101/12)*$J101*$F99,0)+MAX((Expenses!FG$23-$K102/12)*$J102*$F99,0)+MAX((Expenses!FG$24-$K103/12)*$J103*$F99,0)))),0)</f>
        <v>382.07947921337444</v>
      </c>
      <c r="FJ265" s="154">
        <f>IF(AND(FJ$165&lt;=$E99,FJ$165&gt;=EOMONTH($D99,0)),IF($G99="NNN",SUM(Expenses!FH$20:FH$24)*$F99,IF($G99="FSG",0,IF($G99="MG",SUMPRODUCT(Expenses!FH$20:FH$24,$I99:$I103)*$F99,MAX((Expenses!FH$20-$K99/12)*$J99*$F99,0)+MAX((Expenses!FH$21-$K100/12)*$J100*$F99,0)+MAX((Expenses!FH$22-$K101/12)*$J101*$F99,0)+MAX((Expenses!FH$23-$K102/12)*$J102*$F99,0)+MAX((Expenses!FH$24-$K103/12)*$J103*$F99,0)))),0)</f>
        <v>382.7549207872637</v>
      </c>
      <c r="FK265" s="154">
        <f>IF(AND(FK$165&lt;=$E99,FK$165&gt;=EOMONTH($D99,0)),IF($G99="NNN",SUM(Expenses!FI$20:FI$24)*$F99,IF($G99="FSG",0,IF($G99="MG",SUMPRODUCT(Expenses!FI$20:FI$24,$I99:$I103)*$F99,MAX((Expenses!FI$20-$K99/12)*$J99*$F99,0)+MAX((Expenses!FI$21-$K100/12)*$J100*$F99,0)+MAX((Expenses!FI$22-$K101/12)*$J101*$F99,0)+MAX((Expenses!FI$23-$K102/12)*$J102*$F99,0)+MAX((Expenses!FI$24-$K103/12)*$J103*$F99,0)))),0)</f>
        <v>383.43202818228951</v>
      </c>
      <c r="FL265" s="154">
        <f>IF(AND(FL$165&lt;=$E99,FL$165&gt;=EOMONTH($D99,0)),IF($G99="NNN",SUM(Expenses!FJ$20:FJ$24)*$F99,IF($G99="FSG",0,IF($G99="MG",SUMPRODUCT(Expenses!FJ$20:FJ$24,$I99:$I103)*$F99,MAX((Expenses!FJ$20-$K99/12)*$J99*$F99,0)+MAX((Expenses!FJ$21-$K100/12)*$J100*$F99,0)+MAX((Expenses!FJ$22-$K101/12)*$J101*$F99,0)+MAX((Expenses!FJ$23-$K102/12)*$J102*$F99,0)+MAX((Expenses!FJ$24-$K103/12)*$J103*$F99,0)))),0)</f>
        <v>384.11080550681646</v>
      </c>
      <c r="FM265" s="154">
        <f>IF(AND(FM$165&lt;=$E99,FM$165&gt;=EOMONTH($D99,0)),IF($G99="NNN",SUM(Expenses!FK$20:FK$24)*$F99,IF($G99="FSG",0,IF($G99="MG",SUMPRODUCT(Expenses!FK$20:FK$24,$I99:$I103)*$F99,MAX((Expenses!FK$20-$K99/12)*$J99*$F99,0)+MAX((Expenses!FK$21-$K100/12)*$J100*$F99,0)+MAX((Expenses!FK$22-$K101/12)*$J101*$F99,0)+MAX((Expenses!FK$23-$K102/12)*$J102*$F99,0)+MAX((Expenses!FK$24-$K103/12)*$J103*$F99,0)))),0)</f>
        <v>384.79125687934089</v>
      </c>
      <c r="FN265" s="154">
        <f>IF(AND(FN$165&lt;=$E99,FN$165&gt;=EOMONTH($D99,0)),IF($G99="NNN",SUM(Expenses!FL$20:FL$24)*$F99,IF($G99="FSG",0,IF($G99="MG",SUMPRODUCT(Expenses!FL$20:FL$24,$I99:$I103)*$F99,MAX((Expenses!FL$20-$K99/12)*$J99*$F99,0)+MAX((Expenses!FL$21-$K100/12)*$J100*$F99,0)+MAX((Expenses!FL$22-$K101/12)*$J101*$F99,0)+MAX((Expenses!FL$23-$K102/12)*$J102*$F99,0)+MAX((Expenses!FL$24-$K103/12)*$J103*$F99,0)))),0)</f>
        <v>385.4733864285169</v>
      </c>
      <c r="FO265" s="154">
        <f>IF(AND(FO$165&lt;=$E99,FO$165&gt;=EOMONTH($D99,0)),IF($G99="NNN",SUM(Expenses!FM$20:FM$24)*$F99,IF($G99="FSG",0,IF($G99="MG",SUMPRODUCT(Expenses!FM$20:FM$24,$I99:$I103)*$F99,MAX((Expenses!FM$20-$K99/12)*$J99*$F99,0)+MAX((Expenses!FM$21-$K100/12)*$J100*$F99,0)+MAX((Expenses!FM$22-$K101/12)*$J101*$F99,0)+MAX((Expenses!FM$23-$K102/12)*$J102*$F99,0)+MAX((Expenses!FM$24-$K103/12)*$J103*$F99,0)))),0)</f>
        <v>386.15719829318084</v>
      </c>
      <c r="FP265" s="154">
        <f>IF(AND(FP$165&lt;=$E99,FP$165&gt;=EOMONTH($D99,0)),IF($G99="NNN",SUM(Expenses!FN$20:FN$24)*$F99,IF($G99="FSG",0,IF($G99="MG",SUMPRODUCT(Expenses!FN$20:FN$24,$I99:$I103)*$F99,MAX((Expenses!FN$20-$K99/12)*$J99*$F99,0)+MAX((Expenses!FN$21-$K100/12)*$J100*$F99,0)+MAX((Expenses!FN$22-$K101/12)*$J101*$F99,0)+MAX((Expenses!FN$23-$K102/12)*$J102*$F99,0)+MAX((Expenses!FN$24-$K103/12)*$J103*$F99,0)))),0)</f>
        <v>390.08892904158535</v>
      </c>
      <c r="FQ265" s="154">
        <f>IF(AND(FQ$165&lt;=$E99,FQ$165&gt;=EOMONTH($D99,0)),IF($G99="NNN",SUM(Expenses!FO$20:FO$24)*$F99,IF($G99="FSG",0,IF($G99="MG",SUMPRODUCT(Expenses!FO$20:FO$24,$I99:$I103)*$F99,MAX((Expenses!FO$20-$K99/12)*$J99*$F99,0)+MAX((Expenses!FO$21-$K100/12)*$J100*$F99,0)+MAX((Expenses!FO$22-$K101/12)*$J101*$F99,0)+MAX((Expenses!FO$23-$K102/12)*$J102*$F99,0)+MAX((Expenses!FO$24-$K103/12)*$J103*$F99,0)))),0)</f>
        <v>390.77611799458936</v>
      </c>
      <c r="FR265" s="154">
        <f>IF(AND(FR$165&lt;=$E99,FR$165&gt;=EOMONTH($D99,0)),IF($G99="NNN",SUM(Expenses!FP$20:FP$24)*$F99,IF($G99="FSG",0,IF($G99="MG",SUMPRODUCT(Expenses!FP$20:FP$24,$I99:$I103)*$F99,MAX((Expenses!FP$20-$K99/12)*$J99*$F99,0)+MAX((Expenses!FP$21-$K100/12)*$J100*$F99,0)+MAX((Expenses!FP$22-$K101/12)*$J101*$F99,0)+MAX((Expenses!FP$23-$K102/12)*$J102*$F99,0)+MAX((Expenses!FP$24-$K103/12)*$J103*$F99,0)))),0)</f>
        <v>391.46500174093592</v>
      </c>
      <c r="FS265" s="154">
        <f>IF(AND(FS$165&lt;=$E99,FS$165&gt;=EOMONTH($D99,0)),IF($G99="NNN",SUM(Expenses!FQ$20:FQ$24)*$F99,IF($G99="FSG",0,IF($G99="MG",SUMPRODUCT(Expenses!FQ$20:FQ$24,$I99:$I103)*$F99,MAX((Expenses!FQ$20-$K99/12)*$J99*$F99,0)+MAX((Expenses!FQ$21-$K100/12)*$J100*$F99,0)+MAX((Expenses!FQ$22-$K101/12)*$J101*$F99,0)+MAX((Expenses!FQ$23-$K102/12)*$J102*$F99,0)+MAX((Expenses!FQ$24-$K103/12)*$J103*$F99,0)))),0)</f>
        <v>392.15558446044287</v>
      </c>
      <c r="FT265" s="154">
        <f>IF(AND(FT$165&lt;=$E99,FT$165&gt;=EOMONTH($D99,0)),IF($G99="NNN",SUM(Expenses!FR$20:FR$24)*$F99,IF($G99="FSG",0,IF($G99="MG",SUMPRODUCT(Expenses!FR$20:FR$24,$I99:$I103)*$F99,MAX((Expenses!FR$20-$K99/12)*$J99*$F99,0)+MAX((Expenses!FR$21-$K100/12)*$J100*$F99,0)+MAX((Expenses!FR$22-$K101/12)*$J101*$F99,0)+MAX((Expenses!FR$23-$K102/12)*$J102*$F99,0)+MAX((Expenses!FR$24-$K103/12)*$J103*$F99,0)))),0)</f>
        <v>392.84787034323614</v>
      </c>
      <c r="FU265" s="154">
        <f>IF(AND(FU$165&lt;=$E99,FU$165&gt;=EOMONTH($D99,0)),IF($G99="NNN",SUM(Expenses!FS$20:FS$24)*$F99,IF($G99="FSG",0,IF($G99="MG",SUMPRODUCT(Expenses!FS$20:FS$24,$I99:$I103)*$F99,MAX((Expenses!FS$20-$K99/12)*$J99*$F99,0)+MAX((Expenses!FS$21-$K100/12)*$J100*$F99,0)+MAX((Expenses!FS$22-$K101/12)*$J101*$F99,0)+MAX((Expenses!FS$23-$K102/12)*$J102*$F99,0)+MAX((Expenses!FS$24-$K103/12)*$J103*$F99,0)))),0)</f>
        <v>393.54186358977597</v>
      </c>
      <c r="FV265" s="154">
        <f>IF(AND(FV$165&lt;=$E99,FV$165&gt;=EOMONTH($D99,0)),IF($G99="NNN",SUM(Expenses!FT$20:FT$24)*$F99,IF($G99="FSG",0,IF($G99="MG",SUMPRODUCT(Expenses!FT$20:FT$24,$I99:$I103)*$F99,MAX((Expenses!FT$20-$K99/12)*$J99*$F99,0)+MAX((Expenses!FT$21-$K100/12)*$J100*$F99,0)+MAX((Expenses!FT$22-$K101/12)*$J101*$F99,0)+MAX((Expenses!FT$23-$K102/12)*$J102*$F99,0)+MAX((Expenses!FT$24-$K103/12)*$J103*$F99,0)))),0)</f>
        <v>394.23756841088186</v>
      </c>
      <c r="FW265" s="154">
        <f>IF(AND(FW$165&lt;=$E99,FW$165&gt;=EOMONTH($D99,0)),IF($G99="NNN",SUM(Expenses!FU$20:FU$24)*$F99,IF($G99="FSG",0,IF($G99="MG",SUMPRODUCT(Expenses!FU$20:FU$24,$I99:$I103)*$F99,MAX((Expenses!FU$20-$K99/12)*$J99*$F99,0)+MAX((Expenses!FU$21-$K100/12)*$J100*$F99,0)+MAX((Expenses!FU$22-$K101/12)*$J101*$F99,0)+MAX((Expenses!FU$23-$K102/12)*$J102*$F99,0)+MAX((Expenses!FU$24-$K103/12)*$J103*$F99,0)))),0)</f>
        <v>394.93498902775849</v>
      </c>
      <c r="FX265" s="154">
        <f>IF(AND(FX$165&lt;=$E99,FX$165&gt;=EOMONTH($D99,0)),IF($G99="NNN",SUM(Expenses!FV$20:FV$24)*$F99,IF($G99="FSG",0,IF($G99="MG",SUMPRODUCT(Expenses!FV$20:FV$24,$I99:$I103)*$F99,MAX((Expenses!FV$20-$K99/12)*$J99*$F99,0)+MAX((Expenses!FV$21-$K100/12)*$J100*$F99,0)+MAX((Expenses!FV$22-$K101/12)*$J101*$F99,0)+MAX((Expenses!FV$23-$K102/12)*$J102*$F99,0)+MAX((Expenses!FV$24-$K103/12)*$J103*$F99,0)))),0)</f>
        <v>395.63412967202117</v>
      </c>
      <c r="FY265" s="154">
        <f>IF(AND(FY$165&lt;=$E99,FY$165&gt;=EOMONTH($D99,0)),IF($G99="NNN",SUM(Expenses!FW$20:FW$24)*$F99,IF($G99="FSG",0,IF($G99="MG",SUMPRODUCT(Expenses!FW$20:FW$24,$I99:$I103)*$F99,MAX((Expenses!FW$20-$K99/12)*$J99*$F99,0)+MAX((Expenses!FW$21-$K100/12)*$J100*$F99,0)+MAX((Expenses!FW$22-$K101/12)*$J101*$F99,0)+MAX((Expenses!FW$23-$K102/12)*$J102*$F99,0)+MAX((Expenses!FW$24-$K103/12)*$J103*$F99,0)))),0)</f>
        <v>396.33499458572135</v>
      </c>
      <c r="FZ265" s="154">
        <f>IF(AND(FZ$165&lt;=$E99,FZ$165&gt;=EOMONTH($D99,0)),IF($G99="NNN",SUM(Expenses!FX$20:FX$24)*$F99,IF($G99="FSG",0,IF($G99="MG",SUMPRODUCT(Expenses!FX$20:FX$24,$I99:$I103)*$F99,MAX((Expenses!FX$20-$K99/12)*$J99*$F99,0)+MAX((Expenses!FX$21-$K100/12)*$J100*$F99,0)+MAX((Expenses!FX$22-$K101/12)*$J101*$F99,0)+MAX((Expenses!FX$23-$K102/12)*$J102*$F99,0)+MAX((Expenses!FX$24-$K103/12)*$J103*$F99,0)))),0)</f>
        <v>397.03758802137276</v>
      </c>
      <c r="GA265" s="154">
        <f>IF(AND(GA$165&lt;=$E99,GA$165&gt;=EOMONTH($D99,0)),IF($G99="NNN",SUM(Expenses!FY$20:FY$24)*$F99,IF($G99="FSG",0,IF($G99="MG",SUMPRODUCT(Expenses!FY$20:FY$24,$I99:$I103)*$F99,MAX((Expenses!FY$20-$K99/12)*$J99*$F99,0)+MAX((Expenses!FY$21-$K100/12)*$J100*$F99,0)+MAX((Expenses!FY$22-$K101/12)*$J101*$F99,0)+MAX((Expenses!FY$23-$K102/12)*$J102*$F99,0)+MAX((Expenses!FY$24-$K103/12)*$J103*$F99,0)))),0)</f>
        <v>0</v>
      </c>
      <c r="GB265" s="154">
        <f>IF(AND(GB$165&lt;=$E99,GB$165&gt;=EOMONTH($D99,0)),IF($G99="NNN",SUM(Expenses!FZ$20:FZ$24)*$F99,IF($G99="FSG",0,IF($G99="MG",SUMPRODUCT(Expenses!FZ$20:FZ$24,$I99:$I103)*$F99,MAX((Expenses!FZ$20-$K99/12)*$J99*$F99,0)+MAX((Expenses!FZ$21-$K100/12)*$J100*$F99,0)+MAX((Expenses!FZ$22-$K101/12)*$J101*$F99,0)+MAX((Expenses!FZ$23-$K102/12)*$J102*$F99,0)+MAX((Expenses!FZ$24-$K103/12)*$J103*$F99,0)))),0)</f>
        <v>0</v>
      </c>
      <c r="GC265" s="154">
        <f>IF(AND(GC$165&lt;=$E99,GC$165&gt;=EOMONTH($D99,0)),IF($G99="NNN",SUM(Expenses!GA$20:GA$24)*$F99,IF($G99="FSG",0,IF($G99="MG",SUMPRODUCT(Expenses!GA$20:GA$24,$I99:$I103)*$F99,MAX((Expenses!GA$20-$K99/12)*$J99*$F99,0)+MAX((Expenses!GA$21-$K100/12)*$J100*$F99,0)+MAX((Expenses!GA$22-$K101/12)*$J101*$F99,0)+MAX((Expenses!GA$23-$K102/12)*$J102*$F99,0)+MAX((Expenses!GA$24-$K103/12)*$J103*$F99,0)))),0)</f>
        <v>0</v>
      </c>
      <c r="GD265" s="154">
        <f>IF(AND(GD$165&lt;=$E99,GD$165&gt;=EOMONTH($D99,0)),IF($G99="NNN",SUM(Expenses!GB$20:GB$24)*$F99,IF($G99="FSG",0,IF($G99="MG",SUMPRODUCT(Expenses!GB$20:GB$24,$I99:$I103)*$F99,MAX((Expenses!GB$20-$K99/12)*$J99*$F99,0)+MAX((Expenses!GB$21-$K100/12)*$J100*$F99,0)+MAX((Expenses!GB$22-$K101/12)*$J101*$F99,0)+MAX((Expenses!GB$23-$K102/12)*$J102*$F99,0)+MAX((Expenses!GB$24-$K103/12)*$J103*$F99,0)))),0)</f>
        <v>0</v>
      </c>
      <c r="GE265" s="154">
        <f>IF(AND(GE$165&lt;=$E99,GE$165&gt;=EOMONTH($D99,0)),IF($G99="NNN",SUM(Expenses!GC$20:GC$24)*$F99,IF($G99="FSG",0,IF($G99="MG",SUMPRODUCT(Expenses!GC$20:GC$24,$I99:$I103)*$F99,MAX((Expenses!GC$20-$K99/12)*$J99*$F99,0)+MAX((Expenses!GC$21-$K100/12)*$J100*$F99,0)+MAX((Expenses!GC$22-$K101/12)*$J101*$F99,0)+MAX((Expenses!GC$23-$K102/12)*$J102*$F99,0)+MAX((Expenses!GC$24-$K103/12)*$J103*$F99,0)))),0)</f>
        <v>0</v>
      </c>
      <c r="GF265" s="154">
        <f>IF(AND(GF$165&lt;=$E99,GF$165&gt;=EOMONTH($D99,0)),IF($G99="NNN",SUM(Expenses!GD$20:GD$24)*$F99,IF($G99="FSG",0,IF($G99="MG",SUMPRODUCT(Expenses!GD$20:GD$24,$I99:$I103)*$F99,MAX((Expenses!GD$20-$K99/12)*$J99*$F99,0)+MAX((Expenses!GD$21-$K100/12)*$J100*$F99,0)+MAX((Expenses!GD$22-$K101/12)*$J101*$F99,0)+MAX((Expenses!GD$23-$K102/12)*$J102*$F99,0)+MAX((Expenses!GD$24-$K103/12)*$J103*$F99,0)))),0)</f>
        <v>0</v>
      </c>
      <c r="GG265" s="154">
        <f>IF(AND(GG$165&lt;=$E99,GG$165&gt;=EOMONTH($D99,0)),IF($G99="NNN",SUM(Expenses!GE$20:GE$24)*$F99,IF($G99="FSG",0,IF($G99="MG",SUMPRODUCT(Expenses!GE$20:GE$24,$I99:$I103)*$F99,MAX((Expenses!GE$20-$K99/12)*$J99*$F99,0)+MAX((Expenses!GE$21-$K100/12)*$J100*$F99,0)+MAX((Expenses!GE$22-$K101/12)*$J101*$F99,0)+MAX((Expenses!GE$23-$K102/12)*$J102*$F99,0)+MAX((Expenses!GE$24-$K103/12)*$J103*$F99,0)))),0)</f>
        <v>0</v>
      </c>
      <c r="GH265" s="154">
        <f>IF(AND(GH$165&lt;=$E99,GH$165&gt;=EOMONTH($D99,0)),IF($G99="NNN",SUM(Expenses!GF$20:GF$24)*$F99,IF($G99="FSG",0,IF($G99="MG",SUMPRODUCT(Expenses!GF$20:GF$24,$I99:$I103)*$F99,MAX((Expenses!GF$20-$K99/12)*$J99*$F99,0)+MAX((Expenses!GF$21-$K100/12)*$J100*$F99,0)+MAX((Expenses!GF$22-$K101/12)*$J101*$F99,0)+MAX((Expenses!GF$23-$K102/12)*$J102*$F99,0)+MAX((Expenses!GF$24-$K103/12)*$J103*$F99,0)))),0)</f>
        <v>0</v>
      </c>
      <c r="GI265" s="154">
        <f>IF(AND(GI$165&lt;=$E99,GI$165&gt;=EOMONTH($D99,0)),IF($G99="NNN",SUM(Expenses!GG$20:GG$24)*$F99,IF($G99="FSG",0,IF($G99="MG",SUMPRODUCT(Expenses!GG$20:GG$24,$I99:$I103)*$F99,MAX((Expenses!GG$20-$K99/12)*$J99*$F99,0)+MAX((Expenses!GG$21-$K100/12)*$J100*$F99,0)+MAX((Expenses!GG$22-$K101/12)*$J101*$F99,0)+MAX((Expenses!GG$23-$K102/12)*$J102*$F99,0)+MAX((Expenses!GG$24-$K103/12)*$J103*$F99,0)))),0)</f>
        <v>0</v>
      </c>
      <c r="GJ265" s="154">
        <f>IF(AND(GJ$165&lt;=$E99,GJ$165&gt;=EOMONTH($D99,0)),IF($G99="NNN",SUM(Expenses!GH$20:GH$24)*$F99,IF($G99="FSG",0,IF($G99="MG",SUMPRODUCT(Expenses!GH$20:GH$24,$I99:$I103)*$F99,MAX((Expenses!GH$20-$K99/12)*$J99*$F99,0)+MAX((Expenses!GH$21-$K100/12)*$J100*$F99,0)+MAX((Expenses!GH$22-$K101/12)*$J101*$F99,0)+MAX((Expenses!GH$23-$K102/12)*$J102*$F99,0)+MAX((Expenses!GH$24-$K103/12)*$J103*$F99,0)))),0)</f>
        <v>0</v>
      </c>
      <c r="GK265" s="154">
        <f>IF(AND(GK$165&lt;=$E99,GK$165&gt;=EOMONTH($D99,0)),IF($G99="NNN",SUM(Expenses!GI$20:GI$24)*$F99,IF($G99="FSG",0,IF($G99="MG",SUMPRODUCT(Expenses!GI$20:GI$24,$I99:$I103)*$F99,MAX((Expenses!GI$20-$K99/12)*$J99*$F99,0)+MAX((Expenses!GI$21-$K100/12)*$J100*$F99,0)+MAX((Expenses!GI$22-$K101/12)*$J101*$F99,0)+MAX((Expenses!GI$23-$K102/12)*$J102*$F99,0)+MAX((Expenses!GI$24-$K103/12)*$J103*$F99,0)))),0)</f>
        <v>0</v>
      </c>
      <c r="GL265" s="154">
        <f>IF(AND(GL$165&lt;=$E99,GL$165&gt;=EOMONTH($D99,0)),IF($G99="NNN",SUM(Expenses!GJ$20:GJ$24)*$F99,IF($G99="FSG",0,IF($G99="MG",SUMPRODUCT(Expenses!GJ$20:GJ$24,$I99:$I103)*$F99,MAX((Expenses!GJ$20-$K99/12)*$J99*$F99,0)+MAX((Expenses!GJ$21-$K100/12)*$J100*$F99,0)+MAX((Expenses!GJ$22-$K101/12)*$J101*$F99,0)+MAX((Expenses!GJ$23-$K102/12)*$J102*$F99,0)+MAX((Expenses!GJ$24-$K103/12)*$J103*$F99,0)))),0)</f>
        <v>0</v>
      </c>
      <c r="GM265" s="154">
        <f>IF(AND(GM$165&lt;=$E99,GM$165&gt;=EOMONTH($D99,0)),IF($G99="NNN",SUM(Expenses!GK$20:GK$24)*$F99,IF($G99="FSG",0,IF($G99="MG",SUMPRODUCT(Expenses!GK$20:GK$24,$I99:$I103)*$F99,MAX((Expenses!GK$20-$K99/12)*$J99*$F99,0)+MAX((Expenses!GK$21-$K100/12)*$J100*$F99,0)+MAX((Expenses!GK$22-$K101/12)*$J101*$F99,0)+MAX((Expenses!GK$23-$K102/12)*$J102*$F99,0)+MAX((Expenses!GK$24-$K103/12)*$J103*$F99,0)))),0)</f>
        <v>0</v>
      </c>
      <c r="GN265" s="154">
        <f>IF(AND(GN$165&lt;=$E99,GN$165&gt;=EOMONTH($D99,0)),IF($G99="NNN",SUM(Expenses!GL$20:GL$24)*$F99,IF($G99="FSG",0,IF($G99="MG",SUMPRODUCT(Expenses!GL$20:GL$24,$I99:$I103)*$F99,MAX((Expenses!GL$20-$K99/12)*$J99*$F99,0)+MAX((Expenses!GL$21-$K100/12)*$J100*$F99,0)+MAX((Expenses!GL$22-$K101/12)*$J101*$F99,0)+MAX((Expenses!GL$23-$K102/12)*$J102*$F99,0)+MAX((Expenses!GL$24-$K103/12)*$J103*$F99,0)))),0)</f>
        <v>0</v>
      </c>
      <c r="GO265" s="154">
        <f>IF(AND(GO$165&lt;=$E99,GO$165&gt;=EOMONTH($D99,0)),IF($G99="NNN",SUM(Expenses!GM$20:GM$24)*$F99,IF($G99="FSG",0,IF($G99="MG",SUMPRODUCT(Expenses!GM$20:GM$24,$I99:$I103)*$F99,MAX((Expenses!GM$20-$K99/12)*$J99*$F99,0)+MAX((Expenses!GM$21-$K100/12)*$J100*$F99,0)+MAX((Expenses!GM$22-$K101/12)*$J101*$F99,0)+MAX((Expenses!GM$23-$K102/12)*$J102*$F99,0)+MAX((Expenses!GM$24-$K103/12)*$J103*$F99,0)))),0)</f>
        <v>0</v>
      </c>
      <c r="GP265" s="154">
        <f>IF(AND(GP$165&lt;=$E99,GP$165&gt;=EOMONTH($D99,0)),IF($G99="NNN",SUM(Expenses!GN$20:GN$24)*$F99,IF($G99="FSG",0,IF($G99="MG",SUMPRODUCT(Expenses!GN$20:GN$24,$I99:$I103)*$F99,MAX((Expenses!GN$20-$K99/12)*$J99*$F99,0)+MAX((Expenses!GN$21-$K100/12)*$J100*$F99,0)+MAX((Expenses!GN$22-$K101/12)*$J101*$F99,0)+MAX((Expenses!GN$23-$K102/12)*$J102*$F99,0)+MAX((Expenses!GN$24-$K103/12)*$J103*$F99,0)))),0)</f>
        <v>0</v>
      </c>
      <c r="GQ265" s="154">
        <f>IF(AND(GQ$165&lt;=$E99,GQ$165&gt;=EOMONTH($D99,0)),IF($G99="NNN",SUM(Expenses!GO$20:GO$24)*$F99,IF($G99="FSG",0,IF($G99="MG",SUMPRODUCT(Expenses!GO$20:GO$24,$I99:$I103)*$F99,MAX((Expenses!GO$20-$K99/12)*$J99*$F99,0)+MAX((Expenses!GO$21-$K100/12)*$J100*$F99,0)+MAX((Expenses!GO$22-$K101/12)*$J101*$F99,0)+MAX((Expenses!GO$23-$K102/12)*$J102*$F99,0)+MAX((Expenses!GO$24-$K103/12)*$J103*$F99,0)))),0)</f>
        <v>0</v>
      </c>
      <c r="GR265" s="154">
        <f>IF(AND(GR$165&lt;=$E99,GR$165&gt;=EOMONTH($D99,0)),IF($G99="NNN",SUM(Expenses!GP$20:GP$24)*$F99,IF($G99="FSG",0,IF($G99="MG",SUMPRODUCT(Expenses!GP$20:GP$24,$I99:$I103)*$F99,MAX((Expenses!GP$20-$K99/12)*$J99*$F99,0)+MAX((Expenses!GP$21-$K100/12)*$J100*$F99,0)+MAX((Expenses!GP$22-$K101/12)*$J101*$F99,0)+MAX((Expenses!GP$23-$K102/12)*$J102*$F99,0)+MAX((Expenses!GP$24-$K103/12)*$J103*$F99,0)))),0)</f>
        <v>0</v>
      </c>
      <c r="GS265" s="154">
        <f>IF(AND(GS$165&lt;=$E99,GS$165&gt;=EOMONTH($D99,0)),IF($G99="NNN",SUM(Expenses!GQ$20:GQ$24)*$F99,IF($G99="FSG",0,IF($G99="MG",SUMPRODUCT(Expenses!GQ$20:GQ$24,$I99:$I103)*$F99,MAX((Expenses!GQ$20-$K99/12)*$J99*$F99,0)+MAX((Expenses!GQ$21-$K100/12)*$J100*$F99,0)+MAX((Expenses!GQ$22-$K101/12)*$J101*$F99,0)+MAX((Expenses!GQ$23-$K102/12)*$J102*$F99,0)+MAX((Expenses!GQ$24-$K103/12)*$J103*$F99,0)))),0)</f>
        <v>0</v>
      </c>
      <c r="GT265" s="154">
        <f>IF(AND(GT$165&lt;=$E99,GT$165&gt;=EOMONTH($D99,0)),IF($G99="NNN",SUM(Expenses!GR$20:GR$24)*$F99,IF($G99="FSG",0,IF($G99="MG",SUMPRODUCT(Expenses!GR$20:GR$24,$I99:$I103)*$F99,MAX((Expenses!GR$20-$K99/12)*$J99*$F99,0)+MAX((Expenses!GR$21-$K100/12)*$J100*$F99,0)+MAX((Expenses!GR$22-$K101/12)*$J101*$F99,0)+MAX((Expenses!GR$23-$K102/12)*$J102*$F99,0)+MAX((Expenses!GR$24-$K103/12)*$J103*$F99,0)))),0)</f>
        <v>0</v>
      </c>
      <c r="GU265" s="154">
        <f>IF(AND(GU$165&lt;=$E99,GU$165&gt;=EOMONTH($D99,0)),IF($G99="NNN",SUM(Expenses!GS$20:GS$24)*$F99,IF($G99="FSG",0,IF($G99="MG",SUMPRODUCT(Expenses!GS$20:GS$24,$I99:$I103)*$F99,MAX((Expenses!GS$20-$K99/12)*$J99*$F99,0)+MAX((Expenses!GS$21-$K100/12)*$J100*$F99,0)+MAX((Expenses!GS$22-$K101/12)*$J101*$F99,0)+MAX((Expenses!GS$23-$K102/12)*$J102*$F99,0)+MAX((Expenses!GS$24-$K103/12)*$J103*$F99,0)))),0)</f>
        <v>0</v>
      </c>
      <c r="GV265" s="154">
        <f>IF(AND(GV$165&lt;=$E99,GV$165&gt;=EOMONTH($D99,0)),IF($G99="NNN",SUM(Expenses!GT$20:GT$24)*$F99,IF($G99="FSG",0,IF($G99="MG",SUMPRODUCT(Expenses!GT$20:GT$24,$I99:$I103)*$F99,MAX((Expenses!GT$20-$K99/12)*$J99*$F99,0)+MAX((Expenses!GT$21-$K100/12)*$J100*$F99,0)+MAX((Expenses!GT$22-$K101/12)*$J101*$F99,0)+MAX((Expenses!GT$23-$K102/12)*$J102*$F99,0)+MAX((Expenses!GT$24-$K103/12)*$J103*$F99,0)))),0)</f>
        <v>0</v>
      </c>
      <c r="GW265" s="154">
        <f>IF(AND(GW$165&lt;=$E99,GW$165&gt;=EOMONTH($D99,0)),IF($G99="NNN",SUM(Expenses!GU$20:GU$24)*$F99,IF($G99="FSG",0,IF($G99="MG",SUMPRODUCT(Expenses!GU$20:GU$24,$I99:$I103)*$F99,MAX((Expenses!GU$20-$K99/12)*$J99*$F99,0)+MAX((Expenses!GU$21-$K100/12)*$J100*$F99,0)+MAX((Expenses!GU$22-$K101/12)*$J101*$F99,0)+MAX((Expenses!GU$23-$K102/12)*$J102*$F99,0)+MAX((Expenses!GU$24-$K103/12)*$J103*$F99,0)))),0)</f>
        <v>0</v>
      </c>
      <c r="GX265" s="154">
        <f>IF(AND(GX$165&lt;=$E99,GX$165&gt;=EOMONTH($D99,0)),IF($G99="NNN",SUM(Expenses!GV$20:GV$24)*$F99,IF($G99="FSG",0,IF($G99="MG",SUMPRODUCT(Expenses!GV$20:GV$24,$I99:$I103)*$F99,MAX((Expenses!GV$20-$K99/12)*$J99*$F99,0)+MAX((Expenses!GV$21-$K100/12)*$J100*$F99,0)+MAX((Expenses!GV$22-$K101/12)*$J101*$F99,0)+MAX((Expenses!GV$23-$K102/12)*$J102*$F99,0)+MAX((Expenses!GV$24-$K103/12)*$J103*$F99,0)))),0)</f>
        <v>0</v>
      </c>
      <c r="GY265" s="154">
        <f>IF(AND(GY$165&lt;=$E99,GY$165&gt;=EOMONTH($D99,0)),IF($G99="NNN",SUM(Expenses!GW$20:GW$24)*$F99,IF($G99="FSG",0,IF($G99="MG",SUMPRODUCT(Expenses!GW$20:GW$24,$I99:$I103)*$F99,MAX((Expenses!GW$20-$K99/12)*$J99*$F99,0)+MAX((Expenses!GW$21-$K100/12)*$J100*$F99,0)+MAX((Expenses!GW$22-$K101/12)*$J101*$F99,0)+MAX((Expenses!GW$23-$K102/12)*$J102*$F99,0)+MAX((Expenses!GW$24-$K103/12)*$J103*$F99,0)))),0)</f>
        <v>0</v>
      </c>
      <c r="GZ265" s="154">
        <f>IF(AND(GZ$165&lt;=$E99,GZ$165&gt;=EOMONTH($D99,0)),IF($G99="NNN",SUM(Expenses!GX$20:GX$24)*$F99,IF($G99="FSG",0,IF($G99="MG",SUMPRODUCT(Expenses!GX$20:GX$24,$I99:$I103)*$F99,MAX((Expenses!GX$20-$K99/12)*$J99*$F99,0)+MAX((Expenses!GX$21-$K100/12)*$J100*$F99,0)+MAX((Expenses!GX$22-$K101/12)*$J101*$F99,0)+MAX((Expenses!GX$23-$K102/12)*$J102*$F99,0)+MAX((Expenses!GX$24-$K103/12)*$J103*$F99,0)))),0)</f>
        <v>0</v>
      </c>
      <c r="HA265" s="154">
        <f>IF(AND(HA$165&lt;=$E99,HA$165&gt;=EOMONTH($D99,0)),IF($G99="NNN",SUM(Expenses!GY$20:GY$24)*$F99,IF($G99="FSG",0,IF($G99="MG",SUMPRODUCT(Expenses!GY$20:GY$24,$I99:$I103)*$F99,MAX((Expenses!GY$20-$K99/12)*$J99*$F99,0)+MAX((Expenses!GY$21-$K100/12)*$J100*$F99,0)+MAX((Expenses!GY$22-$K101/12)*$J101*$F99,0)+MAX((Expenses!GY$23-$K102/12)*$J102*$F99,0)+MAX((Expenses!GY$24-$K103/12)*$J103*$F99,0)))),0)</f>
        <v>0</v>
      </c>
      <c r="HB265" s="154">
        <f>IF(AND(HB$165&lt;=$E99,HB$165&gt;=EOMONTH($D99,0)),IF($G99="NNN",SUM(Expenses!GZ$20:GZ$24)*$F99,IF($G99="FSG",0,IF($G99="MG",SUMPRODUCT(Expenses!GZ$20:GZ$24,$I99:$I103)*$F99,MAX((Expenses!GZ$20-$K99/12)*$J99*$F99,0)+MAX((Expenses!GZ$21-$K100/12)*$J100*$F99,0)+MAX((Expenses!GZ$22-$K101/12)*$J101*$F99,0)+MAX((Expenses!GZ$23-$K102/12)*$J102*$F99,0)+MAX((Expenses!GZ$24-$K103/12)*$J103*$F99,0)))),0)</f>
        <v>0</v>
      </c>
      <c r="HC265" s="154">
        <f>IF(AND(HC$165&lt;=$E99,HC$165&gt;=EOMONTH($D99,0)),IF($G99="NNN",SUM(Expenses!HA$20:HA$24)*$F99,IF($G99="FSG",0,IF($G99="MG",SUMPRODUCT(Expenses!HA$20:HA$24,$I99:$I103)*$F99,MAX((Expenses!HA$20-$K99/12)*$J99*$F99,0)+MAX((Expenses!HA$21-$K100/12)*$J100*$F99,0)+MAX((Expenses!HA$22-$K101/12)*$J101*$F99,0)+MAX((Expenses!HA$23-$K102/12)*$J102*$F99,0)+MAX((Expenses!HA$24-$K103/12)*$J103*$F99,0)))),0)</f>
        <v>0</v>
      </c>
      <c r="HD265" s="154">
        <f>IF(AND(HD$165&lt;=$E99,HD$165&gt;=EOMONTH($D99,0)),IF($G99="NNN",SUM(Expenses!HB$20:HB$24)*$F99,IF($G99="FSG",0,IF($G99="MG",SUMPRODUCT(Expenses!HB$20:HB$24,$I99:$I103)*$F99,MAX((Expenses!HB$20-$K99/12)*$J99*$F99,0)+MAX((Expenses!HB$21-$K100/12)*$J100*$F99,0)+MAX((Expenses!HB$22-$K101/12)*$J101*$F99,0)+MAX((Expenses!HB$23-$K102/12)*$J102*$F99,0)+MAX((Expenses!HB$24-$K103/12)*$J103*$F99,0)))),0)</f>
        <v>0</v>
      </c>
      <c r="HE265" s="154">
        <f>IF(AND(HE$165&lt;=$E99,HE$165&gt;=EOMONTH($D99,0)),IF($G99="NNN",SUM(Expenses!HC$20:HC$24)*$F99,IF($G99="FSG",0,IF($G99="MG",SUMPRODUCT(Expenses!HC$20:HC$24,$I99:$I103)*$F99,MAX((Expenses!HC$20-$K99/12)*$J99*$F99,0)+MAX((Expenses!HC$21-$K100/12)*$J100*$F99,0)+MAX((Expenses!HC$22-$K101/12)*$J101*$F99,0)+MAX((Expenses!HC$23-$K102/12)*$J102*$F99,0)+MAX((Expenses!HC$24-$K103/12)*$J103*$F99,0)))),0)</f>
        <v>0</v>
      </c>
      <c r="HF265" s="154">
        <f>IF(AND(HF$165&lt;=$E99,HF$165&gt;=EOMONTH($D99,0)),IF($G99="NNN",SUM(Expenses!HD$20:HD$24)*$F99,IF($G99="FSG",0,IF($G99="MG",SUMPRODUCT(Expenses!HD$20:HD$24,$I99:$I103)*$F99,MAX((Expenses!HD$20-$K99/12)*$J99*$F99,0)+MAX((Expenses!HD$21-$K100/12)*$J100*$F99,0)+MAX((Expenses!HD$22-$K101/12)*$J101*$F99,0)+MAX((Expenses!HD$23-$K102/12)*$J102*$F99,0)+MAX((Expenses!HD$24-$K103/12)*$J103*$F99,0)))),0)</f>
        <v>0</v>
      </c>
      <c r="HG265" s="154">
        <f>IF(AND(HG$165&lt;=$E99,HG$165&gt;=EOMONTH($D99,0)),IF($G99="NNN",SUM(Expenses!HE$20:HE$24)*$F99,IF($G99="FSG",0,IF($G99="MG",SUMPRODUCT(Expenses!HE$20:HE$24,$I99:$I103)*$F99,MAX((Expenses!HE$20-$K99/12)*$J99*$F99,0)+MAX((Expenses!HE$21-$K100/12)*$J100*$F99,0)+MAX((Expenses!HE$22-$K101/12)*$J101*$F99,0)+MAX((Expenses!HE$23-$K102/12)*$J102*$F99,0)+MAX((Expenses!HE$24-$K103/12)*$J103*$F99,0)))),0)</f>
        <v>0</v>
      </c>
      <c r="HH265" s="154">
        <f>IF(AND(HH$165&lt;=$E99,HH$165&gt;=EOMONTH($D99,0)),IF($G99="NNN",SUM(Expenses!HF$20:HF$24)*$F99,IF($G99="FSG",0,IF($G99="MG",SUMPRODUCT(Expenses!HF$20:HF$24,$I99:$I103)*$F99,MAX((Expenses!HF$20-$K99/12)*$J99*$F99,0)+MAX((Expenses!HF$21-$K100/12)*$J100*$F99,0)+MAX((Expenses!HF$22-$K101/12)*$J101*$F99,0)+MAX((Expenses!HF$23-$K102/12)*$J102*$F99,0)+MAX((Expenses!HF$24-$K103/12)*$J103*$F99,0)))),0)</f>
        <v>0</v>
      </c>
      <c r="HI265" s="154">
        <f>IF(AND(HI$165&lt;=$E99,HI$165&gt;=EOMONTH($D99,0)),IF($G99="NNN",SUM(Expenses!HG$20:HG$24)*$F99,IF($G99="FSG",0,IF($G99="MG",SUMPRODUCT(Expenses!HG$20:HG$24,$I99:$I103)*$F99,MAX((Expenses!HG$20-$K99/12)*$J99*$F99,0)+MAX((Expenses!HG$21-$K100/12)*$J100*$F99,0)+MAX((Expenses!HG$22-$K101/12)*$J101*$F99,0)+MAX((Expenses!HG$23-$K102/12)*$J102*$F99,0)+MAX((Expenses!HG$24-$K103/12)*$J103*$F99,0)))),0)</f>
        <v>0</v>
      </c>
      <c r="HJ265" s="154">
        <f>IF(AND(HJ$165&lt;=$E99,HJ$165&gt;=EOMONTH($D99,0)),IF($G99="NNN",SUM(Expenses!HH$20:HH$24)*$F99,IF($G99="FSG",0,IF($G99="MG",SUMPRODUCT(Expenses!HH$20:HH$24,$I99:$I103)*$F99,MAX((Expenses!HH$20-$K99/12)*$J99*$F99,0)+MAX((Expenses!HH$21-$K100/12)*$J100*$F99,0)+MAX((Expenses!HH$22-$K101/12)*$J101*$F99,0)+MAX((Expenses!HH$23-$K102/12)*$J102*$F99,0)+MAX((Expenses!HH$24-$K103/12)*$J103*$F99,0)))),0)</f>
        <v>0</v>
      </c>
      <c r="HK265" s="154">
        <f>IF(AND(HK$165&lt;=$E99,HK$165&gt;=EOMONTH($D99,0)),IF($G99="NNN",SUM(Expenses!HI$20:HI$24)*$F99,IF($G99="FSG",0,IF($G99="MG",SUMPRODUCT(Expenses!HI$20:HI$24,$I99:$I103)*$F99,MAX((Expenses!HI$20-$K99/12)*$J99*$F99,0)+MAX((Expenses!HI$21-$K100/12)*$J100*$F99,0)+MAX((Expenses!HI$22-$K101/12)*$J101*$F99,0)+MAX((Expenses!HI$23-$K102/12)*$J102*$F99,0)+MAX((Expenses!HI$24-$K103/12)*$J103*$F99,0)))),0)</f>
        <v>0</v>
      </c>
      <c r="HL265" s="154">
        <f>IF(AND(HL$165&lt;=$E99,HL$165&gt;=EOMONTH($D99,0)),IF($G99="NNN",SUM(Expenses!HJ$20:HJ$24)*$F99,IF($G99="FSG",0,IF($G99="MG",SUMPRODUCT(Expenses!HJ$20:HJ$24,$I99:$I103)*$F99,MAX((Expenses!HJ$20-$K99/12)*$J99*$F99,0)+MAX((Expenses!HJ$21-$K100/12)*$J100*$F99,0)+MAX((Expenses!HJ$22-$K101/12)*$J101*$F99,0)+MAX((Expenses!HJ$23-$K102/12)*$J102*$F99,0)+MAX((Expenses!HJ$24-$K103/12)*$J103*$F99,0)))),0)</f>
        <v>0</v>
      </c>
      <c r="HM265" s="154">
        <f>IF(AND(HM$165&lt;=$E99,HM$165&gt;=EOMONTH($D99,0)),IF($G99="NNN",SUM(Expenses!HK$20:HK$24)*$F99,IF($G99="FSG",0,IF($G99="MG",SUMPRODUCT(Expenses!HK$20:HK$24,$I99:$I103)*$F99,MAX((Expenses!HK$20-$K99/12)*$J99*$F99,0)+MAX((Expenses!HK$21-$K100/12)*$J100*$F99,0)+MAX((Expenses!HK$22-$K101/12)*$J101*$F99,0)+MAX((Expenses!HK$23-$K102/12)*$J102*$F99,0)+MAX((Expenses!HK$24-$K103/12)*$J103*$F99,0)))),0)</f>
        <v>0</v>
      </c>
      <c r="HN265" s="154">
        <f>IF(AND(HN$165&lt;=$E99,HN$165&gt;=EOMONTH($D99,0)),IF($G99="NNN",SUM(Expenses!HL$20:HL$24)*$F99,IF($G99="FSG",0,IF($G99="MG",SUMPRODUCT(Expenses!HL$20:HL$24,$I99:$I103)*$F99,MAX((Expenses!HL$20-$K99/12)*$J99*$F99,0)+MAX((Expenses!HL$21-$K100/12)*$J100*$F99,0)+MAX((Expenses!HL$22-$K101/12)*$J101*$F99,0)+MAX((Expenses!HL$23-$K102/12)*$J102*$F99,0)+MAX((Expenses!HL$24-$K103/12)*$J103*$F99,0)))),0)</f>
        <v>0</v>
      </c>
      <c r="HO265" s="154">
        <f>IF(AND(HO$165&lt;=$E99,HO$165&gt;=EOMONTH($D99,0)),IF($G99="NNN",SUM(Expenses!HM$20:HM$24)*$F99,IF($G99="FSG",0,IF($G99="MG",SUMPRODUCT(Expenses!HM$20:HM$24,$I99:$I103)*$F99,MAX((Expenses!HM$20-$K99/12)*$J99*$F99,0)+MAX((Expenses!HM$21-$K100/12)*$J100*$F99,0)+MAX((Expenses!HM$22-$K101/12)*$J101*$F99,0)+MAX((Expenses!HM$23-$K102/12)*$J102*$F99,0)+MAX((Expenses!HM$24-$K103/12)*$J103*$F99,0)))),0)</f>
        <v>0</v>
      </c>
      <c r="HP265" s="154">
        <f>IF(AND(HP$165&lt;=$E99,HP$165&gt;=EOMONTH($D99,0)),IF($G99="NNN",SUM(Expenses!HN$20:HN$24)*$F99,IF($G99="FSG",0,IF($G99="MG",SUMPRODUCT(Expenses!HN$20:HN$24,$I99:$I103)*$F99,MAX((Expenses!HN$20-$K99/12)*$J99*$F99,0)+MAX((Expenses!HN$21-$K100/12)*$J100*$F99,0)+MAX((Expenses!HN$22-$K101/12)*$J101*$F99,0)+MAX((Expenses!HN$23-$K102/12)*$J102*$F99,0)+MAX((Expenses!HN$24-$K103/12)*$J103*$F99,0)))),0)</f>
        <v>0</v>
      </c>
      <c r="HQ265" s="154">
        <f>IF(AND(HQ$165&lt;=$E99,HQ$165&gt;=EOMONTH($D99,0)),IF($G99="NNN",SUM(Expenses!HO$20:HO$24)*$F99,IF($G99="FSG",0,IF($G99="MG",SUMPRODUCT(Expenses!HO$20:HO$24,$I99:$I103)*$F99,MAX((Expenses!HO$20-$K99/12)*$J99*$F99,0)+MAX((Expenses!HO$21-$K100/12)*$J100*$F99,0)+MAX((Expenses!HO$22-$K101/12)*$J101*$F99,0)+MAX((Expenses!HO$23-$K102/12)*$J102*$F99,0)+MAX((Expenses!HO$24-$K103/12)*$J103*$F99,0)))),0)</f>
        <v>0</v>
      </c>
      <c r="HR265" s="154">
        <f>IF(AND(HR$165&lt;=$E99,HR$165&gt;=EOMONTH($D99,0)),IF($G99="NNN",SUM(Expenses!HP$20:HP$24)*$F99,IF($G99="FSG",0,IF($G99="MG",SUMPRODUCT(Expenses!HP$20:HP$24,$I99:$I103)*$F99,MAX((Expenses!HP$20-$K99/12)*$J99*$F99,0)+MAX((Expenses!HP$21-$K100/12)*$J100*$F99,0)+MAX((Expenses!HP$22-$K101/12)*$J101*$F99,0)+MAX((Expenses!HP$23-$K102/12)*$J102*$F99,0)+MAX((Expenses!HP$24-$K103/12)*$J103*$F99,0)))),0)</f>
        <v>0</v>
      </c>
      <c r="HS265" s="154">
        <f>IF(AND(HS$165&lt;=$E99,HS$165&gt;=EOMONTH($D99,0)),IF($G99="NNN",SUM(Expenses!HQ$20:HQ$24)*$F99,IF($G99="FSG",0,IF($G99="MG",SUMPRODUCT(Expenses!HQ$20:HQ$24,$I99:$I103)*$F99,MAX((Expenses!HQ$20-$K99/12)*$J99*$F99,0)+MAX((Expenses!HQ$21-$K100/12)*$J100*$F99,0)+MAX((Expenses!HQ$22-$K101/12)*$J101*$F99,0)+MAX((Expenses!HQ$23-$K102/12)*$J102*$F99,0)+MAX((Expenses!HQ$24-$K103/12)*$J103*$F99,0)))),0)</f>
        <v>0</v>
      </c>
      <c r="HT265" s="154">
        <f>IF(AND(HT$165&lt;=$E99,HT$165&gt;=EOMONTH($D99,0)),IF($G99="NNN",SUM(Expenses!HR$20:HR$24)*$F99,IF($G99="FSG",0,IF($G99="MG",SUMPRODUCT(Expenses!HR$20:HR$24,$I99:$I103)*$F99,MAX((Expenses!HR$20-$K99/12)*$J99*$F99,0)+MAX((Expenses!HR$21-$K100/12)*$J100*$F99,0)+MAX((Expenses!HR$22-$K101/12)*$J101*$F99,0)+MAX((Expenses!HR$23-$K102/12)*$J102*$F99,0)+MAX((Expenses!HR$24-$K103/12)*$J103*$F99,0)))),0)</f>
        <v>0</v>
      </c>
      <c r="HU265" s="154">
        <f>IF(AND(HU$165&lt;=$E99,HU$165&gt;=EOMONTH($D99,0)),IF($G99="NNN",SUM(Expenses!HS$20:HS$24)*$F99,IF($G99="FSG",0,IF($G99="MG",SUMPRODUCT(Expenses!HS$20:HS$24,$I99:$I103)*$F99,MAX((Expenses!HS$20-$K99/12)*$J99*$F99,0)+MAX((Expenses!HS$21-$K100/12)*$J100*$F99,0)+MAX((Expenses!HS$22-$K101/12)*$J101*$F99,0)+MAX((Expenses!HS$23-$K102/12)*$J102*$F99,0)+MAX((Expenses!HS$24-$K103/12)*$J103*$F99,0)))),0)</f>
        <v>0</v>
      </c>
      <c r="HV265" s="154">
        <f>IF(AND(HV$165&lt;=$E99,HV$165&gt;=EOMONTH($D99,0)),IF($G99="NNN",SUM(Expenses!HT$20:HT$24)*$F99,IF($G99="FSG",0,IF($G99="MG",SUMPRODUCT(Expenses!HT$20:HT$24,$I99:$I103)*$F99,MAX((Expenses!HT$20-$K99/12)*$J99*$F99,0)+MAX((Expenses!HT$21-$K100/12)*$J100*$F99,0)+MAX((Expenses!HT$22-$K101/12)*$J101*$F99,0)+MAX((Expenses!HT$23-$K102/12)*$J102*$F99,0)+MAX((Expenses!HT$24-$K103/12)*$J103*$F99,0)))),0)</f>
        <v>0</v>
      </c>
      <c r="HW265" s="154">
        <f>IF(AND(HW$165&lt;=$E99,HW$165&gt;=EOMONTH($D99,0)),IF($G99="NNN",SUM(Expenses!HU$20:HU$24)*$F99,IF($G99="FSG",0,IF($G99="MG",SUMPRODUCT(Expenses!HU$20:HU$24,$I99:$I103)*$F99,MAX((Expenses!HU$20-$K99/12)*$J99*$F99,0)+MAX((Expenses!HU$21-$K100/12)*$J100*$F99,0)+MAX((Expenses!HU$22-$K101/12)*$J101*$F99,0)+MAX((Expenses!HU$23-$K102/12)*$J102*$F99,0)+MAX((Expenses!HU$24-$K103/12)*$J103*$F99,0)))),0)</f>
        <v>0</v>
      </c>
      <c r="HX265" s="154">
        <f>IF(AND(HX$165&lt;=$E99,HX$165&gt;=EOMONTH($D99,0)),IF($G99="NNN",SUM(Expenses!HV$20:HV$24)*$F99,IF($G99="FSG",0,IF($G99="MG",SUMPRODUCT(Expenses!HV$20:HV$24,$I99:$I103)*$F99,MAX((Expenses!HV$20-$K99/12)*$J99*$F99,0)+MAX((Expenses!HV$21-$K100/12)*$J100*$F99,0)+MAX((Expenses!HV$22-$K101/12)*$J101*$F99,0)+MAX((Expenses!HV$23-$K102/12)*$J102*$F99,0)+MAX((Expenses!HV$24-$K103/12)*$J103*$F99,0)))),0)</f>
        <v>0</v>
      </c>
      <c r="HY265" s="154">
        <f>IF(AND(HY$165&lt;=$E99,HY$165&gt;=EOMONTH($D99,0)),IF($G99="NNN",SUM(Expenses!HW$20:HW$24)*$F99,IF($G99="FSG",0,IF($G99="MG",SUMPRODUCT(Expenses!HW$20:HW$24,$I99:$I103)*$F99,MAX((Expenses!HW$20-$K99/12)*$J99*$F99,0)+MAX((Expenses!HW$21-$K100/12)*$J100*$F99,0)+MAX((Expenses!HW$22-$K101/12)*$J101*$F99,0)+MAX((Expenses!HW$23-$K102/12)*$J102*$F99,0)+MAX((Expenses!HW$24-$K103/12)*$J103*$F99,0)))),0)</f>
        <v>0</v>
      </c>
      <c r="HZ265" s="154">
        <f>IF(AND(HZ$165&lt;=$E99,HZ$165&gt;=EOMONTH($D99,0)),IF($G99="NNN",SUM(Expenses!HX$20:HX$24)*$F99,IF($G99="FSG",0,IF($G99="MG",SUMPRODUCT(Expenses!HX$20:HX$24,$I99:$I103)*$F99,MAX((Expenses!HX$20-$K99/12)*$J99*$F99,0)+MAX((Expenses!HX$21-$K100/12)*$J100*$F99,0)+MAX((Expenses!HX$22-$K101/12)*$J101*$F99,0)+MAX((Expenses!HX$23-$K102/12)*$J102*$F99,0)+MAX((Expenses!HX$24-$K103/12)*$J103*$F99,0)))),0)</f>
        <v>0</v>
      </c>
      <c r="IA265" s="154">
        <f>IF(AND(IA$165&lt;=$E99,IA$165&gt;=EOMONTH($D99,0)),IF($G99="NNN",SUM(Expenses!HY$20:HY$24)*$F99,IF($G99="FSG",0,IF($G99="MG",SUMPRODUCT(Expenses!HY$20:HY$24,$I99:$I103)*$F99,MAX((Expenses!HY$20-$K99/12)*$J99*$F99,0)+MAX((Expenses!HY$21-$K100/12)*$J100*$F99,0)+MAX((Expenses!HY$22-$K101/12)*$J101*$F99,0)+MAX((Expenses!HY$23-$K102/12)*$J102*$F99,0)+MAX((Expenses!HY$24-$K103/12)*$J103*$F99,0)))),0)</f>
        <v>0</v>
      </c>
      <c r="IB265" s="154">
        <f>IF(AND(IB$165&lt;=$E99,IB$165&gt;=EOMONTH($D99,0)),IF($G99="NNN",SUM(Expenses!HZ$20:HZ$24)*$F99,IF($G99="FSG",0,IF($G99="MG",SUMPRODUCT(Expenses!HZ$20:HZ$24,$I99:$I103)*$F99,MAX((Expenses!HZ$20-$K99/12)*$J99*$F99,0)+MAX((Expenses!HZ$21-$K100/12)*$J100*$F99,0)+MAX((Expenses!HZ$22-$K101/12)*$J101*$F99,0)+MAX((Expenses!HZ$23-$K102/12)*$J102*$F99,0)+MAX((Expenses!HZ$24-$K103/12)*$J103*$F99,0)))),0)</f>
        <v>0</v>
      </c>
      <c r="IC265" s="154">
        <f>IF(AND(IC$165&lt;=$E99,IC$165&gt;=EOMONTH($D99,0)),IF($G99="NNN",SUM(Expenses!IA$20:IA$24)*$F99,IF($G99="FSG",0,IF($G99="MG",SUMPRODUCT(Expenses!IA$20:IA$24,$I99:$I103)*$F99,MAX((Expenses!IA$20-$K99/12)*$J99*$F99,0)+MAX((Expenses!IA$21-$K100/12)*$J100*$F99,0)+MAX((Expenses!IA$22-$K101/12)*$J101*$F99,0)+MAX((Expenses!IA$23-$K102/12)*$J102*$F99,0)+MAX((Expenses!IA$24-$K103/12)*$J103*$F99,0)))),0)</f>
        <v>0</v>
      </c>
      <c r="ID265" s="154">
        <f>IF(AND(ID$165&lt;=$E99,ID$165&gt;=EOMONTH($D99,0)),IF($G99="NNN",SUM(Expenses!IB$20:IB$24)*$F99,IF($G99="FSG",0,IF($G99="MG",SUMPRODUCT(Expenses!IB$20:IB$24,$I99:$I103)*$F99,MAX((Expenses!IB$20-$K99/12)*$J99*$F99,0)+MAX((Expenses!IB$21-$K100/12)*$J100*$F99,0)+MAX((Expenses!IB$22-$K101/12)*$J101*$F99,0)+MAX((Expenses!IB$23-$K102/12)*$J102*$F99,0)+MAX((Expenses!IB$24-$K103/12)*$J103*$F99,0)))),0)</f>
        <v>0</v>
      </c>
      <c r="IE265" s="154">
        <f>IF(AND(IE$165&lt;=$E99,IE$165&gt;=EOMONTH($D99,0)),IF($G99="NNN",SUM(Expenses!IC$20:IC$24)*$F99,IF($G99="FSG",0,IF($G99="MG",SUMPRODUCT(Expenses!IC$20:IC$24,$I99:$I103)*$F99,MAX((Expenses!IC$20-$K99/12)*$J99*$F99,0)+MAX((Expenses!IC$21-$K100/12)*$J100*$F99,0)+MAX((Expenses!IC$22-$K101/12)*$J101*$F99,0)+MAX((Expenses!IC$23-$K102/12)*$J102*$F99,0)+MAX((Expenses!IC$24-$K103/12)*$J103*$F99,0)))),0)</f>
        <v>0</v>
      </c>
      <c r="IF265" s="154">
        <f>IF(AND(IF$165&lt;=$E99,IF$165&gt;=EOMONTH($D99,0)),IF($G99="NNN",SUM(Expenses!ID$20:ID$24)*$F99,IF($G99="FSG",0,IF($G99="MG",SUMPRODUCT(Expenses!ID$20:ID$24,$I99:$I103)*$F99,MAX((Expenses!ID$20-$K99/12)*$J99*$F99,0)+MAX((Expenses!ID$21-$K100/12)*$J100*$F99,0)+MAX((Expenses!ID$22-$K101/12)*$J101*$F99,0)+MAX((Expenses!ID$23-$K102/12)*$J102*$F99,0)+MAX((Expenses!ID$24-$K103/12)*$J103*$F99,0)))),0)</f>
        <v>0</v>
      </c>
      <c r="IG265" s="154">
        <f>IF(AND(IG$165&lt;=$E99,IG$165&gt;=EOMONTH($D99,0)),IF($G99="NNN",SUM(Expenses!IE$20:IE$24)*$F99,IF($G99="FSG",0,IF($G99="MG",SUMPRODUCT(Expenses!IE$20:IE$24,$I99:$I103)*$F99,MAX((Expenses!IE$20-$K99/12)*$J99*$F99,0)+MAX((Expenses!IE$21-$K100/12)*$J100*$F99,0)+MAX((Expenses!IE$22-$K101/12)*$J101*$F99,0)+MAX((Expenses!IE$23-$K102/12)*$J102*$F99,0)+MAX((Expenses!IE$24-$K103/12)*$J103*$F99,0)))),0)</f>
        <v>0</v>
      </c>
      <c r="IH265" s="154">
        <f>IF(AND(IH$165&lt;=$E99,IH$165&gt;=EOMONTH($D99,0)),IF($G99="NNN",SUM(Expenses!IF$20:IF$24)*$F99,IF($G99="FSG",0,IF($G99="MG",SUMPRODUCT(Expenses!IF$20:IF$24,$I99:$I103)*$F99,MAX((Expenses!IF$20-$K99/12)*$J99*$F99,0)+MAX((Expenses!IF$21-$K100/12)*$J100*$F99,0)+MAX((Expenses!IF$22-$K101/12)*$J101*$F99,0)+MAX((Expenses!IF$23-$K102/12)*$J102*$F99,0)+MAX((Expenses!IF$24-$K103/12)*$J103*$F99,0)))),0)</f>
        <v>0</v>
      </c>
      <c r="II265" s="154">
        <f>IF(AND(II$165&lt;=$E99,II$165&gt;=EOMONTH($D99,0)),IF($G99="NNN",SUM(Expenses!IG$20:IG$24)*$F99,IF($G99="FSG",0,IF($G99="MG",SUMPRODUCT(Expenses!IG$20:IG$24,$I99:$I103)*$F99,MAX((Expenses!IG$20-$K99/12)*$J99*$F99,0)+MAX((Expenses!IG$21-$K100/12)*$J100*$F99,0)+MAX((Expenses!IG$22-$K101/12)*$J101*$F99,0)+MAX((Expenses!IG$23-$K102/12)*$J102*$F99,0)+MAX((Expenses!IG$24-$K103/12)*$J103*$F99,0)))),0)</f>
        <v>0</v>
      </c>
      <c r="IJ265" s="154">
        <f>IF(AND(IJ$165&lt;=$E99,IJ$165&gt;=EOMONTH($D99,0)),IF($G99="NNN",SUM(Expenses!IH$20:IH$24)*$F99,IF($G99="FSG",0,IF($G99="MG",SUMPRODUCT(Expenses!IH$20:IH$24,$I99:$I103)*$F99,MAX((Expenses!IH$20-$K99/12)*$J99*$F99,0)+MAX((Expenses!IH$21-$K100/12)*$J100*$F99,0)+MAX((Expenses!IH$22-$K101/12)*$J101*$F99,0)+MAX((Expenses!IH$23-$K102/12)*$J102*$F99,0)+MAX((Expenses!IH$24-$K103/12)*$J103*$F99,0)))),0)</f>
        <v>0</v>
      </c>
      <c r="IK265" s="154">
        <f>IF(AND(IK$165&lt;=$E99,IK$165&gt;=EOMONTH($D99,0)),IF($G99="NNN",SUM(Expenses!II$20:II$24)*$F99,IF($G99="FSG",0,IF($G99="MG",SUMPRODUCT(Expenses!II$20:II$24,$I99:$I103)*$F99,MAX((Expenses!II$20-$K99/12)*$J99*$F99,0)+MAX((Expenses!II$21-$K100/12)*$J100*$F99,0)+MAX((Expenses!II$22-$K101/12)*$J101*$F99,0)+MAX((Expenses!II$23-$K102/12)*$J102*$F99,0)+MAX((Expenses!II$24-$K103/12)*$J103*$F99,0)))),0)</f>
        <v>0</v>
      </c>
      <c r="IL265" s="154">
        <f>IF(AND(IL$165&lt;=$E99,IL$165&gt;=EOMONTH($D99,0)),IF($G99="NNN",SUM(Expenses!IJ$20:IJ$24)*$F99,IF($G99="FSG",0,IF($G99="MG",SUMPRODUCT(Expenses!IJ$20:IJ$24,$I99:$I103)*$F99,MAX((Expenses!IJ$20-$K99/12)*$J99*$F99,0)+MAX((Expenses!IJ$21-$K100/12)*$J100*$F99,0)+MAX((Expenses!IJ$22-$K101/12)*$J101*$F99,0)+MAX((Expenses!IJ$23-$K102/12)*$J102*$F99,0)+MAX((Expenses!IJ$24-$K103/12)*$J103*$F99,0)))),0)</f>
        <v>0</v>
      </c>
      <c r="IM265" s="154">
        <f>IF(AND(IM$165&lt;=$E99,IM$165&gt;=EOMONTH($D99,0)),IF($G99="NNN",SUM(Expenses!IK$20:IK$24)*$F99,IF($G99="FSG",0,IF($G99="MG",SUMPRODUCT(Expenses!IK$20:IK$24,$I99:$I103)*$F99,MAX((Expenses!IK$20-$K99/12)*$J99*$F99,0)+MAX((Expenses!IK$21-$K100/12)*$J100*$F99,0)+MAX((Expenses!IK$22-$K101/12)*$J101*$F99,0)+MAX((Expenses!IK$23-$K102/12)*$J102*$F99,0)+MAX((Expenses!IK$24-$K103/12)*$J103*$F99,0)))),0)</f>
        <v>0</v>
      </c>
      <c r="IN265" s="154">
        <f>IF(AND(IN$165&lt;=$E99,IN$165&gt;=EOMONTH($D99,0)),IF($G99="NNN",SUM(Expenses!IL$20:IL$24)*$F99,IF($G99="FSG",0,IF($G99="MG",SUMPRODUCT(Expenses!IL$20:IL$24,$I99:$I103)*$F99,MAX((Expenses!IL$20-$K99/12)*$J99*$F99,0)+MAX((Expenses!IL$21-$K100/12)*$J100*$F99,0)+MAX((Expenses!IL$22-$K101/12)*$J101*$F99,0)+MAX((Expenses!IL$23-$K102/12)*$J102*$F99,0)+MAX((Expenses!IL$24-$K103/12)*$J103*$F99,0)))),0)</f>
        <v>0</v>
      </c>
      <c r="IO265" s="154">
        <f>IF(AND(IO$165&lt;=$E99,IO$165&gt;=EOMONTH($D99,0)),IF($G99="NNN",SUM(Expenses!IM$20:IM$24)*$F99,IF($G99="FSG",0,IF($G99="MG",SUMPRODUCT(Expenses!IM$20:IM$24,$I99:$I103)*$F99,MAX((Expenses!IM$20-$K99/12)*$J99*$F99,0)+MAX((Expenses!IM$21-$K100/12)*$J100*$F99,0)+MAX((Expenses!IM$22-$K101/12)*$J101*$F99,0)+MAX((Expenses!IM$23-$K102/12)*$J102*$F99,0)+MAX((Expenses!IM$24-$K103/12)*$J103*$F99,0)))),0)</f>
        <v>0</v>
      </c>
      <c r="IP265" s="154">
        <f>IF(AND(IP$165&lt;=$E99,IP$165&gt;=EOMONTH($D99,0)),IF($G99="NNN",SUM(Expenses!IN$20:IN$24)*$F99,IF($G99="FSG",0,IF($G99="MG",SUMPRODUCT(Expenses!IN$20:IN$24,$I99:$I103)*$F99,MAX((Expenses!IN$20-$K99/12)*$J99*$F99,0)+MAX((Expenses!IN$21-$K100/12)*$J100*$F99,0)+MAX((Expenses!IN$22-$K101/12)*$J101*$F99,0)+MAX((Expenses!IN$23-$K102/12)*$J102*$F99,0)+MAX((Expenses!IN$24-$K103/12)*$J103*$F99,0)))),0)</f>
        <v>0</v>
      </c>
      <c r="IQ265" s="154">
        <f>IF(AND(IQ$165&lt;=$E99,IQ$165&gt;=EOMONTH($D99,0)),IF($G99="NNN",SUM(Expenses!IO$20:IO$24)*$F99,IF($G99="FSG",0,IF($G99="MG",SUMPRODUCT(Expenses!IO$20:IO$24,$I99:$I103)*$F99,MAX((Expenses!IO$20-$K99/12)*$J99*$F99,0)+MAX((Expenses!IO$21-$K100/12)*$J100*$F99,0)+MAX((Expenses!IO$22-$K101/12)*$J101*$F99,0)+MAX((Expenses!IO$23-$K102/12)*$J102*$F99,0)+MAX((Expenses!IO$24-$K103/12)*$J103*$F99,0)))),0)</f>
        <v>0</v>
      </c>
      <c r="IR265" s="154">
        <f>IF(AND(IR$165&lt;=$E99,IR$165&gt;=EOMONTH($D99,0)),IF($G99="NNN",SUM(Expenses!IP$20:IP$24)*$F99,IF($G99="FSG",0,IF($G99="MG",SUMPRODUCT(Expenses!IP$20:IP$24,$I99:$I103)*$F99,MAX((Expenses!IP$20-$K99/12)*$J99*$F99,0)+MAX((Expenses!IP$21-$K100/12)*$J100*$F99,0)+MAX((Expenses!IP$22-$K101/12)*$J101*$F99,0)+MAX((Expenses!IP$23-$K102/12)*$J102*$F99,0)+MAX((Expenses!IP$24-$K103/12)*$J103*$F99,0)))),0)</f>
        <v>0</v>
      </c>
      <c r="IS265" s="154">
        <f>IF(AND(IS$165&lt;=$E99,IS$165&gt;=EOMONTH($D99,0)),IF($G99="NNN",SUM(Expenses!IQ$20:IQ$24)*$F99,IF($G99="FSG",0,IF($G99="MG",SUMPRODUCT(Expenses!IQ$20:IQ$24,$I99:$I103)*$F99,MAX((Expenses!IQ$20-$K99/12)*$J99*$F99,0)+MAX((Expenses!IQ$21-$K100/12)*$J100*$F99,0)+MAX((Expenses!IQ$22-$K101/12)*$J101*$F99,0)+MAX((Expenses!IQ$23-$K102/12)*$J102*$F99,0)+MAX((Expenses!IQ$24-$K103/12)*$J103*$F99,0)))),0)</f>
        <v>0</v>
      </c>
      <c r="IT265" s="154">
        <f>IF(AND(IT$165&lt;=$E99,IT$165&gt;=EOMONTH($D99,0)),IF($G99="NNN",SUM(Expenses!IR$20:IR$24)*$F99,IF($G99="FSG",0,IF($G99="MG",SUMPRODUCT(Expenses!IR$20:IR$24,$I99:$I103)*$F99,MAX((Expenses!IR$20-$K99/12)*$J99*$F99,0)+MAX((Expenses!IR$21-$K100/12)*$J100*$F99,0)+MAX((Expenses!IR$22-$K101/12)*$J101*$F99,0)+MAX((Expenses!IR$23-$K102/12)*$J102*$F99,0)+MAX((Expenses!IR$24-$K103/12)*$J103*$F99,0)))),0)</f>
        <v>0</v>
      </c>
      <c r="IU265" s="154">
        <f>IF(AND(IU$165&lt;=$E99,IU$165&gt;=EOMONTH($D99,0)),IF($G99="NNN",SUM(Expenses!IS$20:IS$24)*$F99,IF($G99="FSG",0,IF($G99="MG",SUMPRODUCT(Expenses!IS$20:IS$24,$I99:$I103)*$F99,MAX((Expenses!IS$20-$K99/12)*$J99*$F99,0)+MAX((Expenses!IS$21-$K100/12)*$J100*$F99,0)+MAX((Expenses!IS$22-$K101/12)*$J101*$F99,0)+MAX((Expenses!IS$23-$K102/12)*$J102*$F99,0)+MAX((Expenses!IS$24-$K103/12)*$J103*$F99,0)))),0)</f>
        <v>0</v>
      </c>
      <c r="IV265" s="154">
        <f>IF(AND(IV$165&lt;=$E99,IV$165&gt;=EOMONTH($D99,0)),IF($G99="NNN",SUM(Expenses!IT$20:IT$24)*$F99,IF($G99="FSG",0,IF($G99="MG",SUMPRODUCT(Expenses!IT$20:IT$24,$I99:$I103)*$F99,MAX((Expenses!IT$20-$K99/12)*$J99*$F99,0)+MAX((Expenses!IT$21-$K100/12)*$J100*$F99,0)+MAX((Expenses!IT$22-$K101/12)*$J101*$F99,0)+MAX((Expenses!IT$23-$K102/12)*$J102*$F99,0)+MAX((Expenses!IT$24-$K103/12)*$J103*$F99,0)))),0)</f>
        <v>0</v>
      </c>
      <c r="IW265" s="154">
        <f>IF(AND(IW$165&lt;=$E99,IW$165&gt;=EOMONTH($D99,0)),IF($G99="NNN",SUM(Expenses!IU$20:IU$24)*$F99,IF($G99="FSG",0,IF($G99="MG",SUMPRODUCT(Expenses!IU$20:IU$24,$I99:$I103)*$F99,MAX((Expenses!IU$20-$K99/12)*$J99*$F99,0)+MAX((Expenses!IU$21-$K100/12)*$J100*$F99,0)+MAX((Expenses!IU$22-$K101/12)*$J101*$F99,0)+MAX((Expenses!IU$23-$K102/12)*$J102*$F99,0)+MAX((Expenses!IU$24-$K103/12)*$J103*$F99,0)))),0)</f>
        <v>0</v>
      </c>
      <c r="IX265" s="154">
        <f>IF(AND(IX$165&lt;=$E99,IX$165&gt;=EOMONTH($D99,0)),IF($G99="NNN",SUM(Expenses!IV$20:IV$24)*$F99,IF($G99="FSG",0,IF($G99="MG",SUMPRODUCT(Expenses!IV$20:IV$24,$I99:$I103)*$F99,MAX((Expenses!IV$20-$K99/12)*$J99*$F99,0)+MAX((Expenses!IV$21-$K100/12)*$J100*$F99,0)+MAX((Expenses!IV$22-$K101/12)*$J101*$F99,0)+MAX((Expenses!IV$23-$K102/12)*$J102*$F99,0)+MAX((Expenses!IV$24-$K103/12)*$J103*$F99,0)))),0)</f>
        <v>0</v>
      </c>
      <c r="IY265" s="154">
        <f>IF(AND(IY$165&lt;=$E99,IY$165&gt;=EOMONTH($D99,0)),IF($G99="NNN",SUM(Expenses!IW$20:IW$24)*$F99,IF($G99="FSG",0,IF($G99="MG",SUMPRODUCT(Expenses!IW$20:IW$24,$I99:$I103)*$F99,MAX((Expenses!IW$20-$K99/12)*$J99*$F99,0)+MAX((Expenses!IW$21-$K100/12)*$J100*$F99,0)+MAX((Expenses!IW$22-$K101/12)*$J101*$F99,0)+MAX((Expenses!IW$23-$K102/12)*$J102*$F99,0)+MAX((Expenses!IW$24-$K103/12)*$J103*$F99,0)))),0)</f>
        <v>0</v>
      </c>
      <c r="IZ265" s="154">
        <f>IF(AND(IZ$165&lt;=$E99,IZ$165&gt;=EOMONTH($D99,0)),IF($G99="NNN",SUM(Expenses!IX$20:IX$24)*$F99,IF($G99="FSG",0,IF($G99="MG",SUMPRODUCT(Expenses!IX$20:IX$24,$I99:$I103)*$F99,MAX((Expenses!IX$20-$K99/12)*$J99*$F99,0)+MAX((Expenses!IX$21-$K100/12)*$J100*$F99,0)+MAX((Expenses!IX$22-$K101/12)*$J101*$F99,0)+MAX((Expenses!IX$23-$K102/12)*$J102*$F99,0)+MAX((Expenses!IX$24-$K103/12)*$J103*$F99,0)))),0)</f>
        <v>0</v>
      </c>
      <c r="JA265" s="154">
        <f>IF(AND(JA$165&lt;=$E99,JA$165&gt;=EOMONTH($D99,0)),IF($G99="NNN",SUM(Expenses!IY$20:IY$24)*$F99,IF($G99="FSG",0,IF($G99="MG",SUMPRODUCT(Expenses!IY$20:IY$24,$I99:$I103)*$F99,MAX((Expenses!IY$20-$K99/12)*$J99*$F99,0)+MAX((Expenses!IY$21-$K100/12)*$J100*$F99,0)+MAX((Expenses!IY$22-$K101/12)*$J101*$F99,0)+MAX((Expenses!IY$23-$K102/12)*$J102*$F99,0)+MAX((Expenses!IY$24-$K103/12)*$J103*$F99,0)))),0)</f>
        <v>0</v>
      </c>
      <c r="JB265" s="154">
        <f>IF(AND(JB$165&lt;=$E99,JB$165&gt;=EOMONTH($D99,0)),IF($G99="NNN",SUM(Expenses!IZ$20:IZ$24)*$F99,IF($G99="FSG",0,IF($G99="MG",SUMPRODUCT(Expenses!IZ$20:IZ$24,$I99:$I103)*$F99,MAX((Expenses!IZ$20-$K99/12)*$J99*$F99,0)+MAX((Expenses!IZ$21-$K100/12)*$J100*$F99,0)+MAX((Expenses!IZ$22-$K101/12)*$J101*$F99,0)+MAX((Expenses!IZ$23-$K102/12)*$J102*$F99,0)+MAX((Expenses!IZ$24-$K103/12)*$J103*$F99,0)))),0)</f>
        <v>0</v>
      </c>
      <c r="JC265" s="154">
        <f>IF(AND(JC$165&lt;=$E99,JC$165&gt;=EOMONTH($D99,0)),IF($G99="NNN",SUM(Expenses!JA$20:JA$24)*$F99,IF($G99="FSG",0,IF($G99="MG",SUMPRODUCT(Expenses!JA$20:JA$24,$I99:$I103)*$F99,MAX((Expenses!JA$20-$K99/12)*$J99*$F99,0)+MAX((Expenses!JA$21-$K100/12)*$J100*$F99,0)+MAX((Expenses!JA$22-$K101/12)*$J101*$F99,0)+MAX((Expenses!JA$23-$K102/12)*$J102*$F99,0)+MAX((Expenses!JA$24-$K103/12)*$J103*$F99,0)))),0)</f>
        <v>0</v>
      </c>
      <c r="JD265" s="154">
        <f>IF(AND(JD$165&lt;=$E99,JD$165&gt;=EOMONTH($D99,0)),IF($G99="NNN",SUM(Expenses!JB$20:JB$24)*$F99,IF($G99="FSG",0,IF($G99="MG",SUMPRODUCT(Expenses!JB$20:JB$24,$I99:$I103)*$F99,MAX((Expenses!JB$20-$K99/12)*$J99*$F99,0)+MAX((Expenses!JB$21-$K100/12)*$J100*$F99,0)+MAX((Expenses!JB$22-$K101/12)*$J101*$F99,0)+MAX((Expenses!JB$23-$K102/12)*$J102*$F99,0)+MAX((Expenses!JB$24-$K103/12)*$J103*$F99,0)))),0)</f>
        <v>0</v>
      </c>
      <c r="JE265" s="154">
        <f>IF(AND(JE$165&lt;=$E99,JE$165&gt;=EOMONTH($D99,0)),IF($G99="NNN",SUM(Expenses!JC$20:JC$24)*$F99,IF($G99="FSG",0,IF($G99="MG",SUMPRODUCT(Expenses!JC$20:JC$24,$I99:$I103)*$F99,MAX((Expenses!JC$20-$K99/12)*$J99*$F99,0)+MAX((Expenses!JC$21-$K100/12)*$J100*$F99,0)+MAX((Expenses!JC$22-$K101/12)*$J101*$F99,0)+MAX((Expenses!JC$23-$K102/12)*$J102*$F99,0)+MAX((Expenses!JC$24-$K103/12)*$J103*$F99,0)))),0)</f>
        <v>0</v>
      </c>
      <c r="JF265" s="154">
        <f>IF(AND(JF$165&lt;=$E99,JF$165&gt;=EOMONTH($D99,0)),IF($G99="NNN",SUM(Expenses!JD$20:JD$24)*$F99,IF($G99="FSG",0,IF($G99="MG",SUMPRODUCT(Expenses!JD$20:JD$24,$I99:$I103)*$F99,MAX((Expenses!JD$20-$K99/12)*$J99*$F99,0)+MAX((Expenses!JD$21-$K100/12)*$J100*$F99,0)+MAX((Expenses!JD$22-$K101/12)*$J101*$F99,0)+MAX((Expenses!JD$23-$K102/12)*$J102*$F99,0)+MAX((Expenses!JD$24-$K103/12)*$J103*$F99,0)))),0)</f>
        <v>0</v>
      </c>
      <c r="JG265" s="154">
        <f>IF(AND(JG$165&lt;=$E99,JG$165&gt;=EOMONTH($D99,0)),IF($G99="NNN",SUM(Expenses!JE$20:JE$24)*$F99,IF($G99="FSG",0,IF($G99="MG",SUMPRODUCT(Expenses!JE$20:JE$24,$I99:$I103)*$F99,MAX((Expenses!JE$20-$K99/12)*$J99*$F99,0)+MAX((Expenses!JE$21-$K100/12)*$J100*$F99,0)+MAX((Expenses!JE$22-$K101/12)*$J101*$F99,0)+MAX((Expenses!JE$23-$K102/12)*$J102*$F99,0)+MAX((Expenses!JE$24-$K103/12)*$J103*$F99,0)))),0)</f>
        <v>0</v>
      </c>
      <c r="JH265" s="154">
        <f>IF(AND(JH$165&lt;=$E99,JH$165&gt;=EOMONTH($D99,0)),IF($G99="NNN",SUM(Expenses!JF$20:JF$24)*$F99,IF($G99="FSG",0,IF($G99="MG",SUMPRODUCT(Expenses!JF$20:JF$24,$I99:$I103)*$F99,MAX((Expenses!JF$20-$K99/12)*$J99*$F99,0)+MAX((Expenses!JF$21-$K100/12)*$J100*$F99,0)+MAX((Expenses!JF$22-$K101/12)*$J101*$F99,0)+MAX((Expenses!JF$23-$K102/12)*$J102*$F99,0)+MAX((Expenses!JF$24-$K103/12)*$J103*$F99,0)))),0)</f>
        <v>0</v>
      </c>
      <c r="JI265" s="154">
        <f>IF(AND(JI$165&lt;=$E99,JI$165&gt;=EOMONTH($D99,0)),IF($G99="NNN",SUM(Expenses!JG$20:JG$24)*$F99,IF($G99="FSG",0,IF($G99="MG",SUMPRODUCT(Expenses!JG$20:JG$24,$I99:$I103)*$F99,MAX((Expenses!JG$20-$K99/12)*$J99*$F99,0)+MAX((Expenses!JG$21-$K100/12)*$J100*$F99,0)+MAX((Expenses!JG$22-$K101/12)*$J101*$F99,0)+MAX((Expenses!JG$23-$K102/12)*$J102*$F99,0)+MAX((Expenses!JG$24-$K103/12)*$J103*$F99,0)))),0)</f>
        <v>0</v>
      </c>
      <c r="JJ265" s="154">
        <f>IF(AND(JJ$165&lt;=$E99,JJ$165&gt;=EOMONTH($D99,0)),IF($G99="NNN",SUM(Expenses!JH$20:JH$24)*$F99,IF($G99="FSG",0,IF($G99="MG",SUMPRODUCT(Expenses!JH$20:JH$24,$I99:$I103)*$F99,MAX((Expenses!JH$20-$K99/12)*$J99*$F99,0)+MAX((Expenses!JH$21-$K100/12)*$J100*$F99,0)+MAX((Expenses!JH$22-$K101/12)*$J101*$F99,0)+MAX((Expenses!JH$23-$K102/12)*$J102*$F99,0)+MAX((Expenses!JH$24-$K103/12)*$J103*$F99,0)))),0)</f>
        <v>0</v>
      </c>
      <c r="JK265" s="154">
        <f>IF(AND(JK$165&lt;=$E99,JK$165&gt;=EOMONTH($D99,0)),IF($G99="NNN",SUM(Expenses!JI$20:JI$24)*$F99,IF($G99="FSG",0,IF($G99="MG",SUMPRODUCT(Expenses!JI$20:JI$24,$I99:$I103)*$F99,MAX((Expenses!JI$20-$K99/12)*$J99*$F99,0)+MAX((Expenses!JI$21-$K100/12)*$J100*$F99,0)+MAX((Expenses!JI$22-$K101/12)*$J101*$F99,0)+MAX((Expenses!JI$23-$K102/12)*$J102*$F99,0)+MAX((Expenses!JI$24-$K103/12)*$J103*$F99,0)))),0)</f>
        <v>0</v>
      </c>
      <c r="JL265" s="154">
        <f>IF(AND(JL$165&lt;=$E99,JL$165&gt;=EOMONTH($D99,0)),IF($G99="NNN",SUM(Expenses!JJ$20:JJ$24)*$F99,IF($G99="FSG",0,IF($G99="MG",SUMPRODUCT(Expenses!JJ$20:JJ$24,$I99:$I103)*$F99,MAX((Expenses!JJ$20-$K99/12)*$J99*$F99,0)+MAX((Expenses!JJ$21-$K100/12)*$J100*$F99,0)+MAX((Expenses!JJ$22-$K101/12)*$J101*$F99,0)+MAX((Expenses!JJ$23-$K102/12)*$J102*$F99,0)+MAX((Expenses!JJ$24-$K103/12)*$J103*$F99,0)))),0)</f>
        <v>0</v>
      </c>
      <c r="JM265" s="154">
        <f>IF(AND(JM$165&lt;=$E99,JM$165&gt;=EOMONTH($D99,0)),IF($G99="NNN",SUM(Expenses!JK$20:JK$24)*$F99,IF($G99="FSG",0,IF($G99="MG",SUMPRODUCT(Expenses!JK$20:JK$24,$I99:$I103)*$F99,MAX((Expenses!JK$20-$K99/12)*$J99*$F99,0)+MAX((Expenses!JK$21-$K100/12)*$J100*$F99,0)+MAX((Expenses!JK$22-$K101/12)*$J101*$F99,0)+MAX((Expenses!JK$23-$K102/12)*$J102*$F99,0)+MAX((Expenses!JK$24-$K103/12)*$J103*$F99,0)))),0)</f>
        <v>0</v>
      </c>
      <c r="JN265" s="154">
        <f>IF(AND(JN$165&lt;=$E99,JN$165&gt;=EOMONTH($D99,0)),IF($G99="NNN",SUM(Expenses!JL$20:JL$24)*$F99,IF($G99="FSG",0,IF($G99="MG",SUMPRODUCT(Expenses!JL$20:JL$24,$I99:$I103)*$F99,MAX((Expenses!JL$20-$K99/12)*$J99*$F99,0)+MAX((Expenses!JL$21-$K100/12)*$J100*$F99,0)+MAX((Expenses!JL$22-$K101/12)*$J101*$F99,0)+MAX((Expenses!JL$23-$K102/12)*$J102*$F99,0)+MAX((Expenses!JL$24-$K103/12)*$J103*$F99,0)))),0)</f>
        <v>0</v>
      </c>
      <c r="JO265" s="154">
        <f>IF(AND(JO$165&lt;=$E99,JO$165&gt;=EOMONTH($D99,0)),IF($G99="NNN",SUM(Expenses!JM$20:JM$24)*$F99,IF($G99="FSG",0,IF($G99="MG",SUMPRODUCT(Expenses!JM$20:JM$24,$I99:$I103)*$F99,MAX((Expenses!JM$20-$K99/12)*$J99*$F99,0)+MAX((Expenses!JM$21-$K100/12)*$J100*$F99,0)+MAX((Expenses!JM$22-$K101/12)*$J101*$F99,0)+MAX((Expenses!JM$23-$K102/12)*$J102*$F99,0)+MAX((Expenses!JM$24-$K103/12)*$J103*$F99,0)))),0)</f>
        <v>0</v>
      </c>
      <c r="JP265" s="154">
        <f>IF(AND(JP$165&lt;=$E99,JP$165&gt;=EOMONTH($D99,0)),IF($G99="NNN",SUM(Expenses!JN$20:JN$24)*$F99,IF($G99="FSG",0,IF($G99="MG",SUMPRODUCT(Expenses!JN$20:JN$24,$I99:$I103)*$F99,MAX((Expenses!JN$20-$K99/12)*$J99*$F99,0)+MAX((Expenses!JN$21-$K100/12)*$J100*$F99,0)+MAX((Expenses!JN$22-$K101/12)*$J101*$F99,0)+MAX((Expenses!JN$23-$K102/12)*$J102*$F99,0)+MAX((Expenses!JN$24-$K103/12)*$J103*$F99,0)))),0)</f>
        <v>0</v>
      </c>
      <c r="JQ265" s="154">
        <f>IF(AND(JQ$165&lt;=$E99,JQ$165&gt;=EOMONTH($D99,0)),IF($G99="NNN",SUM(Expenses!JO$20:JO$24)*$F99,IF($G99="FSG",0,IF($G99="MG",SUMPRODUCT(Expenses!JO$20:JO$24,$I99:$I103)*$F99,MAX((Expenses!JO$20-$K99/12)*$J99*$F99,0)+MAX((Expenses!JO$21-$K100/12)*$J100*$F99,0)+MAX((Expenses!JO$22-$K101/12)*$J101*$F99,0)+MAX((Expenses!JO$23-$K102/12)*$J102*$F99,0)+MAX((Expenses!JO$24-$K103/12)*$J103*$F99,0)))),0)</f>
        <v>0</v>
      </c>
      <c r="JR265" s="154">
        <f>IF(AND(JR$165&lt;=$E99,JR$165&gt;=EOMONTH($D99,0)),IF($G99="NNN",SUM(Expenses!JP$20:JP$24)*$F99,IF($G99="FSG",0,IF($G99="MG",SUMPRODUCT(Expenses!JP$20:JP$24,$I99:$I103)*$F99,MAX((Expenses!JP$20-$K99/12)*$J99*$F99,0)+MAX((Expenses!JP$21-$K100/12)*$J100*$F99,0)+MAX((Expenses!JP$22-$K101/12)*$J101*$F99,0)+MAX((Expenses!JP$23-$K102/12)*$J102*$F99,0)+MAX((Expenses!JP$24-$K103/12)*$J103*$F99,0)))),0)</f>
        <v>0</v>
      </c>
      <c r="JS265" s="154">
        <f>IF(AND(JS$165&lt;=$E99,JS$165&gt;=EOMONTH($D99,0)),IF($G99="NNN",SUM(Expenses!JQ$20:JQ$24)*$F99,IF($G99="FSG",0,IF($G99="MG",SUMPRODUCT(Expenses!JQ$20:JQ$24,$I99:$I103)*$F99,MAX((Expenses!JQ$20-$K99/12)*$J99*$F99,0)+MAX((Expenses!JQ$21-$K100/12)*$J100*$F99,0)+MAX((Expenses!JQ$22-$K101/12)*$J101*$F99,0)+MAX((Expenses!JQ$23-$K102/12)*$J102*$F99,0)+MAX((Expenses!JQ$24-$K103/12)*$J103*$F99,0)))),0)</f>
        <v>0</v>
      </c>
      <c r="JT265" s="154">
        <f>IF(AND(JT$165&lt;=$E99,JT$165&gt;=EOMONTH($D99,0)),IF($G99="NNN",SUM(Expenses!JR$20:JR$24)*$F99,IF($G99="FSG",0,IF($G99="MG",SUMPRODUCT(Expenses!JR$20:JR$24,$I99:$I103)*$F99,MAX((Expenses!JR$20-$K99/12)*$J99*$F99,0)+MAX((Expenses!JR$21-$K100/12)*$J100*$F99,0)+MAX((Expenses!JR$22-$K101/12)*$J101*$F99,0)+MAX((Expenses!JR$23-$K102/12)*$J102*$F99,0)+MAX((Expenses!JR$24-$K103/12)*$J103*$F99,0)))),0)</f>
        <v>0</v>
      </c>
      <c r="JU265" s="154">
        <f>IF(AND(JU$165&lt;=$E99,JU$165&gt;=EOMONTH($D99,0)),IF($G99="NNN",SUM(Expenses!JS$20:JS$24)*$F99,IF($G99="FSG",0,IF($G99="MG",SUMPRODUCT(Expenses!JS$20:JS$24,$I99:$I103)*$F99,MAX((Expenses!JS$20-$K99/12)*$J99*$F99,0)+MAX((Expenses!JS$21-$K100/12)*$J100*$F99,0)+MAX((Expenses!JS$22-$K101/12)*$J101*$F99,0)+MAX((Expenses!JS$23-$K102/12)*$J102*$F99,0)+MAX((Expenses!JS$24-$K103/12)*$J103*$F99,0)))),0)</f>
        <v>0</v>
      </c>
      <c r="JV265" s="154">
        <f>IF(AND(JV$165&lt;=$E99,JV$165&gt;=EOMONTH($D99,0)),IF($G99="NNN",SUM(Expenses!JT$20:JT$24)*$F99,IF($G99="FSG",0,IF($G99="MG",SUMPRODUCT(Expenses!JT$20:JT$24,$I99:$I103)*$F99,MAX((Expenses!JT$20-$K99/12)*$J99*$F99,0)+MAX((Expenses!JT$21-$K100/12)*$J100*$F99,0)+MAX((Expenses!JT$22-$K101/12)*$J101*$F99,0)+MAX((Expenses!JT$23-$K102/12)*$J102*$F99,0)+MAX((Expenses!JT$24-$K103/12)*$J103*$F99,0)))),0)</f>
        <v>0</v>
      </c>
      <c r="JW265" s="154">
        <f>IF(AND(JW$165&lt;=$E99,JW$165&gt;=EOMONTH($D99,0)),IF($G99="NNN",SUM(Expenses!JU$20:JU$24)*$F99,IF($G99="FSG",0,IF($G99="MG",SUMPRODUCT(Expenses!JU$20:JU$24,$I99:$I103)*$F99,MAX((Expenses!JU$20-$K99/12)*$J99*$F99,0)+MAX((Expenses!JU$21-$K100/12)*$J100*$F99,0)+MAX((Expenses!JU$22-$K101/12)*$J101*$F99,0)+MAX((Expenses!JU$23-$K102/12)*$J102*$F99,0)+MAX((Expenses!JU$24-$K103/12)*$J103*$F99,0)))),0)</f>
        <v>0</v>
      </c>
      <c r="JX265" s="154">
        <f>IF(AND(JX$165&lt;=$E99,JX$165&gt;=EOMONTH($D99,0)),IF($G99="NNN",SUM(Expenses!JV$20:JV$24)*$F99,IF($G99="FSG",0,IF($G99="MG",SUMPRODUCT(Expenses!JV$20:JV$24,$I99:$I103)*$F99,MAX((Expenses!JV$20-$K99/12)*$J99*$F99,0)+MAX((Expenses!JV$21-$K100/12)*$J100*$F99,0)+MAX((Expenses!JV$22-$K101/12)*$J101*$F99,0)+MAX((Expenses!JV$23-$K102/12)*$J102*$F99,0)+MAX((Expenses!JV$24-$K103/12)*$J103*$F99,0)))),0)</f>
        <v>0</v>
      </c>
      <c r="JY265" s="154">
        <f>IF(AND(JY$165&lt;=$E99,JY$165&gt;=EOMONTH($D99,0)),IF($G99="NNN",SUM(Expenses!JW$20:JW$24)*$F99,IF($G99="FSG",0,IF($G99="MG",SUMPRODUCT(Expenses!JW$20:JW$24,$I99:$I103)*$F99,MAX((Expenses!JW$20-$K99/12)*$J99*$F99,0)+MAX((Expenses!JW$21-$K100/12)*$J100*$F99,0)+MAX((Expenses!JW$22-$K101/12)*$J101*$F99,0)+MAX((Expenses!JW$23-$K102/12)*$J102*$F99,0)+MAX((Expenses!JW$24-$K103/12)*$J103*$F99,0)))),0)</f>
        <v>0</v>
      </c>
      <c r="JZ265" s="154">
        <f>IF(AND(JZ$165&lt;=$E99,JZ$165&gt;=EOMONTH($D99,0)),IF($G99="NNN",SUM(Expenses!JX$20:JX$24)*$F99,IF($G99="FSG",0,IF($G99="MG",SUMPRODUCT(Expenses!JX$20:JX$24,$I99:$I103)*$F99,MAX((Expenses!JX$20-$K99/12)*$J99*$F99,0)+MAX((Expenses!JX$21-$K100/12)*$J100*$F99,0)+MAX((Expenses!JX$22-$K101/12)*$J101*$F99,0)+MAX((Expenses!JX$23-$K102/12)*$J102*$F99,0)+MAX((Expenses!JX$24-$K103/12)*$J103*$F99,0)))),0)</f>
        <v>0</v>
      </c>
      <c r="KA265" s="154">
        <f>IF(AND(KA$165&lt;=$E99,KA$165&gt;=EOMONTH($D99,0)),IF($G99="NNN",SUM(Expenses!JY$20:JY$24)*$F99,IF($G99="FSG",0,IF($G99="MG",SUMPRODUCT(Expenses!JY$20:JY$24,$I99:$I103)*$F99,MAX((Expenses!JY$20-$K99/12)*$J99*$F99,0)+MAX((Expenses!JY$21-$K100/12)*$J100*$F99,0)+MAX((Expenses!JY$22-$K101/12)*$J101*$F99,0)+MAX((Expenses!JY$23-$K102/12)*$J102*$F99,0)+MAX((Expenses!JY$24-$K103/12)*$J103*$F99,0)))),0)</f>
        <v>0</v>
      </c>
      <c r="KB265" s="154">
        <f>IF(AND(KB$165&lt;=$E99,KB$165&gt;=EOMONTH($D99,0)),IF($G99="NNN",SUM(Expenses!JZ$20:JZ$24)*$F99,IF($G99="FSG",0,IF($G99="MG",SUMPRODUCT(Expenses!JZ$20:JZ$24,$I99:$I103)*$F99,MAX((Expenses!JZ$20-$K99/12)*$J99*$F99,0)+MAX((Expenses!JZ$21-$K100/12)*$J100*$F99,0)+MAX((Expenses!JZ$22-$K101/12)*$J101*$F99,0)+MAX((Expenses!JZ$23-$K102/12)*$J102*$F99,0)+MAX((Expenses!JZ$24-$K103/12)*$J103*$F99,0)))),0)</f>
        <v>0</v>
      </c>
      <c r="KC265" s="154">
        <f>IF(AND(KC$165&lt;=$E99,KC$165&gt;=EOMONTH($D99,0)),IF($G99="NNN",SUM(Expenses!KA$20:KA$24)*$F99,IF($G99="FSG",0,IF($G99="MG",SUMPRODUCT(Expenses!KA$20:KA$24,$I99:$I103)*$F99,MAX((Expenses!KA$20-$K99/12)*$J99*$F99,0)+MAX((Expenses!KA$21-$K100/12)*$J100*$F99,0)+MAX((Expenses!KA$22-$K101/12)*$J101*$F99,0)+MAX((Expenses!KA$23-$K102/12)*$J102*$F99,0)+MAX((Expenses!KA$24-$K103/12)*$J103*$F99,0)))),0)</f>
        <v>0</v>
      </c>
      <c r="KD265" s="154">
        <f>IF(AND(KD$165&lt;=$E99,KD$165&gt;=EOMONTH($D99,0)),IF($G99="NNN",SUM(Expenses!KB$20:KB$24)*$F99,IF($G99="FSG",0,IF($G99="MG",SUMPRODUCT(Expenses!KB$20:KB$24,$I99:$I103)*$F99,MAX((Expenses!KB$20-$K99/12)*$J99*$F99,0)+MAX((Expenses!KB$21-$K100/12)*$J100*$F99,0)+MAX((Expenses!KB$22-$K101/12)*$J101*$F99,0)+MAX((Expenses!KB$23-$K102/12)*$J102*$F99,0)+MAX((Expenses!KB$24-$K103/12)*$J103*$F99,0)))),0)</f>
        <v>0</v>
      </c>
      <c r="KE265" s="154">
        <f>IF(AND(KE$165&lt;=$E99,KE$165&gt;=EOMONTH($D99,0)),IF($G99="NNN",SUM(Expenses!KC$20:KC$24)*$F99,IF($G99="FSG",0,IF($G99="MG",SUMPRODUCT(Expenses!KC$20:KC$24,$I99:$I103)*$F99,MAX((Expenses!KC$20-$K99/12)*$J99*$F99,0)+MAX((Expenses!KC$21-$K100/12)*$J100*$F99,0)+MAX((Expenses!KC$22-$K101/12)*$J101*$F99,0)+MAX((Expenses!KC$23-$K102/12)*$J102*$F99,0)+MAX((Expenses!KC$24-$K103/12)*$J103*$F99,0)))),0)</f>
        <v>0</v>
      </c>
      <c r="KF265" s="154">
        <f>IF(AND(KF$165&lt;=$E99,KF$165&gt;=EOMONTH($D99,0)),IF($G99="NNN",SUM(Expenses!KD$20:KD$24)*$F99,IF($G99="FSG",0,IF($G99="MG",SUMPRODUCT(Expenses!KD$20:KD$24,$I99:$I103)*$F99,MAX((Expenses!KD$20-$K99/12)*$J99*$F99,0)+MAX((Expenses!KD$21-$K100/12)*$J100*$F99,0)+MAX((Expenses!KD$22-$K101/12)*$J101*$F99,0)+MAX((Expenses!KD$23-$K102/12)*$J102*$F99,0)+MAX((Expenses!KD$24-$K103/12)*$J103*$F99,0)))),0)</f>
        <v>0</v>
      </c>
      <c r="KG265" s="154">
        <f>IF(AND(KG$165&lt;=$E99,KG$165&gt;=EOMONTH($D99,0)),IF($G99="NNN",SUM(Expenses!KE$20:KE$24)*$F99,IF($G99="FSG",0,IF($G99="MG",SUMPRODUCT(Expenses!KE$20:KE$24,$I99:$I103)*$F99,MAX((Expenses!KE$20-$K99/12)*$J99*$F99,0)+MAX((Expenses!KE$21-$K100/12)*$J100*$F99,0)+MAX((Expenses!KE$22-$K101/12)*$J101*$F99,0)+MAX((Expenses!KE$23-$K102/12)*$J102*$F99,0)+MAX((Expenses!KE$24-$K103/12)*$J103*$F99,0)))),0)</f>
        <v>0</v>
      </c>
      <c r="KH265" s="154">
        <f>IF(AND(KH$165&lt;=$E99,KH$165&gt;=EOMONTH($D99,0)),IF($G99="NNN",SUM(Expenses!KF$20:KF$24)*$F99,IF($G99="FSG",0,IF($G99="MG",SUMPRODUCT(Expenses!KF$20:KF$24,$I99:$I103)*$F99,MAX((Expenses!KF$20-$K99/12)*$J99*$F99,0)+MAX((Expenses!KF$21-$K100/12)*$J100*$F99,0)+MAX((Expenses!KF$22-$K101/12)*$J101*$F99,0)+MAX((Expenses!KF$23-$K102/12)*$J102*$F99,0)+MAX((Expenses!KF$24-$K103/12)*$J103*$F99,0)))),0)</f>
        <v>0</v>
      </c>
      <c r="KI265" s="154">
        <f>IF(AND(KI$165&lt;=$E99,KI$165&gt;=EOMONTH($D99,0)),IF($G99="NNN",SUM(Expenses!KG$20:KG$24)*$F99,IF($G99="FSG",0,IF($G99="MG",SUMPRODUCT(Expenses!KG$20:KG$24,$I99:$I103)*$F99,MAX((Expenses!KG$20-$K99/12)*$J99*$F99,0)+MAX((Expenses!KG$21-$K100/12)*$J100*$F99,0)+MAX((Expenses!KG$22-$K101/12)*$J101*$F99,0)+MAX((Expenses!KG$23-$K102/12)*$J102*$F99,0)+MAX((Expenses!KG$24-$K103/12)*$J103*$F99,0)))),0)</f>
        <v>0</v>
      </c>
      <c r="KJ265" s="154">
        <f>IF(AND(KJ$165&lt;=$E99,KJ$165&gt;=EOMONTH($D99,0)),IF($G99="NNN",SUM(Expenses!KH$20:KH$24)*$F99,IF($G99="FSG",0,IF($G99="MG",SUMPRODUCT(Expenses!KH$20:KH$24,$I99:$I103)*$F99,MAX((Expenses!KH$20-$K99/12)*$J99*$F99,0)+MAX((Expenses!KH$21-$K100/12)*$J100*$F99,0)+MAX((Expenses!KH$22-$K101/12)*$J101*$F99,0)+MAX((Expenses!KH$23-$K102/12)*$J102*$F99,0)+MAX((Expenses!KH$24-$K103/12)*$J103*$F99,0)))),0)</f>
        <v>0</v>
      </c>
      <c r="KK265" s="154">
        <f>IF(AND(KK$165&lt;=$E99,KK$165&gt;=EOMONTH($D99,0)),IF($G99="NNN",SUM(Expenses!KI$20:KI$24)*$F99,IF($G99="FSG",0,IF($G99="MG",SUMPRODUCT(Expenses!KI$20:KI$24,$I99:$I103)*$F99,MAX((Expenses!KI$20-$K99/12)*$J99*$F99,0)+MAX((Expenses!KI$21-$K100/12)*$J100*$F99,0)+MAX((Expenses!KI$22-$K101/12)*$J101*$F99,0)+MAX((Expenses!KI$23-$K102/12)*$J102*$F99,0)+MAX((Expenses!KI$24-$K103/12)*$J103*$F99,0)))),0)</f>
        <v>0</v>
      </c>
      <c r="KL265" s="154">
        <f>IF(AND(KL$165&lt;=$E99,KL$165&gt;=EOMONTH($D99,0)),IF($G99="NNN",SUM(Expenses!KJ$20:KJ$24)*$F99,IF($G99="FSG",0,IF($G99="MG",SUMPRODUCT(Expenses!KJ$20:KJ$24,$I99:$I103)*$F99,MAX((Expenses!KJ$20-$K99/12)*$J99*$F99,0)+MAX((Expenses!KJ$21-$K100/12)*$J100*$F99,0)+MAX((Expenses!KJ$22-$K101/12)*$J101*$F99,0)+MAX((Expenses!KJ$23-$K102/12)*$J102*$F99,0)+MAX((Expenses!KJ$24-$K103/12)*$J103*$F99,0)))),0)</f>
        <v>0</v>
      </c>
      <c r="KM265" s="154">
        <f>IF(AND(KM$165&lt;=$E99,KM$165&gt;=EOMONTH($D99,0)),IF($G99="NNN",SUM(Expenses!KK$20:KK$24)*$F99,IF($G99="FSG",0,IF($G99="MG",SUMPRODUCT(Expenses!KK$20:KK$24,$I99:$I103)*$F99,MAX((Expenses!KK$20-$K99/12)*$J99*$F99,0)+MAX((Expenses!KK$21-$K100/12)*$J100*$F99,0)+MAX((Expenses!KK$22-$K101/12)*$J101*$F99,0)+MAX((Expenses!KK$23-$K102/12)*$J102*$F99,0)+MAX((Expenses!KK$24-$K103/12)*$J103*$F99,0)))),0)</f>
        <v>0</v>
      </c>
      <c r="KN265" s="154">
        <f>IF(AND(KN$165&lt;=$E99,KN$165&gt;=EOMONTH($D99,0)),IF($G99="NNN",SUM(Expenses!KL$20:KL$24)*$F99,IF($G99="FSG",0,IF($G99="MG",SUMPRODUCT(Expenses!KL$20:KL$24,$I99:$I103)*$F99,MAX((Expenses!KL$20-$K99/12)*$J99*$F99,0)+MAX((Expenses!KL$21-$K100/12)*$J100*$F99,0)+MAX((Expenses!KL$22-$K101/12)*$J101*$F99,0)+MAX((Expenses!KL$23-$K102/12)*$J102*$F99,0)+MAX((Expenses!KL$24-$K103/12)*$J103*$F99,0)))),0)</f>
        <v>0</v>
      </c>
      <c r="KO265" s="154">
        <f>IF(AND(KO$165&lt;=$E99,KO$165&gt;=EOMONTH($D99,0)),IF($G99="NNN",SUM(Expenses!KM$20:KM$24)*$F99,IF($G99="FSG",0,IF($G99="MG",SUMPRODUCT(Expenses!KM$20:KM$24,$I99:$I103)*$F99,MAX((Expenses!KM$20-$K99/12)*$J99*$F99,0)+MAX((Expenses!KM$21-$K100/12)*$J100*$F99,0)+MAX((Expenses!KM$22-$K101/12)*$J101*$F99,0)+MAX((Expenses!KM$23-$K102/12)*$J102*$F99,0)+MAX((Expenses!KM$24-$K103/12)*$J103*$F99,0)))),0)</f>
        <v>0</v>
      </c>
      <c r="KP265" s="154">
        <f>IF(AND(KP$165&lt;=$E99,KP$165&gt;=EOMONTH($D99,0)),IF($G99="NNN",SUM(Expenses!KN$20:KN$24)*$F99,IF($G99="FSG",0,IF($G99="MG",SUMPRODUCT(Expenses!KN$20:KN$24,$I99:$I103)*$F99,MAX((Expenses!KN$20-$K99/12)*$J99*$F99,0)+MAX((Expenses!KN$21-$K100/12)*$J100*$F99,0)+MAX((Expenses!KN$22-$K101/12)*$J101*$F99,0)+MAX((Expenses!KN$23-$K102/12)*$J102*$F99,0)+MAX((Expenses!KN$24-$K103/12)*$J103*$F99,0)))),0)</f>
        <v>0</v>
      </c>
      <c r="KQ265" s="154">
        <f>IF(AND(KQ$165&lt;=$E99,KQ$165&gt;=EOMONTH($D99,0)),IF($G99="NNN",SUM(Expenses!KO$20:KO$24)*$F99,IF($G99="FSG",0,IF($G99="MG",SUMPRODUCT(Expenses!KO$20:KO$24,$I99:$I103)*$F99,MAX((Expenses!KO$20-$K99/12)*$J99*$F99,0)+MAX((Expenses!KO$21-$K100/12)*$J100*$F99,0)+MAX((Expenses!KO$22-$K101/12)*$J101*$F99,0)+MAX((Expenses!KO$23-$K102/12)*$J102*$F99,0)+MAX((Expenses!KO$24-$K103/12)*$J103*$F99,0)))),0)</f>
        <v>0</v>
      </c>
      <c r="KR265" s="154">
        <f>IF(AND(KR$165&lt;=$E99,KR$165&gt;=EOMONTH($D99,0)),IF($G99="NNN",SUM(Expenses!KP$20:KP$24)*$F99,IF($G99="FSG",0,IF($G99="MG",SUMPRODUCT(Expenses!KP$20:KP$24,$I99:$I103)*$F99,MAX((Expenses!KP$20-$K99/12)*$J99*$F99,0)+MAX((Expenses!KP$21-$K100/12)*$J100*$F99,0)+MAX((Expenses!KP$22-$K101/12)*$J101*$F99,0)+MAX((Expenses!KP$23-$K102/12)*$J102*$F99,0)+MAX((Expenses!KP$24-$K103/12)*$J103*$F99,0)))),0)</f>
        <v>0</v>
      </c>
      <c r="KS265" s="154">
        <f>IF(AND(KS$165&lt;=$E99,KS$165&gt;=EOMONTH($D99,0)),IF($G99="NNN",SUM(Expenses!KQ$20:KQ$24)*$F99,IF($G99="FSG",0,IF($G99="MG",SUMPRODUCT(Expenses!KQ$20:KQ$24,$I99:$I103)*$F99,MAX((Expenses!KQ$20-$K99/12)*$J99*$F99,0)+MAX((Expenses!KQ$21-$K100/12)*$J100*$F99,0)+MAX((Expenses!KQ$22-$K101/12)*$J101*$F99,0)+MAX((Expenses!KQ$23-$K102/12)*$J102*$F99,0)+MAX((Expenses!KQ$24-$K103/12)*$J103*$F99,0)))),0)</f>
        <v>0</v>
      </c>
      <c r="KT265" s="154">
        <f>IF(AND(KT$165&lt;=$E99,KT$165&gt;=EOMONTH($D99,0)),IF($G99="NNN",SUM(Expenses!KR$20:KR$24)*$F99,IF($G99="FSG",0,IF($G99="MG",SUMPRODUCT(Expenses!KR$20:KR$24,$I99:$I103)*$F99,MAX((Expenses!KR$20-$K99/12)*$J99*$F99,0)+MAX((Expenses!KR$21-$K100/12)*$J100*$F99,0)+MAX((Expenses!KR$22-$K101/12)*$J101*$F99,0)+MAX((Expenses!KR$23-$K102/12)*$J102*$F99,0)+MAX((Expenses!KR$24-$K103/12)*$J103*$F99,0)))),0)</f>
        <v>0</v>
      </c>
      <c r="KU265" s="154">
        <f>IF(AND(KU$165&lt;=$E99,KU$165&gt;=EOMONTH($D99,0)),IF($G99="NNN",SUM(Expenses!KS$20:KS$24)*$F99,IF($G99="FSG",0,IF($G99="MG",SUMPRODUCT(Expenses!KS$20:KS$24,$I99:$I103)*$F99,MAX((Expenses!KS$20-$K99/12)*$J99*$F99,0)+MAX((Expenses!KS$21-$K100/12)*$J100*$F99,0)+MAX((Expenses!KS$22-$K101/12)*$J101*$F99,0)+MAX((Expenses!KS$23-$K102/12)*$J102*$F99,0)+MAX((Expenses!KS$24-$K103/12)*$J103*$F99,0)))),0)</f>
        <v>0</v>
      </c>
      <c r="KV265" s="154">
        <f>IF(AND(KV$165&lt;=$E99,KV$165&gt;=EOMONTH($D99,0)),IF($G99="NNN",SUM(Expenses!KT$20:KT$24)*$F99,IF($G99="FSG",0,IF($G99="MG",SUMPRODUCT(Expenses!KT$20:KT$24,$I99:$I103)*$F99,MAX((Expenses!KT$20-$K99/12)*$J99*$F99,0)+MAX((Expenses!KT$21-$K100/12)*$J100*$F99,0)+MAX((Expenses!KT$22-$K101/12)*$J101*$F99,0)+MAX((Expenses!KT$23-$K102/12)*$J102*$F99,0)+MAX((Expenses!KT$24-$K103/12)*$J103*$F99,0)))),0)</f>
        <v>0</v>
      </c>
      <c r="KW265" s="154">
        <f>IF(AND(KW$165&lt;=$E99,KW$165&gt;=EOMONTH($D99,0)),IF($G99="NNN",SUM(Expenses!KU$20:KU$24)*$F99,IF($G99="FSG",0,IF($G99="MG",SUMPRODUCT(Expenses!KU$20:KU$24,$I99:$I103)*$F99,MAX((Expenses!KU$20-$K99/12)*$J99*$F99,0)+MAX((Expenses!KU$21-$K100/12)*$J100*$F99,0)+MAX((Expenses!KU$22-$K101/12)*$J101*$F99,0)+MAX((Expenses!KU$23-$K102/12)*$J102*$F99,0)+MAX((Expenses!KU$24-$K103/12)*$J103*$F99,0)))),0)</f>
        <v>0</v>
      </c>
      <c r="KX265" s="154">
        <f>IF(AND(KX$165&lt;=$E99,KX$165&gt;=EOMONTH($D99,0)),IF($G99="NNN",SUM(Expenses!KV$20:KV$24)*$F99,IF($G99="FSG",0,IF($G99="MG",SUMPRODUCT(Expenses!KV$20:KV$24,$I99:$I103)*$F99,MAX((Expenses!KV$20-$K99/12)*$J99*$F99,0)+MAX((Expenses!KV$21-$K100/12)*$J100*$F99,0)+MAX((Expenses!KV$22-$K101/12)*$J101*$F99,0)+MAX((Expenses!KV$23-$K102/12)*$J102*$F99,0)+MAX((Expenses!KV$24-$K103/12)*$J103*$F99,0)))),0)</f>
        <v>0</v>
      </c>
      <c r="KY265" s="154">
        <f>IF(AND(KY$165&lt;=$E99,KY$165&gt;=EOMONTH($D99,0)),IF($G99="NNN",SUM(Expenses!KW$20:KW$24)*$F99,IF($G99="FSG",0,IF($G99="MG",SUMPRODUCT(Expenses!KW$20:KW$24,$I99:$I103)*$F99,MAX((Expenses!KW$20-$K99/12)*$J99*$F99,0)+MAX((Expenses!KW$21-$K100/12)*$J100*$F99,0)+MAX((Expenses!KW$22-$K101/12)*$J101*$F99,0)+MAX((Expenses!KW$23-$K102/12)*$J102*$F99,0)+MAX((Expenses!KW$24-$K103/12)*$J103*$F99,0)))),0)</f>
        <v>0</v>
      </c>
      <c r="KZ265" s="154">
        <f>IF(AND(KZ$165&lt;=$E99,KZ$165&gt;=EOMONTH($D99,0)),IF($G99="NNN",SUM(Expenses!KX$20:KX$24)*$F99,IF($G99="FSG",0,IF($G99="MG",SUMPRODUCT(Expenses!KX$20:KX$24,$I99:$I103)*$F99,MAX((Expenses!KX$20-$K99/12)*$J99*$F99,0)+MAX((Expenses!KX$21-$K100/12)*$J100*$F99,0)+MAX((Expenses!KX$22-$K101/12)*$J101*$F99,0)+MAX((Expenses!KX$23-$K102/12)*$J102*$F99,0)+MAX((Expenses!KX$24-$K103/12)*$J103*$F99,0)))),0)</f>
        <v>0</v>
      </c>
      <c r="LA265" s="154">
        <f>IF(AND(LA$165&lt;=$E99,LA$165&gt;=EOMONTH($D99,0)),IF($G99="NNN",SUM(Expenses!KY$20:KY$24)*$F99,IF($G99="FSG",0,IF($G99="MG",SUMPRODUCT(Expenses!KY$20:KY$24,$I99:$I103)*$F99,MAX((Expenses!KY$20-$K99/12)*$J99*$F99,0)+MAX((Expenses!KY$21-$K100/12)*$J100*$F99,0)+MAX((Expenses!KY$22-$K101/12)*$J101*$F99,0)+MAX((Expenses!KY$23-$K102/12)*$J102*$F99,0)+MAX((Expenses!KY$24-$K103/12)*$J103*$F99,0)))),0)</f>
        <v>0</v>
      </c>
      <c r="LB265" s="154">
        <f>IF(AND(LB$165&lt;=$E99,LB$165&gt;=EOMONTH($D99,0)),IF($G99="NNN",SUM(Expenses!KZ$20:KZ$24)*$F99,IF($G99="FSG",0,IF($G99="MG",SUMPRODUCT(Expenses!KZ$20:KZ$24,$I99:$I103)*$F99,MAX((Expenses!KZ$20-$K99/12)*$J99*$F99,0)+MAX((Expenses!KZ$21-$K100/12)*$J100*$F99,0)+MAX((Expenses!KZ$22-$K101/12)*$J101*$F99,0)+MAX((Expenses!KZ$23-$K102/12)*$J102*$F99,0)+MAX((Expenses!KZ$24-$K103/12)*$J103*$F99,0)))),0)</f>
        <v>0</v>
      </c>
      <c r="LC265" s="154">
        <f>IF(AND(LC$165&lt;=$E99,LC$165&gt;=EOMONTH($D99,0)),IF($G99="NNN",SUM(Expenses!LA$20:LA$24)*$F99,IF($G99="FSG",0,IF($G99="MG",SUMPRODUCT(Expenses!LA$20:LA$24,$I99:$I103)*$F99,MAX((Expenses!LA$20-$K99/12)*$J99*$F99,0)+MAX((Expenses!LA$21-$K100/12)*$J100*$F99,0)+MAX((Expenses!LA$22-$K101/12)*$J101*$F99,0)+MAX((Expenses!LA$23-$K102/12)*$J102*$F99,0)+MAX((Expenses!LA$24-$K103/12)*$J103*$F99,0)))),0)</f>
        <v>0</v>
      </c>
      <c r="LD265" s="154">
        <f>IF(AND(LD$165&lt;=$E99,LD$165&gt;=EOMONTH($D99,0)),IF($G99="NNN",SUM(Expenses!LB$20:LB$24)*$F99,IF($G99="FSG",0,IF($G99="MG",SUMPRODUCT(Expenses!LB$20:LB$24,$I99:$I103)*$F99,MAX((Expenses!LB$20-$K99/12)*$J99*$F99,0)+MAX((Expenses!LB$21-$K100/12)*$J100*$F99,0)+MAX((Expenses!LB$22-$K101/12)*$J101*$F99,0)+MAX((Expenses!LB$23-$K102/12)*$J102*$F99,0)+MAX((Expenses!LB$24-$K103/12)*$J103*$F99,0)))),0)</f>
        <v>0</v>
      </c>
      <c r="LE265" s="154">
        <f>IF(AND(LE$165&lt;=$E99,LE$165&gt;=EOMONTH($D99,0)),IF($G99="NNN",SUM(Expenses!LC$20:LC$24)*$F99,IF($G99="FSG",0,IF($G99="MG",SUMPRODUCT(Expenses!LC$20:LC$24,$I99:$I103)*$F99,MAX((Expenses!LC$20-$K99/12)*$J99*$F99,0)+MAX((Expenses!LC$21-$K100/12)*$J100*$F99,0)+MAX((Expenses!LC$22-$K101/12)*$J101*$F99,0)+MAX((Expenses!LC$23-$K102/12)*$J102*$F99,0)+MAX((Expenses!LC$24-$K103/12)*$J103*$F99,0)))),0)</f>
        <v>0</v>
      </c>
      <c r="LF265" s="154">
        <f>IF(AND(LF$165&lt;=$E99,LF$165&gt;=EOMONTH($D99,0)),IF($G99="NNN",SUM(Expenses!LD$20:LD$24)*$F99,IF($G99="FSG",0,IF($G99="MG",SUMPRODUCT(Expenses!LD$20:LD$24,$I99:$I103)*$F99,MAX((Expenses!LD$20-$K99/12)*$J99*$F99,0)+MAX((Expenses!LD$21-$K100/12)*$J100*$F99,0)+MAX((Expenses!LD$22-$K101/12)*$J101*$F99,0)+MAX((Expenses!LD$23-$K102/12)*$J102*$F99,0)+MAX((Expenses!LD$24-$K103/12)*$J103*$F99,0)))),0)</f>
        <v>0</v>
      </c>
      <c r="LG265" s="154">
        <f>IF(AND(LG$165&lt;=$E99,LG$165&gt;=EOMONTH($D99,0)),IF($G99="NNN",SUM(Expenses!LE$20:LE$24)*$F99,IF($G99="FSG",0,IF($G99="MG",SUMPRODUCT(Expenses!LE$20:LE$24,$I99:$I103)*$F99,MAX((Expenses!LE$20-$K99/12)*$J99*$F99,0)+MAX((Expenses!LE$21-$K100/12)*$J100*$F99,0)+MAX((Expenses!LE$22-$K101/12)*$J101*$F99,0)+MAX((Expenses!LE$23-$K102/12)*$J102*$F99,0)+MAX((Expenses!LE$24-$K103/12)*$J103*$F99,0)))),0)</f>
        <v>0</v>
      </c>
      <c r="LH265" s="154">
        <f>IF(AND(LH$165&lt;=$E99,LH$165&gt;=EOMONTH($D99,0)),IF($G99="NNN",SUM(Expenses!LF$20:LF$24)*$F99,IF($G99="FSG",0,IF($G99="MG",SUMPRODUCT(Expenses!LF$20:LF$24,$I99:$I103)*$F99,MAX((Expenses!LF$20-$K99/12)*$J99*$F99,0)+MAX((Expenses!LF$21-$K100/12)*$J100*$F99,0)+MAX((Expenses!LF$22-$K101/12)*$J101*$F99,0)+MAX((Expenses!LF$23-$K102/12)*$J102*$F99,0)+MAX((Expenses!LF$24-$K103/12)*$J103*$F99,0)))),0)</f>
        <v>0</v>
      </c>
      <c r="LI265" s="154">
        <f>IF(AND(LI$165&lt;=$E99,LI$165&gt;=EOMONTH($D99,0)),IF($G99="NNN",SUM(Expenses!LG$20:LG$24)*$F99,IF($G99="FSG",0,IF($G99="MG",SUMPRODUCT(Expenses!LG$20:LG$24,$I99:$I103)*$F99,MAX((Expenses!LG$20-$K99/12)*$J99*$F99,0)+MAX((Expenses!LG$21-$K100/12)*$J100*$F99,0)+MAX((Expenses!LG$22-$K101/12)*$J101*$F99,0)+MAX((Expenses!LG$23-$K102/12)*$J102*$F99,0)+MAX((Expenses!LG$24-$K103/12)*$J103*$F99,0)))),0)</f>
        <v>0</v>
      </c>
      <c r="LJ265" s="154">
        <f>IF(AND(LJ$165&lt;=$E99,LJ$165&gt;=EOMONTH($D99,0)),IF($G99="NNN",SUM(Expenses!LH$20:LH$24)*$F99,IF($G99="FSG",0,IF($G99="MG",SUMPRODUCT(Expenses!LH$20:LH$24,$I99:$I103)*$F99,MAX((Expenses!LH$20-$K99/12)*$J99*$F99,0)+MAX((Expenses!LH$21-$K100/12)*$J100*$F99,0)+MAX((Expenses!LH$22-$K101/12)*$J101*$F99,0)+MAX((Expenses!LH$23-$K102/12)*$J102*$F99,0)+MAX((Expenses!LH$24-$K103/12)*$J103*$F99,0)))),0)</f>
        <v>0</v>
      </c>
      <c r="LK265" s="154">
        <f>IF(AND(LK$165&lt;=$E99,LK$165&gt;=EOMONTH($D99,0)),IF($G99="NNN",SUM(Expenses!LI$20:LI$24)*$F99,IF($G99="FSG",0,IF($G99="MG",SUMPRODUCT(Expenses!LI$20:LI$24,$I99:$I103)*$F99,MAX((Expenses!LI$20-$K99/12)*$J99*$F99,0)+MAX((Expenses!LI$21-$K100/12)*$J100*$F99,0)+MAX((Expenses!LI$22-$K101/12)*$J101*$F99,0)+MAX((Expenses!LI$23-$K102/12)*$J102*$F99,0)+MAX((Expenses!LI$24-$K103/12)*$J103*$F99,0)))),0)</f>
        <v>0</v>
      </c>
      <c r="LL265" s="154">
        <f>IF(AND(LL$165&lt;=$E99,LL$165&gt;=EOMONTH($D99,0)),IF($G99="NNN",SUM(Expenses!LJ$20:LJ$24)*$F99,IF($G99="FSG",0,IF($G99="MG",SUMPRODUCT(Expenses!LJ$20:LJ$24,$I99:$I103)*$F99,MAX((Expenses!LJ$20-$K99/12)*$J99*$F99,0)+MAX((Expenses!LJ$21-$K100/12)*$J100*$F99,0)+MAX((Expenses!LJ$22-$K101/12)*$J101*$F99,0)+MAX((Expenses!LJ$23-$K102/12)*$J102*$F99,0)+MAX((Expenses!LJ$24-$K103/12)*$J103*$F99,0)))),0)</f>
        <v>0</v>
      </c>
      <c r="LM265" s="154">
        <f>IF(AND(LM$165&lt;=$E99,LM$165&gt;=EOMONTH($D99,0)),IF($G99="NNN",SUM(Expenses!LK$20:LK$24)*$F99,IF($G99="FSG",0,IF($G99="MG",SUMPRODUCT(Expenses!LK$20:LK$24,$I99:$I103)*$F99,MAX((Expenses!LK$20-$K99/12)*$J99*$F99,0)+MAX((Expenses!LK$21-$K100/12)*$J100*$F99,0)+MAX((Expenses!LK$22-$K101/12)*$J101*$F99,0)+MAX((Expenses!LK$23-$K102/12)*$J102*$F99,0)+MAX((Expenses!LK$24-$K103/12)*$J103*$F99,0)))),0)</f>
        <v>0</v>
      </c>
      <c r="LN265" s="154">
        <f>IF(AND(LN$165&lt;=$E99,LN$165&gt;=EOMONTH($D99,0)),IF($G99="NNN",SUM(Expenses!LL$20:LL$24)*$F99,IF($G99="FSG",0,IF($G99="MG",SUMPRODUCT(Expenses!LL$20:LL$24,$I99:$I103)*$F99,MAX((Expenses!LL$20-$K99/12)*$J99*$F99,0)+MAX((Expenses!LL$21-$K100/12)*$J100*$F99,0)+MAX((Expenses!LL$22-$K101/12)*$J101*$F99,0)+MAX((Expenses!LL$23-$K102/12)*$J102*$F99,0)+MAX((Expenses!LL$24-$K103/12)*$J103*$F99,0)))),0)</f>
        <v>0</v>
      </c>
      <c r="LO265" s="154">
        <f>IF(AND(LO$165&lt;=$E99,LO$165&gt;=EOMONTH($D99,0)),IF($G99="NNN",SUM(Expenses!LM$20:LM$24)*$F99,IF($G99="FSG",0,IF($G99="MG",SUMPRODUCT(Expenses!LM$20:LM$24,$I99:$I103)*$F99,MAX((Expenses!LM$20-$K99/12)*$J99*$F99,0)+MAX((Expenses!LM$21-$K100/12)*$J100*$F99,0)+MAX((Expenses!LM$22-$K101/12)*$J101*$F99,0)+MAX((Expenses!LM$23-$K102/12)*$J102*$F99,0)+MAX((Expenses!LM$24-$K103/12)*$J103*$F99,0)))),0)</f>
        <v>0</v>
      </c>
      <c r="LP265" s="154">
        <f>IF(AND(LP$165&lt;=$E99,LP$165&gt;=EOMONTH($D99,0)),IF($G99="NNN",SUM(Expenses!LN$20:LN$24)*$F99,IF($G99="FSG",0,IF($G99="MG",SUMPRODUCT(Expenses!LN$20:LN$24,$I99:$I103)*$F99,MAX((Expenses!LN$20-$K99/12)*$J99*$F99,0)+MAX((Expenses!LN$21-$K100/12)*$J100*$F99,0)+MAX((Expenses!LN$22-$K101/12)*$J101*$F99,0)+MAX((Expenses!LN$23-$K102/12)*$J102*$F99,0)+MAX((Expenses!LN$24-$K103/12)*$J103*$F99,0)))),0)</f>
        <v>0</v>
      </c>
      <c r="LQ265" s="154">
        <f>IF(AND(LQ$165&lt;=$E99,LQ$165&gt;=EOMONTH($D99,0)),IF($G99="NNN",SUM(Expenses!LO$20:LO$24)*$F99,IF($G99="FSG",0,IF($G99="MG",SUMPRODUCT(Expenses!LO$20:LO$24,$I99:$I103)*$F99,MAX((Expenses!LO$20-$K99/12)*$J99*$F99,0)+MAX((Expenses!LO$21-$K100/12)*$J100*$F99,0)+MAX((Expenses!LO$22-$K101/12)*$J101*$F99,0)+MAX((Expenses!LO$23-$K102/12)*$J102*$F99,0)+MAX((Expenses!LO$24-$K103/12)*$J103*$F99,0)))),0)</f>
        <v>0</v>
      </c>
      <c r="LR265" s="154">
        <f>IF(AND(LR$165&lt;=$E99,LR$165&gt;=EOMONTH($D99,0)),IF($G99="NNN",SUM(Expenses!LP$20:LP$24)*$F99,IF($G99="FSG",0,IF($G99="MG",SUMPRODUCT(Expenses!LP$20:LP$24,$I99:$I103)*$F99,MAX((Expenses!LP$20-$K99/12)*$J99*$F99,0)+MAX((Expenses!LP$21-$K100/12)*$J100*$F99,0)+MAX((Expenses!LP$22-$K101/12)*$J101*$F99,0)+MAX((Expenses!LP$23-$K102/12)*$J102*$F99,0)+MAX((Expenses!LP$24-$K103/12)*$J103*$F99,0)))),0)</f>
        <v>0</v>
      </c>
      <c r="LS265" s="154">
        <f>IF(AND(LS$165&lt;=$E99,LS$165&gt;=EOMONTH($D99,0)),IF($G99="NNN",SUM(Expenses!LQ$20:LQ$24)*$F99,IF($G99="FSG",0,IF($G99="MG",SUMPRODUCT(Expenses!LQ$20:LQ$24,$I99:$I103)*$F99,MAX((Expenses!LQ$20-$K99/12)*$J99*$F99,0)+MAX((Expenses!LQ$21-$K100/12)*$J100*$F99,0)+MAX((Expenses!LQ$22-$K101/12)*$J101*$F99,0)+MAX((Expenses!LQ$23-$K102/12)*$J102*$F99,0)+MAX((Expenses!LQ$24-$K103/12)*$J103*$F99,0)))),0)</f>
        <v>0</v>
      </c>
      <c r="LT265" s="154">
        <f>IF(AND(LT$165&lt;=$E99,LT$165&gt;=EOMONTH($D99,0)),IF($G99="NNN",SUM(Expenses!LR$20:LR$24)*$F99,IF($G99="FSG",0,IF($G99="MG",SUMPRODUCT(Expenses!LR$20:LR$24,$I99:$I103)*$F99,MAX((Expenses!LR$20-$K99/12)*$J99*$F99,0)+MAX((Expenses!LR$21-$K100/12)*$J100*$F99,0)+MAX((Expenses!LR$22-$K101/12)*$J101*$F99,0)+MAX((Expenses!LR$23-$K102/12)*$J102*$F99,0)+MAX((Expenses!LR$24-$K103/12)*$J103*$F99,0)))),0)</f>
        <v>0</v>
      </c>
      <c r="LU265" s="154">
        <f>IF(AND(LU$165&lt;=$E99,LU$165&gt;=EOMONTH($D99,0)),IF($G99="NNN",SUM(Expenses!LS$20:LS$24)*$F99,IF($G99="FSG",0,IF($G99="MG",SUMPRODUCT(Expenses!LS$20:LS$24,$I99:$I103)*$F99,MAX((Expenses!LS$20-$K99/12)*$J99*$F99,0)+MAX((Expenses!LS$21-$K100/12)*$J100*$F99,0)+MAX((Expenses!LS$22-$K101/12)*$J101*$F99,0)+MAX((Expenses!LS$23-$K102/12)*$J102*$F99,0)+MAX((Expenses!LS$24-$K103/12)*$J103*$F99,0)))),0)</f>
        <v>0</v>
      </c>
      <c r="LV265" s="154">
        <f>IF(AND(LV$165&lt;=$E99,LV$165&gt;=EOMONTH($D99,0)),IF($G99="NNN",SUM(Expenses!LT$20:LT$24)*$F99,IF($G99="FSG",0,IF($G99="MG",SUMPRODUCT(Expenses!LT$20:LT$24,$I99:$I103)*$F99,MAX((Expenses!LT$20-$K99/12)*$J99*$F99,0)+MAX((Expenses!LT$21-$K100/12)*$J100*$F99,0)+MAX((Expenses!LT$22-$K101/12)*$J101*$F99,0)+MAX((Expenses!LT$23-$K102/12)*$J102*$F99,0)+MAX((Expenses!LT$24-$K103/12)*$J103*$F99,0)))),0)</f>
        <v>0</v>
      </c>
      <c r="LW265" s="154">
        <f>IF(AND(LW$165&lt;=$E99,LW$165&gt;=EOMONTH($D99,0)),IF($G99="NNN",SUM(Expenses!LU$20:LU$24)*$F99,IF($G99="FSG",0,IF($G99="MG",SUMPRODUCT(Expenses!LU$20:LU$24,$I99:$I103)*$F99,MAX((Expenses!LU$20-$K99/12)*$J99*$F99,0)+MAX((Expenses!LU$21-$K100/12)*$J100*$F99,0)+MAX((Expenses!LU$22-$K101/12)*$J101*$F99,0)+MAX((Expenses!LU$23-$K102/12)*$J102*$F99,0)+MAX((Expenses!LU$24-$K103/12)*$J103*$F99,0)))),0)</f>
        <v>0</v>
      </c>
      <c r="LX265" s="154">
        <f>IF(AND(LX$165&lt;=$E99,LX$165&gt;=EOMONTH($D99,0)),IF($G99="NNN",SUM(Expenses!LV$20:LV$24)*$F99,IF($G99="FSG",0,IF($G99="MG",SUMPRODUCT(Expenses!LV$20:LV$24,$I99:$I103)*$F99,MAX((Expenses!LV$20-$K99/12)*$J99*$F99,0)+MAX((Expenses!LV$21-$K100/12)*$J100*$F99,0)+MAX((Expenses!LV$22-$K101/12)*$J101*$F99,0)+MAX((Expenses!LV$23-$K102/12)*$J102*$F99,0)+MAX((Expenses!LV$24-$K103/12)*$J103*$F99,0)))),0)</f>
        <v>0</v>
      </c>
      <c r="LY265" s="154">
        <f>IF(AND(LY$165&lt;=$E99,LY$165&gt;=EOMONTH($D99,0)),IF($G99="NNN",SUM(Expenses!LW$20:LW$24)*$F99,IF($G99="FSG",0,IF($G99="MG",SUMPRODUCT(Expenses!LW$20:LW$24,$I99:$I103)*$F99,MAX((Expenses!LW$20-$K99/12)*$J99*$F99,0)+MAX((Expenses!LW$21-$K100/12)*$J100*$F99,0)+MAX((Expenses!LW$22-$K101/12)*$J101*$F99,0)+MAX((Expenses!LW$23-$K102/12)*$J102*$F99,0)+MAX((Expenses!LW$24-$K103/12)*$J103*$F99,0)))),0)</f>
        <v>0</v>
      </c>
      <c r="LZ265" s="154">
        <f>IF(AND(LZ$165&lt;=$E99,LZ$165&gt;=EOMONTH($D99,0)),IF($G99="NNN",SUM(Expenses!LX$20:LX$24)*$F99,IF($G99="FSG",0,IF($G99="MG",SUMPRODUCT(Expenses!LX$20:LX$24,$I99:$I103)*$F99,MAX((Expenses!LX$20-$K99/12)*$J99*$F99,0)+MAX((Expenses!LX$21-$K100/12)*$J100*$F99,0)+MAX((Expenses!LX$22-$K101/12)*$J101*$F99,0)+MAX((Expenses!LX$23-$K102/12)*$J102*$F99,0)+MAX((Expenses!LX$24-$K103/12)*$J103*$F99,0)))),0)</f>
        <v>0</v>
      </c>
      <c r="MA265" s="154">
        <f>IF(AND(MA$165&lt;=$E99,MA$165&gt;=EOMONTH($D99,0)),IF($G99="NNN",SUM(Expenses!LY$20:LY$24)*$F99,IF($G99="FSG",0,IF($G99="MG",SUMPRODUCT(Expenses!LY$20:LY$24,$I99:$I103)*$F99,MAX((Expenses!LY$20-$K99/12)*$J99*$F99,0)+MAX((Expenses!LY$21-$K100/12)*$J100*$F99,0)+MAX((Expenses!LY$22-$K101/12)*$J101*$F99,0)+MAX((Expenses!LY$23-$K102/12)*$J102*$F99,0)+MAX((Expenses!LY$24-$K103/12)*$J103*$F99,0)))),0)</f>
        <v>0</v>
      </c>
      <c r="MB265" s="154">
        <f>IF(AND(MB$165&lt;=$E99,MB$165&gt;=EOMONTH($D99,0)),IF($G99="NNN",SUM(Expenses!LZ$20:LZ$24)*$F99,IF($G99="FSG",0,IF($G99="MG",SUMPRODUCT(Expenses!LZ$20:LZ$24,$I99:$I103)*$F99,MAX((Expenses!LZ$20-$K99/12)*$J99*$F99,0)+MAX((Expenses!LZ$21-$K100/12)*$J100*$F99,0)+MAX((Expenses!LZ$22-$K101/12)*$J101*$F99,0)+MAX((Expenses!LZ$23-$K102/12)*$J102*$F99,0)+MAX((Expenses!LZ$24-$K103/12)*$J103*$F99,0)))),0)</f>
        <v>0</v>
      </c>
      <c r="MC265" s="154">
        <f>IF(AND(MC$165&lt;=$E99,MC$165&gt;=EOMONTH($D99,0)),IF($G99="NNN",SUM(Expenses!MA$20:MA$24)*$F99,IF($G99="FSG",0,IF($G99="MG",SUMPRODUCT(Expenses!MA$20:MA$24,$I99:$I103)*$F99,MAX((Expenses!MA$20-$K99/12)*$J99*$F99,0)+MAX((Expenses!MA$21-$K100/12)*$J100*$F99,0)+MAX((Expenses!MA$22-$K101/12)*$J101*$F99,0)+MAX((Expenses!MA$23-$K102/12)*$J102*$F99,0)+MAX((Expenses!MA$24-$K103/12)*$J103*$F99,0)))),0)</f>
        <v>0</v>
      </c>
      <c r="MD265" s="154">
        <f>IF(AND(MD$165&lt;=$E99,MD$165&gt;=EOMONTH($D99,0)),IF($G99="NNN",SUM(Expenses!MB$20:MB$24)*$F99,IF($G99="FSG",0,IF($G99="MG",SUMPRODUCT(Expenses!MB$20:MB$24,$I99:$I103)*$F99,MAX((Expenses!MB$20-$K99/12)*$J99*$F99,0)+MAX((Expenses!MB$21-$K100/12)*$J100*$F99,0)+MAX((Expenses!MB$22-$K101/12)*$J101*$F99,0)+MAX((Expenses!MB$23-$K102/12)*$J102*$F99,0)+MAX((Expenses!MB$24-$K103/12)*$J103*$F99,0)))),0)</f>
        <v>0</v>
      </c>
      <c r="ME265" s="154">
        <f>IF(AND(ME$165&lt;=$E99,ME$165&gt;=EOMONTH($D99,0)),IF($G99="NNN",SUM(Expenses!MC$20:MC$24)*$F99,IF($G99="FSG",0,IF($G99="MG",SUMPRODUCT(Expenses!MC$20:MC$24,$I99:$I103)*$F99,MAX((Expenses!MC$20-$K99/12)*$J99*$F99,0)+MAX((Expenses!MC$21-$K100/12)*$J100*$F99,0)+MAX((Expenses!MC$22-$K101/12)*$J101*$F99,0)+MAX((Expenses!MC$23-$K102/12)*$J102*$F99,0)+MAX((Expenses!MC$24-$K103/12)*$J103*$F99,0)))),0)</f>
        <v>0</v>
      </c>
      <c r="MF265" s="154">
        <f>IF(AND(MF$165&lt;=$E99,MF$165&gt;=EOMONTH($D99,0)),IF($G99="NNN",SUM(Expenses!MD$20:MD$24)*$F99,IF($G99="FSG",0,IF($G99="MG",SUMPRODUCT(Expenses!MD$20:MD$24,$I99:$I103)*$F99,MAX((Expenses!MD$20-$K99/12)*$J99*$F99,0)+MAX((Expenses!MD$21-$K100/12)*$J100*$F99,0)+MAX((Expenses!MD$22-$K101/12)*$J101*$F99,0)+MAX((Expenses!MD$23-$K102/12)*$J102*$F99,0)+MAX((Expenses!MD$24-$K103/12)*$J103*$F99,0)))),0)</f>
        <v>0</v>
      </c>
      <c r="MG265" s="154">
        <f>IF(AND(MG$165&lt;=$E99,MG$165&gt;=EOMONTH($D99,0)),IF($G99="NNN",SUM(Expenses!ME$20:ME$24)*$F99,IF($G99="FSG",0,IF($G99="MG",SUMPRODUCT(Expenses!ME$20:ME$24,$I99:$I103)*$F99,MAX((Expenses!ME$20-$K99/12)*$J99*$F99,0)+MAX((Expenses!ME$21-$K100/12)*$J100*$F99,0)+MAX((Expenses!ME$22-$K101/12)*$J101*$F99,0)+MAX((Expenses!ME$23-$K102/12)*$J102*$F99,0)+MAX((Expenses!ME$24-$K103/12)*$J103*$F99,0)))),0)</f>
        <v>0</v>
      </c>
      <c r="MH265" s="154">
        <f>IF(AND(MH$165&lt;=$E99,MH$165&gt;=EOMONTH($D99,0)),IF($G99="NNN",SUM(Expenses!MF$20:MF$24)*$F99,IF($G99="FSG",0,IF($G99="MG",SUMPRODUCT(Expenses!MF$20:MF$24,$I99:$I103)*$F99,MAX((Expenses!MF$20-$K99/12)*$J99*$F99,0)+MAX((Expenses!MF$21-$K100/12)*$J100*$F99,0)+MAX((Expenses!MF$22-$K101/12)*$J101*$F99,0)+MAX((Expenses!MF$23-$K102/12)*$J102*$F99,0)+MAX((Expenses!MF$24-$K103/12)*$J103*$F99,0)))),0)</f>
        <v>0</v>
      </c>
      <c r="MI265" s="154">
        <f>IF(AND(MI$165&lt;=$E99,MI$165&gt;=EOMONTH($D99,0)),IF($G99="NNN",SUM(Expenses!MG$20:MG$24)*$F99,IF($G99="FSG",0,IF($G99="MG",SUMPRODUCT(Expenses!MG$20:MG$24,$I99:$I103)*$F99,MAX((Expenses!MG$20-$K99/12)*$J99*$F99,0)+MAX((Expenses!MG$21-$K100/12)*$J100*$F99,0)+MAX((Expenses!MG$22-$K101/12)*$J101*$F99,0)+MAX((Expenses!MG$23-$K102/12)*$J102*$F99,0)+MAX((Expenses!MG$24-$K103/12)*$J103*$F99,0)))),0)</f>
        <v>0</v>
      </c>
      <c r="MJ265" s="154">
        <f>IF(AND(MJ$165&lt;=$E99,MJ$165&gt;=EOMONTH($D99,0)),IF($G99="NNN",SUM(Expenses!MH$20:MH$24)*$F99,IF($G99="FSG",0,IF($G99="MG",SUMPRODUCT(Expenses!MH$20:MH$24,$I99:$I103)*$F99,MAX((Expenses!MH$20-$K99/12)*$J99*$F99,0)+MAX((Expenses!MH$21-$K100/12)*$J100*$F99,0)+MAX((Expenses!MH$22-$K101/12)*$J101*$F99,0)+MAX((Expenses!MH$23-$K102/12)*$J102*$F99,0)+MAX((Expenses!MH$24-$K103/12)*$J103*$F99,0)))),0)</f>
        <v>0</v>
      </c>
      <c r="MK265" s="154">
        <f>IF(AND(MK$165&lt;=$E99,MK$165&gt;=EOMONTH($D99,0)),IF($G99="NNN",SUM(Expenses!MI$20:MI$24)*$F99,IF($G99="FSG",0,IF($G99="MG",SUMPRODUCT(Expenses!MI$20:MI$24,$I99:$I103)*$F99,MAX((Expenses!MI$20-$K99/12)*$J99*$F99,0)+MAX((Expenses!MI$21-$K100/12)*$J100*$F99,0)+MAX((Expenses!MI$22-$K101/12)*$J101*$F99,0)+MAX((Expenses!MI$23-$K102/12)*$J102*$F99,0)+MAX((Expenses!MI$24-$K103/12)*$J103*$F99,0)))),0)</f>
        <v>0</v>
      </c>
      <c r="ML265" s="154">
        <f>IF(AND(ML$165&lt;=$E99,ML$165&gt;=EOMONTH($D99,0)),IF($G99="NNN",SUM(Expenses!MJ$20:MJ$24)*$F99,IF($G99="FSG",0,IF($G99="MG",SUMPRODUCT(Expenses!MJ$20:MJ$24,$I99:$I103)*$F99,MAX((Expenses!MJ$20-$K99/12)*$J99*$F99,0)+MAX((Expenses!MJ$21-$K100/12)*$J100*$F99,0)+MAX((Expenses!MJ$22-$K101/12)*$J101*$F99,0)+MAX((Expenses!MJ$23-$K102/12)*$J102*$F99,0)+MAX((Expenses!MJ$24-$K103/12)*$J103*$F99,0)))),0)</f>
        <v>0</v>
      </c>
      <c r="MM265" s="154">
        <f>IF(AND(MM$165&lt;=$E99,MM$165&gt;=EOMONTH($D99,0)),IF($G99="NNN",SUM(Expenses!MK$20:MK$24)*$F99,IF($G99="FSG",0,IF($G99="MG",SUMPRODUCT(Expenses!MK$20:MK$24,$I99:$I103)*$F99,MAX((Expenses!MK$20-$K99/12)*$J99*$F99,0)+MAX((Expenses!MK$21-$K100/12)*$J100*$F99,0)+MAX((Expenses!MK$22-$K101/12)*$J101*$F99,0)+MAX((Expenses!MK$23-$K102/12)*$J102*$F99,0)+MAX((Expenses!MK$24-$K103/12)*$J103*$F99,0)))),0)</f>
        <v>0</v>
      </c>
      <c r="MN265" s="154">
        <f>IF(AND(MN$165&lt;=$E99,MN$165&gt;=EOMONTH($D99,0)),IF($G99="NNN",SUM(Expenses!ML$20:ML$24)*$F99,IF($G99="FSG",0,IF($G99="MG",SUMPRODUCT(Expenses!ML$20:ML$24,$I99:$I103)*$F99,MAX((Expenses!ML$20-$K99/12)*$J99*$F99,0)+MAX((Expenses!ML$21-$K100/12)*$J100*$F99,0)+MAX((Expenses!ML$22-$K101/12)*$J101*$F99,0)+MAX((Expenses!ML$23-$K102/12)*$J102*$F99,0)+MAX((Expenses!ML$24-$K103/12)*$J103*$F99,0)))),0)</f>
        <v>0</v>
      </c>
      <c r="MO265" s="154">
        <f>IF(AND(MO$165&lt;=$E99,MO$165&gt;=EOMONTH($D99,0)),IF($G99="NNN",SUM(Expenses!MM$20:MM$24)*$F99,IF($G99="FSG",0,IF($G99="MG",SUMPRODUCT(Expenses!MM$20:MM$24,$I99:$I103)*$F99,MAX((Expenses!MM$20-$K99/12)*$J99*$F99,0)+MAX((Expenses!MM$21-$K100/12)*$J100*$F99,0)+MAX((Expenses!MM$22-$K101/12)*$J101*$F99,0)+MAX((Expenses!MM$23-$K102/12)*$J102*$F99,0)+MAX((Expenses!MM$24-$K103/12)*$J103*$F99,0)))),0)</f>
        <v>0</v>
      </c>
      <c r="MP265" s="154">
        <f>IF(AND(MP$165&lt;=$E99,MP$165&gt;=EOMONTH($D99,0)),IF($G99="NNN",SUM(Expenses!MN$20:MN$24)*$F99,IF($G99="FSG",0,IF($G99="MG",SUMPRODUCT(Expenses!MN$20:MN$24,$I99:$I103)*$F99,MAX((Expenses!MN$20-$K99/12)*$J99*$F99,0)+MAX((Expenses!MN$21-$K100/12)*$J100*$F99,0)+MAX((Expenses!MN$22-$K101/12)*$J101*$F99,0)+MAX((Expenses!MN$23-$K102/12)*$J102*$F99,0)+MAX((Expenses!MN$24-$K103/12)*$J103*$F99,0)))),0)</f>
        <v>0</v>
      </c>
      <c r="MQ265" s="154">
        <f>IF(AND(MQ$165&lt;=$E99,MQ$165&gt;=EOMONTH($D99,0)),IF($G99="NNN",SUM(Expenses!MO$20:MO$24)*$F99,IF($G99="FSG",0,IF($G99="MG",SUMPRODUCT(Expenses!MO$20:MO$24,$I99:$I103)*$F99,MAX((Expenses!MO$20-$K99/12)*$J99*$F99,0)+MAX((Expenses!MO$21-$K100/12)*$J100*$F99,0)+MAX((Expenses!MO$22-$K101/12)*$J101*$F99,0)+MAX((Expenses!MO$23-$K102/12)*$J102*$F99,0)+MAX((Expenses!MO$24-$K103/12)*$J103*$F99,0)))),0)</f>
        <v>0</v>
      </c>
      <c r="MR265" s="154">
        <f>IF(AND(MR$165&lt;=$E99,MR$165&gt;=EOMONTH($D99,0)),IF($G99="NNN",SUM(Expenses!MP$20:MP$24)*$F99,IF($G99="FSG",0,IF($G99="MG",SUMPRODUCT(Expenses!MP$20:MP$24,$I99:$I103)*$F99,MAX((Expenses!MP$20-$K99/12)*$J99*$F99,0)+MAX((Expenses!MP$21-$K100/12)*$J100*$F99,0)+MAX((Expenses!MP$22-$K101/12)*$J101*$F99,0)+MAX((Expenses!MP$23-$K102/12)*$J102*$F99,0)+MAX((Expenses!MP$24-$K103/12)*$J103*$F99,0)))),0)</f>
        <v>0</v>
      </c>
      <c r="MS265" s="154">
        <f>IF(AND(MS$165&lt;=$E99,MS$165&gt;=EOMONTH($D99,0)),IF($G99="NNN",SUM(Expenses!MQ$20:MQ$24)*$F99,IF($G99="FSG",0,IF($G99="MG",SUMPRODUCT(Expenses!MQ$20:MQ$24,$I99:$I103)*$F99,MAX((Expenses!MQ$20-$K99/12)*$J99*$F99,0)+MAX((Expenses!MQ$21-$K100/12)*$J100*$F99,0)+MAX((Expenses!MQ$22-$K101/12)*$J101*$F99,0)+MAX((Expenses!MQ$23-$K102/12)*$J102*$F99,0)+MAX((Expenses!MQ$24-$K103/12)*$J103*$F99,0)))),0)</f>
        <v>0</v>
      </c>
      <c r="MT265" s="154">
        <f>IF(AND(MT$165&lt;=$E99,MT$165&gt;=EOMONTH($D99,0)),IF($G99="NNN",SUM(Expenses!MR$20:MR$24)*$F99,IF($G99="FSG",0,IF($G99="MG",SUMPRODUCT(Expenses!MR$20:MR$24,$I99:$I103)*$F99,MAX((Expenses!MR$20-$K99/12)*$J99*$F99,0)+MAX((Expenses!MR$21-$K100/12)*$J100*$F99,0)+MAX((Expenses!MR$22-$K101/12)*$J101*$F99,0)+MAX((Expenses!MR$23-$K102/12)*$J102*$F99,0)+MAX((Expenses!MR$24-$K103/12)*$J103*$F99,0)))),0)</f>
        <v>0</v>
      </c>
      <c r="MU265" s="154">
        <f>IF(AND(MU$165&lt;=$E99,MU$165&gt;=EOMONTH($D99,0)),IF($G99="NNN",SUM(Expenses!MS$20:MS$24)*$F99,IF($G99="FSG",0,IF($G99="MG",SUMPRODUCT(Expenses!MS$20:MS$24,$I99:$I103)*$F99,MAX((Expenses!MS$20-$K99/12)*$J99*$F99,0)+MAX((Expenses!MS$21-$K100/12)*$J100*$F99,0)+MAX((Expenses!MS$22-$K101/12)*$J101*$F99,0)+MAX((Expenses!MS$23-$K102/12)*$J102*$F99,0)+MAX((Expenses!MS$24-$K103/12)*$J103*$F99,0)))),0)</f>
        <v>0</v>
      </c>
      <c r="MV265" s="154">
        <f>IF(AND(MV$165&lt;=$E99,MV$165&gt;=EOMONTH($D99,0)),IF($G99="NNN",SUM(Expenses!MT$20:MT$24)*$F99,IF($G99="FSG",0,IF($G99="MG",SUMPRODUCT(Expenses!MT$20:MT$24,$I99:$I103)*$F99,MAX((Expenses!MT$20-$K99/12)*$J99*$F99,0)+MAX((Expenses!MT$21-$K100/12)*$J100*$F99,0)+MAX((Expenses!MT$22-$K101/12)*$J101*$F99,0)+MAX((Expenses!MT$23-$K102/12)*$J102*$F99,0)+MAX((Expenses!MT$24-$K103/12)*$J103*$F99,0)))),0)</f>
        <v>0</v>
      </c>
      <c r="MW265" s="154">
        <f>IF(AND(MW$165&lt;=$E99,MW$165&gt;=EOMONTH($D99,0)),IF($G99="NNN",SUM(Expenses!MU$20:MU$24)*$F99,IF($G99="FSG",0,IF($G99="MG",SUMPRODUCT(Expenses!MU$20:MU$24,$I99:$I103)*$F99,MAX((Expenses!MU$20-$K99/12)*$J99*$F99,0)+MAX((Expenses!MU$21-$K100/12)*$J100*$F99,0)+MAX((Expenses!MU$22-$K101/12)*$J101*$F99,0)+MAX((Expenses!MU$23-$K102/12)*$J102*$F99,0)+MAX((Expenses!MU$24-$K103/12)*$J103*$F99,0)))),0)</f>
        <v>0</v>
      </c>
      <c r="MX265" s="154">
        <f>IF(AND(MX$165&lt;=$E99,MX$165&gt;=EOMONTH($D99,0)),IF($G99="NNN",SUM(Expenses!MV$20:MV$24)*$F99,IF($G99="FSG",0,IF($G99="MG",SUMPRODUCT(Expenses!MV$20:MV$24,$I99:$I103)*$F99,MAX((Expenses!MV$20-$K99/12)*$J99*$F99,0)+MAX((Expenses!MV$21-$K100/12)*$J100*$F99,0)+MAX((Expenses!MV$22-$K101/12)*$J101*$F99,0)+MAX((Expenses!MV$23-$K102/12)*$J102*$F99,0)+MAX((Expenses!MV$24-$K103/12)*$J103*$F99,0)))),0)</f>
        <v>0</v>
      </c>
      <c r="MY265" s="154">
        <f>IF(AND(MY$165&lt;=$E99,MY$165&gt;=EOMONTH($D99,0)),IF($G99="NNN",SUM(Expenses!MW$20:MW$24)*$F99,IF($G99="FSG",0,IF($G99="MG",SUMPRODUCT(Expenses!MW$20:MW$24,$I99:$I103)*$F99,MAX((Expenses!MW$20-$K99/12)*$J99*$F99,0)+MAX((Expenses!MW$21-$K100/12)*$J100*$F99,0)+MAX((Expenses!MW$22-$K101/12)*$J101*$F99,0)+MAX((Expenses!MW$23-$K102/12)*$J102*$F99,0)+MAX((Expenses!MW$24-$K103/12)*$J103*$F99,0)))),0)</f>
        <v>0</v>
      </c>
      <c r="MZ265" s="154">
        <f>IF(AND(MZ$165&lt;=$E99,MZ$165&gt;=EOMONTH($D99,0)),IF($G99="NNN",SUM(Expenses!MX$20:MX$24)*$F99,IF($G99="FSG",0,IF($G99="MG",SUMPRODUCT(Expenses!MX$20:MX$24,$I99:$I103)*$F99,MAX((Expenses!MX$20-$K99/12)*$J99*$F99,0)+MAX((Expenses!MX$21-$K100/12)*$J100*$F99,0)+MAX((Expenses!MX$22-$K101/12)*$J101*$F99,0)+MAX((Expenses!MX$23-$K102/12)*$J102*$F99,0)+MAX((Expenses!MX$24-$K103/12)*$J103*$F99,0)))),0)</f>
        <v>0</v>
      </c>
      <c r="NA265" s="154">
        <f>IF(AND(NA$165&lt;=$E99,NA$165&gt;=EOMONTH($D99,0)),IF($G99="NNN",SUM(Expenses!MY$20:MY$24)*$F99,IF($G99="FSG",0,IF($G99="MG",SUMPRODUCT(Expenses!MY$20:MY$24,$I99:$I103)*$F99,MAX((Expenses!MY$20-$K99/12)*$J99*$F99,0)+MAX((Expenses!MY$21-$K100/12)*$J100*$F99,0)+MAX((Expenses!MY$22-$K101/12)*$J101*$F99,0)+MAX((Expenses!MY$23-$K102/12)*$J102*$F99,0)+MAX((Expenses!MY$24-$K103/12)*$J103*$F99,0)))),0)</f>
        <v>0</v>
      </c>
      <c r="NB265" s="154">
        <f>IF(AND(NB$165&lt;=$E99,NB$165&gt;=EOMONTH($D99,0)),IF($G99="NNN",SUM(Expenses!MZ$20:MZ$24)*$F99,IF($G99="FSG",0,IF($G99="MG",SUMPRODUCT(Expenses!MZ$20:MZ$24,$I99:$I103)*$F99,MAX((Expenses!MZ$20-$K99/12)*$J99*$F99,0)+MAX((Expenses!MZ$21-$K100/12)*$J100*$F99,0)+MAX((Expenses!MZ$22-$K101/12)*$J101*$F99,0)+MAX((Expenses!MZ$23-$K102/12)*$J102*$F99,0)+MAX((Expenses!MZ$24-$K103/12)*$J103*$F99,0)))),0)</f>
        <v>0</v>
      </c>
      <c r="NC265" s="154">
        <f>IF(AND(NC$165&lt;=$E99,NC$165&gt;=EOMONTH($D99,0)),IF($G99="NNN",SUM(Expenses!NA$20:NA$24)*$F99,IF($G99="FSG",0,IF($G99="MG",SUMPRODUCT(Expenses!NA$20:NA$24,$I99:$I103)*$F99,MAX((Expenses!NA$20-$K99/12)*$J99*$F99,0)+MAX((Expenses!NA$21-$K100/12)*$J100*$F99,0)+MAX((Expenses!NA$22-$K101/12)*$J101*$F99,0)+MAX((Expenses!NA$23-$K102/12)*$J102*$F99,0)+MAX((Expenses!NA$24-$K103/12)*$J103*$F99,0)))),0)</f>
        <v>0</v>
      </c>
      <c r="ND265" s="154">
        <f>IF(AND(ND$165&lt;=$E99,ND$165&gt;=EOMONTH($D99,0)),IF($G99="NNN",SUM(Expenses!NB$20:NB$24)*$F99,IF($G99="FSG",0,IF($G99="MG",SUMPRODUCT(Expenses!NB$20:NB$24,$I99:$I103)*$F99,MAX((Expenses!NB$20-$K99/12)*$J99*$F99,0)+MAX((Expenses!NB$21-$K100/12)*$J100*$F99,0)+MAX((Expenses!NB$22-$K101/12)*$J101*$F99,0)+MAX((Expenses!NB$23-$K102/12)*$J102*$F99,0)+MAX((Expenses!NB$24-$K103/12)*$J103*$F99,0)))),0)</f>
        <v>0</v>
      </c>
      <c r="NE265" s="154">
        <f>IF(AND(NE$165&lt;=$E99,NE$165&gt;=EOMONTH($D99,0)),IF($G99="NNN",SUM(Expenses!NC$20:NC$24)*$F99,IF($G99="FSG",0,IF($G99="MG",SUMPRODUCT(Expenses!NC$20:NC$24,$I99:$I103)*$F99,MAX((Expenses!NC$20-$K99/12)*$J99*$F99,0)+MAX((Expenses!NC$21-$K100/12)*$J100*$F99,0)+MAX((Expenses!NC$22-$K101/12)*$J101*$F99,0)+MAX((Expenses!NC$23-$K102/12)*$J102*$F99,0)+MAX((Expenses!NC$24-$K103/12)*$J103*$F99,0)))),0)</f>
        <v>0</v>
      </c>
      <c r="NF265" s="154">
        <f>IF(AND(NF$165&lt;=$E99,NF$165&gt;=EOMONTH($D99,0)),IF($G99="NNN",SUM(Expenses!ND$20:ND$24)*$F99,IF($G99="FSG",0,IF($G99="MG",SUMPRODUCT(Expenses!ND$20:ND$24,$I99:$I103)*$F99,MAX((Expenses!ND$20-$K99/12)*$J99*$F99,0)+MAX((Expenses!ND$21-$K100/12)*$J100*$F99,0)+MAX((Expenses!ND$22-$K101/12)*$J101*$F99,0)+MAX((Expenses!ND$23-$K102/12)*$J102*$F99,0)+MAX((Expenses!ND$24-$K103/12)*$J103*$F99,0)))),0)</f>
        <v>0</v>
      </c>
      <c r="NG265" s="154">
        <f>IF(AND(NG$165&lt;=$E99,NG$165&gt;=EOMONTH($D99,0)),IF($G99="NNN",SUM(Expenses!NE$20:NE$24)*$F99,IF($G99="FSG",0,IF($G99="MG",SUMPRODUCT(Expenses!NE$20:NE$24,$I99:$I103)*$F99,MAX((Expenses!NE$20-$K99/12)*$J99*$F99,0)+MAX((Expenses!NE$21-$K100/12)*$J100*$F99,0)+MAX((Expenses!NE$22-$K101/12)*$J101*$F99,0)+MAX((Expenses!NE$23-$K102/12)*$J102*$F99,0)+MAX((Expenses!NE$24-$K103/12)*$J103*$F99,0)))),0)</f>
        <v>0</v>
      </c>
      <c r="NH265" s="154">
        <f>IF(AND(NH$165&lt;=$E99,NH$165&gt;=EOMONTH($D99,0)),IF($G99="NNN",SUM(Expenses!NF$20:NF$24)*$F99,IF($G99="FSG",0,IF($G99="MG",SUMPRODUCT(Expenses!NF$20:NF$24,$I99:$I103)*$F99,MAX((Expenses!NF$20-$K99/12)*$J99*$F99,0)+MAX((Expenses!NF$21-$K100/12)*$J100*$F99,0)+MAX((Expenses!NF$22-$K101/12)*$J101*$F99,0)+MAX((Expenses!NF$23-$K102/12)*$J102*$F99,0)+MAX((Expenses!NF$24-$K103/12)*$J103*$F99,0)))),0)</f>
        <v>0</v>
      </c>
      <c r="NI265" s="154">
        <f>IF(AND(NI$165&lt;=$E99,NI$165&gt;=EOMONTH($D99,0)),IF($G99="NNN",SUM(Expenses!NG$20:NG$24)*$F99,IF($G99="FSG",0,IF($G99="MG",SUMPRODUCT(Expenses!NG$20:NG$24,$I99:$I103)*$F99,MAX((Expenses!NG$20-$K99/12)*$J99*$F99,0)+MAX((Expenses!NG$21-$K100/12)*$J100*$F99,0)+MAX((Expenses!NG$22-$K101/12)*$J101*$F99,0)+MAX((Expenses!NG$23-$K102/12)*$J102*$F99,0)+MAX((Expenses!NG$24-$K103/12)*$J103*$F99,0)))),0)</f>
        <v>0</v>
      </c>
      <c r="NJ265" s="154">
        <f>IF(AND(NJ$165&lt;=$E99,NJ$165&gt;=EOMONTH($D99,0)),IF($G99="NNN",SUM(Expenses!NH$20:NH$24)*$F99,IF($G99="FSG",0,IF($G99="MG",SUMPRODUCT(Expenses!NH$20:NH$24,$I99:$I103)*$F99,MAX((Expenses!NH$20-$K99/12)*$J99*$F99,0)+MAX((Expenses!NH$21-$K100/12)*$J100*$F99,0)+MAX((Expenses!NH$22-$K101/12)*$J101*$F99,0)+MAX((Expenses!NH$23-$K102/12)*$J102*$F99,0)+MAX((Expenses!NH$24-$K103/12)*$J103*$F99,0)))),0)</f>
        <v>0</v>
      </c>
      <c r="NK265" s="157">
        <f>IF(AND(NK$165&lt;=$E99,NK$165&gt;=EOMONTH($D99,0)),IF($G99="NNN",SUM(Expenses!NI$20:NI$24)*$F99,IF($G99="FSG",0,IF($G99="MG",SUMPRODUCT(Expenses!NI$20:NI$24,$I99:$I103)*$F99,MAX((Expenses!NI$20-$K99/12)*$J99*$F99,0)+MAX((Expenses!NI$21-$K100/12)*$J100*$F99,0)+MAX((Expenses!NI$22-$K101/12)*$J101*$F99,0)+MAX((Expenses!NI$23-$K102/12)*$J102*$F99,0)+MAX((Expenses!NI$24-$K103/12)*$J103*$F99,0)))),0)</f>
        <v>0</v>
      </c>
    </row>
    <row r="266" spans="1:375" x14ac:dyDescent="0.25">
      <c r="A266" s="156">
        <f t="shared" si="414"/>
        <v>0</v>
      </c>
      <c r="B266" s="48" t="s">
        <v>154</v>
      </c>
      <c r="C266" s="153" t="s">
        <v>140</v>
      </c>
      <c r="D266" s="154">
        <f>IF(OR($AL99=0,D$165&gt;$E99,D$165&lt;EOMONTH($D99,0)),0,IF(((($AJ99*((1+$AN99)^(D$163-1))/12))-(D264/$AM99))*$AM99&lt;0,0,((($AJ99*((1+$AN99)^(D$163-1))/12))-(D264/$AM99))*$AM99))</f>
        <v>0</v>
      </c>
      <c r="E266" s="154">
        <f t="shared" ref="E266:BP266" si="415">IF(OR($AL99=0,E$165&gt;$E99,E$165&lt;EOMONTH($D99,0)),0,IF(((($AJ99*((1+$AN99)^(E$163-1))/12))-(E264/$AM99))*$AM99&lt;0,0,((($AJ99*((1+$AN99)^(E$163-1))/12))-(E264/$AM99))*$AM99))</f>
        <v>0</v>
      </c>
      <c r="F266" s="154">
        <f t="shared" si="415"/>
        <v>0</v>
      </c>
      <c r="G266" s="154">
        <f t="shared" si="415"/>
        <v>0</v>
      </c>
      <c r="H266" s="154">
        <f t="shared" si="415"/>
        <v>0</v>
      </c>
      <c r="I266" s="154">
        <f t="shared" si="415"/>
        <v>0</v>
      </c>
      <c r="J266" s="154">
        <f t="shared" si="415"/>
        <v>0</v>
      </c>
      <c r="K266" s="154">
        <f t="shared" si="415"/>
        <v>0</v>
      </c>
      <c r="L266" s="154">
        <f t="shared" si="415"/>
        <v>0</v>
      </c>
      <c r="M266" s="154">
        <f t="shared" si="415"/>
        <v>0</v>
      </c>
      <c r="N266" s="154">
        <f t="shared" si="415"/>
        <v>0</v>
      </c>
      <c r="O266" s="154">
        <f t="shared" si="415"/>
        <v>0</v>
      </c>
      <c r="P266" s="154">
        <f t="shared" si="415"/>
        <v>0</v>
      </c>
      <c r="Q266" s="154">
        <f t="shared" si="415"/>
        <v>0</v>
      </c>
      <c r="R266" s="154">
        <f t="shared" si="415"/>
        <v>0</v>
      </c>
      <c r="S266" s="154">
        <f t="shared" si="415"/>
        <v>0</v>
      </c>
      <c r="T266" s="154">
        <f t="shared" si="415"/>
        <v>0</v>
      </c>
      <c r="U266" s="154">
        <f t="shared" si="415"/>
        <v>0</v>
      </c>
      <c r="V266" s="154">
        <f t="shared" si="415"/>
        <v>0</v>
      </c>
      <c r="W266" s="154">
        <f t="shared" si="415"/>
        <v>0</v>
      </c>
      <c r="X266" s="154">
        <f t="shared" si="415"/>
        <v>0</v>
      </c>
      <c r="Y266" s="154">
        <f t="shared" si="415"/>
        <v>0</v>
      </c>
      <c r="Z266" s="154">
        <f t="shared" si="415"/>
        <v>0</v>
      </c>
      <c r="AA266" s="154">
        <f t="shared" si="415"/>
        <v>0</v>
      </c>
      <c r="AB266" s="154">
        <f t="shared" si="415"/>
        <v>0</v>
      </c>
      <c r="AC266" s="154">
        <f t="shared" si="415"/>
        <v>0</v>
      </c>
      <c r="AD266" s="154">
        <f t="shared" si="415"/>
        <v>0</v>
      </c>
      <c r="AE266" s="154">
        <f t="shared" si="415"/>
        <v>0</v>
      </c>
      <c r="AF266" s="154">
        <f t="shared" si="415"/>
        <v>0</v>
      </c>
      <c r="AG266" s="154">
        <f t="shared" si="415"/>
        <v>0</v>
      </c>
      <c r="AH266" s="154">
        <f t="shared" si="415"/>
        <v>0</v>
      </c>
      <c r="AI266" s="154">
        <f t="shared" si="415"/>
        <v>0</v>
      </c>
      <c r="AJ266" s="154">
        <f t="shared" si="415"/>
        <v>0</v>
      </c>
      <c r="AK266" s="154">
        <f t="shared" si="415"/>
        <v>0</v>
      </c>
      <c r="AL266" s="154">
        <f t="shared" si="415"/>
        <v>0</v>
      </c>
      <c r="AM266" s="154">
        <f t="shared" si="415"/>
        <v>0</v>
      </c>
      <c r="AN266" s="154">
        <f t="shared" si="415"/>
        <v>0</v>
      </c>
      <c r="AO266" s="154">
        <f t="shared" si="415"/>
        <v>0</v>
      </c>
      <c r="AP266" s="154">
        <f t="shared" si="415"/>
        <v>0</v>
      </c>
      <c r="AQ266" s="154">
        <f t="shared" si="415"/>
        <v>0</v>
      </c>
      <c r="AR266" s="154">
        <f t="shared" si="415"/>
        <v>0</v>
      </c>
      <c r="AS266" s="154">
        <f t="shared" si="415"/>
        <v>0</v>
      </c>
      <c r="AT266" s="154">
        <f t="shared" si="415"/>
        <v>0</v>
      </c>
      <c r="AU266" s="154">
        <f t="shared" si="415"/>
        <v>0</v>
      </c>
      <c r="AV266" s="154">
        <f t="shared" si="415"/>
        <v>0</v>
      </c>
      <c r="AW266" s="154">
        <f t="shared" si="415"/>
        <v>0</v>
      </c>
      <c r="AX266" s="154">
        <f t="shared" si="415"/>
        <v>0</v>
      </c>
      <c r="AY266" s="154">
        <f t="shared" si="415"/>
        <v>0</v>
      </c>
      <c r="AZ266" s="154">
        <f t="shared" si="415"/>
        <v>0</v>
      </c>
      <c r="BA266" s="154">
        <f t="shared" si="415"/>
        <v>0</v>
      </c>
      <c r="BB266" s="154">
        <f t="shared" si="415"/>
        <v>0</v>
      </c>
      <c r="BC266" s="154">
        <f t="shared" si="415"/>
        <v>0</v>
      </c>
      <c r="BD266" s="154">
        <f t="shared" si="415"/>
        <v>0</v>
      </c>
      <c r="BE266" s="154">
        <f t="shared" si="415"/>
        <v>0</v>
      </c>
      <c r="BF266" s="154">
        <f t="shared" si="415"/>
        <v>0</v>
      </c>
      <c r="BG266" s="154">
        <f t="shared" si="415"/>
        <v>0</v>
      </c>
      <c r="BH266" s="154">
        <f t="shared" si="415"/>
        <v>0</v>
      </c>
      <c r="BI266" s="154">
        <f t="shared" si="415"/>
        <v>0</v>
      </c>
      <c r="BJ266" s="154">
        <f t="shared" si="415"/>
        <v>0</v>
      </c>
      <c r="BK266" s="154">
        <f t="shared" si="415"/>
        <v>0</v>
      </c>
      <c r="BL266" s="154">
        <f t="shared" si="415"/>
        <v>0</v>
      </c>
      <c r="BM266" s="154">
        <f t="shared" si="415"/>
        <v>0</v>
      </c>
      <c r="BN266" s="154">
        <f t="shared" si="415"/>
        <v>0</v>
      </c>
      <c r="BO266" s="154">
        <f t="shared" si="415"/>
        <v>0</v>
      </c>
      <c r="BP266" s="154">
        <f t="shared" si="415"/>
        <v>0</v>
      </c>
      <c r="BQ266" s="154">
        <f t="shared" ref="BQ266:EB266" si="416">IF(OR($AL99=0,BQ$165&gt;$E99,BQ$165&lt;EOMONTH($D99,0)),0,IF(((($AJ99*((1+$AN99)^(BQ$163-1))/12))-(BQ264/$AM99))*$AM99&lt;0,0,((($AJ99*((1+$AN99)^(BQ$163-1))/12))-(BQ264/$AM99))*$AM99))</f>
        <v>0</v>
      </c>
      <c r="BR266" s="154">
        <f t="shared" si="416"/>
        <v>0</v>
      </c>
      <c r="BS266" s="154">
        <f t="shared" si="416"/>
        <v>0</v>
      </c>
      <c r="BT266" s="154">
        <f t="shared" si="416"/>
        <v>0</v>
      </c>
      <c r="BU266" s="154">
        <f t="shared" si="416"/>
        <v>0</v>
      </c>
      <c r="BV266" s="154">
        <f t="shared" si="416"/>
        <v>0</v>
      </c>
      <c r="BW266" s="154">
        <f t="shared" si="416"/>
        <v>0</v>
      </c>
      <c r="BX266" s="154">
        <f t="shared" si="416"/>
        <v>0</v>
      </c>
      <c r="BY266" s="154">
        <f t="shared" si="416"/>
        <v>0</v>
      </c>
      <c r="BZ266" s="154">
        <f t="shared" si="416"/>
        <v>0</v>
      </c>
      <c r="CA266" s="154">
        <f t="shared" si="416"/>
        <v>0</v>
      </c>
      <c r="CB266" s="154">
        <f t="shared" si="416"/>
        <v>0</v>
      </c>
      <c r="CC266" s="154">
        <f t="shared" si="416"/>
        <v>0</v>
      </c>
      <c r="CD266" s="154">
        <f t="shared" si="416"/>
        <v>0</v>
      </c>
      <c r="CE266" s="154">
        <f t="shared" si="416"/>
        <v>0</v>
      </c>
      <c r="CF266" s="154">
        <f t="shared" si="416"/>
        <v>0</v>
      </c>
      <c r="CG266" s="154">
        <f t="shared" si="416"/>
        <v>0</v>
      </c>
      <c r="CH266" s="154">
        <f t="shared" si="416"/>
        <v>0</v>
      </c>
      <c r="CI266" s="154">
        <f t="shared" si="416"/>
        <v>0</v>
      </c>
      <c r="CJ266" s="154">
        <f t="shared" si="416"/>
        <v>0</v>
      </c>
      <c r="CK266" s="154">
        <f t="shared" si="416"/>
        <v>0</v>
      </c>
      <c r="CL266" s="154">
        <f t="shared" si="416"/>
        <v>0</v>
      </c>
      <c r="CM266" s="154">
        <f t="shared" si="416"/>
        <v>0</v>
      </c>
      <c r="CN266" s="154">
        <f t="shared" si="416"/>
        <v>0</v>
      </c>
      <c r="CO266" s="154">
        <f t="shared" si="416"/>
        <v>0</v>
      </c>
      <c r="CP266" s="154">
        <f t="shared" si="416"/>
        <v>0</v>
      </c>
      <c r="CQ266" s="154">
        <f t="shared" si="416"/>
        <v>0</v>
      </c>
      <c r="CR266" s="154">
        <f t="shared" si="416"/>
        <v>0</v>
      </c>
      <c r="CS266" s="154">
        <f t="shared" si="416"/>
        <v>0</v>
      </c>
      <c r="CT266" s="154">
        <f t="shared" si="416"/>
        <v>0</v>
      </c>
      <c r="CU266" s="154">
        <f t="shared" si="416"/>
        <v>0</v>
      </c>
      <c r="CV266" s="154">
        <f t="shared" si="416"/>
        <v>0</v>
      </c>
      <c r="CW266" s="154">
        <f t="shared" si="416"/>
        <v>0</v>
      </c>
      <c r="CX266" s="154">
        <f t="shared" si="416"/>
        <v>0</v>
      </c>
      <c r="CY266" s="154">
        <f t="shared" si="416"/>
        <v>0</v>
      </c>
      <c r="CZ266" s="154">
        <f t="shared" si="416"/>
        <v>0</v>
      </c>
      <c r="DA266" s="154">
        <f t="shared" si="416"/>
        <v>0</v>
      </c>
      <c r="DB266" s="154">
        <f t="shared" si="416"/>
        <v>0</v>
      </c>
      <c r="DC266" s="154">
        <f t="shared" si="416"/>
        <v>0</v>
      </c>
      <c r="DD266" s="154">
        <f t="shared" si="416"/>
        <v>0</v>
      </c>
      <c r="DE266" s="154">
        <f t="shared" si="416"/>
        <v>0</v>
      </c>
      <c r="DF266" s="154">
        <f t="shared" si="416"/>
        <v>0</v>
      </c>
      <c r="DG266" s="154">
        <f t="shared" si="416"/>
        <v>0</v>
      </c>
      <c r="DH266" s="154">
        <f t="shared" si="416"/>
        <v>0</v>
      </c>
      <c r="DI266" s="154">
        <f t="shared" si="416"/>
        <v>0</v>
      </c>
      <c r="DJ266" s="154">
        <f t="shared" si="416"/>
        <v>0</v>
      </c>
      <c r="DK266" s="154">
        <f t="shared" si="416"/>
        <v>0</v>
      </c>
      <c r="DL266" s="154">
        <f t="shared" si="416"/>
        <v>0</v>
      </c>
      <c r="DM266" s="154">
        <f t="shared" si="416"/>
        <v>0</v>
      </c>
      <c r="DN266" s="154">
        <f t="shared" si="416"/>
        <v>0</v>
      </c>
      <c r="DO266" s="154">
        <f t="shared" si="416"/>
        <v>0</v>
      </c>
      <c r="DP266" s="154">
        <f t="shared" si="416"/>
        <v>0</v>
      </c>
      <c r="DQ266" s="154">
        <f t="shared" si="416"/>
        <v>0</v>
      </c>
      <c r="DR266" s="154">
        <f t="shared" si="416"/>
        <v>0</v>
      </c>
      <c r="DS266" s="154">
        <f t="shared" si="416"/>
        <v>0</v>
      </c>
      <c r="DT266" s="154">
        <f t="shared" si="416"/>
        <v>0</v>
      </c>
      <c r="DU266" s="154">
        <f t="shared" si="416"/>
        <v>0</v>
      </c>
      <c r="DV266" s="154">
        <f t="shared" si="416"/>
        <v>0</v>
      </c>
      <c r="DW266" s="154">
        <f t="shared" si="416"/>
        <v>0</v>
      </c>
      <c r="DX266" s="154">
        <f t="shared" si="416"/>
        <v>0</v>
      </c>
      <c r="DY266" s="154">
        <f t="shared" si="416"/>
        <v>0</v>
      </c>
      <c r="DZ266" s="154">
        <f t="shared" si="416"/>
        <v>0</v>
      </c>
      <c r="EA266" s="154">
        <f t="shared" si="416"/>
        <v>0</v>
      </c>
      <c r="EB266" s="154">
        <f t="shared" si="416"/>
        <v>0</v>
      </c>
      <c r="EC266" s="154">
        <f t="shared" ref="EC266:GN266" si="417">IF(OR($AL99=0,EC$165&gt;$E99,EC$165&lt;EOMONTH($D99,0)),0,IF(((($AJ99*((1+$AN99)^(EC$163-1))/12))-(EC264/$AM99))*$AM99&lt;0,0,((($AJ99*((1+$AN99)^(EC$163-1))/12))-(EC264/$AM99))*$AM99))</f>
        <v>0</v>
      </c>
      <c r="ED266" s="154">
        <f t="shared" si="417"/>
        <v>0</v>
      </c>
      <c r="EE266" s="154">
        <f t="shared" si="417"/>
        <v>0</v>
      </c>
      <c r="EF266" s="154">
        <f t="shared" si="417"/>
        <v>0</v>
      </c>
      <c r="EG266" s="154">
        <f t="shared" si="417"/>
        <v>0</v>
      </c>
      <c r="EH266" s="154">
        <f t="shared" si="417"/>
        <v>0</v>
      </c>
      <c r="EI266" s="154">
        <f t="shared" si="417"/>
        <v>0</v>
      </c>
      <c r="EJ266" s="154">
        <f t="shared" si="417"/>
        <v>0</v>
      </c>
      <c r="EK266" s="154">
        <f t="shared" si="417"/>
        <v>0</v>
      </c>
      <c r="EL266" s="154">
        <f t="shared" si="417"/>
        <v>0</v>
      </c>
      <c r="EM266" s="154">
        <f t="shared" si="417"/>
        <v>0</v>
      </c>
      <c r="EN266" s="154">
        <f t="shared" si="417"/>
        <v>0</v>
      </c>
      <c r="EO266" s="154">
        <f t="shared" si="417"/>
        <v>0</v>
      </c>
      <c r="EP266" s="154">
        <f t="shared" si="417"/>
        <v>0</v>
      </c>
      <c r="EQ266" s="154">
        <f t="shared" si="417"/>
        <v>0</v>
      </c>
      <c r="ER266" s="154">
        <f t="shared" si="417"/>
        <v>0</v>
      </c>
      <c r="ES266" s="154">
        <f t="shared" si="417"/>
        <v>0</v>
      </c>
      <c r="ET266" s="154">
        <f t="shared" si="417"/>
        <v>0</v>
      </c>
      <c r="EU266" s="154">
        <f t="shared" si="417"/>
        <v>0</v>
      </c>
      <c r="EV266" s="154">
        <f t="shared" si="417"/>
        <v>0</v>
      </c>
      <c r="EW266" s="154">
        <f t="shared" si="417"/>
        <v>0</v>
      </c>
      <c r="EX266" s="154">
        <f t="shared" si="417"/>
        <v>0</v>
      </c>
      <c r="EY266" s="154">
        <f t="shared" si="417"/>
        <v>0</v>
      </c>
      <c r="EZ266" s="154">
        <f t="shared" si="417"/>
        <v>0</v>
      </c>
      <c r="FA266" s="154">
        <f t="shared" si="417"/>
        <v>0</v>
      </c>
      <c r="FB266" s="154">
        <f t="shared" si="417"/>
        <v>0</v>
      </c>
      <c r="FC266" s="154">
        <f t="shared" si="417"/>
        <v>0</v>
      </c>
      <c r="FD266" s="154">
        <f t="shared" si="417"/>
        <v>0</v>
      </c>
      <c r="FE266" s="154">
        <f t="shared" si="417"/>
        <v>0</v>
      </c>
      <c r="FF266" s="154">
        <f t="shared" si="417"/>
        <v>0</v>
      </c>
      <c r="FG266" s="154">
        <f t="shared" si="417"/>
        <v>0</v>
      </c>
      <c r="FH266" s="154">
        <f t="shared" si="417"/>
        <v>0</v>
      </c>
      <c r="FI266" s="154">
        <f t="shared" si="417"/>
        <v>0</v>
      </c>
      <c r="FJ266" s="154">
        <f t="shared" si="417"/>
        <v>0</v>
      </c>
      <c r="FK266" s="154">
        <f t="shared" si="417"/>
        <v>0</v>
      </c>
      <c r="FL266" s="154">
        <f t="shared" si="417"/>
        <v>0</v>
      </c>
      <c r="FM266" s="154">
        <f t="shared" si="417"/>
        <v>0</v>
      </c>
      <c r="FN266" s="154">
        <f t="shared" si="417"/>
        <v>0</v>
      </c>
      <c r="FO266" s="154">
        <f t="shared" si="417"/>
        <v>0</v>
      </c>
      <c r="FP266" s="154">
        <f t="shared" si="417"/>
        <v>0</v>
      </c>
      <c r="FQ266" s="154">
        <f t="shared" si="417"/>
        <v>0</v>
      </c>
      <c r="FR266" s="154">
        <f t="shared" si="417"/>
        <v>0</v>
      </c>
      <c r="FS266" s="154">
        <f t="shared" si="417"/>
        <v>0</v>
      </c>
      <c r="FT266" s="154">
        <f t="shared" si="417"/>
        <v>0</v>
      </c>
      <c r="FU266" s="154">
        <f t="shared" si="417"/>
        <v>0</v>
      </c>
      <c r="FV266" s="154">
        <f t="shared" si="417"/>
        <v>0</v>
      </c>
      <c r="FW266" s="154">
        <f t="shared" si="417"/>
        <v>0</v>
      </c>
      <c r="FX266" s="154">
        <f t="shared" si="417"/>
        <v>0</v>
      </c>
      <c r="FY266" s="154">
        <f t="shared" si="417"/>
        <v>0</v>
      </c>
      <c r="FZ266" s="154">
        <f t="shared" si="417"/>
        <v>0</v>
      </c>
      <c r="GA266" s="154">
        <f t="shared" si="417"/>
        <v>0</v>
      </c>
      <c r="GB266" s="154">
        <f t="shared" si="417"/>
        <v>0</v>
      </c>
      <c r="GC266" s="154">
        <f t="shared" si="417"/>
        <v>0</v>
      </c>
      <c r="GD266" s="154">
        <f t="shared" si="417"/>
        <v>0</v>
      </c>
      <c r="GE266" s="154">
        <f t="shared" si="417"/>
        <v>0</v>
      </c>
      <c r="GF266" s="154">
        <f t="shared" si="417"/>
        <v>0</v>
      </c>
      <c r="GG266" s="154">
        <f t="shared" si="417"/>
        <v>0</v>
      </c>
      <c r="GH266" s="154">
        <f t="shared" si="417"/>
        <v>0</v>
      </c>
      <c r="GI266" s="154">
        <f t="shared" si="417"/>
        <v>0</v>
      </c>
      <c r="GJ266" s="154">
        <f t="shared" si="417"/>
        <v>0</v>
      </c>
      <c r="GK266" s="154">
        <f t="shared" si="417"/>
        <v>0</v>
      </c>
      <c r="GL266" s="154">
        <f t="shared" si="417"/>
        <v>0</v>
      </c>
      <c r="GM266" s="154">
        <f t="shared" si="417"/>
        <v>0</v>
      </c>
      <c r="GN266" s="154">
        <f t="shared" si="417"/>
        <v>0</v>
      </c>
      <c r="GO266" s="154">
        <f t="shared" ref="GO266:IZ266" si="418">IF(OR($AL99=0,GO$165&gt;$E99,GO$165&lt;EOMONTH($D99,0)),0,IF(((($AJ99*((1+$AN99)^(GO$163-1))/12))-(GO264/$AM99))*$AM99&lt;0,0,((($AJ99*((1+$AN99)^(GO$163-1))/12))-(GO264/$AM99))*$AM99))</f>
        <v>0</v>
      </c>
      <c r="GP266" s="154">
        <f t="shared" si="418"/>
        <v>0</v>
      </c>
      <c r="GQ266" s="154">
        <f t="shared" si="418"/>
        <v>0</v>
      </c>
      <c r="GR266" s="154">
        <f t="shared" si="418"/>
        <v>0</v>
      </c>
      <c r="GS266" s="154">
        <f t="shared" si="418"/>
        <v>0</v>
      </c>
      <c r="GT266" s="154">
        <f t="shared" si="418"/>
        <v>0</v>
      </c>
      <c r="GU266" s="154">
        <f t="shared" si="418"/>
        <v>0</v>
      </c>
      <c r="GV266" s="154">
        <f t="shared" si="418"/>
        <v>0</v>
      </c>
      <c r="GW266" s="154">
        <f t="shared" si="418"/>
        <v>0</v>
      </c>
      <c r="GX266" s="154">
        <f t="shared" si="418"/>
        <v>0</v>
      </c>
      <c r="GY266" s="154">
        <f t="shared" si="418"/>
        <v>0</v>
      </c>
      <c r="GZ266" s="154">
        <f t="shared" si="418"/>
        <v>0</v>
      </c>
      <c r="HA266" s="154">
        <f t="shared" si="418"/>
        <v>0</v>
      </c>
      <c r="HB266" s="154">
        <f t="shared" si="418"/>
        <v>0</v>
      </c>
      <c r="HC266" s="154">
        <f t="shared" si="418"/>
        <v>0</v>
      </c>
      <c r="HD266" s="154">
        <f t="shared" si="418"/>
        <v>0</v>
      </c>
      <c r="HE266" s="154">
        <f t="shared" si="418"/>
        <v>0</v>
      </c>
      <c r="HF266" s="154">
        <f t="shared" si="418"/>
        <v>0</v>
      </c>
      <c r="HG266" s="154">
        <f t="shared" si="418"/>
        <v>0</v>
      </c>
      <c r="HH266" s="154">
        <f t="shared" si="418"/>
        <v>0</v>
      </c>
      <c r="HI266" s="154">
        <f t="shared" si="418"/>
        <v>0</v>
      </c>
      <c r="HJ266" s="154">
        <f t="shared" si="418"/>
        <v>0</v>
      </c>
      <c r="HK266" s="154">
        <f t="shared" si="418"/>
        <v>0</v>
      </c>
      <c r="HL266" s="154">
        <f t="shared" si="418"/>
        <v>0</v>
      </c>
      <c r="HM266" s="154">
        <f t="shared" si="418"/>
        <v>0</v>
      </c>
      <c r="HN266" s="154">
        <f t="shared" si="418"/>
        <v>0</v>
      </c>
      <c r="HO266" s="154">
        <f t="shared" si="418"/>
        <v>0</v>
      </c>
      <c r="HP266" s="154">
        <f t="shared" si="418"/>
        <v>0</v>
      </c>
      <c r="HQ266" s="154">
        <f t="shared" si="418"/>
        <v>0</v>
      </c>
      <c r="HR266" s="154">
        <f t="shared" si="418"/>
        <v>0</v>
      </c>
      <c r="HS266" s="154">
        <f t="shared" si="418"/>
        <v>0</v>
      </c>
      <c r="HT266" s="154">
        <f t="shared" si="418"/>
        <v>0</v>
      </c>
      <c r="HU266" s="154">
        <f t="shared" si="418"/>
        <v>0</v>
      </c>
      <c r="HV266" s="154">
        <f t="shared" si="418"/>
        <v>0</v>
      </c>
      <c r="HW266" s="154">
        <f t="shared" si="418"/>
        <v>0</v>
      </c>
      <c r="HX266" s="154">
        <f t="shared" si="418"/>
        <v>0</v>
      </c>
      <c r="HY266" s="154">
        <f t="shared" si="418"/>
        <v>0</v>
      </c>
      <c r="HZ266" s="154">
        <f t="shared" si="418"/>
        <v>0</v>
      </c>
      <c r="IA266" s="154">
        <f t="shared" si="418"/>
        <v>0</v>
      </c>
      <c r="IB266" s="154">
        <f t="shared" si="418"/>
        <v>0</v>
      </c>
      <c r="IC266" s="154">
        <f t="shared" si="418"/>
        <v>0</v>
      </c>
      <c r="ID266" s="154">
        <f t="shared" si="418"/>
        <v>0</v>
      </c>
      <c r="IE266" s="154">
        <f t="shared" si="418"/>
        <v>0</v>
      </c>
      <c r="IF266" s="154">
        <f t="shared" si="418"/>
        <v>0</v>
      </c>
      <c r="IG266" s="154">
        <f t="shared" si="418"/>
        <v>0</v>
      </c>
      <c r="IH266" s="154">
        <f t="shared" si="418"/>
        <v>0</v>
      </c>
      <c r="II266" s="154">
        <f t="shared" si="418"/>
        <v>0</v>
      </c>
      <c r="IJ266" s="154">
        <f t="shared" si="418"/>
        <v>0</v>
      </c>
      <c r="IK266" s="154">
        <f t="shared" si="418"/>
        <v>0</v>
      </c>
      <c r="IL266" s="154">
        <f t="shared" si="418"/>
        <v>0</v>
      </c>
      <c r="IM266" s="154">
        <f t="shared" si="418"/>
        <v>0</v>
      </c>
      <c r="IN266" s="154">
        <f t="shared" si="418"/>
        <v>0</v>
      </c>
      <c r="IO266" s="154">
        <f t="shared" si="418"/>
        <v>0</v>
      </c>
      <c r="IP266" s="154">
        <f t="shared" si="418"/>
        <v>0</v>
      </c>
      <c r="IQ266" s="154">
        <f t="shared" si="418"/>
        <v>0</v>
      </c>
      <c r="IR266" s="154">
        <f t="shared" si="418"/>
        <v>0</v>
      </c>
      <c r="IS266" s="154">
        <f t="shared" si="418"/>
        <v>0</v>
      </c>
      <c r="IT266" s="154">
        <f t="shared" si="418"/>
        <v>0</v>
      </c>
      <c r="IU266" s="154">
        <f t="shared" si="418"/>
        <v>0</v>
      </c>
      <c r="IV266" s="154">
        <f t="shared" si="418"/>
        <v>0</v>
      </c>
      <c r="IW266" s="154">
        <f t="shared" si="418"/>
        <v>0</v>
      </c>
      <c r="IX266" s="154">
        <f t="shared" si="418"/>
        <v>0</v>
      </c>
      <c r="IY266" s="154">
        <f t="shared" si="418"/>
        <v>0</v>
      </c>
      <c r="IZ266" s="154">
        <f t="shared" si="418"/>
        <v>0</v>
      </c>
      <c r="JA266" s="154">
        <f t="shared" ref="JA266:LL266" si="419">IF(OR($AL99=0,JA$165&gt;$E99,JA$165&lt;EOMONTH($D99,0)),0,IF(((($AJ99*((1+$AN99)^(JA$163-1))/12))-(JA264/$AM99))*$AM99&lt;0,0,((($AJ99*((1+$AN99)^(JA$163-1))/12))-(JA264/$AM99))*$AM99))</f>
        <v>0</v>
      </c>
      <c r="JB266" s="154">
        <f t="shared" si="419"/>
        <v>0</v>
      </c>
      <c r="JC266" s="154">
        <f t="shared" si="419"/>
        <v>0</v>
      </c>
      <c r="JD266" s="154">
        <f t="shared" si="419"/>
        <v>0</v>
      </c>
      <c r="JE266" s="154">
        <f t="shared" si="419"/>
        <v>0</v>
      </c>
      <c r="JF266" s="154">
        <f t="shared" si="419"/>
        <v>0</v>
      </c>
      <c r="JG266" s="154">
        <f t="shared" si="419"/>
        <v>0</v>
      </c>
      <c r="JH266" s="154">
        <f t="shared" si="419"/>
        <v>0</v>
      </c>
      <c r="JI266" s="154">
        <f t="shared" si="419"/>
        <v>0</v>
      </c>
      <c r="JJ266" s="154">
        <f t="shared" si="419"/>
        <v>0</v>
      </c>
      <c r="JK266" s="154">
        <f t="shared" si="419"/>
        <v>0</v>
      </c>
      <c r="JL266" s="154">
        <f t="shared" si="419"/>
        <v>0</v>
      </c>
      <c r="JM266" s="154">
        <f t="shared" si="419"/>
        <v>0</v>
      </c>
      <c r="JN266" s="154">
        <f t="shared" si="419"/>
        <v>0</v>
      </c>
      <c r="JO266" s="154">
        <f t="shared" si="419"/>
        <v>0</v>
      </c>
      <c r="JP266" s="154">
        <f t="shared" si="419"/>
        <v>0</v>
      </c>
      <c r="JQ266" s="154">
        <f t="shared" si="419"/>
        <v>0</v>
      </c>
      <c r="JR266" s="154">
        <f t="shared" si="419"/>
        <v>0</v>
      </c>
      <c r="JS266" s="154">
        <f t="shared" si="419"/>
        <v>0</v>
      </c>
      <c r="JT266" s="154">
        <f t="shared" si="419"/>
        <v>0</v>
      </c>
      <c r="JU266" s="154">
        <f t="shared" si="419"/>
        <v>0</v>
      </c>
      <c r="JV266" s="154">
        <f t="shared" si="419"/>
        <v>0</v>
      </c>
      <c r="JW266" s="154">
        <f t="shared" si="419"/>
        <v>0</v>
      </c>
      <c r="JX266" s="154">
        <f t="shared" si="419"/>
        <v>0</v>
      </c>
      <c r="JY266" s="154">
        <f t="shared" si="419"/>
        <v>0</v>
      </c>
      <c r="JZ266" s="154">
        <f t="shared" si="419"/>
        <v>0</v>
      </c>
      <c r="KA266" s="154">
        <f t="shared" si="419"/>
        <v>0</v>
      </c>
      <c r="KB266" s="154">
        <f t="shared" si="419"/>
        <v>0</v>
      </c>
      <c r="KC266" s="154">
        <f t="shared" si="419"/>
        <v>0</v>
      </c>
      <c r="KD266" s="154">
        <f t="shared" si="419"/>
        <v>0</v>
      </c>
      <c r="KE266" s="154">
        <f t="shared" si="419"/>
        <v>0</v>
      </c>
      <c r="KF266" s="154">
        <f t="shared" si="419"/>
        <v>0</v>
      </c>
      <c r="KG266" s="154">
        <f t="shared" si="419"/>
        <v>0</v>
      </c>
      <c r="KH266" s="154">
        <f t="shared" si="419"/>
        <v>0</v>
      </c>
      <c r="KI266" s="154">
        <f t="shared" si="419"/>
        <v>0</v>
      </c>
      <c r="KJ266" s="154">
        <f t="shared" si="419"/>
        <v>0</v>
      </c>
      <c r="KK266" s="154">
        <f t="shared" si="419"/>
        <v>0</v>
      </c>
      <c r="KL266" s="154">
        <f t="shared" si="419"/>
        <v>0</v>
      </c>
      <c r="KM266" s="154">
        <f t="shared" si="419"/>
        <v>0</v>
      </c>
      <c r="KN266" s="154">
        <f t="shared" si="419"/>
        <v>0</v>
      </c>
      <c r="KO266" s="154">
        <f t="shared" si="419"/>
        <v>0</v>
      </c>
      <c r="KP266" s="154">
        <f t="shared" si="419"/>
        <v>0</v>
      </c>
      <c r="KQ266" s="154">
        <f t="shared" si="419"/>
        <v>0</v>
      </c>
      <c r="KR266" s="154">
        <f t="shared" si="419"/>
        <v>0</v>
      </c>
      <c r="KS266" s="154">
        <f t="shared" si="419"/>
        <v>0</v>
      </c>
      <c r="KT266" s="154">
        <f t="shared" si="419"/>
        <v>0</v>
      </c>
      <c r="KU266" s="154">
        <f t="shared" si="419"/>
        <v>0</v>
      </c>
      <c r="KV266" s="154">
        <f t="shared" si="419"/>
        <v>0</v>
      </c>
      <c r="KW266" s="154">
        <f t="shared" si="419"/>
        <v>0</v>
      </c>
      <c r="KX266" s="154">
        <f t="shared" si="419"/>
        <v>0</v>
      </c>
      <c r="KY266" s="154">
        <f t="shared" si="419"/>
        <v>0</v>
      </c>
      <c r="KZ266" s="154">
        <f t="shared" si="419"/>
        <v>0</v>
      </c>
      <c r="LA266" s="154">
        <f t="shared" si="419"/>
        <v>0</v>
      </c>
      <c r="LB266" s="154">
        <f t="shared" si="419"/>
        <v>0</v>
      </c>
      <c r="LC266" s="154">
        <f t="shared" si="419"/>
        <v>0</v>
      </c>
      <c r="LD266" s="154">
        <f t="shared" si="419"/>
        <v>0</v>
      </c>
      <c r="LE266" s="154">
        <f t="shared" si="419"/>
        <v>0</v>
      </c>
      <c r="LF266" s="154">
        <f t="shared" si="419"/>
        <v>0</v>
      </c>
      <c r="LG266" s="154">
        <f t="shared" si="419"/>
        <v>0</v>
      </c>
      <c r="LH266" s="154">
        <f t="shared" si="419"/>
        <v>0</v>
      </c>
      <c r="LI266" s="154">
        <f t="shared" si="419"/>
        <v>0</v>
      </c>
      <c r="LJ266" s="154">
        <f t="shared" si="419"/>
        <v>0</v>
      </c>
      <c r="LK266" s="154">
        <f t="shared" si="419"/>
        <v>0</v>
      </c>
      <c r="LL266" s="154">
        <f t="shared" si="419"/>
        <v>0</v>
      </c>
      <c r="LM266" s="154">
        <f t="shared" ref="LM266:NK266" si="420">IF(OR($AL99=0,LM$165&gt;$E99,LM$165&lt;EOMONTH($D99,0)),0,IF(((($AJ99*((1+$AN99)^(LM$163-1))/12))-(LM264/$AM99))*$AM99&lt;0,0,((($AJ99*((1+$AN99)^(LM$163-1))/12))-(LM264/$AM99))*$AM99))</f>
        <v>0</v>
      </c>
      <c r="LN266" s="154">
        <f t="shared" si="420"/>
        <v>0</v>
      </c>
      <c r="LO266" s="154">
        <f t="shared" si="420"/>
        <v>0</v>
      </c>
      <c r="LP266" s="154">
        <f t="shared" si="420"/>
        <v>0</v>
      </c>
      <c r="LQ266" s="154">
        <f t="shared" si="420"/>
        <v>0</v>
      </c>
      <c r="LR266" s="154">
        <f t="shared" si="420"/>
        <v>0</v>
      </c>
      <c r="LS266" s="154">
        <f t="shared" si="420"/>
        <v>0</v>
      </c>
      <c r="LT266" s="154">
        <f t="shared" si="420"/>
        <v>0</v>
      </c>
      <c r="LU266" s="154">
        <f t="shared" si="420"/>
        <v>0</v>
      </c>
      <c r="LV266" s="154">
        <f t="shared" si="420"/>
        <v>0</v>
      </c>
      <c r="LW266" s="154">
        <f t="shared" si="420"/>
        <v>0</v>
      </c>
      <c r="LX266" s="154">
        <f t="shared" si="420"/>
        <v>0</v>
      </c>
      <c r="LY266" s="154">
        <f t="shared" si="420"/>
        <v>0</v>
      </c>
      <c r="LZ266" s="154">
        <f t="shared" si="420"/>
        <v>0</v>
      </c>
      <c r="MA266" s="154">
        <f t="shared" si="420"/>
        <v>0</v>
      </c>
      <c r="MB266" s="154">
        <f t="shared" si="420"/>
        <v>0</v>
      </c>
      <c r="MC266" s="154">
        <f t="shared" si="420"/>
        <v>0</v>
      </c>
      <c r="MD266" s="154">
        <f t="shared" si="420"/>
        <v>0</v>
      </c>
      <c r="ME266" s="154">
        <f t="shared" si="420"/>
        <v>0</v>
      </c>
      <c r="MF266" s="154">
        <f t="shared" si="420"/>
        <v>0</v>
      </c>
      <c r="MG266" s="154">
        <f t="shared" si="420"/>
        <v>0</v>
      </c>
      <c r="MH266" s="154">
        <f t="shared" si="420"/>
        <v>0</v>
      </c>
      <c r="MI266" s="154">
        <f t="shared" si="420"/>
        <v>0</v>
      </c>
      <c r="MJ266" s="154">
        <f t="shared" si="420"/>
        <v>0</v>
      </c>
      <c r="MK266" s="154">
        <f t="shared" si="420"/>
        <v>0</v>
      </c>
      <c r="ML266" s="154">
        <f t="shared" si="420"/>
        <v>0</v>
      </c>
      <c r="MM266" s="154">
        <f t="shared" si="420"/>
        <v>0</v>
      </c>
      <c r="MN266" s="154">
        <f t="shared" si="420"/>
        <v>0</v>
      </c>
      <c r="MO266" s="154">
        <f t="shared" si="420"/>
        <v>0</v>
      </c>
      <c r="MP266" s="154">
        <f t="shared" si="420"/>
        <v>0</v>
      </c>
      <c r="MQ266" s="154">
        <f t="shared" si="420"/>
        <v>0</v>
      </c>
      <c r="MR266" s="154">
        <f t="shared" si="420"/>
        <v>0</v>
      </c>
      <c r="MS266" s="154">
        <f t="shared" si="420"/>
        <v>0</v>
      </c>
      <c r="MT266" s="154">
        <f t="shared" si="420"/>
        <v>0</v>
      </c>
      <c r="MU266" s="154">
        <f t="shared" si="420"/>
        <v>0</v>
      </c>
      <c r="MV266" s="154">
        <f t="shared" si="420"/>
        <v>0</v>
      </c>
      <c r="MW266" s="154">
        <f t="shared" si="420"/>
        <v>0</v>
      </c>
      <c r="MX266" s="154">
        <f t="shared" si="420"/>
        <v>0</v>
      </c>
      <c r="MY266" s="154">
        <f t="shared" si="420"/>
        <v>0</v>
      </c>
      <c r="MZ266" s="154">
        <f t="shared" si="420"/>
        <v>0</v>
      </c>
      <c r="NA266" s="154">
        <f t="shared" si="420"/>
        <v>0</v>
      </c>
      <c r="NB266" s="154">
        <f t="shared" si="420"/>
        <v>0</v>
      </c>
      <c r="NC266" s="154">
        <f t="shared" si="420"/>
        <v>0</v>
      </c>
      <c r="ND266" s="154">
        <f t="shared" si="420"/>
        <v>0</v>
      </c>
      <c r="NE266" s="154">
        <f t="shared" si="420"/>
        <v>0</v>
      </c>
      <c r="NF266" s="154">
        <f t="shared" si="420"/>
        <v>0</v>
      </c>
      <c r="NG266" s="154">
        <f t="shared" si="420"/>
        <v>0</v>
      </c>
      <c r="NH266" s="154">
        <f t="shared" si="420"/>
        <v>0</v>
      </c>
      <c r="NI266" s="154">
        <f t="shared" si="420"/>
        <v>0</v>
      </c>
      <c r="NJ266" s="154">
        <f t="shared" si="420"/>
        <v>0</v>
      </c>
      <c r="NK266" s="157">
        <f t="shared" si="420"/>
        <v>0</v>
      </c>
    </row>
    <row r="267" spans="1:375" x14ac:dyDescent="0.25">
      <c r="A267" s="156">
        <f t="shared" si="414"/>
        <v>-36166.666666666664</v>
      </c>
      <c r="B267" s="48" t="s">
        <v>155</v>
      </c>
      <c r="C267" s="153" t="s">
        <v>141</v>
      </c>
      <c r="D267" s="154">
        <f t="shared" ref="D267:BO267" si="421">IF(AND(D$165&gt;=EOMONTH($D99,0),D$165&lt;EOMONTH($D99,$S99)),-D264,0)</f>
        <v>-9041.6666666666661</v>
      </c>
      <c r="E267" s="154">
        <f t="shared" si="421"/>
        <v>-9041.6666666666661</v>
      </c>
      <c r="F267" s="154">
        <f t="shared" si="421"/>
        <v>-9041.6666666666661</v>
      </c>
      <c r="G267" s="154">
        <f t="shared" si="421"/>
        <v>-9041.6666666666661</v>
      </c>
      <c r="H267" s="154">
        <f t="shared" si="421"/>
        <v>0</v>
      </c>
      <c r="I267" s="154">
        <f t="shared" si="421"/>
        <v>0</v>
      </c>
      <c r="J267" s="154">
        <f t="shared" si="421"/>
        <v>0</v>
      </c>
      <c r="K267" s="154">
        <f t="shared" si="421"/>
        <v>0</v>
      </c>
      <c r="L267" s="154">
        <f t="shared" si="421"/>
        <v>0</v>
      </c>
      <c r="M267" s="154">
        <f t="shared" si="421"/>
        <v>0</v>
      </c>
      <c r="N267" s="154">
        <f t="shared" si="421"/>
        <v>0</v>
      </c>
      <c r="O267" s="154">
        <f t="shared" si="421"/>
        <v>0</v>
      </c>
      <c r="P267" s="154">
        <f t="shared" si="421"/>
        <v>0</v>
      </c>
      <c r="Q267" s="154">
        <f t="shared" si="421"/>
        <v>0</v>
      </c>
      <c r="R267" s="154">
        <f t="shared" si="421"/>
        <v>0</v>
      </c>
      <c r="S267" s="154">
        <f t="shared" si="421"/>
        <v>0</v>
      </c>
      <c r="T267" s="154">
        <f t="shared" si="421"/>
        <v>0</v>
      </c>
      <c r="U267" s="154">
        <f t="shared" si="421"/>
        <v>0</v>
      </c>
      <c r="V267" s="154">
        <f t="shared" si="421"/>
        <v>0</v>
      </c>
      <c r="W267" s="154">
        <f t="shared" si="421"/>
        <v>0</v>
      </c>
      <c r="X267" s="154">
        <f t="shared" si="421"/>
        <v>0</v>
      </c>
      <c r="Y267" s="154">
        <f t="shared" si="421"/>
        <v>0</v>
      </c>
      <c r="Z267" s="154">
        <f t="shared" si="421"/>
        <v>0</v>
      </c>
      <c r="AA267" s="154">
        <f t="shared" si="421"/>
        <v>0</v>
      </c>
      <c r="AB267" s="154">
        <f t="shared" si="421"/>
        <v>0</v>
      </c>
      <c r="AC267" s="154">
        <f t="shared" si="421"/>
        <v>0</v>
      </c>
      <c r="AD267" s="154">
        <f t="shared" si="421"/>
        <v>0</v>
      </c>
      <c r="AE267" s="154">
        <f t="shared" si="421"/>
        <v>0</v>
      </c>
      <c r="AF267" s="154">
        <f t="shared" si="421"/>
        <v>0</v>
      </c>
      <c r="AG267" s="154">
        <f t="shared" si="421"/>
        <v>0</v>
      </c>
      <c r="AH267" s="154">
        <f t="shared" si="421"/>
        <v>0</v>
      </c>
      <c r="AI267" s="154">
        <f t="shared" si="421"/>
        <v>0</v>
      </c>
      <c r="AJ267" s="154">
        <f t="shared" si="421"/>
        <v>0</v>
      </c>
      <c r="AK267" s="154">
        <f t="shared" si="421"/>
        <v>0</v>
      </c>
      <c r="AL267" s="154">
        <f t="shared" si="421"/>
        <v>0</v>
      </c>
      <c r="AM267" s="154">
        <f t="shared" si="421"/>
        <v>0</v>
      </c>
      <c r="AN267" s="154">
        <f t="shared" si="421"/>
        <v>0</v>
      </c>
      <c r="AO267" s="154">
        <f t="shared" si="421"/>
        <v>0</v>
      </c>
      <c r="AP267" s="154">
        <f t="shared" si="421"/>
        <v>0</v>
      </c>
      <c r="AQ267" s="154">
        <f t="shared" si="421"/>
        <v>0</v>
      </c>
      <c r="AR267" s="154">
        <f t="shared" si="421"/>
        <v>0</v>
      </c>
      <c r="AS267" s="154">
        <f t="shared" si="421"/>
        <v>0</v>
      </c>
      <c r="AT267" s="154">
        <f t="shared" si="421"/>
        <v>0</v>
      </c>
      <c r="AU267" s="154">
        <f t="shared" si="421"/>
        <v>0</v>
      </c>
      <c r="AV267" s="154">
        <f t="shared" si="421"/>
        <v>0</v>
      </c>
      <c r="AW267" s="154">
        <f t="shared" si="421"/>
        <v>0</v>
      </c>
      <c r="AX267" s="154">
        <f t="shared" si="421"/>
        <v>0</v>
      </c>
      <c r="AY267" s="154">
        <f t="shared" si="421"/>
        <v>0</v>
      </c>
      <c r="AZ267" s="154">
        <f t="shared" si="421"/>
        <v>0</v>
      </c>
      <c r="BA267" s="154">
        <f t="shared" si="421"/>
        <v>0</v>
      </c>
      <c r="BB267" s="154">
        <f t="shared" si="421"/>
        <v>0</v>
      </c>
      <c r="BC267" s="154">
        <f t="shared" si="421"/>
        <v>0</v>
      </c>
      <c r="BD267" s="154">
        <f t="shared" si="421"/>
        <v>0</v>
      </c>
      <c r="BE267" s="154">
        <f t="shared" si="421"/>
        <v>0</v>
      </c>
      <c r="BF267" s="154">
        <f t="shared" si="421"/>
        <v>0</v>
      </c>
      <c r="BG267" s="154">
        <f t="shared" si="421"/>
        <v>0</v>
      </c>
      <c r="BH267" s="154">
        <f t="shared" si="421"/>
        <v>0</v>
      </c>
      <c r="BI267" s="154">
        <f t="shared" si="421"/>
        <v>0</v>
      </c>
      <c r="BJ267" s="154">
        <f t="shared" si="421"/>
        <v>0</v>
      </c>
      <c r="BK267" s="154">
        <f t="shared" si="421"/>
        <v>0</v>
      </c>
      <c r="BL267" s="154">
        <f t="shared" si="421"/>
        <v>0</v>
      </c>
      <c r="BM267" s="154">
        <f t="shared" si="421"/>
        <v>0</v>
      </c>
      <c r="BN267" s="154">
        <f t="shared" si="421"/>
        <v>0</v>
      </c>
      <c r="BO267" s="154">
        <f t="shared" si="421"/>
        <v>0</v>
      </c>
      <c r="BP267" s="154">
        <f t="shared" ref="BP267:EA267" si="422">IF(AND(BP$165&gt;=EOMONTH($D99,0),BP$165&lt;EOMONTH($D99,$S99)),-BP264,0)</f>
        <v>0</v>
      </c>
      <c r="BQ267" s="154">
        <f t="shared" si="422"/>
        <v>0</v>
      </c>
      <c r="BR267" s="154">
        <f t="shared" si="422"/>
        <v>0</v>
      </c>
      <c r="BS267" s="154">
        <f t="shared" si="422"/>
        <v>0</v>
      </c>
      <c r="BT267" s="154">
        <f t="shared" si="422"/>
        <v>0</v>
      </c>
      <c r="BU267" s="154">
        <f t="shared" si="422"/>
        <v>0</v>
      </c>
      <c r="BV267" s="154">
        <f t="shared" si="422"/>
        <v>0</v>
      </c>
      <c r="BW267" s="154">
        <f t="shared" si="422"/>
        <v>0</v>
      </c>
      <c r="BX267" s="154">
        <f t="shared" si="422"/>
        <v>0</v>
      </c>
      <c r="BY267" s="154">
        <f t="shared" si="422"/>
        <v>0</v>
      </c>
      <c r="BZ267" s="154">
        <f t="shared" si="422"/>
        <v>0</v>
      </c>
      <c r="CA267" s="154">
        <f t="shared" si="422"/>
        <v>0</v>
      </c>
      <c r="CB267" s="154">
        <f t="shared" si="422"/>
        <v>0</v>
      </c>
      <c r="CC267" s="154">
        <f t="shared" si="422"/>
        <v>0</v>
      </c>
      <c r="CD267" s="154">
        <f t="shared" si="422"/>
        <v>0</v>
      </c>
      <c r="CE267" s="154">
        <f t="shared" si="422"/>
        <v>0</v>
      </c>
      <c r="CF267" s="154">
        <f t="shared" si="422"/>
        <v>0</v>
      </c>
      <c r="CG267" s="154">
        <f t="shared" si="422"/>
        <v>0</v>
      </c>
      <c r="CH267" s="154">
        <f t="shared" si="422"/>
        <v>0</v>
      </c>
      <c r="CI267" s="154">
        <f t="shared" si="422"/>
        <v>0</v>
      </c>
      <c r="CJ267" s="154">
        <f t="shared" si="422"/>
        <v>0</v>
      </c>
      <c r="CK267" s="154">
        <f t="shared" si="422"/>
        <v>0</v>
      </c>
      <c r="CL267" s="154">
        <f t="shared" si="422"/>
        <v>0</v>
      </c>
      <c r="CM267" s="154">
        <f t="shared" si="422"/>
        <v>0</v>
      </c>
      <c r="CN267" s="154">
        <f t="shared" si="422"/>
        <v>0</v>
      </c>
      <c r="CO267" s="154">
        <f t="shared" si="422"/>
        <v>0</v>
      </c>
      <c r="CP267" s="154">
        <f t="shared" si="422"/>
        <v>0</v>
      </c>
      <c r="CQ267" s="154">
        <f t="shared" si="422"/>
        <v>0</v>
      </c>
      <c r="CR267" s="154">
        <f t="shared" si="422"/>
        <v>0</v>
      </c>
      <c r="CS267" s="154">
        <f t="shared" si="422"/>
        <v>0</v>
      </c>
      <c r="CT267" s="154">
        <f t="shared" si="422"/>
        <v>0</v>
      </c>
      <c r="CU267" s="154">
        <f t="shared" si="422"/>
        <v>0</v>
      </c>
      <c r="CV267" s="154">
        <f t="shared" si="422"/>
        <v>0</v>
      </c>
      <c r="CW267" s="154">
        <f t="shared" si="422"/>
        <v>0</v>
      </c>
      <c r="CX267" s="154">
        <f t="shared" si="422"/>
        <v>0</v>
      </c>
      <c r="CY267" s="154">
        <f t="shared" si="422"/>
        <v>0</v>
      </c>
      <c r="CZ267" s="154">
        <f t="shared" si="422"/>
        <v>0</v>
      </c>
      <c r="DA267" s="154">
        <f t="shared" si="422"/>
        <v>0</v>
      </c>
      <c r="DB267" s="154">
        <f t="shared" si="422"/>
        <v>0</v>
      </c>
      <c r="DC267" s="154">
        <f t="shared" si="422"/>
        <v>0</v>
      </c>
      <c r="DD267" s="154">
        <f t="shared" si="422"/>
        <v>0</v>
      </c>
      <c r="DE267" s="154">
        <f t="shared" si="422"/>
        <v>0</v>
      </c>
      <c r="DF267" s="154">
        <f t="shared" si="422"/>
        <v>0</v>
      </c>
      <c r="DG267" s="154">
        <f t="shared" si="422"/>
        <v>0</v>
      </c>
      <c r="DH267" s="154">
        <f t="shared" si="422"/>
        <v>0</v>
      </c>
      <c r="DI267" s="154">
        <f t="shared" si="422"/>
        <v>0</v>
      </c>
      <c r="DJ267" s="154">
        <f t="shared" si="422"/>
        <v>0</v>
      </c>
      <c r="DK267" s="154">
        <f t="shared" si="422"/>
        <v>0</v>
      </c>
      <c r="DL267" s="154">
        <f t="shared" si="422"/>
        <v>0</v>
      </c>
      <c r="DM267" s="154">
        <f t="shared" si="422"/>
        <v>0</v>
      </c>
      <c r="DN267" s="154">
        <f t="shared" si="422"/>
        <v>0</v>
      </c>
      <c r="DO267" s="154">
        <f t="shared" si="422"/>
        <v>0</v>
      </c>
      <c r="DP267" s="154">
        <f t="shared" si="422"/>
        <v>0</v>
      </c>
      <c r="DQ267" s="154">
        <f t="shared" si="422"/>
        <v>0</v>
      </c>
      <c r="DR267" s="154">
        <f t="shared" si="422"/>
        <v>0</v>
      </c>
      <c r="DS267" s="154">
        <f t="shared" si="422"/>
        <v>0</v>
      </c>
      <c r="DT267" s="154">
        <f t="shared" si="422"/>
        <v>0</v>
      </c>
      <c r="DU267" s="154">
        <f t="shared" si="422"/>
        <v>0</v>
      </c>
      <c r="DV267" s="154">
        <f t="shared" si="422"/>
        <v>0</v>
      </c>
      <c r="DW267" s="154">
        <f t="shared" si="422"/>
        <v>0</v>
      </c>
      <c r="DX267" s="154">
        <f t="shared" si="422"/>
        <v>0</v>
      </c>
      <c r="DY267" s="154">
        <f t="shared" si="422"/>
        <v>0</v>
      </c>
      <c r="DZ267" s="154">
        <f t="shared" si="422"/>
        <v>0</v>
      </c>
      <c r="EA267" s="154">
        <f t="shared" si="422"/>
        <v>0</v>
      </c>
      <c r="EB267" s="154">
        <f t="shared" ref="EB267:GM267" si="423">IF(AND(EB$165&gt;=EOMONTH($D99,0),EB$165&lt;EOMONTH($D99,$S99)),-EB264,0)</f>
        <v>0</v>
      </c>
      <c r="EC267" s="154">
        <f t="shared" si="423"/>
        <v>0</v>
      </c>
      <c r="ED267" s="154">
        <f t="shared" si="423"/>
        <v>0</v>
      </c>
      <c r="EE267" s="154">
        <f t="shared" si="423"/>
        <v>0</v>
      </c>
      <c r="EF267" s="154">
        <f t="shared" si="423"/>
        <v>0</v>
      </c>
      <c r="EG267" s="154">
        <f t="shared" si="423"/>
        <v>0</v>
      </c>
      <c r="EH267" s="154">
        <f t="shared" si="423"/>
        <v>0</v>
      </c>
      <c r="EI267" s="154">
        <f t="shared" si="423"/>
        <v>0</v>
      </c>
      <c r="EJ267" s="154">
        <f t="shared" si="423"/>
        <v>0</v>
      </c>
      <c r="EK267" s="154">
        <f t="shared" si="423"/>
        <v>0</v>
      </c>
      <c r="EL267" s="154">
        <f t="shared" si="423"/>
        <v>0</v>
      </c>
      <c r="EM267" s="154">
        <f t="shared" si="423"/>
        <v>0</v>
      </c>
      <c r="EN267" s="154">
        <f t="shared" si="423"/>
        <v>0</v>
      </c>
      <c r="EO267" s="154">
        <f t="shared" si="423"/>
        <v>0</v>
      </c>
      <c r="EP267" s="154">
        <f t="shared" si="423"/>
        <v>0</v>
      </c>
      <c r="EQ267" s="154">
        <f t="shared" si="423"/>
        <v>0</v>
      </c>
      <c r="ER267" s="154">
        <f t="shared" si="423"/>
        <v>0</v>
      </c>
      <c r="ES267" s="154">
        <f t="shared" si="423"/>
        <v>0</v>
      </c>
      <c r="ET267" s="154">
        <f t="shared" si="423"/>
        <v>0</v>
      </c>
      <c r="EU267" s="154">
        <f t="shared" si="423"/>
        <v>0</v>
      </c>
      <c r="EV267" s="154">
        <f t="shared" si="423"/>
        <v>0</v>
      </c>
      <c r="EW267" s="154">
        <f t="shared" si="423"/>
        <v>0</v>
      </c>
      <c r="EX267" s="154">
        <f t="shared" si="423"/>
        <v>0</v>
      </c>
      <c r="EY267" s="154">
        <f t="shared" si="423"/>
        <v>0</v>
      </c>
      <c r="EZ267" s="154">
        <f t="shared" si="423"/>
        <v>0</v>
      </c>
      <c r="FA267" s="154">
        <f t="shared" si="423"/>
        <v>0</v>
      </c>
      <c r="FB267" s="154">
        <f t="shared" si="423"/>
        <v>0</v>
      </c>
      <c r="FC267" s="154">
        <f t="shared" si="423"/>
        <v>0</v>
      </c>
      <c r="FD267" s="154">
        <f t="shared" si="423"/>
        <v>0</v>
      </c>
      <c r="FE267" s="154">
        <f t="shared" si="423"/>
        <v>0</v>
      </c>
      <c r="FF267" s="154">
        <f t="shared" si="423"/>
        <v>0</v>
      </c>
      <c r="FG267" s="154">
        <f t="shared" si="423"/>
        <v>0</v>
      </c>
      <c r="FH267" s="154">
        <f t="shared" si="423"/>
        <v>0</v>
      </c>
      <c r="FI267" s="154">
        <f t="shared" si="423"/>
        <v>0</v>
      </c>
      <c r="FJ267" s="154">
        <f t="shared" si="423"/>
        <v>0</v>
      </c>
      <c r="FK267" s="154">
        <f t="shared" si="423"/>
        <v>0</v>
      </c>
      <c r="FL267" s="154">
        <f t="shared" si="423"/>
        <v>0</v>
      </c>
      <c r="FM267" s="154">
        <f t="shared" si="423"/>
        <v>0</v>
      </c>
      <c r="FN267" s="154">
        <f t="shared" si="423"/>
        <v>0</v>
      </c>
      <c r="FO267" s="154">
        <f t="shared" si="423"/>
        <v>0</v>
      </c>
      <c r="FP267" s="154">
        <f t="shared" si="423"/>
        <v>0</v>
      </c>
      <c r="FQ267" s="154">
        <f t="shared" si="423"/>
        <v>0</v>
      </c>
      <c r="FR267" s="154">
        <f t="shared" si="423"/>
        <v>0</v>
      </c>
      <c r="FS267" s="154">
        <f t="shared" si="423"/>
        <v>0</v>
      </c>
      <c r="FT267" s="154">
        <f t="shared" si="423"/>
        <v>0</v>
      </c>
      <c r="FU267" s="154">
        <f t="shared" si="423"/>
        <v>0</v>
      </c>
      <c r="FV267" s="154">
        <f t="shared" si="423"/>
        <v>0</v>
      </c>
      <c r="FW267" s="154">
        <f t="shared" si="423"/>
        <v>0</v>
      </c>
      <c r="FX267" s="154">
        <f t="shared" si="423"/>
        <v>0</v>
      </c>
      <c r="FY267" s="154">
        <f t="shared" si="423"/>
        <v>0</v>
      </c>
      <c r="FZ267" s="154">
        <f t="shared" si="423"/>
        <v>0</v>
      </c>
      <c r="GA267" s="154">
        <f t="shared" si="423"/>
        <v>0</v>
      </c>
      <c r="GB267" s="154">
        <f t="shared" si="423"/>
        <v>0</v>
      </c>
      <c r="GC267" s="154">
        <f t="shared" si="423"/>
        <v>0</v>
      </c>
      <c r="GD267" s="154">
        <f t="shared" si="423"/>
        <v>0</v>
      </c>
      <c r="GE267" s="154">
        <f t="shared" si="423"/>
        <v>0</v>
      </c>
      <c r="GF267" s="154">
        <f t="shared" si="423"/>
        <v>0</v>
      </c>
      <c r="GG267" s="154">
        <f t="shared" si="423"/>
        <v>0</v>
      </c>
      <c r="GH267" s="154">
        <f t="shared" si="423"/>
        <v>0</v>
      </c>
      <c r="GI267" s="154">
        <f t="shared" si="423"/>
        <v>0</v>
      </c>
      <c r="GJ267" s="154">
        <f t="shared" si="423"/>
        <v>0</v>
      </c>
      <c r="GK267" s="154">
        <f t="shared" si="423"/>
        <v>0</v>
      </c>
      <c r="GL267" s="154">
        <f t="shared" si="423"/>
        <v>0</v>
      </c>
      <c r="GM267" s="154">
        <f t="shared" si="423"/>
        <v>0</v>
      </c>
      <c r="GN267" s="154">
        <f t="shared" ref="GN267:IY267" si="424">IF(AND(GN$165&gt;=EOMONTH($D99,0),GN$165&lt;EOMONTH($D99,$S99)),-GN264,0)</f>
        <v>0</v>
      </c>
      <c r="GO267" s="154">
        <f t="shared" si="424"/>
        <v>0</v>
      </c>
      <c r="GP267" s="154">
        <f t="shared" si="424"/>
        <v>0</v>
      </c>
      <c r="GQ267" s="154">
        <f t="shared" si="424"/>
        <v>0</v>
      </c>
      <c r="GR267" s="154">
        <f t="shared" si="424"/>
        <v>0</v>
      </c>
      <c r="GS267" s="154">
        <f t="shared" si="424"/>
        <v>0</v>
      </c>
      <c r="GT267" s="154">
        <f t="shared" si="424"/>
        <v>0</v>
      </c>
      <c r="GU267" s="154">
        <f t="shared" si="424"/>
        <v>0</v>
      </c>
      <c r="GV267" s="154">
        <f t="shared" si="424"/>
        <v>0</v>
      </c>
      <c r="GW267" s="154">
        <f t="shared" si="424"/>
        <v>0</v>
      </c>
      <c r="GX267" s="154">
        <f t="shared" si="424"/>
        <v>0</v>
      </c>
      <c r="GY267" s="154">
        <f t="shared" si="424"/>
        <v>0</v>
      </c>
      <c r="GZ267" s="154">
        <f t="shared" si="424"/>
        <v>0</v>
      </c>
      <c r="HA267" s="154">
        <f t="shared" si="424"/>
        <v>0</v>
      </c>
      <c r="HB267" s="154">
        <f t="shared" si="424"/>
        <v>0</v>
      </c>
      <c r="HC267" s="154">
        <f t="shared" si="424"/>
        <v>0</v>
      </c>
      <c r="HD267" s="154">
        <f t="shared" si="424"/>
        <v>0</v>
      </c>
      <c r="HE267" s="154">
        <f t="shared" si="424"/>
        <v>0</v>
      </c>
      <c r="HF267" s="154">
        <f t="shared" si="424"/>
        <v>0</v>
      </c>
      <c r="HG267" s="154">
        <f t="shared" si="424"/>
        <v>0</v>
      </c>
      <c r="HH267" s="154">
        <f t="shared" si="424"/>
        <v>0</v>
      </c>
      <c r="HI267" s="154">
        <f t="shared" si="424"/>
        <v>0</v>
      </c>
      <c r="HJ267" s="154">
        <f t="shared" si="424"/>
        <v>0</v>
      </c>
      <c r="HK267" s="154">
        <f t="shared" si="424"/>
        <v>0</v>
      </c>
      <c r="HL267" s="154">
        <f t="shared" si="424"/>
        <v>0</v>
      </c>
      <c r="HM267" s="154">
        <f t="shared" si="424"/>
        <v>0</v>
      </c>
      <c r="HN267" s="154">
        <f t="shared" si="424"/>
        <v>0</v>
      </c>
      <c r="HO267" s="154">
        <f t="shared" si="424"/>
        <v>0</v>
      </c>
      <c r="HP267" s="154">
        <f t="shared" si="424"/>
        <v>0</v>
      </c>
      <c r="HQ267" s="154">
        <f t="shared" si="424"/>
        <v>0</v>
      </c>
      <c r="HR267" s="154">
        <f t="shared" si="424"/>
        <v>0</v>
      </c>
      <c r="HS267" s="154">
        <f t="shared" si="424"/>
        <v>0</v>
      </c>
      <c r="HT267" s="154">
        <f t="shared" si="424"/>
        <v>0</v>
      </c>
      <c r="HU267" s="154">
        <f t="shared" si="424"/>
        <v>0</v>
      </c>
      <c r="HV267" s="154">
        <f t="shared" si="424"/>
        <v>0</v>
      </c>
      <c r="HW267" s="154">
        <f t="shared" si="424"/>
        <v>0</v>
      </c>
      <c r="HX267" s="154">
        <f t="shared" si="424"/>
        <v>0</v>
      </c>
      <c r="HY267" s="154">
        <f t="shared" si="424"/>
        <v>0</v>
      </c>
      <c r="HZ267" s="154">
        <f t="shared" si="424"/>
        <v>0</v>
      </c>
      <c r="IA267" s="154">
        <f t="shared" si="424"/>
        <v>0</v>
      </c>
      <c r="IB267" s="154">
        <f t="shared" si="424"/>
        <v>0</v>
      </c>
      <c r="IC267" s="154">
        <f t="shared" si="424"/>
        <v>0</v>
      </c>
      <c r="ID267" s="154">
        <f t="shared" si="424"/>
        <v>0</v>
      </c>
      <c r="IE267" s="154">
        <f t="shared" si="424"/>
        <v>0</v>
      </c>
      <c r="IF267" s="154">
        <f t="shared" si="424"/>
        <v>0</v>
      </c>
      <c r="IG267" s="154">
        <f t="shared" si="424"/>
        <v>0</v>
      </c>
      <c r="IH267" s="154">
        <f t="shared" si="424"/>
        <v>0</v>
      </c>
      <c r="II267" s="154">
        <f t="shared" si="424"/>
        <v>0</v>
      </c>
      <c r="IJ267" s="154">
        <f t="shared" si="424"/>
        <v>0</v>
      </c>
      <c r="IK267" s="154">
        <f t="shared" si="424"/>
        <v>0</v>
      </c>
      <c r="IL267" s="154">
        <f t="shared" si="424"/>
        <v>0</v>
      </c>
      <c r="IM267" s="154">
        <f t="shared" si="424"/>
        <v>0</v>
      </c>
      <c r="IN267" s="154">
        <f t="shared" si="424"/>
        <v>0</v>
      </c>
      <c r="IO267" s="154">
        <f t="shared" si="424"/>
        <v>0</v>
      </c>
      <c r="IP267" s="154">
        <f t="shared" si="424"/>
        <v>0</v>
      </c>
      <c r="IQ267" s="154">
        <f t="shared" si="424"/>
        <v>0</v>
      </c>
      <c r="IR267" s="154">
        <f t="shared" si="424"/>
        <v>0</v>
      </c>
      <c r="IS267" s="154">
        <f t="shared" si="424"/>
        <v>0</v>
      </c>
      <c r="IT267" s="154">
        <f t="shared" si="424"/>
        <v>0</v>
      </c>
      <c r="IU267" s="154">
        <f t="shared" si="424"/>
        <v>0</v>
      </c>
      <c r="IV267" s="154">
        <f t="shared" si="424"/>
        <v>0</v>
      </c>
      <c r="IW267" s="154">
        <f t="shared" si="424"/>
        <v>0</v>
      </c>
      <c r="IX267" s="154">
        <f t="shared" si="424"/>
        <v>0</v>
      </c>
      <c r="IY267" s="154">
        <f t="shared" si="424"/>
        <v>0</v>
      </c>
      <c r="IZ267" s="154">
        <f t="shared" ref="IZ267:LK267" si="425">IF(AND(IZ$165&gt;=EOMONTH($D99,0),IZ$165&lt;EOMONTH($D99,$S99)),-IZ264,0)</f>
        <v>0</v>
      </c>
      <c r="JA267" s="154">
        <f t="shared" si="425"/>
        <v>0</v>
      </c>
      <c r="JB267" s="154">
        <f t="shared" si="425"/>
        <v>0</v>
      </c>
      <c r="JC267" s="154">
        <f t="shared" si="425"/>
        <v>0</v>
      </c>
      <c r="JD267" s="154">
        <f t="shared" si="425"/>
        <v>0</v>
      </c>
      <c r="JE267" s="154">
        <f t="shared" si="425"/>
        <v>0</v>
      </c>
      <c r="JF267" s="154">
        <f t="shared" si="425"/>
        <v>0</v>
      </c>
      <c r="JG267" s="154">
        <f t="shared" si="425"/>
        <v>0</v>
      </c>
      <c r="JH267" s="154">
        <f t="shared" si="425"/>
        <v>0</v>
      </c>
      <c r="JI267" s="154">
        <f t="shared" si="425"/>
        <v>0</v>
      </c>
      <c r="JJ267" s="154">
        <f t="shared" si="425"/>
        <v>0</v>
      </c>
      <c r="JK267" s="154">
        <f t="shared" si="425"/>
        <v>0</v>
      </c>
      <c r="JL267" s="154">
        <f t="shared" si="425"/>
        <v>0</v>
      </c>
      <c r="JM267" s="154">
        <f t="shared" si="425"/>
        <v>0</v>
      </c>
      <c r="JN267" s="154">
        <f t="shared" si="425"/>
        <v>0</v>
      </c>
      <c r="JO267" s="154">
        <f t="shared" si="425"/>
        <v>0</v>
      </c>
      <c r="JP267" s="154">
        <f t="shared" si="425"/>
        <v>0</v>
      </c>
      <c r="JQ267" s="154">
        <f t="shared" si="425"/>
        <v>0</v>
      </c>
      <c r="JR267" s="154">
        <f t="shared" si="425"/>
        <v>0</v>
      </c>
      <c r="JS267" s="154">
        <f t="shared" si="425"/>
        <v>0</v>
      </c>
      <c r="JT267" s="154">
        <f t="shared" si="425"/>
        <v>0</v>
      </c>
      <c r="JU267" s="154">
        <f t="shared" si="425"/>
        <v>0</v>
      </c>
      <c r="JV267" s="154">
        <f t="shared" si="425"/>
        <v>0</v>
      </c>
      <c r="JW267" s="154">
        <f t="shared" si="425"/>
        <v>0</v>
      </c>
      <c r="JX267" s="154">
        <f t="shared" si="425"/>
        <v>0</v>
      </c>
      <c r="JY267" s="154">
        <f t="shared" si="425"/>
        <v>0</v>
      </c>
      <c r="JZ267" s="154">
        <f t="shared" si="425"/>
        <v>0</v>
      </c>
      <c r="KA267" s="154">
        <f t="shared" si="425"/>
        <v>0</v>
      </c>
      <c r="KB267" s="154">
        <f t="shared" si="425"/>
        <v>0</v>
      </c>
      <c r="KC267" s="154">
        <f t="shared" si="425"/>
        <v>0</v>
      </c>
      <c r="KD267" s="154">
        <f t="shared" si="425"/>
        <v>0</v>
      </c>
      <c r="KE267" s="154">
        <f t="shared" si="425"/>
        <v>0</v>
      </c>
      <c r="KF267" s="154">
        <f t="shared" si="425"/>
        <v>0</v>
      </c>
      <c r="KG267" s="154">
        <f t="shared" si="425"/>
        <v>0</v>
      </c>
      <c r="KH267" s="154">
        <f t="shared" si="425"/>
        <v>0</v>
      </c>
      <c r="KI267" s="154">
        <f t="shared" si="425"/>
        <v>0</v>
      </c>
      <c r="KJ267" s="154">
        <f t="shared" si="425"/>
        <v>0</v>
      </c>
      <c r="KK267" s="154">
        <f t="shared" si="425"/>
        <v>0</v>
      </c>
      <c r="KL267" s="154">
        <f t="shared" si="425"/>
        <v>0</v>
      </c>
      <c r="KM267" s="154">
        <f t="shared" si="425"/>
        <v>0</v>
      </c>
      <c r="KN267" s="154">
        <f t="shared" si="425"/>
        <v>0</v>
      </c>
      <c r="KO267" s="154">
        <f t="shared" si="425"/>
        <v>0</v>
      </c>
      <c r="KP267" s="154">
        <f t="shared" si="425"/>
        <v>0</v>
      </c>
      <c r="KQ267" s="154">
        <f t="shared" si="425"/>
        <v>0</v>
      </c>
      <c r="KR267" s="154">
        <f t="shared" si="425"/>
        <v>0</v>
      </c>
      <c r="KS267" s="154">
        <f t="shared" si="425"/>
        <v>0</v>
      </c>
      <c r="KT267" s="154">
        <f t="shared" si="425"/>
        <v>0</v>
      </c>
      <c r="KU267" s="154">
        <f t="shared" si="425"/>
        <v>0</v>
      </c>
      <c r="KV267" s="154">
        <f t="shared" si="425"/>
        <v>0</v>
      </c>
      <c r="KW267" s="154">
        <f t="shared" si="425"/>
        <v>0</v>
      </c>
      <c r="KX267" s="154">
        <f t="shared" si="425"/>
        <v>0</v>
      </c>
      <c r="KY267" s="154">
        <f t="shared" si="425"/>
        <v>0</v>
      </c>
      <c r="KZ267" s="154">
        <f t="shared" si="425"/>
        <v>0</v>
      </c>
      <c r="LA267" s="154">
        <f t="shared" si="425"/>
        <v>0</v>
      </c>
      <c r="LB267" s="154">
        <f t="shared" si="425"/>
        <v>0</v>
      </c>
      <c r="LC267" s="154">
        <f t="shared" si="425"/>
        <v>0</v>
      </c>
      <c r="LD267" s="154">
        <f t="shared" si="425"/>
        <v>0</v>
      </c>
      <c r="LE267" s="154">
        <f t="shared" si="425"/>
        <v>0</v>
      </c>
      <c r="LF267" s="154">
        <f t="shared" si="425"/>
        <v>0</v>
      </c>
      <c r="LG267" s="154">
        <f t="shared" si="425"/>
        <v>0</v>
      </c>
      <c r="LH267" s="154">
        <f t="shared" si="425"/>
        <v>0</v>
      </c>
      <c r="LI267" s="154">
        <f t="shared" si="425"/>
        <v>0</v>
      </c>
      <c r="LJ267" s="154">
        <f t="shared" si="425"/>
        <v>0</v>
      </c>
      <c r="LK267" s="154">
        <f t="shared" si="425"/>
        <v>0</v>
      </c>
      <c r="LL267" s="154">
        <f t="shared" ref="LL267:NK267" si="426">IF(AND(LL$165&gt;=EOMONTH($D99,0),LL$165&lt;EOMONTH($D99,$S99)),-LL264,0)</f>
        <v>0</v>
      </c>
      <c r="LM267" s="154">
        <f t="shared" si="426"/>
        <v>0</v>
      </c>
      <c r="LN267" s="154">
        <f t="shared" si="426"/>
        <v>0</v>
      </c>
      <c r="LO267" s="154">
        <f t="shared" si="426"/>
        <v>0</v>
      </c>
      <c r="LP267" s="154">
        <f t="shared" si="426"/>
        <v>0</v>
      </c>
      <c r="LQ267" s="154">
        <f t="shared" si="426"/>
        <v>0</v>
      </c>
      <c r="LR267" s="154">
        <f t="shared" si="426"/>
        <v>0</v>
      </c>
      <c r="LS267" s="154">
        <f t="shared" si="426"/>
        <v>0</v>
      </c>
      <c r="LT267" s="154">
        <f t="shared" si="426"/>
        <v>0</v>
      </c>
      <c r="LU267" s="154">
        <f t="shared" si="426"/>
        <v>0</v>
      </c>
      <c r="LV267" s="154">
        <f t="shared" si="426"/>
        <v>0</v>
      </c>
      <c r="LW267" s="154">
        <f t="shared" si="426"/>
        <v>0</v>
      </c>
      <c r="LX267" s="154">
        <f t="shared" si="426"/>
        <v>0</v>
      </c>
      <c r="LY267" s="154">
        <f t="shared" si="426"/>
        <v>0</v>
      </c>
      <c r="LZ267" s="154">
        <f t="shared" si="426"/>
        <v>0</v>
      </c>
      <c r="MA267" s="154">
        <f t="shared" si="426"/>
        <v>0</v>
      </c>
      <c r="MB267" s="154">
        <f t="shared" si="426"/>
        <v>0</v>
      </c>
      <c r="MC267" s="154">
        <f t="shared" si="426"/>
        <v>0</v>
      </c>
      <c r="MD267" s="154">
        <f t="shared" si="426"/>
        <v>0</v>
      </c>
      <c r="ME267" s="154">
        <f t="shared" si="426"/>
        <v>0</v>
      </c>
      <c r="MF267" s="154">
        <f t="shared" si="426"/>
        <v>0</v>
      </c>
      <c r="MG267" s="154">
        <f t="shared" si="426"/>
        <v>0</v>
      </c>
      <c r="MH267" s="154">
        <f t="shared" si="426"/>
        <v>0</v>
      </c>
      <c r="MI267" s="154">
        <f t="shared" si="426"/>
        <v>0</v>
      </c>
      <c r="MJ267" s="154">
        <f t="shared" si="426"/>
        <v>0</v>
      </c>
      <c r="MK267" s="154">
        <f t="shared" si="426"/>
        <v>0</v>
      </c>
      <c r="ML267" s="154">
        <f t="shared" si="426"/>
        <v>0</v>
      </c>
      <c r="MM267" s="154">
        <f t="shared" si="426"/>
        <v>0</v>
      </c>
      <c r="MN267" s="154">
        <f t="shared" si="426"/>
        <v>0</v>
      </c>
      <c r="MO267" s="154">
        <f t="shared" si="426"/>
        <v>0</v>
      </c>
      <c r="MP267" s="154">
        <f t="shared" si="426"/>
        <v>0</v>
      </c>
      <c r="MQ267" s="154">
        <f t="shared" si="426"/>
        <v>0</v>
      </c>
      <c r="MR267" s="154">
        <f t="shared" si="426"/>
        <v>0</v>
      </c>
      <c r="MS267" s="154">
        <f t="shared" si="426"/>
        <v>0</v>
      </c>
      <c r="MT267" s="154">
        <f t="shared" si="426"/>
        <v>0</v>
      </c>
      <c r="MU267" s="154">
        <f t="shared" si="426"/>
        <v>0</v>
      </c>
      <c r="MV267" s="154">
        <f t="shared" si="426"/>
        <v>0</v>
      </c>
      <c r="MW267" s="154">
        <f t="shared" si="426"/>
        <v>0</v>
      </c>
      <c r="MX267" s="154">
        <f t="shared" si="426"/>
        <v>0</v>
      </c>
      <c r="MY267" s="154">
        <f t="shared" si="426"/>
        <v>0</v>
      </c>
      <c r="MZ267" s="154">
        <f t="shared" si="426"/>
        <v>0</v>
      </c>
      <c r="NA267" s="154">
        <f t="shared" si="426"/>
        <v>0</v>
      </c>
      <c r="NB267" s="154">
        <f t="shared" si="426"/>
        <v>0</v>
      </c>
      <c r="NC267" s="154">
        <f t="shared" si="426"/>
        <v>0</v>
      </c>
      <c r="ND267" s="154">
        <f t="shared" si="426"/>
        <v>0</v>
      </c>
      <c r="NE267" s="154">
        <f t="shared" si="426"/>
        <v>0</v>
      </c>
      <c r="NF267" s="154">
        <f t="shared" si="426"/>
        <v>0</v>
      </c>
      <c r="NG267" s="154">
        <f t="shared" si="426"/>
        <v>0</v>
      </c>
      <c r="NH267" s="154">
        <f t="shared" si="426"/>
        <v>0</v>
      </c>
      <c r="NI267" s="154">
        <f t="shared" si="426"/>
        <v>0</v>
      </c>
      <c r="NJ267" s="154">
        <f t="shared" si="426"/>
        <v>0</v>
      </c>
      <c r="NK267" s="157">
        <f t="shared" si="426"/>
        <v>0</v>
      </c>
    </row>
    <row r="268" spans="1:375" x14ac:dyDescent="0.25">
      <c r="A268" s="156">
        <f t="shared" si="414"/>
        <v>1928440.9929759456</v>
      </c>
      <c r="B268" s="48" t="s">
        <v>153</v>
      </c>
      <c r="C268" s="153" t="s">
        <v>142</v>
      </c>
      <c r="D268" s="154">
        <f t="shared" ref="D268:BO268" si="427">IF(OR(D$165&lt;=EOMONTH($E99,$R99*(1-$O99)),D$165&gt;EOMONTH($E99,$P99*12*(1-$O99)+$Q99*12*$O99+$R99*(1-$O99))),0,FV($W99,ROUNDDOWN(YEARFRAC($D$165,D$165,1),0),,-($U99*(1-$O99)+$V99*$O99)*$B99/12,0))</f>
        <v>0</v>
      </c>
      <c r="E268" s="154">
        <f t="shared" si="427"/>
        <v>0</v>
      </c>
      <c r="F268" s="154">
        <f t="shared" si="427"/>
        <v>0</v>
      </c>
      <c r="G268" s="154">
        <f t="shared" si="427"/>
        <v>0</v>
      </c>
      <c r="H268" s="154">
        <f t="shared" si="427"/>
        <v>0</v>
      </c>
      <c r="I268" s="154">
        <f t="shared" si="427"/>
        <v>0</v>
      </c>
      <c r="J268" s="154">
        <f t="shared" si="427"/>
        <v>0</v>
      </c>
      <c r="K268" s="154">
        <f t="shared" si="427"/>
        <v>0</v>
      </c>
      <c r="L268" s="154">
        <f t="shared" si="427"/>
        <v>0</v>
      </c>
      <c r="M268" s="154">
        <f t="shared" si="427"/>
        <v>0</v>
      </c>
      <c r="N268" s="154">
        <f t="shared" si="427"/>
        <v>0</v>
      </c>
      <c r="O268" s="154">
        <f t="shared" si="427"/>
        <v>0</v>
      </c>
      <c r="P268" s="154">
        <f t="shared" si="427"/>
        <v>0</v>
      </c>
      <c r="Q268" s="154">
        <f t="shared" si="427"/>
        <v>0</v>
      </c>
      <c r="R268" s="154">
        <f t="shared" si="427"/>
        <v>0</v>
      </c>
      <c r="S268" s="154">
        <f t="shared" si="427"/>
        <v>0</v>
      </c>
      <c r="T268" s="154">
        <f t="shared" si="427"/>
        <v>0</v>
      </c>
      <c r="U268" s="154">
        <f t="shared" si="427"/>
        <v>0</v>
      </c>
      <c r="V268" s="154">
        <f t="shared" si="427"/>
        <v>0</v>
      </c>
      <c r="W268" s="154">
        <f t="shared" si="427"/>
        <v>0</v>
      </c>
      <c r="X268" s="154">
        <f t="shared" si="427"/>
        <v>0</v>
      </c>
      <c r="Y268" s="154">
        <f t="shared" si="427"/>
        <v>0</v>
      </c>
      <c r="Z268" s="154">
        <f t="shared" si="427"/>
        <v>0</v>
      </c>
      <c r="AA268" s="154">
        <f t="shared" si="427"/>
        <v>0</v>
      </c>
      <c r="AB268" s="154">
        <f t="shared" si="427"/>
        <v>0</v>
      </c>
      <c r="AC268" s="154">
        <f t="shared" si="427"/>
        <v>0</v>
      </c>
      <c r="AD268" s="154">
        <f t="shared" si="427"/>
        <v>0</v>
      </c>
      <c r="AE268" s="154">
        <f t="shared" si="427"/>
        <v>0</v>
      </c>
      <c r="AF268" s="154">
        <f t="shared" si="427"/>
        <v>0</v>
      </c>
      <c r="AG268" s="154">
        <f t="shared" si="427"/>
        <v>0</v>
      </c>
      <c r="AH268" s="154">
        <f t="shared" si="427"/>
        <v>0</v>
      </c>
      <c r="AI268" s="154">
        <f t="shared" si="427"/>
        <v>0</v>
      </c>
      <c r="AJ268" s="154">
        <f t="shared" si="427"/>
        <v>0</v>
      </c>
      <c r="AK268" s="154">
        <f t="shared" si="427"/>
        <v>0</v>
      </c>
      <c r="AL268" s="154">
        <f t="shared" si="427"/>
        <v>0</v>
      </c>
      <c r="AM268" s="154">
        <f t="shared" si="427"/>
        <v>0</v>
      </c>
      <c r="AN268" s="154">
        <f t="shared" si="427"/>
        <v>0</v>
      </c>
      <c r="AO268" s="154">
        <f t="shared" si="427"/>
        <v>0</v>
      </c>
      <c r="AP268" s="154">
        <f t="shared" si="427"/>
        <v>0</v>
      </c>
      <c r="AQ268" s="154">
        <f t="shared" si="427"/>
        <v>0</v>
      </c>
      <c r="AR268" s="154">
        <f t="shared" si="427"/>
        <v>0</v>
      </c>
      <c r="AS268" s="154">
        <f t="shared" si="427"/>
        <v>0</v>
      </c>
      <c r="AT268" s="154">
        <f t="shared" si="427"/>
        <v>0</v>
      </c>
      <c r="AU268" s="154">
        <f t="shared" si="427"/>
        <v>0</v>
      </c>
      <c r="AV268" s="154">
        <f t="shared" si="427"/>
        <v>0</v>
      </c>
      <c r="AW268" s="154">
        <f t="shared" si="427"/>
        <v>0</v>
      </c>
      <c r="AX268" s="154">
        <f t="shared" si="427"/>
        <v>0</v>
      </c>
      <c r="AY268" s="154">
        <f t="shared" si="427"/>
        <v>0</v>
      </c>
      <c r="AZ268" s="154">
        <f t="shared" si="427"/>
        <v>0</v>
      </c>
      <c r="BA268" s="154">
        <f t="shared" si="427"/>
        <v>0</v>
      </c>
      <c r="BB268" s="154">
        <f t="shared" si="427"/>
        <v>0</v>
      </c>
      <c r="BC268" s="154">
        <f t="shared" si="427"/>
        <v>0</v>
      </c>
      <c r="BD268" s="154">
        <f t="shared" si="427"/>
        <v>0</v>
      </c>
      <c r="BE268" s="154">
        <f t="shared" si="427"/>
        <v>0</v>
      </c>
      <c r="BF268" s="154">
        <f t="shared" si="427"/>
        <v>0</v>
      </c>
      <c r="BG268" s="154">
        <f t="shared" si="427"/>
        <v>0</v>
      </c>
      <c r="BH268" s="154">
        <f t="shared" si="427"/>
        <v>0</v>
      </c>
      <c r="BI268" s="154">
        <f t="shared" si="427"/>
        <v>0</v>
      </c>
      <c r="BJ268" s="154">
        <f t="shared" si="427"/>
        <v>0</v>
      </c>
      <c r="BK268" s="154">
        <f t="shared" si="427"/>
        <v>0</v>
      </c>
      <c r="BL268" s="154">
        <f t="shared" si="427"/>
        <v>0</v>
      </c>
      <c r="BM268" s="154">
        <f t="shared" si="427"/>
        <v>0</v>
      </c>
      <c r="BN268" s="154">
        <f t="shared" si="427"/>
        <v>0</v>
      </c>
      <c r="BO268" s="154">
        <f t="shared" si="427"/>
        <v>0</v>
      </c>
      <c r="BP268" s="154">
        <f t="shared" ref="BP268:EA268" si="428">IF(OR(BP$165&lt;=EOMONTH($E99,$R99*(1-$O99)),BP$165&gt;EOMONTH($E99,$P99*12*(1-$O99)+$Q99*12*$O99+$R99*(1-$O99))),0,FV($W99,ROUNDDOWN(YEARFRAC($D$165,BP$165,1),0),,-($U99*(1-$O99)+$V99*$O99)*$B99/12,0))</f>
        <v>0</v>
      </c>
      <c r="BQ268" s="154">
        <f t="shared" si="428"/>
        <v>0</v>
      </c>
      <c r="BR268" s="154">
        <f t="shared" si="428"/>
        <v>0</v>
      </c>
      <c r="BS268" s="154">
        <f t="shared" si="428"/>
        <v>0</v>
      </c>
      <c r="BT268" s="154">
        <f t="shared" si="428"/>
        <v>0</v>
      </c>
      <c r="BU268" s="154">
        <f t="shared" si="428"/>
        <v>0</v>
      </c>
      <c r="BV268" s="154">
        <f t="shared" si="428"/>
        <v>0</v>
      </c>
      <c r="BW268" s="154">
        <f t="shared" si="428"/>
        <v>0</v>
      </c>
      <c r="BX268" s="154">
        <f t="shared" si="428"/>
        <v>0</v>
      </c>
      <c r="BY268" s="154">
        <f t="shared" si="428"/>
        <v>0</v>
      </c>
      <c r="BZ268" s="154">
        <f t="shared" si="428"/>
        <v>0</v>
      </c>
      <c r="CA268" s="154">
        <f t="shared" si="428"/>
        <v>0</v>
      </c>
      <c r="CB268" s="154">
        <f t="shared" si="428"/>
        <v>0</v>
      </c>
      <c r="CC268" s="154">
        <f t="shared" si="428"/>
        <v>0</v>
      </c>
      <c r="CD268" s="154">
        <f t="shared" si="428"/>
        <v>0</v>
      </c>
      <c r="CE268" s="154">
        <f t="shared" si="428"/>
        <v>0</v>
      </c>
      <c r="CF268" s="154">
        <f t="shared" si="428"/>
        <v>0</v>
      </c>
      <c r="CG268" s="154">
        <f t="shared" si="428"/>
        <v>0</v>
      </c>
      <c r="CH268" s="154">
        <f t="shared" si="428"/>
        <v>0</v>
      </c>
      <c r="CI268" s="154">
        <f t="shared" si="428"/>
        <v>0</v>
      </c>
      <c r="CJ268" s="154">
        <f t="shared" si="428"/>
        <v>0</v>
      </c>
      <c r="CK268" s="154">
        <f t="shared" si="428"/>
        <v>0</v>
      </c>
      <c r="CL268" s="154">
        <f t="shared" si="428"/>
        <v>0</v>
      </c>
      <c r="CM268" s="154">
        <f t="shared" si="428"/>
        <v>0</v>
      </c>
      <c r="CN268" s="154">
        <f t="shared" si="428"/>
        <v>0</v>
      </c>
      <c r="CO268" s="154">
        <f t="shared" si="428"/>
        <v>0</v>
      </c>
      <c r="CP268" s="154">
        <f t="shared" si="428"/>
        <v>0</v>
      </c>
      <c r="CQ268" s="154">
        <f t="shared" si="428"/>
        <v>0</v>
      </c>
      <c r="CR268" s="154">
        <f t="shared" si="428"/>
        <v>0</v>
      </c>
      <c r="CS268" s="154">
        <f t="shared" si="428"/>
        <v>0</v>
      </c>
      <c r="CT268" s="154">
        <f t="shared" si="428"/>
        <v>0</v>
      </c>
      <c r="CU268" s="154">
        <f t="shared" si="428"/>
        <v>0</v>
      </c>
      <c r="CV268" s="154">
        <f t="shared" si="428"/>
        <v>0</v>
      </c>
      <c r="CW268" s="154">
        <f t="shared" si="428"/>
        <v>0</v>
      </c>
      <c r="CX268" s="154">
        <f t="shared" si="428"/>
        <v>0</v>
      </c>
      <c r="CY268" s="154">
        <f t="shared" si="428"/>
        <v>0</v>
      </c>
      <c r="CZ268" s="154">
        <f t="shared" si="428"/>
        <v>0</v>
      </c>
      <c r="DA268" s="154">
        <f t="shared" si="428"/>
        <v>0</v>
      </c>
      <c r="DB268" s="154">
        <f t="shared" si="428"/>
        <v>0</v>
      </c>
      <c r="DC268" s="154">
        <f t="shared" si="428"/>
        <v>0</v>
      </c>
      <c r="DD268" s="154">
        <f t="shared" si="428"/>
        <v>0</v>
      </c>
      <c r="DE268" s="154">
        <f t="shared" si="428"/>
        <v>0</v>
      </c>
      <c r="DF268" s="154">
        <f t="shared" si="428"/>
        <v>0</v>
      </c>
      <c r="DG268" s="154">
        <f t="shared" si="428"/>
        <v>0</v>
      </c>
      <c r="DH268" s="154">
        <f t="shared" si="428"/>
        <v>0</v>
      </c>
      <c r="DI268" s="154">
        <f t="shared" si="428"/>
        <v>0</v>
      </c>
      <c r="DJ268" s="154">
        <f t="shared" si="428"/>
        <v>0</v>
      </c>
      <c r="DK268" s="154">
        <f t="shared" si="428"/>
        <v>0</v>
      </c>
      <c r="DL268" s="154">
        <f t="shared" si="428"/>
        <v>0</v>
      </c>
      <c r="DM268" s="154">
        <f t="shared" si="428"/>
        <v>0</v>
      </c>
      <c r="DN268" s="154">
        <f t="shared" si="428"/>
        <v>0</v>
      </c>
      <c r="DO268" s="154">
        <f t="shared" si="428"/>
        <v>0</v>
      </c>
      <c r="DP268" s="154">
        <f t="shared" si="428"/>
        <v>0</v>
      </c>
      <c r="DQ268" s="154">
        <f t="shared" si="428"/>
        <v>0</v>
      </c>
      <c r="DR268" s="154">
        <f t="shared" si="428"/>
        <v>0</v>
      </c>
      <c r="DS268" s="154">
        <f t="shared" si="428"/>
        <v>0</v>
      </c>
      <c r="DT268" s="154">
        <f t="shared" si="428"/>
        <v>0</v>
      </c>
      <c r="DU268" s="154">
        <f t="shared" si="428"/>
        <v>0</v>
      </c>
      <c r="DV268" s="154">
        <f t="shared" si="428"/>
        <v>0</v>
      </c>
      <c r="DW268" s="154">
        <f t="shared" si="428"/>
        <v>0</v>
      </c>
      <c r="DX268" s="154">
        <f t="shared" si="428"/>
        <v>0</v>
      </c>
      <c r="DY268" s="154">
        <f t="shared" si="428"/>
        <v>0</v>
      </c>
      <c r="DZ268" s="154">
        <f t="shared" si="428"/>
        <v>0</v>
      </c>
      <c r="EA268" s="154">
        <f t="shared" si="428"/>
        <v>0</v>
      </c>
      <c r="EB268" s="154">
        <f t="shared" ref="EB268:GM268" si="429">IF(OR(EB$165&lt;=EOMONTH($E99,$R99*(1-$O99)),EB$165&gt;EOMONTH($E99,$P99*12*(1-$O99)+$Q99*12*$O99+$R99*(1-$O99))),0,FV($W99,ROUNDDOWN(YEARFRAC($D$165,EB$165,1),0),,-($U99*(1-$O99)+$V99*$O99)*$B99/12,0))</f>
        <v>0</v>
      </c>
      <c r="EC268" s="154">
        <f t="shared" si="429"/>
        <v>0</v>
      </c>
      <c r="ED268" s="154">
        <f t="shared" si="429"/>
        <v>0</v>
      </c>
      <c r="EE268" s="154">
        <f t="shared" si="429"/>
        <v>0</v>
      </c>
      <c r="EF268" s="154">
        <f t="shared" si="429"/>
        <v>0</v>
      </c>
      <c r="EG268" s="154">
        <f t="shared" si="429"/>
        <v>0</v>
      </c>
      <c r="EH268" s="154">
        <f t="shared" si="429"/>
        <v>0</v>
      </c>
      <c r="EI268" s="154">
        <f t="shared" si="429"/>
        <v>0</v>
      </c>
      <c r="EJ268" s="154">
        <f t="shared" si="429"/>
        <v>0</v>
      </c>
      <c r="EK268" s="154">
        <f t="shared" si="429"/>
        <v>0</v>
      </c>
      <c r="EL268" s="154">
        <f t="shared" si="429"/>
        <v>0</v>
      </c>
      <c r="EM268" s="154">
        <f t="shared" si="429"/>
        <v>0</v>
      </c>
      <c r="EN268" s="154">
        <f t="shared" si="429"/>
        <v>0</v>
      </c>
      <c r="EO268" s="154">
        <f t="shared" si="429"/>
        <v>0</v>
      </c>
      <c r="EP268" s="154">
        <f t="shared" si="429"/>
        <v>0</v>
      </c>
      <c r="EQ268" s="154">
        <f t="shared" si="429"/>
        <v>0</v>
      </c>
      <c r="ER268" s="154">
        <f t="shared" si="429"/>
        <v>0</v>
      </c>
      <c r="ES268" s="154">
        <f t="shared" si="429"/>
        <v>0</v>
      </c>
      <c r="ET268" s="154">
        <f t="shared" si="429"/>
        <v>0</v>
      </c>
      <c r="EU268" s="154">
        <f t="shared" si="429"/>
        <v>0</v>
      </c>
      <c r="EV268" s="154">
        <f t="shared" si="429"/>
        <v>0</v>
      </c>
      <c r="EW268" s="154">
        <f t="shared" si="429"/>
        <v>0</v>
      </c>
      <c r="EX268" s="154">
        <f t="shared" si="429"/>
        <v>0</v>
      </c>
      <c r="EY268" s="154">
        <f t="shared" si="429"/>
        <v>0</v>
      </c>
      <c r="EZ268" s="154">
        <f t="shared" si="429"/>
        <v>0</v>
      </c>
      <c r="FA268" s="154">
        <f t="shared" si="429"/>
        <v>0</v>
      </c>
      <c r="FB268" s="154">
        <f t="shared" si="429"/>
        <v>0</v>
      </c>
      <c r="FC268" s="154">
        <f t="shared" si="429"/>
        <v>0</v>
      </c>
      <c r="FD268" s="154">
        <f t="shared" si="429"/>
        <v>0</v>
      </c>
      <c r="FE268" s="154">
        <f t="shared" si="429"/>
        <v>0</v>
      </c>
      <c r="FF268" s="154">
        <f t="shared" si="429"/>
        <v>0</v>
      </c>
      <c r="FG268" s="154">
        <f t="shared" si="429"/>
        <v>0</v>
      </c>
      <c r="FH268" s="154">
        <f t="shared" si="429"/>
        <v>0</v>
      </c>
      <c r="FI268" s="154">
        <f t="shared" si="429"/>
        <v>0</v>
      </c>
      <c r="FJ268" s="154">
        <f t="shared" si="429"/>
        <v>0</v>
      </c>
      <c r="FK268" s="154">
        <f t="shared" si="429"/>
        <v>0</v>
      </c>
      <c r="FL268" s="154">
        <f t="shared" si="429"/>
        <v>0</v>
      </c>
      <c r="FM268" s="154">
        <f t="shared" si="429"/>
        <v>0</v>
      </c>
      <c r="FN268" s="154">
        <f t="shared" si="429"/>
        <v>0</v>
      </c>
      <c r="FO268" s="154">
        <f t="shared" si="429"/>
        <v>0</v>
      </c>
      <c r="FP268" s="154">
        <f t="shared" si="429"/>
        <v>0</v>
      </c>
      <c r="FQ268" s="154">
        <f t="shared" si="429"/>
        <v>0</v>
      </c>
      <c r="FR268" s="154">
        <f t="shared" si="429"/>
        <v>0</v>
      </c>
      <c r="FS268" s="154">
        <f t="shared" si="429"/>
        <v>0</v>
      </c>
      <c r="FT268" s="154">
        <f t="shared" si="429"/>
        <v>0</v>
      </c>
      <c r="FU268" s="154">
        <f t="shared" si="429"/>
        <v>0</v>
      </c>
      <c r="FV268" s="154">
        <f t="shared" si="429"/>
        <v>0</v>
      </c>
      <c r="FW268" s="154">
        <f t="shared" si="429"/>
        <v>0</v>
      </c>
      <c r="FX268" s="154">
        <f t="shared" si="429"/>
        <v>0</v>
      </c>
      <c r="FY268" s="154">
        <f t="shared" si="429"/>
        <v>0</v>
      </c>
      <c r="FZ268" s="154">
        <f t="shared" si="429"/>
        <v>0</v>
      </c>
      <c r="GA268" s="154">
        <f t="shared" si="429"/>
        <v>13676.332095564961</v>
      </c>
      <c r="GB268" s="154">
        <f t="shared" si="429"/>
        <v>13676.332095564961</v>
      </c>
      <c r="GC268" s="154">
        <f t="shared" si="429"/>
        <v>14086.622058431911</v>
      </c>
      <c r="GD268" s="154">
        <f t="shared" si="429"/>
        <v>14086.622058431911</v>
      </c>
      <c r="GE268" s="154">
        <f t="shared" si="429"/>
        <v>14086.622058431911</v>
      </c>
      <c r="GF268" s="154">
        <f t="shared" si="429"/>
        <v>14086.622058431911</v>
      </c>
      <c r="GG268" s="154">
        <f t="shared" si="429"/>
        <v>14086.622058431911</v>
      </c>
      <c r="GH268" s="154">
        <f t="shared" si="429"/>
        <v>14086.622058431911</v>
      </c>
      <c r="GI268" s="154">
        <f t="shared" si="429"/>
        <v>14086.622058431911</v>
      </c>
      <c r="GJ268" s="154">
        <f t="shared" si="429"/>
        <v>14086.622058431911</v>
      </c>
      <c r="GK268" s="154">
        <f t="shared" si="429"/>
        <v>14086.622058431911</v>
      </c>
      <c r="GL268" s="154">
        <f t="shared" si="429"/>
        <v>14086.622058431911</v>
      </c>
      <c r="GM268" s="154">
        <f t="shared" si="429"/>
        <v>14086.622058431911</v>
      </c>
      <c r="GN268" s="154">
        <f t="shared" ref="GN268:IY268" si="430">IF(OR(GN$165&lt;=EOMONTH($E99,$R99*(1-$O99)),GN$165&gt;EOMONTH($E99,$P99*12*(1-$O99)+$Q99*12*$O99+$R99*(1-$O99))),0,FV($W99,ROUNDDOWN(YEARFRAC($D$165,GN$165,1),0),,-($U99*(1-$O99)+$V99*$O99)*$B99/12,0))</f>
        <v>14086.622058431911</v>
      </c>
      <c r="GO268" s="154">
        <f t="shared" si="430"/>
        <v>14509.220720184865</v>
      </c>
      <c r="GP268" s="154">
        <f t="shared" si="430"/>
        <v>14509.220720184865</v>
      </c>
      <c r="GQ268" s="154">
        <f t="shared" si="430"/>
        <v>14509.220720184865</v>
      </c>
      <c r="GR268" s="154">
        <f t="shared" si="430"/>
        <v>14509.220720184865</v>
      </c>
      <c r="GS268" s="154">
        <f t="shared" si="430"/>
        <v>14509.220720184865</v>
      </c>
      <c r="GT268" s="154">
        <f t="shared" si="430"/>
        <v>14509.220720184865</v>
      </c>
      <c r="GU268" s="154">
        <f t="shared" si="430"/>
        <v>14509.220720184865</v>
      </c>
      <c r="GV268" s="154">
        <f t="shared" si="430"/>
        <v>14509.220720184865</v>
      </c>
      <c r="GW268" s="154">
        <f t="shared" si="430"/>
        <v>14509.220720184865</v>
      </c>
      <c r="GX268" s="154">
        <f t="shared" si="430"/>
        <v>14509.220720184865</v>
      </c>
      <c r="GY268" s="154">
        <f t="shared" si="430"/>
        <v>14509.220720184865</v>
      </c>
      <c r="GZ268" s="154">
        <f t="shared" si="430"/>
        <v>14509.220720184865</v>
      </c>
      <c r="HA268" s="154">
        <f t="shared" si="430"/>
        <v>14944.497341790411</v>
      </c>
      <c r="HB268" s="154">
        <f t="shared" si="430"/>
        <v>14944.497341790411</v>
      </c>
      <c r="HC268" s="154">
        <f t="shared" si="430"/>
        <v>14944.497341790411</v>
      </c>
      <c r="HD268" s="154">
        <f t="shared" si="430"/>
        <v>14944.497341790411</v>
      </c>
      <c r="HE268" s="154">
        <f t="shared" si="430"/>
        <v>14944.497341790411</v>
      </c>
      <c r="HF268" s="154">
        <f t="shared" si="430"/>
        <v>14944.497341790411</v>
      </c>
      <c r="HG268" s="154">
        <f t="shared" si="430"/>
        <v>14944.497341790411</v>
      </c>
      <c r="HH268" s="154">
        <f t="shared" si="430"/>
        <v>14944.497341790411</v>
      </c>
      <c r="HI268" s="154">
        <f t="shared" si="430"/>
        <v>14944.497341790411</v>
      </c>
      <c r="HJ268" s="154">
        <f t="shared" si="430"/>
        <v>14944.497341790411</v>
      </c>
      <c r="HK268" s="154">
        <f t="shared" si="430"/>
        <v>14944.497341790411</v>
      </c>
      <c r="HL268" s="154">
        <f t="shared" si="430"/>
        <v>14944.497341790411</v>
      </c>
      <c r="HM268" s="154">
        <f t="shared" si="430"/>
        <v>15392.832262044125</v>
      </c>
      <c r="HN268" s="154">
        <f t="shared" si="430"/>
        <v>15392.832262044125</v>
      </c>
      <c r="HO268" s="154">
        <f t="shared" si="430"/>
        <v>15392.832262044125</v>
      </c>
      <c r="HP268" s="154">
        <f t="shared" si="430"/>
        <v>15392.832262044125</v>
      </c>
      <c r="HQ268" s="154">
        <f t="shared" si="430"/>
        <v>15392.832262044125</v>
      </c>
      <c r="HR268" s="154">
        <f t="shared" si="430"/>
        <v>15392.832262044125</v>
      </c>
      <c r="HS268" s="154">
        <f t="shared" si="430"/>
        <v>15392.832262044125</v>
      </c>
      <c r="HT268" s="154">
        <f t="shared" si="430"/>
        <v>15392.832262044125</v>
      </c>
      <c r="HU268" s="154">
        <f t="shared" si="430"/>
        <v>15392.832262044125</v>
      </c>
      <c r="HV268" s="154">
        <f t="shared" si="430"/>
        <v>15392.832262044125</v>
      </c>
      <c r="HW268" s="154">
        <f t="shared" si="430"/>
        <v>15392.832262044125</v>
      </c>
      <c r="HX268" s="154">
        <f t="shared" si="430"/>
        <v>15392.832262044125</v>
      </c>
      <c r="HY268" s="154">
        <f t="shared" si="430"/>
        <v>15854.617229905447</v>
      </c>
      <c r="HZ268" s="154">
        <f t="shared" si="430"/>
        <v>15854.617229905447</v>
      </c>
      <c r="IA268" s="154">
        <f t="shared" si="430"/>
        <v>15854.617229905447</v>
      </c>
      <c r="IB268" s="154">
        <f t="shared" si="430"/>
        <v>15854.617229905447</v>
      </c>
      <c r="IC268" s="154">
        <f t="shared" si="430"/>
        <v>15854.617229905447</v>
      </c>
      <c r="ID268" s="154">
        <f t="shared" si="430"/>
        <v>15854.617229905447</v>
      </c>
      <c r="IE268" s="154">
        <f t="shared" si="430"/>
        <v>15854.617229905447</v>
      </c>
      <c r="IF268" s="154">
        <f t="shared" si="430"/>
        <v>15854.617229905447</v>
      </c>
      <c r="IG268" s="154">
        <f t="shared" si="430"/>
        <v>15854.617229905447</v>
      </c>
      <c r="IH268" s="154">
        <f t="shared" si="430"/>
        <v>15854.617229905447</v>
      </c>
      <c r="II268" s="154">
        <f t="shared" si="430"/>
        <v>15854.617229905447</v>
      </c>
      <c r="IJ268" s="154">
        <f t="shared" si="430"/>
        <v>15854.617229905447</v>
      </c>
      <c r="IK268" s="154">
        <f t="shared" si="430"/>
        <v>16330.25574680261</v>
      </c>
      <c r="IL268" s="154">
        <f t="shared" si="430"/>
        <v>16330.25574680261</v>
      </c>
      <c r="IM268" s="154">
        <f t="shared" si="430"/>
        <v>16330.25574680261</v>
      </c>
      <c r="IN268" s="154">
        <f t="shared" si="430"/>
        <v>16330.25574680261</v>
      </c>
      <c r="IO268" s="154">
        <f t="shared" si="430"/>
        <v>16330.25574680261</v>
      </c>
      <c r="IP268" s="154">
        <f t="shared" si="430"/>
        <v>16330.25574680261</v>
      </c>
      <c r="IQ268" s="154">
        <f t="shared" si="430"/>
        <v>16330.25574680261</v>
      </c>
      <c r="IR268" s="154">
        <f t="shared" si="430"/>
        <v>16330.25574680261</v>
      </c>
      <c r="IS268" s="154">
        <f t="shared" si="430"/>
        <v>16330.25574680261</v>
      </c>
      <c r="IT268" s="154">
        <f t="shared" si="430"/>
        <v>16330.25574680261</v>
      </c>
      <c r="IU268" s="154">
        <f t="shared" si="430"/>
        <v>16330.25574680261</v>
      </c>
      <c r="IV268" s="154">
        <f t="shared" si="430"/>
        <v>16330.25574680261</v>
      </c>
      <c r="IW268" s="154">
        <f t="shared" si="430"/>
        <v>16820.163419206685</v>
      </c>
      <c r="IX268" s="154">
        <f t="shared" si="430"/>
        <v>16820.163419206685</v>
      </c>
      <c r="IY268" s="154">
        <f t="shared" si="430"/>
        <v>16820.163419206685</v>
      </c>
      <c r="IZ268" s="154">
        <f t="shared" ref="IZ268:LK268" si="431">IF(OR(IZ$165&lt;=EOMONTH($E99,$R99*(1-$O99)),IZ$165&gt;EOMONTH($E99,$P99*12*(1-$O99)+$Q99*12*$O99+$R99*(1-$O99))),0,FV($W99,ROUNDDOWN(YEARFRAC($D$165,IZ$165,1),0),,-($U99*(1-$O99)+$V99*$O99)*$B99/12,0))</f>
        <v>16820.163419206685</v>
      </c>
      <c r="JA268" s="154">
        <f t="shared" si="431"/>
        <v>16820.163419206685</v>
      </c>
      <c r="JB268" s="154">
        <f t="shared" si="431"/>
        <v>16820.163419206685</v>
      </c>
      <c r="JC268" s="154">
        <f t="shared" si="431"/>
        <v>16820.163419206685</v>
      </c>
      <c r="JD268" s="154">
        <f t="shared" si="431"/>
        <v>16820.163419206685</v>
      </c>
      <c r="JE268" s="154">
        <f t="shared" si="431"/>
        <v>16820.163419206685</v>
      </c>
      <c r="JF268" s="154">
        <f t="shared" si="431"/>
        <v>16820.163419206685</v>
      </c>
      <c r="JG268" s="154">
        <f t="shared" si="431"/>
        <v>16820.163419206685</v>
      </c>
      <c r="JH268" s="154">
        <f t="shared" si="431"/>
        <v>16820.163419206685</v>
      </c>
      <c r="JI268" s="154">
        <f t="shared" si="431"/>
        <v>17324.768321782889</v>
      </c>
      <c r="JJ268" s="154">
        <f t="shared" si="431"/>
        <v>17324.768321782889</v>
      </c>
      <c r="JK268" s="154">
        <f t="shared" si="431"/>
        <v>17324.768321782889</v>
      </c>
      <c r="JL268" s="154">
        <f t="shared" si="431"/>
        <v>17324.768321782889</v>
      </c>
      <c r="JM268" s="154">
        <f t="shared" si="431"/>
        <v>17324.768321782889</v>
      </c>
      <c r="JN268" s="154">
        <f t="shared" si="431"/>
        <v>17324.768321782889</v>
      </c>
      <c r="JO268" s="154">
        <f t="shared" si="431"/>
        <v>17324.768321782889</v>
      </c>
      <c r="JP268" s="154">
        <f t="shared" si="431"/>
        <v>17324.768321782889</v>
      </c>
      <c r="JQ268" s="154">
        <f t="shared" si="431"/>
        <v>17324.768321782889</v>
      </c>
      <c r="JR268" s="154">
        <f t="shared" si="431"/>
        <v>17324.768321782889</v>
      </c>
      <c r="JS268" s="154">
        <f t="shared" si="431"/>
        <v>17324.768321782889</v>
      </c>
      <c r="JT268" s="154">
        <f t="shared" si="431"/>
        <v>17324.768321782889</v>
      </c>
      <c r="JU268" s="154">
        <f t="shared" si="431"/>
        <v>17844.511371436376</v>
      </c>
      <c r="JV268" s="154">
        <f t="shared" si="431"/>
        <v>17844.511371436376</v>
      </c>
      <c r="JW268" s="154">
        <f t="shared" si="431"/>
        <v>17844.511371436376</v>
      </c>
      <c r="JX268" s="154">
        <f t="shared" si="431"/>
        <v>17844.511371436376</v>
      </c>
      <c r="JY268" s="154">
        <f t="shared" si="431"/>
        <v>17844.511371436376</v>
      </c>
      <c r="JZ268" s="154">
        <f t="shared" si="431"/>
        <v>17844.511371436376</v>
      </c>
      <c r="KA268" s="154">
        <f t="shared" si="431"/>
        <v>17844.511371436376</v>
      </c>
      <c r="KB268" s="154">
        <f t="shared" si="431"/>
        <v>17844.511371436376</v>
      </c>
      <c r="KC268" s="154">
        <f t="shared" si="431"/>
        <v>17844.511371436376</v>
      </c>
      <c r="KD268" s="154">
        <f t="shared" si="431"/>
        <v>17844.511371436376</v>
      </c>
      <c r="KE268" s="154">
        <f t="shared" si="431"/>
        <v>17844.511371436376</v>
      </c>
      <c r="KF268" s="154">
        <f t="shared" si="431"/>
        <v>17844.511371436376</v>
      </c>
      <c r="KG268" s="154">
        <f t="shared" si="431"/>
        <v>18379.846712579467</v>
      </c>
      <c r="KH268" s="154">
        <f t="shared" si="431"/>
        <v>18379.846712579467</v>
      </c>
      <c r="KI268" s="154">
        <f t="shared" si="431"/>
        <v>18379.846712579467</v>
      </c>
      <c r="KJ268" s="154">
        <f t="shared" si="431"/>
        <v>18379.846712579467</v>
      </c>
      <c r="KK268" s="154">
        <f t="shared" si="431"/>
        <v>18379.846712579467</v>
      </c>
      <c r="KL268" s="154">
        <f t="shared" si="431"/>
        <v>18379.846712579467</v>
      </c>
      <c r="KM268" s="154">
        <f t="shared" si="431"/>
        <v>18379.846712579467</v>
      </c>
      <c r="KN268" s="154">
        <f t="shared" si="431"/>
        <v>18379.846712579467</v>
      </c>
      <c r="KO268" s="154">
        <f t="shared" si="431"/>
        <v>18379.846712579467</v>
      </c>
      <c r="KP268" s="154">
        <f t="shared" si="431"/>
        <v>18379.846712579467</v>
      </c>
      <c r="KQ268" s="154">
        <f t="shared" si="431"/>
        <v>0</v>
      </c>
      <c r="KR268" s="154">
        <f t="shared" si="431"/>
        <v>0</v>
      </c>
      <c r="KS268" s="154">
        <f t="shared" si="431"/>
        <v>0</v>
      </c>
      <c r="KT268" s="154">
        <f t="shared" si="431"/>
        <v>0</v>
      </c>
      <c r="KU268" s="154">
        <f t="shared" si="431"/>
        <v>0</v>
      </c>
      <c r="KV268" s="154">
        <f t="shared" si="431"/>
        <v>0</v>
      </c>
      <c r="KW268" s="154">
        <f t="shared" si="431"/>
        <v>0</v>
      </c>
      <c r="KX268" s="154">
        <f t="shared" si="431"/>
        <v>0</v>
      </c>
      <c r="KY268" s="154">
        <f t="shared" si="431"/>
        <v>0</v>
      </c>
      <c r="KZ268" s="154">
        <f t="shared" si="431"/>
        <v>0</v>
      </c>
      <c r="LA268" s="154">
        <f t="shared" si="431"/>
        <v>0</v>
      </c>
      <c r="LB268" s="154">
        <f t="shared" si="431"/>
        <v>0</v>
      </c>
      <c r="LC268" s="154">
        <f t="shared" si="431"/>
        <v>0</v>
      </c>
      <c r="LD268" s="154">
        <f t="shared" si="431"/>
        <v>0</v>
      </c>
      <c r="LE268" s="154">
        <f t="shared" si="431"/>
        <v>0</v>
      </c>
      <c r="LF268" s="154">
        <f t="shared" si="431"/>
        <v>0</v>
      </c>
      <c r="LG268" s="154">
        <f t="shared" si="431"/>
        <v>0</v>
      </c>
      <c r="LH268" s="154">
        <f t="shared" si="431"/>
        <v>0</v>
      </c>
      <c r="LI268" s="154">
        <f t="shared" si="431"/>
        <v>0</v>
      </c>
      <c r="LJ268" s="154">
        <f t="shared" si="431"/>
        <v>0</v>
      </c>
      <c r="LK268" s="154">
        <f t="shared" si="431"/>
        <v>0</v>
      </c>
      <c r="LL268" s="154">
        <f t="shared" ref="LL268:NK268" si="432">IF(OR(LL$165&lt;=EOMONTH($E99,$R99*(1-$O99)),LL$165&gt;EOMONTH($E99,$P99*12*(1-$O99)+$Q99*12*$O99+$R99*(1-$O99))),0,FV($W99,ROUNDDOWN(YEARFRAC($D$165,LL$165,1),0),,-($U99*(1-$O99)+$V99*$O99)*$B99/12,0))</f>
        <v>0</v>
      </c>
      <c r="LM268" s="154">
        <f t="shared" si="432"/>
        <v>0</v>
      </c>
      <c r="LN268" s="154">
        <f t="shared" si="432"/>
        <v>0</v>
      </c>
      <c r="LO268" s="154">
        <f t="shared" si="432"/>
        <v>0</v>
      </c>
      <c r="LP268" s="154">
        <f t="shared" si="432"/>
        <v>0</v>
      </c>
      <c r="LQ268" s="154">
        <f t="shared" si="432"/>
        <v>0</v>
      </c>
      <c r="LR268" s="154">
        <f t="shared" si="432"/>
        <v>0</v>
      </c>
      <c r="LS268" s="154">
        <f t="shared" si="432"/>
        <v>0</v>
      </c>
      <c r="LT268" s="154">
        <f t="shared" si="432"/>
        <v>0</v>
      </c>
      <c r="LU268" s="154">
        <f t="shared" si="432"/>
        <v>0</v>
      </c>
      <c r="LV268" s="154">
        <f t="shared" si="432"/>
        <v>0</v>
      </c>
      <c r="LW268" s="154">
        <f t="shared" si="432"/>
        <v>0</v>
      </c>
      <c r="LX268" s="154">
        <f t="shared" si="432"/>
        <v>0</v>
      </c>
      <c r="LY268" s="154">
        <f t="shared" si="432"/>
        <v>0</v>
      </c>
      <c r="LZ268" s="154">
        <f t="shared" si="432"/>
        <v>0</v>
      </c>
      <c r="MA268" s="154">
        <f t="shared" si="432"/>
        <v>0</v>
      </c>
      <c r="MB268" s="154">
        <f t="shared" si="432"/>
        <v>0</v>
      </c>
      <c r="MC268" s="154">
        <f t="shared" si="432"/>
        <v>0</v>
      </c>
      <c r="MD268" s="154">
        <f t="shared" si="432"/>
        <v>0</v>
      </c>
      <c r="ME268" s="154">
        <f t="shared" si="432"/>
        <v>0</v>
      </c>
      <c r="MF268" s="154">
        <f t="shared" si="432"/>
        <v>0</v>
      </c>
      <c r="MG268" s="154">
        <f t="shared" si="432"/>
        <v>0</v>
      </c>
      <c r="MH268" s="154">
        <f t="shared" si="432"/>
        <v>0</v>
      </c>
      <c r="MI268" s="154">
        <f t="shared" si="432"/>
        <v>0</v>
      </c>
      <c r="MJ268" s="154">
        <f t="shared" si="432"/>
        <v>0</v>
      </c>
      <c r="MK268" s="154">
        <f t="shared" si="432"/>
        <v>0</v>
      </c>
      <c r="ML268" s="154">
        <f t="shared" si="432"/>
        <v>0</v>
      </c>
      <c r="MM268" s="154">
        <f t="shared" si="432"/>
        <v>0</v>
      </c>
      <c r="MN268" s="154">
        <f t="shared" si="432"/>
        <v>0</v>
      </c>
      <c r="MO268" s="154">
        <f t="shared" si="432"/>
        <v>0</v>
      </c>
      <c r="MP268" s="154">
        <f t="shared" si="432"/>
        <v>0</v>
      </c>
      <c r="MQ268" s="154">
        <f t="shared" si="432"/>
        <v>0</v>
      </c>
      <c r="MR268" s="154">
        <f t="shared" si="432"/>
        <v>0</v>
      </c>
      <c r="MS268" s="154">
        <f t="shared" si="432"/>
        <v>0</v>
      </c>
      <c r="MT268" s="154">
        <f t="shared" si="432"/>
        <v>0</v>
      </c>
      <c r="MU268" s="154">
        <f t="shared" si="432"/>
        <v>0</v>
      </c>
      <c r="MV268" s="154">
        <f t="shared" si="432"/>
        <v>0</v>
      </c>
      <c r="MW268" s="154">
        <f t="shared" si="432"/>
        <v>0</v>
      </c>
      <c r="MX268" s="154">
        <f t="shared" si="432"/>
        <v>0</v>
      </c>
      <c r="MY268" s="154">
        <f t="shared" si="432"/>
        <v>0</v>
      </c>
      <c r="MZ268" s="154">
        <f t="shared" si="432"/>
        <v>0</v>
      </c>
      <c r="NA268" s="154">
        <f t="shared" si="432"/>
        <v>0</v>
      </c>
      <c r="NB268" s="154">
        <f t="shared" si="432"/>
        <v>0</v>
      </c>
      <c r="NC268" s="154">
        <f t="shared" si="432"/>
        <v>0</v>
      </c>
      <c r="ND268" s="154">
        <f t="shared" si="432"/>
        <v>0</v>
      </c>
      <c r="NE268" s="154">
        <f t="shared" si="432"/>
        <v>0</v>
      </c>
      <c r="NF268" s="154">
        <f t="shared" si="432"/>
        <v>0</v>
      </c>
      <c r="NG268" s="154">
        <f t="shared" si="432"/>
        <v>0</v>
      </c>
      <c r="NH268" s="154">
        <f t="shared" si="432"/>
        <v>0</v>
      </c>
      <c r="NI268" s="154">
        <f t="shared" si="432"/>
        <v>0</v>
      </c>
      <c r="NJ268" s="154">
        <f t="shared" si="432"/>
        <v>0</v>
      </c>
      <c r="NK268" s="157">
        <f t="shared" si="432"/>
        <v>0</v>
      </c>
    </row>
    <row r="269" spans="1:375" x14ac:dyDescent="0.25">
      <c r="A269" s="156">
        <f t="shared" si="414"/>
        <v>0</v>
      </c>
      <c r="B269" s="48" t="s">
        <v>155</v>
      </c>
      <c r="C269" s="153" t="s">
        <v>143</v>
      </c>
      <c r="D269" s="154">
        <f t="shared" ref="D269:BO269" si="433">IF(AND(D$165&gt;EOMONTH($E99,$R99*(1-$O99)),D$165&lt;=EOMONTH($E99,$R99*(1-$O99)+$S99*(1-$O99)+$T99*$O99)),-D268,0)</f>
        <v>0</v>
      </c>
      <c r="E269" s="154">
        <f t="shared" si="433"/>
        <v>0</v>
      </c>
      <c r="F269" s="154">
        <f t="shared" si="433"/>
        <v>0</v>
      </c>
      <c r="G269" s="154">
        <f t="shared" si="433"/>
        <v>0</v>
      </c>
      <c r="H269" s="154">
        <f t="shared" si="433"/>
        <v>0</v>
      </c>
      <c r="I269" s="154">
        <f t="shared" si="433"/>
        <v>0</v>
      </c>
      <c r="J269" s="154">
        <f t="shared" si="433"/>
        <v>0</v>
      </c>
      <c r="K269" s="154">
        <f t="shared" si="433"/>
        <v>0</v>
      </c>
      <c r="L269" s="154">
        <f t="shared" si="433"/>
        <v>0</v>
      </c>
      <c r="M269" s="154">
        <f t="shared" si="433"/>
        <v>0</v>
      </c>
      <c r="N269" s="154">
        <f t="shared" si="433"/>
        <v>0</v>
      </c>
      <c r="O269" s="154">
        <f t="shared" si="433"/>
        <v>0</v>
      </c>
      <c r="P269" s="154">
        <f t="shared" si="433"/>
        <v>0</v>
      </c>
      <c r="Q269" s="154">
        <f t="shared" si="433"/>
        <v>0</v>
      </c>
      <c r="R269" s="154">
        <f t="shared" si="433"/>
        <v>0</v>
      </c>
      <c r="S269" s="154">
        <f t="shared" si="433"/>
        <v>0</v>
      </c>
      <c r="T269" s="154">
        <f t="shared" si="433"/>
        <v>0</v>
      </c>
      <c r="U269" s="154">
        <f t="shared" si="433"/>
        <v>0</v>
      </c>
      <c r="V269" s="154">
        <f t="shared" si="433"/>
        <v>0</v>
      </c>
      <c r="W269" s="154">
        <f t="shared" si="433"/>
        <v>0</v>
      </c>
      <c r="X269" s="154">
        <f t="shared" si="433"/>
        <v>0</v>
      </c>
      <c r="Y269" s="154">
        <f t="shared" si="433"/>
        <v>0</v>
      </c>
      <c r="Z269" s="154">
        <f t="shared" si="433"/>
        <v>0</v>
      </c>
      <c r="AA269" s="154">
        <f t="shared" si="433"/>
        <v>0</v>
      </c>
      <c r="AB269" s="154">
        <f t="shared" si="433"/>
        <v>0</v>
      </c>
      <c r="AC269" s="154">
        <f t="shared" si="433"/>
        <v>0</v>
      </c>
      <c r="AD269" s="154">
        <f t="shared" si="433"/>
        <v>0</v>
      </c>
      <c r="AE269" s="154">
        <f t="shared" si="433"/>
        <v>0</v>
      </c>
      <c r="AF269" s="154">
        <f t="shared" si="433"/>
        <v>0</v>
      </c>
      <c r="AG269" s="154">
        <f t="shared" si="433"/>
        <v>0</v>
      </c>
      <c r="AH269" s="154">
        <f t="shared" si="433"/>
        <v>0</v>
      </c>
      <c r="AI269" s="154">
        <f t="shared" si="433"/>
        <v>0</v>
      </c>
      <c r="AJ269" s="154">
        <f t="shared" si="433"/>
        <v>0</v>
      </c>
      <c r="AK269" s="154">
        <f t="shared" si="433"/>
        <v>0</v>
      </c>
      <c r="AL269" s="154">
        <f t="shared" si="433"/>
        <v>0</v>
      </c>
      <c r="AM269" s="154">
        <f t="shared" si="433"/>
        <v>0</v>
      </c>
      <c r="AN269" s="154">
        <f t="shared" si="433"/>
        <v>0</v>
      </c>
      <c r="AO269" s="154">
        <f t="shared" si="433"/>
        <v>0</v>
      </c>
      <c r="AP269" s="154">
        <f t="shared" si="433"/>
        <v>0</v>
      </c>
      <c r="AQ269" s="154">
        <f t="shared" si="433"/>
        <v>0</v>
      </c>
      <c r="AR269" s="154">
        <f t="shared" si="433"/>
        <v>0</v>
      </c>
      <c r="AS269" s="154">
        <f t="shared" si="433"/>
        <v>0</v>
      </c>
      <c r="AT269" s="154">
        <f t="shared" si="433"/>
        <v>0</v>
      </c>
      <c r="AU269" s="154">
        <f t="shared" si="433"/>
        <v>0</v>
      </c>
      <c r="AV269" s="154">
        <f t="shared" si="433"/>
        <v>0</v>
      </c>
      <c r="AW269" s="154">
        <f t="shared" si="433"/>
        <v>0</v>
      </c>
      <c r="AX269" s="154">
        <f t="shared" si="433"/>
        <v>0</v>
      </c>
      <c r="AY269" s="154">
        <f t="shared" si="433"/>
        <v>0</v>
      </c>
      <c r="AZ269" s="154">
        <f t="shared" si="433"/>
        <v>0</v>
      </c>
      <c r="BA269" s="154">
        <f t="shared" si="433"/>
        <v>0</v>
      </c>
      <c r="BB269" s="154">
        <f t="shared" si="433"/>
        <v>0</v>
      </c>
      <c r="BC269" s="154">
        <f t="shared" si="433"/>
        <v>0</v>
      </c>
      <c r="BD269" s="154">
        <f t="shared" si="433"/>
        <v>0</v>
      </c>
      <c r="BE269" s="154">
        <f t="shared" si="433"/>
        <v>0</v>
      </c>
      <c r="BF269" s="154">
        <f t="shared" si="433"/>
        <v>0</v>
      </c>
      <c r="BG269" s="154">
        <f t="shared" si="433"/>
        <v>0</v>
      </c>
      <c r="BH269" s="154">
        <f t="shared" si="433"/>
        <v>0</v>
      </c>
      <c r="BI269" s="154">
        <f t="shared" si="433"/>
        <v>0</v>
      </c>
      <c r="BJ269" s="154">
        <f t="shared" si="433"/>
        <v>0</v>
      </c>
      <c r="BK269" s="154">
        <f t="shared" si="433"/>
        <v>0</v>
      </c>
      <c r="BL269" s="154">
        <f t="shared" si="433"/>
        <v>0</v>
      </c>
      <c r="BM269" s="154">
        <f t="shared" si="433"/>
        <v>0</v>
      </c>
      <c r="BN269" s="154">
        <f t="shared" si="433"/>
        <v>0</v>
      </c>
      <c r="BO269" s="154">
        <f t="shared" si="433"/>
        <v>0</v>
      </c>
      <c r="BP269" s="154">
        <f t="shared" ref="BP269:EA269" si="434">IF(AND(BP$165&gt;EOMONTH($E99,$R99*(1-$O99)),BP$165&lt;=EOMONTH($E99,$R99*(1-$O99)+$S99*(1-$O99)+$T99*$O99)),-BP268,0)</f>
        <v>0</v>
      </c>
      <c r="BQ269" s="154">
        <f t="shared" si="434"/>
        <v>0</v>
      </c>
      <c r="BR269" s="154">
        <f t="shared" si="434"/>
        <v>0</v>
      </c>
      <c r="BS269" s="154">
        <f t="shared" si="434"/>
        <v>0</v>
      </c>
      <c r="BT269" s="154">
        <f t="shared" si="434"/>
        <v>0</v>
      </c>
      <c r="BU269" s="154">
        <f t="shared" si="434"/>
        <v>0</v>
      </c>
      <c r="BV269" s="154">
        <f t="shared" si="434"/>
        <v>0</v>
      </c>
      <c r="BW269" s="154">
        <f t="shared" si="434"/>
        <v>0</v>
      </c>
      <c r="BX269" s="154">
        <f t="shared" si="434"/>
        <v>0</v>
      </c>
      <c r="BY269" s="154">
        <f t="shared" si="434"/>
        <v>0</v>
      </c>
      <c r="BZ269" s="154">
        <f t="shared" si="434"/>
        <v>0</v>
      </c>
      <c r="CA269" s="154">
        <f t="shared" si="434"/>
        <v>0</v>
      </c>
      <c r="CB269" s="154">
        <f t="shared" si="434"/>
        <v>0</v>
      </c>
      <c r="CC269" s="154">
        <f t="shared" si="434"/>
        <v>0</v>
      </c>
      <c r="CD269" s="154">
        <f t="shared" si="434"/>
        <v>0</v>
      </c>
      <c r="CE269" s="154">
        <f t="shared" si="434"/>
        <v>0</v>
      </c>
      <c r="CF269" s="154">
        <f t="shared" si="434"/>
        <v>0</v>
      </c>
      <c r="CG269" s="154">
        <f t="shared" si="434"/>
        <v>0</v>
      </c>
      <c r="CH269" s="154">
        <f t="shared" si="434"/>
        <v>0</v>
      </c>
      <c r="CI269" s="154">
        <f t="shared" si="434"/>
        <v>0</v>
      </c>
      <c r="CJ269" s="154">
        <f t="shared" si="434"/>
        <v>0</v>
      </c>
      <c r="CK269" s="154">
        <f t="shared" si="434"/>
        <v>0</v>
      </c>
      <c r="CL269" s="154">
        <f t="shared" si="434"/>
        <v>0</v>
      </c>
      <c r="CM269" s="154">
        <f t="shared" si="434"/>
        <v>0</v>
      </c>
      <c r="CN269" s="154">
        <f t="shared" si="434"/>
        <v>0</v>
      </c>
      <c r="CO269" s="154">
        <f t="shared" si="434"/>
        <v>0</v>
      </c>
      <c r="CP269" s="154">
        <f t="shared" si="434"/>
        <v>0</v>
      </c>
      <c r="CQ269" s="154">
        <f t="shared" si="434"/>
        <v>0</v>
      </c>
      <c r="CR269" s="154">
        <f t="shared" si="434"/>
        <v>0</v>
      </c>
      <c r="CS269" s="154">
        <f t="shared" si="434"/>
        <v>0</v>
      </c>
      <c r="CT269" s="154">
        <f t="shared" si="434"/>
        <v>0</v>
      </c>
      <c r="CU269" s="154">
        <f t="shared" si="434"/>
        <v>0</v>
      </c>
      <c r="CV269" s="154">
        <f t="shared" si="434"/>
        <v>0</v>
      </c>
      <c r="CW269" s="154">
        <f t="shared" si="434"/>
        <v>0</v>
      </c>
      <c r="CX269" s="154">
        <f t="shared" si="434"/>
        <v>0</v>
      </c>
      <c r="CY269" s="154">
        <f t="shared" si="434"/>
        <v>0</v>
      </c>
      <c r="CZ269" s="154">
        <f t="shared" si="434"/>
        <v>0</v>
      </c>
      <c r="DA269" s="154">
        <f t="shared" si="434"/>
        <v>0</v>
      </c>
      <c r="DB269" s="154">
        <f t="shared" si="434"/>
        <v>0</v>
      </c>
      <c r="DC269" s="154">
        <f t="shared" si="434"/>
        <v>0</v>
      </c>
      <c r="DD269" s="154">
        <f t="shared" si="434"/>
        <v>0</v>
      </c>
      <c r="DE269" s="154">
        <f t="shared" si="434"/>
        <v>0</v>
      </c>
      <c r="DF269" s="154">
        <f t="shared" si="434"/>
        <v>0</v>
      </c>
      <c r="DG269" s="154">
        <f t="shared" si="434"/>
        <v>0</v>
      </c>
      <c r="DH269" s="154">
        <f t="shared" si="434"/>
        <v>0</v>
      </c>
      <c r="DI269" s="154">
        <f t="shared" si="434"/>
        <v>0</v>
      </c>
      <c r="DJ269" s="154">
        <f t="shared" si="434"/>
        <v>0</v>
      </c>
      <c r="DK269" s="154">
        <f t="shared" si="434"/>
        <v>0</v>
      </c>
      <c r="DL269" s="154">
        <f t="shared" si="434"/>
        <v>0</v>
      </c>
      <c r="DM269" s="154">
        <f t="shared" si="434"/>
        <v>0</v>
      </c>
      <c r="DN269" s="154">
        <f t="shared" si="434"/>
        <v>0</v>
      </c>
      <c r="DO269" s="154">
        <f t="shared" si="434"/>
        <v>0</v>
      </c>
      <c r="DP269" s="154">
        <f t="shared" si="434"/>
        <v>0</v>
      </c>
      <c r="DQ269" s="154">
        <f t="shared" si="434"/>
        <v>0</v>
      </c>
      <c r="DR269" s="154">
        <f t="shared" si="434"/>
        <v>0</v>
      </c>
      <c r="DS269" s="154">
        <f t="shared" si="434"/>
        <v>0</v>
      </c>
      <c r="DT269" s="154">
        <f t="shared" si="434"/>
        <v>0</v>
      </c>
      <c r="DU269" s="154">
        <f t="shared" si="434"/>
        <v>0</v>
      </c>
      <c r="DV269" s="154">
        <f t="shared" si="434"/>
        <v>0</v>
      </c>
      <c r="DW269" s="154">
        <f t="shared" si="434"/>
        <v>0</v>
      </c>
      <c r="DX269" s="154">
        <f t="shared" si="434"/>
        <v>0</v>
      </c>
      <c r="DY269" s="154">
        <f t="shared" si="434"/>
        <v>0</v>
      </c>
      <c r="DZ269" s="154">
        <f t="shared" si="434"/>
        <v>0</v>
      </c>
      <c r="EA269" s="154">
        <f t="shared" si="434"/>
        <v>0</v>
      </c>
      <c r="EB269" s="154">
        <f t="shared" ref="EB269:GM269" si="435">IF(AND(EB$165&gt;EOMONTH($E99,$R99*(1-$O99)),EB$165&lt;=EOMONTH($E99,$R99*(1-$O99)+$S99*(1-$O99)+$T99*$O99)),-EB268,0)</f>
        <v>0</v>
      </c>
      <c r="EC269" s="154">
        <f t="shared" si="435"/>
        <v>0</v>
      </c>
      <c r="ED269" s="154">
        <f t="shared" si="435"/>
        <v>0</v>
      </c>
      <c r="EE269" s="154">
        <f t="shared" si="435"/>
        <v>0</v>
      </c>
      <c r="EF269" s="154">
        <f t="shared" si="435"/>
        <v>0</v>
      </c>
      <c r="EG269" s="154">
        <f t="shared" si="435"/>
        <v>0</v>
      </c>
      <c r="EH269" s="154">
        <f t="shared" si="435"/>
        <v>0</v>
      </c>
      <c r="EI269" s="154">
        <f t="shared" si="435"/>
        <v>0</v>
      </c>
      <c r="EJ269" s="154">
        <f t="shared" si="435"/>
        <v>0</v>
      </c>
      <c r="EK269" s="154">
        <f t="shared" si="435"/>
        <v>0</v>
      </c>
      <c r="EL269" s="154">
        <f t="shared" si="435"/>
        <v>0</v>
      </c>
      <c r="EM269" s="154">
        <f t="shared" si="435"/>
        <v>0</v>
      </c>
      <c r="EN269" s="154">
        <f t="shared" si="435"/>
        <v>0</v>
      </c>
      <c r="EO269" s="154">
        <f t="shared" si="435"/>
        <v>0</v>
      </c>
      <c r="EP269" s="154">
        <f t="shared" si="435"/>
        <v>0</v>
      </c>
      <c r="EQ269" s="154">
        <f t="shared" si="435"/>
        <v>0</v>
      </c>
      <c r="ER269" s="154">
        <f t="shared" si="435"/>
        <v>0</v>
      </c>
      <c r="ES269" s="154">
        <f t="shared" si="435"/>
        <v>0</v>
      </c>
      <c r="ET269" s="154">
        <f t="shared" si="435"/>
        <v>0</v>
      </c>
      <c r="EU269" s="154">
        <f t="shared" si="435"/>
        <v>0</v>
      </c>
      <c r="EV269" s="154">
        <f t="shared" si="435"/>
        <v>0</v>
      </c>
      <c r="EW269" s="154">
        <f t="shared" si="435"/>
        <v>0</v>
      </c>
      <c r="EX269" s="154">
        <f t="shared" si="435"/>
        <v>0</v>
      </c>
      <c r="EY269" s="154">
        <f t="shared" si="435"/>
        <v>0</v>
      </c>
      <c r="EZ269" s="154">
        <f t="shared" si="435"/>
        <v>0</v>
      </c>
      <c r="FA269" s="154">
        <f t="shared" si="435"/>
        <v>0</v>
      </c>
      <c r="FB269" s="154">
        <f t="shared" si="435"/>
        <v>0</v>
      </c>
      <c r="FC269" s="154">
        <f t="shared" si="435"/>
        <v>0</v>
      </c>
      <c r="FD269" s="154">
        <f t="shared" si="435"/>
        <v>0</v>
      </c>
      <c r="FE269" s="154">
        <f t="shared" si="435"/>
        <v>0</v>
      </c>
      <c r="FF269" s="154">
        <f t="shared" si="435"/>
        <v>0</v>
      </c>
      <c r="FG269" s="154">
        <f t="shared" si="435"/>
        <v>0</v>
      </c>
      <c r="FH269" s="154">
        <f t="shared" si="435"/>
        <v>0</v>
      </c>
      <c r="FI269" s="154">
        <f t="shared" si="435"/>
        <v>0</v>
      </c>
      <c r="FJ269" s="154">
        <f t="shared" si="435"/>
        <v>0</v>
      </c>
      <c r="FK269" s="154">
        <f t="shared" si="435"/>
        <v>0</v>
      </c>
      <c r="FL269" s="154">
        <f t="shared" si="435"/>
        <v>0</v>
      </c>
      <c r="FM269" s="154">
        <f t="shared" si="435"/>
        <v>0</v>
      </c>
      <c r="FN269" s="154">
        <f t="shared" si="435"/>
        <v>0</v>
      </c>
      <c r="FO269" s="154">
        <f t="shared" si="435"/>
        <v>0</v>
      </c>
      <c r="FP269" s="154">
        <f t="shared" si="435"/>
        <v>0</v>
      </c>
      <c r="FQ269" s="154">
        <f t="shared" si="435"/>
        <v>0</v>
      </c>
      <c r="FR269" s="154">
        <f t="shared" si="435"/>
        <v>0</v>
      </c>
      <c r="FS269" s="154">
        <f t="shared" si="435"/>
        <v>0</v>
      </c>
      <c r="FT269" s="154">
        <f t="shared" si="435"/>
        <v>0</v>
      </c>
      <c r="FU269" s="154">
        <f t="shared" si="435"/>
        <v>0</v>
      </c>
      <c r="FV269" s="154">
        <f t="shared" si="435"/>
        <v>0</v>
      </c>
      <c r="FW269" s="154">
        <f t="shared" si="435"/>
        <v>0</v>
      </c>
      <c r="FX269" s="154">
        <f t="shared" si="435"/>
        <v>0</v>
      </c>
      <c r="FY269" s="154">
        <f t="shared" si="435"/>
        <v>0</v>
      </c>
      <c r="FZ269" s="154">
        <f t="shared" si="435"/>
        <v>0</v>
      </c>
      <c r="GA269" s="154">
        <f t="shared" si="435"/>
        <v>0</v>
      </c>
      <c r="GB269" s="154">
        <f t="shared" si="435"/>
        <v>0</v>
      </c>
      <c r="GC269" s="154">
        <f t="shared" si="435"/>
        <v>0</v>
      </c>
      <c r="GD269" s="154">
        <f t="shared" si="435"/>
        <v>0</v>
      </c>
      <c r="GE269" s="154">
        <f t="shared" si="435"/>
        <v>0</v>
      </c>
      <c r="GF269" s="154">
        <f t="shared" si="435"/>
        <v>0</v>
      </c>
      <c r="GG269" s="154">
        <f t="shared" si="435"/>
        <v>0</v>
      </c>
      <c r="GH269" s="154">
        <f t="shared" si="435"/>
        <v>0</v>
      </c>
      <c r="GI269" s="154">
        <f t="shared" si="435"/>
        <v>0</v>
      </c>
      <c r="GJ269" s="154">
        <f t="shared" si="435"/>
        <v>0</v>
      </c>
      <c r="GK269" s="154">
        <f t="shared" si="435"/>
        <v>0</v>
      </c>
      <c r="GL269" s="154">
        <f t="shared" si="435"/>
        <v>0</v>
      </c>
      <c r="GM269" s="154">
        <f t="shared" si="435"/>
        <v>0</v>
      </c>
      <c r="GN269" s="154">
        <f t="shared" ref="GN269:IY269" si="436">IF(AND(GN$165&gt;EOMONTH($E99,$R99*(1-$O99)),GN$165&lt;=EOMONTH($E99,$R99*(1-$O99)+$S99*(1-$O99)+$T99*$O99)),-GN268,0)</f>
        <v>0</v>
      </c>
      <c r="GO269" s="154">
        <f t="shared" si="436"/>
        <v>0</v>
      </c>
      <c r="GP269" s="154">
        <f t="shared" si="436"/>
        <v>0</v>
      </c>
      <c r="GQ269" s="154">
        <f t="shared" si="436"/>
        <v>0</v>
      </c>
      <c r="GR269" s="154">
        <f t="shared" si="436"/>
        <v>0</v>
      </c>
      <c r="GS269" s="154">
        <f t="shared" si="436"/>
        <v>0</v>
      </c>
      <c r="GT269" s="154">
        <f t="shared" si="436"/>
        <v>0</v>
      </c>
      <c r="GU269" s="154">
        <f t="shared" si="436"/>
        <v>0</v>
      </c>
      <c r="GV269" s="154">
        <f t="shared" si="436"/>
        <v>0</v>
      </c>
      <c r="GW269" s="154">
        <f t="shared" si="436"/>
        <v>0</v>
      </c>
      <c r="GX269" s="154">
        <f t="shared" si="436"/>
        <v>0</v>
      </c>
      <c r="GY269" s="154">
        <f t="shared" si="436"/>
        <v>0</v>
      </c>
      <c r="GZ269" s="154">
        <f t="shared" si="436"/>
        <v>0</v>
      </c>
      <c r="HA269" s="154">
        <f t="shared" si="436"/>
        <v>0</v>
      </c>
      <c r="HB269" s="154">
        <f t="shared" si="436"/>
        <v>0</v>
      </c>
      <c r="HC269" s="154">
        <f t="shared" si="436"/>
        <v>0</v>
      </c>
      <c r="HD269" s="154">
        <f t="shared" si="436"/>
        <v>0</v>
      </c>
      <c r="HE269" s="154">
        <f t="shared" si="436"/>
        <v>0</v>
      </c>
      <c r="HF269" s="154">
        <f t="shared" si="436"/>
        <v>0</v>
      </c>
      <c r="HG269" s="154">
        <f t="shared" si="436"/>
        <v>0</v>
      </c>
      <c r="HH269" s="154">
        <f t="shared" si="436"/>
        <v>0</v>
      </c>
      <c r="HI269" s="154">
        <f t="shared" si="436"/>
        <v>0</v>
      </c>
      <c r="HJ269" s="154">
        <f t="shared" si="436"/>
        <v>0</v>
      </c>
      <c r="HK269" s="154">
        <f t="shared" si="436"/>
        <v>0</v>
      </c>
      <c r="HL269" s="154">
        <f t="shared" si="436"/>
        <v>0</v>
      </c>
      <c r="HM269" s="154">
        <f t="shared" si="436"/>
        <v>0</v>
      </c>
      <c r="HN269" s="154">
        <f t="shared" si="436"/>
        <v>0</v>
      </c>
      <c r="HO269" s="154">
        <f t="shared" si="436"/>
        <v>0</v>
      </c>
      <c r="HP269" s="154">
        <f t="shared" si="436"/>
        <v>0</v>
      </c>
      <c r="HQ269" s="154">
        <f t="shared" si="436"/>
        <v>0</v>
      </c>
      <c r="HR269" s="154">
        <f t="shared" si="436"/>
        <v>0</v>
      </c>
      <c r="HS269" s="154">
        <f t="shared" si="436"/>
        <v>0</v>
      </c>
      <c r="HT269" s="154">
        <f t="shared" si="436"/>
        <v>0</v>
      </c>
      <c r="HU269" s="154">
        <f t="shared" si="436"/>
        <v>0</v>
      </c>
      <c r="HV269" s="154">
        <f t="shared" si="436"/>
        <v>0</v>
      </c>
      <c r="HW269" s="154">
        <f t="shared" si="436"/>
        <v>0</v>
      </c>
      <c r="HX269" s="154">
        <f t="shared" si="436"/>
        <v>0</v>
      </c>
      <c r="HY269" s="154">
        <f t="shared" si="436"/>
        <v>0</v>
      </c>
      <c r="HZ269" s="154">
        <f t="shared" si="436"/>
        <v>0</v>
      </c>
      <c r="IA269" s="154">
        <f t="shared" si="436"/>
        <v>0</v>
      </c>
      <c r="IB269" s="154">
        <f t="shared" si="436"/>
        <v>0</v>
      </c>
      <c r="IC269" s="154">
        <f t="shared" si="436"/>
        <v>0</v>
      </c>
      <c r="ID269" s="154">
        <f t="shared" si="436"/>
        <v>0</v>
      </c>
      <c r="IE269" s="154">
        <f t="shared" si="436"/>
        <v>0</v>
      </c>
      <c r="IF269" s="154">
        <f t="shared" si="436"/>
        <v>0</v>
      </c>
      <c r="IG269" s="154">
        <f t="shared" si="436"/>
        <v>0</v>
      </c>
      <c r="IH269" s="154">
        <f t="shared" si="436"/>
        <v>0</v>
      </c>
      <c r="II269" s="154">
        <f t="shared" si="436"/>
        <v>0</v>
      </c>
      <c r="IJ269" s="154">
        <f t="shared" si="436"/>
        <v>0</v>
      </c>
      <c r="IK269" s="154">
        <f t="shared" si="436"/>
        <v>0</v>
      </c>
      <c r="IL269" s="154">
        <f t="shared" si="436"/>
        <v>0</v>
      </c>
      <c r="IM269" s="154">
        <f t="shared" si="436"/>
        <v>0</v>
      </c>
      <c r="IN269" s="154">
        <f t="shared" si="436"/>
        <v>0</v>
      </c>
      <c r="IO269" s="154">
        <f t="shared" si="436"/>
        <v>0</v>
      </c>
      <c r="IP269" s="154">
        <f t="shared" si="436"/>
        <v>0</v>
      </c>
      <c r="IQ269" s="154">
        <f t="shared" si="436"/>
        <v>0</v>
      </c>
      <c r="IR269" s="154">
        <f t="shared" si="436"/>
        <v>0</v>
      </c>
      <c r="IS269" s="154">
        <f t="shared" si="436"/>
        <v>0</v>
      </c>
      <c r="IT269" s="154">
        <f t="shared" si="436"/>
        <v>0</v>
      </c>
      <c r="IU269" s="154">
        <f t="shared" si="436"/>
        <v>0</v>
      </c>
      <c r="IV269" s="154">
        <f t="shared" si="436"/>
        <v>0</v>
      </c>
      <c r="IW269" s="154">
        <f t="shared" si="436"/>
        <v>0</v>
      </c>
      <c r="IX269" s="154">
        <f t="shared" si="436"/>
        <v>0</v>
      </c>
      <c r="IY269" s="154">
        <f t="shared" si="436"/>
        <v>0</v>
      </c>
      <c r="IZ269" s="154">
        <f t="shared" ref="IZ269:LK269" si="437">IF(AND(IZ$165&gt;EOMONTH($E99,$R99*(1-$O99)),IZ$165&lt;=EOMONTH($E99,$R99*(1-$O99)+$S99*(1-$O99)+$T99*$O99)),-IZ268,0)</f>
        <v>0</v>
      </c>
      <c r="JA269" s="154">
        <f t="shared" si="437"/>
        <v>0</v>
      </c>
      <c r="JB269" s="154">
        <f t="shared" si="437"/>
        <v>0</v>
      </c>
      <c r="JC269" s="154">
        <f t="shared" si="437"/>
        <v>0</v>
      </c>
      <c r="JD269" s="154">
        <f t="shared" si="437"/>
        <v>0</v>
      </c>
      <c r="JE269" s="154">
        <f t="shared" si="437"/>
        <v>0</v>
      </c>
      <c r="JF269" s="154">
        <f t="shared" si="437"/>
        <v>0</v>
      </c>
      <c r="JG269" s="154">
        <f t="shared" si="437"/>
        <v>0</v>
      </c>
      <c r="JH269" s="154">
        <f t="shared" si="437"/>
        <v>0</v>
      </c>
      <c r="JI269" s="154">
        <f t="shared" si="437"/>
        <v>0</v>
      </c>
      <c r="JJ269" s="154">
        <f t="shared" si="437"/>
        <v>0</v>
      </c>
      <c r="JK269" s="154">
        <f t="shared" si="437"/>
        <v>0</v>
      </c>
      <c r="JL269" s="154">
        <f t="shared" si="437"/>
        <v>0</v>
      </c>
      <c r="JM269" s="154">
        <f t="shared" si="437"/>
        <v>0</v>
      </c>
      <c r="JN269" s="154">
        <f t="shared" si="437"/>
        <v>0</v>
      </c>
      <c r="JO269" s="154">
        <f t="shared" si="437"/>
        <v>0</v>
      </c>
      <c r="JP269" s="154">
        <f t="shared" si="437"/>
        <v>0</v>
      </c>
      <c r="JQ269" s="154">
        <f t="shared" si="437"/>
        <v>0</v>
      </c>
      <c r="JR269" s="154">
        <f t="shared" si="437"/>
        <v>0</v>
      </c>
      <c r="JS269" s="154">
        <f t="shared" si="437"/>
        <v>0</v>
      </c>
      <c r="JT269" s="154">
        <f t="shared" si="437"/>
        <v>0</v>
      </c>
      <c r="JU269" s="154">
        <f t="shared" si="437"/>
        <v>0</v>
      </c>
      <c r="JV269" s="154">
        <f t="shared" si="437"/>
        <v>0</v>
      </c>
      <c r="JW269" s="154">
        <f t="shared" si="437"/>
        <v>0</v>
      </c>
      <c r="JX269" s="154">
        <f t="shared" si="437"/>
        <v>0</v>
      </c>
      <c r="JY269" s="154">
        <f t="shared" si="437"/>
        <v>0</v>
      </c>
      <c r="JZ269" s="154">
        <f t="shared" si="437"/>
        <v>0</v>
      </c>
      <c r="KA269" s="154">
        <f t="shared" si="437"/>
        <v>0</v>
      </c>
      <c r="KB269" s="154">
        <f t="shared" si="437"/>
        <v>0</v>
      </c>
      <c r="KC269" s="154">
        <f t="shared" si="437"/>
        <v>0</v>
      </c>
      <c r="KD269" s="154">
        <f t="shared" si="437"/>
        <v>0</v>
      </c>
      <c r="KE269" s="154">
        <f t="shared" si="437"/>
        <v>0</v>
      </c>
      <c r="KF269" s="154">
        <f t="shared" si="437"/>
        <v>0</v>
      </c>
      <c r="KG269" s="154">
        <f t="shared" si="437"/>
        <v>0</v>
      </c>
      <c r="KH269" s="154">
        <f t="shared" si="437"/>
        <v>0</v>
      </c>
      <c r="KI269" s="154">
        <f t="shared" si="437"/>
        <v>0</v>
      </c>
      <c r="KJ269" s="154">
        <f t="shared" si="437"/>
        <v>0</v>
      </c>
      <c r="KK269" s="154">
        <f t="shared" si="437"/>
        <v>0</v>
      </c>
      <c r="KL269" s="154">
        <f t="shared" si="437"/>
        <v>0</v>
      </c>
      <c r="KM269" s="154">
        <f t="shared" si="437"/>
        <v>0</v>
      </c>
      <c r="KN269" s="154">
        <f t="shared" si="437"/>
        <v>0</v>
      </c>
      <c r="KO269" s="154">
        <f t="shared" si="437"/>
        <v>0</v>
      </c>
      <c r="KP269" s="154">
        <f t="shared" si="437"/>
        <v>0</v>
      </c>
      <c r="KQ269" s="154">
        <f t="shared" si="437"/>
        <v>0</v>
      </c>
      <c r="KR269" s="154">
        <f t="shared" si="437"/>
        <v>0</v>
      </c>
      <c r="KS269" s="154">
        <f t="shared" si="437"/>
        <v>0</v>
      </c>
      <c r="KT269" s="154">
        <f t="shared" si="437"/>
        <v>0</v>
      </c>
      <c r="KU269" s="154">
        <f t="shared" si="437"/>
        <v>0</v>
      </c>
      <c r="KV269" s="154">
        <f t="shared" si="437"/>
        <v>0</v>
      </c>
      <c r="KW269" s="154">
        <f t="shared" si="437"/>
        <v>0</v>
      </c>
      <c r="KX269" s="154">
        <f t="shared" si="437"/>
        <v>0</v>
      </c>
      <c r="KY269" s="154">
        <f t="shared" si="437"/>
        <v>0</v>
      </c>
      <c r="KZ269" s="154">
        <f t="shared" si="437"/>
        <v>0</v>
      </c>
      <c r="LA269" s="154">
        <f t="shared" si="437"/>
        <v>0</v>
      </c>
      <c r="LB269" s="154">
        <f t="shared" si="437"/>
        <v>0</v>
      </c>
      <c r="LC269" s="154">
        <f t="shared" si="437"/>
        <v>0</v>
      </c>
      <c r="LD269" s="154">
        <f t="shared" si="437"/>
        <v>0</v>
      </c>
      <c r="LE269" s="154">
        <f t="shared" si="437"/>
        <v>0</v>
      </c>
      <c r="LF269" s="154">
        <f t="shared" si="437"/>
        <v>0</v>
      </c>
      <c r="LG269" s="154">
        <f t="shared" si="437"/>
        <v>0</v>
      </c>
      <c r="LH269" s="154">
        <f t="shared" si="437"/>
        <v>0</v>
      </c>
      <c r="LI269" s="154">
        <f t="shared" si="437"/>
        <v>0</v>
      </c>
      <c r="LJ269" s="154">
        <f t="shared" si="437"/>
        <v>0</v>
      </c>
      <c r="LK269" s="154">
        <f t="shared" si="437"/>
        <v>0</v>
      </c>
      <c r="LL269" s="154">
        <f t="shared" ref="LL269:NK269" si="438">IF(AND(LL$165&gt;EOMONTH($E99,$R99*(1-$O99)),LL$165&lt;=EOMONTH($E99,$R99*(1-$O99)+$S99*(1-$O99)+$T99*$O99)),-LL268,0)</f>
        <v>0</v>
      </c>
      <c r="LM269" s="154">
        <f t="shared" si="438"/>
        <v>0</v>
      </c>
      <c r="LN269" s="154">
        <f t="shared" si="438"/>
        <v>0</v>
      </c>
      <c r="LO269" s="154">
        <f t="shared" si="438"/>
        <v>0</v>
      </c>
      <c r="LP269" s="154">
        <f t="shared" si="438"/>
        <v>0</v>
      </c>
      <c r="LQ269" s="154">
        <f t="shared" si="438"/>
        <v>0</v>
      </c>
      <c r="LR269" s="154">
        <f t="shared" si="438"/>
        <v>0</v>
      </c>
      <c r="LS269" s="154">
        <f t="shared" si="438"/>
        <v>0</v>
      </c>
      <c r="LT269" s="154">
        <f t="shared" si="438"/>
        <v>0</v>
      </c>
      <c r="LU269" s="154">
        <f t="shared" si="438"/>
        <v>0</v>
      </c>
      <c r="LV269" s="154">
        <f t="shared" si="438"/>
        <v>0</v>
      </c>
      <c r="LW269" s="154">
        <f t="shared" si="438"/>
        <v>0</v>
      </c>
      <c r="LX269" s="154">
        <f t="shared" si="438"/>
        <v>0</v>
      </c>
      <c r="LY269" s="154">
        <f t="shared" si="438"/>
        <v>0</v>
      </c>
      <c r="LZ269" s="154">
        <f t="shared" si="438"/>
        <v>0</v>
      </c>
      <c r="MA269" s="154">
        <f t="shared" si="438"/>
        <v>0</v>
      </c>
      <c r="MB269" s="154">
        <f t="shared" si="438"/>
        <v>0</v>
      </c>
      <c r="MC269" s="154">
        <f t="shared" si="438"/>
        <v>0</v>
      </c>
      <c r="MD269" s="154">
        <f t="shared" si="438"/>
        <v>0</v>
      </c>
      <c r="ME269" s="154">
        <f t="shared" si="438"/>
        <v>0</v>
      </c>
      <c r="MF269" s="154">
        <f t="shared" si="438"/>
        <v>0</v>
      </c>
      <c r="MG269" s="154">
        <f t="shared" si="438"/>
        <v>0</v>
      </c>
      <c r="MH269" s="154">
        <f t="shared" si="438"/>
        <v>0</v>
      </c>
      <c r="MI269" s="154">
        <f t="shared" si="438"/>
        <v>0</v>
      </c>
      <c r="MJ269" s="154">
        <f t="shared" si="438"/>
        <v>0</v>
      </c>
      <c r="MK269" s="154">
        <f t="shared" si="438"/>
        <v>0</v>
      </c>
      <c r="ML269" s="154">
        <f t="shared" si="438"/>
        <v>0</v>
      </c>
      <c r="MM269" s="154">
        <f t="shared" si="438"/>
        <v>0</v>
      </c>
      <c r="MN269" s="154">
        <f t="shared" si="438"/>
        <v>0</v>
      </c>
      <c r="MO269" s="154">
        <f t="shared" si="438"/>
        <v>0</v>
      </c>
      <c r="MP269" s="154">
        <f t="shared" si="438"/>
        <v>0</v>
      </c>
      <c r="MQ269" s="154">
        <f t="shared" si="438"/>
        <v>0</v>
      </c>
      <c r="MR269" s="154">
        <f t="shared" si="438"/>
        <v>0</v>
      </c>
      <c r="MS269" s="154">
        <f t="shared" si="438"/>
        <v>0</v>
      </c>
      <c r="MT269" s="154">
        <f t="shared" si="438"/>
        <v>0</v>
      </c>
      <c r="MU269" s="154">
        <f t="shared" si="438"/>
        <v>0</v>
      </c>
      <c r="MV269" s="154">
        <f t="shared" si="438"/>
        <v>0</v>
      </c>
      <c r="MW269" s="154">
        <f t="shared" si="438"/>
        <v>0</v>
      </c>
      <c r="MX269" s="154">
        <f t="shared" si="438"/>
        <v>0</v>
      </c>
      <c r="MY269" s="154">
        <f t="shared" si="438"/>
        <v>0</v>
      </c>
      <c r="MZ269" s="154">
        <f t="shared" si="438"/>
        <v>0</v>
      </c>
      <c r="NA269" s="154">
        <f t="shared" si="438"/>
        <v>0</v>
      </c>
      <c r="NB269" s="154">
        <f t="shared" si="438"/>
        <v>0</v>
      </c>
      <c r="NC269" s="154">
        <f t="shared" si="438"/>
        <v>0</v>
      </c>
      <c r="ND269" s="154">
        <f t="shared" si="438"/>
        <v>0</v>
      </c>
      <c r="NE269" s="154">
        <f t="shared" si="438"/>
        <v>0</v>
      </c>
      <c r="NF269" s="154">
        <f t="shared" si="438"/>
        <v>0</v>
      </c>
      <c r="NG269" s="154">
        <f t="shared" si="438"/>
        <v>0</v>
      </c>
      <c r="NH269" s="154">
        <f t="shared" si="438"/>
        <v>0</v>
      </c>
      <c r="NI269" s="154">
        <f t="shared" si="438"/>
        <v>0</v>
      </c>
      <c r="NJ269" s="154">
        <f t="shared" si="438"/>
        <v>0</v>
      </c>
      <c r="NK269" s="157">
        <f t="shared" si="438"/>
        <v>0</v>
      </c>
    </row>
    <row r="270" spans="1:375" x14ac:dyDescent="0.25">
      <c r="A270" s="156">
        <f t="shared" si="414"/>
        <v>55676.257988735568</v>
      </c>
      <c r="B270" s="48" t="s">
        <v>103</v>
      </c>
      <c r="C270" s="153" t="s">
        <v>145</v>
      </c>
      <c r="D270" s="154">
        <f>IF(OR(D$165&lt;=EOMONTH($E99,$R99*(1-$O99)),D$165&gt;EOMONTH($E99,$P99*12*(1-$O99)+$Q99*12*$O99+$R99*(1-$O99))),0,IF($X99="NNN",SUM(Expenses!B$20:B$24)*$F99,IF($X99="FSG",0,IF($X99="MG",SUMPRODUCT(Expenses!B$20:B$24,$Z99:$Z103)*$F99,MAX((Expenses!B$20-$AB99/12)*$AA99*$F99,0)+MAX((Expenses!B$21-$AB100/12)*$AA100*$F99,0)+MAX((Expenses!B$22-$AB101/12)*$AA101*$F99,0)+MAX((Expenses!B$23-$AB102/12)*$AA102*$F99,0)+MAX((Expenses!B$24-$AB103/12)*$AA103*$F99,0)))))</f>
        <v>0</v>
      </c>
      <c r="E270" s="154">
        <f>IF(OR(E$165&lt;=EOMONTH($E99,$R99*(1-$O99)),E$165&gt;EOMONTH($E99,$P99*12*(1-$O99)+$Q99*12*$O99+$R99*(1-$O99))),0,IF($X99="NNN",SUM(Expenses!C$20:C$24)*$F99,IF($X99="FSG",0,IF($X99="MG",SUMPRODUCT(Expenses!C$20:C$24,$Z99:$Z103)*$F99,MAX((Expenses!C$20-$AB99/12)*$AA99*$F99,0)+MAX((Expenses!C$21-$AB100/12)*$AA100*$F99,0)+MAX((Expenses!C$22-$AB101/12)*$AA101*$F99,0)+MAX((Expenses!C$23-$AB102/12)*$AA102*$F99,0)+MAX((Expenses!C$24-$AB103/12)*$AA103*$F99,0)))))</f>
        <v>0</v>
      </c>
      <c r="F270" s="154">
        <f>IF(OR(F$165&lt;=EOMONTH($E99,$R99*(1-$O99)),F$165&gt;EOMONTH($E99,$P99*12*(1-$O99)+$Q99*12*$O99+$R99*(1-$O99))),0,IF($X99="NNN",SUM(Expenses!D$20:D$24)*$F99,IF($X99="FSG",0,IF($X99="MG",SUMPRODUCT(Expenses!D$20:D$24,$Z99:$Z103)*$F99,MAX((Expenses!D$20-$AB99/12)*$AA99*$F99,0)+MAX((Expenses!D$21-$AB100/12)*$AA100*$F99,0)+MAX((Expenses!D$22-$AB101/12)*$AA101*$F99,0)+MAX((Expenses!D$23-$AB102/12)*$AA102*$F99,0)+MAX((Expenses!D$24-$AB103/12)*$AA103*$F99,0)))))</f>
        <v>0</v>
      </c>
      <c r="G270" s="154">
        <f>IF(OR(G$165&lt;=EOMONTH($E99,$R99*(1-$O99)),G$165&gt;EOMONTH($E99,$P99*12*(1-$O99)+$Q99*12*$O99+$R99*(1-$O99))),0,IF($X99="NNN",SUM(Expenses!E$20:E$24)*$F99,IF($X99="FSG",0,IF($X99="MG",SUMPRODUCT(Expenses!E$20:E$24,$Z99:$Z103)*$F99,MAX((Expenses!E$20-$AB99/12)*$AA99*$F99,0)+MAX((Expenses!E$21-$AB100/12)*$AA100*$F99,0)+MAX((Expenses!E$22-$AB101/12)*$AA101*$F99,0)+MAX((Expenses!E$23-$AB102/12)*$AA102*$F99,0)+MAX((Expenses!E$24-$AB103/12)*$AA103*$F99,0)))))</f>
        <v>0</v>
      </c>
      <c r="H270" s="154">
        <f>IF(OR(H$165&lt;=EOMONTH($E99,$R99*(1-$O99)),H$165&gt;EOMONTH($E99,$P99*12*(1-$O99)+$Q99*12*$O99+$R99*(1-$O99))),0,IF($X99="NNN",SUM(Expenses!F$20:F$24)*$F99,IF($X99="FSG",0,IF($X99="MG",SUMPRODUCT(Expenses!F$20:F$24,$Z99:$Z103)*$F99,MAX((Expenses!F$20-$AB99/12)*$AA99*$F99,0)+MAX((Expenses!F$21-$AB100/12)*$AA100*$F99,0)+MAX((Expenses!F$22-$AB101/12)*$AA101*$F99,0)+MAX((Expenses!F$23-$AB102/12)*$AA102*$F99,0)+MAX((Expenses!F$24-$AB103/12)*$AA103*$F99,0)))))</f>
        <v>0</v>
      </c>
      <c r="I270" s="154">
        <f>IF(OR(I$165&lt;=EOMONTH($E99,$R99*(1-$O99)),I$165&gt;EOMONTH($E99,$P99*12*(1-$O99)+$Q99*12*$O99+$R99*(1-$O99))),0,IF($X99="NNN",SUM(Expenses!G$20:G$24)*$F99,IF($X99="FSG",0,IF($X99="MG",SUMPRODUCT(Expenses!G$20:G$24,$Z99:$Z103)*$F99,MAX((Expenses!G$20-$AB99/12)*$AA99*$F99,0)+MAX((Expenses!G$21-$AB100/12)*$AA100*$F99,0)+MAX((Expenses!G$22-$AB101/12)*$AA101*$F99,0)+MAX((Expenses!G$23-$AB102/12)*$AA102*$F99,0)+MAX((Expenses!G$24-$AB103/12)*$AA103*$F99,0)))))</f>
        <v>0</v>
      </c>
      <c r="J270" s="154">
        <f>IF(OR(J$165&lt;=EOMONTH($E99,$R99*(1-$O99)),J$165&gt;EOMONTH($E99,$P99*12*(1-$O99)+$Q99*12*$O99+$R99*(1-$O99))),0,IF($X99="NNN",SUM(Expenses!H$20:H$24)*$F99,IF($X99="FSG",0,IF($X99="MG",SUMPRODUCT(Expenses!H$20:H$24,$Z99:$Z103)*$F99,MAX((Expenses!H$20-$AB99/12)*$AA99*$F99,0)+MAX((Expenses!H$21-$AB100/12)*$AA100*$F99,0)+MAX((Expenses!H$22-$AB101/12)*$AA101*$F99,0)+MAX((Expenses!H$23-$AB102/12)*$AA102*$F99,0)+MAX((Expenses!H$24-$AB103/12)*$AA103*$F99,0)))))</f>
        <v>0</v>
      </c>
      <c r="K270" s="154">
        <f>IF(OR(K$165&lt;=EOMONTH($E99,$R99*(1-$O99)),K$165&gt;EOMONTH($E99,$P99*12*(1-$O99)+$Q99*12*$O99+$R99*(1-$O99))),0,IF($X99="NNN",SUM(Expenses!I$20:I$24)*$F99,IF($X99="FSG",0,IF($X99="MG",SUMPRODUCT(Expenses!I$20:I$24,$Z99:$Z103)*$F99,MAX((Expenses!I$20-$AB99/12)*$AA99*$F99,0)+MAX((Expenses!I$21-$AB100/12)*$AA100*$F99,0)+MAX((Expenses!I$22-$AB101/12)*$AA101*$F99,0)+MAX((Expenses!I$23-$AB102/12)*$AA102*$F99,0)+MAX((Expenses!I$24-$AB103/12)*$AA103*$F99,0)))))</f>
        <v>0</v>
      </c>
      <c r="L270" s="154">
        <f>IF(OR(L$165&lt;=EOMONTH($E99,$R99*(1-$O99)),L$165&gt;EOMONTH($E99,$P99*12*(1-$O99)+$Q99*12*$O99+$R99*(1-$O99))),0,IF($X99="NNN",SUM(Expenses!J$20:J$24)*$F99,IF($X99="FSG",0,IF($X99="MG",SUMPRODUCT(Expenses!J$20:J$24,$Z99:$Z103)*$F99,MAX((Expenses!J$20-$AB99/12)*$AA99*$F99,0)+MAX((Expenses!J$21-$AB100/12)*$AA100*$F99,0)+MAX((Expenses!J$22-$AB101/12)*$AA101*$F99,0)+MAX((Expenses!J$23-$AB102/12)*$AA102*$F99,0)+MAX((Expenses!J$24-$AB103/12)*$AA103*$F99,0)))))</f>
        <v>0</v>
      </c>
      <c r="M270" s="154">
        <f>IF(OR(M$165&lt;=EOMONTH($E99,$R99*(1-$O99)),M$165&gt;EOMONTH($E99,$P99*12*(1-$O99)+$Q99*12*$O99+$R99*(1-$O99))),0,IF($X99="NNN",SUM(Expenses!K$20:K$24)*$F99,IF($X99="FSG",0,IF($X99="MG",SUMPRODUCT(Expenses!K$20:K$24,$Z99:$Z103)*$F99,MAX((Expenses!K$20-$AB99/12)*$AA99*$F99,0)+MAX((Expenses!K$21-$AB100/12)*$AA100*$F99,0)+MAX((Expenses!K$22-$AB101/12)*$AA101*$F99,0)+MAX((Expenses!K$23-$AB102/12)*$AA102*$F99,0)+MAX((Expenses!K$24-$AB103/12)*$AA103*$F99,0)))))</f>
        <v>0</v>
      </c>
      <c r="N270" s="154">
        <f>IF(OR(N$165&lt;=EOMONTH($E99,$R99*(1-$O99)),N$165&gt;EOMONTH($E99,$P99*12*(1-$O99)+$Q99*12*$O99+$R99*(1-$O99))),0,IF($X99="NNN",SUM(Expenses!L$20:L$24)*$F99,IF($X99="FSG",0,IF($X99="MG",SUMPRODUCT(Expenses!L$20:L$24,$Z99:$Z103)*$F99,MAX((Expenses!L$20-$AB99/12)*$AA99*$F99,0)+MAX((Expenses!L$21-$AB100/12)*$AA100*$F99,0)+MAX((Expenses!L$22-$AB101/12)*$AA101*$F99,0)+MAX((Expenses!L$23-$AB102/12)*$AA102*$F99,0)+MAX((Expenses!L$24-$AB103/12)*$AA103*$F99,0)))))</f>
        <v>0</v>
      </c>
      <c r="O270" s="154">
        <f>IF(OR(O$165&lt;=EOMONTH($E99,$R99*(1-$O99)),O$165&gt;EOMONTH($E99,$P99*12*(1-$O99)+$Q99*12*$O99+$R99*(1-$O99))),0,IF($X99="NNN",SUM(Expenses!M$20:M$24)*$F99,IF($X99="FSG",0,IF($X99="MG",SUMPRODUCT(Expenses!M$20:M$24,$Z99:$Z103)*$F99,MAX((Expenses!M$20-$AB99/12)*$AA99*$F99,0)+MAX((Expenses!M$21-$AB100/12)*$AA100*$F99,0)+MAX((Expenses!M$22-$AB101/12)*$AA101*$F99,0)+MAX((Expenses!M$23-$AB102/12)*$AA102*$F99,0)+MAX((Expenses!M$24-$AB103/12)*$AA103*$F99,0)))))</f>
        <v>0</v>
      </c>
      <c r="P270" s="154">
        <f>IF(OR(P$165&lt;=EOMONTH($E99,$R99*(1-$O99)),P$165&gt;EOMONTH($E99,$P99*12*(1-$O99)+$Q99*12*$O99+$R99*(1-$O99))),0,IF($X99="NNN",SUM(Expenses!N$20:N$24)*$F99,IF($X99="FSG",0,IF($X99="MG",SUMPRODUCT(Expenses!N$20:N$24,$Z99:$Z103)*$F99,MAX((Expenses!N$20-$AB99/12)*$AA99*$F99,0)+MAX((Expenses!N$21-$AB100/12)*$AA100*$F99,0)+MAX((Expenses!N$22-$AB101/12)*$AA101*$F99,0)+MAX((Expenses!N$23-$AB102/12)*$AA102*$F99,0)+MAX((Expenses!N$24-$AB103/12)*$AA103*$F99,0)))))</f>
        <v>0</v>
      </c>
      <c r="Q270" s="154">
        <f>IF(OR(Q$165&lt;=EOMONTH($E99,$R99*(1-$O99)),Q$165&gt;EOMONTH($E99,$P99*12*(1-$O99)+$Q99*12*$O99+$R99*(1-$O99))),0,IF($X99="NNN",SUM(Expenses!O$20:O$24)*$F99,IF($X99="FSG",0,IF($X99="MG",SUMPRODUCT(Expenses!O$20:O$24,$Z99:$Z103)*$F99,MAX((Expenses!O$20-$AB99/12)*$AA99*$F99,0)+MAX((Expenses!O$21-$AB100/12)*$AA100*$F99,0)+MAX((Expenses!O$22-$AB101/12)*$AA101*$F99,0)+MAX((Expenses!O$23-$AB102/12)*$AA102*$F99,0)+MAX((Expenses!O$24-$AB103/12)*$AA103*$F99,0)))))</f>
        <v>0</v>
      </c>
      <c r="R270" s="154">
        <f>IF(OR(R$165&lt;=EOMONTH($E99,$R99*(1-$O99)),R$165&gt;EOMONTH($E99,$P99*12*(1-$O99)+$Q99*12*$O99+$R99*(1-$O99))),0,IF($X99="NNN",SUM(Expenses!P$20:P$24)*$F99,IF($X99="FSG",0,IF($X99="MG",SUMPRODUCT(Expenses!P$20:P$24,$Z99:$Z103)*$F99,MAX((Expenses!P$20-$AB99/12)*$AA99*$F99,0)+MAX((Expenses!P$21-$AB100/12)*$AA100*$F99,0)+MAX((Expenses!P$22-$AB101/12)*$AA101*$F99,0)+MAX((Expenses!P$23-$AB102/12)*$AA102*$F99,0)+MAX((Expenses!P$24-$AB103/12)*$AA103*$F99,0)))))</f>
        <v>0</v>
      </c>
      <c r="S270" s="154">
        <f>IF(OR(S$165&lt;=EOMONTH($E99,$R99*(1-$O99)),S$165&gt;EOMONTH($E99,$P99*12*(1-$O99)+$Q99*12*$O99+$R99*(1-$O99))),0,IF($X99="NNN",SUM(Expenses!Q$20:Q$24)*$F99,IF($X99="FSG",0,IF($X99="MG",SUMPRODUCT(Expenses!Q$20:Q$24,$Z99:$Z103)*$F99,MAX((Expenses!Q$20-$AB99/12)*$AA99*$F99,0)+MAX((Expenses!Q$21-$AB100/12)*$AA100*$F99,0)+MAX((Expenses!Q$22-$AB101/12)*$AA101*$F99,0)+MAX((Expenses!Q$23-$AB102/12)*$AA102*$F99,0)+MAX((Expenses!Q$24-$AB103/12)*$AA103*$F99,0)))))</f>
        <v>0</v>
      </c>
      <c r="T270" s="154">
        <f>IF(OR(T$165&lt;=EOMONTH($E99,$R99*(1-$O99)),T$165&gt;EOMONTH($E99,$P99*12*(1-$O99)+$Q99*12*$O99+$R99*(1-$O99))),0,IF($X99="NNN",SUM(Expenses!R$20:R$24)*$F99,IF($X99="FSG",0,IF($X99="MG",SUMPRODUCT(Expenses!R$20:R$24,$Z99:$Z103)*$F99,MAX((Expenses!R$20-$AB99/12)*$AA99*$F99,0)+MAX((Expenses!R$21-$AB100/12)*$AA100*$F99,0)+MAX((Expenses!R$22-$AB101/12)*$AA101*$F99,0)+MAX((Expenses!R$23-$AB102/12)*$AA102*$F99,0)+MAX((Expenses!R$24-$AB103/12)*$AA103*$F99,0)))))</f>
        <v>0</v>
      </c>
      <c r="U270" s="154">
        <f>IF(OR(U$165&lt;=EOMONTH($E99,$R99*(1-$O99)),U$165&gt;EOMONTH($E99,$P99*12*(1-$O99)+$Q99*12*$O99+$R99*(1-$O99))),0,IF($X99="NNN",SUM(Expenses!S$20:S$24)*$F99,IF($X99="FSG",0,IF($X99="MG",SUMPRODUCT(Expenses!S$20:S$24,$Z99:$Z103)*$F99,MAX((Expenses!S$20-$AB99/12)*$AA99*$F99,0)+MAX((Expenses!S$21-$AB100/12)*$AA100*$F99,0)+MAX((Expenses!S$22-$AB101/12)*$AA101*$F99,0)+MAX((Expenses!S$23-$AB102/12)*$AA102*$F99,0)+MAX((Expenses!S$24-$AB103/12)*$AA103*$F99,0)))))</f>
        <v>0</v>
      </c>
      <c r="V270" s="154">
        <f>IF(OR(V$165&lt;=EOMONTH($E99,$R99*(1-$O99)),V$165&gt;EOMONTH($E99,$P99*12*(1-$O99)+$Q99*12*$O99+$R99*(1-$O99))),0,IF($X99="NNN",SUM(Expenses!T$20:T$24)*$F99,IF($X99="FSG",0,IF($X99="MG",SUMPRODUCT(Expenses!T$20:T$24,$Z99:$Z103)*$F99,MAX((Expenses!T$20-$AB99/12)*$AA99*$F99,0)+MAX((Expenses!T$21-$AB100/12)*$AA100*$F99,0)+MAX((Expenses!T$22-$AB101/12)*$AA101*$F99,0)+MAX((Expenses!T$23-$AB102/12)*$AA102*$F99,0)+MAX((Expenses!T$24-$AB103/12)*$AA103*$F99,0)))))</f>
        <v>0</v>
      </c>
      <c r="W270" s="154">
        <f>IF(OR(W$165&lt;=EOMONTH($E99,$R99*(1-$O99)),W$165&gt;EOMONTH($E99,$P99*12*(1-$O99)+$Q99*12*$O99+$R99*(1-$O99))),0,IF($X99="NNN",SUM(Expenses!U$20:U$24)*$F99,IF($X99="FSG",0,IF($X99="MG",SUMPRODUCT(Expenses!U$20:U$24,$Z99:$Z103)*$F99,MAX((Expenses!U$20-$AB99/12)*$AA99*$F99,0)+MAX((Expenses!U$21-$AB100/12)*$AA100*$F99,0)+MAX((Expenses!U$22-$AB101/12)*$AA101*$F99,0)+MAX((Expenses!U$23-$AB102/12)*$AA102*$F99,0)+MAX((Expenses!U$24-$AB103/12)*$AA103*$F99,0)))))</f>
        <v>0</v>
      </c>
      <c r="X270" s="154">
        <f>IF(OR(X$165&lt;=EOMONTH($E99,$R99*(1-$O99)),X$165&gt;EOMONTH($E99,$P99*12*(1-$O99)+$Q99*12*$O99+$R99*(1-$O99))),0,IF($X99="NNN",SUM(Expenses!V$20:V$24)*$F99,IF($X99="FSG",0,IF($X99="MG",SUMPRODUCT(Expenses!V$20:V$24,$Z99:$Z103)*$F99,MAX((Expenses!V$20-$AB99/12)*$AA99*$F99,0)+MAX((Expenses!V$21-$AB100/12)*$AA100*$F99,0)+MAX((Expenses!V$22-$AB101/12)*$AA101*$F99,0)+MAX((Expenses!V$23-$AB102/12)*$AA102*$F99,0)+MAX((Expenses!V$24-$AB103/12)*$AA103*$F99,0)))))</f>
        <v>0</v>
      </c>
      <c r="Y270" s="154">
        <f>IF(OR(Y$165&lt;=EOMONTH($E99,$R99*(1-$O99)),Y$165&gt;EOMONTH($E99,$P99*12*(1-$O99)+$Q99*12*$O99+$R99*(1-$O99))),0,IF($X99="NNN",SUM(Expenses!W$20:W$24)*$F99,IF($X99="FSG",0,IF($X99="MG",SUMPRODUCT(Expenses!W$20:W$24,$Z99:$Z103)*$F99,MAX((Expenses!W$20-$AB99/12)*$AA99*$F99,0)+MAX((Expenses!W$21-$AB100/12)*$AA100*$F99,0)+MAX((Expenses!W$22-$AB101/12)*$AA101*$F99,0)+MAX((Expenses!W$23-$AB102/12)*$AA102*$F99,0)+MAX((Expenses!W$24-$AB103/12)*$AA103*$F99,0)))))</f>
        <v>0</v>
      </c>
      <c r="Z270" s="154">
        <f>IF(OR(Z$165&lt;=EOMONTH($E99,$R99*(1-$O99)),Z$165&gt;EOMONTH($E99,$P99*12*(1-$O99)+$Q99*12*$O99+$R99*(1-$O99))),0,IF($X99="NNN",SUM(Expenses!X$20:X$24)*$F99,IF($X99="FSG",0,IF($X99="MG",SUMPRODUCT(Expenses!X$20:X$24,$Z99:$Z103)*$F99,MAX((Expenses!X$20-$AB99/12)*$AA99*$F99,0)+MAX((Expenses!X$21-$AB100/12)*$AA100*$F99,0)+MAX((Expenses!X$22-$AB101/12)*$AA101*$F99,0)+MAX((Expenses!X$23-$AB102/12)*$AA102*$F99,0)+MAX((Expenses!X$24-$AB103/12)*$AA103*$F99,0)))))</f>
        <v>0</v>
      </c>
      <c r="AA270" s="154">
        <f>IF(OR(AA$165&lt;=EOMONTH($E99,$R99*(1-$O99)),AA$165&gt;EOMONTH($E99,$P99*12*(1-$O99)+$Q99*12*$O99+$R99*(1-$O99))),0,IF($X99="NNN",SUM(Expenses!Y$20:Y$24)*$F99,IF($X99="FSG",0,IF($X99="MG",SUMPRODUCT(Expenses!Y$20:Y$24,$Z99:$Z103)*$F99,MAX((Expenses!Y$20-$AB99/12)*$AA99*$F99,0)+MAX((Expenses!Y$21-$AB100/12)*$AA100*$F99,0)+MAX((Expenses!Y$22-$AB101/12)*$AA101*$F99,0)+MAX((Expenses!Y$23-$AB102/12)*$AA102*$F99,0)+MAX((Expenses!Y$24-$AB103/12)*$AA103*$F99,0)))))</f>
        <v>0</v>
      </c>
      <c r="AB270" s="154">
        <f>IF(OR(AB$165&lt;=EOMONTH($E99,$R99*(1-$O99)),AB$165&gt;EOMONTH($E99,$P99*12*(1-$O99)+$Q99*12*$O99+$R99*(1-$O99))),0,IF($X99="NNN",SUM(Expenses!Z$20:Z$24)*$F99,IF($X99="FSG",0,IF($X99="MG",SUMPRODUCT(Expenses!Z$20:Z$24,$Z99:$Z103)*$F99,MAX((Expenses!Z$20-$AB99/12)*$AA99*$F99,0)+MAX((Expenses!Z$21-$AB100/12)*$AA100*$F99,0)+MAX((Expenses!Z$22-$AB101/12)*$AA101*$F99,0)+MAX((Expenses!Z$23-$AB102/12)*$AA102*$F99,0)+MAX((Expenses!Z$24-$AB103/12)*$AA103*$F99,0)))))</f>
        <v>0</v>
      </c>
      <c r="AC270" s="154">
        <f>IF(OR(AC$165&lt;=EOMONTH($E99,$R99*(1-$O99)),AC$165&gt;EOMONTH($E99,$P99*12*(1-$O99)+$Q99*12*$O99+$R99*(1-$O99))),0,IF($X99="NNN",SUM(Expenses!AA$20:AA$24)*$F99,IF($X99="FSG",0,IF($X99="MG",SUMPRODUCT(Expenses!AA$20:AA$24,$Z99:$Z103)*$F99,MAX((Expenses!AA$20-$AB99/12)*$AA99*$F99,0)+MAX((Expenses!AA$21-$AB100/12)*$AA100*$F99,0)+MAX((Expenses!AA$22-$AB101/12)*$AA101*$F99,0)+MAX((Expenses!AA$23-$AB102/12)*$AA102*$F99,0)+MAX((Expenses!AA$24-$AB103/12)*$AA103*$F99,0)))))</f>
        <v>0</v>
      </c>
      <c r="AD270" s="154">
        <f>IF(OR(AD$165&lt;=EOMONTH($E99,$R99*(1-$O99)),AD$165&gt;EOMONTH($E99,$P99*12*(1-$O99)+$Q99*12*$O99+$R99*(1-$O99))),0,IF($X99="NNN",SUM(Expenses!AB$20:AB$24)*$F99,IF($X99="FSG",0,IF($X99="MG",SUMPRODUCT(Expenses!AB$20:AB$24,$Z99:$Z103)*$F99,MAX((Expenses!AB$20-$AB99/12)*$AA99*$F99,0)+MAX((Expenses!AB$21-$AB100/12)*$AA100*$F99,0)+MAX((Expenses!AB$22-$AB101/12)*$AA101*$F99,0)+MAX((Expenses!AB$23-$AB102/12)*$AA102*$F99,0)+MAX((Expenses!AB$24-$AB103/12)*$AA103*$F99,0)))))</f>
        <v>0</v>
      </c>
      <c r="AE270" s="154">
        <f>IF(OR(AE$165&lt;=EOMONTH($E99,$R99*(1-$O99)),AE$165&gt;EOMONTH($E99,$P99*12*(1-$O99)+$Q99*12*$O99+$R99*(1-$O99))),0,IF($X99="NNN",SUM(Expenses!AC$20:AC$24)*$F99,IF($X99="FSG",0,IF($X99="MG",SUMPRODUCT(Expenses!AC$20:AC$24,$Z99:$Z103)*$F99,MAX((Expenses!AC$20-$AB99/12)*$AA99*$F99,0)+MAX((Expenses!AC$21-$AB100/12)*$AA100*$F99,0)+MAX((Expenses!AC$22-$AB101/12)*$AA101*$F99,0)+MAX((Expenses!AC$23-$AB102/12)*$AA102*$F99,0)+MAX((Expenses!AC$24-$AB103/12)*$AA103*$F99,0)))))</f>
        <v>0</v>
      </c>
      <c r="AF270" s="154">
        <f>IF(OR(AF$165&lt;=EOMONTH($E99,$R99*(1-$O99)),AF$165&gt;EOMONTH($E99,$P99*12*(1-$O99)+$Q99*12*$O99+$R99*(1-$O99))),0,IF($X99="NNN",SUM(Expenses!AD$20:AD$24)*$F99,IF($X99="FSG",0,IF($X99="MG",SUMPRODUCT(Expenses!AD$20:AD$24,$Z99:$Z103)*$F99,MAX((Expenses!AD$20-$AB99/12)*$AA99*$F99,0)+MAX((Expenses!AD$21-$AB100/12)*$AA100*$F99,0)+MAX((Expenses!AD$22-$AB101/12)*$AA101*$F99,0)+MAX((Expenses!AD$23-$AB102/12)*$AA102*$F99,0)+MAX((Expenses!AD$24-$AB103/12)*$AA103*$F99,0)))))</f>
        <v>0</v>
      </c>
      <c r="AG270" s="154">
        <f>IF(OR(AG$165&lt;=EOMONTH($E99,$R99*(1-$O99)),AG$165&gt;EOMONTH($E99,$P99*12*(1-$O99)+$Q99*12*$O99+$R99*(1-$O99))),0,IF($X99="NNN",SUM(Expenses!AE$20:AE$24)*$F99,IF($X99="FSG",0,IF($X99="MG",SUMPRODUCT(Expenses!AE$20:AE$24,$Z99:$Z103)*$F99,MAX((Expenses!AE$20-$AB99/12)*$AA99*$F99,0)+MAX((Expenses!AE$21-$AB100/12)*$AA100*$F99,0)+MAX((Expenses!AE$22-$AB101/12)*$AA101*$F99,0)+MAX((Expenses!AE$23-$AB102/12)*$AA102*$F99,0)+MAX((Expenses!AE$24-$AB103/12)*$AA103*$F99,0)))))</f>
        <v>0</v>
      </c>
      <c r="AH270" s="154">
        <f>IF(OR(AH$165&lt;=EOMONTH($E99,$R99*(1-$O99)),AH$165&gt;EOMONTH($E99,$P99*12*(1-$O99)+$Q99*12*$O99+$R99*(1-$O99))),0,IF($X99="NNN",SUM(Expenses!AF$20:AF$24)*$F99,IF($X99="FSG",0,IF($X99="MG",SUMPRODUCT(Expenses!AF$20:AF$24,$Z99:$Z103)*$F99,MAX((Expenses!AF$20-$AB99/12)*$AA99*$F99,0)+MAX((Expenses!AF$21-$AB100/12)*$AA100*$F99,0)+MAX((Expenses!AF$22-$AB101/12)*$AA101*$F99,0)+MAX((Expenses!AF$23-$AB102/12)*$AA102*$F99,0)+MAX((Expenses!AF$24-$AB103/12)*$AA103*$F99,0)))))</f>
        <v>0</v>
      </c>
      <c r="AI270" s="154">
        <f>IF(OR(AI$165&lt;=EOMONTH($E99,$R99*(1-$O99)),AI$165&gt;EOMONTH($E99,$P99*12*(1-$O99)+$Q99*12*$O99+$R99*(1-$O99))),0,IF($X99="NNN",SUM(Expenses!AG$20:AG$24)*$F99,IF($X99="FSG",0,IF($X99="MG",SUMPRODUCT(Expenses!AG$20:AG$24,$Z99:$Z103)*$F99,MAX((Expenses!AG$20-$AB99/12)*$AA99*$F99,0)+MAX((Expenses!AG$21-$AB100/12)*$AA100*$F99,0)+MAX((Expenses!AG$22-$AB101/12)*$AA101*$F99,0)+MAX((Expenses!AG$23-$AB102/12)*$AA102*$F99,0)+MAX((Expenses!AG$24-$AB103/12)*$AA103*$F99,0)))))</f>
        <v>0</v>
      </c>
      <c r="AJ270" s="154">
        <f>IF(OR(AJ$165&lt;=EOMONTH($E99,$R99*(1-$O99)),AJ$165&gt;EOMONTH($E99,$P99*12*(1-$O99)+$Q99*12*$O99+$R99*(1-$O99))),0,IF($X99="NNN",SUM(Expenses!AH$20:AH$24)*$F99,IF($X99="FSG",0,IF($X99="MG",SUMPRODUCT(Expenses!AH$20:AH$24,$Z99:$Z103)*$F99,MAX((Expenses!AH$20-$AB99/12)*$AA99*$F99,0)+MAX((Expenses!AH$21-$AB100/12)*$AA100*$F99,0)+MAX((Expenses!AH$22-$AB101/12)*$AA101*$F99,0)+MAX((Expenses!AH$23-$AB102/12)*$AA102*$F99,0)+MAX((Expenses!AH$24-$AB103/12)*$AA103*$F99,0)))))</f>
        <v>0</v>
      </c>
      <c r="AK270" s="154">
        <f>IF(OR(AK$165&lt;=EOMONTH($E99,$R99*(1-$O99)),AK$165&gt;EOMONTH($E99,$P99*12*(1-$O99)+$Q99*12*$O99+$R99*(1-$O99))),0,IF($X99="NNN",SUM(Expenses!AI$20:AI$24)*$F99,IF($X99="FSG",0,IF($X99="MG",SUMPRODUCT(Expenses!AI$20:AI$24,$Z99:$Z103)*$F99,MAX((Expenses!AI$20-$AB99/12)*$AA99*$F99,0)+MAX((Expenses!AI$21-$AB100/12)*$AA100*$F99,0)+MAX((Expenses!AI$22-$AB101/12)*$AA101*$F99,0)+MAX((Expenses!AI$23-$AB102/12)*$AA102*$F99,0)+MAX((Expenses!AI$24-$AB103/12)*$AA103*$F99,0)))))</f>
        <v>0</v>
      </c>
      <c r="AL270" s="154">
        <f>IF(OR(AL$165&lt;=EOMONTH($E99,$R99*(1-$O99)),AL$165&gt;EOMONTH($E99,$P99*12*(1-$O99)+$Q99*12*$O99+$R99*(1-$O99))),0,IF($X99="NNN",SUM(Expenses!AJ$20:AJ$24)*$F99,IF($X99="FSG",0,IF($X99="MG",SUMPRODUCT(Expenses!AJ$20:AJ$24,$Z99:$Z103)*$F99,MAX((Expenses!AJ$20-$AB99/12)*$AA99*$F99,0)+MAX((Expenses!AJ$21-$AB100/12)*$AA100*$F99,0)+MAX((Expenses!AJ$22-$AB101/12)*$AA101*$F99,0)+MAX((Expenses!AJ$23-$AB102/12)*$AA102*$F99,0)+MAX((Expenses!AJ$24-$AB103/12)*$AA103*$F99,0)))))</f>
        <v>0</v>
      </c>
      <c r="AM270" s="154">
        <f>IF(OR(AM$165&lt;=EOMONTH($E99,$R99*(1-$O99)),AM$165&gt;EOMONTH($E99,$P99*12*(1-$O99)+$Q99*12*$O99+$R99*(1-$O99))),0,IF($X99="NNN",SUM(Expenses!AK$20:AK$24)*$F99,IF($X99="FSG",0,IF($X99="MG",SUMPRODUCT(Expenses!AK$20:AK$24,$Z99:$Z103)*$F99,MAX((Expenses!AK$20-$AB99/12)*$AA99*$F99,0)+MAX((Expenses!AK$21-$AB100/12)*$AA100*$F99,0)+MAX((Expenses!AK$22-$AB101/12)*$AA101*$F99,0)+MAX((Expenses!AK$23-$AB102/12)*$AA102*$F99,0)+MAX((Expenses!AK$24-$AB103/12)*$AA103*$F99,0)))))</f>
        <v>0</v>
      </c>
      <c r="AN270" s="154">
        <f>IF(OR(AN$165&lt;=EOMONTH($E99,$R99*(1-$O99)),AN$165&gt;EOMONTH($E99,$P99*12*(1-$O99)+$Q99*12*$O99+$R99*(1-$O99))),0,IF($X99="NNN",SUM(Expenses!AL$20:AL$24)*$F99,IF($X99="FSG",0,IF($X99="MG",SUMPRODUCT(Expenses!AL$20:AL$24,$Z99:$Z103)*$F99,MAX((Expenses!AL$20-$AB99/12)*$AA99*$F99,0)+MAX((Expenses!AL$21-$AB100/12)*$AA100*$F99,0)+MAX((Expenses!AL$22-$AB101/12)*$AA101*$F99,0)+MAX((Expenses!AL$23-$AB102/12)*$AA102*$F99,0)+MAX((Expenses!AL$24-$AB103/12)*$AA103*$F99,0)))))</f>
        <v>0</v>
      </c>
      <c r="AO270" s="154">
        <f>IF(OR(AO$165&lt;=EOMONTH($E99,$R99*(1-$O99)),AO$165&gt;EOMONTH($E99,$P99*12*(1-$O99)+$Q99*12*$O99+$R99*(1-$O99))),0,IF($X99="NNN",SUM(Expenses!AM$20:AM$24)*$F99,IF($X99="FSG",0,IF($X99="MG",SUMPRODUCT(Expenses!AM$20:AM$24,$Z99:$Z103)*$F99,MAX((Expenses!AM$20-$AB99/12)*$AA99*$F99,0)+MAX((Expenses!AM$21-$AB100/12)*$AA100*$F99,0)+MAX((Expenses!AM$22-$AB101/12)*$AA101*$F99,0)+MAX((Expenses!AM$23-$AB102/12)*$AA102*$F99,0)+MAX((Expenses!AM$24-$AB103/12)*$AA103*$F99,0)))))</f>
        <v>0</v>
      </c>
      <c r="AP270" s="154">
        <f>IF(OR(AP$165&lt;=EOMONTH($E99,$R99*(1-$O99)),AP$165&gt;EOMONTH($E99,$P99*12*(1-$O99)+$Q99*12*$O99+$R99*(1-$O99))),0,IF($X99="NNN",SUM(Expenses!AN$20:AN$24)*$F99,IF($X99="FSG",0,IF($X99="MG",SUMPRODUCT(Expenses!AN$20:AN$24,$Z99:$Z103)*$F99,MAX((Expenses!AN$20-$AB99/12)*$AA99*$F99,0)+MAX((Expenses!AN$21-$AB100/12)*$AA100*$F99,0)+MAX((Expenses!AN$22-$AB101/12)*$AA101*$F99,0)+MAX((Expenses!AN$23-$AB102/12)*$AA102*$F99,0)+MAX((Expenses!AN$24-$AB103/12)*$AA103*$F99,0)))))</f>
        <v>0</v>
      </c>
      <c r="AQ270" s="154">
        <f>IF(OR(AQ$165&lt;=EOMONTH($E99,$R99*(1-$O99)),AQ$165&gt;EOMONTH($E99,$P99*12*(1-$O99)+$Q99*12*$O99+$R99*(1-$O99))),0,IF($X99="NNN",SUM(Expenses!AO$20:AO$24)*$F99,IF($X99="FSG",0,IF($X99="MG",SUMPRODUCT(Expenses!AO$20:AO$24,$Z99:$Z103)*$F99,MAX((Expenses!AO$20-$AB99/12)*$AA99*$F99,0)+MAX((Expenses!AO$21-$AB100/12)*$AA100*$F99,0)+MAX((Expenses!AO$22-$AB101/12)*$AA101*$F99,0)+MAX((Expenses!AO$23-$AB102/12)*$AA102*$F99,0)+MAX((Expenses!AO$24-$AB103/12)*$AA103*$F99,0)))))</f>
        <v>0</v>
      </c>
      <c r="AR270" s="154">
        <f>IF(OR(AR$165&lt;=EOMONTH($E99,$R99*(1-$O99)),AR$165&gt;EOMONTH($E99,$P99*12*(1-$O99)+$Q99*12*$O99+$R99*(1-$O99))),0,IF($X99="NNN",SUM(Expenses!AP$20:AP$24)*$F99,IF($X99="FSG",0,IF($X99="MG",SUMPRODUCT(Expenses!AP$20:AP$24,$Z99:$Z103)*$F99,MAX((Expenses!AP$20-$AB99/12)*$AA99*$F99,0)+MAX((Expenses!AP$21-$AB100/12)*$AA100*$F99,0)+MAX((Expenses!AP$22-$AB101/12)*$AA101*$F99,0)+MAX((Expenses!AP$23-$AB102/12)*$AA102*$F99,0)+MAX((Expenses!AP$24-$AB103/12)*$AA103*$F99,0)))))</f>
        <v>0</v>
      </c>
      <c r="AS270" s="154">
        <f>IF(OR(AS$165&lt;=EOMONTH($E99,$R99*(1-$O99)),AS$165&gt;EOMONTH($E99,$P99*12*(1-$O99)+$Q99*12*$O99+$R99*(1-$O99))),0,IF($X99="NNN",SUM(Expenses!AQ$20:AQ$24)*$F99,IF($X99="FSG",0,IF($X99="MG",SUMPRODUCT(Expenses!AQ$20:AQ$24,$Z99:$Z103)*$F99,MAX((Expenses!AQ$20-$AB99/12)*$AA99*$F99,0)+MAX((Expenses!AQ$21-$AB100/12)*$AA100*$F99,0)+MAX((Expenses!AQ$22-$AB101/12)*$AA101*$F99,0)+MAX((Expenses!AQ$23-$AB102/12)*$AA102*$F99,0)+MAX((Expenses!AQ$24-$AB103/12)*$AA103*$F99,0)))))</f>
        <v>0</v>
      </c>
      <c r="AT270" s="154">
        <f>IF(OR(AT$165&lt;=EOMONTH($E99,$R99*(1-$O99)),AT$165&gt;EOMONTH($E99,$P99*12*(1-$O99)+$Q99*12*$O99+$R99*(1-$O99))),0,IF($X99="NNN",SUM(Expenses!AR$20:AR$24)*$F99,IF($X99="FSG",0,IF($X99="MG",SUMPRODUCT(Expenses!AR$20:AR$24,$Z99:$Z103)*$F99,MAX((Expenses!AR$20-$AB99/12)*$AA99*$F99,0)+MAX((Expenses!AR$21-$AB100/12)*$AA100*$F99,0)+MAX((Expenses!AR$22-$AB101/12)*$AA101*$F99,0)+MAX((Expenses!AR$23-$AB102/12)*$AA102*$F99,0)+MAX((Expenses!AR$24-$AB103/12)*$AA103*$F99,0)))))</f>
        <v>0</v>
      </c>
      <c r="AU270" s="154">
        <f>IF(OR(AU$165&lt;=EOMONTH($E99,$R99*(1-$O99)),AU$165&gt;EOMONTH($E99,$P99*12*(1-$O99)+$Q99*12*$O99+$R99*(1-$O99))),0,IF($X99="NNN",SUM(Expenses!AS$20:AS$24)*$F99,IF($X99="FSG",0,IF($X99="MG",SUMPRODUCT(Expenses!AS$20:AS$24,$Z99:$Z103)*$F99,MAX((Expenses!AS$20-$AB99/12)*$AA99*$F99,0)+MAX((Expenses!AS$21-$AB100/12)*$AA100*$F99,0)+MAX((Expenses!AS$22-$AB101/12)*$AA101*$F99,0)+MAX((Expenses!AS$23-$AB102/12)*$AA102*$F99,0)+MAX((Expenses!AS$24-$AB103/12)*$AA103*$F99,0)))))</f>
        <v>0</v>
      </c>
      <c r="AV270" s="154">
        <f>IF(OR(AV$165&lt;=EOMONTH($E99,$R99*(1-$O99)),AV$165&gt;EOMONTH($E99,$P99*12*(1-$O99)+$Q99*12*$O99+$R99*(1-$O99))),0,IF($X99="NNN",SUM(Expenses!AT$20:AT$24)*$F99,IF($X99="FSG",0,IF($X99="MG",SUMPRODUCT(Expenses!AT$20:AT$24,$Z99:$Z103)*$F99,MAX((Expenses!AT$20-$AB99/12)*$AA99*$F99,0)+MAX((Expenses!AT$21-$AB100/12)*$AA100*$F99,0)+MAX((Expenses!AT$22-$AB101/12)*$AA101*$F99,0)+MAX((Expenses!AT$23-$AB102/12)*$AA102*$F99,0)+MAX((Expenses!AT$24-$AB103/12)*$AA103*$F99,0)))))</f>
        <v>0</v>
      </c>
      <c r="AW270" s="154">
        <f>IF(OR(AW$165&lt;=EOMONTH($E99,$R99*(1-$O99)),AW$165&gt;EOMONTH($E99,$P99*12*(1-$O99)+$Q99*12*$O99+$R99*(1-$O99))),0,IF($X99="NNN",SUM(Expenses!AU$20:AU$24)*$F99,IF($X99="FSG",0,IF($X99="MG",SUMPRODUCT(Expenses!AU$20:AU$24,$Z99:$Z103)*$F99,MAX((Expenses!AU$20-$AB99/12)*$AA99*$F99,0)+MAX((Expenses!AU$21-$AB100/12)*$AA100*$F99,0)+MAX((Expenses!AU$22-$AB101/12)*$AA101*$F99,0)+MAX((Expenses!AU$23-$AB102/12)*$AA102*$F99,0)+MAX((Expenses!AU$24-$AB103/12)*$AA103*$F99,0)))))</f>
        <v>0</v>
      </c>
      <c r="AX270" s="154">
        <f>IF(OR(AX$165&lt;=EOMONTH($E99,$R99*(1-$O99)),AX$165&gt;EOMONTH($E99,$P99*12*(1-$O99)+$Q99*12*$O99+$R99*(1-$O99))),0,IF($X99="NNN",SUM(Expenses!AV$20:AV$24)*$F99,IF($X99="FSG",0,IF($X99="MG",SUMPRODUCT(Expenses!AV$20:AV$24,$Z99:$Z103)*$F99,MAX((Expenses!AV$20-$AB99/12)*$AA99*$F99,0)+MAX((Expenses!AV$21-$AB100/12)*$AA100*$F99,0)+MAX((Expenses!AV$22-$AB101/12)*$AA101*$F99,0)+MAX((Expenses!AV$23-$AB102/12)*$AA102*$F99,0)+MAX((Expenses!AV$24-$AB103/12)*$AA103*$F99,0)))))</f>
        <v>0</v>
      </c>
      <c r="AY270" s="154">
        <f>IF(OR(AY$165&lt;=EOMONTH($E99,$R99*(1-$O99)),AY$165&gt;EOMONTH($E99,$P99*12*(1-$O99)+$Q99*12*$O99+$R99*(1-$O99))),0,IF($X99="NNN",SUM(Expenses!AW$20:AW$24)*$F99,IF($X99="FSG",0,IF($X99="MG",SUMPRODUCT(Expenses!AW$20:AW$24,$Z99:$Z103)*$F99,MAX((Expenses!AW$20-$AB99/12)*$AA99*$F99,0)+MAX((Expenses!AW$21-$AB100/12)*$AA100*$F99,0)+MAX((Expenses!AW$22-$AB101/12)*$AA101*$F99,0)+MAX((Expenses!AW$23-$AB102/12)*$AA102*$F99,0)+MAX((Expenses!AW$24-$AB103/12)*$AA103*$F99,0)))))</f>
        <v>0</v>
      </c>
      <c r="AZ270" s="154">
        <f>IF(OR(AZ$165&lt;=EOMONTH($E99,$R99*(1-$O99)),AZ$165&gt;EOMONTH($E99,$P99*12*(1-$O99)+$Q99*12*$O99+$R99*(1-$O99))),0,IF($X99="NNN",SUM(Expenses!AX$20:AX$24)*$F99,IF($X99="FSG",0,IF($X99="MG",SUMPRODUCT(Expenses!AX$20:AX$24,$Z99:$Z103)*$F99,MAX((Expenses!AX$20-$AB99/12)*$AA99*$F99,0)+MAX((Expenses!AX$21-$AB100/12)*$AA100*$F99,0)+MAX((Expenses!AX$22-$AB101/12)*$AA101*$F99,0)+MAX((Expenses!AX$23-$AB102/12)*$AA102*$F99,0)+MAX((Expenses!AX$24-$AB103/12)*$AA103*$F99,0)))))</f>
        <v>0</v>
      </c>
      <c r="BA270" s="154">
        <f>IF(OR(BA$165&lt;=EOMONTH($E99,$R99*(1-$O99)),BA$165&gt;EOMONTH($E99,$P99*12*(1-$O99)+$Q99*12*$O99+$R99*(1-$O99))),0,IF($X99="NNN",SUM(Expenses!AY$20:AY$24)*$F99,IF($X99="FSG",0,IF($X99="MG",SUMPRODUCT(Expenses!AY$20:AY$24,$Z99:$Z103)*$F99,MAX((Expenses!AY$20-$AB99/12)*$AA99*$F99,0)+MAX((Expenses!AY$21-$AB100/12)*$AA100*$F99,0)+MAX((Expenses!AY$22-$AB101/12)*$AA101*$F99,0)+MAX((Expenses!AY$23-$AB102/12)*$AA102*$F99,0)+MAX((Expenses!AY$24-$AB103/12)*$AA103*$F99,0)))))</f>
        <v>0</v>
      </c>
      <c r="BB270" s="154">
        <f>IF(OR(BB$165&lt;=EOMONTH($E99,$R99*(1-$O99)),BB$165&gt;EOMONTH($E99,$P99*12*(1-$O99)+$Q99*12*$O99+$R99*(1-$O99))),0,IF($X99="NNN",SUM(Expenses!AZ$20:AZ$24)*$F99,IF($X99="FSG",0,IF($X99="MG",SUMPRODUCT(Expenses!AZ$20:AZ$24,$Z99:$Z103)*$F99,MAX((Expenses!AZ$20-$AB99/12)*$AA99*$F99,0)+MAX((Expenses!AZ$21-$AB100/12)*$AA100*$F99,0)+MAX((Expenses!AZ$22-$AB101/12)*$AA101*$F99,0)+MAX((Expenses!AZ$23-$AB102/12)*$AA102*$F99,0)+MAX((Expenses!AZ$24-$AB103/12)*$AA103*$F99,0)))))</f>
        <v>0</v>
      </c>
      <c r="BC270" s="154">
        <f>IF(OR(BC$165&lt;=EOMONTH($E99,$R99*(1-$O99)),BC$165&gt;EOMONTH($E99,$P99*12*(1-$O99)+$Q99*12*$O99+$R99*(1-$O99))),0,IF($X99="NNN",SUM(Expenses!BA$20:BA$24)*$F99,IF($X99="FSG",0,IF($X99="MG",SUMPRODUCT(Expenses!BA$20:BA$24,$Z99:$Z103)*$F99,MAX((Expenses!BA$20-$AB99/12)*$AA99*$F99,0)+MAX((Expenses!BA$21-$AB100/12)*$AA100*$F99,0)+MAX((Expenses!BA$22-$AB101/12)*$AA101*$F99,0)+MAX((Expenses!BA$23-$AB102/12)*$AA102*$F99,0)+MAX((Expenses!BA$24-$AB103/12)*$AA103*$F99,0)))))</f>
        <v>0</v>
      </c>
      <c r="BD270" s="154">
        <f>IF(OR(BD$165&lt;=EOMONTH($E99,$R99*(1-$O99)),BD$165&gt;EOMONTH($E99,$P99*12*(1-$O99)+$Q99*12*$O99+$R99*(1-$O99))),0,IF($X99="NNN",SUM(Expenses!BB$20:BB$24)*$F99,IF($X99="FSG",0,IF($X99="MG",SUMPRODUCT(Expenses!BB$20:BB$24,$Z99:$Z103)*$F99,MAX((Expenses!BB$20-$AB99/12)*$AA99*$F99,0)+MAX((Expenses!BB$21-$AB100/12)*$AA100*$F99,0)+MAX((Expenses!BB$22-$AB101/12)*$AA101*$F99,0)+MAX((Expenses!BB$23-$AB102/12)*$AA102*$F99,0)+MAX((Expenses!BB$24-$AB103/12)*$AA103*$F99,0)))))</f>
        <v>0</v>
      </c>
      <c r="BE270" s="154">
        <f>IF(OR(BE$165&lt;=EOMONTH($E99,$R99*(1-$O99)),BE$165&gt;EOMONTH($E99,$P99*12*(1-$O99)+$Q99*12*$O99+$R99*(1-$O99))),0,IF($X99="NNN",SUM(Expenses!BC$20:BC$24)*$F99,IF($X99="FSG",0,IF($X99="MG",SUMPRODUCT(Expenses!BC$20:BC$24,$Z99:$Z103)*$F99,MAX((Expenses!BC$20-$AB99/12)*$AA99*$F99,0)+MAX((Expenses!BC$21-$AB100/12)*$AA100*$F99,0)+MAX((Expenses!BC$22-$AB101/12)*$AA101*$F99,0)+MAX((Expenses!BC$23-$AB102/12)*$AA102*$F99,0)+MAX((Expenses!BC$24-$AB103/12)*$AA103*$F99,0)))))</f>
        <v>0</v>
      </c>
      <c r="BF270" s="154">
        <f>IF(OR(BF$165&lt;=EOMONTH($E99,$R99*(1-$O99)),BF$165&gt;EOMONTH($E99,$P99*12*(1-$O99)+$Q99*12*$O99+$R99*(1-$O99))),0,IF($X99="NNN",SUM(Expenses!BD$20:BD$24)*$F99,IF($X99="FSG",0,IF($X99="MG",SUMPRODUCT(Expenses!BD$20:BD$24,$Z99:$Z103)*$F99,MAX((Expenses!BD$20-$AB99/12)*$AA99*$F99,0)+MAX((Expenses!BD$21-$AB100/12)*$AA100*$F99,0)+MAX((Expenses!BD$22-$AB101/12)*$AA101*$F99,0)+MAX((Expenses!BD$23-$AB102/12)*$AA102*$F99,0)+MAX((Expenses!BD$24-$AB103/12)*$AA103*$F99,0)))))</f>
        <v>0</v>
      </c>
      <c r="BG270" s="154">
        <f>IF(OR(BG$165&lt;=EOMONTH($E99,$R99*(1-$O99)),BG$165&gt;EOMONTH($E99,$P99*12*(1-$O99)+$Q99*12*$O99+$R99*(1-$O99))),0,IF($X99="NNN",SUM(Expenses!BE$20:BE$24)*$F99,IF($X99="FSG",0,IF($X99="MG",SUMPRODUCT(Expenses!BE$20:BE$24,$Z99:$Z103)*$F99,MAX((Expenses!BE$20-$AB99/12)*$AA99*$F99,0)+MAX((Expenses!BE$21-$AB100/12)*$AA100*$F99,0)+MAX((Expenses!BE$22-$AB101/12)*$AA101*$F99,0)+MAX((Expenses!BE$23-$AB102/12)*$AA102*$F99,0)+MAX((Expenses!BE$24-$AB103/12)*$AA103*$F99,0)))))</f>
        <v>0</v>
      </c>
      <c r="BH270" s="154">
        <f>IF(OR(BH$165&lt;=EOMONTH($E99,$R99*(1-$O99)),BH$165&gt;EOMONTH($E99,$P99*12*(1-$O99)+$Q99*12*$O99+$R99*(1-$O99))),0,IF($X99="NNN",SUM(Expenses!BF$20:BF$24)*$F99,IF($X99="FSG",0,IF($X99="MG",SUMPRODUCT(Expenses!BF$20:BF$24,$Z99:$Z103)*$F99,MAX((Expenses!BF$20-$AB99/12)*$AA99*$F99,0)+MAX((Expenses!BF$21-$AB100/12)*$AA100*$F99,0)+MAX((Expenses!BF$22-$AB101/12)*$AA101*$F99,0)+MAX((Expenses!BF$23-$AB102/12)*$AA102*$F99,0)+MAX((Expenses!BF$24-$AB103/12)*$AA103*$F99,0)))))</f>
        <v>0</v>
      </c>
      <c r="BI270" s="154">
        <f>IF(OR(BI$165&lt;=EOMONTH($E99,$R99*(1-$O99)),BI$165&gt;EOMONTH($E99,$P99*12*(1-$O99)+$Q99*12*$O99+$R99*(1-$O99))),0,IF($X99="NNN",SUM(Expenses!BG$20:BG$24)*$F99,IF($X99="FSG",0,IF($X99="MG",SUMPRODUCT(Expenses!BG$20:BG$24,$Z99:$Z103)*$F99,MAX((Expenses!BG$20-$AB99/12)*$AA99*$F99,0)+MAX((Expenses!BG$21-$AB100/12)*$AA100*$F99,0)+MAX((Expenses!BG$22-$AB101/12)*$AA101*$F99,0)+MAX((Expenses!BG$23-$AB102/12)*$AA102*$F99,0)+MAX((Expenses!BG$24-$AB103/12)*$AA103*$F99,0)))))</f>
        <v>0</v>
      </c>
      <c r="BJ270" s="154">
        <f>IF(OR(BJ$165&lt;=EOMONTH($E99,$R99*(1-$O99)),BJ$165&gt;EOMONTH($E99,$P99*12*(1-$O99)+$Q99*12*$O99+$R99*(1-$O99))),0,IF($X99="NNN",SUM(Expenses!BH$20:BH$24)*$F99,IF($X99="FSG",0,IF($X99="MG",SUMPRODUCT(Expenses!BH$20:BH$24,$Z99:$Z103)*$F99,MAX((Expenses!BH$20-$AB99/12)*$AA99*$F99,0)+MAX((Expenses!BH$21-$AB100/12)*$AA100*$F99,0)+MAX((Expenses!BH$22-$AB101/12)*$AA101*$F99,0)+MAX((Expenses!BH$23-$AB102/12)*$AA102*$F99,0)+MAX((Expenses!BH$24-$AB103/12)*$AA103*$F99,0)))))</f>
        <v>0</v>
      </c>
      <c r="BK270" s="154">
        <f>IF(OR(BK$165&lt;=EOMONTH($E99,$R99*(1-$O99)),BK$165&gt;EOMONTH($E99,$P99*12*(1-$O99)+$Q99*12*$O99+$R99*(1-$O99))),0,IF($X99="NNN",SUM(Expenses!BI$20:BI$24)*$F99,IF($X99="FSG",0,IF($X99="MG",SUMPRODUCT(Expenses!BI$20:BI$24,$Z99:$Z103)*$F99,MAX((Expenses!BI$20-$AB99/12)*$AA99*$F99,0)+MAX((Expenses!BI$21-$AB100/12)*$AA100*$F99,0)+MAX((Expenses!BI$22-$AB101/12)*$AA101*$F99,0)+MAX((Expenses!BI$23-$AB102/12)*$AA102*$F99,0)+MAX((Expenses!BI$24-$AB103/12)*$AA103*$F99,0)))))</f>
        <v>0</v>
      </c>
      <c r="BL270" s="154">
        <f>IF(OR(BL$165&lt;=EOMONTH($E99,$R99*(1-$O99)),BL$165&gt;EOMONTH($E99,$P99*12*(1-$O99)+$Q99*12*$O99+$R99*(1-$O99))),0,IF($X99="NNN",SUM(Expenses!BJ$20:BJ$24)*$F99,IF($X99="FSG",0,IF($X99="MG",SUMPRODUCT(Expenses!BJ$20:BJ$24,$Z99:$Z103)*$F99,MAX((Expenses!BJ$20-$AB99/12)*$AA99*$F99,0)+MAX((Expenses!BJ$21-$AB100/12)*$AA100*$F99,0)+MAX((Expenses!BJ$22-$AB101/12)*$AA101*$F99,0)+MAX((Expenses!BJ$23-$AB102/12)*$AA102*$F99,0)+MAX((Expenses!BJ$24-$AB103/12)*$AA103*$F99,0)))))</f>
        <v>0</v>
      </c>
      <c r="BM270" s="154">
        <f>IF(OR(BM$165&lt;=EOMONTH($E99,$R99*(1-$O99)),BM$165&gt;EOMONTH($E99,$P99*12*(1-$O99)+$Q99*12*$O99+$R99*(1-$O99))),0,IF($X99="NNN",SUM(Expenses!BK$20:BK$24)*$F99,IF($X99="FSG",0,IF($X99="MG",SUMPRODUCT(Expenses!BK$20:BK$24,$Z99:$Z103)*$F99,MAX((Expenses!BK$20-$AB99/12)*$AA99*$F99,0)+MAX((Expenses!BK$21-$AB100/12)*$AA100*$F99,0)+MAX((Expenses!BK$22-$AB101/12)*$AA101*$F99,0)+MAX((Expenses!BK$23-$AB102/12)*$AA102*$F99,0)+MAX((Expenses!BK$24-$AB103/12)*$AA103*$F99,0)))))</f>
        <v>0</v>
      </c>
      <c r="BN270" s="154">
        <f>IF(OR(BN$165&lt;=EOMONTH($E99,$R99*(1-$O99)),BN$165&gt;EOMONTH($E99,$P99*12*(1-$O99)+$Q99*12*$O99+$R99*(1-$O99))),0,IF($X99="NNN",SUM(Expenses!BL$20:BL$24)*$F99,IF($X99="FSG",0,IF($X99="MG",SUMPRODUCT(Expenses!BL$20:BL$24,$Z99:$Z103)*$F99,MAX((Expenses!BL$20-$AB99/12)*$AA99*$F99,0)+MAX((Expenses!BL$21-$AB100/12)*$AA100*$F99,0)+MAX((Expenses!BL$22-$AB101/12)*$AA101*$F99,0)+MAX((Expenses!BL$23-$AB102/12)*$AA102*$F99,0)+MAX((Expenses!BL$24-$AB103/12)*$AA103*$F99,0)))))</f>
        <v>0</v>
      </c>
      <c r="BO270" s="154">
        <f>IF(OR(BO$165&lt;=EOMONTH($E99,$R99*(1-$O99)),BO$165&gt;EOMONTH($E99,$P99*12*(1-$O99)+$Q99*12*$O99+$R99*(1-$O99))),0,IF($X99="NNN",SUM(Expenses!BM$20:BM$24)*$F99,IF($X99="FSG",0,IF($X99="MG",SUMPRODUCT(Expenses!BM$20:BM$24,$Z99:$Z103)*$F99,MAX((Expenses!BM$20-$AB99/12)*$AA99*$F99,0)+MAX((Expenses!BM$21-$AB100/12)*$AA100*$F99,0)+MAX((Expenses!BM$22-$AB101/12)*$AA101*$F99,0)+MAX((Expenses!BM$23-$AB102/12)*$AA102*$F99,0)+MAX((Expenses!BM$24-$AB103/12)*$AA103*$F99,0)))))</f>
        <v>0</v>
      </c>
      <c r="BP270" s="154">
        <f>IF(OR(BP$165&lt;=EOMONTH($E99,$R99*(1-$O99)),BP$165&gt;EOMONTH($E99,$P99*12*(1-$O99)+$Q99*12*$O99+$R99*(1-$O99))),0,IF($X99="NNN",SUM(Expenses!BN$20:BN$24)*$F99,IF($X99="FSG",0,IF($X99="MG",SUMPRODUCT(Expenses!BN$20:BN$24,$Z99:$Z103)*$F99,MAX((Expenses!BN$20-$AB99/12)*$AA99*$F99,0)+MAX((Expenses!BN$21-$AB100/12)*$AA100*$F99,0)+MAX((Expenses!BN$22-$AB101/12)*$AA101*$F99,0)+MAX((Expenses!BN$23-$AB102/12)*$AA102*$F99,0)+MAX((Expenses!BN$24-$AB103/12)*$AA103*$F99,0)))))</f>
        <v>0</v>
      </c>
      <c r="BQ270" s="154">
        <f>IF(OR(BQ$165&lt;=EOMONTH($E99,$R99*(1-$O99)),BQ$165&gt;EOMONTH($E99,$P99*12*(1-$O99)+$Q99*12*$O99+$R99*(1-$O99))),0,IF($X99="NNN",SUM(Expenses!BO$20:BO$24)*$F99,IF($X99="FSG",0,IF($X99="MG",SUMPRODUCT(Expenses!BO$20:BO$24,$Z99:$Z103)*$F99,MAX((Expenses!BO$20-$AB99/12)*$AA99*$F99,0)+MAX((Expenses!BO$21-$AB100/12)*$AA100*$F99,0)+MAX((Expenses!BO$22-$AB101/12)*$AA101*$F99,0)+MAX((Expenses!BO$23-$AB102/12)*$AA102*$F99,0)+MAX((Expenses!BO$24-$AB103/12)*$AA103*$F99,0)))))</f>
        <v>0</v>
      </c>
      <c r="BR270" s="154">
        <f>IF(OR(BR$165&lt;=EOMONTH($E99,$R99*(1-$O99)),BR$165&gt;EOMONTH($E99,$P99*12*(1-$O99)+$Q99*12*$O99+$R99*(1-$O99))),0,IF($X99="NNN",SUM(Expenses!BP$20:BP$24)*$F99,IF($X99="FSG",0,IF($X99="MG",SUMPRODUCT(Expenses!BP$20:BP$24,$Z99:$Z103)*$F99,MAX((Expenses!BP$20-$AB99/12)*$AA99*$F99,0)+MAX((Expenses!BP$21-$AB100/12)*$AA100*$F99,0)+MAX((Expenses!BP$22-$AB101/12)*$AA101*$F99,0)+MAX((Expenses!BP$23-$AB102/12)*$AA102*$F99,0)+MAX((Expenses!BP$24-$AB103/12)*$AA103*$F99,0)))))</f>
        <v>0</v>
      </c>
      <c r="BS270" s="154">
        <f>IF(OR(BS$165&lt;=EOMONTH($E99,$R99*(1-$O99)),BS$165&gt;EOMONTH($E99,$P99*12*(1-$O99)+$Q99*12*$O99+$R99*(1-$O99))),0,IF($X99="NNN",SUM(Expenses!BQ$20:BQ$24)*$F99,IF($X99="FSG",0,IF($X99="MG",SUMPRODUCT(Expenses!BQ$20:BQ$24,$Z99:$Z103)*$F99,MAX((Expenses!BQ$20-$AB99/12)*$AA99*$F99,0)+MAX((Expenses!BQ$21-$AB100/12)*$AA100*$F99,0)+MAX((Expenses!BQ$22-$AB101/12)*$AA101*$F99,0)+MAX((Expenses!BQ$23-$AB102/12)*$AA102*$F99,0)+MAX((Expenses!BQ$24-$AB103/12)*$AA103*$F99,0)))))</f>
        <v>0</v>
      </c>
      <c r="BT270" s="154">
        <f>IF(OR(BT$165&lt;=EOMONTH($E99,$R99*(1-$O99)),BT$165&gt;EOMONTH($E99,$P99*12*(1-$O99)+$Q99*12*$O99+$R99*(1-$O99))),0,IF($X99="NNN",SUM(Expenses!BR$20:BR$24)*$F99,IF($X99="FSG",0,IF($X99="MG",SUMPRODUCT(Expenses!BR$20:BR$24,$Z99:$Z103)*$F99,MAX((Expenses!BR$20-$AB99/12)*$AA99*$F99,0)+MAX((Expenses!BR$21-$AB100/12)*$AA100*$F99,0)+MAX((Expenses!BR$22-$AB101/12)*$AA101*$F99,0)+MAX((Expenses!BR$23-$AB102/12)*$AA102*$F99,0)+MAX((Expenses!BR$24-$AB103/12)*$AA103*$F99,0)))))</f>
        <v>0</v>
      </c>
      <c r="BU270" s="154">
        <f>IF(OR(BU$165&lt;=EOMONTH($E99,$R99*(1-$O99)),BU$165&gt;EOMONTH($E99,$P99*12*(1-$O99)+$Q99*12*$O99+$R99*(1-$O99))),0,IF($X99="NNN",SUM(Expenses!BS$20:BS$24)*$F99,IF($X99="FSG",0,IF($X99="MG",SUMPRODUCT(Expenses!BS$20:BS$24,$Z99:$Z103)*$F99,MAX((Expenses!BS$20-$AB99/12)*$AA99*$F99,0)+MAX((Expenses!BS$21-$AB100/12)*$AA100*$F99,0)+MAX((Expenses!BS$22-$AB101/12)*$AA101*$F99,0)+MAX((Expenses!BS$23-$AB102/12)*$AA102*$F99,0)+MAX((Expenses!BS$24-$AB103/12)*$AA103*$F99,0)))))</f>
        <v>0</v>
      </c>
      <c r="BV270" s="154">
        <f>IF(OR(BV$165&lt;=EOMONTH($E99,$R99*(1-$O99)),BV$165&gt;EOMONTH($E99,$P99*12*(1-$O99)+$Q99*12*$O99+$R99*(1-$O99))),0,IF($X99="NNN",SUM(Expenses!BT$20:BT$24)*$F99,IF($X99="FSG",0,IF($X99="MG",SUMPRODUCT(Expenses!BT$20:BT$24,$Z99:$Z103)*$F99,MAX((Expenses!BT$20-$AB99/12)*$AA99*$F99,0)+MAX((Expenses!BT$21-$AB100/12)*$AA100*$F99,0)+MAX((Expenses!BT$22-$AB101/12)*$AA101*$F99,0)+MAX((Expenses!BT$23-$AB102/12)*$AA102*$F99,0)+MAX((Expenses!BT$24-$AB103/12)*$AA103*$F99,0)))))</f>
        <v>0</v>
      </c>
      <c r="BW270" s="154">
        <f>IF(OR(BW$165&lt;=EOMONTH($E99,$R99*(1-$O99)),BW$165&gt;EOMONTH($E99,$P99*12*(1-$O99)+$Q99*12*$O99+$R99*(1-$O99))),0,IF($X99="NNN",SUM(Expenses!BU$20:BU$24)*$F99,IF($X99="FSG",0,IF($X99="MG",SUMPRODUCT(Expenses!BU$20:BU$24,$Z99:$Z103)*$F99,MAX((Expenses!BU$20-$AB99/12)*$AA99*$F99,0)+MAX((Expenses!BU$21-$AB100/12)*$AA100*$F99,0)+MAX((Expenses!BU$22-$AB101/12)*$AA101*$F99,0)+MAX((Expenses!BU$23-$AB102/12)*$AA102*$F99,0)+MAX((Expenses!BU$24-$AB103/12)*$AA103*$F99,0)))))</f>
        <v>0</v>
      </c>
      <c r="BX270" s="154">
        <f>IF(OR(BX$165&lt;=EOMONTH($E99,$R99*(1-$O99)),BX$165&gt;EOMONTH($E99,$P99*12*(1-$O99)+$Q99*12*$O99+$R99*(1-$O99))),0,IF($X99="NNN",SUM(Expenses!BV$20:BV$24)*$F99,IF($X99="FSG",0,IF($X99="MG",SUMPRODUCT(Expenses!BV$20:BV$24,$Z99:$Z103)*$F99,MAX((Expenses!BV$20-$AB99/12)*$AA99*$F99,0)+MAX((Expenses!BV$21-$AB100/12)*$AA100*$F99,0)+MAX((Expenses!BV$22-$AB101/12)*$AA101*$F99,0)+MAX((Expenses!BV$23-$AB102/12)*$AA102*$F99,0)+MAX((Expenses!BV$24-$AB103/12)*$AA103*$F99,0)))))</f>
        <v>0</v>
      </c>
      <c r="BY270" s="154">
        <f>IF(OR(BY$165&lt;=EOMONTH($E99,$R99*(1-$O99)),BY$165&gt;EOMONTH($E99,$P99*12*(1-$O99)+$Q99*12*$O99+$R99*(1-$O99))),0,IF($X99="NNN",SUM(Expenses!BW$20:BW$24)*$F99,IF($X99="FSG",0,IF($X99="MG",SUMPRODUCT(Expenses!BW$20:BW$24,$Z99:$Z103)*$F99,MAX((Expenses!BW$20-$AB99/12)*$AA99*$F99,0)+MAX((Expenses!BW$21-$AB100/12)*$AA100*$F99,0)+MAX((Expenses!BW$22-$AB101/12)*$AA101*$F99,0)+MAX((Expenses!BW$23-$AB102/12)*$AA102*$F99,0)+MAX((Expenses!BW$24-$AB103/12)*$AA103*$F99,0)))))</f>
        <v>0</v>
      </c>
      <c r="BZ270" s="154">
        <f>IF(OR(BZ$165&lt;=EOMONTH($E99,$R99*(1-$O99)),BZ$165&gt;EOMONTH($E99,$P99*12*(1-$O99)+$Q99*12*$O99+$R99*(1-$O99))),0,IF($X99="NNN",SUM(Expenses!BX$20:BX$24)*$F99,IF($X99="FSG",0,IF($X99="MG",SUMPRODUCT(Expenses!BX$20:BX$24,$Z99:$Z103)*$F99,MAX((Expenses!BX$20-$AB99/12)*$AA99*$F99,0)+MAX((Expenses!BX$21-$AB100/12)*$AA100*$F99,0)+MAX((Expenses!BX$22-$AB101/12)*$AA101*$F99,0)+MAX((Expenses!BX$23-$AB102/12)*$AA102*$F99,0)+MAX((Expenses!BX$24-$AB103/12)*$AA103*$F99,0)))))</f>
        <v>0</v>
      </c>
      <c r="CA270" s="154">
        <f>IF(OR(CA$165&lt;=EOMONTH($E99,$R99*(1-$O99)),CA$165&gt;EOMONTH($E99,$P99*12*(1-$O99)+$Q99*12*$O99+$R99*(1-$O99))),0,IF($X99="NNN",SUM(Expenses!BY$20:BY$24)*$F99,IF($X99="FSG",0,IF($X99="MG",SUMPRODUCT(Expenses!BY$20:BY$24,$Z99:$Z103)*$F99,MAX((Expenses!BY$20-$AB99/12)*$AA99*$F99,0)+MAX((Expenses!BY$21-$AB100/12)*$AA100*$F99,0)+MAX((Expenses!BY$22-$AB101/12)*$AA101*$F99,0)+MAX((Expenses!BY$23-$AB102/12)*$AA102*$F99,0)+MAX((Expenses!BY$24-$AB103/12)*$AA103*$F99,0)))))</f>
        <v>0</v>
      </c>
      <c r="CB270" s="154">
        <f>IF(OR(CB$165&lt;=EOMONTH($E99,$R99*(1-$O99)),CB$165&gt;EOMONTH($E99,$P99*12*(1-$O99)+$Q99*12*$O99+$R99*(1-$O99))),0,IF($X99="NNN",SUM(Expenses!BZ$20:BZ$24)*$F99,IF($X99="FSG",0,IF($X99="MG",SUMPRODUCT(Expenses!BZ$20:BZ$24,$Z99:$Z103)*$F99,MAX((Expenses!BZ$20-$AB99/12)*$AA99*$F99,0)+MAX((Expenses!BZ$21-$AB100/12)*$AA100*$F99,0)+MAX((Expenses!BZ$22-$AB101/12)*$AA101*$F99,0)+MAX((Expenses!BZ$23-$AB102/12)*$AA102*$F99,0)+MAX((Expenses!BZ$24-$AB103/12)*$AA103*$F99,0)))))</f>
        <v>0</v>
      </c>
      <c r="CC270" s="154">
        <f>IF(OR(CC$165&lt;=EOMONTH($E99,$R99*(1-$O99)),CC$165&gt;EOMONTH($E99,$P99*12*(1-$O99)+$Q99*12*$O99+$R99*(1-$O99))),0,IF($X99="NNN",SUM(Expenses!CA$20:CA$24)*$F99,IF($X99="FSG",0,IF($X99="MG",SUMPRODUCT(Expenses!CA$20:CA$24,$Z99:$Z103)*$F99,MAX((Expenses!CA$20-$AB99/12)*$AA99*$F99,0)+MAX((Expenses!CA$21-$AB100/12)*$AA100*$F99,0)+MAX((Expenses!CA$22-$AB101/12)*$AA101*$F99,0)+MAX((Expenses!CA$23-$AB102/12)*$AA102*$F99,0)+MAX((Expenses!CA$24-$AB103/12)*$AA103*$F99,0)))))</f>
        <v>0</v>
      </c>
      <c r="CD270" s="154">
        <f>IF(OR(CD$165&lt;=EOMONTH($E99,$R99*(1-$O99)),CD$165&gt;EOMONTH($E99,$P99*12*(1-$O99)+$Q99*12*$O99+$R99*(1-$O99))),0,IF($X99="NNN",SUM(Expenses!CB$20:CB$24)*$F99,IF($X99="FSG",0,IF($X99="MG",SUMPRODUCT(Expenses!CB$20:CB$24,$Z99:$Z103)*$F99,MAX((Expenses!CB$20-$AB99/12)*$AA99*$F99,0)+MAX((Expenses!CB$21-$AB100/12)*$AA100*$F99,0)+MAX((Expenses!CB$22-$AB101/12)*$AA101*$F99,0)+MAX((Expenses!CB$23-$AB102/12)*$AA102*$F99,0)+MAX((Expenses!CB$24-$AB103/12)*$AA103*$F99,0)))))</f>
        <v>0</v>
      </c>
      <c r="CE270" s="154">
        <f>IF(OR(CE$165&lt;=EOMONTH($E99,$R99*(1-$O99)),CE$165&gt;EOMONTH($E99,$P99*12*(1-$O99)+$Q99*12*$O99+$R99*(1-$O99))),0,IF($X99="NNN",SUM(Expenses!CC$20:CC$24)*$F99,IF($X99="FSG",0,IF($X99="MG",SUMPRODUCT(Expenses!CC$20:CC$24,$Z99:$Z103)*$F99,MAX((Expenses!CC$20-$AB99/12)*$AA99*$F99,0)+MAX((Expenses!CC$21-$AB100/12)*$AA100*$F99,0)+MAX((Expenses!CC$22-$AB101/12)*$AA101*$F99,0)+MAX((Expenses!CC$23-$AB102/12)*$AA102*$F99,0)+MAX((Expenses!CC$24-$AB103/12)*$AA103*$F99,0)))))</f>
        <v>0</v>
      </c>
      <c r="CF270" s="154">
        <f>IF(OR(CF$165&lt;=EOMONTH($E99,$R99*(1-$O99)),CF$165&gt;EOMONTH($E99,$P99*12*(1-$O99)+$Q99*12*$O99+$R99*(1-$O99))),0,IF($X99="NNN",SUM(Expenses!CD$20:CD$24)*$F99,IF($X99="FSG",0,IF($X99="MG",SUMPRODUCT(Expenses!CD$20:CD$24,$Z99:$Z103)*$F99,MAX((Expenses!CD$20-$AB99/12)*$AA99*$F99,0)+MAX((Expenses!CD$21-$AB100/12)*$AA100*$F99,0)+MAX((Expenses!CD$22-$AB101/12)*$AA101*$F99,0)+MAX((Expenses!CD$23-$AB102/12)*$AA102*$F99,0)+MAX((Expenses!CD$24-$AB103/12)*$AA103*$F99,0)))))</f>
        <v>0</v>
      </c>
      <c r="CG270" s="154">
        <f>IF(OR(CG$165&lt;=EOMONTH($E99,$R99*(1-$O99)),CG$165&gt;EOMONTH($E99,$P99*12*(1-$O99)+$Q99*12*$O99+$R99*(1-$O99))),0,IF($X99="NNN",SUM(Expenses!CE$20:CE$24)*$F99,IF($X99="FSG",0,IF($X99="MG",SUMPRODUCT(Expenses!CE$20:CE$24,$Z99:$Z103)*$F99,MAX((Expenses!CE$20-$AB99/12)*$AA99*$F99,0)+MAX((Expenses!CE$21-$AB100/12)*$AA100*$F99,0)+MAX((Expenses!CE$22-$AB101/12)*$AA101*$F99,0)+MAX((Expenses!CE$23-$AB102/12)*$AA102*$F99,0)+MAX((Expenses!CE$24-$AB103/12)*$AA103*$F99,0)))))</f>
        <v>0</v>
      </c>
      <c r="CH270" s="154">
        <f>IF(OR(CH$165&lt;=EOMONTH($E99,$R99*(1-$O99)),CH$165&gt;EOMONTH($E99,$P99*12*(1-$O99)+$Q99*12*$O99+$R99*(1-$O99))),0,IF($X99="NNN",SUM(Expenses!CF$20:CF$24)*$F99,IF($X99="FSG",0,IF($X99="MG",SUMPRODUCT(Expenses!CF$20:CF$24,$Z99:$Z103)*$F99,MAX((Expenses!CF$20-$AB99/12)*$AA99*$F99,0)+MAX((Expenses!CF$21-$AB100/12)*$AA100*$F99,0)+MAX((Expenses!CF$22-$AB101/12)*$AA101*$F99,0)+MAX((Expenses!CF$23-$AB102/12)*$AA102*$F99,0)+MAX((Expenses!CF$24-$AB103/12)*$AA103*$F99,0)))))</f>
        <v>0</v>
      </c>
      <c r="CI270" s="154">
        <f>IF(OR(CI$165&lt;=EOMONTH($E99,$R99*(1-$O99)),CI$165&gt;EOMONTH($E99,$P99*12*(1-$O99)+$Q99*12*$O99+$R99*(1-$O99))),0,IF($X99="NNN",SUM(Expenses!CG$20:CG$24)*$F99,IF($X99="FSG",0,IF($X99="MG",SUMPRODUCT(Expenses!CG$20:CG$24,$Z99:$Z103)*$F99,MAX((Expenses!CG$20-$AB99/12)*$AA99*$F99,0)+MAX((Expenses!CG$21-$AB100/12)*$AA100*$F99,0)+MAX((Expenses!CG$22-$AB101/12)*$AA101*$F99,0)+MAX((Expenses!CG$23-$AB102/12)*$AA102*$F99,0)+MAX((Expenses!CG$24-$AB103/12)*$AA103*$F99,0)))))</f>
        <v>0</v>
      </c>
      <c r="CJ270" s="154">
        <f>IF(OR(CJ$165&lt;=EOMONTH($E99,$R99*(1-$O99)),CJ$165&gt;EOMONTH($E99,$P99*12*(1-$O99)+$Q99*12*$O99+$R99*(1-$O99))),0,IF($X99="NNN",SUM(Expenses!CH$20:CH$24)*$F99,IF($X99="FSG",0,IF($X99="MG",SUMPRODUCT(Expenses!CH$20:CH$24,$Z99:$Z103)*$F99,MAX((Expenses!CH$20-$AB99/12)*$AA99*$F99,0)+MAX((Expenses!CH$21-$AB100/12)*$AA100*$F99,0)+MAX((Expenses!CH$22-$AB101/12)*$AA101*$F99,0)+MAX((Expenses!CH$23-$AB102/12)*$AA102*$F99,0)+MAX((Expenses!CH$24-$AB103/12)*$AA103*$F99,0)))))</f>
        <v>0</v>
      </c>
      <c r="CK270" s="154">
        <f>IF(OR(CK$165&lt;=EOMONTH($E99,$R99*(1-$O99)),CK$165&gt;EOMONTH($E99,$P99*12*(1-$O99)+$Q99*12*$O99+$R99*(1-$O99))),0,IF($X99="NNN",SUM(Expenses!CI$20:CI$24)*$F99,IF($X99="FSG",0,IF($X99="MG",SUMPRODUCT(Expenses!CI$20:CI$24,$Z99:$Z103)*$F99,MAX((Expenses!CI$20-$AB99/12)*$AA99*$F99,0)+MAX((Expenses!CI$21-$AB100/12)*$AA100*$F99,0)+MAX((Expenses!CI$22-$AB101/12)*$AA101*$F99,0)+MAX((Expenses!CI$23-$AB102/12)*$AA102*$F99,0)+MAX((Expenses!CI$24-$AB103/12)*$AA103*$F99,0)))))</f>
        <v>0</v>
      </c>
      <c r="CL270" s="154">
        <f>IF(OR(CL$165&lt;=EOMONTH($E99,$R99*(1-$O99)),CL$165&gt;EOMONTH($E99,$P99*12*(1-$O99)+$Q99*12*$O99+$R99*(1-$O99))),0,IF($X99="NNN",SUM(Expenses!CJ$20:CJ$24)*$F99,IF($X99="FSG",0,IF($X99="MG",SUMPRODUCT(Expenses!CJ$20:CJ$24,$Z99:$Z103)*$F99,MAX((Expenses!CJ$20-$AB99/12)*$AA99*$F99,0)+MAX((Expenses!CJ$21-$AB100/12)*$AA100*$F99,0)+MAX((Expenses!CJ$22-$AB101/12)*$AA101*$F99,0)+MAX((Expenses!CJ$23-$AB102/12)*$AA102*$F99,0)+MAX((Expenses!CJ$24-$AB103/12)*$AA103*$F99,0)))))</f>
        <v>0</v>
      </c>
      <c r="CM270" s="154">
        <f>IF(OR(CM$165&lt;=EOMONTH($E99,$R99*(1-$O99)),CM$165&gt;EOMONTH($E99,$P99*12*(1-$O99)+$Q99*12*$O99+$R99*(1-$O99))),0,IF($X99="NNN",SUM(Expenses!CK$20:CK$24)*$F99,IF($X99="FSG",0,IF($X99="MG",SUMPRODUCT(Expenses!CK$20:CK$24,$Z99:$Z103)*$F99,MAX((Expenses!CK$20-$AB99/12)*$AA99*$F99,0)+MAX((Expenses!CK$21-$AB100/12)*$AA100*$F99,0)+MAX((Expenses!CK$22-$AB101/12)*$AA101*$F99,0)+MAX((Expenses!CK$23-$AB102/12)*$AA102*$F99,0)+MAX((Expenses!CK$24-$AB103/12)*$AA103*$F99,0)))))</f>
        <v>0</v>
      </c>
      <c r="CN270" s="154">
        <f>IF(OR(CN$165&lt;=EOMONTH($E99,$R99*(1-$O99)),CN$165&gt;EOMONTH($E99,$P99*12*(1-$O99)+$Q99*12*$O99+$R99*(1-$O99))),0,IF($X99="NNN",SUM(Expenses!CL$20:CL$24)*$F99,IF($X99="FSG",0,IF($X99="MG",SUMPRODUCT(Expenses!CL$20:CL$24,$Z99:$Z103)*$F99,MAX((Expenses!CL$20-$AB99/12)*$AA99*$F99,0)+MAX((Expenses!CL$21-$AB100/12)*$AA100*$F99,0)+MAX((Expenses!CL$22-$AB101/12)*$AA101*$F99,0)+MAX((Expenses!CL$23-$AB102/12)*$AA102*$F99,0)+MAX((Expenses!CL$24-$AB103/12)*$AA103*$F99,0)))))</f>
        <v>0</v>
      </c>
      <c r="CO270" s="154">
        <f>IF(OR(CO$165&lt;=EOMONTH($E99,$R99*(1-$O99)),CO$165&gt;EOMONTH($E99,$P99*12*(1-$O99)+$Q99*12*$O99+$R99*(1-$O99))),0,IF($X99="NNN",SUM(Expenses!CM$20:CM$24)*$F99,IF($X99="FSG",0,IF($X99="MG",SUMPRODUCT(Expenses!CM$20:CM$24,$Z99:$Z103)*$F99,MAX((Expenses!CM$20-$AB99/12)*$AA99*$F99,0)+MAX((Expenses!CM$21-$AB100/12)*$AA100*$F99,0)+MAX((Expenses!CM$22-$AB101/12)*$AA101*$F99,0)+MAX((Expenses!CM$23-$AB102/12)*$AA102*$F99,0)+MAX((Expenses!CM$24-$AB103/12)*$AA103*$F99,0)))))</f>
        <v>0</v>
      </c>
      <c r="CP270" s="154">
        <f>IF(OR(CP$165&lt;=EOMONTH($E99,$R99*(1-$O99)),CP$165&gt;EOMONTH($E99,$P99*12*(1-$O99)+$Q99*12*$O99+$R99*(1-$O99))),0,IF($X99="NNN",SUM(Expenses!CN$20:CN$24)*$F99,IF($X99="FSG",0,IF($X99="MG",SUMPRODUCT(Expenses!CN$20:CN$24,$Z99:$Z103)*$F99,MAX((Expenses!CN$20-$AB99/12)*$AA99*$F99,0)+MAX((Expenses!CN$21-$AB100/12)*$AA100*$F99,0)+MAX((Expenses!CN$22-$AB101/12)*$AA101*$F99,0)+MAX((Expenses!CN$23-$AB102/12)*$AA102*$F99,0)+MAX((Expenses!CN$24-$AB103/12)*$AA103*$F99,0)))))</f>
        <v>0</v>
      </c>
      <c r="CQ270" s="154">
        <f>IF(OR(CQ$165&lt;=EOMONTH($E99,$R99*(1-$O99)),CQ$165&gt;EOMONTH($E99,$P99*12*(1-$O99)+$Q99*12*$O99+$R99*(1-$O99))),0,IF($X99="NNN",SUM(Expenses!CO$20:CO$24)*$F99,IF($X99="FSG",0,IF($X99="MG",SUMPRODUCT(Expenses!CO$20:CO$24,$Z99:$Z103)*$F99,MAX((Expenses!CO$20-$AB99/12)*$AA99*$F99,0)+MAX((Expenses!CO$21-$AB100/12)*$AA100*$F99,0)+MAX((Expenses!CO$22-$AB101/12)*$AA101*$F99,0)+MAX((Expenses!CO$23-$AB102/12)*$AA102*$F99,0)+MAX((Expenses!CO$24-$AB103/12)*$AA103*$F99,0)))))</f>
        <v>0</v>
      </c>
      <c r="CR270" s="154">
        <f>IF(OR(CR$165&lt;=EOMONTH($E99,$R99*(1-$O99)),CR$165&gt;EOMONTH($E99,$P99*12*(1-$O99)+$Q99*12*$O99+$R99*(1-$O99))),0,IF($X99="NNN",SUM(Expenses!CP$20:CP$24)*$F99,IF($X99="FSG",0,IF($X99="MG",SUMPRODUCT(Expenses!CP$20:CP$24,$Z99:$Z103)*$F99,MAX((Expenses!CP$20-$AB99/12)*$AA99*$F99,0)+MAX((Expenses!CP$21-$AB100/12)*$AA100*$F99,0)+MAX((Expenses!CP$22-$AB101/12)*$AA101*$F99,0)+MAX((Expenses!CP$23-$AB102/12)*$AA102*$F99,0)+MAX((Expenses!CP$24-$AB103/12)*$AA103*$F99,0)))))</f>
        <v>0</v>
      </c>
      <c r="CS270" s="154">
        <f>IF(OR(CS$165&lt;=EOMONTH($E99,$R99*(1-$O99)),CS$165&gt;EOMONTH($E99,$P99*12*(1-$O99)+$Q99*12*$O99+$R99*(1-$O99))),0,IF($X99="NNN",SUM(Expenses!CQ$20:CQ$24)*$F99,IF($X99="FSG",0,IF($X99="MG",SUMPRODUCT(Expenses!CQ$20:CQ$24,$Z99:$Z103)*$F99,MAX((Expenses!CQ$20-$AB99/12)*$AA99*$F99,0)+MAX((Expenses!CQ$21-$AB100/12)*$AA100*$F99,0)+MAX((Expenses!CQ$22-$AB101/12)*$AA101*$F99,0)+MAX((Expenses!CQ$23-$AB102/12)*$AA102*$F99,0)+MAX((Expenses!CQ$24-$AB103/12)*$AA103*$F99,0)))))</f>
        <v>0</v>
      </c>
      <c r="CT270" s="154">
        <f>IF(OR(CT$165&lt;=EOMONTH($E99,$R99*(1-$O99)),CT$165&gt;EOMONTH($E99,$P99*12*(1-$O99)+$Q99*12*$O99+$R99*(1-$O99))),0,IF($X99="NNN",SUM(Expenses!CR$20:CR$24)*$F99,IF($X99="FSG",0,IF($X99="MG",SUMPRODUCT(Expenses!CR$20:CR$24,$Z99:$Z103)*$F99,MAX((Expenses!CR$20-$AB99/12)*$AA99*$F99,0)+MAX((Expenses!CR$21-$AB100/12)*$AA100*$F99,0)+MAX((Expenses!CR$22-$AB101/12)*$AA101*$F99,0)+MAX((Expenses!CR$23-$AB102/12)*$AA102*$F99,0)+MAX((Expenses!CR$24-$AB103/12)*$AA103*$F99,0)))))</f>
        <v>0</v>
      </c>
      <c r="CU270" s="154">
        <f>IF(OR(CU$165&lt;=EOMONTH($E99,$R99*(1-$O99)),CU$165&gt;EOMONTH($E99,$P99*12*(1-$O99)+$Q99*12*$O99+$R99*(1-$O99))),0,IF($X99="NNN",SUM(Expenses!CS$20:CS$24)*$F99,IF($X99="FSG",0,IF($X99="MG",SUMPRODUCT(Expenses!CS$20:CS$24,$Z99:$Z103)*$F99,MAX((Expenses!CS$20-$AB99/12)*$AA99*$F99,0)+MAX((Expenses!CS$21-$AB100/12)*$AA100*$F99,0)+MAX((Expenses!CS$22-$AB101/12)*$AA101*$F99,0)+MAX((Expenses!CS$23-$AB102/12)*$AA102*$F99,0)+MAX((Expenses!CS$24-$AB103/12)*$AA103*$F99,0)))))</f>
        <v>0</v>
      </c>
      <c r="CV270" s="154">
        <f>IF(OR(CV$165&lt;=EOMONTH($E99,$R99*(1-$O99)),CV$165&gt;EOMONTH($E99,$P99*12*(1-$O99)+$Q99*12*$O99+$R99*(1-$O99))),0,IF($X99="NNN",SUM(Expenses!CT$20:CT$24)*$F99,IF($X99="FSG",0,IF($X99="MG",SUMPRODUCT(Expenses!CT$20:CT$24,$Z99:$Z103)*$F99,MAX((Expenses!CT$20-$AB99/12)*$AA99*$F99,0)+MAX((Expenses!CT$21-$AB100/12)*$AA100*$F99,0)+MAX((Expenses!CT$22-$AB101/12)*$AA101*$F99,0)+MAX((Expenses!CT$23-$AB102/12)*$AA102*$F99,0)+MAX((Expenses!CT$24-$AB103/12)*$AA103*$F99,0)))))</f>
        <v>0</v>
      </c>
      <c r="CW270" s="154">
        <f>IF(OR(CW$165&lt;=EOMONTH($E99,$R99*(1-$O99)),CW$165&gt;EOMONTH($E99,$P99*12*(1-$O99)+$Q99*12*$O99+$R99*(1-$O99))),0,IF($X99="NNN",SUM(Expenses!CU$20:CU$24)*$F99,IF($X99="FSG",0,IF($X99="MG",SUMPRODUCT(Expenses!CU$20:CU$24,$Z99:$Z103)*$F99,MAX((Expenses!CU$20-$AB99/12)*$AA99*$F99,0)+MAX((Expenses!CU$21-$AB100/12)*$AA100*$F99,0)+MAX((Expenses!CU$22-$AB101/12)*$AA101*$F99,0)+MAX((Expenses!CU$23-$AB102/12)*$AA102*$F99,0)+MAX((Expenses!CU$24-$AB103/12)*$AA103*$F99,0)))))</f>
        <v>0</v>
      </c>
      <c r="CX270" s="154">
        <f>IF(OR(CX$165&lt;=EOMONTH($E99,$R99*(1-$O99)),CX$165&gt;EOMONTH($E99,$P99*12*(1-$O99)+$Q99*12*$O99+$R99*(1-$O99))),0,IF($X99="NNN",SUM(Expenses!CV$20:CV$24)*$F99,IF($X99="FSG",0,IF($X99="MG",SUMPRODUCT(Expenses!CV$20:CV$24,$Z99:$Z103)*$F99,MAX((Expenses!CV$20-$AB99/12)*$AA99*$F99,0)+MAX((Expenses!CV$21-$AB100/12)*$AA100*$F99,0)+MAX((Expenses!CV$22-$AB101/12)*$AA101*$F99,0)+MAX((Expenses!CV$23-$AB102/12)*$AA102*$F99,0)+MAX((Expenses!CV$24-$AB103/12)*$AA103*$F99,0)))))</f>
        <v>0</v>
      </c>
      <c r="CY270" s="154">
        <f>IF(OR(CY$165&lt;=EOMONTH($E99,$R99*(1-$O99)),CY$165&gt;EOMONTH($E99,$P99*12*(1-$O99)+$Q99*12*$O99+$R99*(1-$O99))),0,IF($X99="NNN",SUM(Expenses!CW$20:CW$24)*$F99,IF($X99="FSG",0,IF($X99="MG",SUMPRODUCT(Expenses!CW$20:CW$24,$Z99:$Z103)*$F99,MAX((Expenses!CW$20-$AB99/12)*$AA99*$F99,0)+MAX((Expenses!CW$21-$AB100/12)*$AA100*$F99,0)+MAX((Expenses!CW$22-$AB101/12)*$AA101*$F99,0)+MAX((Expenses!CW$23-$AB102/12)*$AA102*$F99,0)+MAX((Expenses!CW$24-$AB103/12)*$AA103*$F99,0)))))</f>
        <v>0</v>
      </c>
      <c r="CZ270" s="154">
        <f>IF(OR(CZ$165&lt;=EOMONTH($E99,$R99*(1-$O99)),CZ$165&gt;EOMONTH($E99,$P99*12*(1-$O99)+$Q99*12*$O99+$R99*(1-$O99))),0,IF($X99="NNN",SUM(Expenses!CX$20:CX$24)*$F99,IF($X99="FSG",0,IF($X99="MG",SUMPRODUCT(Expenses!CX$20:CX$24,$Z99:$Z103)*$F99,MAX((Expenses!CX$20-$AB99/12)*$AA99*$F99,0)+MAX((Expenses!CX$21-$AB100/12)*$AA100*$F99,0)+MAX((Expenses!CX$22-$AB101/12)*$AA101*$F99,0)+MAX((Expenses!CX$23-$AB102/12)*$AA102*$F99,0)+MAX((Expenses!CX$24-$AB103/12)*$AA103*$F99,0)))))</f>
        <v>0</v>
      </c>
      <c r="DA270" s="154">
        <f>IF(OR(DA$165&lt;=EOMONTH($E99,$R99*(1-$O99)),DA$165&gt;EOMONTH($E99,$P99*12*(1-$O99)+$Q99*12*$O99+$R99*(1-$O99))),0,IF($X99="NNN",SUM(Expenses!CY$20:CY$24)*$F99,IF($X99="FSG",0,IF($X99="MG",SUMPRODUCT(Expenses!CY$20:CY$24,$Z99:$Z103)*$F99,MAX((Expenses!CY$20-$AB99/12)*$AA99*$F99,0)+MAX((Expenses!CY$21-$AB100/12)*$AA100*$F99,0)+MAX((Expenses!CY$22-$AB101/12)*$AA101*$F99,0)+MAX((Expenses!CY$23-$AB102/12)*$AA102*$F99,0)+MAX((Expenses!CY$24-$AB103/12)*$AA103*$F99,0)))))</f>
        <v>0</v>
      </c>
      <c r="DB270" s="154">
        <f>IF(OR(DB$165&lt;=EOMONTH($E99,$R99*(1-$O99)),DB$165&gt;EOMONTH($E99,$P99*12*(1-$O99)+$Q99*12*$O99+$R99*(1-$O99))),0,IF($X99="NNN",SUM(Expenses!CZ$20:CZ$24)*$F99,IF($X99="FSG",0,IF($X99="MG",SUMPRODUCT(Expenses!CZ$20:CZ$24,$Z99:$Z103)*$F99,MAX((Expenses!CZ$20-$AB99/12)*$AA99*$F99,0)+MAX((Expenses!CZ$21-$AB100/12)*$AA100*$F99,0)+MAX((Expenses!CZ$22-$AB101/12)*$AA101*$F99,0)+MAX((Expenses!CZ$23-$AB102/12)*$AA102*$F99,0)+MAX((Expenses!CZ$24-$AB103/12)*$AA103*$F99,0)))))</f>
        <v>0</v>
      </c>
      <c r="DC270" s="154">
        <f>IF(OR(DC$165&lt;=EOMONTH($E99,$R99*(1-$O99)),DC$165&gt;EOMONTH($E99,$P99*12*(1-$O99)+$Q99*12*$O99+$R99*(1-$O99))),0,IF($X99="NNN",SUM(Expenses!DA$20:DA$24)*$F99,IF($X99="FSG",0,IF($X99="MG",SUMPRODUCT(Expenses!DA$20:DA$24,$Z99:$Z103)*$F99,MAX((Expenses!DA$20-$AB99/12)*$AA99*$F99,0)+MAX((Expenses!DA$21-$AB100/12)*$AA100*$F99,0)+MAX((Expenses!DA$22-$AB101/12)*$AA101*$F99,0)+MAX((Expenses!DA$23-$AB102/12)*$AA102*$F99,0)+MAX((Expenses!DA$24-$AB103/12)*$AA103*$F99,0)))))</f>
        <v>0</v>
      </c>
      <c r="DD270" s="154">
        <f>IF(OR(DD$165&lt;=EOMONTH($E99,$R99*(1-$O99)),DD$165&gt;EOMONTH($E99,$P99*12*(1-$O99)+$Q99*12*$O99+$R99*(1-$O99))),0,IF($X99="NNN",SUM(Expenses!DB$20:DB$24)*$F99,IF($X99="FSG",0,IF($X99="MG",SUMPRODUCT(Expenses!DB$20:DB$24,$Z99:$Z103)*$F99,MAX((Expenses!DB$20-$AB99/12)*$AA99*$F99,0)+MAX((Expenses!DB$21-$AB100/12)*$AA100*$F99,0)+MAX((Expenses!DB$22-$AB101/12)*$AA101*$F99,0)+MAX((Expenses!DB$23-$AB102/12)*$AA102*$F99,0)+MAX((Expenses!DB$24-$AB103/12)*$AA103*$F99,0)))))</f>
        <v>0</v>
      </c>
      <c r="DE270" s="154">
        <f>IF(OR(DE$165&lt;=EOMONTH($E99,$R99*(1-$O99)),DE$165&gt;EOMONTH($E99,$P99*12*(1-$O99)+$Q99*12*$O99+$R99*(1-$O99))),0,IF($X99="NNN",SUM(Expenses!DC$20:DC$24)*$F99,IF($X99="FSG",0,IF($X99="MG",SUMPRODUCT(Expenses!DC$20:DC$24,$Z99:$Z103)*$F99,MAX((Expenses!DC$20-$AB99/12)*$AA99*$F99,0)+MAX((Expenses!DC$21-$AB100/12)*$AA100*$F99,0)+MAX((Expenses!DC$22-$AB101/12)*$AA101*$F99,0)+MAX((Expenses!DC$23-$AB102/12)*$AA102*$F99,0)+MAX((Expenses!DC$24-$AB103/12)*$AA103*$F99,0)))))</f>
        <v>0</v>
      </c>
      <c r="DF270" s="154">
        <f>IF(OR(DF$165&lt;=EOMONTH($E99,$R99*(1-$O99)),DF$165&gt;EOMONTH($E99,$P99*12*(1-$O99)+$Q99*12*$O99+$R99*(1-$O99))),0,IF($X99="NNN",SUM(Expenses!DD$20:DD$24)*$F99,IF($X99="FSG",0,IF($X99="MG",SUMPRODUCT(Expenses!DD$20:DD$24,$Z99:$Z103)*$F99,MAX((Expenses!DD$20-$AB99/12)*$AA99*$F99,0)+MAX((Expenses!DD$21-$AB100/12)*$AA100*$F99,0)+MAX((Expenses!DD$22-$AB101/12)*$AA101*$F99,0)+MAX((Expenses!DD$23-$AB102/12)*$AA102*$F99,0)+MAX((Expenses!DD$24-$AB103/12)*$AA103*$F99,0)))))</f>
        <v>0</v>
      </c>
      <c r="DG270" s="154">
        <f>IF(OR(DG$165&lt;=EOMONTH($E99,$R99*(1-$O99)),DG$165&gt;EOMONTH($E99,$P99*12*(1-$O99)+$Q99*12*$O99+$R99*(1-$O99))),0,IF($X99="NNN",SUM(Expenses!DE$20:DE$24)*$F99,IF($X99="FSG",0,IF($X99="MG",SUMPRODUCT(Expenses!DE$20:DE$24,$Z99:$Z103)*$F99,MAX((Expenses!DE$20-$AB99/12)*$AA99*$F99,0)+MAX((Expenses!DE$21-$AB100/12)*$AA100*$F99,0)+MAX((Expenses!DE$22-$AB101/12)*$AA101*$F99,0)+MAX((Expenses!DE$23-$AB102/12)*$AA102*$F99,0)+MAX((Expenses!DE$24-$AB103/12)*$AA103*$F99,0)))))</f>
        <v>0</v>
      </c>
      <c r="DH270" s="154">
        <f>IF(OR(DH$165&lt;=EOMONTH($E99,$R99*(1-$O99)),DH$165&gt;EOMONTH($E99,$P99*12*(1-$O99)+$Q99*12*$O99+$R99*(1-$O99))),0,IF($X99="NNN",SUM(Expenses!DF$20:DF$24)*$F99,IF($X99="FSG",0,IF($X99="MG",SUMPRODUCT(Expenses!DF$20:DF$24,$Z99:$Z103)*$F99,MAX((Expenses!DF$20-$AB99/12)*$AA99*$F99,0)+MAX((Expenses!DF$21-$AB100/12)*$AA100*$F99,0)+MAX((Expenses!DF$22-$AB101/12)*$AA101*$F99,0)+MAX((Expenses!DF$23-$AB102/12)*$AA102*$F99,0)+MAX((Expenses!DF$24-$AB103/12)*$AA103*$F99,0)))))</f>
        <v>0</v>
      </c>
      <c r="DI270" s="154">
        <f>IF(OR(DI$165&lt;=EOMONTH($E99,$R99*(1-$O99)),DI$165&gt;EOMONTH($E99,$P99*12*(1-$O99)+$Q99*12*$O99+$R99*(1-$O99))),0,IF($X99="NNN",SUM(Expenses!DG$20:DG$24)*$F99,IF($X99="FSG",0,IF($X99="MG",SUMPRODUCT(Expenses!DG$20:DG$24,$Z99:$Z103)*$F99,MAX((Expenses!DG$20-$AB99/12)*$AA99*$F99,0)+MAX((Expenses!DG$21-$AB100/12)*$AA100*$F99,0)+MAX((Expenses!DG$22-$AB101/12)*$AA101*$F99,0)+MAX((Expenses!DG$23-$AB102/12)*$AA102*$F99,0)+MAX((Expenses!DG$24-$AB103/12)*$AA103*$F99,0)))))</f>
        <v>0</v>
      </c>
      <c r="DJ270" s="154">
        <f>IF(OR(DJ$165&lt;=EOMONTH($E99,$R99*(1-$O99)),DJ$165&gt;EOMONTH($E99,$P99*12*(1-$O99)+$Q99*12*$O99+$R99*(1-$O99))),0,IF($X99="NNN",SUM(Expenses!DH$20:DH$24)*$F99,IF($X99="FSG",0,IF($X99="MG",SUMPRODUCT(Expenses!DH$20:DH$24,$Z99:$Z103)*$F99,MAX((Expenses!DH$20-$AB99/12)*$AA99*$F99,0)+MAX((Expenses!DH$21-$AB100/12)*$AA100*$F99,0)+MAX((Expenses!DH$22-$AB101/12)*$AA101*$F99,0)+MAX((Expenses!DH$23-$AB102/12)*$AA102*$F99,0)+MAX((Expenses!DH$24-$AB103/12)*$AA103*$F99,0)))))</f>
        <v>0</v>
      </c>
      <c r="DK270" s="154">
        <f>IF(OR(DK$165&lt;=EOMONTH($E99,$R99*(1-$O99)),DK$165&gt;EOMONTH($E99,$P99*12*(1-$O99)+$Q99*12*$O99+$R99*(1-$O99))),0,IF($X99="NNN",SUM(Expenses!DI$20:DI$24)*$F99,IF($X99="FSG",0,IF($X99="MG",SUMPRODUCT(Expenses!DI$20:DI$24,$Z99:$Z103)*$F99,MAX((Expenses!DI$20-$AB99/12)*$AA99*$F99,0)+MAX((Expenses!DI$21-$AB100/12)*$AA100*$F99,0)+MAX((Expenses!DI$22-$AB101/12)*$AA101*$F99,0)+MAX((Expenses!DI$23-$AB102/12)*$AA102*$F99,0)+MAX((Expenses!DI$24-$AB103/12)*$AA103*$F99,0)))))</f>
        <v>0</v>
      </c>
      <c r="DL270" s="154">
        <f>IF(OR(DL$165&lt;=EOMONTH($E99,$R99*(1-$O99)),DL$165&gt;EOMONTH($E99,$P99*12*(1-$O99)+$Q99*12*$O99+$R99*(1-$O99))),0,IF($X99="NNN",SUM(Expenses!DJ$20:DJ$24)*$F99,IF($X99="FSG",0,IF($X99="MG",SUMPRODUCT(Expenses!DJ$20:DJ$24,$Z99:$Z103)*$F99,MAX((Expenses!DJ$20-$AB99/12)*$AA99*$F99,0)+MAX((Expenses!DJ$21-$AB100/12)*$AA100*$F99,0)+MAX((Expenses!DJ$22-$AB101/12)*$AA101*$F99,0)+MAX((Expenses!DJ$23-$AB102/12)*$AA102*$F99,0)+MAX((Expenses!DJ$24-$AB103/12)*$AA103*$F99,0)))))</f>
        <v>0</v>
      </c>
      <c r="DM270" s="154">
        <f>IF(OR(DM$165&lt;=EOMONTH($E99,$R99*(1-$O99)),DM$165&gt;EOMONTH($E99,$P99*12*(1-$O99)+$Q99*12*$O99+$R99*(1-$O99))),0,IF($X99="NNN",SUM(Expenses!DK$20:DK$24)*$F99,IF($X99="FSG",0,IF($X99="MG",SUMPRODUCT(Expenses!DK$20:DK$24,$Z99:$Z103)*$F99,MAX((Expenses!DK$20-$AB99/12)*$AA99*$F99,0)+MAX((Expenses!DK$21-$AB100/12)*$AA100*$F99,0)+MAX((Expenses!DK$22-$AB101/12)*$AA101*$F99,0)+MAX((Expenses!DK$23-$AB102/12)*$AA102*$F99,0)+MAX((Expenses!DK$24-$AB103/12)*$AA103*$F99,0)))))</f>
        <v>0</v>
      </c>
      <c r="DN270" s="154">
        <f>IF(OR(DN$165&lt;=EOMONTH($E99,$R99*(1-$O99)),DN$165&gt;EOMONTH($E99,$P99*12*(1-$O99)+$Q99*12*$O99+$R99*(1-$O99))),0,IF($X99="NNN",SUM(Expenses!DL$20:DL$24)*$F99,IF($X99="FSG",0,IF($X99="MG",SUMPRODUCT(Expenses!DL$20:DL$24,$Z99:$Z103)*$F99,MAX((Expenses!DL$20-$AB99/12)*$AA99*$F99,0)+MAX((Expenses!DL$21-$AB100/12)*$AA100*$F99,0)+MAX((Expenses!DL$22-$AB101/12)*$AA101*$F99,0)+MAX((Expenses!DL$23-$AB102/12)*$AA102*$F99,0)+MAX((Expenses!DL$24-$AB103/12)*$AA103*$F99,0)))))</f>
        <v>0</v>
      </c>
      <c r="DO270" s="154">
        <f>IF(OR(DO$165&lt;=EOMONTH($E99,$R99*(1-$O99)),DO$165&gt;EOMONTH($E99,$P99*12*(1-$O99)+$Q99*12*$O99+$R99*(1-$O99))),0,IF($X99="NNN",SUM(Expenses!DM$20:DM$24)*$F99,IF($X99="FSG",0,IF($X99="MG",SUMPRODUCT(Expenses!DM$20:DM$24,$Z99:$Z103)*$F99,MAX((Expenses!DM$20-$AB99/12)*$AA99*$F99,0)+MAX((Expenses!DM$21-$AB100/12)*$AA100*$F99,0)+MAX((Expenses!DM$22-$AB101/12)*$AA101*$F99,0)+MAX((Expenses!DM$23-$AB102/12)*$AA102*$F99,0)+MAX((Expenses!DM$24-$AB103/12)*$AA103*$F99,0)))))</f>
        <v>0</v>
      </c>
      <c r="DP270" s="154">
        <f>IF(OR(DP$165&lt;=EOMONTH($E99,$R99*(1-$O99)),DP$165&gt;EOMONTH($E99,$P99*12*(1-$O99)+$Q99*12*$O99+$R99*(1-$O99))),0,IF($X99="NNN",SUM(Expenses!DN$20:DN$24)*$F99,IF($X99="FSG",0,IF($X99="MG",SUMPRODUCT(Expenses!DN$20:DN$24,$Z99:$Z103)*$F99,MAX((Expenses!DN$20-$AB99/12)*$AA99*$F99,0)+MAX((Expenses!DN$21-$AB100/12)*$AA100*$F99,0)+MAX((Expenses!DN$22-$AB101/12)*$AA101*$F99,0)+MAX((Expenses!DN$23-$AB102/12)*$AA102*$F99,0)+MAX((Expenses!DN$24-$AB103/12)*$AA103*$F99,0)))))</f>
        <v>0</v>
      </c>
      <c r="DQ270" s="154">
        <f>IF(OR(DQ$165&lt;=EOMONTH($E99,$R99*(1-$O99)),DQ$165&gt;EOMONTH($E99,$P99*12*(1-$O99)+$Q99*12*$O99+$R99*(1-$O99))),0,IF($X99="NNN",SUM(Expenses!DO$20:DO$24)*$F99,IF($X99="FSG",0,IF($X99="MG",SUMPRODUCT(Expenses!DO$20:DO$24,$Z99:$Z103)*$F99,MAX((Expenses!DO$20-$AB99/12)*$AA99*$F99,0)+MAX((Expenses!DO$21-$AB100/12)*$AA100*$F99,0)+MAX((Expenses!DO$22-$AB101/12)*$AA101*$F99,0)+MAX((Expenses!DO$23-$AB102/12)*$AA102*$F99,0)+MAX((Expenses!DO$24-$AB103/12)*$AA103*$F99,0)))))</f>
        <v>0</v>
      </c>
      <c r="DR270" s="154">
        <f>IF(OR(DR$165&lt;=EOMONTH($E99,$R99*(1-$O99)),DR$165&gt;EOMONTH($E99,$P99*12*(1-$O99)+$Q99*12*$O99+$R99*(1-$O99))),0,IF($X99="NNN",SUM(Expenses!DP$20:DP$24)*$F99,IF($X99="FSG",0,IF($X99="MG",SUMPRODUCT(Expenses!DP$20:DP$24,$Z99:$Z103)*$F99,MAX((Expenses!DP$20-$AB99/12)*$AA99*$F99,0)+MAX((Expenses!DP$21-$AB100/12)*$AA100*$F99,0)+MAX((Expenses!DP$22-$AB101/12)*$AA101*$F99,0)+MAX((Expenses!DP$23-$AB102/12)*$AA102*$F99,0)+MAX((Expenses!DP$24-$AB103/12)*$AA103*$F99,0)))))</f>
        <v>0</v>
      </c>
      <c r="DS270" s="154">
        <f>IF(OR(DS$165&lt;=EOMONTH($E99,$R99*(1-$O99)),DS$165&gt;EOMONTH($E99,$P99*12*(1-$O99)+$Q99*12*$O99+$R99*(1-$O99))),0,IF($X99="NNN",SUM(Expenses!DQ$20:DQ$24)*$F99,IF($X99="FSG",0,IF($X99="MG",SUMPRODUCT(Expenses!DQ$20:DQ$24,$Z99:$Z103)*$F99,MAX((Expenses!DQ$20-$AB99/12)*$AA99*$F99,0)+MAX((Expenses!DQ$21-$AB100/12)*$AA100*$F99,0)+MAX((Expenses!DQ$22-$AB101/12)*$AA101*$F99,0)+MAX((Expenses!DQ$23-$AB102/12)*$AA102*$F99,0)+MAX((Expenses!DQ$24-$AB103/12)*$AA103*$F99,0)))))</f>
        <v>0</v>
      </c>
      <c r="DT270" s="154">
        <f>IF(OR(DT$165&lt;=EOMONTH($E99,$R99*(1-$O99)),DT$165&gt;EOMONTH($E99,$P99*12*(1-$O99)+$Q99*12*$O99+$R99*(1-$O99))),0,IF($X99="NNN",SUM(Expenses!DR$20:DR$24)*$F99,IF($X99="FSG",0,IF($X99="MG",SUMPRODUCT(Expenses!DR$20:DR$24,$Z99:$Z103)*$F99,MAX((Expenses!DR$20-$AB99/12)*$AA99*$F99,0)+MAX((Expenses!DR$21-$AB100/12)*$AA100*$F99,0)+MAX((Expenses!DR$22-$AB101/12)*$AA101*$F99,0)+MAX((Expenses!DR$23-$AB102/12)*$AA102*$F99,0)+MAX((Expenses!DR$24-$AB103/12)*$AA103*$F99,0)))))</f>
        <v>0</v>
      </c>
      <c r="DU270" s="154">
        <f>IF(OR(DU$165&lt;=EOMONTH($E99,$R99*(1-$O99)),DU$165&gt;EOMONTH($E99,$P99*12*(1-$O99)+$Q99*12*$O99+$R99*(1-$O99))),0,IF($X99="NNN",SUM(Expenses!DS$20:DS$24)*$F99,IF($X99="FSG",0,IF($X99="MG",SUMPRODUCT(Expenses!DS$20:DS$24,$Z99:$Z103)*$F99,MAX((Expenses!DS$20-$AB99/12)*$AA99*$F99,0)+MAX((Expenses!DS$21-$AB100/12)*$AA100*$F99,0)+MAX((Expenses!DS$22-$AB101/12)*$AA101*$F99,0)+MAX((Expenses!DS$23-$AB102/12)*$AA102*$F99,0)+MAX((Expenses!DS$24-$AB103/12)*$AA103*$F99,0)))))</f>
        <v>0</v>
      </c>
      <c r="DV270" s="154">
        <f>IF(OR(DV$165&lt;=EOMONTH($E99,$R99*(1-$O99)),DV$165&gt;EOMONTH($E99,$P99*12*(1-$O99)+$Q99*12*$O99+$R99*(1-$O99))),0,IF($X99="NNN",SUM(Expenses!DT$20:DT$24)*$F99,IF($X99="FSG",0,IF($X99="MG",SUMPRODUCT(Expenses!DT$20:DT$24,$Z99:$Z103)*$F99,MAX((Expenses!DT$20-$AB99/12)*$AA99*$F99,0)+MAX((Expenses!DT$21-$AB100/12)*$AA100*$F99,0)+MAX((Expenses!DT$22-$AB101/12)*$AA101*$F99,0)+MAX((Expenses!DT$23-$AB102/12)*$AA102*$F99,0)+MAX((Expenses!DT$24-$AB103/12)*$AA103*$F99,0)))))</f>
        <v>0</v>
      </c>
      <c r="DW270" s="154">
        <f>IF(OR(DW$165&lt;=EOMONTH($E99,$R99*(1-$O99)),DW$165&gt;EOMONTH($E99,$P99*12*(1-$O99)+$Q99*12*$O99+$R99*(1-$O99))),0,IF($X99="NNN",SUM(Expenses!DU$20:DU$24)*$F99,IF($X99="FSG",0,IF($X99="MG",SUMPRODUCT(Expenses!DU$20:DU$24,$Z99:$Z103)*$F99,MAX((Expenses!DU$20-$AB99/12)*$AA99*$F99,0)+MAX((Expenses!DU$21-$AB100/12)*$AA100*$F99,0)+MAX((Expenses!DU$22-$AB101/12)*$AA101*$F99,0)+MAX((Expenses!DU$23-$AB102/12)*$AA102*$F99,0)+MAX((Expenses!DU$24-$AB103/12)*$AA103*$F99,0)))))</f>
        <v>0</v>
      </c>
      <c r="DX270" s="154">
        <f>IF(OR(DX$165&lt;=EOMONTH($E99,$R99*(1-$O99)),DX$165&gt;EOMONTH($E99,$P99*12*(1-$O99)+$Q99*12*$O99+$R99*(1-$O99))),0,IF($X99="NNN",SUM(Expenses!DV$20:DV$24)*$F99,IF($X99="FSG",0,IF($X99="MG",SUMPRODUCT(Expenses!DV$20:DV$24,$Z99:$Z103)*$F99,MAX((Expenses!DV$20-$AB99/12)*$AA99*$F99,0)+MAX((Expenses!DV$21-$AB100/12)*$AA100*$F99,0)+MAX((Expenses!DV$22-$AB101/12)*$AA101*$F99,0)+MAX((Expenses!DV$23-$AB102/12)*$AA102*$F99,0)+MAX((Expenses!DV$24-$AB103/12)*$AA103*$F99,0)))))</f>
        <v>0</v>
      </c>
      <c r="DY270" s="154">
        <f>IF(OR(DY$165&lt;=EOMONTH($E99,$R99*(1-$O99)),DY$165&gt;EOMONTH($E99,$P99*12*(1-$O99)+$Q99*12*$O99+$R99*(1-$O99))),0,IF($X99="NNN",SUM(Expenses!DW$20:DW$24)*$F99,IF($X99="FSG",0,IF($X99="MG",SUMPRODUCT(Expenses!DW$20:DW$24,$Z99:$Z103)*$F99,MAX((Expenses!DW$20-$AB99/12)*$AA99*$F99,0)+MAX((Expenses!DW$21-$AB100/12)*$AA100*$F99,0)+MAX((Expenses!DW$22-$AB101/12)*$AA101*$F99,0)+MAX((Expenses!DW$23-$AB102/12)*$AA102*$F99,0)+MAX((Expenses!DW$24-$AB103/12)*$AA103*$F99,0)))))</f>
        <v>0</v>
      </c>
      <c r="DZ270" s="154">
        <f>IF(OR(DZ$165&lt;=EOMONTH($E99,$R99*(1-$O99)),DZ$165&gt;EOMONTH($E99,$P99*12*(1-$O99)+$Q99*12*$O99+$R99*(1-$O99))),0,IF($X99="NNN",SUM(Expenses!DX$20:DX$24)*$F99,IF($X99="FSG",0,IF($X99="MG",SUMPRODUCT(Expenses!DX$20:DX$24,$Z99:$Z103)*$F99,MAX((Expenses!DX$20-$AB99/12)*$AA99*$F99,0)+MAX((Expenses!DX$21-$AB100/12)*$AA100*$F99,0)+MAX((Expenses!DX$22-$AB101/12)*$AA101*$F99,0)+MAX((Expenses!DX$23-$AB102/12)*$AA102*$F99,0)+MAX((Expenses!DX$24-$AB103/12)*$AA103*$F99,0)))))</f>
        <v>0</v>
      </c>
      <c r="EA270" s="154">
        <f>IF(OR(EA$165&lt;=EOMONTH($E99,$R99*(1-$O99)),EA$165&gt;EOMONTH($E99,$P99*12*(1-$O99)+$Q99*12*$O99+$R99*(1-$O99))),0,IF($X99="NNN",SUM(Expenses!DY$20:DY$24)*$F99,IF($X99="FSG",0,IF($X99="MG",SUMPRODUCT(Expenses!DY$20:DY$24,$Z99:$Z103)*$F99,MAX((Expenses!DY$20-$AB99/12)*$AA99*$F99,0)+MAX((Expenses!DY$21-$AB100/12)*$AA100*$F99,0)+MAX((Expenses!DY$22-$AB101/12)*$AA101*$F99,0)+MAX((Expenses!DY$23-$AB102/12)*$AA102*$F99,0)+MAX((Expenses!DY$24-$AB103/12)*$AA103*$F99,0)))))</f>
        <v>0</v>
      </c>
      <c r="EB270" s="154">
        <f>IF(OR(EB$165&lt;=EOMONTH($E99,$R99*(1-$O99)),EB$165&gt;EOMONTH($E99,$P99*12*(1-$O99)+$Q99*12*$O99+$R99*(1-$O99))),0,IF($X99="NNN",SUM(Expenses!DZ$20:DZ$24)*$F99,IF($X99="FSG",0,IF($X99="MG",SUMPRODUCT(Expenses!DZ$20:DZ$24,$Z99:$Z103)*$F99,MAX((Expenses!DZ$20-$AB99/12)*$AA99*$F99,0)+MAX((Expenses!DZ$21-$AB100/12)*$AA100*$F99,0)+MAX((Expenses!DZ$22-$AB101/12)*$AA101*$F99,0)+MAX((Expenses!DZ$23-$AB102/12)*$AA102*$F99,0)+MAX((Expenses!DZ$24-$AB103/12)*$AA103*$F99,0)))))</f>
        <v>0</v>
      </c>
      <c r="EC270" s="154">
        <f>IF(OR(EC$165&lt;=EOMONTH($E99,$R99*(1-$O99)),EC$165&gt;EOMONTH($E99,$P99*12*(1-$O99)+$Q99*12*$O99+$R99*(1-$O99))),0,IF($X99="NNN",SUM(Expenses!EA$20:EA$24)*$F99,IF($X99="FSG",0,IF($X99="MG",SUMPRODUCT(Expenses!EA$20:EA$24,$Z99:$Z103)*$F99,MAX((Expenses!EA$20-$AB99/12)*$AA99*$F99,0)+MAX((Expenses!EA$21-$AB100/12)*$AA100*$F99,0)+MAX((Expenses!EA$22-$AB101/12)*$AA101*$F99,0)+MAX((Expenses!EA$23-$AB102/12)*$AA102*$F99,0)+MAX((Expenses!EA$24-$AB103/12)*$AA103*$F99,0)))))</f>
        <v>0</v>
      </c>
      <c r="ED270" s="154">
        <f>IF(OR(ED$165&lt;=EOMONTH($E99,$R99*(1-$O99)),ED$165&gt;EOMONTH($E99,$P99*12*(1-$O99)+$Q99*12*$O99+$R99*(1-$O99))),0,IF($X99="NNN",SUM(Expenses!EB$20:EB$24)*$F99,IF($X99="FSG",0,IF($X99="MG",SUMPRODUCT(Expenses!EB$20:EB$24,$Z99:$Z103)*$F99,MAX((Expenses!EB$20-$AB99/12)*$AA99*$F99,0)+MAX((Expenses!EB$21-$AB100/12)*$AA100*$F99,0)+MAX((Expenses!EB$22-$AB101/12)*$AA101*$F99,0)+MAX((Expenses!EB$23-$AB102/12)*$AA102*$F99,0)+MAX((Expenses!EB$24-$AB103/12)*$AA103*$F99,0)))))</f>
        <v>0</v>
      </c>
      <c r="EE270" s="154">
        <f>IF(OR(EE$165&lt;=EOMONTH($E99,$R99*(1-$O99)),EE$165&gt;EOMONTH($E99,$P99*12*(1-$O99)+$Q99*12*$O99+$R99*(1-$O99))),0,IF($X99="NNN",SUM(Expenses!EC$20:EC$24)*$F99,IF($X99="FSG",0,IF($X99="MG",SUMPRODUCT(Expenses!EC$20:EC$24,$Z99:$Z103)*$F99,MAX((Expenses!EC$20-$AB99/12)*$AA99*$F99,0)+MAX((Expenses!EC$21-$AB100/12)*$AA100*$F99,0)+MAX((Expenses!EC$22-$AB101/12)*$AA101*$F99,0)+MAX((Expenses!EC$23-$AB102/12)*$AA102*$F99,0)+MAX((Expenses!EC$24-$AB103/12)*$AA103*$F99,0)))))</f>
        <v>0</v>
      </c>
      <c r="EF270" s="154">
        <f>IF(OR(EF$165&lt;=EOMONTH($E99,$R99*(1-$O99)),EF$165&gt;EOMONTH($E99,$P99*12*(1-$O99)+$Q99*12*$O99+$R99*(1-$O99))),0,IF($X99="NNN",SUM(Expenses!ED$20:ED$24)*$F99,IF($X99="FSG",0,IF($X99="MG",SUMPRODUCT(Expenses!ED$20:ED$24,$Z99:$Z103)*$F99,MAX((Expenses!ED$20-$AB99/12)*$AA99*$F99,0)+MAX((Expenses!ED$21-$AB100/12)*$AA100*$F99,0)+MAX((Expenses!ED$22-$AB101/12)*$AA101*$F99,0)+MAX((Expenses!ED$23-$AB102/12)*$AA102*$F99,0)+MAX((Expenses!ED$24-$AB103/12)*$AA103*$F99,0)))))</f>
        <v>0</v>
      </c>
      <c r="EG270" s="154">
        <f>IF(OR(EG$165&lt;=EOMONTH($E99,$R99*(1-$O99)),EG$165&gt;EOMONTH($E99,$P99*12*(1-$O99)+$Q99*12*$O99+$R99*(1-$O99))),0,IF($X99="NNN",SUM(Expenses!EE$20:EE$24)*$F99,IF($X99="FSG",0,IF($X99="MG",SUMPRODUCT(Expenses!EE$20:EE$24,$Z99:$Z103)*$F99,MAX((Expenses!EE$20-$AB99/12)*$AA99*$F99,0)+MAX((Expenses!EE$21-$AB100/12)*$AA100*$F99,0)+MAX((Expenses!EE$22-$AB101/12)*$AA101*$F99,0)+MAX((Expenses!EE$23-$AB102/12)*$AA102*$F99,0)+MAX((Expenses!EE$24-$AB103/12)*$AA103*$F99,0)))))</f>
        <v>0</v>
      </c>
      <c r="EH270" s="154">
        <f>IF(OR(EH$165&lt;=EOMONTH($E99,$R99*(1-$O99)),EH$165&gt;EOMONTH($E99,$P99*12*(1-$O99)+$Q99*12*$O99+$R99*(1-$O99))),0,IF($X99="NNN",SUM(Expenses!EF$20:EF$24)*$F99,IF($X99="FSG",0,IF($X99="MG",SUMPRODUCT(Expenses!EF$20:EF$24,$Z99:$Z103)*$F99,MAX((Expenses!EF$20-$AB99/12)*$AA99*$F99,0)+MAX((Expenses!EF$21-$AB100/12)*$AA100*$F99,0)+MAX((Expenses!EF$22-$AB101/12)*$AA101*$F99,0)+MAX((Expenses!EF$23-$AB102/12)*$AA102*$F99,0)+MAX((Expenses!EF$24-$AB103/12)*$AA103*$F99,0)))))</f>
        <v>0</v>
      </c>
      <c r="EI270" s="154">
        <f>IF(OR(EI$165&lt;=EOMONTH($E99,$R99*(1-$O99)),EI$165&gt;EOMONTH($E99,$P99*12*(1-$O99)+$Q99*12*$O99+$R99*(1-$O99))),0,IF($X99="NNN",SUM(Expenses!EG$20:EG$24)*$F99,IF($X99="FSG",0,IF($X99="MG",SUMPRODUCT(Expenses!EG$20:EG$24,$Z99:$Z103)*$F99,MAX((Expenses!EG$20-$AB99/12)*$AA99*$F99,0)+MAX((Expenses!EG$21-$AB100/12)*$AA100*$F99,0)+MAX((Expenses!EG$22-$AB101/12)*$AA101*$F99,0)+MAX((Expenses!EG$23-$AB102/12)*$AA102*$F99,0)+MAX((Expenses!EG$24-$AB103/12)*$AA103*$F99,0)))))</f>
        <v>0</v>
      </c>
      <c r="EJ270" s="154">
        <f>IF(OR(EJ$165&lt;=EOMONTH($E99,$R99*(1-$O99)),EJ$165&gt;EOMONTH($E99,$P99*12*(1-$O99)+$Q99*12*$O99+$R99*(1-$O99))),0,IF($X99="NNN",SUM(Expenses!EH$20:EH$24)*$F99,IF($X99="FSG",0,IF($X99="MG",SUMPRODUCT(Expenses!EH$20:EH$24,$Z99:$Z103)*$F99,MAX((Expenses!EH$20-$AB99/12)*$AA99*$F99,0)+MAX((Expenses!EH$21-$AB100/12)*$AA100*$F99,0)+MAX((Expenses!EH$22-$AB101/12)*$AA101*$F99,0)+MAX((Expenses!EH$23-$AB102/12)*$AA102*$F99,0)+MAX((Expenses!EH$24-$AB103/12)*$AA103*$F99,0)))))</f>
        <v>0</v>
      </c>
      <c r="EK270" s="154">
        <f>IF(OR(EK$165&lt;=EOMONTH($E99,$R99*(1-$O99)),EK$165&gt;EOMONTH($E99,$P99*12*(1-$O99)+$Q99*12*$O99+$R99*(1-$O99))),0,IF($X99="NNN",SUM(Expenses!EI$20:EI$24)*$F99,IF($X99="FSG",0,IF($X99="MG",SUMPRODUCT(Expenses!EI$20:EI$24,$Z99:$Z103)*$F99,MAX((Expenses!EI$20-$AB99/12)*$AA99*$F99,0)+MAX((Expenses!EI$21-$AB100/12)*$AA100*$F99,0)+MAX((Expenses!EI$22-$AB101/12)*$AA101*$F99,0)+MAX((Expenses!EI$23-$AB102/12)*$AA102*$F99,0)+MAX((Expenses!EI$24-$AB103/12)*$AA103*$F99,0)))))</f>
        <v>0</v>
      </c>
      <c r="EL270" s="154">
        <f>IF(OR(EL$165&lt;=EOMONTH($E99,$R99*(1-$O99)),EL$165&gt;EOMONTH($E99,$P99*12*(1-$O99)+$Q99*12*$O99+$R99*(1-$O99))),0,IF($X99="NNN",SUM(Expenses!EJ$20:EJ$24)*$F99,IF($X99="FSG",0,IF($X99="MG",SUMPRODUCT(Expenses!EJ$20:EJ$24,$Z99:$Z103)*$F99,MAX((Expenses!EJ$20-$AB99/12)*$AA99*$F99,0)+MAX((Expenses!EJ$21-$AB100/12)*$AA100*$F99,0)+MAX((Expenses!EJ$22-$AB101/12)*$AA101*$F99,0)+MAX((Expenses!EJ$23-$AB102/12)*$AA102*$F99,0)+MAX((Expenses!EJ$24-$AB103/12)*$AA103*$F99,0)))))</f>
        <v>0</v>
      </c>
      <c r="EM270" s="154">
        <f>IF(OR(EM$165&lt;=EOMONTH($E99,$R99*(1-$O99)),EM$165&gt;EOMONTH($E99,$P99*12*(1-$O99)+$Q99*12*$O99+$R99*(1-$O99))),0,IF($X99="NNN",SUM(Expenses!EK$20:EK$24)*$F99,IF($X99="FSG",0,IF($X99="MG",SUMPRODUCT(Expenses!EK$20:EK$24,$Z99:$Z103)*$F99,MAX((Expenses!EK$20-$AB99/12)*$AA99*$F99,0)+MAX((Expenses!EK$21-$AB100/12)*$AA100*$F99,0)+MAX((Expenses!EK$22-$AB101/12)*$AA101*$F99,0)+MAX((Expenses!EK$23-$AB102/12)*$AA102*$F99,0)+MAX((Expenses!EK$24-$AB103/12)*$AA103*$F99,0)))))</f>
        <v>0</v>
      </c>
      <c r="EN270" s="154">
        <f>IF(OR(EN$165&lt;=EOMONTH($E99,$R99*(1-$O99)),EN$165&gt;EOMONTH($E99,$P99*12*(1-$O99)+$Q99*12*$O99+$R99*(1-$O99))),0,IF($X99="NNN",SUM(Expenses!EL$20:EL$24)*$F99,IF($X99="FSG",0,IF($X99="MG",SUMPRODUCT(Expenses!EL$20:EL$24,$Z99:$Z103)*$F99,MAX((Expenses!EL$20-$AB99/12)*$AA99*$F99,0)+MAX((Expenses!EL$21-$AB100/12)*$AA100*$F99,0)+MAX((Expenses!EL$22-$AB101/12)*$AA101*$F99,0)+MAX((Expenses!EL$23-$AB102/12)*$AA102*$F99,0)+MAX((Expenses!EL$24-$AB103/12)*$AA103*$F99,0)))))</f>
        <v>0</v>
      </c>
      <c r="EO270" s="154">
        <f>IF(OR(EO$165&lt;=EOMONTH($E99,$R99*(1-$O99)),EO$165&gt;EOMONTH($E99,$P99*12*(1-$O99)+$Q99*12*$O99+$R99*(1-$O99))),0,IF($X99="NNN",SUM(Expenses!EM$20:EM$24)*$F99,IF($X99="FSG",0,IF($X99="MG",SUMPRODUCT(Expenses!EM$20:EM$24,$Z99:$Z103)*$F99,MAX((Expenses!EM$20-$AB99/12)*$AA99*$F99,0)+MAX((Expenses!EM$21-$AB100/12)*$AA100*$F99,0)+MAX((Expenses!EM$22-$AB101/12)*$AA101*$F99,0)+MAX((Expenses!EM$23-$AB102/12)*$AA102*$F99,0)+MAX((Expenses!EM$24-$AB103/12)*$AA103*$F99,0)))))</f>
        <v>0</v>
      </c>
      <c r="EP270" s="154">
        <f>IF(OR(EP$165&lt;=EOMONTH($E99,$R99*(1-$O99)),EP$165&gt;EOMONTH($E99,$P99*12*(1-$O99)+$Q99*12*$O99+$R99*(1-$O99))),0,IF($X99="NNN",SUM(Expenses!EN$20:EN$24)*$F99,IF($X99="FSG",0,IF($X99="MG",SUMPRODUCT(Expenses!EN$20:EN$24,$Z99:$Z103)*$F99,MAX((Expenses!EN$20-$AB99/12)*$AA99*$F99,0)+MAX((Expenses!EN$21-$AB100/12)*$AA100*$F99,0)+MAX((Expenses!EN$22-$AB101/12)*$AA101*$F99,0)+MAX((Expenses!EN$23-$AB102/12)*$AA102*$F99,0)+MAX((Expenses!EN$24-$AB103/12)*$AA103*$F99,0)))))</f>
        <v>0</v>
      </c>
      <c r="EQ270" s="154">
        <f>IF(OR(EQ$165&lt;=EOMONTH($E99,$R99*(1-$O99)),EQ$165&gt;EOMONTH($E99,$P99*12*(1-$O99)+$Q99*12*$O99+$R99*(1-$O99))),0,IF($X99="NNN",SUM(Expenses!EO$20:EO$24)*$F99,IF($X99="FSG",0,IF($X99="MG",SUMPRODUCT(Expenses!EO$20:EO$24,$Z99:$Z103)*$F99,MAX((Expenses!EO$20-$AB99/12)*$AA99*$F99,0)+MAX((Expenses!EO$21-$AB100/12)*$AA100*$F99,0)+MAX((Expenses!EO$22-$AB101/12)*$AA101*$F99,0)+MAX((Expenses!EO$23-$AB102/12)*$AA102*$F99,0)+MAX((Expenses!EO$24-$AB103/12)*$AA103*$F99,0)))))</f>
        <v>0</v>
      </c>
      <c r="ER270" s="154">
        <f>IF(OR(ER$165&lt;=EOMONTH($E99,$R99*(1-$O99)),ER$165&gt;EOMONTH($E99,$P99*12*(1-$O99)+$Q99*12*$O99+$R99*(1-$O99))),0,IF($X99="NNN",SUM(Expenses!EP$20:EP$24)*$F99,IF($X99="FSG",0,IF($X99="MG",SUMPRODUCT(Expenses!EP$20:EP$24,$Z99:$Z103)*$F99,MAX((Expenses!EP$20-$AB99/12)*$AA99*$F99,0)+MAX((Expenses!EP$21-$AB100/12)*$AA100*$F99,0)+MAX((Expenses!EP$22-$AB101/12)*$AA101*$F99,0)+MAX((Expenses!EP$23-$AB102/12)*$AA102*$F99,0)+MAX((Expenses!EP$24-$AB103/12)*$AA103*$F99,0)))))</f>
        <v>0</v>
      </c>
      <c r="ES270" s="154">
        <f>IF(OR(ES$165&lt;=EOMONTH($E99,$R99*(1-$O99)),ES$165&gt;EOMONTH($E99,$P99*12*(1-$O99)+$Q99*12*$O99+$R99*(1-$O99))),0,IF($X99="NNN",SUM(Expenses!EQ$20:EQ$24)*$F99,IF($X99="FSG",0,IF($X99="MG",SUMPRODUCT(Expenses!EQ$20:EQ$24,$Z99:$Z103)*$F99,MAX((Expenses!EQ$20-$AB99/12)*$AA99*$F99,0)+MAX((Expenses!EQ$21-$AB100/12)*$AA100*$F99,0)+MAX((Expenses!EQ$22-$AB101/12)*$AA101*$F99,0)+MAX((Expenses!EQ$23-$AB102/12)*$AA102*$F99,0)+MAX((Expenses!EQ$24-$AB103/12)*$AA103*$F99,0)))))</f>
        <v>0</v>
      </c>
      <c r="ET270" s="154">
        <f>IF(OR(ET$165&lt;=EOMONTH($E99,$R99*(1-$O99)),ET$165&gt;EOMONTH($E99,$P99*12*(1-$O99)+$Q99*12*$O99+$R99*(1-$O99))),0,IF($X99="NNN",SUM(Expenses!ER$20:ER$24)*$F99,IF($X99="FSG",0,IF($X99="MG",SUMPRODUCT(Expenses!ER$20:ER$24,$Z99:$Z103)*$F99,MAX((Expenses!ER$20-$AB99/12)*$AA99*$F99,0)+MAX((Expenses!ER$21-$AB100/12)*$AA100*$F99,0)+MAX((Expenses!ER$22-$AB101/12)*$AA101*$F99,0)+MAX((Expenses!ER$23-$AB102/12)*$AA102*$F99,0)+MAX((Expenses!ER$24-$AB103/12)*$AA103*$F99,0)))))</f>
        <v>0</v>
      </c>
      <c r="EU270" s="154">
        <f>IF(OR(EU$165&lt;=EOMONTH($E99,$R99*(1-$O99)),EU$165&gt;EOMONTH($E99,$P99*12*(1-$O99)+$Q99*12*$O99+$R99*(1-$O99))),0,IF($X99="NNN",SUM(Expenses!ES$20:ES$24)*$F99,IF($X99="FSG",0,IF($X99="MG",SUMPRODUCT(Expenses!ES$20:ES$24,$Z99:$Z103)*$F99,MAX((Expenses!ES$20-$AB99/12)*$AA99*$F99,0)+MAX((Expenses!ES$21-$AB100/12)*$AA100*$F99,0)+MAX((Expenses!ES$22-$AB101/12)*$AA101*$F99,0)+MAX((Expenses!ES$23-$AB102/12)*$AA102*$F99,0)+MAX((Expenses!ES$24-$AB103/12)*$AA103*$F99,0)))))</f>
        <v>0</v>
      </c>
      <c r="EV270" s="154">
        <f>IF(OR(EV$165&lt;=EOMONTH($E99,$R99*(1-$O99)),EV$165&gt;EOMONTH($E99,$P99*12*(1-$O99)+$Q99*12*$O99+$R99*(1-$O99))),0,IF($X99="NNN",SUM(Expenses!ET$20:ET$24)*$F99,IF($X99="FSG",0,IF($X99="MG",SUMPRODUCT(Expenses!ET$20:ET$24,$Z99:$Z103)*$F99,MAX((Expenses!ET$20-$AB99/12)*$AA99*$F99,0)+MAX((Expenses!ET$21-$AB100/12)*$AA100*$F99,0)+MAX((Expenses!ET$22-$AB101/12)*$AA101*$F99,0)+MAX((Expenses!ET$23-$AB102/12)*$AA102*$F99,0)+MAX((Expenses!ET$24-$AB103/12)*$AA103*$F99,0)))))</f>
        <v>0</v>
      </c>
      <c r="EW270" s="154">
        <f>IF(OR(EW$165&lt;=EOMONTH($E99,$R99*(1-$O99)),EW$165&gt;EOMONTH($E99,$P99*12*(1-$O99)+$Q99*12*$O99+$R99*(1-$O99))),0,IF($X99="NNN",SUM(Expenses!EU$20:EU$24)*$F99,IF($X99="FSG",0,IF($X99="MG",SUMPRODUCT(Expenses!EU$20:EU$24,$Z99:$Z103)*$F99,MAX((Expenses!EU$20-$AB99/12)*$AA99*$F99,0)+MAX((Expenses!EU$21-$AB100/12)*$AA100*$F99,0)+MAX((Expenses!EU$22-$AB101/12)*$AA101*$F99,0)+MAX((Expenses!EU$23-$AB102/12)*$AA102*$F99,0)+MAX((Expenses!EU$24-$AB103/12)*$AA103*$F99,0)))))</f>
        <v>0</v>
      </c>
      <c r="EX270" s="154">
        <f>IF(OR(EX$165&lt;=EOMONTH($E99,$R99*(1-$O99)),EX$165&gt;EOMONTH($E99,$P99*12*(1-$O99)+$Q99*12*$O99+$R99*(1-$O99))),0,IF($X99="NNN",SUM(Expenses!EV$20:EV$24)*$F99,IF($X99="FSG",0,IF($X99="MG",SUMPRODUCT(Expenses!EV$20:EV$24,$Z99:$Z103)*$F99,MAX((Expenses!EV$20-$AB99/12)*$AA99*$F99,0)+MAX((Expenses!EV$21-$AB100/12)*$AA100*$F99,0)+MAX((Expenses!EV$22-$AB101/12)*$AA101*$F99,0)+MAX((Expenses!EV$23-$AB102/12)*$AA102*$F99,0)+MAX((Expenses!EV$24-$AB103/12)*$AA103*$F99,0)))))</f>
        <v>0</v>
      </c>
      <c r="EY270" s="154">
        <f>IF(OR(EY$165&lt;=EOMONTH($E99,$R99*(1-$O99)),EY$165&gt;EOMONTH($E99,$P99*12*(1-$O99)+$Q99*12*$O99+$R99*(1-$O99))),0,IF($X99="NNN",SUM(Expenses!EW$20:EW$24)*$F99,IF($X99="FSG",0,IF($X99="MG",SUMPRODUCT(Expenses!EW$20:EW$24,$Z99:$Z103)*$F99,MAX((Expenses!EW$20-$AB99/12)*$AA99*$F99,0)+MAX((Expenses!EW$21-$AB100/12)*$AA100*$F99,0)+MAX((Expenses!EW$22-$AB101/12)*$AA101*$F99,0)+MAX((Expenses!EW$23-$AB102/12)*$AA102*$F99,0)+MAX((Expenses!EW$24-$AB103/12)*$AA103*$F99,0)))))</f>
        <v>0</v>
      </c>
      <c r="EZ270" s="154">
        <f>IF(OR(EZ$165&lt;=EOMONTH($E99,$R99*(1-$O99)),EZ$165&gt;EOMONTH($E99,$P99*12*(1-$O99)+$Q99*12*$O99+$R99*(1-$O99))),0,IF($X99="NNN",SUM(Expenses!EX$20:EX$24)*$F99,IF($X99="FSG",0,IF($X99="MG",SUMPRODUCT(Expenses!EX$20:EX$24,$Z99:$Z103)*$F99,MAX((Expenses!EX$20-$AB99/12)*$AA99*$F99,0)+MAX((Expenses!EX$21-$AB100/12)*$AA100*$F99,0)+MAX((Expenses!EX$22-$AB101/12)*$AA101*$F99,0)+MAX((Expenses!EX$23-$AB102/12)*$AA102*$F99,0)+MAX((Expenses!EX$24-$AB103/12)*$AA103*$F99,0)))))</f>
        <v>0</v>
      </c>
      <c r="FA270" s="154">
        <f>IF(OR(FA$165&lt;=EOMONTH($E99,$R99*(1-$O99)),FA$165&gt;EOMONTH($E99,$P99*12*(1-$O99)+$Q99*12*$O99+$R99*(1-$O99))),0,IF($X99="NNN",SUM(Expenses!EY$20:EY$24)*$F99,IF($X99="FSG",0,IF($X99="MG",SUMPRODUCT(Expenses!EY$20:EY$24,$Z99:$Z103)*$F99,MAX((Expenses!EY$20-$AB99/12)*$AA99*$F99,0)+MAX((Expenses!EY$21-$AB100/12)*$AA100*$F99,0)+MAX((Expenses!EY$22-$AB101/12)*$AA101*$F99,0)+MAX((Expenses!EY$23-$AB102/12)*$AA102*$F99,0)+MAX((Expenses!EY$24-$AB103/12)*$AA103*$F99,0)))))</f>
        <v>0</v>
      </c>
      <c r="FB270" s="154">
        <f>IF(OR(FB$165&lt;=EOMONTH($E99,$R99*(1-$O99)),FB$165&gt;EOMONTH($E99,$P99*12*(1-$O99)+$Q99*12*$O99+$R99*(1-$O99))),0,IF($X99="NNN",SUM(Expenses!EZ$20:EZ$24)*$F99,IF($X99="FSG",0,IF($X99="MG",SUMPRODUCT(Expenses!EZ$20:EZ$24,$Z99:$Z103)*$F99,MAX((Expenses!EZ$20-$AB99/12)*$AA99*$F99,0)+MAX((Expenses!EZ$21-$AB100/12)*$AA100*$F99,0)+MAX((Expenses!EZ$22-$AB101/12)*$AA101*$F99,0)+MAX((Expenses!EZ$23-$AB102/12)*$AA102*$F99,0)+MAX((Expenses!EZ$24-$AB103/12)*$AA103*$F99,0)))))</f>
        <v>0</v>
      </c>
      <c r="FC270" s="154">
        <f>IF(OR(FC$165&lt;=EOMONTH($E99,$R99*(1-$O99)),FC$165&gt;EOMONTH($E99,$P99*12*(1-$O99)+$Q99*12*$O99+$R99*(1-$O99))),0,IF($X99="NNN",SUM(Expenses!FA$20:FA$24)*$F99,IF($X99="FSG",0,IF($X99="MG",SUMPRODUCT(Expenses!FA$20:FA$24,$Z99:$Z103)*$F99,MAX((Expenses!FA$20-$AB99/12)*$AA99*$F99,0)+MAX((Expenses!FA$21-$AB100/12)*$AA100*$F99,0)+MAX((Expenses!FA$22-$AB101/12)*$AA101*$F99,0)+MAX((Expenses!FA$23-$AB102/12)*$AA102*$F99,0)+MAX((Expenses!FA$24-$AB103/12)*$AA103*$F99,0)))))</f>
        <v>0</v>
      </c>
      <c r="FD270" s="154">
        <f>IF(OR(FD$165&lt;=EOMONTH($E99,$R99*(1-$O99)),FD$165&gt;EOMONTH($E99,$P99*12*(1-$O99)+$Q99*12*$O99+$R99*(1-$O99))),0,IF($X99="NNN",SUM(Expenses!FB$20:FB$24)*$F99,IF($X99="FSG",0,IF($X99="MG",SUMPRODUCT(Expenses!FB$20:FB$24,$Z99:$Z103)*$F99,MAX((Expenses!FB$20-$AB99/12)*$AA99*$F99,0)+MAX((Expenses!FB$21-$AB100/12)*$AA100*$F99,0)+MAX((Expenses!FB$22-$AB101/12)*$AA101*$F99,0)+MAX((Expenses!FB$23-$AB102/12)*$AA102*$F99,0)+MAX((Expenses!FB$24-$AB103/12)*$AA103*$F99,0)))))</f>
        <v>0</v>
      </c>
      <c r="FE270" s="154">
        <f>IF(OR(FE$165&lt;=EOMONTH($E99,$R99*(1-$O99)),FE$165&gt;EOMONTH($E99,$P99*12*(1-$O99)+$Q99*12*$O99+$R99*(1-$O99))),0,IF($X99="NNN",SUM(Expenses!FC$20:FC$24)*$F99,IF($X99="FSG",0,IF($X99="MG",SUMPRODUCT(Expenses!FC$20:FC$24,$Z99:$Z103)*$F99,MAX((Expenses!FC$20-$AB99/12)*$AA99*$F99,0)+MAX((Expenses!FC$21-$AB100/12)*$AA100*$F99,0)+MAX((Expenses!FC$22-$AB101/12)*$AA101*$F99,0)+MAX((Expenses!FC$23-$AB102/12)*$AA102*$F99,0)+MAX((Expenses!FC$24-$AB103/12)*$AA103*$F99,0)))))</f>
        <v>0</v>
      </c>
      <c r="FF270" s="154">
        <f>IF(OR(FF$165&lt;=EOMONTH($E99,$R99*(1-$O99)),FF$165&gt;EOMONTH($E99,$P99*12*(1-$O99)+$Q99*12*$O99+$R99*(1-$O99))),0,IF($X99="NNN",SUM(Expenses!FD$20:FD$24)*$F99,IF($X99="FSG",0,IF($X99="MG",SUMPRODUCT(Expenses!FD$20:FD$24,$Z99:$Z103)*$F99,MAX((Expenses!FD$20-$AB99/12)*$AA99*$F99,0)+MAX((Expenses!FD$21-$AB100/12)*$AA100*$F99,0)+MAX((Expenses!FD$22-$AB101/12)*$AA101*$F99,0)+MAX((Expenses!FD$23-$AB102/12)*$AA102*$F99,0)+MAX((Expenses!FD$24-$AB103/12)*$AA103*$F99,0)))))</f>
        <v>0</v>
      </c>
      <c r="FG270" s="154">
        <f>IF(OR(FG$165&lt;=EOMONTH($E99,$R99*(1-$O99)),FG$165&gt;EOMONTH($E99,$P99*12*(1-$O99)+$Q99*12*$O99+$R99*(1-$O99))),0,IF($X99="NNN",SUM(Expenses!FE$20:FE$24)*$F99,IF($X99="FSG",0,IF($X99="MG",SUMPRODUCT(Expenses!FE$20:FE$24,$Z99:$Z103)*$F99,MAX((Expenses!FE$20-$AB99/12)*$AA99*$F99,0)+MAX((Expenses!FE$21-$AB100/12)*$AA100*$F99,0)+MAX((Expenses!FE$22-$AB101/12)*$AA101*$F99,0)+MAX((Expenses!FE$23-$AB102/12)*$AA102*$F99,0)+MAX((Expenses!FE$24-$AB103/12)*$AA103*$F99,0)))))</f>
        <v>0</v>
      </c>
      <c r="FH270" s="154">
        <f>IF(OR(FH$165&lt;=EOMONTH($E99,$R99*(1-$O99)),FH$165&gt;EOMONTH($E99,$P99*12*(1-$O99)+$Q99*12*$O99+$R99*(1-$O99))),0,IF($X99="NNN",SUM(Expenses!FF$20:FF$24)*$F99,IF($X99="FSG",0,IF($X99="MG",SUMPRODUCT(Expenses!FF$20:FF$24,$Z99:$Z103)*$F99,MAX((Expenses!FF$20-$AB99/12)*$AA99*$F99,0)+MAX((Expenses!FF$21-$AB100/12)*$AA100*$F99,0)+MAX((Expenses!FF$22-$AB101/12)*$AA101*$F99,0)+MAX((Expenses!FF$23-$AB102/12)*$AA102*$F99,0)+MAX((Expenses!FF$24-$AB103/12)*$AA103*$F99,0)))))</f>
        <v>0</v>
      </c>
      <c r="FI270" s="154">
        <f>IF(OR(FI$165&lt;=EOMONTH($E99,$R99*(1-$O99)),FI$165&gt;EOMONTH($E99,$P99*12*(1-$O99)+$Q99*12*$O99+$R99*(1-$O99))),0,IF($X99="NNN",SUM(Expenses!FG$20:FG$24)*$F99,IF($X99="FSG",0,IF($X99="MG",SUMPRODUCT(Expenses!FG$20:FG$24,$Z99:$Z103)*$F99,MAX((Expenses!FG$20-$AB99/12)*$AA99*$F99,0)+MAX((Expenses!FG$21-$AB100/12)*$AA100*$F99,0)+MAX((Expenses!FG$22-$AB101/12)*$AA101*$F99,0)+MAX((Expenses!FG$23-$AB102/12)*$AA102*$F99,0)+MAX((Expenses!FG$24-$AB103/12)*$AA103*$F99,0)))))</f>
        <v>0</v>
      </c>
      <c r="FJ270" s="154">
        <f>IF(OR(FJ$165&lt;=EOMONTH($E99,$R99*(1-$O99)),FJ$165&gt;EOMONTH($E99,$P99*12*(1-$O99)+$Q99*12*$O99+$R99*(1-$O99))),0,IF($X99="NNN",SUM(Expenses!FH$20:FH$24)*$F99,IF($X99="FSG",0,IF($X99="MG",SUMPRODUCT(Expenses!FH$20:FH$24,$Z99:$Z103)*$F99,MAX((Expenses!FH$20-$AB99/12)*$AA99*$F99,0)+MAX((Expenses!FH$21-$AB100/12)*$AA100*$F99,0)+MAX((Expenses!FH$22-$AB101/12)*$AA101*$F99,0)+MAX((Expenses!FH$23-$AB102/12)*$AA102*$F99,0)+MAX((Expenses!FH$24-$AB103/12)*$AA103*$F99,0)))))</f>
        <v>0</v>
      </c>
      <c r="FK270" s="154">
        <f>IF(OR(FK$165&lt;=EOMONTH($E99,$R99*(1-$O99)),FK$165&gt;EOMONTH($E99,$P99*12*(1-$O99)+$Q99*12*$O99+$R99*(1-$O99))),0,IF($X99="NNN",SUM(Expenses!FI$20:FI$24)*$F99,IF($X99="FSG",0,IF($X99="MG",SUMPRODUCT(Expenses!FI$20:FI$24,$Z99:$Z103)*$F99,MAX((Expenses!FI$20-$AB99/12)*$AA99*$F99,0)+MAX((Expenses!FI$21-$AB100/12)*$AA100*$F99,0)+MAX((Expenses!FI$22-$AB101/12)*$AA101*$F99,0)+MAX((Expenses!FI$23-$AB102/12)*$AA102*$F99,0)+MAX((Expenses!FI$24-$AB103/12)*$AA103*$F99,0)))))</f>
        <v>0</v>
      </c>
      <c r="FL270" s="154">
        <f>IF(OR(FL$165&lt;=EOMONTH($E99,$R99*(1-$O99)),FL$165&gt;EOMONTH($E99,$P99*12*(1-$O99)+$Q99*12*$O99+$R99*(1-$O99))),0,IF($X99="NNN",SUM(Expenses!FJ$20:FJ$24)*$F99,IF($X99="FSG",0,IF($X99="MG",SUMPRODUCT(Expenses!FJ$20:FJ$24,$Z99:$Z103)*$F99,MAX((Expenses!FJ$20-$AB99/12)*$AA99*$F99,0)+MAX((Expenses!FJ$21-$AB100/12)*$AA100*$F99,0)+MAX((Expenses!FJ$22-$AB101/12)*$AA101*$F99,0)+MAX((Expenses!FJ$23-$AB102/12)*$AA102*$F99,0)+MAX((Expenses!FJ$24-$AB103/12)*$AA103*$F99,0)))))</f>
        <v>0</v>
      </c>
      <c r="FM270" s="154">
        <f>IF(OR(FM$165&lt;=EOMONTH($E99,$R99*(1-$O99)),FM$165&gt;EOMONTH($E99,$P99*12*(1-$O99)+$Q99*12*$O99+$R99*(1-$O99))),0,IF($X99="NNN",SUM(Expenses!FK$20:FK$24)*$F99,IF($X99="FSG",0,IF($X99="MG",SUMPRODUCT(Expenses!FK$20:FK$24,$Z99:$Z103)*$F99,MAX((Expenses!FK$20-$AB99/12)*$AA99*$F99,0)+MAX((Expenses!FK$21-$AB100/12)*$AA100*$F99,0)+MAX((Expenses!FK$22-$AB101/12)*$AA101*$F99,0)+MAX((Expenses!FK$23-$AB102/12)*$AA102*$F99,0)+MAX((Expenses!FK$24-$AB103/12)*$AA103*$F99,0)))))</f>
        <v>0</v>
      </c>
      <c r="FN270" s="154">
        <f>IF(OR(FN$165&lt;=EOMONTH($E99,$R99*(1-$O99)),FN$165&gt;EOMONTH($E99,$P99*12*(1-$O99)+$Q99*12*$O99+$R99*(1-$O99))),0,IF($X99="NNN",SUM(Expenses!FL$20:FL$24)*$F99,IF($X99="FSG",0,IF($X99="MG",SUMPRODUCT(Expenses!FL$20:FL$24,$Z99:$Z103)*$F99,MAX((Expenses!FL$20-$AB99/12)*$AA99*$F99,0)+MAX((Expenses!FL$21-$AB100/12)*$AA100*$F99,0)+MAX((Expenses!FL$22-$AB101/12)*$AA101*$F99,0)+MAX((Expenses!FL$23-$AB102/12)*$AA102*$F99,0)+MAX((Expenses!FL$24-$AB103/12)*$AA103*$F99,0)))))</f>
        <v>0</v>
      </c>
      <c r="FO270" s="154">
        <f>IF(OR(FO$165&lt;=EOMONTH($E99,$R99*(1-$O99)),FO$165&gt;EOMONTH($E99,$P99*12*(1-$O99)+$Q99*12*$O99+$R99*(1-$O99))),0,IF($X99="NNN",SUM(Expenses!FM$20:FM$24)*$F99,IF($X99="FSG",0,IF($X99="MG",SUMPRODUCT(Expenses!FM$20:FM$24,$Z99:$Z103)*$F99,MAX((Expenses!FM$20-$AB99/12)*$AA99*$F99,0)+MAX((Expenses!FM$21-$AB100/12)*$AA100*$F99,0)+MAX((Expenses!FM$22-$AB101/12)*$AA101*$F99,0)+MAX((Expenses!FM$23-$AB102/12)*$AA102*$F99,0)+MAX((Expenses!FM$24-$AB103/12)*$AA103*$F99,0)))))</f>
        <v>0</v>
      </c>
      <c r="FP270" s="154">
        <f>IF(OR(FP$165&lt;=EOMONTH($E99,$R99*(1-$O99)),FP$165&gt;EOMONTH($E99,$P99*12*(1-$O99)+$Q99*12*$O99+$R99*(1-$O99))),0,IF($X99="NNN",SUM(Expenses!FN$20:FN$24)*$F99,IF($X99="FSG",0,IF($X99="MG",SUMPRODUCT(Expenses!FN$20:FN$24,$Z99:$Z103)*$F99,MAX((Expenses!FN$20-$AB99/12)*$AA99*$F99,0)+MAX((Expenses!FN$21-$AB100/12)*$AA100*$F99,0)+MAX((Expenses!FN$22-$AB101/12)*$AA101*$F99,0)+MAX((Expenses!FN$23-$AB102/12)*$AA102*$F99,0)+MAX((Expenses!FN$24-$AB103/12)*$AA103*$F99,0)))))</f>
        <v>0</v>
      </c>
      <c r="FQ270" s="154">
        <f>IF(OR(FQ$165&lt;=EOMONTH($E99,$R99*(1-$O99)),FQ$165&gt;EOMONTH($E99,$P99*12*(1-$O99)+$Q99*12*$O99+$R99*(1-$O99))),0,IF($X99="NNN",SUM(Expenses!FO$20:FO$24)*$F99,IF($X99="FSG",0,IF($X99="MG",SUMPRODUCT(Expenses!FO$20:FO$24,$Z99:$Z103)*$F99,MAX((Expenses!FO$20-$AB99/12)*$AA99*$F99,0)+MAX((Expenses!FO$21-$AB100/12)*$AA100*$F99,0)+MAX((Expenses!FO$22-$AB101/12)*$AA101*$F99,0)+MAX((Expenses!FO$23-$AB102/12)*$AA102*$F99,0)+MAX((Expenses!FO$24-$AB103/12)*$AA103*$F99,0)))))</f>
        <v>0</v>
      </c>
      <c r="FR270" s="154">
        <f>IF(OR(FR$165&lt;=EOMONTH($E99,$R99*(1-$O99)),FR$165&gt;EOMONTH($E99,$P99*12*(1-$O99)+$Q99*12*$O99+$R99*(1-$O99))),0,IF($X99="NNN",SUM(Expenses!FP$20:FP$24)*$F99,IF($X99="FSG",0,IF($X99="MG",SUMPRODUCT(Expenses!FP$20:FP$24,$Z99:$Z103)*$F99,MAX((Expenses!FP$20-$AB99/12)*$AA99*$F99,0)+MAX((Expenses!FP$21-$AB100/12)*$AA100*$F99,0)+MAX((Expenses!FP$22-$AB101/12)*$AA101*$F99,0)+MAX((Expenses!FP$23-$AB102/12)*$AA102*$F99,0)+MAX((Expenses!FP$24-$AB103/12)*$AA103*$F99,0)))))</f>
        <v>0</v>
      </c>
      <c r="FS270" s="154">
        <f>IF(OR(FS$165&lt;=EOMONTH($E99,$R99*(1-$O99)),FS$165&gt;EOMONTH($E99,$P99*12*(1-$O99)+$Q99*12*$O99+$R99*(1-$O99))),0,IF($X99="NNN",SUM(Expenses!FQ$20:FQ$24)*$F99,IF($X99="FSG",0,IF($X99="MG",SUMPRODUCT(Expenses!FQ$20:FQ$24,$Z99:$Z103)*$F99,MAX((Expenses!FQ$20-$AB99/12)*$AA99*$F99,0)+MAX((Expenses!FQ$21-$AB100/12)*$AA100*$F99,0)+MAX((Expenses!FQ$22-$AB101/12)*$AA101*$F99,0)+MAX((Expenses!FQ$23-$AB102/12)*$AA102*$F99,0)+MAX((Expenses!FQ$24-$AB103/12)*$AA103*$F99,0)))))</f>
        <v>0</v>
      </c>
      <c r="FT270" s="154">
        <f>IF(OR(FT$165&lt;=EOMONTH($E99,$R99*(1-$O99)),FT$165&gt;EOMONTH($E99,$P99*12*(1-$O99)+$Q99*12*$O99+$R99*(1-$O99))),0,IF($X99="NNN",SUM(Expenses!FR$20:FR$24)*$F99,IF($X99="FSG",0,IF($X99="MG",SUMPRODUCT(Expenses!FR$20:FR$24,$Z99:$Z103)*$F99,MAX((Expenses!FR$20-$AB99/12)*$AA99*$F99,0)+MAX((Expenses!FR$21-$AB100/12)*$AA100*$F99,0)+MAX((Expenses!FR$22-$AB101/12)*$AA101*$F99,0)+MAX((Expenses!FR$23-$AB102/12)*$AA102*$F99,0)+MAX((Expenses!FR$24-$AB103/12)*$AA103*$F99,0)))))</f>
        <v>0</v>
      </c>
      <c r="FU270" s="154">
        <f>IF(OR(FU$165&lt;=EOMONTH($E99,$R99*(1-$O99)),FU$165&gt;EOMONTH($E99,$P99*12*(1-$O99)+$Q99*12*$O99+$R99*(1-$O99))),0,IF($X99="NNN",SUM(Expenses!FS$20:FS$24)*$F99,IF($X99="FSG",0,IF($X99="MG",SUMPRODUCT(Expenses!FS$20:FS$24,$Z99:$Z103)*$F99,MAX((Expenses!FS$20-$AB99/12)*$AA99*$F99,0)+MAX((Expenses!FS$21-$AB100/12)*$AA100*$F99,0)+MAX((Expenses!FS$22-$AB101/12)*$AA101*$F99,0)+MAX((Expenses!FS$23-$AB102/12)*$AA102*$F99,0)+MAX((Expenses!FS$24-$AB103/12)*$AA103*$F99,0)))))</f>
        <v>0</v>
      </c>
      <c r="FV270" s="154">
        <f>IF(OR(FV$165&lt;=EOMONTH($E99,$R99*(1-$O99)),FV$165&gt;EOMONTH($E99,$P99*12*(1-$O99)+$Q99*12*$O99+$R99*(1-$O99))),0,IF($X99="NNN",SUM(Expenses!FT$20:FT$24)*$F99,IF($X99="FSG",0,IF($X99="MG",SUMPRODUCT(Expenses!FT$20:FT$24,$Z99:$Z103)*$F99,MAX((Expenses!FT$20-$AB99/12)*$AA99*$F99,0)+MAX((Expenses!FT$21-$AB100/12)*$AA100*$F99,0)+MAX((Expenses!FT$22-$AB101/12)*$AA101*$F99,0)+MAX((Expenses!FT$23-$AB102/12)*$AA102*$F99,0)+MAX((Expenses!FT$24-$AB103/12)*$AA103*$F99,0)))))</f>
        <v>0</v>
      </c>
      <c r="FW270" s="154">
        <f>IF(OR(FW$165&lt;=EOMONTH($E99,$R99*(1-$O99)),FW$165&gt;EOMONTH($E99,$P99*12*(1-$O99)+$Q99*12*$O99+$R99*(1-$O99))),0,IF($X99="NNN",SUM(Expenses!FU$20:FU$24)*$F99,IF($X99="FSG",0,IF($X99="MG",SUMPRODUCT(Expenses!FU$20:FU$24,$Z99:$Z103)*$F99,MAX((Expenses!FU$20-$AB99/12)*$AA99*$F99,0)+MAX((Expenses!FU$21-$AB100/12)*$AA100*$F99,0)+MAX((Expenses!FU$22-$AB101/12)*$AA101*$F99,0)+MAX((Expenses!FU$23-$AB102/12)*$AA102*$F99,0)+MAX((Expenses!FU$24-$AB103/12)*$AA103*$F99,0)))))</f>
        <v>0</v>
      </c>
      <c r="FX270" s="154">
        <f>IF(OR(FX$165&lt;=EOMONTH($E99,$R99*(1-$O99)),FX$165&gt;EOMONTH($E99,$P99*12*(1-$O99)+$Q99*12*$O99+$R99*(1-$O99))),0,IF($X99="NNN",SUM(Expenses!FV$20:FV$24)*$F99,IF($X99="FSG",0,IF($X99="MG",SUMPRODUCT(Expenses!FV$20:FV$24,$Z99:$Z103)*$F99,MAX((Expenses!FV$20-$AB99/12)*$AA99*$F99,0)+MAX((Expenses!FV$21-$AB100/12)*$AA100*$F99,0)+MAX((Expenses!FV$22-$AB101/12)*$AA101*$F99,0)+MAX((Expenses!FV$23-$AB102/12)*$AA102*$F99,0)+MAX((Expenses!FV$24-$AB103/12)*$AA103*$F99,0)))))</f>
        <v>0</v>
      </c>
      <c r="FY270" s="154">
        <f>IF(OR(FY$165&lt;=EOMONTH($E99,$R99*(1-$O99)),FY$165&gt;EOMONTH($E99,$P99*12*(1-$O99)+$Q99*12*$O99+$R99*(1-$O99))),0,IF($X99="NNN",SUM(Expenses!FW$20:FW$24)*$F99,IF($X99="FSG",0,IF($X99="MG",SUMPRODUCT(Expenses!FW$20:FW$24,$Z99:$Z103)*$F99,MAX((Expenses!FW$20-$AB99/12)*$AA99*$F99,0)+MAX((Expenses!FW$21-$AB100/12)*$AA100*$F99,0)+MAX((Expenses!FW$22-$AB101/12)*$AA101*$F99,0)+MAX((Expenses!FW$23-$AB102/12)*$AA102*$F99,0)+MAX((Expenses!FW$24-$AB103/12)*$AA103*$F99,0)))))</f>
        <v>0</v>
      </c>
      <c r="FZ270" s="154">
        <f>IF(OR(FZ$165&lt;=EOMONTH($E99,$R99*(1-$O99)),FZ$165&gt;EOMONTH($E99,$P99*12*(1-$O99)+$Q99*12*$O99+$R99*(1-$O99))),0,IF($X99="NNN",SUM(Expenses!FX$20:FX$24)*$F99,IF($X99="FSG",0,IF($X99="MG",SUMPRODUCT(Expenses!FX$20:FX$24,$Z99:$Z103)*$F99,MAX((Expenses!FX$20-$AB99/12)*$AA99*$F99,0)+MAX((Expenses!FX$21-$AB100/12)*$AA100*$F99,0)+MAX((Expenses!FX$22-$AB101/12)*$AA101*$F99,0)+MAX((Expenses!FX$23-$AB102/12)*$AA102*$F99,0)+MAX((Expenses!FX$24-$AB103/12)*$AA103*$F99,0)))))</f>
        <v>0</v>
      </c>
      <c r="GA270" s="154">
        <f>IF(OR(GA$165&lt;=EOMONTH($E99,$R99*(1-$O99)),GA$165&gt;EOMONTH($E99,$P99*12*(1-$O99)+$Q99*12*$O99+$R99*(1-$O99))),0,IF($X99="NNN",SUM(Expenses!FY$20:FY$24)*$F99,IF($X99="FSG",0,IF($X99="MG",SUMPRODUCT(Expenses!FY$20:FY$24,$Z99:$Z103)*$F99,MAX((Expenses!FY$20-$AB99/12)*$AA99*$F99,0)+MAX((Expenses!FY$21-$AB100/12)*$AA100*$F99,0)+MAX((Expenses!FY$22-$AB101/12)*$AA101*$F99,0)+MAX((Expenses!FY$23-$AB102/12)*$AA102*$F99,0)+MAX((Expenses!FY$24-$AB103/12)*$AA103*$F99,0)))))</f>
        <v>397.74191424197659</v>
      </c>
      <c r="GB270" s="154">
        <f>IF(OR(GB$165&lt;=EOMONTH($E99,$R99*(1-$O99)),GB$165&gt;EOMONTH($E99,$P99*12*(1-$O99)+$Q99*12*$O99+$R99*(1-$O99))),0,IF($X99="NNN",SUM(Expenses!FZ$20:FZ$24)*$F99,IF($X99="FSG",0,IF($X99="MG",SUMPRODUCT(Expenses!FZ$20:FZ$24,$Z99:$Z103)*$F99,MAX((Expenses!FZ$20-$AB99/12)*$AA99*$F99,0)+MAX((Expenses!FZ$21-$AB100/12)*$AA100*$F99,0)+MAX((Expenses!FZ$22-$AB101/12)*$AA101*$F99,0)+MAX((Expenses!FZ$23-$AB102/12)*$AA102*$F99,0)+MAX((Expenses!FZ$24-$AB103/12)*$AA103*$F99,0)))))</f>
        <v>401.79159691283314</v>
      </c>
      <c r="GC270" s="154">
        <f>IF(OR(GC$165&lt;=EOMONTH($E99,$R99*(1-$O99)),GC$165&gt;EOMONTH($E99,$P99*12*(1-$O99)+$Q99*12*$O99+$R99*(1-$O99))),0,IF($X99="NNN",SUM(Expenses!GA$20:GA$24)*$F99,IF($X99="FSG",0,IF($X99="MG",SUMPRODUCT(Expenses!GA$20:GA$24,$Z99:$Z103)*$F99,MAX((Expenses!GA$20-$AB99/12)*$AA99*$F99,0)+MAX((Expenses!GA$21-$AB100/12)*$AA100*$F99,0)+MAX((Expenses!GA$22-$AB101/12)*$AA101*$F99,0)+MAX((Expenses!GA$23-$AB102/12)*$AA102*$F99,0)+MAX((Expenses!GA$24-$AB103/12)*$AA103*$F99,0)))))</f>
        <v>402.49940153442719</v>
      </c>
      <c r="GD270" s="154">
        <f>IF(OR(GD$165&lt;=EOMONTH($E99,$R99*(1-$O99)),GD$165&gt;EOMONTH($E99,$P99*12*(1-$O99)+$Q99*12*$O99+$R99*(1-$O99))),0,IF($X99="NNN",SUM(Expenses!GB$20:GB$24)*$F99,IF($X99="FSG",0,IF($X99="MG",SUMPRODUCT(Expenses!GB$20:GB$24,$Z99:$Z103)*$F99,MAX((Expenses!GB$20-$AB99/12)*$AA99*$F99,0)+MAX((Expenses!GB$21-$AB100/12)*$AA100*$F99,0)+MAX((Expenses!GB$22-$AB101/12)*$AA101*$F99,0)+MAX((Expenses!GB$23-$AB102/12)*$AA102*$F99,0)+MAX((Expenses!GB$24-$AB103/12)*$AA103*$F99,0)))))</f>
        <v>403.20895179316432</v>
      </c>
      <c r="GE270" s="154">
        <f>IF(OR(GE$165&lt;=EOMONTH($E99,$R99*(1-$O99)),GE$165&gt;EOMONTH($E99,$P99*12*(1-$O99)+$Q99*12*$O99+$R99*(1-$O99))),0,IF($X99="NNN",SUM(Expenses!GC$20:GC$24)*$F99,IF($X99="FSG",0,IF($X99="MG",SUMPRODUCT(Expenses!GC$20:GC$24,$Z99:$Z103)*$F99,MAX((Expenses!GC$20-$AB99/12)*$AA99*$F99,0)+MAX((Expenses!GC$21-$AB100/12)*$AA100*$F99,0)+MAX((Expenses!GC$22-$AB101/12)*$AA101*$F99,0)+MAX((Expenses!GC$23-$AB102/12)*$AA102*$F99,0)+MAX((Expenses!GC$24-$AB103/12)*$AA103*$F99,0)))))</f>
        <v>403.92025199425643</v>
      </c>
      <c r="GF270" s="154">
        <f>IF(OR(GF$165&lt;=EOMONTH($E99,$R99*(1-$O99)),GF$165&gt;EOMONTH($E99,$P99*12*(1-$O99)+$Q99*12*$O99+$R99*(1-$O99))),0,IF($X99="NNN",SUM(Expenses!GD$20:GD$24)*$F99,IF($X99="FSG",0,IF($X99="MG",SUMPRODUCT(Expenses!GD$20:GD$24,$Z99:$Z103)*$F99,MAX((Expenses!GD$20-$AB99/12)*$AA99*$F99,0)+MAX((Expenses!GD$21-$AB100/12)*$AA100*$F99,0)+MAX((Expenses!GD$22-$AB101/12)*$AA101*$F99,0)+MAX((Expenses!GD$23-$AB102/12)*$AA102*$F99,0)+MAX((Expenses!GD$24-$AB103/12)*$AA103*$F99,0)))))</f>
        <v>404.63330645353352</v>
      </c>
      <c r="GG270" s="154">
        <f>IF(OR(GG$165&lt;=EOMONTH($E99,$R99*(1-$O99)),GG$165&gt;EOMONTH($E99,$P99*12*(1-$O99)+$Q99*12*$O99+$R99*(1-$O99))),0,IF($X99="NNN",SUM(Expenses!GE$20:GE$24)*$F99,IF($X99="FSG",0,IF($X99="MG",SUMPRODUCT(Expenses!GE$20:GE$24,$Z99:$Z103)*$F99,MAX((Expenses!GE$20-$AB99/12)*$AA99*$F99,0)+MAX((Expenses!GE$21-$AB100/12)*$AA100*$F99,0)+MAX((Expenses!GE$22-$AB101/12)*$AA101*$F99,0)+MAX((Expenses!GE$23-$AB102/12)*$AA102*$F99,0)+MAX((Expenses!GE$24-$AB103/12)*$AA103*$F99,0)))))</f>
        <v>405.3481194974695</v>
      </c>
      <c r="GH270" s="154">
        <f>IF(OR(GH$165&lt;=EOMONTH($E99,$R99*(1-$O99)),GH$165&gt;EOMONTH($E99,$P99*12*(1-$O99)+$Q99*12*$O99+$R99*(1-$O99))),0,IF($X99="NNN",SUM(Expenses!GF$20:GF$24)*$F99,IF($X99="FSG",0,IF($X99="MG",SUMPRODUCT(Expenses!GF$20:GF$24,$Z99:$Z103)*$F99,MAX((Expenses!GF$20-$AB99/12)*$AA99*$F99,0)+MAX((Expenses!GF$21-$AB100/12)*$AA100*$F99,0)+MAX((Expenses!GF$22-$AB101/12)*$AA101*$F99,0)+MAX((Expenses!GF$23-$AB102/12)*$AA102*$F99,0)+MAX((Expenses!GF$24-$AB103/12)*$AA103*$F99,0)))))</f>
        <v>406.06469546320864</v>
      </c>
      <c r="GI270" s="154">
        <f>IF(OR(GI$165&lt;=EOMONTH($E99,$R99*(1-$O99)),GI$165&gt;EOMONTH($E99,$P99*12*(1-$O99)+$Q99*12*$O99+$R99*(1-$O99))),0,IF($X99="NNN",SUM(Expenses!GG$20:GG$24)*$F99,IF($X99="FSG",0,IF($X99="MG",SUMPRODUCT(Expenses!GG$20:GG$24,$Z99:$Z103)*$F99,MAX((Expenses!GG$20-$AB99/12)*$AA99*$F99,0)+MAX((Expenses!GG$21-$AB100/12)*$AA100*$F99,0)+MAX((Expenses!GG$22-$AB101/12)*$AA101*$F99,0)+MAX((Expenses!GG$23-$AB102/12)*$AA102*$F99,0)+MAX((Expenses!GG$24-$AB103/12)*$AA103*$F99,0)))))</f>
        <v>406.78303869859161</v>
      </c>
      <c r="GJ270" s="154">
        <f>IF(OR(GJ$165&lt;=EOMONTH($E99,$R99*(1-$O99)),GJ$165&gt;EOMONTH($E99,$P99*12*(1-$O99)+$Q99*12*$O99+$R99*(1-$O99))),0,IF($X99="NNN",SUM(Expenses!GH$20:GH$24)*$F99,IF($X99="FSG",0,IF($X99="MG",SUMPRODUCT(Expenses!GH$20:GH$24,$Z99:$Z103)*$F99,MAX((Expenses!GH$20-$AB99/12)*$AA99*$F99,0)+MAX((Expenses!GH$21-$AB100/12)*$AA100*$F99,0)+MAX((Expenses!GH$22-$AB101/12)*$AA101*$F99,0)+MAX((Expenses!GH$23-$AB102/12)*$AA102*$F99,0)+MAX((Expenses!GH$24-$AB103/12)*$AA103*$F99,0)))))</f>
        <v>407.50315356218209</v>
      </c>
      <c r="GK270" s="154">
        <f>IF(OR(GK$165&lt;=EOMONTH($E99,$R99*(1-$O99)),GK$165&gt;EOMONTH($E99,$P99*12*(1-$O99)+$Q99*12*$O99+$R99*(1-$O99))),0,IF($X99="NNN",SUM(Expenses!GI$20:GI$24)*$F99,IF($X99="FSG",0,IF($X99="MG",SUMPRODUCT(Expenses!GI$20:GI$24,$Z99:$Z103)*$F99,MAX((Expenses!GI$20-$AB99/12)*$AA99*$F99,0)+MAX((Expenses!GI$21-$AB100/12)*$AA100*$F99,0)+MAX((Expenses!GI$22-$AB101/12)*$AA101*$F99,0)+MAX((Expenses!GI$23-$AB102/12)*$AA102*$F99,0)+MAX((Expenses!GI$24-$AB103/12)*$AA103*$F99,0)))))</f>
        <v>408.22504442329335</v>
      </c>
      <c r="GL270" s="154">
        <f>IF(OR(GL$165&lt;=EOMONTH($E99,$R99*(1-$O99)),GL$165&gt;EOMONTH($E99,$P99*12*(1-$O99)+$Q99*12*$O99+$R99*(1-$O99))),0,IF($X99="NNN",SUM(Expenses!GJ$20:GJ$24)*$F99,IF($X99="FSG",0,IF($X99="MG",SUMPRODUCT(Expenses!GJ$20:GJ$24,$Z99:$Z103)*$F99,MAX((Expenses!GJ$20-$AB99/12)*$AA99*$F99,0)+MAX((Expenses!GJ$21-$AB100/12)*$AA100*$F99,0)+MAX((Expenses!GJ$22-$AB101/12)*$AA101*$F99,0)+MAX((Expenses!GJ$23-$AB102/12)*$AA102*$F99,0)+MAX((Expenses!GJ$24-$AB103/12)*$AA103*$F99,0)))))</f>
        <v>408.94871566201414</v>
      </c>
      <c r="GM270" s="154">
        <f>IF(OR(GM$165&lt;=EOMONTH($E99,$R99*(1-$O99)),GM$165&gt;EOMONTH($E99,$P99*12*(1-$O99)+$Q99*12*$O99+$R99*(1-$O99))),0,IF($X99="NNN",SUM(Expenses!GK$20:GK$24)*$F99,IF($X99="FSG",0,IF($X99="MG",SUMPRODUCT(Expenses!GK$20:GK$24,$Z99:$Z103)*$F99,MAX((Expenses!GK$20-$AB99/12)*$AA99*$F99,0)+MAX((Expenses!GK$21-$AB100/12)*$AA100*$F99,0)+MAX((Expenses!GK$22-$AB101/12)*$AA101*$F99,0)+MAX((Expenses!GK$23-$AB102/12)*$AA102*$F99,0)+MAX((Expenses!GK$24-$AB103/12)*$AA103*$F99,0)))))</f>
        <v>409.67417166923622</v>
      </c>
      <c r="GN270" s="154">
        <f>IF(OR(GN$165&lt;=EOMONTH($E99,$R99*(1-$O99)),GN$165&gt;EOMONTH($E99,$P99*12*(1-$O99)+$Q99*12*$O99+$R99*(1-$O99))),0,IF($X99="NNN",SUM(Expenses!GL$20:GL$24)*$F99,IF($X99="FSG",0,IF($X99="MG",SUMPRODUCT(Expenses!GL$20:GL$24,$Z99:$Z103)*$F99,MAX((Expenses!GL$20-$AB99/12)*$AA99*$F99,0)+MAX((Expenses!GL$21-$AB100/12)*$AA100*$F99,0)+MAX((Expenses!GL$22-$AB101/12)*$AA101*$F99,0)+MAX((Expenses!GL$23-$AB102/12)*$AA102*$F99,0)+MAX((Expenses!GL$24-$AB103/12)*$AA103*$F99,0)))))</f>
        <v>413.84534482021843</v>
      </c>
      <c r="GO270" s="154">
        <f>IF(OR(GO$165&lt;=EOMONTH($E99,$R99*(1-$O99)),GO$165&gt;EOMONTH($E99,$P99*12*(1-$O99)+$Q99*12*$O99+$R99*(1-$O99))),0,IF($X99="NNN",SUM(Expenses!GM$20:GM$24)*$F99,IF($X99="FSG",0,IF($X99="MG",SUMPRODUCT(Expenses!GM$20:GM$24,$Z99:$Z103)*$F99,MAX((Expenses!GM$20-$AB99/12)*$AA99*$F99,0)+MAX((Expenses!GM$21-$AB100/12)*$AA100*$F99,0)+MAX((Expenses!GM$22-$AB101/12)*$AA101*$F99,0)+MAX((Expenses!GM$23-$AB102/12)*$AA102*$F99,0)+MAX((Expenses!GM$24-$AB103/12)*$AA103*$F99,0)))))</f>
        <v>414.57438358046033</v>
      </c>
      <c r="GP270" s="154">
        <f>IF(OR(GP$165&lt;=EOMONTH($E99,$R99*(1-$O99)),GP$165&gt;EOMONTH($E99,$P99*12*(1-$O99)+$Q99*12*$O99+$R99*(1-$O99))),0,IF($X99="NNN",SUM(Expenses!GN$20:GN$24)*$F99,IF($X99="FSG",0,IF($X99="MG",SUMPRODUCT(Expenses!GN$20:GN$24,$Z99:$Z103)*$F99,MAX((Expenses!GN$20-$AB99/12)*$AA99*$F99,0)+MAX((Expenses!GN$21-$AB100/12)*$AA100*$F99,0)+MAX((Expenses!GN$22-$AB101/12)*$AA101*$F99,0)+MAX((Expenses!GN$23-$AB102/12)*$AA102*$F99,0)+MAX((Expenses!GN$24-$AB103/12)*$AA103*$F99,0)))))</f>
        <v>415.30522034695946</v>
      </c>
      <c r="GQ270" s="154">
        <f>IF(OR(GQ$165&lt;=EOMONTH($E99,$R99*(1-$O99)),GQ$165&gt;EOMONTH($E99,$P99*12*(1-$O99)+$Q99*12*$O99+$R99*(1-$O99))),0,IF($X99="NNN",SUM(Expenses!GO$20:GO$24)*$F99,IF($X99="FSG",0,IF($X99="MG",SUMPRODUCT(Expenses!GO$20:GO$24,$Z99:$Z103)*$F99,MAX((Expenses!GO$20-$AB99/12)*$AA99*$F99,0)+MAX((Expenses!GO$21-$AB100/12)*$AA100*$F99,0)+MAX((Expenses!GO$22-$AB101/12)*$AA101*$F99,0)+MAX((Expenses!GO$23-$AB102/12)*$AA102*$F99,0)+MAX((Expenses!GO$24-$AB103/12)*$AA103*$F99,0)))))</f>
        <v>416.03785955408432</v>
      </c>
      <c r="GR270" s="154">
        <f>IF(OR(GR$165&lt;=EOMONTH($E99,$R99*(1-$O99)),GR$165&gt;EOMONTH($E99,$P99*12*(1-$O99)+$Q99*12*$O99+$R99*(1-$O99))),0,IF($X99="NNN",SUM(Expenses!GP$20:GP$24)*$F99,IF($X99="FSG",0,IF($X99="MG",SUMPRODUCT(Expenses!GP$20:GP$24,$Z99:$Z103)*$F99,MAX((Expenses!GP$20-$AB99/12)*$AA99*$F99,0)+MAX((Expenses!GP$21-$AB100/12)*$AA100*$F99,0)+MAX((Expenses!GP$22-$AB101/12)*$AA101*$F99,0)+MAX((Expenses!GP$23-$AB102/12)*$AA102*$F99,0)+MAX((Expenses!GP$24-$AB103/12)*$AA103*$F99,0)))))</f>
        <v>416.77230564713983</v>
      </c>
      <c r="GS270" s="154">
        <f>IF(OR(GS$165&lt;=EOMONTH($E99,$R99*(1-$O99)),GS$165&gt;EOMONTH($E99,$P99*12*(1-$O99)+$Q99*12*$O99+$R99*(1-$O99))),0,IF($X99="NNN",SUM(Expenses!GQ$20:GQ$24)*$F99,IF($X99="FSG",0,IF($X99="MG",SUMPRODUCT(Expenses!GQ$20:GQ$24,$Z99:$Z103)*$F99,MAX((Expenses!GQ$20-$AB99/12)*$AA99*$F99,0)+MAX((Expenses!GQ$21-$AB100/12)*$AA100*$F99,0)+MAX((Expenses!GQ$22-$AB101/12)*$AA101*$F99,0)+MAX((Expenses!GQ$23-$AB102/12)*$AA102*$F99,0)+MAX((Expenses!GQ$24-$AB103/12)*$AA103*$F99,0)))))</f>
        <v>417.50856308239383</v>
      </c>
      <c r="GT270" s="154">
        <f>IF(OR(GT$165&lt;=EOMONTH($E99,$R99*(1-$O99)),GT$165&gt;EOMONTH($E99,$P99*12*(1-$O99)+$Q99*12*$O99+$R99*(1-$O99))),0,IF($X99="NNN",SUM(Expenses!GR$20:GR$24)*$F99,IF($X99="FSG",0,IF($X99="MG",SUMPRODUCT(Expenses!GR$20:GR$24,$Z99:$Z103)*$F99,MAX((Expenses!GR$20-$AB99/12)*$AA99*$F99,0)+MAX((Expenses!GR$21-$AB100/12)*$AA100*$F99,0)+MAX((Expenses!GR$22-$AB101/12)*$AA101*$F99,0)+MAX((Expenses!GR$23-$AB102/12)*$AA102*$F99,0)+MAX((Expenses!GR$24-$AB103/12)*$AA103*$F99,0)))))</f>
        <v>418.24663632710514</v>
      </c>
      <c r="GU270" s="154">
        <f>IF(OR(GU$165&lt;=EOMONTH($E99,$R99*(1-$O99)),GU$165&gt;EOMONTH($E99,$P99*12*(1-$O99)+$Q99*12*$O99+$R99*(1-$O99))),0,IF($X99="NNN",SUM(Expenses!GS$20:GS$24)*$F99,IF($X99="FSG",0,IF($X99="MG",SUMPRODUCT(Expenses!GS$20:GS$24,$Z99:$Z103)*$F99,MAX((Expenses!GS$20-$AB99/12)*$AA99*$F99,0)+MAX((Expenses!GS$21-$AB100/12)*$AA100*$F99,0)+MAX((Expenses!GS$22-$AB101/12)*$AA101*$F99,0)+MAX((Expenses!GS$23-$AB102/12)*$AA102*$F99,0)+MAX((Expenses!GS$24-$AB103/12)*$AA103*$F99,0)))))</f>
        <v>418.98652985954965</v>
      </c>
      <c r="GV270" s="154">
        <f>IF(OR(GV$165&lt;=EOMONTH($E99,$R99*(1-$O99)),GV$165&gt;EOMONTH($E99,$P99*12*(1-$O99)+$Q99*12*$O99+$R99*(1-$O99))),0,IF($X99="NNN",SUM(Expenses!GT$20:GT$24)*$F99,IF($X99="FSG",0,IF($X99="MG",SUMPRODUCT(Expenses!GT$20:GT$24,$Z99:$Z103)*$F99,MAX((Expenses!GT$20-$AB99/12)*$AA99*$F99,0)+MAX((Expenses!GT$21-$AB100/12)*$AA100*$F99,0)+MAX((Expenses!GT$22-$AB101/12)*$AA101*$F99,0)+MAX((Expenses!GT$23-$AB102/12)*$AA102*$F99,0)+MAX((Expenses!GT$24-$AB103/12)*$AA103*$F99,0)))))</f>
        <v>419.72824816904796</v>
      </c>
      <c r="GW270" s="154">
        <f>IF(OR(GW$165&lt;=EOMONTH($E99,$R99*(1-$O99)),GW$165&gt;EOMONTH($E99,$P99*12*(1-$O99)+$Q99*12*$O99+$R99*(1-$O99))),0,IF($X99="NNN",SUM(Expenses!GU$20:GU$24)*$F99,IF($X99="FSG",0,IF($X99="MG",SUMPRODUCT(Expenses!GU$20:GU$24,$Z99:$Z103)*$F99,MAX((Expenses!GU$20-$AB99/12)*$AA99*$F99,0)+MAX((Expenses!GU$21-$AB100/12)*$AA100*$F99,0)+MAX((Expenses!GU$22-$AB101/12)*$AA101*$F99,0)+MAX((Expenses!GU$23-$AB102/12)*$AA102*$F99,0)+MAX((Expenses!GU$24-$AB103/12)*$AA103*$F99,0)))))</f>
        <v>420.47179575599245</v>
      </c>
      <c r="GX270" s="154">
        <f>IF(OR(GX$165&lt;=EOMONTH($E99,$R99*(1-$O99)),GX$165&gt;EOMONTH($E99,$P99*12*(1-$O99)+$Q99*12*$O99+$R99*(1-$O99))),0,IF($X99="NNN",SUM(Expenses!GV$20:GV$24)*$F99,IF($X99="FSG",0,IF($X99="MG",SUMPRODUCT(Expenses!GV$20:GV$24,$Z99:$Z103)*$F99,MAX((Expenses!GV$20-$AB99/12)*$AA99*$F99,0)+MAX((Expenses!GV$21-$AB100/12)*$AA100*$F99,0)+MAX((Expenses!GV$22-$AB101/12)*$AA101*$F99,0)+MAX((Expenses!GV$23-$AB102/12)*$AA102*$F99,0)+MAX((Expenses!GV$24-$AB103/12)*$AA103*$F99,0)))))</f>
        <v>421.21717713187485</v>
      </c>
      <c r="GY270" s="154">
        <f>IF(OR(GY$165&lt;=EOMONTH($E99,$R99*(1-$O99)),GY$165&gt;EOMONTH($E99,$P99*12*(1-$O99)+$Q99*12*$O99+$R99*(1-$O99))),0,IF($X99="NNN",SUM(Expenses!GW$20:GW$24)*$F99,IF($X99="FSG",0,IF($X99="MG",SUMPRODUCT(Expenses!GW$20:GW$24,$Z99:$Z103)*$F99,MAX((Expenses!GW$20-$AB99/12)*$AA99*$F99,0)+MAX((Expenses!GW$21-$AB100/12)*$AA100*$F99,0)+MAX((Expenses!GW$22-$AB101/12)*$AA101*$F99,0)+MAX((Expenses!GW$23-$AB102/12)*$AA102*$F99,0)+MAX((Expenses!GW$24-$AB103/12)*$AA103*$F99,0)))))</f>
        <v>421.96439681931361</v>
      </c>
      <c r="GZ270" s="154">
        <f>IF(OR(GZ$165&lt;=EOMONTH($E99,$R99*(1-$O99)),GZ$165&gt;EOMONTH($E99,$P99*12*(1-$O99)+$Q99*12*$O99+$R99*(1-$O99))),0,IF($X99="NNN",SUM(Expenses!GX$20:GX$24)*$F99,IF($X99="FSG",0,IF($X99="MG",SUMPRODUCT(Expenses!GX$20:GX$24,$Z99:$Z103)*$F99,MAX((Expenses!GX$20-$AB99/12)*$AA99*$F99,0)+MAX((Expenses!GX$21-$AB100/12)*$AA100*$F99,0)+MAX((Expenses!GX$22-$AB101/12)*$AA101*$F99,0)+MAX((Expenses!GX$23-$AB102/12)*$AA102*$F99,0)+MAX((Expenses!GX$24-$AB103/12)*$AA103*$F99,0)))))</f>
        <v>426.26070516482537</v>
      </c>
      <c r="HA270" s="154">
        <f>IF(OR(HA$165&lt;=EOMONTH($E99,$R99*(1-$O99)),HA$165&gt;EOMONTH($E99,$P99*12*(1-$O99)+$Q99*12*$O99+$R99*(1-$O99))),0,IF($X99="NNN",SUM(Expenses!GY$20:GY$24)*$F99,IF($X99="FSG",0,IF($X99="MG",SUMPRODUCT(Expenses!GY$20:GY$24,$Z99:$Z103)*$F99,MAX((Expenses!GY$20-$AB99/12)*$AA99*$F99,0)+MAX((Expenses!GY$21-$AB100/12)*$AA100*$F99,0)+MAX((Expenses!GY$22-$AB101/12)*$AA101*$F99,0)+MAX((Expenses!GY$23-$AB102/12)*$AA102*$F99,0)+MAX((Expenses!GY$24-$AB103/12)*$AA103*$F99,0)))))</f>
        <v>427.01161508787453</v>
      </c>
      <c r="HB270" s="154">
        <f>IF(OR(HB$165&lt;=EOMONTH($E99,$R99*(1-$O99)),HB$165&gt;EOMONTH($E99,$P99*12*(1-$O99)+$Q99*12*$O99+$R99*(1-$O99))),0,IF($X99="NNN",SUM(Expenses!GZ$20:GZ$24)*$F99,IF($X99="FSG",0,IF($X99="MG",SUMPRODUCT(Expenses!GZ$20:GZ$24,$Z99:$Z103)*$F99,MAX((Expenses!GZ$20-$AB99/12)*$AA99*$F99,0)+MAX((Expenses!GZ$21-$AB100/12)*$AA100*$F99,0)+MAX((Expenses!GZ$22-$AB101/12)*$AA101*$F99,0)+MAX((Expenses!GZ$23-$AB102/12)*$AA102*$F99,0)+MAX((Expenses!GZ$24-$AB103/12)*$AA103*$F99,0)))))</f>
        <v>427.76437695736865</v>
      </c>
      <c r="HC270" s="154">
        <f>IF(OR(HC$165&lt;=EOMONTH($E99,$R99*(1-$O99)),HC$165&gt;EOMONTH($E99,$P99*12*(1-$O99)+$Q99*12*$O99+$R99*(1-$O99))),0,IF($X99="NNN",SUM(Expenses!HA$20:HA$24)*$F99,IF($X99="FSG",0,IF($X99="MG",SUMPRODUCT(Expenses!HA$20:HA$24,$Z99:$Z103)*$F99,MAX((Expenses!HA$20-$AB99/12)*$AA99*$F99,0)+MAX((Expenses!HA$21-$AB100/12)*$AA100*$F99,0)+MAX((Expenses!HA$22-$AB101/12)*$AA101*$F99,0)+MAX((Expenses!HA$23-$AB102/12)*$AA102*$F99,0)+MAX((Expenses!HA$24-$AB103/12)*$AA103*$F99,0)))))</f>
        <v>428.51899534070731</v>
      </c>
      <c r="HD270" s="154">
        <f>IF(OR(HD$165&lt;=EOMONTH($E99,$R99*(1-$O99)),HD$165&gt;EOMONTH($E99,$P99*12*(1-$O99)+$Q99*12*$O99+$R99*(1-$O99))),0,IF($X99="NNN",SUM(Expenses!HB$20:HB$24)*$F99,IF($X99="FSG",0,IF($X99="MG",SUMPRODUCT(Expenses!HB$20:HB$24,$Z99:$Z103)*$F99,MAX((Expenses!HB$20-$AB99/12)*$AA99*$F99,0)+MAX((Expenses!HB$21-$AB100/12)*$AA100*$F99,0)+MAX((Expenses!HB$22-$AB101/12)*$AA101*$F99,0)+MAX((Expenses!HB$23-$AB102/12)*$AA102*$F99,0)+MAX((Expenses!HB$24-$AB103/12)*$AA103*$F99,0)))))</f>
        <v>429.27547481655438</v>
      </c>
      <c r="HE270" s="154">
        <f>IF(OR(HE$165&lt;=EOMONTH($E99,$R99*(1-$O99)),HE$165&gt;EOMONTH($E99,$P99*12*(1-$O99)+$Q99*12*$O99+$R99*(1-$O99))),0,IF($X99="NNN",SUM(Expenses!HC$20:HC$24)*$F99,IF($X99="FSG",0,IF($X99="MG",SUMPRODUCT(Expenses!HC$20:HC$24,$Z99:$Z103)*$F99,MAX((Expenses!HC$20-$AB99/12)*$AA99*$F99,0)+MAX((Expenses!HC$21-$AB100/12)*$AA100*$F99,0)+MAX((Expenses!HC$22-$AB101/12)*$AA101*$F99,0)+MAX((Expenses!HC$23-$AB102/12)*$AA102*$F99,0)+MAX((Expenses!HC$24-$AB103/12)*$AA103*$F99,0)))))</f>
        <v>430.03381997486599</v>
      </c>
      <c r="HF270" s="154">
        <f>IF(OR(HF$165&lt;=EOMONTH($E99,$R99*(1-$O99)),HF$165&gt;EOMONTH($E99,$P99*12*(1-$O99)+$Q99*12*$O99+$R99*(1-$O99))),0,IF($X99="NNN",SUM(Expenses!HD$20:HD$24)*$F99,IF($X99="FSG",0,IF($X99="MG",SUMPRODUCT(Expenses!HD$20:HD$24,$Z99:$Z103)*$F99,MAX((Expenses!HD$20-$AB99/12)*$AA99*$F99,0)+MAX((Expenses!HD$21-$AB100/12)*$AA100*$F99,0)+MAX((Expenses!HD$22-$AB101/12)*$AA101*$F99,0)+MAX((Expenses!HD$23-$AB102/12)*$AA102*$F99,0)+MAX((Expenses!HD$24-$AB103/12)*$AA103*$F99,0)))))</f>
        <v>430.79403541691863</v>
      </c>
      <c r="HG270" s="154">
        <f>IF(OR(HG$165&lt;=EOMONTH($E99,$R99*(1-$O99)),HG$165&gt;EOMONTH($E99,$P99*12*(1-$O99)+$Q99*12*$O99+$R99*(1-$O99))),0,IF($X99="NNN",SUM(Expenses!HE$20:HE$24)*$F99,IF($X99="FSG",0,IF($X99="MG",SUMPRODUCT(Expenses!HE$20:HE$24,$Z99:$Z103)*$F99,MAX((Expenses!HE$20-$AB99/12)*$AA99*$F99,0)+MAX((Expenses!HE$21-$AB100/12)*$AA100*$F99,0)+MAX((Expenses!HE$22-$AB101/12)*$AA101*$F99,0)+MAX((Expenses!HE$23-$AB102/12)*$AA102*$F99,0)+MAX((Expenses!HE$24-$AB103/12)*$AA103*$F99,0)))))</f>
        <v>431.55612575533644</v>
      </c>
      <c r="HH270" s="154">
        <f>IF(OR(HH$165&lt;=EOMONTH($E99,$R99*(1-$O99)),HH$165&gt;EOMONTH($E99,$P99*12*(1-$O99)+$Q99*12*$O99+$R99*(1-$O99))),0,IF($X99="NNN",SUM(Expenses!HF$20:HF$24)*$F99,IF($X99="FSG",0,IF($X99="MG",SUMPRODUCT(Expenses!HF$20:HF$24,$Z99:$Z103)*$F99,MAX((Expenses!HF$20-$AB99/12)*$AA99*$F99,0)+MAX((Expenses!HF$21-$AB100/12)*$AA100*$F99,0)+MAX((Expenses!HF$22-$AB101/12)*$AA101*$F99,0)+MAX((Expenses!HF$23-$AB102/12)*$AA102*$F99,0)+MAX((Expenses!HF$24-$AB103/12)*$AA103*$F99,0)))))</f>
        <v>432.32009561411974</v>
      </c>
      <c r="HI270" s="154">
        <f>IF(OR(HI$165&lt;=EOMONTH($E99,$R99*(1-$O99)),HI$165&gt;EOMONTH($E99,$P99*12*(1-$O99)+$Q99*12*$O99+$R99*(1-$O99))),0,IF($X99="NNN",SUM(Expenses!HG$20:HG$24)*$F99,IF($X99="FSG",0,IF($X99="MG",SUMPRODUCT(Expenses!HG$20:HG$24,$Z99:$Z103)*$F99,MAX((Expenses!HG$20-$AB99/12)*$AA99*$F99,0)+MAX((Expenses!HG$21-$AB100/12)*$AA100*$F99,0)+MAX((Expenses!HG$22-$AB101/12)*$AA101*$F99,0)+MAX((Expenses!HG$23-$AB102/12)*$AA102*$F99,0)+MAX((Expenses!HG$24-$AB103/12)*$AA103*$F99,0)))))</f>
        <v>433.08594962867249</v>
      </c>
      <c r="HJ270" s="154">
        <f>IF(OR(HJ$165&lt;=EOMONTH($E99,$R99*(1-$O99)),HJ$165&gt;EOMONTH($E99,$P99*12*(1-$O99)+$Q99*12*$O99+$R99*(1-$O99))),0,IF($X99="NNN",SUM(Expenses!HH$20:HH$24)*$F99,IF($X99="FSG",0,IF($X99="MG",SUMPRODUCT(Expenses!HH$20:HH$24,$Z99:$Z103)*$F99,MAX((Expenses!HH$20-$AB99/12)*$AA99*$F99,0)+MAX((Expenses!HH$21-$AB100/12)*$AA100*$F99,0)+MAX((Expenses!HH$22-$AB101/12)*$AA101*$F99,0)+MAX((Expenses!HH$23-$AB102/12)*$AA102*$F99,0)+MAX((Expenses!HH$24-$AB103/12)*$AA103*$F99,0)))))</f>
        <v>433.85369244583143</v>
      </c>
      <c r="HK270" s="154">
        <f>IF(OR(HK$165&lt;=EOMONTH($E99,$R99*(1-$O99)),HK$165&gt;EOMONTH($E99,$P99*12*(1-$O99)+$Q99*12*$O99+$R99*(1-$O99))),0,IF($X99="NNN",SUM(Expenses!HI$20:HI$24)*$F99,IF($X99="FSG",0,IF($X99="MG",SUMPRODUCT(Expenses!HI$20:HI$24,$Z99:$Z103)*$F99,MAX((Expenses!HI$20-$AB99/12)*$AA99*$F99,0)+MAX((Expenses!HI$21-$AB100/12)*$AA100*$F99,0)+MAX((Expenses!HI$22-$AB101/12)*$AA101*$F99,0)+MAX((Expenses!HI$23-$AB102/12)*$AA102*$F99,0)+MAX((Expenses!HI$24-$AB103/12)*$AA103*$F99,0)))))</f>
        <v>434.62332872389328</v>
      </c>
      <c r="HL270" s="154">
        <f>IF(OR(HL$165&lt;=EOMONTH($E99,$R99*(1-$O99)),HL$165&gt;EOMONTH($E99,$P99*12*(1-$O99)+$Q99*12*$O99+$R99*(1-$O99))),0,IF($X99="NNN",SUM(Expenses!HJ$20:HJ$24)*$F99,IF($X99="FSG",0,IF($X99="MG",SUMPRODUCT(Expenses!HJ$20:HJ$24,$Z99:$Z103)*$F99,MAX((Expenses!HJ$20-$AB99/12)*$AA99*$F99,0)+MAX((Expenses!HJ$21-$AB100/12)*$AA100*$F99,0)+MAX((Expenses!HJ$22-$AB101/12)*$AA101*$F99,0)+MAX((Expenses!HJ$23-$AB102/12)*$AA102*$F99,0)+MAX((Expenses!HJ$24-$AB103/12)*$AA103*$F99,0)))))</f>
        <v>439.04852631977047</v>
      </c>
      <c r="HM270" s="154">
        <f>IF(OR(HM$165&lt;=EOMONTH($E99,$R99*(1-$O99)),HM$165&gt;EOMONTH($E99,$P99*12*(1-$O99)+$Q99*12*$O99+$R99*(1-$O99))),0,IF($X99="NNN",SUM(Expenses!HK$20:HK$24)*$F99,IF($X99="FSG",0,IF($X99="MG",SUMPRODUCT(Expenses!HK$20:HK$24,$Z99:$Z103)*$F99,MAX((Expenses!HK$20-$AB99/12)*$AA99*$F99,0)+MAX((Expenses!HK$21-$AB100/12)*$AA100*$F99,0)+MAX((Expenses!HK$22-$AB101/12)*$AA101*$F99,0)+MAX((Expenses!HK$23-$AB102/12)*$AA102*$F99,0)+MAX((Expenses!HK$24-$AB103/12)*$AA103*$F99,0)))))</f>
        <v>439.82196354051109</v>
      </c>
      <c r="HN270" s="154">
        <f>IF(OR(HN$165&lt;=EOMONTH($E99,$R99*(1-$O99)),HN$165&gt;EOMONTH($E99,$P99*12*(1-$O99)+$Q99*12*$O99+$R99*(1-$O99))),0,IF($X99="NNN",SUM(Expenses!HL$20:HL$24)*$F99,IF($X99="FSG",0,IF($X99="MG",SUMPRODUCT(Expenses!HL$20:HL$24,$Z99:$Z103)*$F99,MAX((Expenses!HL$20-$AB99/12)*$AA99*$F99,0)+MAX((Expenses!HL$21-$AB100/12)*$AA100*$F99,0)+MAX((Expenses!HL$22-$AB101/12)*$AA101*$F99,0)+MAX((Expenses!HL$23-$AB102/12)*$AA102*$F99,0)+MAX((Expenses!HL$24-$AB103/12)*$AA103*$F99,0)))))</f>
        <v>440.59730826609012</v>
      </c>
      <c r="HO270" s="154">
        <f>IF(OR(HO$165&lt;=EOMONTH($E99,$R99*(1-$O99)),HO$165&gt;EOMONTH($E99,$P99*12*(1-$O99)+$Q99*12*$O99+$R99*(1-$O99))),0,IF($X99="NNN",SUM(Expenses!HM$20:HM$24)*$F99,IF($X99="FSG",0,IF($X99="MG",SUMPRODUCT(Expenses!HM$20:HM$24,$Z99:$Z103)*$F99,MAX((Expenses!HM$20-$AB99/12)*$AA99*$F99,0)+MAX((Expenses!HM$21-$AB100/12)*$AA100*$F99,0)+MAX((Expenses!HM$22-$AB101/12)*$AA101*$F99,0)+MAX((Expenses!HM$23-$AB102/12)*$AA102*$F99,0)+MAX((Expenses!HM$24-$AB103/12)*$AA103*$F99,0)))))</f>
        <v>441.37456520092888</v>
      </c>
      <c r="HP270" s="154">
        <f>IF(OR(HP$165&lt;=EOMONTH($E99,$R99*(1-$O99)),HP$165&gt;EOMONTH($E99,$P99*12*(1-$O99)+$Q99*12*$O99+$R99*(1-$O99))),0,IF($X99="NNN",SUM(Expenses!HN$20:HN$24)*$F99,IF($X99="FSG",0,IF($X99="MG",SUMPRODUCT(Expenses!HN$20:HN$24,$Z99:$Z103)*$F99,MAX((Expenses!HN$20-$AB99/12)*$AA99*$F99,0)+MAX((Expenses!HN$21-$AB100/12)*$AA100*$F99,0)+MAX((Expenses!HN$22-$AB101/12)*$AA101*$F99,0)+MAX((Expenses!HN$23-$AB102/12)*$AA102*$F99,0)+MAX((Expenses!HN$24-$AB103/12)*$AA103*$F99,0)))))</f>
        <v>442.1537390610514</v>
      </c>
      <c r="HQ270" s="154">
        <f>IF(OR(HQ$165&lt;=EOMONTH($E99,$R99*(1-$O99)),HQ$165&gt;EOMONTH($E99,$P99*12*(1-$O99)+$Q99*12*$O99+$R99*(1-$O99))),0,IF($X99="NNN",SUM(Expenses!HO$20:HO$24)*$F99,IF($X99="FSG",0,IF($X99="MG",SUMPRODUCT(Expenses!HO$20:HO$24,$Z99:$Z103)*$F99,MAX((Expenses!HO$20-$AB99/12)*$AA99*$F99,0)+MAX((Expenses!HO$21-$AB100/12)*$AA100*$F99,0)+MAX((Expenses!HO$22-$AB101/12)*$AA101*$F99,0)+MAX((Expenses!HO$23-$AB102/12)*$AA102*$F99,0)+MAX((Expenses!HO$24-$AB103/12)*$AA103*$F99,0)))))</f>
        <v>442.93483457411247</v>
      </c>
      <c r="HR270" s="154">
        <f>IF(OR(HR$165&lt;=EOMONTH($E99,$R99*(1-$O99)),HR$165&gt;EOMONTH($E99,$P99*12*(1-$O99)+$Q99*12*$O99+$R99*(1-$O99))),0,IF($X99="NNN",SUM(Expenses!HP$20:HP$24)*$F99,IF($X99="FSG",0,IF($X99="MG",SUMPRODUCT(Expenses!HP$20:HP$24,$Z99:$Z103)*$F99,MAX((Expenses!HP$20-$AB99/12)*$AA99*$F99,0)+MAX((Expenses!HP$21-$AB100/12)*$AA100*$F99,0)+MAX((Expenses!HP$22-$AB101/12)*$AA101*$F99,0)+MAX((Expenses!HP$23-$AB102/12)*$AA102*$F99,0)+MAX((Expenses!HP$24-$AB103/12)*$AA103*$F99,0)))))</f>
        <v>443.71785647942664</v>
      </c>
      <c r="HS270" s="154">
        <f>IF(OR(HS$165&lt;=EOMONTH($E99,$R99*(1-$O99)),HS$165&gt;EOMONTH($E99,$P99*12*(1-$O99)+$Q99*12*$O99+$R99*(1-$O99))),0,IF($X99="NNN",SUM(Expenses!HQ$20:HQ$24)*$F99,IF($X99="FSG",0,IF($X99="MG",SUMPRODUCT(Expenses!HQ$20:HQ$24,$Z99:$Z103)*$F99,MAX((Expenses!HQ$20-$AB99/12)*$AA99*$F99,0)+MAX((Expenses!HQ$21-$AB100/12)*$AA100*$F99,0)+MAX((Expenses!HQ$22-$AB101/12)*$AA101*$F99,0)+MAX((Expenses!HQ$23-$AB102/12)*$AA102*$F99,0)+MAX((Expenses!HQ$24-$AB103/12)*$AA103*$F99,0)))))</f>
        <v>444.50280952799693</v>
      </c>
      <c r="HT270" s="154">
        <f>IF(OR(HT$165&lt;=EOMONTH($E99,$R99*(1-$O99)),HT$165&gt;EOMONTH($E99,$P99*12*(1-$O99)+$Q99*12*$O99+$R99*(1-$O99))),0,IF($X99="NNN",SUM(Expenses!HR$20:HR$24)*$F99,IF($X99="FSG",0,IF($X99="MG",SUMPRODUCT(Expenses!HR$20:HR$24,$Z99:$Z103)*$F99,MAX((Expenses!HR$20-$AB99/12)*$AA99*$F99,0)+MAX((Expenses!HR$21-$AB100/12)*$AA100*$F99,0)+MAX((Expenses!HR$22-$AB101/12)*$AA101*$F99,0)+MAX((Expenses!HR$23-$AB102/12)*$AA102*$F99,0)+MAX((Expenses!HR$24-$AB103/12)*$AA103*$F99,0)))))</f>
        <v>445.28969848254366</v>
      </c>
      <c r="HU270" s="154">
        <f>IF(OR(HU$165&lt;=EOMONTH($E99,$R99*(1-$O99)),HU$165&gt;EOMONTH($E99,$P99*12*(1-$O99)+$Q99*12*$O99+$R99*(1-$O99))),0,IF($X99="NNN",SUM(Expenses!HS$20:HS$24)*$F99,IF($X99="FSG",0,IF($X99="MG",SUMPRODUCT(Expenses!HS$20:HS$24,$Z99:$Z103)*$F99,MAX((Expenses!HS$20-$AB99/12)*$AA99*$F99,0)+MAX((Expenses!HS$21-$AB100/12)*$AA100*$F99,0)+MAX((Expenses!HS$22-$AB101/12)*$AA101*$F99,0)+MAX((Expenses!HS$23-$AB102/12)*$AA102*$F99,0)+MAX((Expenses!HS$24-$AB103/12)*$AA103*$F99,0)))))</f>
        <v>446.07852811753315</v>
      </c>
      <c r="HV270" s="154">
        <f>IF(OR(HV$165&lt;=EOMONTH($E99,$R99*(1-$O99)),HV$165&gt;EOMONTH($E99,$P99*12*(1-$O99)+$Q99*12*$O99+$R99*(1-$O99))),0,IF($X99="NNN",SUM(Expenses!HT$20:HT$24)*$F99,IF($X99="FSG",0,IF($X99="MG",SUMPRODUCT(Expenses!HT$20:HT$24,$Z99:$Z103)*$F99,MAX((Expenses!HT$20-$AB99/12)*$AA99*$F99,0)+MAX((Expenses!HT$21-$AB100/12)*$AA100*$F99,0)+MAX((Expenses!HT$22-$AB101/12)*$AA101*$F99,0)+MAX((Expenses!HT$23-$AB102/12)*$AA102*$F99,0)+MAX((Expenses!HT$24-$AB103/12)*$AA103*$F99,0)))))</f>
        <v>446.86930321920681</v>
      </c>
      <c r="HW270" s="154">
        <f>IF(OR(HW$165&lt;=EOMONTH($E99,$R99*(1-$O99)),HW$165&gt;EOMONTH($E99,$P99*12*(1-$O99)+$Q99*12*$O99+$R99*(1-$O99))),0,IF($X99="NNN",SUM(Expenses!HU$20:HU$24)*$F99,IF($X99="FSG",0,IF($X99="MG",SUMPRODUCT(Expenses!HU$20:HU$24,$Z99:$Z103)*$F99,MAX((Expenses!HU$20-$AB99/12)*$AA99*$F99,0)+MAX((Expenses!HU$21-$AB100/12)*$AA100*$F99,0)+MAX((Expenses!HU$22-$AB101/12)*$AA101*$F99,0)+MAX((Expenses!HU$23-$AB102/12)*$AA102*$F99,0)+MAX((Expenses!HU$24-$AB103/12)*$AA103*$F99,0)))))</f>
        <v>447.66202858561053</v>
      </c>
      <c r="HX270" s="154">
        <f>IF(OR(HX$165&lt;=EOMONTH($E99,$R99*(1-$O99)),HX$165&gt;EOMONTH($E99,$P99*12*(1-$O99)+$Q99*12*$O99+$R99*(1-$O99))),0,IF($X99="NNN",SUM(Expenses!HV$20:HV$24)*$F99,IF($X99="FSG",0,IF($X99="MG",SUMPRODUCT(Expenses!HV$20:HV$24,$Z99:$Z103)*$F99,MAX((Expenses!HV$20-$AB99/12)*$AA99*$F99,0)+MAX((Expenses!HV$21-$AB100/12)*$AA100*$F99,0)+MAX((Expenses!HV$22-$AB101/12)*$AA101*$F99,0)+MAX((Expenses!HV$23-$AB102/12)*$AA102*$F99,0)+MAX((Expenses!HV$24-$AB103/12)*$AA103*$F99,0)))))</f>
        <v>452.21998210936391</v>
      </c>
      <c r="HY270" s="154">
        <f>IF(OR(HY$165&lt;=EOMONTH($E99,$R99*(1-$O99)),HY$165&gt;EOMONTH($E99,$P99*12*(1-$O99)+$Q99*12*$O99+$R99*(1-$O99))),0,IF($X99="NNN",SUM(Expenses!HW$20:HW$24)*$F99,IF($X99="FSG",0,IF($X99="MG",SUMPRODUCT(Expenses!HW$20:HW$24,$Z99:$Z103)*$F99,MAX((Expenses!HW$20-$AB99/12)*$AA99*$F99,0)+MAX((Expenses!HW$21-$AB100/12)*$AA100*$F99,0)+MAX((Expenses!HW$22-$AB101/12)*$AA101*$F99,0)+MAX((Expenses!HW$23-$AB102/12)*$AA102*$F99,0)+MAX((Expenses!HW$24-$AB103/12)*$AA103*$F99,0)))))</f>
        <v>453.01662244672679</v>
      </c>
      <c r="HZ270" s="154">
        <f>IF(OR(HZ$165&lt;=EOMONTH($E99,$R99*(1-$O99)),HZ$165&gt;EOMONTH($E99,$P99*12*(1-$O99)+$Q99*12*$O99+$R99*(1-$O99))),0,IF($X99="NNN",SUM(Expenses!HX$20:HX$24)*$F99,IF($X99="FSG",0,IF($X99="MG",SUMPRODUCT(Expenses!HX$20:HX$24,$Z99:$Z103)*$F99,MAX((Expenses!HX$20-$AB99/12)*$AA99*$F99,0)+MAX((Expenses!HX$21-$AB100/12)*$AA100*$F99,0)+MAX((Expenses!HX$22-$AB101/12)*$AA101*$F99,0)+MAX((Expenses!HX$23-$AB102/12)*$AA102*$F99,0)+MAX((Expenses!HX$24-$AB103/12)*$AA103*$F99,0)))))</f>
        <v>453.81522751407311</v>
      </c>
      <c r="IA270" s="154">
        <f>IF(OR(IA$165&lt;=EOMONTH($E99,$R99*(1-$O99)),IA$165&gt;EOMONTH($E99,$P99*12*(1-$O99)+$Q99*12*$O99+$R99*(1-$O99))),0,IF($X99="NNN",SUM(Expenses!HY$20:HY$24)*$F99,IF($X99="FSG",0,IF($X99="MG",SUMPRODUCT(Expenses!HY$20:HY$24,$Z99:$Z103)*$F99,MAX((Expenses!HY$20-$AB99/12)*$AA99*$F99,0)+MAX((Expenses!HY$21-$AB100/12)*$AA100*$F99,0)+MAX((Expenses!HY$22-$AB101/12)*$AA101*$F99,0)+MAX((Expenses!HY$23-$AB102/12)*$AA102*$F99,0)+MAX((Expenses!HY$24-$AB103/12)*$AA103*$F99,0)))))</f>
        <v>454.61580215695705</v>
      </c>
      <c r="IB270" s="154">
        <f>IF(OR(IB$165&lt;=EOMONTH($E99,$R99*(1-$O99)),IB$165&gt;EOMONTH($E99,$P99*12*(1-$O99)+$Q99*12*$O99+$R99*(1-$O99))),0,IF($X99="NNN",SUM(Expenses!HZ$20:HZ$24)*$F99,IF($X99="FSG",0,IF($X99="MG",SUMPRODUCT(Expenses!HZ$20:HZ$24,$Z99:$Z103)*$F99,MAX((Expenses!HZ$20-$AB99/12)*$AA99*$F99,0)+MAX((Expenses!HZ$21-$AB100/12)*$AA100*$F99,0)+MAX((Expenses!HZ$22-$AB101/12)*$AA101*$F99,0)+MAX((Expenses!HZ$23-$AB102/12)*$AA102*$F99,0)+MAX((Expenses!HZ$24-$AB103/12)*$AA103*$F99,0)))))</f>
        <v>455.41835123288314</v>
      </c>
      <c r="IC270" s="154">
        <f>IF(OR(IC$165&lt;=EOMONTH($E99,$R99*(1-$O99)),IC$165&gt;EOMONTH($E99,$P99*12*(1-$O99)+$Q99*12*$O99+$R99*(1-$O99))),0,IF($X99="NNN",SUM(Expenses!IA$20:IA$24)*$F99,IF($X99="FSG",0,IF($X99="MG",SUMPRODUCT(Expenses!IA$20:IA$24,$Z99:$Z103)*$F99,MAX((Expenses!IA$20-$AB99/12)*$AA99*$F99,0)+MAX((Expenses!IA$21-$AB100/12)*$AA100*$F99,0)+MAX((Expenses!IA$22-$AB101/12)*$AA101*$F99,0)+MAX((Expenses!IA$23-$AB102/12)*$AA102*$F99,0)+MAX((Expenses!IA$24-$AB103/12)*$AA103*$F99,0)))))</f>
        <v>456.22287961133605</v>
      </c>
      <c r="ID270" s="154">
        <f>IF(OR(ID$165&lt;=EOMONTH($E99,$R99*(1-$O99)),ID$165&gt;EOMONTH($E99,$P99*12*(1-$O99)+$Q99*12*$O99+$R99*(1-$O99))),0,IF($X99="NNN",SUM(Expenses!IB$20:IB$24)*$F99,IF($X99="FSG",0,IF($X99="MG",SUMPRODUCT(Expenses!IB$20:IB$24,$Z99:$Z103)*$F99,MAX((Expenses!IB$20-$AB99/12)*$AA99*$F99,0)+MAX((Expenses!IB$21-$AB100/12)*$AA100*$F99,0)+MAX((Expenses!IB$22-$AB101/12)*$AA101*$F99,0)+MAX((Expenses!IB$23-$AB102/12)*$AA102*$F99,0)+MAX((Expenses!IB$24-$AB103/12)*$AA103*$F99,0)))))</f>
        <v>457.0293921738097</v>
      </c>
      <c r="IE270" s="154">
        <f>IF(OR(IE$165&lt;=EOMONTH($E99,$R99*(1-$O99)),IE$165&gt;EOMONTH($E99,$P99*12*(1-$O99)+$Q99*12*$O99+$R99*(1-$O99))),0,IF($X99="NNN",SUM(Expenses!IC$20:IC$24)*$F99,IF($X99="FSG",0,IF($X99="MG",SUMPRODUCT(Expenses!IC$20:IC$24,$Z99:$Z103)*$F99,MAX((Expenses!IC$20-$AB99/12)*$AA99*$F99,0)+MAX((Expenses!IC$21-$AB100/12)*$AA100*$F99,0)+MAX((Expenses!IC$22-$AB101/12)*$AA101*$F99,0)+MAX((Expenses!IC$23-$AB102/12)*$AA102*$F99,0)+MAX((Expenses!IC$24-$AB103/12)*$AA103*$F99,0)))))</f>
        <v>457.83789381383713</v>
      </c>
      <c r="IF270" s="154">
        <f>IF(OR(IF$165&lt;=EOMONTH($E99,$R99*(1-$O99)),IF$165&gt;EOMONTH($E99,$P99*12*(1-$O99)+$Q99*12*$O99+$R99*(1-$O99))),0,IF($X99="NNN",SUM(Expenses!ID$20:ID$24)*$F99,IF($X99="FSG",0,IF($X99="MG",SUMPRODUCT(Expenses!ID$20:ID$24,$Z99:$Z103)*$F99,MAX((Expenses!ID$20-$AB99/12)*$AA99*$F99,0)+MAX((Expenses!ID$21-$AB100/12)*$AA100*$F99,0)+MAX((Expenses!ID$22-$AB101/12)*$AA101*$F99,0)+MAX((Expenses!ID$23-$AB102/12)*$AA102*$F99,0)+MAX((Expenses!ID$24-$AB103/12)*$AA103*$F99,0)))))</f>
        <v>458.64838943702023</v>
      </c>
      <c r="IG270" s="154">
        <f>IF(OR(IG$165&lt;=EOMONTH($E99,$R99*(1-$O99)),IG$165&gt;EOMONTH($E99,$P99*12*(1-$O99)+$Q99*12*$O99+$R99*(1-$O99))),0,IF($X99="NNN",SUM(Expenses!IE$20:IE$24)*$F99,IF($X99="FSG",0,IF($X99="MG",SUMPRODUCT(Expenses!IE$20:IE$24,$Z99:$Z103)*$F99,MAX((Expenses!IE$20-$AB99/12)*$AA99*$F99,0)+MAX((Expenses!IE$21-$AB100/12)*$AA100*$F99,0)+MAX((Expenses!IE$22-$AB101/12)*$AA101*$F99,0)+MAX((Expenses!IE$23-$AB102/12)*$AA102*$F99,0)+MAX((Expenses!IE$24-$AB103/12)*$AA103*$F99,0)))))</f>
        <v>459.46088396105938</v>
      </c>
      <c r="IH270" s="154">
        <f>IF(OR(IH$165&lt;=EOMONTH($E99,$R99*(1-$O99)),IH$165&gt;EOMONTH($E99,$P99*12*(1-$O99)+$Q99*12*$O99+$R99*(1-$O99))),0,IF($X99="NNN",SUM(Expenses!IF$20:IF$24)*$F99,IF($X99="FSG",0,IF($X99="MG",SUMPRODUCT(Expenses!IF$20:IF$24,$Z99:$Z103)*$F99,MAX((Expenses!IF$20-$AB99/12)*$AA99*$F99,0)+MAX((Expenses!IF$21-$AB100/12)*$AA100*$F99,0)+MAX((Expenses!IF$22-$AB101/12)*$AA101*$F99,0)+MAX((Expenses!IF$23-$AB102/12)*$AA102*$F99,0)+MAX((Expenses!IF$24-$AB103/12)*$AA103*$F99,0)))))</f>
        <v>460.2753823157833</v>
      </c>
      <c r="II270" s="154">
        <f>IF(OR(II$165&lt;=EOMONTH($E99,$R99*(1-$O99)),II$165&gt;EOMONTH($E99,$P99*12*(1-$O99)+$Q99*12*$O99+$R99*(1-$O99))),0,IF($X99="NNN",SUM(Expenses!IG$20:IG$24)*$F99,IF($X99="FSG",0,IF($X99="MG",SUMPRODUCT(Expenses!IG$20:IG$24,$Z99:$Z103)*$F99,MAX((Expenses!IG$20-$AB99/12)*$AA99*$F99,0)+MAX((Expenses!IG$21-$AB100/12)*$AA100*$F99,0)+MAX((Expenses!IG$22-$AB101/12)*$AA101*$F99,0)+MAX((Expenses!IG$23-$AB102/12)*$AA102*$F99,0)+MAX((Expenses!IG$24-$AB103/12)*$AA103*$F99,0)))))</f>
        <v>461.09188944317901</v>
      </c>
      <c r="IJ270" s="154">
        <f>IF(OR(IJ$165&lt;=EOMONTH($E99,$R99*(1-$O99)),IJ$165&gt;EOMONTH($E99,$P99*12*(1-$O99)+$Q99*12*$O99+$R99*(1-$O99))),0,IF($X99="NNN",SUM(Expenses!IH$20:IH$24)*$F99,IF($X99="FSG",0,IF($X99="MG",SUMPRODUCT(Expenses!IH$20:IH$24,$Z99:$Z103)*$F99,MAX((Expenses!IH$20-$AB99/12)*$AA99*$F99,0)+MAX((Expenses!IH$21-$AB100/12)*$AA100*$F99,0)+MAX((Expenses!IH$22-$AB101/12)*$AA101*$F99,0)+MAX((Expenses!IH$23-$AB102/12)*$AA102*$F99,0)+MAX((Expenses!IH$24-$AB103/12)*$AA103*$F99,0)))))</f>
        <v>465.7865815726451</v>
      </c>
      <c r="IK270" s="154">
        <f>IF(OR(IK$165&lt;=EOMONTH($E99,$R99*(1-$O99)),IK$165&gt;EOMONTH($E99,$P99*12*(1-$O99)+$Q99*12*$O99+$R99*(1-$O99))),0,IF($X99="NNN",SUM(Expenses!II$20:II$24)*$F99,IF($X99="FSG",0,IF($X99="MG",SUMPRODUCT(Expenses!II$20:II$24,$Z99:$Z103)*$F99,MAX((Expenses!II$20-$AB99/12)*$AA99*$F99,0)+MAX((Expenses!II$21-$AB100/12)*$AA100*$F99,0)+MAX((Expenses!II$22-$AB101/12)*$AA101*$F99,0)+MAX((Expenses!II$23-$AB102/12)*$AA102*$F99,0)+MAX((Expenses!II$24-$AB103/12)*$AA103*$F99,0)))))</f>
        <v>466.60712112012885</v>
      </c>
      <c r="IL270" s="154">
        <f>IF(OR(IL$165&lt;=EOMONTH($E99,$R99*(1-$O99)),IL$165&gt;EOMONTH($E99,$P99*12*(1-$O99)+$Q99*12*$O99+$R99*(1-$O99))),0,IF($X99="NNN",SUM(Expenses!IJ$20:IJ$24)*$F99,IF($X99="FSG",0,IF($X99="MG",SUMPRODUCT(Expenses!IJ$20:IJ$24,$Z99:$Z103)*$F99,MAX((Expenses!IJ$20-$AB99/12)*$AA99*$F99,0)+MAX((Expenses!IJ$21-$AB100/12)*$AA100*$F99,0)+MAX((Expenses!IJ$22-$AB101/12)*$AA101*$F99,0)+MAX((Expenses!IJ$23-$AB102/12)*$AA102*$F99,0)+MAX((Expenses!IJ$24-$AB103/12)*$AA103*$F99,0)))))</f>
        <v>467.42968433949557</v>
      </c>
      <c r="IM270" s="154">
        <f>IF(OR(IM$165&lt;=EOMONTH($E99,$R99*(1-$O99)),IM$165&gt;EOMONTH($E99,$P99*12*(1-$O99)+$Q99*12*$O99+$R99*(1-$O99))),0,IF($X99="NNN",SUM(Expenses!IK$20:IK$24)*$F99,IF($X99="FSG",0,IF($X99="MG",SUMPRODUCT(Expenses!IK$20:IK$24,$Z99:$Z103)*$F99,MAX((Expenses!IK$20-$AB99/12)*$AA99*$F99,0)+MAX((Expenses!IK$21-$AB100/12)*$AA100*$F99,0)+MAX((Expenses!IK$22-$AB101/12)*$AA101*$F99,0)+MAX((Expenses!IK$23-$AB102/12)*$AA102*$F99,0)+MAX((Expenses!IK$24-$AB103/12)*$AA103*$F99,0)))))</f>
        <v>468.25427622166598</v>
      </c>
      <c r="IN270" s="154">
        <f>IF(OR(IN$165&lt;=EOMONTH($E99,$R99*(1-$O99)),IN$165&gt;EOMONTH($E99,$P99*12*(1-$O99)+$Q99*12*$O99+$R99*(1-$O99))),0,IF($X99="NNN",SUM(Expenses!IL$20:IL$24)*$F99,IF($X99="FSG",0,IF($X99="MG",SUMPRODUCT(Expenses!IL$20:IL$24,$Z99:$Z103)*$F99,MAX((Expenses!IL$20-$AB99/12)*$AA99*$F99,0)+MAX((Expenses!IL$21-$AB100/12)*$AA100*$F99,0)+MAX((Expenses!IL$22-$AB101/12)*$AA101*$F99,0)+MAX((Expenses!IL$23-$AB102/12)*$AA102*$F99,0)+MAX((Expenses!IL$24-$AB103/12)*$AA103*$F99,0)))))</f>
        <v>469.08090176986991</v>
      </c>
      <c r="IO270" s="154">
        <f>IF(OR(IO$165&lt;=EOMONTH($E99,$R99*(1-$O99)),IO$165&gt;EOMONTH($E99,$P99*12*(1-$O99)+$Q99*12*$O99+$R99*(1-$O99))),0,IF($X99="NNN",SUM(Expenses!IM$20:IM$24)*$F99,IF($X99="FSG",0,IF($X99="MG",SUMPRODUCT(Expenses!IM$20:IM$24,$Z99:$Z103)*$F99,MAX((Expenses!IM$20-$AB99/12)*$AA99*$F99,0)+MAX((Expenses!IM$21-$AB100/12)*$AA100*$F99,0)+MAX((Expenses!IM$22-$AB101/12)*$AA101*$F99,0)+MAX((Expenses!IM$23-$AB102/12)*$AA102*$F99,0)+MAX((Expenses!IM$24-$AB103/12)*$AA103*$F99,0)))))</f>
        <v>469.90956599967643</v>
      </c>
      <c r="IP270" s="154">
        <f>IF(OR(IP$165&lt;=EOMONTH($E99,$R99*(1-$O99)),IP$165&gt;EOMONTH($E99,$P99*12*(1-$O99)+$Q99*12*$O99+$R99*(1-$O99))),0,IF($X99="NNN",SUM(Expenses!IN$20:IN$24)*$F99,IF($X99="FSG",0,IF($X99="MG",SUMPRODUCT(Expenses!IN$20:IN$24,$Z99:$Z103)*$F99,MAX((Expenses!IN$20-$AB99/12)*$AA99*$F99,0)+MAX((Expenses!IN$21-$AB100/12)*$AA100*$F99,0)+MAX((Expenses!IN$22-$AB101/12)*$AA101*$F99,0)+MAX((Expenses!IN$23-$AB102/12)*$AA102*$F99,0)+MAX((Expenses!IN$24-$AB103/12)*$AA103*$F99,0)))))</f>
        <v>470.74027393902423</v>
      </c>
      <c r="IQ270" s="154">
        <f>IF(OR(IQ$165&lt;=EOMONTH($E99,$R99*(1-$O99)),IQ$165&gt;EOMONTH($E99,$P99*12*(1-$O99)+$Q99*12*$O99+$R99*(1-$O99))),0,IF($X99="NNN",SUM(Expenses!IO$20:IO$24)*$F99,IF($X99="FSG",0,IF($X99="MG",SUMPRODUCT(Expenses!IO$20:IO$24,$Z99:$Z103)*$F99,MAX((Expenses!IO$20-$AB99/12)*$AA99*$F99,0)+MAX((Expenses!IO$21-$AB100/12)*$AA100*$F99,0)+MAX((Expenses!IO$22-$AB101/12)*$AA101*$F99,0)+MAX((Expenses!IO$23-$AB102/12)*$AA102*$F99,0)+MAX((Expenses!IO$24-$AB103/12)*$AA103*$F99,0)))))</f>
        <v>471.57303062825247</v>
      </c>
      <c r="IR270" s="154">
        <f>IF(OR(IR$165&lt;=EOMONTH($E99,$R99*(1-$O99)),IR$165&gt;EOMONTH($E99,$P99*12*(1-$O99)+$Q99*12*$O99+$R99*(1-$O99))),0,IF($X99="NNN",SUM(Expenses!IP$20:IP$24)*$F99,IF($X99="FSG",0,IF($X99="MG",SUMPRODUCT(Expenses!IP$20:IP$24,$Z99:$Z103)*$F99,MAX((Expenses!IP$20-$AB99/12)*$AA99*$F99,0)+MAX((Expenses!IP$21-$AB100/12)*$AA100*$F99,0)+MAX((Expenses!IP$22-$AB101/12)*$AA101*$F99,0)+MAX((Expenses!IP$23-$AB102/12)*$AA102*$F99,0)+MAX((Expenses!IP$24-$AB103/12)*$AA103*$F99,0)))))</f>
        <v>472.40784112013108</v>
      </c>
      <c r="IS270" s="154">
        <f>IF(OR(IS$165&lt;=EOMONTH($E99,$R99*(1-$O99)),IS$165&gt;EOMONTH($E99,$P99*12*(1-$O99)+$Q99*12*$O99+$R99*(1-$O99))),0,IF($X99="NNN",SUM(Expenses!IQ$20:IQ$24)*$F99,IF($X99="FSG",0,IF($X99="MG",SUMPRODUCT(Expenses!IQ$20:IQ$24,$Z99:$Z103)*$F99,MAX((Expenses!IQ$20-$AB99/12)*$AA99*$F99,0)+MAX((Expenses!IQ$21-$AB100/12)*$AA100*$F99,0)+MAX((Expenses!IQ$22-$AB101/12)*$AA101*$F99,0)+MAX((Expenses!IQ$23-$AB102/12)*$AA102*$F99,0)+MAX((Expenses!IQ$24-$AB103/12)*$AA103*$F99,0)))))</f>
        <v>473.24471047989141</v>
      </c>
      <c r="IT270" s="154">
        <f>IF(OR(IT$165&lt;=EOMONTH($E99,$R99*(1-$O99)),IT$165&gt;EOMONTH($E99,$P99*12*(1-$O99)+$Q99*12*$O99+$R99*(1-$O99))),0,IF($X99="NNN",SUM(Expenses!IR$20:IR$24)*$F99,IF($X99="FSG",0,IF($X99="MG",SUMPRODUCT(Expenses!IR$20:IR$24,$Z99:$Z103)*$F99,MAX((Expenses!IR$20-$AB99/12)*$AA99*$F99,0)+MAX((Expenses!IR$21-$AB100/12)*$AA100*$F99,0)+MAX((Expenses!IR$22-$AB101/12)*$AA101*$F99,0)+MAX((Expenses!IR$23-$AB102/12)*$AA102*$F99,0)+MAX((Expenses!IR$24-$AB103/12)*$AA103*$F99,0)))))</f>
        <v>474.08364378525704</v>
      </c>
      <c r="IU270" s="154">
        <f>IF(OR(IU$165&lt;=EOMONTH($E99,$R99*(1-$O99)),IU$165&gt;EOMONTH($E99,$P99*12*(1-$O99)+$Q99*12*$O99+$R99*(1-$O99))),0,IF($X99="NNN",SUM(Expenses!IS$20:IS$24)*$F99,IF($X99="FSG",0,IF($X99="MG",SUMPRODUCT(Expenses!IS$20:IS$24,$Z99:$Z103)*$F99,MAX((Expenses!IS$20-$AB99/12)*$AA99*$F99,0)+MAX((Expenses!IS$21-$AB100/12)*$AA100*$F99,0)+MAX((Expenses!IS$22-$AB101/12)*$AA101*$F99,0)+MAX((Expenses!IS$23-$AB102/12)*$AA102*$F99,0)+MAX((Expenses!IS$24-$AB103/12)*$AA103*$F99,0)))))</f>
        <v>474.92464612647473</v>
      </c>
      <c r="IV270" s="154">
        <f>IF(OR(IV$165&lt;=EOMONTH($E99,$R99*(1-$O99)),IV$165&gt;EOMONTH($E99,$P99*12*(1-$O99)+$Q99*12*$O99+$R99*(1-$O99))),0,IF($X99="NNN",SUM(Expenses!IT$20:IT$24)*$F99,IF($X99="FSG",0,IF($X99="MG",SUMPRODUCT(Expenses!IT$20:IT$24,$Z99:$Z103)*$F99,MAX((Expenses!IT$20-$AB99/12)*$AA99*$F99,0)+MAX((Expenses!IT$21-$AB100/12)*$AA100*$F99,0)+MAX((Expenses!IT$22-$AB101/12)*$AA101*$F99,0)+MAX((Expenses!IT$23-$AB102/12)*$AA102*$F99,0)+MAX((Expenses!IT$24-$AB103/12)*$AA103*$F99,0)))))</f>
        <v>479.7601790198247</v>
      </c>
      <c r="IW270" s="154">
        <f>IF(OR(IW$165&lt;=EOMONTH($E99,$R99*(1-$O99)),IW$165&gt;EOMONTH($E99,$P99*12*(1-$O99)+$Q99*12*$O99+$R99*(1-$O99))),0,IF($X99="NNN",SUM(Expenses!IU$20:IU$24)*$F99,IF($X99="FSG",0,IF($X99="MG",SUMPRODUCT(Expenses!IU$20:IU$24,$Z99:$Z103)*$F99,MAX((Expenses!IU$20-$AB99/12)*$AA99*$F99,0)+MAX((Expenses!IU$21-$AB100/12)*$AA100*$F99,0)+MAX((Expenses!IU$22-$AB101/12)*$AA101*$F99,0)+MAX((Expenses!IU$23-$AB102/12)*$AA102*$F99,0)+MAX((Expenses!IU$24-$AB103/12)*$AA103*$F99,0)))))</f>
        <v>480.60533475373302</v>
      </c>
      <c r="IX270" s="154">
        <f>IF(OR(IX$165&lt;=EOMONTH($E99,$R99*(1-$O99)),IX$165&gt;EOMONTH($E99,$P99*12*(1-$O99)+$Q99*12*$O99+$R99*(1-$O99))),0,IF($X99="NNN",SUM(Expenses!IV$20:IV$24)*$F99,IF($X99="FSG",0,IF($X99="MG",SUMPRODUCT(Expenses!IV$20:IV$24,$Z99:$Z103)*$F99,MAX((Expenses!IV$20-$AB99/12)*$AA99*$F99,0)+MAX((Expenses!IV$21-$AB100/12)*$AA100*$F99,0)+MAX((Expenses!IV$22-$AB101/12)*$AA101*$F99,0)+MAX((Expenses!IV$23-$AB102/12)*$AA102*$F99,0)+MAX((Expenses!IV$24-$AB103/12)*$AA103*$F99,0)))))</f>
        <v>481.45257486968069</v>
      </c>
      <c r="IY270" s="154">
        <f>IF(OR(IY$165&lt;=EOMONTH($E99,$R99*(1-$O99)),IY$165&gt;EOMONTH($E99,$P99*12*(1-$O99)+$Q99*12*$O99+$R99*(1-$O99))),0,IF($X99="NNN",SUM(Expenses!IW$20:IW$24)*$F99,IF($X99="FSG",0,IF($X99="MG",SUMPRODUCT(Expenses!IW$20:IW$24,$Z99:$Z103)*$F99,MAX((Expenses!IW$20-$AB99/12)*$AA99*$F99,0)+MAX((Expenses!IW$21-$AB100/12)*$AA100*$F99,0)+MAX((Expenses!IW$22-$AB101/12)*$AA101*$F99,0)+MAX((Expenses!IW$23-$AB102/12)*$AA102*$F99,0)+MAX((Expenses!IW$24-$AB103/12)*$AA103*$F99,0)))))</f>
        <v>482.30190450831628</v>
      </c>
      <c r="IZ270" s="154">
        <f>IF(OR(IZ$165&lt;=EOMONTH($E99,$R99*(1-$O99)),IZ$165&gt;EOMONTH($E99,$P99*12*(1-$O99)+$Q99*12*$O99+$R99*(1-$O99))),0,IF($X99="NNN",SUM(Expenses!IX$20:IX$24)*$F99,IF($X99="FSG",0,IF($X99="MG",SUMPRODUCT(Expenses!IX$20:IX$24,$Z99:$Z103)*$F99,MAX((Expenses!IX$20-$AB99/12)*$AA99*$F99,0)+MAX((Expenses!IX$21-$AB100/12)*$AA100*$F99,0)+MAX((Expenses!IX$22-$AB101/12)*$AA101*$F99,0)+MAX((Expenses!IX$23-$AB102/12)*$AA102*$F99,0)+MAX((Expenses!IX$24-$AB103/12)*$AA103*$F99,0)))))</f>
        <v>483.15332882296639</v>
      </c>
      <c r="JA270" s="154">
        <f>IF(OR(JA$165&lt;=EOMONTH($E99,$R99*(1-$O99)),JA$165&gt;EOMONTH($E99,$P99*12*(1-$O99)+$Q99*12*$O99+$R99*(1-$O99))),0,IF($X99="NNN",SUM(Expenses!IY$20:IY$24)*$F99,IF($X99="FSG",0,IF($X99="MG",SUMPRODUCT(Expenses!IY$20:IY$24,$Z99:$Z103)*$F99,MAX((Expenses!IY$20-$AB99/12)*$AA99*$F99,0)+MAX((Expenses!IY$21-$AB100/12)*$AA100*$F99,0)+MAX((Expenses!IY$22-$AB101/12)*$AA101*$F99,0)+MAX((Expenses!IY$23-$AB102/12)*$AA102*$F99,0)+MAX((Expenses!IY$24-$AB103/12)*$AA103*$F99,0)))))</f>
        <v>484.00685297966697</v>
      </c>
      <c r="JB270" s="154">
        <f>IF(OR(JB$165&lt;=EOMONTH($E99,$R99*(1-$O99)),JB$165&gt;EOMONTH($E99,$P99*12*(1-$O99)+$Q99*12*$O99+$R99*(1-$O99))),0,IF($X99="NNN",SUM(Expenses!IZ$20:IZ$24)*$F99,IF($X99="FSG",0,IF($X99="MG",SUMPRODUCT(Expenses!IZ$20:IZ$24,$Z99:$Z103)*$F99,MAX((Expenses!IZ$20-$AB99/12)*$AA99*$F99,0)+MAX((Expenses!IZ$21-$AB100/12)*$AA100*$F99,0)+MAX((Expenses!IZ$22-$AB101/12)*$AA101*$F99,0)+MAX((Expenses!IZ$23-$AB102/12)*$AA102*$F99,0)+MAX((Expenses!IZ$24-$AB103/12)*$AA103*$F99,0)))))</f>
        <v>484.86248215719525</v>
      </c>
      <c r="JC270" s="154">
        <f>IF(OR(JC$165&lt;=EOMONTH($E99,$R99*(1-$O99)),JC$165&gt;EOMONTH($E99,$P99*12*(1-$O99)+$Q99*12*$O99+$R99*(1-$O99))),0,IF($X99="NNN",SUM(Expenses!JA$20:JA$24)*$F99,IF($X99="FSG",0,IF($X99="MG",SUMPRODUCT(Expenses!JA$20:JA$24,$Z99:$Z103)*$F99,MAX((Expenses!JA$20-$AB99/12)*$AA99*$F99,0)+MAX((Expenses!JA$21-$AB100/12)*$AA100*$F99,0)+MAX((Expenses!JA$22-$AB101/12)*$AA101*$F99,0)+MAX((Expenses!JA$23-$AB102/12)*$AA102*$F99,0)+MAX((Expenses!JA$24-$AB103/12)*$AA103*$F99,0)))))</f>
        <v>485.72022154710038</v>
      </c>
      <c r="JD270" s="154">
        <f>IF(OR(JD$165&lt;=EOMONTH($E99,$R99*(1-$O99)),JD$165&gt;EOMONTH($E99,$P99*12*(1-$O99)+$Q99*12*$O99+$R99*(1-$O99))),0,IF($X99="NNN",SUM(Expenses!JB$20:JB$24)*$F99,IF($X99="FSG",0,IF($X99="MG",SUMPRODUCT(Expenses!JB$20:JB$24,$Z99:$Z103)*$F99,MAX((Expenses!JB$20-$AB99/12)*$AA99*$F99,0)+MAX((Expenses!JB$21-$AB100/12)*$AA100*$F99,0)+MAX((Expenses!JB$22-$AB101/12)*$AA101*$F99,0)+MAX((Expenses!JB$23-$AB102/12)*$AA102*$F99,0)+MAX((Expenses!JB$24-$AB103/12)*$AA103*$F99,0)))))</f>
        <v>486.58007635373531</v>
      </c>
      <c r="JE270" s="154">
        <f>IF(OR(JE$165&lt;=EOMONTH($E99,$R99*(1-$O99)),JE$165&gt;EOMONTH($E99,$P99*12*(1-$O99)+$Q99*12*$O99+$R99*(1-$O99))),0,IF($X99="NNN",SUM(Expenses!JC$20:JC$24)*$F99,IF($X99="FSG",0,IF($X99="MG",SUMPRODUCT(Expenses!JC$20:JC$24,$Z99:$Z103)*$F99,MAX((Expenses!JC$20-$AB99/12)*$AA99*$F99,0)+MAX((Expenses!JC$21-$AB100/12)*$AA100*$F99,0)+MAX((Expenses!JC$22-$AB101/12)*$AA101*$F99,0)+MAX((Expenses!JC$23-$AB102/12)*$AA102*$F99,0)+MAX((Expenses!JC$24-$AB103/12)*$AA103*$F99,0)))))</f>
        <v>487.44205179428849</v>
      </c>
      <c r="JF270" s="154">
        <f>IF(OR(JF$165&lt;=EOMONTH($E99,$R99*(1-$O99)),JF$165&gt;EOMONTH($E99,$P99*12*(1-$O99)+$Q99*12*$O99+$R99*(1-$O99))),0,IF($X99="NNN",SUM(Expenses!JD$20:JD$24)*$F99,IF($X99="FSG",0,IF($X99="MG",SUMPRODUCT(Expenses!JD$20:JD$24,$Z99:$Z103)*$F99,MAX((Expenses!JD$20-$AB99/12)*$AA99*$F99,0)+MAX((Expenses!JD$21-$AB100/12)*$AA100*$F99,0)+MAX((Expenses!JD$22-$AB101/12)*$AA101*$F99,0)+MAX((Expenses!JD$23-$AB102/12)*$AA102*$F99,0)+MAX((Expenses!JD$24-$AB103/12)*$AA103*$F99,0)))))</f>
        <v>488.30615309881506</v>
      </c>
      <c r="JG270" s="154">
        <f>IF(OR(JG$165&lt;=EOMONTH($E99,$R99*(1-$O99)),JG$165&gt;EOMONTH($E99,$P99*12*(1-$O99)+$Q99*12*$O99+$R99*(1-$O99))),0,IF($X99="NNN",SUM(Expenses!JE$20:JE$24)*$F99,IF($X99="FSG",0,IF($X99="MG",SUMPRODUCT(Expenses!JE$20:JE$24,$Z99:$Z103)*$F99,MAX((Expenses!JE$20-$AB99/12)*$AA99*$F99,0)+MAX((Expenses!JE$21-$AB100/12)*$AA100*$F99,0)+MAX((Expenses!JE$22-$AB101/12)*$AA101*$F99,0)+MAX((Expenses!JE$23-$AB102/12)*$AA102*$F99,0)+MAX((Expenses!JE$24-$AB103/12)*$AA103*$F99,0)))))</f>
        <v>489.17238551026929</v>
      </c>
      <c r="JH270" s="154">
        <f>IF(OR(JH$165&lt;=EOMONTH($E99,$R99*(1-$O99)),JH$165&gt;EOMONTH($E99,$P99*12*(1-$O99)+$Q99*12*$O99+$R99*(1-$O99))),0,IF($X99="NNN",SUM(Expenses!JF$20:JF$24)*$F99,IF($X99="FSG",0,IF($X99="MG",SUMPRODUCT(Expenses!JF$20:JF$24,$Z99:$Z103)*$F99,MAX((Expenses!JF$20-$AB99/12)*$AA99*$F99,0)+MAX((Expenses!JF$21-$AB100/12)*$AA100*$F99,0)+MAX((Expenses!JF$22-$AB101/12)*$AA101*$F99,0)+MAX((Expenses!JF$23-$AB102/12)*$AA102*$F99,0)+MAX((Expenses!JF$24-$AB103/12)*$AA103*$F99,0)))))</f>
        <v>494.15298439041987</v>
      </c>
      <c r="JI270" s="154">
        <f>IF(OR(JI$165&lt;=EOMONTH($E99,$R99*(1-$O99)),JI$165&gt;EOMONTH($E99,$P99*12*(1-$O99)+$Q99*12*$O99+$R99*(1-$O99))),0,IF($X99="NNN",SUM(Expenses!JG$20:JG$24)*$F99,IF($X99="FSG",0,IF($X99="MG",SUMPRODUCT(Expenses!JG$20:JG$24,$Z99:$Z103)*$F99,MAX((Expenses!JG$20-$AB99/12)*$AA99*$F99,0)+MAX((Expenses!JG$21-$AB100/12)*$AA100*$F99,0)+MAX((Expenses!JG$22-$AB101/12)*$AA101*$F99,0)+MAX((Expenses!JG$23-$AB102/12)*$AA102*$F99,0)+MAX((Expenses!JG$24-$AB103/12)*$AA103*$F99,0)))))</f>
        <v>495.0234947963454</v>
      </c>
      <c r="JJ270" s="154">
        <f>IF(OR(JJ$165&lt;=EOMONTH($E99,$R99*(1-$O99)),JJ$165&gt;EOMONTH($E99,$P99*12*(1-$O99)+$Q99*12*$O99+$R99*(1-$O99))),0,IF($X99="NNN",SUM(Expenses!JH$20:JH$24)*$F99,IF($X99="FSG",0,IF($X99="MG",SUMPRODUCT(Expenses!JH$20:JH$24,$Z99:$Z103)*$F99,MAX((Expenses!JH$20-$AB99/12)*$AA99*$F99,0)+MAX((Expenses!JH$21-$AB100/12)*$AA100*$F99,0)+MAX((Expenses!JH$22-$AB101/12)*$AA101*$F99,0)+MAX((Expenses!JH$23-$AB102/12)*$AA102*$F99,0)+MAX((Expenses!JH$24-$AB103/12)*$AA103*$F99,0)))))</f>
        <v>495.89615211577154</v>
      </c>
      <c r="JK270" s="154">
        <f>IF(OR(JK$165&lt;=EOMONTH($E99,$R99*(1-$O99)),JK$165&gt;EOMONTH($E99,$P99*12*(1-$O99)+$Q99*12*$O99+$R99*(1-$O99))),0,IF($X99="NNN",SUM(Expenses!JI$20:JI$24)*$F99,IF($X99="FSG",0,IF($X99="MG",SUMPRODUCT(Expenses!JI$20:JI$24,$Z99:$Z103)*$F99,MAX((Expenses!JI$20-$AB99/12)*$AA99*$F99,0)+MAX((Expenses!JI$21-$AB100/12)*$AA100*$F99,0)+MAX((Expenses!JI$22-$AB101/12)*$AA101*$F99,0)+MAX((Expenses!JI$23-$AB102/12)*$AA102*$F99,0)+MAX((Expenses!JI$24-$AB103/12)*$AA103*$F99,0)))))</f>
        <v>496.77096164356607</v>
      </c>
      <c r="JL270" s="154">
        <f>IF(OR(JL$165&lt;=EOMONTH($E99,$R99*(1-$O99)),JL$165&gt;EOMONTH($E99,$P99*12*(1-$O99)+$Q99*12*$O99+$R99*(1-$O99))),0,IF($X99="NNN",SUM(Expenses!JJ$20:JJ$24)*$F99,IF($X99="FSG",0,IF($X99="MG",SUMPRODUCT(Expenses!JJ$20:JJ$24,$Z99:$Z103)*$F99,MAX((Expenses!JJ$20-$AB99/12)*$AA99*$F99,0)+MAX((Expenses!JJ$21-$AB100/12)*$AA100*$F99,0)+MAX((Expenses!JJ$22-$AB101/12)*$AA101*$F99,0)+MAX((Expenses!JJ$23-$AB102/12)*$AA102*$F99,0)+MAX((Expenses!JJ$24-$AB103/12)*$AA103*$F99,0)))))</f>
        <v>497.64792868765568</v>
      </c>
      <c r="JM270" s="154">
        <f>IF(OR(JM$165&lt;=EOMONTH($E99,$R99*(1-$O99)),JM$165&gt;EOMONTH($E99,$P99*12*(1-$O99)+$Q99*12*$O99+$R99*(1-$O99))),0,IF($X99="NNN",SUM(Expenses!JK$20:JK$24)*$F99,IF($X99="FSG",0,IF($X99="MG",SUMPRODUCT(Expenses!JK$20:JK$24,$Z99:$Z103)*$F99,MAX((Expenses!JK$20-$AB99/12)*$AA99*$F99,0)+MAX((Expenses!JK$21-$AB100/12)*$AA100*$F99,0)+MAX((Expenses!JK$22-$AB101/12)*$AA101*$F99,0)+MAX((Expenses!JK$23-$AB102/12)*$AA102*$F99,0)+MAX((Expenses!JK$24-$AB103/12)*$AA103*$F99,0)))))</f>
        <v>498.52705856905737</v>
      </c>
      <c r="JN270" s="154">
        <f>IF(OR(JN$165&lt;=EOMONTH($E99,$R99*(1-$O99)),JN$165&gt;EOMONTH($E99,$P99*12*(1-$O99)+$Q99*12*$O99+$R99*(1-$O99))),0,IF($X99="NNN",SUM(Expenses!JL$20:JL$24)*$F99,IF($X99="FSG",0,IF($X99="MG",SUMPRODUCT(Expenses!JL$20:JL$24,$Z99:$Z103)*$F99,MAX((Expenses!JL$20-$AB99/12)*$AA99*$F99,0)+MAX((Expenses!JL$21-$AB100/12)*$AA100*$F99,0)+MAX((Expenses!JL$22-$AB101/12)*$AA101*$F99,0)+MAX((Expenses!JL$23-$AB102/12)*$AA102*$F99,0)+MAX((Expenses!JL$24-$AB103/12)*$AA103*$F99,0)))))</f>
        <v>499.40835662191154</v>
      </c>
      <c r="JO270" s="154">
        <f>IF(OR(JO$165&lt;=EOMONTH($E99,$R99*(1-$O99)),JO$165&gt;EOMONTH($E99,$P99*12*(1-$O99)+$Q99*12*$O99+$R99*(1-$O99))),0,IF($X99="NNN",SUM(Expenses!JM$20:JM$24)*$F99,IF($X99="FSG",0,IF($X99="MG",SUMPRODUCT(Expenses!JM$20:JM$24,$Z99:$Z103)*$F99,MAX((Expenses!JM$20-$AB99/12)*$AA99*$F99,0)+MAX((Expenses!JM$21-$AB100/12)*$AA100*$F99,0)+MAX((Expenses!JM$22-$AB101/12)*$AA101*$F99,0)+MAX((Expenses!JM$23-$AB102/12)*$AA102*$F99,0)+MAX((Expenses!JM$24-$AB103/12)*$AA103*$F99,0)))))</f>
        <v>500.29182819351371</v>
      </c>
      <c r="JP270" s="154">
        <f>IF(OR(JP$165&lt;=EOMONTH($E99,$R99*(1-$O99)),JP$165&gt;EOMONTH($E99,$P99*12*(1-$O99)+$Q99*12*$O99+$R99*(1-$O99))),0,IF($X99="NNN",SUM(Expenses!JN$20:JN$24)*$F99,IF($X99="FSG",0,IF($X99="MG",SUMPRODUCT(Expenses!JN$20:JN$24,$Z99:$Z103)*$F99,MAX((Expenses!JN$20-$AB99/12)*$AA99*$F99,0)+MAX((Expenses!JN$21-$AB100/12)*$AA100*$F99,0)+MAX((Expenses!JN$22-$AB101/12)*$AA101*$F99,0)+MAX((Expenses!JN$23-$AB102/12)*$AA102*$F99,0)+MAX((Expenses!JN$24-$AB103/12)*$AA103*$F99,0)))))</f>
        <v>501.17747864434773</v>
      </c>
      <c r="JQ270" s="154">
        <f>IF(OR(JQ$165&lt;=EOMONTH($E99,$R99*(1-$O99)),JQ$165&gt;EOMONTH($E99,$P99*12*(1-$O99)+$Q99*12*$O99+$R99*(1-$O99))),0,IF($X99="NNN",SUM(Expenses!JO$20:JO$24)*$F99,IF($X99="FSG",0,IF($X99="MG",SUMPRODUCT(Expenses!JO$20:JO$24,$Z99:$Z103)*$F99,MAX((Expenses!JO$20-$AB99/12)*$AA99*$F99,0)+MAX((Expenses!JO$21-$AB100/12)*$AA100*$F99,0)+MAX((Expenses!JO$22-$AB101/12)*$AA101*$F99,0)+MAX((Expenses!JO$23-$AB102/12)*$AA102*$F99,0)+MAX((Expenses!JO$24-$AB103/12)*$AA103*$F99,0)))))</f>
        <v>502.06531334811751</v>
      </c>
      <c r="JR270" s="154">
        <f>IF(OR(JR$165&lt;=EOMONTH($E99,$R99*(1-$O99)),JR$165&gt;EOMONTH($E99,$P99*12*(1-$O99)+$Q99*12*$O99+$R99*(1-$O99))),0,IF($X99="NNN",SUM(Expenses!JP$20:JP$24)*$F99,IF($X99="FSG",0,IF($X99="MG",SUMPRODUCT(Expenses!JP$20:JP$24,$Z99:$Z103)*$F99,MAX((Expenses!JP$20-$AB99/12)*$AA99*$F99,0)+MAX((Expenses!JP$21-$AB100/12)*$AA100*$F99,0)+MAX((Expenses!JP$22-$AB101/12)*$AA101*$F99,0)+MAX((Expenses!JP$23-$AB102/12)*$AA102*$F99,0)+MAX((Expenses!JP$24-$AB103/12)*$AA103*$F99,0)))))</f>
        <v>502.95533769177985</v>
      </c>
      <c r="JS270" s="154">
        <f>IF(OR(JS$165&lt;=EOMONTH($E99,$R99*(1-$O99)),JS$165&gt;EOMONTH($E99,$P99*12*(1-$O99)+$Q99*12*$O99+$R99*(1-$O99))),0,IF($X99="NNN",SUM(Expenses!JQ$20:JQ$24)*$F99,IF($X99="FSG",0,IF($X99="MG",SUMPRODUCT(Expenses!JQ$20:JQ$24,$Z99:$Z103)*$F99,MAX((Expenses!JQ$20-$AB99/12)*$AA99*$F99,0)+MAX((Expenses!JQ$21-$AB100/12)*$AA100*$F99,0)+MAX((Expenses!JQ$22-$AB101/12)*$AA101*$F99,0)+MAX((Expenses!JQ$23-$AB102/12)*$AA102*$F99,0)+MAX((Expenses!JQ$24-$AB103/12)*$AA103*$F99,0)))))</f>
        <v>503.84755707557775</v>
      </c>
      <c r="JT270" s="154">
        <f>IF(OR(JT$165&lt;=EOMONTH($E99,$R99*(1-$O99)),JT$165&gt;EOMONTH($E99,$P99*12*(1-$O99)+$Q99*12*$O99+$R99*(1-$O99))),0,IF($X99="NNN",SUM(Expenses!JR$20:JR$24)*$F99,IF($X99="FSG",0,IF($X99="MG",SUMPRODUCT(Expenses!JR$20:JR$24,$Z99:$Z103)*$F99,MAX((Expenses!JR$20-$AB99/12)*$AA99*$F99,0)+MAX((Expenses!JR$21-$AB100/12)*$AA100*$F99,0)+MAX((Expenses!JR$22-$AB101/12)*$AA101*$F99,0)+MAX((Expenses!JR$23-$AB102/12)*$AA102*$F99,0)+MAX((Expenses!JR$24-$AB103/12)*$AA103*$F99,0)))))</f>
        <v>508.97757392213271</v>
      </c>
      <c r="JU270" s="154">
        <f>IF(OR(JU$165&lt;=EOMONTH($E99,$R99*(1-$O99)),JU$165&gt;EOMONTH($E99,$P99*12*(1-$O99)+$Q99*12*$O99+$R99*(1-$O99))),0,IF($X99="NNN",SUM(Expenses!JS$20:JS$24)*$F99,IF($X99="FSG",0,IF($X99="MG",SUMPRODUCT(Expenses!JS$20:JS$24,$Z99:$Z103)*$F99,MAX((Expenses!JS$20-$AB99/12)*$AA99*$F99,0)+MAX((Expenses!JS$21-$AB100/12)*$AA100*$F99,0)+MAX((Expenses!JS$22-$AB101/12)*$AA101*$F99,0)+MAX((Expenses!JS$23-$AB102/12)*$AA102*$F99,0)+MAX((Expenses!JS$24-$AB103/12)*$AA103*$F99,0)))))</f>
        <v>509.8741996402361</v>
      </c>
      <c r="JV270" s="154">
        <f>IF(OR(JV$165&lt;=EOMONTH($E99,$R99*(1-$O99)),JV$165&gt;EOMONTH($E99,$P99*12*(1-$O99)+$Q99*12*$O99+$R99*(1-$O99))),0,IF($X99="NNN",SUM(Expenses!JT$20:JT$24)*$F99,IF($X99="FSG",0,IF($X99="MG",SUMPRODUCT(Expenses!JT$20:JT$24,$Z99:$Z103)*$F99,MAX((Expenses!JT$20-$AB99/12)*$AA99*$F99,0)+MAX((Expenses!JT$21-$AB100/12)*$AA100*$F99,0)+MAX((Expenses!JT$22-$AB101/12)*$AA101*$F99,0)+MAX((Expenses!JT$23-$AB102/12)*$AA102*$F99,0)+MAX((Expenses!JT$24-$AB103/12)*$AA103*$F99,0)))))</f>
        <v>510.77303667924497</v>
      </c>
      <c r="JW270" s="154">
        <f>IF(OR(JW$165&lt;=EOMONTH($E99,$R99*(1-$O99)),JW$165&gt;EOMONTH($E99,$P99*12*(1-$O99)+$Q99*12*$O99+$R99*(1-$O99))),0,IF($X99="NNN",SUM(Expenses!JU$20:JU$24)*$F99,IF($X99="FSG",0,IF($X99="MG",SUMPRODUCT(Expenses!JU$20:JU$24,$Z99:$Z103)*$F99,MAX((Expenses!JU$20-$AB99/12)*$AA99*$F99,0)+MAX((Expenses!JU$21-$AB100/12)*$AA100*$F99,0)+MAX((Expenses!JU$22-$AB101/12)*$AA101*$F99,0)+MAX((Expenses!JU$23-$AB102/12)*$AA102*$F99,0)+MAX((Expenses!JU$24-$AB103/12)*$AA103*$F99,0)))))</f>
        <v>511.67409049287346</v>
      </c>
      <c r="JX270" s="154">
        <f>IF(OR(JX$165&lt;=EOMONTH($E99,$R99*(1-$O99)),JX$165&gt;EOMONTH($E99,$P99*12*(1-$O99)+$Q99*12*$O99+$R99*(1-$O99))),0,IF($X99="NNN",SUM(Expenses!JV$20:JV$24)*$F99,IF($X99="FSG",0,IF($X99="MG",SUMPRODUCT(Expenses!JV$20:JV$24,$Z99:$Z103)*$F99,MAX((Expenses!JV$20-$AB99/12)*$AA99*$F99,0)+MAX((Expenses!JV$21-$AB100/12)*$AA100*$F99,0)+MAX((Expenses!JV$22-$AB101/12)*$AA101*$F99,0)+MAX((Expenses!JV$23-$AB102/12)*$AA102*$F99,0)+MAX((Expenses!JV$24-$AB103/12)*$AA103*$F99,0)))))</f>
        <v>512.57736654828568</v>
      </c>
      <c r="JY270" s="154">
        <f>IF(OR(JY$165&lt;=EOMONTH($E99,$R99*(1-$O99)),JY$165&gt;EOMONTH($E99,$P99*12*(1-$O99)+$Q99*12*$O99+$R99*(1-$O99))),0,IF($X99="NNN",SUM(Expenses!JW$20:JW$24)*$F99,IF($X99="FSG",0,IF($X99="MG",SUMPRODUCT(Expenses!JW$20:JW$24,$Z99:$Z103)*$F99,MAX((Expenses!JW$20-$AB99/12)*$AA99*$F99,0)+MAX((Expenses!JW$21-$AB100/12)*$AA100*$F99,0)+MAX((Expenses!JW$22-$AB101/12)*$AA101*$F99,0)+MAX((Expenses!JW$23-$AB102/12)*$AA102*$F99,0)+MAX((Expenses!JW$24-$AB103/12)*$AA103*$F99,0)))))</f>
        <v>513.48287032612939</v>
      </c>
      <c r="JZ270" s="154">
        <f>IF(OR(JZ$165&lt;=EOMONTH($E99,$R99*(1-$O99)),JZ$165&gt;EOMONTH($E99,$P99*12*(1-$O99)+$Q99*12*$O99+$R99*(1-$O99))),0,IF($X99="NNN",SUM(Expenses!JX$20:JX$24)*$F99,IF($X99="FSG",0,IF($X99="MG",SUMPRODUCT(Expenses!JX$20:JX$24,$Z99:$Z103)*$F99,MAX((Expenses!JX$20-$AB99/12)*$AA99*$F99,0)+MAX((Expenses!JX$21-$AB100/12)*$AA100*$F99,0)+MAX((Expenses!JX$22-$AB101/12)*$AA101*$F99,0)+MAX((Expenses!JX$23-$AB102/12)*$AA102*$F99,0)+MAX((Expenses!JX$24-$AB103/12)*$AA103*$F99,0)))))</f>
        <v>514.39060732056919</v>
      </c>
      <c r="KA270" s="154">
        <f>IF(OR(KA$165&lt;=EOMONTH($E99,$R99*(1-$O99)),KA$165&gt;EOMONTH($E99,$P99*12*(1-$O99)+$Q99*12*$O99+$R99*(1-$O99))),0,IF($X99="NNN",SUM(Expenses!JY$20:JY$24)*$F99,IF($X99="FSG",0,IF($X99="MG",SUMPRODUCT(Expenses!JY$20:JY$24,$Z99:$Z103)*$F99,MAX((Expenses!JY$20-$AB99/12)*$AA99*$F99,0)+MAX((Expenses!JY$21-$AB100/12)*$AA100*$F99,0)+MAX((Expenses!JY$22-$AB101/12)*$AA101*$F99,0)+MAX((Expenses!JY$23-$AB102/12)*$AA102*$F99,0)+MAX((Expenses!JY$24-$AB103/12)*$AA103*$F99,0)))))</f>
        <v>515.30058303931946</v>
      </c>
      <c r="KB270" s="154">
        <f>IF(OR(KB$165&lt;=EOMONTH($E99,$R99*(1-$O99)),KB$165&gt;EOMONTH($E99,$P99*12*(1-$O99)+$Q99*12*$O99+$R99*(1-$O99))),0,IF($X99="NNN",SUM(Expenses!JZ$20:JZ$24)*$F99,IF($X99="FSG",0,IF($X99="MG",SUMPRODUCT(Expenses!JZ$20:JZ$24,$Z99:$Z103)*$F99,MAX((Expenses!JZ$20-$AB99/12)*$AA99*$F99,0)+MAX((Expenses!JZ$21-$AB100/12)*$AA100*$F99,0)+MAX((Expenses!JZ$22-$AB101/12)*$AA101*$F99,0)+MAX((Expenses!JZ$23-$AB102/12)*$AA102*$F99,0)+MAX((Expenses!JZ$24-$AB103/12)*$AA103*$F99,0)))))</f>
        <v>516.21280300367857</v>
      </c>
      <c r="KC270" s="154">
        <f>IF(OR(KC$165&lt;=EOMONTH($E99,$R99*(1-$O99)),KC$165&gt;EOMONTH($E99,$P99*12*(1-$O99)+$Q99*12*$O99+$R99*(1-$O99))),0,IF($X99="NNN",SUM(Expenses!KA$20:KA$24)*$F99,IF($X99="FSG",0,IF($X99="MG",SUMPRODUCT(Expenses!KA$20:KA$24,$Z99:$Z103)*$F99,MAX((Expenses!KA$20-$AB99/12)*$AA99*$F99,0)+MAX((Expenses!KA$21-$AB100/12)*$AA100*$F99,0)+MAX((Expenses!KA$22-$AB101/12)*$AA101*$F99,0)+MAX((Expenses!KA$23-$AB102/12)*$AA102*$F99,0)+MAX((Expenses!KA$24-$AB103/12)*$AA103*$F99,0)))))</f>
        <v>517.12727274856138</v>
      </c>
      <c r="KD270" s="154">
        <f>IF(OR(KD$165&lt;=EOMONTH($E99,$R99*(1-$O99)),KD$165&gt;EOMONTH($E99,$P99*12*(1-$O99)+$Q99*12*$O99+$R99*(1-$O99))),0,IF($X99="NNN",SUM(Expenses!KB$20:KB$24)*$F99,IF($X99="FSG",0,IF($X99="MG",SUMPRODUCT(Expenses!KB$20:KB$24,$Z99:$Z103)*$F99,MAX((Expenses!KB$20-$AB99/12)*$AA99*$F99,0)+MAX((Expenses!KB$21-$AB100/12)*$AA100*$F99,0)+MAX((Expenses!KB$22-$AB101/12)*$AA101*$F99,0)+MAX((Expenses!KB$23-$AB102/12)*$AA102*$F99,0)+MAX((Expenses!KB$24-$AB103/12)*$AA103*$F99,0)))))</f>
        <v>518.0439978225337</v>
      </c>
      <c r="KE270" s="154">
        <f>IF(OR(KE$165&lt;=EOMONTH($E99,$R99*(1-$O99)),KE$165&gt;EOMONTH($E99,$P99*12*(1-$O99)+$Q99*12*$O99+$R99*(1-$O99))),0,IF($X99="NNN",SUM(Expenses!KC$20:KC$24)*$F99,IF($X99="FSG",0,IF($X99="MG",SUMPRODUCT(Expenses!KC$20:KC$24,$Z99:$Z103)*$F99,MAX((Expenses!KC$20-$AB99/12)*$AA99*$F99,0)+MAX((Expenses!KC$21-$AB100/12)*$AA100*$F99,0)+MAX((Expenses!KC$22-$AB101/12)*$AA101*$F99,0)+MAX((Expenses!KC$23-$AB102/12)*$AA102*$F99,0)+MAX((Expenses!KC$24-$AB103/12)*$AA103*$F99,0)))))</f>
        <v>518.96298378784547</v>
      </c>
      <c r="KF270" s="154">
        <f>IF(OR(KF$165&lt;=EOMONTH($E99,$R99*(1-$O99)),KF$165&gt;EOMONTH($E99,$P99*12*(1-$O99)+$Q99*12*$O99+$R99*(1-$O99))),0,IF($X99="NNN",SUM(Expenses!KD$20:KD$24)*$F99,IF($X99="FSG",0,IF($X99="MG",SUMPRODUCT(Expenses!KD$20:KD$24,$Z99:$Z103)*$F99,MAX((Expenses!KD$20-$AB99/12)*$AA99*$F99,0)+MAX((Expenses!KD$21-$AB100/12)*$AA100*$F99,0)+MAX((Expenses!KD$22-$AB101/12)*$AA101*$F99,0)+MAX((Expenses!KD$23-$AB102/12)*$AA102*$F99,0)+MAX((Expenses!KD$24-$AB103/12)*$AA103*$F99,0)))))</f>
        <v>524.24690113979705</v>
      </c>
      <c r="KG270" s="154">
        <f>IF(OR(KG$165&lt;=EOMONTH($E99,$R99*(1-$O99)),KG$165&gt;EOMONTH($E99,$P99*12*(1-$O99)+$Q99*12*$O99+$R99*(1-$O99))),0,IF($X99="NNN",SUM(Expenses!KE$20:KE$24)*$F99,IF($X99="FSG",0,IF($X99="MG",SUMPRODUCT(Expenses!KE$20:KE$24,$Z99:$Z103)*$F99,MAX((Expenses!KE$20-$AB99/12)*$AA99*$F99,0)+MAX((Expenses!KE$21-$AB100/12)*$AA100*$F99,0)+MAX((Expenses!KE$22-$AB101/12)*$AA101*$F99,0)+MAX((Expenses!KE$23-$AB102/12)*$AA102*$F99,0)+MAX((Expenses!KE$24-$AB103/12)*$AA103*$F99,0)))))</f>
        <v>525.17042562944346</v>
      </c>
      <c r="KH270" s="154">
        <f>IF(OR(KH$165&lt;=EOMONTH($E99,$R99*(1-$O99)),KH$165&gt;EOMONTH($E99,$P99*12*(1-$O99)+$Q99*12*$O99+$R99*(1-$O99))),0,IF($X99="NNN",SUM(Expenses!KF$20:KF$24)*$F99,IF($X99="FSG",0,IF($X99="MG",SUMPRODUCT(Expenses!KF$20:KF$24,$Z99:$Z103)*$F99,MAX((Expenses!KF$20-$AB99/12)*$AA99*$F99,0)+MAX((Expenses!KF$21-$AB100/12)*$AA100*$F99,0)+MAX((Expenses!KF$22-$AB101/12)*$AA101*$F99,0)+MAX((Expenses!KF$23-$AB102/12)*$AA102*$F99,0)+MAX((Expenses!KF$24-$AB103/12)*$AA103*$F99,0)))))</f>
        <v>526.09622777962272</v>
      </c>
      <c r="KI270" s="154">
        <f>IF(OR(KI$165&lt;=EOMONTH($E99,$R99*(1-$O99)),KI$165&gt;EOMONTH($E99,$P99*12*(1-$O99)+$Q99*12*$O99+$R99*(1-$O99))),0,IF($X99="NNN",SUM(Expenses!KG$20:KG$24)*$F99,IF($X99="FSG",0,IF($X99="MG",SUMPRODUCT(Expenses!KG$20:KG$24,$Z99:$Z103)*$F99,MAX((Expenses!KG$20-$AB99/12)*$AA99*$F99,0)+MAX((Expenses!KG$21-$AB100/12)*$AA100*$F99,0)+MAX((Expenses!KG$22-$AB101/12)*$AA101*$F99,0)+MAX((Expenses!KG$23-$AB102/12)*$AA102*$F99,0)+MAX((Expenses!KG$24-$AB103/12)*$AA103*$F99,0)))))</f>
        <v>527.02431320766004</v>
      </c>
      <c r="KJ270" s="154">
        <f>IF(OR(KJ$165&lt;=EOMONTH($E99,$R99*(1-$O99)),KJ$165&gt;EOMONTH($E99,$P99*12*(1-$O99)+$Q99*12*$O99+$R99*(1-$O99))),0,IF($X99="NNN",SUM(Expenses!KH$20:KH$24)*$F99,IF($X99="FSG",0,IF($X99="MG",SUMPRODUCT(Expenses!KH$20:KH$24,$Z99:$Z103)*$F99,MAX((Expenses!KH$20-$AB99/12)*$AA99*$F99,0)+MAX((Expenses!KH$21-$AB100/12)*$AA100*$F99,0)+MAX((Expenses!KH$22-$AB101/12)*$AA101*$F99,0)+MAX((Expenses!KH$23-$AB102/12)*$AA102*$F99,0)+MAX((Expenses!KH$24-$AB103/12)*$AA103*$F99,0)))))</f>
        <v>527.95468754473472</v>
      </c>
      <c r="KK270" s="154">
        <f>IF(OR(KK$165&lt;=EOMONTH($E99,$R99*(1-$O99)),KK$165&gt;EOMONTH($E99,$P99*12*(1-$O99)+$Q99*12*$O99+$R99*(1-$O99))),0,IF($X99="NNN",SUM(Expenses!KI$20:KI$24)*$F99,IF($X99="FSG",0,IF($X99="MG",SUMPRODUCT(Expenses!KI$20:KI$24,$Z99:$Z103)*$F99,MAX((Expenses!KI$20-$AB99/12)*$AA99*$F99,0)+MAX((Expenses!KI$21-$AB100/12)*$AA100*$F99,0)+MAX((Expenses!KI$22-$AB101/12)*$AA101*$F99,0)+MAX((Expenses!KI$23-$AB102/12)*$AA102*$F99,0)+MAX((Expenses!KI$24-$AB103/12)*$AA103*$F99,0)))))</f>
        <v>528.88735643591383</v>
      </c>
      <c r="KL270" s="154">
        <f>IF(OR(KL$165&lt;=EOMONTH($E99,$R99*(1-$O99)),KL$165&gt;EOMONTH($E99,$P99*12*(1-$O99)+$Q99*12*$O99+$R99*(1-$O99))),0,IF($X99="NNN",SUM(Expenses!KJ$20:KJ$24)*$F99,IF($X99="FSG",0,IF($X99="MG",SUMPRODUCT(Expenses!KJ$20:KJ$24,$Z99:$Z103)*$F99,MAX((Expenses!KJ$20-$AB99/12)*$AA99*$F99,0)+MAX((Expenses!KJ$21-$AB100/12)*$AA100*$F99,0)+MAX((Expenses!KJ$22-$AB101/12)*$AA101*$F99,0)+MAX((Expenses!KJ$23-$AB102/12)*$AA102*$F99,0)+MAX((Expenses!KJ$24-$AB103/12)*$AA103*$F99,0)))))</f>
        <v>529.82232554018663</v>
      </c>
      <c r="KM270" s="154">
        <f>IF(OR(KM$165&lt;=EOMONTH($E99,$R99*(1-$O99)),KM$165&gt;EOMONTH($E99,$P99*12*(1-$O99)+$Q99*12*$O99+$R99*(1-$O99))),0,IF($X99="NNN",SUM(Expenses!KK$20:KK$24)*$F99,IF($X99="FSG",0,IF($X99="MG",SUMPRODUCT(Expenses!KK$20:KK$24,$Z99:$Z103)*$F99,MAX((Expenses!KK$20-$AB99/12)*$AA99*$F99,0)+MAX((Expenses!KK$21-$AB100/12)*$AA100*$F99,0)+MAX((Expenses!KK$22-$AB101/12)*$AA101*$F99,0)+MAX((Expenses!KK$23-$AB102/12)*$AA102*$F99,0)+MAX((Expenses!KK$24-$AB103/12)*$AA103*$F99,0)))))</f>
        <v>530.7596005304996</v>
      </c>
      <c r="KN270" s="154">
        <f>IF(OR(KN$165&lt;=EOMONTH($E99,$R99*(1-$O99)),KN$165&gt;EOMONTH($E99,$P99*12*(1-$O99)+$Q99*12*$O99+$R99*(1-$O99))),0,IF($X99="NNN",SUM(Expenses!KL$20:KL$24)*$F99,IF($X99="FSG",0,IF($X99="MG",SUMPRODUCT(Expenses!KL$20:KL$24,$Z99:$Z103)*$F99,MAX((Expenses!KL$20-$AB99/12)*$AA99*$F99,0)+MAX((Expenses!KL$21-$AB100/12)*$AA100*$F99,0)+MAX((Expenses!KL$22-$AB101/12)*$AA101*$F99,0)+MAX((Expenses!KL$23-$AB102/12)*$AA102*$F99,0)+MAX((Expenses!KL$24-$AB103/12)*$AA103*$F99,0)))))</f>
        <v>531.69918709378942</v>
      </c>
      <c r="KO270" s="154">
        <f>IF(OR(KO$165&lt;=EOMONTH($E99,$R99*(1-$O99)),KO$165&gt;EOMONTH($E99,$P99*12*(1-$O99)+$Q99*12*$O99+$R99*(1-$O99))),0,IF($X99="NNN",SUM(Expenses!KM$20:KM$24)*$F99,IF($X99="FSG",0,IF($X99="MG",SUMPRODUCT(Expenses!KM$20:KM$24,$Z99:$Z103)*$F99,MAX((Expenses!KM$20-$AB99/12)*$AA99*$F99,0)+MAX((Expenses!KM$21-$AB100/12)*$AA100*$F99,0)+MAX((Expenses!KM$22-$AB101/12)*$AA101*$F99,0)+MAX((Expenses!KM$23-$AB102/12)*$AA102*$F99,0)+MAX((Expenses!KM$24-$AB103/12)*$AA103*$F99,0)))))</f>
        <v>532.64109093101865</v>
      </c>
      <c r="KP270" s="154">
        <f>IF(OR(KP$165&lt;=EOMONTH($E99,$R99*(1-$O99)),KP$165&gt;EOMONTH($E99,$P99*12*(1-$O99)+$Q99*12*$O99+$R99*(1-$O99))),0,IF($X99="NNN",SUM(Expenses!KN$20:KN$24)*$F99,IF($X99="FSG",0,IF($X99="MG",SUMPRODUCT(Expenses!KN$20:KN$24,$Z99:$Z103)*$F99,MAX((Expenses!KN$20-$AB99/12)*$AA99*$F99,0)+MAX((Expenses!KN$21-$AB100/12)*$AA100*$F99,0)+MAX((Expenses!KN$22-$AB101/12)*$AA101*$F99,0)+MAX((Expenses!KN$23-$AB102/12)*$AA102*$F99,0)+MAX((Expenses!KN$24-$AB103/12)*$AA103*$F99,0)))))</f>
        <v>533.58531775721019</v>
      </c>
      <c r="KQ270" s="154">
        <f>IF(OR(KQ$165&lt;=EOMONTH($E99,$R99*(1-$O99)),KQ$165&gt;EOMONTH($E99,$P99*12*(1-$O99)+$Q99*12*$O99+$R99*(1-$O99))),0,IF($X99="NNN",SUM(Expenses!KO$20:KO$24)*$F99,IF($X99="FSG",0,IF($X99="MG",SUMPRODUCT(Expenses!KO$20:KO$24,$Z99:$Z103)*$F99,MAX((Expenses!KO$20-$AB99/12)*$AA99*$F99,0)+MAX((Expenses!KO$21-$AB100/12)*$AA100*$F99,0)+MAX((Expenses!KO$22-$AB101/12)*$AA101*$F99,0)+MAX((Expenses!KO$23-$AB102/12)*$AA102*$F99,0)+MAX((Expenses!KO$24-$AB103/12)*$AA103*$F99,0)))))</f>
        <v>0</v>
      </c>
      <c r="KR270" s="154">
        <f>IF(OR(KR$165&lt;=EOMONTH($E99,$R99*(1-$O99)),KR$165&gt;EOMONTH($E99,$P99*12*(1-$O99)+$Q99*12*$O99+$R99*(1-$O99))),0,IF($X99="NNN",SUM(Expenses!KP$20:KP$24)*$F99,IF($X99="FSG",0,IF($X99="MG",SUMPRODUCT(Expenses!KP$20:KP$24,$Z99:$Z103)*$F99,MAX((Expenses!KP$20-$AB99/12)*$AA99*$F99,0)+MAX((Expenses!KP$21-$AB100/12)*$AA100*$F99,0)+MAX((Expenses!KP$22-$AB101/12)*$AA101*$F99,0)+MAX((Expenses!KP$23-$AB102/12)*$AA102*$F99,0)+MAX((Expenses!KP$24-$AB103/12)*$AA103*$F99,0)))))</f>
        <v>0</v>
      </c>
      <c r="KS270" s="154">
        <f>IF(OR(KS$165&lt;=EOMONTH($E99,$R99*(1-$O99)),KS$165&gt;EOMONTH($E99,$P99*12*(1-$O99)+$Q99*12*$O99+$R99*(1-$O99))),0,IF($X99="NNN",SUM(Expenses!KQ$20:KQ$24)*$F99,IF($X99="FSG",0,IF($X99="MG",SUMPRODUCT(Expenses!KQ$20:KQ$24,$Z99:$Z103)*$F99,MAX((Expenses!KQ$20-$AB99/12)*$AA99*$F99,0)+MAX((Expenses!KQ$21-$AB100/12)*$AA100*$F99,0)+MAX((Expenses!KQ$22-$AB101/12)*$AA101*$F99,0)+MAX((Expenses!KQ$23-$AB102/12)*$AA102*$F99,0)+MAX((Expenses!KQ$24-$AB103/12)*$AA103*$F99,0)))))</f>
        <v>0</v>
      </c>
      <c r="KT270" s="154">
        <f>IF(OR(KT$165&lt;=EOMONTH($E99,$R99*(1-$O99)),KT$165&gt;EOMONTH($E99,$P99*12*(1-$O99)+$Q99*12*$O99+$R99*(1-$O99))),0,IF($X99="NNN",SUM(Expenses!KR$20:KR$24)*$F99,IF($X99="FSG",0,IF($X99="MG",SUMPRODUCT(Expenses!KR$20:KR$24,$Z99:$Z103)*$F99,MAX((Expenses!KR$20-$AB99/12)*$AA99*$F99,0)+MAX((Expenses!KR$21-$AB100/12)*$AA100*$F99,0)+MAX((Expenses!KR$22-$AB101/12)*$AA101*$F99,0)+MAX((Expenses!KR$23-$AB102/12)*$AA102*$F99,0)+MAX((Expenses!KR$24-$AB103/12)*$AA103*$F99,0)))))</f>
        <v>0</v>
      </c>
      <c r="KU270" s="154">
        <f>IF(OR(KU$165&lt;=EOMONTH($E99,$R99*(1-$O99)),KU$165&gt;EOMONTH($E99,$P99*12*(1-$O99)+$Q99*12*$O99+$R99*(1-$O99))),0,IF($X99="NNN",SUM(Expenses!KS$20:KS$24)*$F99,IF($X99="FSG",0,IF($X99="MG",SUMPRODUCT(Expenses!KS$20:KS$24,$Z99:$Z103)*$F99,MAX((Expenses!KS$20-$AB99/12)*$AA99*$F99,0)+MAX((Expenses!KS$21-$AB100/12)*$AA100*$F99,0)+MAX((Expenses!KS$22-$AB101/12)*$AA101*$F99,0)+MAX((Expenses!KS$23-$AB102/12)*$AA102*$F99,0)+MAX((Expenses!KS$24-$AB103/12)*$AA103*$F99,0)))))</f>
        <v>0</v>
      </c>
      <c r="KV270" s="154">
        <f>IF(OR(KV$165&lt;=EOMONTH($E99,$R99*(1-$O99)),KV$165&gt;EOMONTH($E99,$P99*12*(1-$O99)+$Q99*12*$O99+$R99*(1-$O99))),0,IF($X99="NNN",SUM(Expenses!KT$20:KT$24)*$F99,IF($X99="FSG",0,IF($X99="MG",SUMPRODUCT(Expenses!KT$20:KT$24,$Z99:$Z103)*$F99,MAX((Expenses!KT$20-$AB99/12)*$AA99*$F99,0)+MAX((Expenses!KT$21-$AB100/12)*$AA100*$F99,0)+MAX((Expenses!KT$22-$AB101/12)*$AA101*$F99,0)+MAX((Expenses!KT$23-$AB102/12)*$AA102*$F99,0)+MAX((Expenses!KT$24-$AB103/12)*$AA103*$F99,0)))))</f>
        <v>0</v>
      </c>
      <c r="KW270" s="154">
        <f>IF(OR(KW$165&lt;=EOMONTH($E99,$R99*(1-$O99)),KW$165&gt;EOMONTH($E99,$P99*12*(1-$O99)+$Q99*12*$O99+$R99*(1-$O99))),0,IF($X99="NNN",SUM(Expenses!KU$20:KU$24)*$F99,IF($X99="FSG",0,IF($X99="MG",SUMPRODUCT(Expenses!KU$20:KU$24,$Z99:$Z103)*$F99,MAX((Expenses!KU$20-$AB99/12)*$AA99*$F99,0)+MAX((Expenses!KU$21-$AB100/12)*$AA100*$F99,0)+MAX((Expenses!KU$22-$AB101/12)*$AA101*$F99,0)+MAX((Expenses!KU$23-$AB102/12)*$AA102*$F99,0)+MAX((Expenses!KU$24-$AB103/12)*$AA103*$F99,0)))))</f>
        <v>0</v>
      </c>
      <c r="KX270" s="154">
        <f>IF(OR(KX$165&lt;=EOMONTH($E99,$R99*(1-$O99)),KX$165&gt;EOMONTH($E99,$P99*12*(1-$O99)+$Q99*12*$O99+$R99*(1-$O99))),0,IF($X99="NNN",SUM(Expenses!KV$20:KV$24)*$F99,IF($X99="FSG",0,IF($X99="MG",SUMPRODUCT(Expenses!KV$20:KV$24,$Z99:$Z103)*$F99,MAX((Expenses!KV$20-$AB99/12)*$AA99*$F99,0)+MAX((Expenses!KV$21-$AB100/12)*$AA100*$F99,0)+MAX((Expenses!KV$22-$AB101/12)*$AA101*$F99,0)+MAX((Expenses!KV$23-$AB102/12)*$AA102*$F99,0)+MAX((Expenses!KV$24-$AB103/12)*$AA103*$F99,0)))))</f>
        <v>0</v>
      </c>
      <c r="KY270" s="154">
        <f>IF(OR(KY$165&lt;=EOMONTH($E99,$R99*(1-$O99)),KY$165&gt;EOMONTH($E99,$P99*12*(1-$O99)+$Q99*12*$O99+$R99*(1-$O99))),0,IF($X99="NNN",SUM(Expenses!KW$20:KW$24)*$F99,IF($X99="FSG",0,IF($X99="MG",SUMPRODUCT(Expenses!KW$20:KW$24,$Z99:$Z103)*$F99,MAX((Expenses!KW$20-$AB99/12)*$AA99*$F99,0)+MAX((Expenses!KW$21-$AB100/12)*$AA100*$F99,0)+MAX((Expenses!KW$22-$AB101/12)*$AA101*$F99,0)+MAX((Expenses!KW$23-$AB102/12)*$AA102*$F99,0)+MAX((Expenses!KW$24-$AB103/12)*$AA103*$F99,0)))))</f>
        <v>0</v>
      </c>
      <c r="KZ270" s="154">
        <f>IF(OR(KZ$165&lt;=EOMONTH($E99,$R99*(1-$O99)),KZ$165&gt;EOMONTH($E99,$P99*12*(1-$O99)+$Q99*12*$O99+$R99*(1-$O99))),0,IF($X99="NNN",SUM(Expenses!KX$20:KX$24)*$F99,IF($X99="FSG",0,IF($X99="MG",SUMPRODUCT(Expenses!KX$20:KX$24,$Z99:$Z103)*$F99,MAX((Expenses!KX$20-$AB99/12)*$AA99*$F99,0)+MAX((Expenses!KX$21-$AB100/12)*$AA100*$F99,0)+MAX((Expenses!KX$22-$AB101/12)*$AA101*$F99,0)+MAX((Expenses!KX$23-$AB102/12)*$AA102*$F99,0)+MAX((Expenses!KX$24-$AB103/12)*$AA103*$F99,0)))))</f>
        <v>0</v>
      </c>
      <c r="LA270" s="154">
        <f>IF(OR(LA$165&lt;=EOMONTH($E99,$R99*(1-$O99)),LA$165&gt;EOMONTH($E99,$P99*12*(1-$O99)+$Q99*12*$O99+$R99*(1-$O99))),0,IF($X99="NNN",SUM(Expenses!KY$20:KY$24)*$F99,IF($X99="FSG",0,IF($X99="MG",SUMPRODUCT(Expenses!KY$20:KY$24,$Z99:$Z103)*$F99,MAX((Expenses!KY$20-$AB99/12)*$AA99*$F99,0)+MAX((Expenses!KY$21-$AB100/12)*$AA100*$F99,0)+MAX((Expenses!KY$22-$AB101/12)*$AA101*$F99,0)+MAX((Expenses!KY$23-$AB102/12)*$AA102*$F99,0)+MAX((Expenses!KY$24-$AB103/12)*$AA103*$F99,0)))))</f>
        <v>0</v>
      </c>
      <c r="LB270" s="154">
        <f>IF(OR(LB$165&lt;=EOMONTH($E99,$R99*(1-$O99)),LB$165&gt;EOMONTH($E99,$P99*12*(1-$O99)+$Q99*12*$O99+$R99*(1-$O99))),0,IF($X99="NNN",SUM(Expenses!KZ$20:KZ$24)*$F99,IF($X99="FSG",0,IF($X99="MG",SUMPRODUCT(Expenses!KZ$20:KZ$24,$Z99:$Z103)*$F99,MAX((Expenses!KZ$20-$AB99/12)*$AA99*$F99,0)+MAX((Expenses!KZ$21-$AB100/12)*$AA100*$F99,0)+MAX((Expenses!KZ$22-$AB101/12)*$AA101*$F99,0)+MAX((Expenses!KZ$23-$AB102/12)*$AA102*$F99,0)+MAX((Expenses!KZ$24-$AB103/12)*$AA103*$F99,0)))))</f>
        <v>0</v>
      </c>
      <c r="LC270" s="154">
        <f>IF(OR(LC$165&lt;=EOMONTH($E99,$R99*(1-$O99)),LC$165&gt;EOMONTH($E99,$P99*12*(1-$O99)+$Q99*12*$O99+$R99*(1-$O99))),0,IF($X99="NNN",SUM(Expenses!LA$20:LA$24)*$F99,IF($X99="FSG",0,IF($X99="MG",SUMPRODUCT(Expenses!LA$20:LA$24,$Z99:$Z103)*$F99,MAX((Expenses!LA$20-$AB99/12)*$AA99*$F99,0)+MAX((Expenses!LA$21-$AB100/12)*$AA100*$F99,0)+MAX((Expenses!LA$22-$AB101/12)*$AA101*$F99,0)+MAX((Expenses!LA$23-$AB102/12)*$AA102*$F99,0)+MAX((Expenses!LA$24-$AB103/12)*$AA103*$F99,0)))))</f>
        <v>0</v>
      </c>
      <c r="LD270" s="154">
        <f>IF(OR(LD$165&lt;=EOMONTH($E99,$R99*(1-$O99)),LD$165&gt;EOMONTH($E99,$P99*12*(1-$O99)+$Q99*12*$O99+$R99*(1-$O99))),0,IF($X99="NNN",SUM(Expenses!LB$20:LB$24)*$F99,IF($X99="FSG",0,IF($X99="MG",SUMPRODUCT(Expenses!LB$20:LB$24,$Z99:$Z103)*$F99,MAX((Expenses!LB$20-$AB99/12)*$AA99*$F99,0)+MAX((Expenses!LB$21-$AB100/12)*$AA100*$F99,0)+MAX((Expenses!LB$22-$AB101/12)*$AA101*$F99,0)+MAX((Expenses!LB$23-$AB102/12)*$AA102*$F99,0)+MAX((Expenses!LB$24-$AB103/12)*$AA103*$F99,0)))))</f>
        <v>0</v>
      </c>
      <c r="LE270" s="154">
        <f>IF(OR(LE$165&lt;=EOMONTH($E99,$R99*(1-$O99)),LE$165&gt;EOMONTH($E99,$P99*12*(1-$O99)+$Q99*12*$O99+$R99*(1-$O99))),0,IF($X99="NNN",SUM(Expenses!LC$20:LC$24)*$F99,IF($X99="FSG",0,IF($X99="MG",SUMPRODUCT(Expenses!LC$20:LC$24,$Z99:$Z103)*$F99,MAX((Expenses!LC$20-$AB99/12)*$AA99*$F99,0)+MAX((Expenses!LC$21-$AB100/12)*$AA100*$F99,0)+MAX((Expenses!LC$22-$AB101/12)*$AA101*$F99,0)+MAX((Expenses!LC$23-$AB102/12)*$AA102*$F99,0)+MAX((Expenses!LC$24-$AB103/12)*$AA103*$F99,0)))))</f>
        <v>0</v>
      </c>
      <c r="LF270" s="154">
        <f>IF(OR(LF$165&lt;=EOMONTH($E99,$R99*(1-$O99)),LF$165&gt;EOMONTH($E99,$P99*12*(1-$O99)+$Q99*12*$O99+$R99*(1-$O99))),0,IF($X99="NNN",SUM(Expenses!LD$20:LD$24)*$F99,IF($X99="FSG",0,IF($X99="MG",SUMPRODUCT(Expenses!LD$20:LD$24,$Z99:$Z103)*$F99,MAX((Expenses!LD$20-$AB99/12)*$AA99*$F99,0)+MAX((Expenses!LD$21-$AB100/12)*$AA100*$F99,0)+MAX((Expenses!LD$22-$AB101/12)*$AA101*$F99,0)+MAX((Expenses!LD$23-$AB102/12)*$AA102*$F99,0)+MAX((Expenses!LD$24-$AB103/12)*$AA103*$F99,0)))))</f>
        <v>0</v>
      </c>
      <c r="LG270" s="154">
        <f>IF(OR(LG$165&lt;=EOMONTH($E99,$R99*(1-$O99)),LG$165&gt;EOMONTH($E99,$P99*12*(1-$O99)+$Q99*12*$O99+$R99*(1-$O99))),0,IF($X99="NNN",SUM(Expenses!LE$20:LE$24)*$F99,IF($X99="FSG",0,IF($X99="MG",SUMPRODUCT(Expenses!LE$20:LE$24,$Z99:$Z103)*$F99,MAX((Expenses!LE$20-$AB99/12)*$AA99*$F99,0)+MAX((Expenses!LE$21-$AB100/12)*$AA100*$F99,0)+MAX((Expenses!LE$22-$AB101/12)*$AA101*$F99,0)+MAX((Expenses!LE$23-$AB102/12)*$AA102*$F99,0)+MAX((Expenses!LE$24-$AB103/12)*$AA103*$F99,0)))))</f>
        <v>0</v>
      </c>
      <c r="LH270" s="154">
        <f>IF(OR(LH$165&lt;=EOMONTH($E99,$R99*(1-$O99)),LH$165&gt;EOMONTH($E99,$P99*12*(1-$O99)+$Q99*12*$O99+$R99*(1-$O99))),0,IF($X99="NNN",SUM(Expenses!LF$20:LF$24)*$F99,IF($X99="FSG",0,IF($X99="MG",SUMPRODUCT(Expenses!LF$20:LF$24,$Z99:$Z103)*$F99,MAX((Expenses!LF$20-$AB99/12)*$AA99*$F99,0)+MAX((Expenses!LF$21-$AB100/12)*$AA100*$F99,0)+MAX((Expenses!LF$22-$AB101/12)*$AA101*$F99,0)+MAX((Expenses!LF$23-$AB102/12)*$AA102*$F99,0)+MAX((Expenses!LF$24-$AB103/12)*$AA103*$F99,0)))))</f>
        <v>0</v>
      </c>
      <c r="LI270" s="154">
        <f>IF(OR(LI$165&lt;=EOMONTH($E99,$R99*(1-$O99)),LI$165&gt;EOMONTH($E99,$P99*12*(1-$O99)+$Q99*12*$O99+$R99*(1-$O99))),0,IF($X99="NNN",SUM(Expenses!LG$20:LG$24)*$F99,IF($X99="FSG",0,IF($X99="MG",SUMPRODUCT(Expenses!LG$20:LG$24,$Z99:$Z103)*$F99,MAX((Expenses!LG$20-$AB99/12)*$AA99*$F99,0)+MAX((Expenses!LG$21-$AB100/12)*$AA100*$F99,0)+MAX((Expenses!LG$22-$AB101/12)*$AA101*$F99,0)+MAX((Expenses!LG$23-$AB102/12)*$AA102*$F99,0)+MAX((Expenses!LG$24-$AB103/12)*$AA103*$F99,0)))))</f>
        <v>0</v>
      </c>
      <c r="LJ270" s="154">
        <f>IF(OR(LJ$165&lt;=EOMONTH($E99,$R99*(1-$O99)),LJ$165&gt;EOMONTH($E99,$P99*12*(1-$O99)+$Q99*12*$O99+$R99*(1-$O99))),0,IF($X99="NNN",SUM(Expenses!LH$20:LH$24)*$F99,IF($X99="FSG",0,IF($X99="MG",SUMPRODUCT(Expenses!LH$20:LH$24,$Z99:$Z103)*$F99,MAX((Expenses!LH$20-$AB99/12)*$AA99*$F99,0)+MAX((Expenses!LH$21-$AB100/12)*$AA100*$F99,0)+MAX((Expenses!LH$22-$AB101/12)*$AA101*$F99,0)+MAX((Expenses!LH$23-$AB102/12)*$AA102*$F99,0)+MAX((Expenses!LH$24-$AB103/12)*$AA103*$F99,0)))))</f>
        <v>0</v>
      </c>
      <c r="LK270" s="154">
        <f>IF(OR(LK$165&lt;=EOMONTH($E99,$R99*(1-$O99)),LK$165&gt;EOMONTH($E99,$P99*12*(1-$O99)+$Q99*12*$O99+$R99*(1-$O99))),0,IF($X99="NNN",SUM(Expenses!LI$20:LI$24)*$F99,IF($X99="FSG",0,IF($X99="MG",SUMPRODUCT(Expenses!LI$20:LI$24,$Z99:$Z103)*$F99,MAX((Expenses!LI$20-$AB99/12)*$AA99*$F99,0)+MAX((Expenses!LI$21-$AB100/12)*$AA100*$F99,0)+MAX((Expenses!LI$22-$AB101/12)*$AA101*$F99,0)+MAX((Expenses!LI$23-$AB102/12)*$AA102*$F99,0)+MAX((Expenses!LI$24-$AB103/12)*$AA103*$F99,0)))))</f>
        <v>0</v>
      </c>
      <c r="LL270" s="154">
        <f>IF(OR(LL$165&lt;=EOMONTH($E99,$R99*(1-$O99)),LL$165&gt;EOMONTH($E99,$P99*12*(1-$O99)+$Q99*12*$O99+$R99*(1-$O99))),0,IF($X99="NNN",SUM(Expenses!LJ$20:LJ$24)*$F99,IF($X99="FSG",0,IF($X99="MG",SUMPRODUCT(Expenses!LJ$20:LJ$24,$Z99:$Z103)*$F99,MAX((Expenses!LJ$20-$AB99/12)*$AA99*$F99,0)+MAX((Expenses!LJ$21-$AB100/12)*$AA100*$F99,0)+MAX((Expenses!LJ$22-$AB101/12)*$AA101*$F99,0)+MAX((Expenses!LJ$23-$AB102/12)*$AA102*$F99,0)+MAX((Expenses!LJ$24-$AB103/12)*$AA103*$F99,0)))))</f>
        <v>0</v>
      </c>
      <c r="LM270" s="154">
        <f>IF(OR(LM$165&lt;=EOMONTH($E99,$R99*(1-$O99)),LM$165&gt;EOMONTH($E99,$P99*12*(1-$O99)+$Q99*12*$O99+$R99*(1-$O99))),0,IF($X99="NNN",SUM(Expenses!LK$20:LK$24)*$F99,IF($X99="FSG",0,IF($X99="MG",SUMPRODUCT(Expenses!LK$20:LK$24,$Z99:$Z103)*$F99,MAX((Expenses!LK$20-$AB99/12)*$AA99*$F99,0)+MAX((Expenses!LK$21-$AB100/12)*$AA100*$F99,0)+MAX((Expenses!LK$22-$AB101/12)*$AA101*$F99,0)+MAX((Expenses!LK$23-$AB102/12)*$AA102*$F99,0)+MAX((Expenses!LK$24-$AB103/12)*$AA103*$F99,0)))))</f>
        <v>0</v>
      </c>
      <c r="LN270" s="154">
        <f>IF(OR(LN$165&lt;=EOMONTH($E99,$R99*(1-$O99)),LN$165&gt;EOMONTH($E99,$P99*12*(1-$O99)+$Q99*12*$O99+$R99*(1-$O99))),0,IF($X99="NNN",SUM(Expenses!LL$20:LL$24)*$F99,IF($X99="FSG",0,IF($X99="MG",SUMPRODUCT(Expenses!LL$20:LL$24,$Z99:$Z103)*$F99,MAX((Expenses!LL$20-$AB99/12)*$AA99*$F99,0)+MAX((Expenses!LL$21-$AB100/12)*$AA100*$F99,0)+MAX((Expenses!LL$22-$AB101/12)*$AA101*$F99,0)+MAX((Expenses!LL$23-$AB102/12)*$AA102*$F99,0)+MAX((Expenses!LL$24-$AB103/12)*$AA103*$F99,0)))))</f>
        <v>0</v>
      </c>
      <c r="LO270" s="154">
        <f>IF(OR(LO$165&lt;=EOMONTH($E99,$R99*(1-$O99)),LO$165&gt;EOMONTH($E99,$P99*12*(1-$O99)+$Q99*12*$O99+$R99*(1-$O99))),0,IF($X99="NNN",SUM(Expenses!LM$20:LM$24)*$F99,IF($X99="FSG",0,IF($X99="MG",SUMPRODUCT(Expenses!LM$20:LM$24,$Z99:$Z103)*$F99,MAX((Expenses!LM$20-$AB99/12)*$AA99*$F99,0)+MAX((Expenses!LM$21-$AB100/12)*$AA100*$F99,0)+MAX((Expenses!LM$22-$AB101/12)*$AA101*$F99,0)+MAX((Expenses!LM$23-$AB102/12)*$AA102*$F99,0)+MAX((Expenses!LM$24-$AB103/12)*$AA103*$F99,0)))))</f>
        <v>0</v>
      </c>
      <c r="LP270" s="154">
        <f>IF(OR(LP$165&lt;=EOMONTH($E99,$R99*(1-$O99)),LP$165&gt;EOMONTH($E99,$P99*12*(1-$O99)+$Q99*12*$O99+$R99*(1-$O99))),0,IF($X99="NNN",SUM(Expenses!LN$20:LN$24)*$F99,IF($X99="FSG",0,IF($X99="MG",SUMPRODUCT(Expenses!LN$20:LN$24,$Z99:$Z103)*$F99,MAX((Expenses!LN$20-$AB99/12)*$AA99*$F99,0)+MAX((Expenses!LN$21-$AB100/12)*$AA100*$F99,0)+MAX((Expenses!LN$22-$AB101/12)*$AA101*$F99,0)+MAX((Expenses!LN$23-$AB102/12)*$AA102*$F99,0)+MAX((Expenses!LN$24-$AB103/12)*$AA103*$F99,0)))))</f>
        <v>0</v>
      </c>
      <c r="LQ270" s="154">
        <f>IF(OR(LQ$165&lt;=EOMONTH($E99,$R99*(1-$O99)),LQ$165&gt;EOMONTH($E99,$P99*12*(1-$O99)+$Q99*12*$O99+$R99*(1-$O99))),0,IF($X99="NNN",SUM(Expenses!LO$20:LO$24)*$F99,IF($X99="FSG",0,IF($X99="MG",SUMPRODUCT(Expenses!LO$20:LO$24,$Z99:$Z103)*$F99,MAX((Expenses!LO$20-$AB99/12)*$AA99*$F99,0)+MAX((Expenses!LO$21-$AB100/12)*$AA100*$F99,0)+MAX((Expenses!LO$22-$AB101/12)*$AA101*$F99,0)+MAX((Expenses!LO$23-$AB102/12)*$AA102*$F99,0)+MAX((Expenses!LO$24-$AB103/12)*$AA103*$F99,0)))))</f>
        <v>0</v>
      </c>
      <c r="LR270" s="154">
        <f>IF(OR(LR$165&lt;=EOMONTH($E99,$R99*(1-$O99)),LR$165&gt;EOMONTH($E99,$P99*12*(1-$O99)+$Q99*12*$O99+$R99*(1-$O99))),0,IF($X99="NNN",SUM(Expenses!LP$20:LP$24)*$F99,IF($X99="FSG",0,IF($X99="MG",SUMPRODUCT(Expenses!LP$20:LP$24,$Z99:$Z103)*$F99,MAX((Expenses!LP$20-$AB99/12)*$AA99*$F99,0)+MAX((Expenses!LP$21-$AB100/12)*$AA100*$F99,0)+MAX((Expenses!LP$22-$AB101/12)*$AA101*$F99,0)+MAX((Expenses!LP$23-$AB102/12)*$AA102*$F99,0)+MAX((Expenses!LP$24-$AB103/12)*$AA103*$F99,0)))))</f>
        <v>0</v>
      </c>
      <c r="LS270" s="154">
        <f>IF(OR(LS$165&lt;=EOMONTH($E99,$R99*(1-$O99)),LS$165&gt;EOMONTH($E99,$P99*12*(1-$O99)+$Q99*12*$O99+$R99*(1-$O99))),0,IF($X99="NNN",SUM(Expenses!LQ$20:LQ$24)*$F99,IF($X99="FSG",0,IF($X99="MG",SUMPRODUCT(Expenses!LQ$20:LQ$24,$Z99:$Z103)*$F99,MAX((Expenses!LQ$20-$AB99/12)*$AA99*$F99,0)+MAX((Expenses!LQ$21-$AB100/12)*$AA100*$F99,0)+MAX((Expenses!LQ$22-$AB101/12)*$AA101*$F99,0)+MAX((Expenses!LQ$23-$AB102/12)*$AA102*$F99,0)+MAX((Expenses!LQ$24-$AB103/12)*$AA103*$F99,0)))))</f>
        <v>0</v>
      </c>
      <c r="LT270" s="154">
        <f>IF(OR(LT$165&lt;=EOMONTH($E99,$R99*(1-$O99)),LT$165&gt;EOMONTH($E99,$P99*12*(1-$O99)+$Q99*12*$O99+$R99*(1-$O99))),0,IF($X99="NNN",SUM(Expenses!LR$20:LR$24)*$F99,IF($X99="FSG",0,IF($X99="MG",SUMPRODUCT(Expenses!LR$20:LR$24,$Z99:$Z103)*$F99,MAX((Expenses!LR$20-$AB99/12)*$AA99*$F99,0)+MAX((Expenses!LR$21-$AB100/12)*$AA100*$F99,0)+MAX((Expenses!LR$22-$AB101/12)*$AA101*$F99,0)+MAX((Expenses!LR$23-$AB102/12)*$AA102*$F99,0)+MAX((Expenses!LR$24-$AB103/12)*$AA103*$F99,0)))))</f>
        <v>0</v>
      </c>
      <c r="LU270" s="154">
        <f>IF(OR(LU$165&lt;=EOMONTH($E99,$R99*(1-$O99)),LU$165&gt;EOMONTH($E99,$P99*12*(1-$O99)+$Q99*12*$O99+$R99*(1-$O99))),0,IF($X99="NNN",SUM(Expenses!LS$20:LS$24)*$F99,IF($X99="FSG",0,IF($X99="MG",SUMPRODUCT(Expenses!LS$20:LS$24,$Z99:$Z103)*$F99,MAX((Expenses!LS$20-$AB99/12)*$AA99*$F99,0)+MAX((Expenses!LS$21-$AB100/12)*$AA100*$F99,0)+MAX((Expenses!LS$22-$AB101/12)*$AA101*$F99,0)+MAX((Expenses!LS$23-$AB102/12)*$AA102*$F99,0)+MAX((Expenses!LS$24-$AB103/12)*$AA103*$F99,0)))))</f>
        <v>0</v>
      </c>
      <c r="LV270" s="154">
        <f>IF(OR(LV$165&lt;=EOMONTH($E99,$R99*(1-$O99)),LV$165&gt;EOMONTH($E99,$P99*12*(1-$O99)+$Q99*12*$O99+$R99*(1-$O99))),0,IF($X99="NNN",SUM(Expenses!LT$20:LT$24)*$F99,IF($X99="FSG",0,IF($X99="MG",SUMPRODUCT(Expenses!LT$20:LT$24,$Z99:$Z103)*$F99,MAX((Expenses!LT$20-$AB99/12)*$AA99*$F99,0)+MAX((Expenses!LT$21-$AB100/12)*$AA100*$F99,0)+MAX((Expenses!LT$22-$AB101/12)*$AA101*$F99,0)+MAX((Expenses!LT$23-$AB102/12)*$AA102*$F99,0)+MAX((Expenses!LT$24-$AB103/12)*$AA103*$F99,0)))))</f>
        <v>0</v>
      </c>
      <c r="LW270" s="154">
        <f>IF(OR(LW$165&lt;=EOMONTH($E99,$R99*(1-$O99)),LW$165&gt;EOMONTH($E99,$P99*12*(1-$O99)+$Q99*12*$O99+$R99*(1-$O99))),0,IF($X99="NNN",SUM(Expenses!LU$20:LU$24)*$F99,IF($X99="FSG",0,IF($X99="MG",SUMPRODUCT(Expenses!LU$20:LU$24,$Z99:$Z103)*$F99,MAX((Expenses!LU$20-$AB99/12)*$AA99*$F99,0)+MAX((Expenses!LU$21-$AB100/12)*$AA100*$F99,0)+MAX((Expenses!LU$22-$AB101/12)*$AA101*$F99,0)+MAX((Expenses!LU$23-$AB102/12)*$AA102*$F99,0)+MAX((Expenses!LU$24-$AB103/12)*$AA103*$F99,0)))))</f>
        <v>0</v>
      </c>
      <c r="LX270" s="154">
        <f>IF(OR(LX$165&lt;=EOMONTH($E99,$R99*(1-$O99)),LX$165&gt;EOMONTH($E99,$P99*12*(1-$O99)+$Q99*12*$O99+$R99*(1-$O99))),0,IF($X99="NNN",SUM(Expenses!LV$20:LV$24)*$F99,IF($X99="FSG",0,IF($X99="MG",SUMPRODUCT(Expenses!LV$20:LV$24,$Z99:$Z103)*$F99,MAX((Expenses!LV$20-$AB99/12)*$AA99*$F99,0)+MAX((Expenses!LV$21-$AB100/12)*$AA100*$F99,0)+MAX((Expenses!LV$22-$AB101/12)*$AA101*$F99,0)+MAX((Expenses!LV$23-$AB102/12)*$AA102*$F99,0)+MAX((Expenses!LV$24-$AB103/12)*$AA103*$F99,0)))))</f>
        <v>0</v>
      </c>
      <c r="LY270" s="154">
        <f>IF(OR(LY$165&lt;=EOMONTH($E99,$R99*(1-$O99)),LY$165&gt;EOMONTH($E99,$P99*12*(1-$O99)+$Q99*12*$O99+$R99*(1-$O99))),0,IF($X99="NNN",SUM(Expenses!LW$20:LW$24)*$F99,IF($X99="FSG",0,IF($X99="MG",SUMPRODUCT(Expenses!LW$20:LW$24,$Z99:$Z103)*$F99,MAX((Expenses!LW$20-$AB99/12)*$AA99*$F99,0)+MAX((Expenses!LW$21-$AB100/12)*$AA100*$F99,0)+MAX((Expenses!LW$22-$AB101/12)*$AA101*$F99,0)+MAX((Expenses!LW$23-$AB102/12)*$AA102*$F99,0)+MAX((Expenses!LW$24-$AB103/12)*$AA103*$F99,0)))))</f>
        <v>0</v>
      </c>
      <c r="LZ270" s="154">
        <f>IF(OR(LZ$165&lt;=EOMONTH($E99,$R99*(1-$O99)),LZ$165&gt;EOMONTH($E99,$P99*12*(1-$O99)+$Q99*12*$O99+$R99*(1-$O99))),0,IF($X99="NNN",SUM(Expenses!LX$20:LX$24)*$F99,IF($X99="FSG",0,IF($X99="MG",SUMPRODUCT(Expenses!LX$20:LX$24,$Z99:$Z103)*$F99,MAX((Expenses!LX$20-$AB99/12)*$AA99*$F99,0)+MAX((Expenses!LX$21-$AB100/12)*$AA100*$F99,0)+MAX((Expenses!LX$22-$AB101/12)*$AA101*$F99,0)+MAX((Expenses!LX$23-$AB102/12)*$AA102*$F99,0)+MAX((Expenses!LX$24-$AB103/12)*$AA103*$F99,0)))))</f>
        <v>0</v>
      </c>
      <c r="MA270" s="154">
        <f>IF(OR(MA$165&lt;=EOMONTH($E99,$R99*(1-$O99)),MA$165&gt;EOMONTH($E99,$P99*12*(1-$O99)+$Q99*12*$O99+$R99*(1-$O99))),0,IF($X99="NNN",SUM(Expenses!LY$20:LY$24)*$F99,IF($X99="FSG",0,IF($X99="MG",SUMPRODUCT(Expenses!LY$20:LY$24,$Z99:$Z103)*$F99,MAX((Expenses!LY$20-$AB99/12)*$AA99*$F99,0)+MAX((Expenses!LY$21-$AB100/12)*$AA100*$F99,0)+MAX((Expenses!LY$22-$AB101/12)*$AA101*$F99,0)+MAX((Expenses!LY$23-$AB102/12)*$AA102*$F99,0)+MAX((Expenses!LY$24-$AB103/12)*$AA103*$F99,0)))))</f>
        <v>0</v>
      </c>
      <c r="MB270" s="154">
        <f>IF(OR(MB$165&lt;=EOMONTH($E99,$R99*(1-$O99)),MB$165&gt;EOMONTH($E99,$P99*12*(1-$O99)+$Q99*12*$O99+$R99*(1-$O99))),0,IF($X99="NNN",SUM(Expenses!LZ$20:LZ$24)*$F99,IF($X99="FSG",0,IF($X99="MG",SUMPRODUCT(Expenses!LZ$20:LZ$24,$Z99:$Z103)*$F99,MAX((Expenses!LZ$20-$AB99/12)*$AA99*$F99,0)+MAX((Expenses!LZ$21-$AB100/12)*$AA100*$F99,0)+MAX((Expenses!LZ$22-$AB101/12)*$AA101*$F99,0)+MAX((Expenses!LZ$23-$AB102/12)*$AA102*$F99,0)+MAX((Expenses!LZ$24-$AB103/12)*$AA103*$F99,0)))))</f>
        <v>0</v>
      </c>
      <c r="MC270" s="154">
        <f>IF(OR(MC$165&lt;=EOMONTH($E99,$R99*(1-$O99)),MC$165&gt;EOMONTH($E99,$P99*12*(1-$O99)+$Q99*12*$O99+$R99*(1-$O99))),0,IF($X99="NNN",SUM(Expenses!MA$20:MA$24)*$F99,IF($X99="FSG",0,IF($X99="MG",SUMPRODUCT(Expenses!MA$20:MA$24,$Z99:$Z103)*$F99,MAX((Expenses!MA$20-$AB99/12)*$AA99*$F99,0)+MAX((Expenses!MA$21-$AB100/12)*$AA100*$F99,0)+MAX((Expenses!MA$22-$AB101/12)*$AA101*$F99,0)+MAX((Expenses!MA$23-$AB102/12)*$AA102*$F99,0)+MAX((Expenses!MA$24-$AB103/12)*$AA103*$F99,0)))))</f>
        <v>0</v>
      </c>
      <c r="MD270" s="154">
        <f>IF(OR(MD$165&lt;=EOMONTH($E99,$R99*(1-$O99)),MD$165&gt;EOMONTH($E99,$P99*12*(1-$O99)+$Q99*12*$O99+$R99*(1-$O99))),0,IF($X99="NNN",SUM(Expenses!MB$20:MB$24)*$F99,IF($X99="FSG",0,IF($X99="MG",SUMPRODUCT(Expenses!MB$20:MB$24,$Z99:$Z103)*$F99,MAX((Expenses!MB$20-$AB99/12)*$AA99*$F99,0)+MAX((Expenses!MB$21-$AB100/12)*$AA100*$F99,0)+MAX((Expenses!MB$22-$AB101/12)*$AA101*$F99,0)+MAX((Expenses!MB$23-$AB102/12)*$AA102*$F99,0)+MAX((Expenses!MB$24-$AB103/12)*$AA103*$F99,0)))))</f>
        <v>0</v>
      </c>
      <c r="ME270" s="154">
        <f>IF(OR(ME$165&lt;=EOMONTH($E99,$R99*(1-$O99)),ME$165&gt;EOMONTH($E99,$P99*12*(1-$O99)+$Q99*12*$O99+$R99*(1-$O99))),0,IF($X99="NNN",SUM(Expenses!MC$20:MC$24)*$F99,IF($X99="FSG",0,IF($X99="MG",SUMPRODUCT(Expenses!MC$20:MC$24,$Z99:$Z103)*$F99,MAX((Expenses!MC$20-$AB99/12)*$AA99*$F99,0)+MAX((Expenses!MC$21-$AB100/12)*$AA100*$F99,0)+MAX((Expenses!MC$22-$AB101/12)*$AA101*$F99,0)+MAX((Expenses!MC$23-$AB102/12)*$AA102*$F99,0)+MAX((Expenses!MC$24-$AB103/12)*$AA103*$F99,0)))))</f>
        <v>0</v>
      </c>
      <c r="MF270" s="154">
        <f>IF(OR(MF$165&lt;=EOMONTH($E99,$R99*(1-$O99)),MF$165&gt;EOMONTH($E99,$P99*12*(1-$O99)+$Q99*12*$O99+$R99*(1-$O99))),0,IF($X99="NNN",SUM(Expenses!MD$20:MD$24)*$F99,IF($X99="FSG",0,IF($X99="MG",SUMPRODUCT(Expenses!MD$20:MD$24,$Z99:$Z103)*$F99,MAX((Expenses!MD$20-$AB99/12)*$AA99*$F99,0)+MAX((Expenses!MD$21-$AB100/12)*$AA100*$F99,0)+MAX((Expenses!MD$22-$AB101/12)*$AA101*$F99,0)+MAX((Expenses!MD$23-$AB102/12)*$AA102*$F99,0)+MAX((Expenses!MD$24-$AB103/12)*$AA103*$F99,0)))))</f>
        <v>0</v>
      </c>
      <c r="MG270" s="154">
        <f>IF(OR(MG$165&lt;=EOMONTH($E99,$R99*(1-$O99)),MG$165&gt;EOMONTH($E99,$P99*12*(1-$O99)+$Q99*12*$O99+$R99*(1-$O99))),0,IF($X99="NNN",SUM(Expenses!ME$20:ME$24)*$F99,IF($X99="FSG",0,IF($X99="MG",SUMPRODUCT(Expenses!ME$20:ME$24,$Z99:$Z103)*$F99,MAX((Expenses!ME$20-$AB99/12)*$AA99*$F99,0)+MAX((Expenses!ME$21-$AB100/12)*$AA100*$F99,0)+MAX((Expenses!ME$22-$AB101/12)*$AA101*$F99,0)+MAX((Expenses!ME$23-$AB102/12)*$AA102*$F99,0)+MAX((Expenses!ME$24-$AB103/12)*$AA103*$F99,0)))))</f>
        <v>0</v>
      </c>
      <c r="MH270" s="154">
        <f>IF(OR(MH$165&lt;=EOMONTH($E99,$R99*(1-$O99)),MH$165&gt;EOMONTH($E99,$P99*12*(1-$O99)+$Q99*12*$O99+$R99*(1-$O99))),0,IF($X99="NNN",SUM(Expenses!MF$20:MF$24)*$F99,IF($X99="FSG",0,IF($X99="MG",SUMPRODUCT(Expenses!MF$20:MF$24,$Z99:$Z103)*$F99,MAX((Expenses!MF$20-$AB99/12)*$AA99*$F99,0)+MAX((Expenses!MF$21-$AB100/12)*$AA100*$F99,0)+MAX((Expenses!MF$22-$AB101/12)*$AA101*$F99,0)+MAX((Expenses!MF$23-$AB102/12)*$AA102*$F99,0)+MAX((Expenses!MF$24-$AB103/12)*$AA103*$F99,0)))))</f>
        <v>0</v>
      </c>
      <c r="MI270" s="154">
        <f>IF(OR(MI$165&lt;=EOMONTH($E99,$R99*(1-$O99)),MI$165&gt;EOMONTH($E99,$P99*12*(1-$O99)+$Q99*12*$O99+$R99*(1-$O99))),0,IF($X99="NNN",SUM(Expenses!MG$20:MG$24)*$F99,IF($X99="FSG",0,IF($X99="MG",SUMPRODUCT(Expenses!MG$20:MG$24,$Z99:$Z103)*$F99,MAX((Expenses!MG$20-$AB99/12)*$AA99*$F99,0)+MAX((Expenses!MG$21-$AB100/12)*$AA100*$F99,0)+MAX((Expenses!MG$22-$AB101/12)*$AA101*$F99,0)+MAX((Expenses!MG$23-$AB102/12)*$AA102*$F99,0)+MAX((Expenses!MG$24-$AB103/12)*$AA103*$F99,0)))))</f>
        <v>0</v>
      </c>
      <c r="MJ270" s="154">
        <f>IF(OR(MJ$165&lt;=EOMONTH($E99,$R99*(1-$O99)),MJ$165&gt;EOMONTH($E99,$P99*12*(1-$O99)+$Q99*12*$O99+$R99*(1-$O99))),0,IF($X99="NNN",SUM(Expenses!MH$20:MH$24)*$F99,IF($X99="FSG",0,IF($X99="MG",SUMPRODUCT(Expenses!MH$20:MH$24,$Z99:$Z103)*$F99,MAX((Expenses!MH$20-$AB99/12)*$AA99*$F99,0)+MAX((Expenses!MH$21-$AB100/12)*$AA100*$F99,0)+MAX((Expenses!MH$22-$AB101/12)*$AA101*$F99,0)+MAX((Expenses!MH$23-$AB102/12)*$AA102*$F99,0)+MAX((Expenses!MH$24-$AB103/12)*$AA103*$F99,0)))))</f>
        <v>0</v>
      </c>
      <c r="MK270" s="154">
        <f>IF(OR(MK$165&lt;=EOMONTH($E99,$R99*(1-$O99)),MK$165&gt;EOMONTH($E99,$P99*12*(1-$O99)+$Q99*12*$O99+$R99*(1-$O99))),0,IF($X99="NNN",SUM(Expenses!MI$20:MI$24)*$F99,IF($X99="FSG",0,IF($X99="MG",SUMPRODUCT(Expenses!MI$20:MI$24,$Z99:$Z103)*$F99,MAX((Expenses!MI$20-$AB99/12)*$AA99*$F99,0)+MAX((Expenses!MI$21-$AB100/12)*$AA100*$F99,0)+MAX((Expenses!MI$22-$AB101/12)*$AA101*$F99,0)+MAX((Expenses!MI$23-$AB102/12)*$AA102*$F99,0)+MAX((Expenses!MI$24-$AB103/12)*$AA103*$F99,0)))))</f>
        <v>0</v>
      </c>
      <c r="ML270" s="154">
        <f>IF(OR(ML$165&lt;=EOMONTH($E99,$R99*(1-$O99)),ML$165&gt;EOMONTH($E99,$P99*12*(1-$O99)+$Q99*12*$O99+$R99*(1-$O99))),0,IF($X99="NNN",SUM(Expenses!MJ$20:MJ$24)*$F99,IF($X99="FSG",0,IF($X99="MG",SUMPRODUCT(Expenses!MJ$20:MJ$24,$Z99:$Z103)*$F99,MAX((Expenses!MJ$20-$AB99/12)*$AA99*$F99,0)+MAX((Expenses!MJ$21-$AB100/12)*$AA100*$F99,0)+MAX((Expenses!MJ$22-$AB101/12)*$AA101*$F99,0)+MAX((Expenses!MJ$23-$AB102/12)*$AA102*$F99,0)+MAX((Expenses!MJ$24-$AB103/12)*$AA103*$F99,0)))))</f>
        <v>0</v>
      </c>
      <c r="MM270" s="154">
        <f>IF(OR(MM$165&lt;=EOMONTH($E99,$R99*(1-$O99)),MM$165&gt;EOMONTH($E99,$P99*12*(1-$O99)+$Q99*12*$O99+$R99*(1-$O99))),0,IF($X99="NNN",SUM(Expenses!MK$20:MK$24)*$F99,IF($X99="FSG",0,IF($X99="MG",SUMPRODUCT(Expenses!MK$20:MK$24,$Z99:$Z103)*$F99,MAX((Expenses!MK$20-$AB99/12)*$AA99*$F99,0)+MAX((Expenses!MK$21-$AB100/12)*$AA100*$F99,0)+MAX((Expenses!MK$22-$AB101/12)*$AA101*$F99,0)+MAX((Expenses!MK$23-$AB102/12)*$AA102*$F99,0)+MAX((Expenses!MK$24-$AB103/12)*$AA103*$F99,0)))))</f>
        <v>0</v>
      </c>
      <c r="MN270" s="154">
        <f>IF(OR(MN$165&lt;=EOMONTH($E99,$R99*(1-$O99)),MN$165&gt;EOMONTH($E99,$P99*12*(1-$O99)+$Q99*12*$O99+$R99*(1-$O99))),0,IF($X99="NNN",SUM(Expenses!ML$20:ML$24)*$F99,IF($X99="FSG",0,IF($X99="MG",SUMPRODUCT(Expenses!ML$20:ML$24,$Z99:$Z103)*$F99,MAX((Expenses!ML$20-$AB99/12)*$AA99*$F99,0)+MAX((Expenses!ML$21-$AB100/12)*$AA100*$F99,0)+MAX((Expenses!ML$22-$AB101/12)*$AA101*$F99,0)+MAX((Expenses!ML$23-$AB102/12)*$AA102*$F99,0)+MAX((Expenses!ML$24-$AB103/12)*$AA103*$F99,0)))))</f>
        <v>0</v>
      </c>
      <c r="MO270" s="154">
        <f>IF(OR(MO$165&lt;=EOMONTH($E99,$R99*(1-$O99)),MO$165&gt;EOMONTH($E99,$P99*12*(1-$O99)+$Q99*12*$O99+$R99*(1-$O99))),0,IF($X99="NNN",SUM(Expenses!MM$20:MM$24)*$F99,IF($X99="FSG",0,IF($X99="MG",SUMPRODUCT(Expenses!MM$20:MM$24,$Z99:$Z103)*$F99,MAX((Expenses!MM$20-$AB99/12)*$AA99*$F99,0)+MAX((Expenses!MM$21-$AB100/12)*$AA100*$F99,0)+MAX((Expenses!MM$22-$AB101/12)*$AA101*$F99,0)+MAX((Expenses!MM$23-$AB102/12)*$AA102*$F99,0)+MAX((Expenses!MM$24-$AB103/12)*$AA103*$F99,0)))))</f>
        <v>0</v>
      </c>
      <c r="MP270" s="154">
        <f>IF(OR(MP$165&lt;=EOMONTH($E99,$R99*(1-$O99)),MP$165&gt;EOMONTH($E99,$P99*12*(1-$O99)+$Q99*12*$O99+$R99*(1-$O99))),0,IF($X99="NNN",SUM(Expenses!MN$20:MN$24)*$F99,IF($X99="FSG",0,IF($X99="MG",SUMPRODUCT(Expenses!MN$20:MN$24,$Z99:$Z103)*$F99,MAX((Expenses!MN$20-$AB99/12)*$AA99*$F99,0)+MAX((Expenses!MN$21-$AB100/12)*$AA100*$F99,0)+MAX((Expenses!MN$22-$AB101/12)*$AA101*$F99,0)+MAX((Expenses!MN$23-$AB102/12)*$AA102*$F99,0)+MAX((Expenses!MN$24-$AB103/12)*$AA103*$F99,0)))))</f>
        <v>0</v>
      </c>
      <c r="MQ270" s="154">
        <f>IF(OR(MQ$165&lt;=EOMONTH($E99,$R99*(1-$O99)),MQ$165&gt;EOMONTH($E99,$P99*12*(1-$O99)+$Q99*12*$O99+$R99*(1-$O99))),0,IF($X99="NNN",SUM(Expenses!MO$20:MO$24)*$F99,IF($X99="FSG",0,IF($X99="MG",SUMPRODUCT(Expenses!MO$20:MO$24,$Z99:$Z103)*$F99,MAX((Expenses!MO$20-$AB99/12)*$AA99*$F99,0)+MAX((Expenses!MO$21-$AB100/12)*$AA100*$F99,0)+MAX((Expenses!MO$22-$AB101/12)*$AA101*$F99,0)+MAX((Expenses!MO$23-$AB102/12)*$AA102*$F99,0)+MAX((Expenses!MO$24-$AB103/12)*$AA103*$F99,0)))))</f>
        <v>0</v>
      </c>
      <c r="MR270" s="154">
        <f>IF(OR(MR$165&lt;=EOMONTH($E99,$R99*(1-$O99)),MR$165&gt;EOMONTH($E99,$P99*12*(1-$O99)+$Q99*12*$O99+$R99*(1-$O99))),0,IF($X99="NNN",SUM(Expenses!MP$20:MP$24)*$F99,IF($X99="FSG",0,IF($X99="MG",SUMPRODUCT(Expenses!MP$20:MP$24,$Z99:$Z103)*$F99,MAX((Expenses!MP$20-$AB99/12)*$AA99*$F99,0)+MAX((Expenses!MP$21-$AB100/12)*$AA100*$F99,0)+MAX((Expenses!MP$22-$AB101/12)*$AA101*$F99,0)+MAX((Expenses!MP$23-$AB102/12)*$AA102*$F99,0)+MAX((Expenses!MP$24-$AB103/12)*$AA103*$F99,0)))))</f>
        <v>0</v>
      </c>
      <c r="MS270" s="154">
        <f>IF(OR(MS$165&lt;=EOMONTH($E99,$R99*(1-$O99)),MS$165&gt;EOMONTH($E99,$P99*12*(1-$O99)+$Q99*12*$O99+$R99*(1-$O99))),0,IF($X99="NNN",SUM(Expenses!MQ$20:MQ$24)*$F99,IF($X99="FSG",0,IF($X99="MG",SUMPRODUCT(Expenses!MQ$20:MQ$24,$Z99:$Z103)*$F99,MAX((Expenses!MQ$20-$AB99/12)*$AA99*$F99,0)+MAX((Expenses!MQ$21-$AB100/12)*$AA100*$F99,0)+MAX((Expenses!MQ$22-$AB101/12)*$AA101*$F99,0)+MAX((Expenses!MQ$23-$AB102/12)*$AA102*$F99,0)+MAX((Expenses!MQ$24-$AB103/12)*$AA103*$F99,0)))))</f>
        <v>0</v>
      </c>
      <c r="MT270" s="154">
        <f>IF(OR(MT$165&lt;=EOMONTH($E99,$R99*(1-$O99)),MT$165&gt;EOMONTH($E99,$P99*12*(1-$O99)+$Q99*12*$O99+$R99*(1-$O99))),0,IF($X99="NNN",SUM(Expenses!MR$20:MR$24)*$F99,IF($X99="FSG",0,IF($X99="MG",SUMPRODUCT(Expenses!MR$20:MR$24,$Z99:$Z103)*$F99,MAX((Expenses!MR$20-$AB99/12)*$AA99*$F99,0)+MAX((Expenses!MR$21-$AB100/12)*$AA100*$F99,0)+MAX((Expenses!MR$22-$AB101/12)*$AA101*$F99,0)+MAX((Expenses!MR$23-$AB102/12)*$AA102*$F99,0)+MAX((Expenses!MR$24-$AB103/12)*$AA103*$F99,0)))))</f>
        <v>0</v>
      </c>
      <c r="MU270" s="154">
        <f>IF(OR(MU$165&lt;=EOMONTH($E99,$R99*(1-$O99)),MU$165&gt;EOMONTH($E99,$P99*12*(1-$O99)+$Q99*12*$O99+$R99*(1-$O99))),0,IF($X99="NNN",SUM(Expenses!MS$20:MS$24)*$F99,IF($X99="FSG",0,IF($X99="MG",SUMPRODUCT(Expenses!MS$20:MS$24,$Z99:$Z103)*$F99,MAX((Expenses!MS$20-$AB99/12)*$AA99*$F99,0)+MAX((Expenses!MS$21-$AB100/12)*$AA100*$F99,0)+MAX((Expenses!MS$22-$AB101/12)*$AA101*$F99,0)+MAX((Expenses!MS$23-$AB102/12)*$AA102*$F99,0)+MAX((Expenses!MS$24-$AB103/12)*$AA103*$F99,0)))))</f>
        <v>0</v>
      </c>
      <c r="MV270" s="154">
        <f>IF(OR(MV$165&lt;=EOMONTH($E99,$R99*(1-$O99)),MV$165&gt;EOMONTH($E99,$P99*12*(1-$O99)+$Q99*12*$O99+$R99*(1-$O99))),0,IF($X99="NNN",SUM(Expenses!MT$20:MT$24)*$F99,IF($X99="FSG",0,IF($X99="MG",SUMPRODUCT(Expenses!MT$20:MT$24,$Z99:$Z103)*$F99,MAX((Expenses!MT$20-$AB99/12)*$AA99*$F99,0)+MAX((Expenses!MT$21-$AB100/12)*$AA100*$F99,0)+MAX((Expenses!MT$22-$AB101/12)*$AA101*$F99,0)+MAX((Expenses!MT$23-$AB102/12)*$AA102*$F99,0)+MAX((Expenses!MT$24-$AB103/12)*$AA103*$F99,0)))))</f>
        <v>0</v>
      </c>
      <c r="MW270" s="154">
        <f>IF(OR(MW$165&lt;=EOMONTH($E99,$R99*(1-$O99)),MW$165&gt;EOMONTH($E99,$P99*12*(1-$O99)+$Q99*12*$O99+$R99*(1-$O99))),0,IF($X99="NNN",SUM(Expenses!MU$20:MU$24)*$F99,IF($X99="FSG",0,IF($X99="MG",SUMPRODUCT(Expenses!MU$20:MU$24,$Z99:$Z103)*$F99,MAX((Expenses!MU$20-$AB99/12)*$AA99*$F99,0)+MAX((Expenses!MU$21-$AB100/12)*$AA100*$F99,0)+MAX((Expenses!MU$22-$AB101/12)*$AA101*$F99,0)+MAX((Expenses!MU$23-$AB102/12)*$AA102*$F99,0)+MAX((Expenses!MU$24-$AB103/12)*$AA103*$F99,0)))))</f>
        <v>0</v>
      </c>
      <c r="MX270" s="154">
        <f>IF(OR(MX$165&lt;=EOMONTH($E99,$R99*(1-$O99)),MX$165&gt;EOMONTH($E99,$P99*12*(1-$O99)+$Q99*12*$O99+$R99*(1-$O99))),0,IF($X99="NNN",SUM(Expenses!MV$20:MV$24)*$F99,IF($X99="FSG",0,IF($X99="MG",SUMPRODUCT(Expenses!MV$20:MV$24,$Z99:$Z103)*$F99,MAX((Expenses!MV$20-$AB99/12)*$AA99*$F99,0)+MAX((Expenses!MV$21-$AB100/12)*$AA100*$F99,0)+MAX((Expenses!MV$22-$AB101/12)*$AA101*$F99,0)+MAX((Expenses!MV$23-$AB102/12)*$AA102*$F99,0)+MAX((Expenses!MV$24-$AB103/12)*$AA103*$F99,0)))))</f>
        <v>0</v>
      </c>
      <c r="MY270" s="154">
        <f>IF(OR(MY$165&lt;=EOMONTH($E99,$R99*(1-$O99)),MY$165&gt;EOMONTH($E99,$P99*12*(1-$O99)+$Q99*12*$O99+$R99*(1-$O99))),0,IF($X99="NNN",SUM(Expenses!MW$20:MW$24)*$F99,IF($X99="FSG",0,IF($X99="MG",SUMPRODUCT(Expenses!MW$20:MW$24,$Z99:$Z103)*$F99,MAX((Expenses!MW$20-$AB99/12)*$AA99*$F99,0)+MAX((Expenses!MW$21-$AB100/12)*$AA100*$F99,0)+MAX((Expenses!MW$22-$AB101/12)*$AA101*$F99,0)+MAX((Expenses!MW$23-$AB102/12)*$AA102*$F99,0)+MAX((Expenses!MW$24-$AB103/12)*$AA103*$F99,0)))))</f>
        <v>0</v>
      </c>
      <c r="MZ270" s="154">
        <f>IF(OR(MZ$165&lt;=EOMONTH($E99,$R99*(1-$O99)),MZ$165&gt;EOMONTH($E99,$P99*12*(1-$O99)+$Q99*12*$O99+$R99*(1-$O99))),0,IF($X99="NNN",SUM(Expenses!MX$20:MX$24)*$F99,IF($X99="FSG",0,IF($X99="MG",SUMPRODUCT(Expenses!MX$20:MX$24,$Z99:$Z103)*$F99,MAX((Expenses!MX$20-$AB99/12)*$AA99*$F99,0)+MAX((Expenses!MX$21-$AB100/12)*$AA100*$F99,0)+MAX((Expenses!MX$22-$AB101/12)*$AA101*$F99,0)+MAX((Expenses!MX$23-$AB102/12)*$AA102*$F99,0)+MAX((Expenses!MX$24-$AB103/12)*$AA103*$F99,0)))))</f>
        <v>0</v>
      </c>
      <c r="NA270" s="154">
        <f>IF(OR(NA$165&lt;=EOMONTH($E99,$R99*(1-$O99)),NA$165&gt;EOMONTH($E99,$P99*12*(1-$O99)+$Q99*12*$O99+$R99*(1-$O99))),0,IF($X99="NNN",SUM(Expenses!MY$20:MY$24)*$F99,IF($X99="FSG",0,IF($X99="MG",SUMPRODUCT(Expenses!MY$20:MY$24,$Z99:$Z103)*$F99,MAX((Expenses!MY$20-$AB99/12)*$AA99*$F99,0)+MAX((Expenses!MY$21-$AB100/12)*$AA100*$F99,0)+MAX((Expenses!MY$22-$AB101/12)*$AA101*$F99,0)+MAX((Expenses!MY$23-$AB102/12)*$AA102*$F99,0)+MAX((Expenses!MY$24-$AB103/12)*$AA103*$F99,0)))))</f>
        <v>0</v>
      </c>
      <c r="NB270" s="154">
        <f>IF(OR(NB$165&lt;=EOMONTH($E99,$R99*(1-$O99)),NB$165&gt;EOMONTH($E99,$P99*12*(1-$O99)+$Q99*12*$O99+$R99*(1-$O99))),0,IF($X99="NNN",SUM(Expenses!MZ$20:MZ$24)*$F99,IF($X99="FSG",0,IF($X99="MG",SUMPRODUCT(Expenses!MZ$20:MZ$24,$Z99:$Z103)*$F99,MAX((Expenses!MZ$20-$AB99/12)*$AA99*$F99,0)+MAX((Expenses!MZ$21-$AB100/12)*$AA100*$F99,0)+MAX((Expenses!MZ$22-$AB101/12)*$AA101*$F99,0)+MAX((Expenses!MZ$23-$AB102/12)*$AA102*$F99,0)+MAX((Expenses!MZ$24-$AB103/12)*$AA103*$F99,0)))))</f>
        <v>0</v>
      </c>
      <c r="NC270" s="154">
        <f>IF(OR(NC$165&lt;=EOMONTH($E99,$R99*(1-$O99)),NC$165&gt;EOMONTH($E99,$P99*12*(1-$O99)+$Q99*12*$O99+$R99*(1-$O99))),0,IF($X99="NNN",SUM(Expenses!NA$20:NA$24)*$F99,IF($X99="FSG",0,IF($X99="MG",SUMPRODUCT(Expenses!NA$20:NA$24,$Z99:$Z103)*$F99,MAX((Expenses!NA$20-$AB99/12)*$AA99*$F99,0)+MAX((Expenses!NA$21-$AB100/12)*$AA100*$F99,0)+MAX((Expenses!NA$22-$AB101/12)*$AA101*$F99,0)+MAX((Expenses!NA$23-$AB102/12)*$AA102*$F99,0)+MAX((Expenses!NA$24-$AB103/12)*$AA103*$F99,0)))))</f>
        <v>0</v>
      </c>
      <c r="ND270" s="154">
        <f>IF(OR(ND$165&lt;=EOMONTH($E99,$R99*(1-$O99)),ND$165&gt;EOMONTH($E99,$P99*12*(1-$O99)+$Q99*12*$O99+$R99*(1-$O99))),0,IF($X99="NNN",SUM(Expenses!NB$20:NB$24)*$F99,IF($X99="FSG",0,IF($X99="MG",SUMPRODUCT(Expenses!NB$20:NB$24,$Z99:$Z103)*$F99,MAX((Expenses!NB$20-$AB99/12)*$AA99*$F99,0)+MAX((Expenses!NB$21-$AB100/12)*$AA100*$F99,0)+MAX((Expenses!NB$22-$AB101/12)*$AA101*$F99,0)+MAX((Expenses!NB$23-$AB102/12)*$AA102*$F99,0)+MAX((Expenses!NB$24-$AB103/12)*$AA103*$F99,0)))))</f>
        <v>0</v>
      </c>
      <c r="NE270" s="154">
        <f>IF(OR(NE$165&lt;=EOMONTH($E99,$R99*(1-$O99)),NE$165&gt;EOMONTH($E99,$P99*12*(1-$O99)+$Q99*12*$O99+$R99*(1-$O99))),0,IF($X99="NNN",SUM(Expenses!NC$20:NC$24)*$F99,IF($X99="FSG",0,IF($X99="MG",SUMPRODUCT(Expenses!NC$20:NC$24,$Z99:$Z103)*$F99,MAX((Expenses!NC$20-$AB99/12)*$AA99*$F99,0)+MAX((Expenses!NC$21-$AB100/12)*$AA100*$F99,0)+MAX((Expenses!NC$22-$AB101/12)*$AA101*$F99,0)+MAX((Expenses!NC$23-$AB102/12)*$AA102*$F99,0)+MAX((Expenses!NC$24-$AB103/12)*$AA103*$F99,0)))))</f>
        <v>0</v>
      </c>
      <c r="NF270" s="154">
        <f>IF(OR(NF$165&lt;=EOMONTH($E99,$R99*(1-$O99)),NF$165&gt;EOMONTH($E99,$P99*12*(1-$O99)+$Q99*12*$O99+$R99*(1-$O99))),0,IF($X99="NNN",SUM(Expenses!ND$20:ND$24)*$F99,IF($X99="FSG",0,IF($X99="MG",SUMPRODUCT(Expenses!ND$20:ND$24,$Z99:$Z103)*$F99,MAX((Expenses!ND$20-$AB99/12)*$AA99*$F99,0)+MAX((Expenses!ND$21-$AB100/12)*$AA100*$F99,0)+MAX((Expenses!ND$22-$AB101/12)*$AA101*$F99,0)+MAX((Expenses!ND$23-$AB102/12)*$AA102*$F99,0)+MAX((Expenses!ND$24-$AB103/12)*$AA103*$F99,0)))))</f>
        <v>0</v>
      </c>
      <c r="NG270" s="154">
        <f>IF(OR(NG$165&lt;=EOMONTH($E99,$R99*(1-$O99)),NG$165&gt;EOMONTH($E99,$P99*12*(1-$O99)+$Q99*12*$O99+$R99*(1-$O99))),0,IF($X99="NNN",SUM(Expenses!NE$20:NE$24)*$F99,IF($X99="FSG",0,IF($X99="MG",SUMPRODUCT(Expenses!NE$20:NE$24,$Z99:$Z103)*$F99,MAX((Expenses!NE$20-$AB99/12)*$AA99*$F99,0)+MAX((Expenses!NE$21-$AB100/12)*$AA100*$F99,0)+MAX((Expenses!NE$22-$AB101/12)*$AA101*$F99,0)+MAX((Expenses!NE$23-$AB102/12)*$AA102*$F99,0)+MAX((Expenses!NE$24-$AB103/12)*$AA103*$F99,0)))))</f>
        <v>0</v>
      </c>
      <c r="NH270" s="154">
        <f>IF(OR(NH$165&lt;=EOMONTH($E99,$R99*(1-$O99)),NH$165&gt;EOMONTH($E99,$P99*12*(1-$O99)+$Q99*12*$O99+$R99*(1-$O99))),0,IF($X99="NNN",SUM(Expenses!NF$20:NF$24)*$F99,IF($X99="FSG",0,IF($X99="MG",SUMPRODUCT(Expenses!NF$20:NF$24,$Z99:$Z103)*$F99,MAX((Expenses!NF$20-$AB99/12)*$AA99*$F99,0)+MAX((Expenses!NF$21-$AB100/12)*$AA100*$F99,0)+MAX((Expenses!NF$22-$AB101/12)*$AA101*$F99,0)+MAX((Expenses!NF$23-$AB102/12)*$AA102*$F99,0)+MAX((Expenses!NF$24-$AB103/12)*$AA103*$F99,0)))))</f>
        <v>0</v>
      </c>
      <c r="NI270" s="154">
        <f>IF(OR(NI$165&lt;=EOMONTH($E99,$R99*(1-$O99)),NI$165&gt;EOMONTH($E99,$P99*12*(1-$O99)+$Q99*12*$O99+$R99*(1-$O99))),0,IF($X99="NNN",SUM(Expenses!NG$20:NG$24)*$F99,IF($X99="FSG",0,IF($X99="MG",SUMPRODUCT(Expenses!NG$20:NG$24,$Z99:$Z103)*$F99,MAX((Expenses!NG$20-$AB99/12)*$AA99*$F99,0)+MAX((Expenses!NG$21-$AB100/12)*$AA100*$F99,0)+MAX((Expenses!NG$22-$AB101/12)*$AA101*$F99,0)+MAX((Expenses!NG$23-$AB102/12)*$AA102*$F99,0)+MAX((Expenses!NG$24-$AB103/12)*$AA103*$F99,0)))))</f>
        <v>0</v>
      </c>
      <c r="NJ270" s="154">
        <f>IF(OR(NJ$165&lt;=EOMONTH($E99,$R99*(1-$O99)),NJ$165&gt;EOMONTH($E99,$P99*12*(1-$O99)+$Q99*12*$O99+$R99*(1-$O99))),0,IF($X99="NNN",SUM(Expenses!NH$20:NH$24)*$F99,IF($X99="FSG",0,IF($X99="MG",SUMPRODUCT(Expenses!NH$20:NH$24,$Z99:$Z103)*$F99,MAX((Expenses!NH$20-$AB99/12)*$AA99*$F99,0)+MAX((Expenses!NH$21-$AB100/12)*$AA100*$F99,0)+MAX((Expenses!NH$22-$AB101/12)*$AA101*$F99,0)+MAX((Expenses!NH$23-$AB102/12)*$AA102*$F99,0)+MAX((Expenses!NH$24-$AB103/12)*$AA103*$F99,0)))))</f>
        <v>0</v>
      </c>
      <c r="NK270" s="157">
        <f>IF(OR(NK$165&lt;=EOMONTH($E99,$R99*(1-$O99)),NK$165&gt;EOMONTH($E99,$P99*12*(1-$O99)+$Q99*12*$O99+$R99*(1-$O99))),0,IF($X99="NNN",SUM(Expenses!NI$20:NI$24)*$F99,IF($X99="FSG",0,IF($X99="MG",SUMPRODUCT(Expenses!NI$20:NI$24,$Z99:$Z103)*$F99,MAX((Expenses!NI$20-$AB99/12)*$AA99*$F99,0)+MAX((Expenses!NI$21-$AB100/12)*$AA100*$F99,0)+MAX((Expenses!NI$22-$AB101/12)*$AA101*$F99,0)+MAX((Expenses!NI$23-$AB102/12)*$AA102*$F99,0)+MAX((Expenses!NI$24-$AB103/12)*$AA103*$F99,0)))))</f>
        <v>0</v>
      </c>
    </row>
    <row r="271" spans="1:375" x14ac:dyDescent="0.25">
      <c r="A271" s="158">
        <f t="shared" ca="1" si="414"/>
        <v>4241048.3568259757</v>
      </c>
      <c r="B271" s="77"/>
      <c r="C271" s="159" t="s">
        <v>146</v>
      </c>
      <c r="D271" s="160">
        <f ca="1">SUM(D264:D270)</f>
        <v>1166.6029755113177</v>
      </c>
      <c r="E271" s="160">
        <f t="shared" ref="E271:BP271" ca="1" si="439">SUM(E264:E270)</f>
        <v>1167.0737660323448</v>
      </c>
      <c r="F271" s="160">
        <f t="shared" ca="1" si="439"/>
        <v>1071.8059856695545</v>
      </c>
      <c r="G271" s="160">
        <f t="shared" ca="1" si="439"/>
        <v>1072.2740971645017</v>
      </c>
      <c r="H271" s="160">
        <f t="shared" ca="1" si="439"/>
        <v>10305.196954428158</v>
      </c>
      <c r="I271" s="160">
        <f t="shared" ca="1" si="439"/>
        <v>10319.179466070205</v>
      </c>
      <c r="J271" s="160">
        <f t="shared" ca="1" si="439"/>
        <v>10406.280661273462</v>
      </c>
      <c r="K271" s="160">
        <f t="shared" ca="1" si="439"/>
        <v>10406.758461468242</v>
      </c>
      <c r="L271" s="160">
        <f t="shared" ca="1" si="439"/>
        <v>10407.237440047198</v>
      </c>
      <c r="M271" s="160">
        <f t="shared" ca="1" si="439"/>
        <v>10407.717599916547</v>
      </c>
      <c r="N271" s="160">
        <f t="shared" ca="1" si="439"/>
        <v>10408.198943989666</v>
      </c>
      <c r="O271" s="160">
        <f t="shared" ca="1" si="439"/>
        <v>10685.716267933238</v>
      </c>
      <c r="P271" s="160">
        <f t="shared" ca="1" si="439"/>
        <v>10705.116299316425</v>
      </c>
      <c r="Q271" s="160">
        <f t="shared" ca="1" si="439"/>
        <v>10708.199950667893</v>
      </c>
      <c r="R271" s="160">
        <f t="shared" ca="1" si="439"/>
        <v>10708.686060833876</v>
      </c>
      <c r="S271" s="160">
        <f t="shared" ca="1" si="439"/>
        <v>10709.173369878668</v>
      </c>
      <c r="T271" s="160">
        <f t="shared" ca="1" si="439"/>
        <v>10709.661880759028</v>
      </c>
      <c r="U271" s="160">
        <f t="shared" ca="1" si="439"/>
        <v>10710.151596439004</v>
      </c>
      <c r="V271" s="160">
        <f t="shared" ca="1" si="439"/>
        <v>10710.64251988996</v>
      </c>
      <c r="W271" s="160">
        <f t="shared" ca="1" si="439"/>
        <v>10711.134654090582</v>
      </c>
      <c r="X271" s="160">
        <f t="shared" ca="1" si="439"/>
        <v>10711.628002026908</v>
      </c>
      <c r="Y271" s="160">
        <f t="shared" ca="1" si="439"/>
        <v>10712.122566692336</v>
      </c>
      <c r="Z271" s="160">
        <f t="shared" ca="1" si="439"/>
        <v>10712.618351087649</v>
      </c>
      <c r="AA271" s="160">
        <f t="shared" ca="1" si="439"/>
        <v>10998.461194749529</v>
      </c>
      <c r="AB271" s="160">
        <f t="shared" ca="1" si="439"/>
        <v>11558.819938282284</v>
      </c>
      <c r="AC271" s="160">
        <f t="shared" ca="1" si="439"/>
        <v>11561.996099174296</v>
      </c>
      <c r="AD271" s="160">
        <f t="shared" ca="1" si="439"/>
        <v>11562.496792645259</v>
      </c>
      <c r="AE271" s="160">
        <f t="shared" ca="1" si="439"/>
        <v>11562.998720961394</v>
      </c>
      <c r="AF271" s="160">
        <f t="shared" ca="1" si="439"/>
        <v>11563.501887168164</v>
      </c>
      <c r="AG271" s="160">
        <f t="shared" ca="1" si="439"/>
        <v>11564.00629431854</v>
      </c>
      <c r="AH271" s="160">
        <f t="shared" ca="1" si="439"/>
        <v>11564.511945473025</v>
      </c>
      <c r="AI271" s="160">
        <f t="shared" ca="1" si="439"/>
        <v>11565.018843699665</v>
      </c>
      <c r="AJ271" s="160">
        <f t="shared" ca="1" si="439"/>
        <v>11565.526992074081</v>
      </c>
      <c r="AK271" s="160">
        <f t="shared" ca="1" si="439"/>
        <v>11566.036393679473</v>
      </c>
      <c r="AL271" s="160">
        <f t="shared" ca="1" si="439"/>
        <v>11566.547051606645</v>
      </c>
      <c r="AM271" s="160">
        <f t="shared" ca="1" si="439"/>
        <v>11860.319171460027</v>
      </c>
      <c r="AN271" s="160">
        <f t="shared" ca="1" si="439"/>
        <v>11891.390440593012</v>
      </c>
      <c r="AO271" s="160">
        <f t="shared" ca="1" si="439"/>
        <v>11895.307895430136</v>
      </c>
      <c r="AP271" s="160">
        <f t="shared" ca="1" si="439"/>
        <v>11895.823609705229</v>
      </c>
      <c r="AQ271" s="160">
        <f t="shared" ca="1" si="439"/>
        <v>11896.340595870848</v>
      </c>
      <c r="AR271" s="160">
        <f t="shared" ca="1" si="439"/>
        <v>11896.85885706382</v>
      </c>
      <c r="AS271" s="160">
        <f t="shared" ca="1" si="439"/>
        <v>11897.378396428707</v>
      </c>
      <c r="AT271" s="160">
        <f t="shared" ca="1" si="439"/>
        <v>11897.899217117825</v>
      </c>
      <c r="AU271" s="160">
        <f t="shared" ca="1" si="439"/>
        <v>11898.421322291268</v>
      </c>
      <c r="AV271" s="160">
        <f t="shared" ca="1" si="439"/>
        <v>11898.944715116915</v>
      </c>
      <c r="AW271" s="160">
        <f t="shared" ca="1" si="439"/>
        <v>11899.469398770467</v>
      </c>
      <c r="AX271" s="160">
        <f t="shared" ca="1" si="439"/>
        <v>11899.995376435456</v>
      </c>
      <c r="AY271" s="160">
        <f t="shared" ca="1" si="439"/>
        <v>12202.580659884439</v>
      </c>
      <c r="AZ271" s="160">
        <f t="shared" ca="1" si="439"/>
        <v>12234.313105357025</v>
      </c>
      <c r="BA271" s="160">
        <f t="shared" ca="1" si="439"/>
        <v>12238.348083839264</v>
      </c>
      <c r="BB271" s="160">
        <f t="shared" ca="1" si="439"/>
        <v>12238.879269542609</v>
      </c>
      <c r="BC271" s="160">
        <f t="shared" ca="1" si="439"/>
        <v>12239.411765293196</v>
      </c>
      <c r="BD271" s="160">
        <f t="shared" ca="1" si="439"/>
        <v>12239.945574321959</v>
      </c>
      <c r="BE271" s="160">
        <f t="shared" ca="1" si="439"/>
        <v>12240.480699867792</v>
      </c>
      <c r="BF271" s="160">
        <f t="shared" ca="1" si="439"/>
        <v>12241.017145177584</v>
      </c>
      <c r="BG271" s="160">
        <f t="shared" ca="1" si="439"/>
        <v>12241.554913506228</v>
      </c>
      <c r="BH271" s="160">
        <f t="shared" ca="1" si="439"/>
        <v>12242.094008116646</v>
      </c>
      <c r="BI271" s="160">
        <f t="shared" ca="1" si="439"/>
        <v>12242.634432279805</v>
      </c>
      <c r="BJ271" s="160">
        <f t="shared" ca="1" si="439"/>
        <v>12243.176189274742</v>
      </c>
      <c r="BK271" s="160">
        <f t="shared" ca="1" si="439"/>
        <v>12554.839031227199</v>
      </c>
      <c r="BL271" s="160">
        <f t="shared" ca="1" si="439"/>
        <v>12587.247069094885</v>
      </c>
      <c r="BM271" s="160">
        <f t="shared" ca="1" si="439"/>
        <v>12591.40309693159</v>
      </c>
      <c r="BN271" s="160">
        <f t="shared" ca="1" si="439"/>
        <v>12591.950218206035</v>
      </c>
      <c r="BO271" s="160">
        <f t="shared" ca="1" si="439"/>
        <v>12592.498688829142</v>
      </c>
      <c r="BP271" s="160">
        <f t="shared" ca="1" si="439"/>
        <v>12593.048512128767</v>
      </c>
      <c r="BQ271" s="160">
        <f t="shared" ref="BQ271:EB271" ca="1" si="440">SUM(BQ264:BQ270)</f>
        <v>12593.599691440975</v>
      </c>
      <c r="BR271" s="160">
        <f t="shared" ca="1" si="440"/>
        <v>12594.152230110061</v>
      </c>
      <c r="BS271" s="160">
        <f t="shared" ca="1" si="440"/>
        <v>12594.706131488565</v>
      </c>
      <c r="BT271" s="160">
        <f t="shared" ca="1" si="440"/>
        <v>12595.261398937295</v>
      </c>
      <c r="BU271" s="160">
        <f t="shared" ca="1" si="440"/>
        <v>12595.818035825348</v>
      </c>
      <c r="BV271" s="160">
        <f t="shared" ca="1" si="440"/>
        <v>12596.376045530134</v>
      </c>
      <c r="BW271" s="160">
        <f t="shared" ca="1" si="440"/>
        <v>12917.38877274116</v>
      </c>
      <c r="BX271" s="160">
        <f t="shared" ca="1" si="440"/>
        <v>12950.487143156422</v>
      </c>
      <c r="BY271" s="160">
        <f t="shared" ca="1" si="440"/>
        <v>12954.76785182823</v>
      </c>
      <c r="BZ271" s="160">
        <f t="shared" ca="1" si="440"/>
        <v>12955.331386740909</v>
      </c>
      <c r="CA271" s="160">
        <f t="shared" ca="1" si="440"/>
        <v>12955.896311482707</v>
      </c>
      <c r="CB271" s="160">
        <f t="shared" ca="1" si="440"/>
        <v>12956.462629481321</v>
      </c>
      <c r="CC271" s="160">
        <f t="shared" ca="1" si="440"/>
        <v>12957.030344172897</v>
      </c>
      <c r="CD271" s="160">
        <f t="shared" ca="1" si="440"/>
        <v>12957.599459002055</v>
      </c>
      <c r="CE271" s="160">
        <f t="shared" ca="1" si="440"/>
        <v>12958.169977421912</v>
      </c>
      <c r="CF271" s="160">
        <f t="shared" ca="1" si="440"/>
        <v>12958.741902894104</v>
      </c>
      <c r="CG271" s="160">
        <f t="shared" ca="1" si="440"/>
        <v>12959.315238888801</v>
      </c>
      <c r="CH271" s="160">
        <f t="shared" ca="1" si="440"/>
        <v>12959.88998888473</v>
      </c>
      <c r="CI271" s="160">
        <f t="shared" ca="1" si="440"/>
        <v>13290.533097912088</v>
      </c>
      <c r="CJ271" s="160">
        <f t="shared" ca="1" si="440"/>
        <v>13324.336872679582</v>
      </c>
      <c r="CK271" s="160">
        <f t="shared" ca="1" si="440"/>
        <v>13328.74600261154</v>
      </c>
      <c r="CL271" s="160">
        <f t="shared" ca="1" si="440"/>
        <v>13329.326443571601</v>
      </c>
      <c r="CM271" s="160">
        <f t="shared" ca="1" si="440"/>
        <v>13329.908316055655</v>
      </c>
      <c r="CN271" s="160">
        <f t="shared" ca="1" si="440"/>
        <v>13330.491623594226</v>
      </c>
      <c r="CO271" s="160">
        <f t="shared" ca="1" si="440"/>
        <v>13331.076369726548</v>
      </c>
      <c r="CP271" s="160">
        <f t="shared" ca="1" si="440"/>
        <v>13331.662558000582</v>
      </c>
      <c r="CQ271" s="160">
        <f t="shared" ca="1" si="440"/>
        <v>13332.250191973035</v>
      </c>
      <c r="CR271" s="160">
        <f t="shared" ca="1" si="440"/>
        <v>13332.839275209393</v>
      </c>
      <c r="CS271" s="160">
        <f t="shared" ca="1" si="440"/>
        <v>13333.42981128393</v>
      </c>
      <c r="CT271" s="160">
        <f t="shared" ca="1" si="440"/>
        <v>13334.021803779737</v>
      </c>
      <c r="CU271" s="160">
        <f t="shared" ca="1" si="440"/>
        <v>13674.584206077914</v>
      </c>
      <c r="CV271" s="160">
        <f t="shared" ca="1" si="440"/>
        <v>13709.108796393002</v>
      </c>
      <c r="CW271" s="160">
        <f t="shared" ca="1" si="440"/>
        <v>13713.650200222921</v>
      </c>
      <c r="CX271" s="160">
        <f t="shared" ca="1" si="440"/>
        <v>13714.248054411783</v>
      </c>
      <c r="CY271" s="160">
        <f t="shared" ca="1" si="440"/>
        <v>13714.847383070357</v>
      </c>
      <c r="CZ271" s="160">
        <f t="shared" ca="1" si="440"/>
        <v>13715.448189835086</v>
      </c>
      <c r="DA271" s="160">
        <f t="shared" ca="1" si="440"/>
        <v>13716.050478351379</v>
      </c>
      <c r="DB271" s="160">
        <f t="shared" ca="1" si="440"/>
        <v>13716.654252273633</v>
      </c>
      <c r="DC271" s="160">
        <f t="shared" ca="1" si="440"/>
        <v>13717.259515265261</v>
      </c>
      <c r="DD271" s="160">
        <f t="shared" ca="1" si="440"/>
        <v>13717.866270998709</v>
      </c>
      <c r="DE271" s="160">
        <f t="shared" ca="1" si="440"/>
        <v>13718.474523155481</v>
      </c>
      <c r="DF271" s="160">
        <f t="shared" ca="1" si="440"/>
        <v>13719.084275426163</v>
      </c>
      <c r="DG271" s="160">
        <f t="shared" ca="1" si="440"/>
        <v>14069.863549793285</v>
      </c>
      <c r="DH271" s="160">
        <f t="shared" ca="1" si="440"/>
        <v>14105.124714168487</v>
      </c>
      <c r="DI271" s="160">
        <f t="shared" ca="1" si="440"/>
        <v>14109.802360113303</v>
      </c>
      <c r="DJ271" s="160">
        <f t="shared" ca="1" si="440"/>
        <v>14110.418149927831</v>
      </c>
      <c r="DK271" s="160">
        <f t="shared" ca="1" si="440"/>
        <v>14111.035458446162</v>
      </c>
      <c r="DL271" s="160">
        <f t="shared" ca="1" si="440"/>
        <v>14111.654289413833</v>
      </c>
      <c r="DM271" s="160">
        <f t="shared" ca="1" si="440"/>
        <v>14112.274646585614</v>
      </c>
      <c r="DN271" s="160">
        <f t="shared" ca="1" si="440"/>
        <v>14112.896533725536</v>
      </c>
      <c r="DO271" s="160">
        <f t="shared" ca="1" si="440"/>
        <v>14113.519954606913</v>
      </c>
      <c r="DP271" s="160">
        <f t="shared" ca="1" si="440"/>
        <v>14114.144913012364</v>
      </c>
      <c r="DQ271" s="160">
        <f t="shared" ca="1" si="440"/>
        <v>14114.77141273384</v>
      </c>
      <c r="DR271" s="160">
        <f t="shared" ca="1" si="440"/>
        <v>14115.399457572641</v>
      </c>
      <c r="DS271" s="160">
        <f t="shared" ca="1" si="440"/>
        <v>14476.702110170781</v>
      </c>
      <c r="DT271" s="160">
        <f t="shared" ca="1" si="440"/>
        <v>14646.854738623257</v>
      </c>
      <c r="DU271" s="160">
        <f t="shared" ca="1" si="440"/>
        <v>14651.672713946418</v>
      </c>
      <c r="DV271" s="160">
        <f t="shared" ca="1" si="440"/>
        <v>14652.306977455381</v>
      </c>
      <c r="DW271" s="160">
        <f t="shared" ca="1" si="440"/>
        <v>14652.942805229262</v>
      </c>
      <c r="DX271" s="160">
        <f t="shared" ca="1" si="440"/>
        <v>14653.580201125964</v>
      </c>
      <c r="DY271" s="160">
        <f t="shared" ca="1" si="440"/>
        <v>14512.560662111102</v>
      </c>
      <c r="DZ271" s="160">
        <f t="shared" ca="1" si="440"/>
        <v>14513.194430916443</v>
      </c>
      <c r="EA271" s="160">
        <f t="shared" ca="1" si="440"/>
        <v>14513.829762766632</v>
      </c>
      <c r="EB271" s="160">
        <f t="shared" ca="1" si="440"/>
        <v>14514.466661516559</v>
      </c>
      <c r="EC271" s="160">
        <f t="shared" ref="EC271:GN271" ca="1" si="441">SUM(EC264:EC270)</f>
        <v>14515.105131030619</v>
      </c>
      <c r="ED271" s="160">
        <f t="shared" ca="1" si="441"/>
        <v>14515.745175182743</v>
      </c>
      <c r="EE271" s="160">
        <f t="shared" ca="1" si="441"/>
        <v>14887.806476448528</v>
      </c>
      <c r="EF271" s="160">
        <f t="shared" si="441"/>
        <v>12872.767877618615</v>
      </c>
      <c r="EG271" s="160">
        <f t="shared" si="441"/>
        <v>12873.396752857356</v>
      </c>
      <c r="EH271" s="160">
        <f t="shared" si="441"/>
        <v>12874.027179072089</v>
      </c>
      <c r="EI271" s="160">
        <f t="shared" si="441"/>
        <v>12874.659160087938</v>
      </c>
      <c r="EJ271" s="160">
        <f t="shared" si="441"/>
        <v>12875.292699739464</v>
      </c>
      <c r="EK271" s="160">
        <f t="shared" si="441"/>
        <v>12875.927801870683</v>
      </c>
      <c r="EL271" s="160">
        <f t="shared" si="441"/>
        <v>12876.56447033509</v>
      </c>
      <c r="EM271" s="160">
        <f t="shared" si="441"/>
        <v>12877.202708995686</v>
      </c>
      <c r="EN271" s="160">
        <f t="shared" si="441"/>
        <v>12877.842521724997</v>
      </c>
      <c r="EO271" s="160">
        <f t="shared" si="441"/>
        <v>12878.483912405103</v>
      </c>
      <c r="EP271" s="160">
        <f t="shared" si="441"/>
        <v>12879.126884927657</v>
      </c>
      <c r="EQ271" s="160">
        <f t="shared" si="441"/>
        <v>13255.244880627912</v>
      </c>
      <c r="ER271" s="160">
        <f t="shared" si="441"/>
        <v>13258.950913947172</v>
      </c>
      <c r="ES271" s="160">
        <f t="shared" si="441"/>
        <v>13259.598655443076</v>
      </c>
      <c r="ET271" s="160">
        <f t="shared" si="441"/>
        <v>13260.247994444251</v>
      </c>
      <c r="EU271" s="160">
        <f t="shared" si="441"/>
        <v>13260.898934890576</v>
      </c>
      <c r="EV271" s="160">
        <f t="shared" si="441"/>
        <v>13261.551480731649</v>
      </c>
      <c r="EW271" s="160">
        <f t="shared" si="441"/>
        <v>13262.205635926804</v>
      </c>
      <c r="EX271" s="160">
        <f t="shared" si="441"/>
        <v>13262.861404445142</v>
      </c>
      <c r="EY271" s="160">
        <f t="shared" si="441"/>
        <v>13263.518790265556</v>
      </c>
      <c r="EZ271" s="160">
        <f t="shared" si="441"/>
        <v>13264.177797376748</v>
      </c>
      <c r="FA271" s="160">
        <f t="shared" si="441"/>
        <v>13264.838429777257</v>
      </c>
      <c r="FB271" s="160">
        <f t="shared" si="441"/>
        <v>13265.500691475485</v>
      </c>
      <c r="FC271" s="160">
        <f t="shared" si="441"/>
        <v>13652.90222704675</v>
      </c>
      <c r="FD271" s="160">
        <f t="shared" si="441"/>
        <v>13656.719441365591</v>
      </c>
      <c r="FE271" s="160">
        <f t="shared" si="441"/>
        <v>13657.38661510637</v>
      </c>
      <c r="FF271" s="160">
        <f t="shared" si="441"/>
        <v>13658.055434277581</v>
      </c>
      <c r="FG271" s="160">
        <f t="shared" si="441"/>
        <v>13658.725902937296</v>
      </c>
      <c r="FH271" s="160">
        <f t="shared" si="441"/>
        <v>13659.398025153601</v>
      </c>
      <c r="FI271" s="160">
        <f t="shared" si="441"/>
        <v>13660.071805004611</v>
      </c>
      <c r="FJ271" s="160">
        <f t="shared" si="441"/>
        <v>13660.747246578499</v>
      </c>
      <c r="FK271" s="160">
        <f t="shared" si="441"/>
        <v>13661.424353973525</v>
      </c>
      <c r="FL271" s="160">
        <f t="shared" si="441"/>
        <v>13662.103131298052</v>
      </c>
      <c r="FM271" s="160">
        <f t="shared" si="441"/>
        <v>13662.783582670578</v>
      </c>
      <c r="FN271" s="160">
        <f t="shared" si="441"/>
        <v>13663.465712219753</v>
      </c>
      <c r="FO271" s="160">
        <f t="shared" si="441"/>
        <v>14062.489293858151</v>
      </c>
      <c r="FP271" s="160">
        <f t="shared" si="441"/>
        <v>14066.421024606556</v>
      </c>
      <c r="FQ271" s="160">
        <f t="shared" si="441"/>
        <v>14067.108213559561</v>
      </c>
      <c r="FR271" s="160">
        <f t="shared" si="441"/>
        <v>14067.797097305907</v>
      </c>
      <c r="FS271" s="160">
        <f t="shared" si="441"/>
        <v>14068.487680025413</v>
      </c>
      <c r="FT271" s="160">
        <f t="shared" si="441"/>
        <v>14069.179965908206</v>
      </c>
      <c r="FU271" s="160">
        <f t="shared" si="441"/>
        <v>14069.873959154747</v>
      </c>
      <c r="FV271" s="160">
        <f t="shared" si="441"/>
        <v>14070.569663975852</v>
      </c>
      <c r="FW271" s="160">
        <f t="shared" si="441"/>
        <v>14071.26708459273</v>
      </c>
      <c r="FX271" s="160">
        <f t="shared" si="441"/>
        <v>14071.966225236993</v>
      </c>
      <c r="FY271" s="160">
        <f t="shared" si="441"/>
        <v>14072.667090150691</v>
      </c>
      <c r="FZ271" s="160">
        <f t="shared" si="441"/>
        <v>14073.369683586343</v>
      </c>
      <c r="GA271" s="160">
        <f t="shared" si="441"/>
        <v>14074.074009806938</v>
      </c>
      <c r="GB271" s="160">
        <f t="shared" si="441"/>
        <v>14078.123692477795</v>
      </c>
      <c r="GC271" s="160">
        <f t="shared" si="441"/>
        <v>14489.121459966338</v>
      </c>
      <c r="GD271" s="160">
        <f t="shared" si="441"/>
        <v>14489.831010225074</v>
      </c>
      <c r="GE271" s="160">
        <f t="shared" si="441"/>
        <v>14490.542310426168</v>
      </c>
      <c r="GF271" s="160">
        <f t="shared" si="441"/>
        <v>14491.255364885445</v>
      </c>
      <c r="GG271" s="160">
        <f t="shared" si="441"/>
        <v>14491.970177929381</v>
      </c>
      <c r="GH271" s="160">
        <f t="shared" si="441"/>
        <v>14492.686753895119</v>
      </c>
      <c r="GI271" s="160">
        <f t="shared" si="441"/>
        <v>14493.405097130502</v>
      </c>
      <c r="GJ271" s="160">
        <f t="shared" si="441"/>
        <v>14494.125211994093</v>
      </c>
      <c r="GK271" s="160">
        <f t="shared" si="441"/>
        <v>14494.847102855205</v>
      </c>
      <c r="GL271" s="160">
        <f t="shared" si="441"/>
        <v>14495.570774093925</v>
      </c>
      <c r="GM271" s="160">
        <f t="shared" si="441"/>
        <v>14496.296230101147</v>
      </c>
      <c r="GN271" s="160">
        <f t="shared" si="441"/>
        <v>14500.467403252129</v>
      </c>
      <c r="GO271" s="160">
        <f t="shared" ref="GO271:IZ271" si="442">SUM(GO264:GO270)</f>
        <v>14923.795103765326</v>
      </c>
      <c r="GP271" s="160">
        <f t="shared" si="442"/>
        <v>14924.525940531825</v>
      </c>
      <c r="GQ271" s="160">
        <f t="shared" si="442"/>
        <v>14925.258579738949</v>
      </c>
      <c r="GR271" s="160">
        <f t="shared" si="442"/>
        <v>14925.993025832006</v>
      </c>
      <c r="GS271" s="160">
        <f t="shared" si="442"/>
        <v>14926.729283267259</v>
      </c>
      <c r="GT271" s="160">
        <f t="shared" si="442"/>
        <v>14927.46735651197</v>
      </c>
      <c r="GU271" s="160">
        <f t="shared" si="442"/>
        <v>14928.207250044416</v>
      </c>
      <c r="GV271" s="160">
        <f t="shared" si="442"/>
        <v>14928.948968353912</v>
      </c>
      <c r="GW271" s="160">
        <f t="shared" si="442"/>
        <v>14929.692515940858</v>
      </c>
      <c r="GX271" s="160">
        <f t="shared" si="442"/>
        <v>14930.43789731674</v>
      </c>
      <c r="GY271" s="160">
        <f t="shared" si="442"/>
        <v>14931.185117004179</v>
      </c>
      <c r="GZ271" s="160">
        <f t="shared" si="442"/>
        <v>14935.48142534969</v>
      </c>
      <c r="HA271" s="160">
        <f t="shared" si="442"/>
        <v>15371.508956878286</v>
      </c>
      <c r="HB271" s="160">
        <f t="shared" si="442"/>
        <v>15372.261718747779</v>
      </c>
      <c r="HC271" s="160">
        <f t="shared" si="442"/>
        <v>15373.016337131119</v>
      </c>
      <c r="HD271" s="160">
        <f t="shared" si="442"/>
        <v>15373.772816606965</v>
      </c>
      <c r="HE271" s="160">
        <f t="shared" si="442"/>
        <v>15374.531161765277</v>
      </c>
      <c r="HF271" s="160">
        <f t="shared" si="442"/>
        <v>15375.29137720733</v>
      </c>
      <c r="HG271" s="160">
        <f t="shared" si="442"/>
        <v>15376.053467545747</v>
      </c>
      <c r="HH271" s="160">
        <f t="shared" si="442"/>
        <v>15376.81743740453</v>
      </c>
      <c r="HI271" s="160">
        <f t="shared" si="442"/>
        <v>15377.583291419083</v>
      </c>
      <c r="HJ271" s="160">
        <f t="shared" si="442"/>
        <v>15378.351034236242</v>
      </c>
      <c r="HK271" s="160">
        <f t="shared" si="442"/>
        <v>15379.120670514305</v>
      </c>
      <c r="HL271" s="160">
        <f t="shared" si="442"/>
        <v>15383.545868110181</v>
      </c>
      <c r="HM271" s="160">
        <f t="shared" si="442"/>
        <v>15832.654225584636</v>
      </c>
      <c r="HN271" s="160">
        <f t="shared" si="442"/>
        <v>15833.429570310214</v>
      </c>
      <c r="HO271" s="160">
        <f t="shared" si="442"/>
        <v>15834.206827245054</v>
      </c>
      <c r="HP271" s="160">
        <f t="shared" si="442"/>
        <v>15834.986001105177</v>
      </c>
      <c r="HQ271" s="160">
        <f t="shared" si="442"/>
        <v>15835.767096618238</v>
      </c>
      <c r="HR271" s="160">
        <f t="shared" si="442"/>
        <v>15836.550118523552</v>
      </c>
      <c r="HS271" s="160">
        <f t="shared" si="442"/>
        <v>15837.335071572123</v>
      </c>
      <c r="HT271" s="160">
        <f t="shared" si="442"/>
        <v>15838.121960526669</v>
      </c>
      <c r="HU271" s="160">
        <f t="shared" si="442"/>
        <v>15838.910790161659</v>
      </c>
      <c r="HV271" s="160">
        <f t="shared" si="442"/>
        <v>15839.701565263331</v>
      </c>
      <c r="HW271" s="160">
        <f t="shared" si="442"/>
        <v>15840.494290629735</v>
      </c>
      <c r="HX271" s="160">
        <f t="shared" si="442"/>
        <v>15845.052244153489</v>
      </c>
      <c r="HY271" s="160">
        <f t="shared" si="442"/>
        <v>16307.633852352174</v>
      </c>
      <c r="HZ271" s="160">
        <f t="shared" si="442"/>
        <v>16308.43245741952</v>
      </c>
      <c r="IA271" s="160">
        <f t="shared" si="442"/>
        <v>16309.233032062404</v>
      </c>
      <c r="IB271" s="160">
        <f t="shared" si="442"/>
        <v>16310.035581138331</v>
      </c>
      <c r="IC271" s="160">
        <f t="shared" si="442"/>
        <v>16310.840109516783</v>
      </c>
      <c r="ID271" s="160">
        <f t="shared" si="442"/>
        <v>16311.646622079257</v>
      </c>
      <c r="IE271" s="160">
        <f t="shared" si="442"/>
        <v>16312.455123719285</v>
      </c>
      <c r="IF271" s="160">
        <f t="shared" si="442"/>
        <v>16313.265619342466</v>
      </c>
      <c r="IG271" s="160">
        <f t="shared" si="442"/>
        <v>16314.078113866506</v>
      </c>
      <c r="IH271" s="160">
        <f t="shared" si="442"/>
        <v>16314.892612221231</v>
      </c>
      <c r="II271" s="160">
        <f t="shared" si="442"/>
        <v>16315.709119348627</v>
      </c>
      <c r="IJ271" s="160">
        <f t="shared" si="442"/>
        <v>16320.403811478092</v>
      </c>
      <c r="IK271" s="160">
        <f t="shared" si="442"/>
        <v>16796.86286792274</v>
      </c>
      <c r="IL271" s="160">
        <f t="shared" si="442"/>
        <v>16797.685431142105</v>
      </c>
      <c r="IM271" s="160">
        <f t="shared" si="442"/>
        <v>16798.510023024275</v>
      </c>
      <c r="IN271" s="160">
        <f t="shared" si="442"/>
        <v>16799.33664857248</v>
      </c>
      <c r="IO271" s="160">
        <f t="shared" si="442"/>
        <v>16800.165312802284</v>
      </c>
      <c r="IP271" s="160">
        <f t="shared" si="442"/>
        <v>16800.996020741633</v>
      </c>
      <c r="IQ271" s="160">
        <f t="shared" si="442"/>
        <v>16801.828777430863</v>
      </c>
      <c r="IR271" s="160">
        <f t="shared" si="442"/>
        <v>16802.66358792274</v>
      </c>
      <c r="IS271" s="160">
        <f t="shared" si="442"/>
        <v>16803.500457282502</v>
      </c>
      <c r="IT271" s="160">
        <f t="shared" si="442"/>
        <v>16804.339390587866</v>
      </c>
      <c r="IU271" s="160">
        <f t="shared" si="442"/>
        <v>16805.180392929084</v>
      </c>
      <c r="IV271" s="160">
        <f t="shared" si="442"/>
        <v>16810.015925822434</v>
      </c>
      <c r="IW271" s="160">
        <f t="shared" si="442"/>
        <v>17300.768753960419</v>
      </c>
      <c r="IX271" s="160">
        <f t="shared" si="442"/>
        <v>17301.615994076365</v>
      </c>
      <c r="IY271" s="160">
        <f t="shared" si="442"/>
        <v>17302.465323715001</v>
      </c>
      <c r="IZ271" s="160">
        <f t="shared" si="442"/>
        <v>17303.316748029651</v>
      </c>
      <c r="JA271" s="160">
        <f t="shared" ref="JA271:LL271" si="443">SUM(JA264:JA270)</f>
        <v>17304.170272186351</v>
      </c>
      <c r="JB271" s="160">
        <f t="shared" si="443"/>
        <v>17305.025901363879</v>
      </c>
      <c r="JC271" s="160">
        <f t="shared" si="443"/>
        <v>17305.883640753786</v>
      </c>
      <c r="JD271" s="160">
        <f t="shared" si="443"/>
        <v>17306.743495560419</v>
      </c>
      <c r="JE271" s="160">
        <f t="shared" si="443"/>
        <v>17307.605471000974</v>
      </c>
      <c r="JF271" s="160">
        <f t="shared" si="443"/>
        <v>17308.469572305501</v>
      </c>
      <c r="JG271" s="160">
        <f t="shared" si="443"/>
        <v>17309.335804716953</v>
      </c>
      <c r="JH271" s="160">
        <f t="shared" si="443"/>
        <v>17314.316403597106</v>
      </c>
      <c r="JI271" s="160">
        <f t="shared" si="443"/>
        <v>17819.791816579236</v>
      </c>
      <c r="JJ271" s="160">
        <f t="shared" si="443"/>
        <v>17820.664473898662</v>
      </c>
      <c r="JK271" s="160">
        <f t="shared" si="443"/>
        <v>17821.539283426457</v>
      </c>
      <c r="JL271" s="160">
        <f t="shared" si="443"/>
        <v>17822.416250470545</v>
      </c>
      <c r="JM271" s="160">
        <f t="shared" si="443"/>
        <v>17823.295380351945</v>
      </c>
      <c r="JN271" s="160">
        <f t="shared" si="443"/>
        <v>17824.176678404801</v>
      </c>
      <c r="JO271" s="160">
        <f t="shared" si="443"/>
        <v>17825.060149976402</v>
      </c>
      <c r="JP271" s="160">
        <f t="shared" si="443"/>
        <v>17825.945800427238</v>
      </c>
      <c r="JQ271" s="160">
        <f t="shared" si="443"/>
        <v>17826.833635131006</v>
      </c>
      <c r="JR271" s="160">
        <f t="shared" si="443"/>
        <v>17827.723659474668</v>
      </c>
      <c r="JS271" s="160">
        <f t="shared" si="443"/>
        <v>17828.615878858465</v>
      </c>
      <c r="JT271" s="160">
        <f t="shared" si="443"/>
        <v>17833.745895705022</v>
      </c>
      <c r="JU271" s="160">
        <f t="shared" si="443"/>
        <v>18354.385571076611</v>
      </c>
      <c r="JV271" s="160">
        <f t="shared" si="443"/>
        <v>18355.284408115622</v>
      </c>
      <c r="JW271" s="160">
        <f t="shared" si="443"/>
        <v>18356.18546192925</v>
      </c>
      <c r="JX271" s="160">
        <f t="shared" si="443"/>
        <v>18357.088737984661</v>
      </c>
      <c r="JY271" s="160">
        <f t="shared" si="443"/>
        <v>18357.994241762506</v>
      </c>
      <c r="JZ271" s="160">
        <f t="shared" si="443"/>
        <v>18358.901978756945</v>
      </c>
      <c r="KA271" s="160">
        <f t="shared" si="443"/>
        <v>18359.811954475696</v>
      </c>
      <c r="KB271" s="160">
        <f t="shared" si="443"/>
        <v>18360.724174440056</v>
      </c>
      <c r="KC271" s="160">
        <f t="shared" si="443"/>
        <v>18361.638644184939</v>
      </c>
      <c r="KD271" s="160">
        <f t="shared" si="443"/>
        <v>18362.555369258909</v>
      </c>
      <c r="KE271" s="160">
        <f t="shared" si="443"/>
        <v>18363.474355224222</v>
      </c>
      <c r="KF271" s="160">
        <f t="shared" si="443"/>
        <v>18368.758272576175</v>
      </c>
      <c r="KG271" s="160">
        <f t="shared" si="443"/>
        <v>18905.01713820891</v>
      </c>
      <c r="KH271" s="160">
        <f t="shared" si="443"/>
        <v>18905.942940359091</v>
      </c>
      <c r="KI271" s="160">
        <f t="shared" si="443"/>
        <v>18906.871025787128</v>
      </c>
      <c r="KJ271" s="160">
        <f t="shared" si="443"/>
        <v>18907.801400124201</v>
      </c>
      <c r="KK271" s="160">
        <f t="shared" si="443"/>
        <v>18908.73406901538</v>
      </c>
      <c r="KL271" s="160">
        <f t="shared" si="443"/>
        <v>18909.669038119653</v>
      </c>
      <c r="KM271" s="160">
        <f t="shared" si="443"/>
        <v>18910.606313109965</v>
      </c>
      <c r="KN271" s="160">
        <f t="shared" si="443"/>
        <v>18911.545899673256</v>
      </c>
      <c r="KO271" s="160">
        <f t="shared" si="443"/>
        <v>18912.487803510485</v>
      </c>
      <c r="KP271" s="160">
        <f t="shared" si="443"/>
        <v>18913.432030336677</v>
      </c>
      <c r="KQ271" s="160">
        <f t="shared" si="443"/>
        <v>0</v>
      </c>
      <c r="KR271" s="160">
        <f t="shared" si="443"/>
        <v>0</v>
      </c>
      <c r="KS271" s="160">
        <f t="shared" si="443"/>
        <v>0</v>
      </c>
      <c r="KT271" s="160">
        <f t="shared" si="443"/>
        <v>0</v>
      </c>
      <c r="KU271" s="160">
        <f t="shared" si="443"/>
        <v>0</v>
      </c>
      <c r="KV271" s="160">
        <f t="shared" si="443"/>
        <v>0</v>
      </c>
      <c r="KW271" s="160">
        <f t="shared" si="443"/>
        <v>0</v>
      </c>
      <c r="KX271" s="160">
        <f t="shared" si="443"/>
        <v>0</v>
      </c>
      <c r="KY271" s="160">
        <f t="shared" si="443"/>
        <v>0</v>
      </c>
      <c r="KZ271" s="160">
        <f t="shared" si="443"/>
        <v>0</v>
      </c>
      <c r="LA271" s="160">
        <f t="shared" si="443"/>
        <v>0</v>
      </c>
      <c r="LB271" s="160">
        <f t="shared" si="443"/>
        <v>0</v>
      </c>
      <c r="LC271" s="160">
        <f t="shared" si="443"/>
        <v>0</v>
      </c>
      <c r="LD271" s="160">
        <f t="shared" si="443"/>
        <v>0</v>
      </c>
      <c r="LE271" s="160">
        <f t="shared" si="443"/>
        <v>0</v>
      </c>
      <c r="LF271" s="160">
        <f t="shared" si="443"/>
        <v>0</v>
      </c>
      <c r="LG271" s="160">
        <f t="shared" si="443"/>
        <v>0</v>
      </c>
      <c r="LH271" s="160">
        <f t="shared" si="443"/>
        <v>0</v>
      </c>
      <c r="LI271" s="160">
        <f t="shared" si="443"/>
        <v>0</v>
      </c>
      <c r="LJ271" s="160">
        <f t="shared" si="443"/>
        <v>0</v>
      </c>
      <c r="LK271" s="160">
        <f t="shared" si="443"/>
        <v>0</v>
      </c>
      <c r="LL271" s="160">
        <f t="shared" si="443"/>
        <v>0</v>
      </c>
      <c r="LM271" s="160">
        <f t="shared" ref="LM271:NK271" si="444">SUM(LM264:LM270)</f>
        <v>0</v>
      </c>
      <c r="LN271" s="160">
        <f t="shared" si="444"/>
        <v>0</v>
      </c>
      <c r="LO271" s="160">
        <f t="shared" si="444"/>
        <v>0</v>
      </c>
      <c r="LP271" s="160">
        <f t="shared" si="444"/>
        <v>0</v>
      </c>
      <c r="LQ271" s="160">
        <f t="shared" si="444"/>
        <v>0</v>
      </c>
      <c r="LR271" s="160">
        <f t="shared" si="444"/>
        <v>0</v>
      </c>
      <c r="LS271" s="160">
        <f t="shared" si="444"/>
        <v>0</v>
      </c>
      <c r="LT271" s="160">
        <f t="shared" si="444"/>
        <v>0</v>
      </c>
      <c r="LU271" s="160">
        <f t="shared" si="444"/>
        <v>0</v>
      </c>
      <c r="LV271" s="160">
        <f t="shared" si="444"/>
        <v>0</v>
      </c>
      <c r="LW271" s="160">
        <f t="shared" si="444"/>
        <v>0</v>
      </c>
      <c r="LX271" s="160">
        <f t="shared" si="444"/>
        <v>0</v>
      </c>
      <c r="LY271" s="160">
        <f t="shared" si="444"/>
        <v>0</v>
      </c>
      <c r="LZ271" s="160">
        <f t="shared" si="444"/>
        <v>0</v>
      </c>
      <c r="MA271" s="160">
        <f t="shared" si="444"/>
        <v>0</v>
      </c>
      <c r="MB271" s="160">
        <f t="shared" si="444"/>
        <v>0</v>
      </c>
      <c r="MC271" s="160">
        <f t="shared" si="444"/>
        <v>0</v>
      </c>
      <c r="MD271" s="160">
        <f t="shared" si="444"/>
        <v>0</v>
      </c>
      <c r="ME271" s="160">
        <f t="shared" si="444"/>
        <v>0</v>
      </c>
      <c r="MF271" s="160">
        <f t="shared" si="444"/>
        <v>0</v>
      </c>
      <c r="MG271" s="160">
        <f t="shared" si="444"/>
        <v>0</v>
      </c>
      <c r="MH271" s="160">
        <f t="shared" si="444"/>
        <v>0</v>
      </c>
      <c r="MI271" s="160">
        <f t="shared" si="444"/>
        <v>0</v>
      </c>
      <c r="MJ271" s="160">
        <f t="shared" si="444"/>
        <v>0</v>
      </c>
      <c r="MK271" s="160">
        <f t="shared" si="444"/>
        <v>0</v>
      </c>
      <c r="ML271" s="160">
        <f t="shared" si="444"/>
        <v>0</v>
      </c>
      <c r="MM271" s="160">
        <f t="shared" si="444"/>
        <v>0</v>
      </c>
      <c r="MN271" s="160">
        <f t="shared" si="444"/>
        <v>0</v>
      </c>
      <c r="MO271" s="160">
        <f t="shared" si="444"/>
        <v>0</v>
      </c>
      <c r="MP271" s="160">
        <f t="shared" si="444"/>
        <v>0</v>
      </c>
      <c r="MQ271" s="160">
        <f t="shared" si="444"/>
        <v>0</v>
      </c>
      <c r="MR271" s="160">
        <f t="shared" si="444"/>
        <v>0</v>
      </c>
      <c r="MS271" s="160">
        <f t="shared" si="444"/>
        <v>0</v>
      </c>
      <c r="MT271" s="160">
        <f t="shared" si="444"/>
        <v>0</v>
      </c>
      <c r="MU271" s="160">
        <f t="shared" si="444"/>
        <v>0</v>
      </c>
      <c r="MV271" s="160">
        <f t="shared" si="444"/>
        <v>0</v>
      </c>
      <c r="MW271" s="160">
        <f t="shared" si="444"/>
        <v>0</v>
      </c>
      <c r="MX271" s="160">
        <f t="shared" si="444"/>
        <v>0</v>
      </c>
      <c r="MY271" s="160">
        <f t="shared" si="444"/>
        <v>0</v>
      </c>
      <c r="MZ271" s="160">
        <f t="shared" si="444"/>
        <v>0</v>
      </c>
      <c r="NA271" s="160">
        <f t="shared" si="444"/>
        <v>0</v>
      </c>
      <c r="NB271" s="160">
        <f t="shared" si="444"/>
        <v>0</v>
      </c>
      <c r="NC271" s="160">
        <f t="shared" si="444"/>
        <v>0</v>
      </c>
      <c r="ND271" s="160">
        <f t="shared" si="444"/>
        <v>0</v>
      </c>
      <c r="NE271" s="160">
        <f t="shared" si="444"/>
        <v>0</v>
      </c>
      <c r="NF271" s="160">
        <f t="shared" si="444"/>
        <v>0</v>
      </c>
      <c r="NG271" s="160">
        <f t="shared" si="444"/>
        <v>0</v>
      </c>
      <c r="NH271" s="160">
        <f t="shared" si="444"/>
        <v>0</v>
      </c>
      <c r="NI271" s="160">
        <f t="shared" si="444"/>
        <v>0</v>
      </c>
      <c r="NJ271" s="160">
        <f t="shared" si="444"/>
        <v>0</v>
      </c>
      <c r="NK271" s="161">
        <f t="shared" si="444"/>
        <v>0</v>
      </c>
    </row>
    <row r="272" spans="1:375" x14ac:dyDescent="0.25">
      <c r="A272" s="156">
        <f t="shared" si="414"/>
        <v>0</v>
      </c>
      <c r="B272" s="48" t="s">
        <v>157</v>
      </c>
      <c r="C272" s="153" t="s">
        <v>147</v>
      </c>
      <c r="D272" s="154">
        <f t="shared" ref="D272:BO272" si="445">IF(D$165=EOMONTH($D99,-1),-FV($AE99,ROUNDDOWN(YEARFRAC($D$165,D$165,1),0),,-$AC99*$B99,0),0)</f>
        <v>0</v>
      </c>
      <c r="E272" s="154">
        <f t="shared" si="445"/>
        <v>0</v>
      </c>
      <c r="F272" s="154">
        <f t="shared" si="445"/>
        <v>0</v>
      </c>
      <c r="G272" s="154">
        <f t="shared" si="445"/>
        <v>0</v>
      </c>
      <c r="H272" s="154">
        <f t="shared" si="445"/>
        <v>0</v>
      </c>
      <c r="I272" s="154">
        <f t="shared" si="445"/>
        <v>0</v>
      </c>
      <c r="J272" s="154">
        <f t="shared" si="445"/>
        <v>0</v>
      </c>
      <c r="K272" s="154">
        <f t="shared" si="445"/>
        <v>0</v>
      </c>
      <c r="L272" s="154">
        <f t="shared" si="445"/>
        <v>0</v>
      </c>
      <c r="M272" s="154">
        <f t="shared" si="445"/>
        <v>0</v>
      </c>
      <c r="N272" s="154">
        <f t="shared" si="445"/>
        <v>0</v>
      </c>
      <c r="O272" s="154">
        <f t="shared" si="445"/>
        <v>0</v>
      </c>
      <c r="P272" s="154">
        <f t="shared" si="445"/>
        <v>0</v>
      </c>
      <c r="Q272" s="154">
        <f t="shared" si="445"/>
        <v>0</v>
      </c>
      <c r="R272" s="154">
        <f t="shared" si="445"/>
        <v>0</v>
      </c>
      <c r="S272" s="154">
        <f t="shared" si="445"/>
        <v>0</v>
      </c>
      <c r="T272" s="154">
        <f t="shared" si="445"/>
        <v>0</v>
      </c>
      <c r="U272" s="154">
        <f t="shared" si="445"/>
        <v>0</v>
      </c>
      <c r="V272" s="154">
        <f t="shared" si="445"/>
        <v>0</v>
      </c>
      <c r="W272" s="154">
        <f t="shared" si="445"/>
        <v>0</v>
      </c>
      <c r="X272" s="154">
        <f t="shared" si="445"/>
        <v>0</v>
      </c>
      <c r="Y272" s="154">
        <f t="shared" si="445"/>
        <v>0</v>
      </c>
      <c r="Z272" s="154">
        <f t="shared" si="445"/>
        <v>0</v>
      </c>
      <c r="AA272" s="154">
        <f t="shared" si="445"/>
        <v>0</v>
      </c>
      <c r="AB272" s="154">
        <f t="shared" si="445"/>
        <v>0</v>
      </c>
      <c r="AC272" s="154">
        <f t="shared" si="445"/>
        <v>0</v>
      </c>
      <c r="AD272" s="154">
        <f t="shared" si="445"/>
        <v>0</v>
      </c>
      <c r="AE272" s="154">
        <f t="shared" si="445"/>
        <v>0</v>
      </c>
      <c r="AF272" s="154">
        <f t="shared" si="445"/>
        <v>0</v>
      </c>
      <c r="AG272" s="154">
        <f t="shared" si="445"/>
        <v>0</v>
      </c>
      <c r="AH272" s="154">
        <f t="shared" si="445"/>
        <v>0</v>
      </c>
      <c r="AI272" s="154">
        <f t="shared" si="445"/>
        <v>0</v>
      </c>
      <c r="AJ272" s="154">
        <f t="shared" si="445"/>
        <v>0</v>
      </c>
      <c r="AK272" s="154">
        <f t="shared" si="445"/>
        <v>0</v>
      </c>
      <c r="AL272" s="154">
        <f t="shared" si="445"/>
        <v>0</v>
      </c>
      <c r="AM272" s="154">
        <f t="shared" si="445"/>
        <v>0</v>
      </c>
      <c r="AN272" s="154">
        <f t="shared" si="445"/>
        <v>0</v>
      </c>
      <c r="AO272" s="154">
        <f t="shared" si="445"/>
        <v>0</v>
      </c>
      <c r="AP272" s="154">
        <f t="shared" si="445"/>
        <v>0</v>
      </c>
      <c r="AQ272" s="154">
        <f t="shared" si="445"/>
        <v>0</v>
      </c>
      <c r="AR272" s="154">
        <f t="shared" si="445"/>
        <v>0</v>
      </c>
      <c r="AS272" s="154">
        <f t="shared" si="445"/>
        <v>0</v>
      </c>
      <c r="AT272" s="154">
        <f t="shared" si="445"/>
        <v>0</v>
      </c>
      <c r="AU272" s="154">
        <f t="shared" si="445"/>
        <v>0</v>
      </c>
      <c r="AV272" s="154">
        <f t="shared" si="445"/>
        <v>0</v>
      </c>
      <c r="AW272" s="154">
        <f t="shared" si="445"/>
        <v>0</v>
      </c>
      <c r="AX272" s="154">
        <f t="shared" si="445"/>
        <v>0</v>
      </c>
      <c r="AY272" s="154">
        <f t="shared" si="445"/>
        <v>0</v>
      </c>
      <c r="AZ272" s="154">
        <f t="shared" si="445"/>
        <v>0</v>
      </c>
      <c r="BA272" s="154">
        <f t="shared" si="445"/>
        <v>0</v>
      </c>
      <c r="BB272" s="154">
        <f t="shared" si="445"/>
        <v>0</v>
      </c>
      <c r="BC272" s="154">
        <f t="shared" si="445"/>
        <v>0</v>
      </c>
      <c r="BD272" s="154">
        <f t="shared" si="445"/>
        <v>0</v>
      </c>
      <c r="BE272" s="154">
        <f t="shared" si="445"/>
        <v>0</v>
      </c>
      <c r="BF272" s="154">
        <f t="shared" si="445"/>
        <v>0</v>
      </c>
      <c r="BG272" s="154">
        <f t="shared" si="445"/>
        <v>0</v>
      </c>
      <c r="BH272" s="154">
        <f t="shared" si="445"/>
        <v>0</v>
      </c>
      <c r="BI272" s="154">
        <f t="shared" si="445"/>
        <v>0</v>
      </c>
      <c r="BJ272" s="154">
        <f t="shared" si="445"/>
        <v>0</v>
      </c>
      <c r="BK272" s="154">
        <f t="shared" si="445"/>
        <v>0</v>
      </c>
      <c r="BL272" s="154">
        <f t="shared" si="445"/>
        <v>0</v>
      </c>
      <c r="BM272" s="154">
        <f t="shared" si="445"/>
        <v>0</v>
      </c>
      <c r="BN272" s="154">
        <f t="shared" si="445"/>
        <v>0</v>
      </c>
      <c r="BO272" s="154">
        <f t="shared" si="445"/>
        <v>0</v>
      </c>
      <c r="BP272" s="154">
        <f t="shared" ref="BP272:EA272" si="446">IF(BP$165=EOMONTH($D99,-1),-FV($AE99,ROUNDDOWN(YEARFRAC($D$165,BP$165,1),0),,-$AC99*$B99,0),0)</f>
        <v>0</v>
      </c>
      <c r="BQ272" s="154">
        <f t="shared" si="446"/>
        <v>0</v>
      </c>
      <c r="BR272" s="154">
        <f t="shared" si="446"/>
        <v>0</v>
      </c>
      <c r="BS272" s="154">
        <f t="shared" si="446"/>
        <v>0</v>
      </c>
      <c r="BT272" s="154">
        <f t="shared" si="446"/>
        <v>0</v>
      </c>
      <c r="BU272" s="154">
        <f t="shared" si="446"/>
        <v>0</v>
      </c>
      <c r="BV272" s="154">
        <f t="shared" si="446"/>
        <v>0</v>
      </c>
      <c r="BW272" s="154">
        <f t="shared" si="446"/>
        <v>0</v>
      </c>
      <c r="BX272" s="154">
        <f t="shared" si="446"/>
        <v>0</v>
      </c>
      <c r="BY272" s="154">
        <f t="shared" si="446"/>
        <v>0</v>
      </c>
      <c r="BZ272" s="154">
        <f t="shared" si="446"/>
        <v>0</v>
      </c>
      <c r="CA272" s="154">
        <f t="shared" si="446"/>
        <v>0</v>
      </c>
      <c r="CB272" s="154">
        <f t="shared" si="446"/>
        <v>0</v>
      </c>
      <c r="CC272" s="154">
        <f t="shared" si="446"/>
        <v>0</v>
      </c>
      <c r="CD272" s="154">
        <f t="shared" si="446"/>
        <v>0</v>
      </c>
      <c r="CE272" s="154">
        <f t="shared" si="446"/>
        <v>0</v>
      </c>
      <c r="CF272" s="154">
        <f t="shared" si="446"/>
        <v>0</v>
      </c>
      <c r="CG272" s="154">
        <f t="shared" si="446"/>
        <v>0</v>
      </c>
      <c r="CH272" s="154">
        <f t="shared" si="446"/>
        <v>0</v>
      </c>
      <c r="CI272" s="154">
        <f t="shared" si="446"/>
        <v>0</v>
      </c>
      <c r="CJ272" s="154">
        <f t="shared" si="446"/>
        <v>0</v>
      </c>
      <c r="CK272" s="154">
        <f t="shared" si="446"/>
        <v>0</v>
      </c>
      <c r="CL272" s="154">
        <f t="shared" si="446"/>
        <v>0</v>
      </c>
      <c r="CM272" s="154">
        <f t="shared" si="446"/>
        <v>0</v>
      </c>
      <c r="CN272" s="154">
        <f t="shared" si="446"/>
        <v>0</v>
      </c>
      <c r="CO272" s="154">
        <f t="shared" si="446"/>
        <v>0</v>
      </c>
      <c r="CP272" s="154">
        <f t="shared" si="446"/>
        <v>0</v>
      </c>
      <c r="CQ272" s="154">
        <f t="shared" si="446"/>
        <v>0</v>
      </c>
      <c r="CR272" s="154">
        <f t="shared" si="446"/>
        <v>0</v>
      </c>
      <c r="CS272" s="154">
        <f t="shared" si="446"/>
        <v>0</v>
      </c>
      <c r="CT272" s="154">
        <f t="shared" si="446"/>
        <v>0</v>
      </c>
      <c r="CU272" s="154">
        <f t="shared" si="446"/>
        <v>0</v>
      </c>
      <c r="CV272" s="154">
        <f t="shared" si="446"/>
        <v>0</v>
      </c>
      <c r="CW272" s="154">
        <f t="shared" si="446"/>
        <v>0</v>
      </c>
      <c r="CX272" s="154">
        <f t="shared" si="446"/>
        <v>0</v>
      </c>
      <c r="CY272" s="154">
        <f t="shared" si="446"/>
        <v>0</v>
      </c>
      <c r="CZ272" s="154">
        <f t="shared" si="446"/>
        <v>0</v>
      </c>
      <c r="DA272" s="154">
        <f t="shared" si="446"/>
        <v>0</v>
      </c>
      <c r="DB272" s="154">
        <f t="shared" si="446"/>
        <v>0</v>
      </c>
      <c r="DC272" s="154">
        <f t="shared" si="446"/>
        <v>0</v>
      </c>
      <c r="DD272" s="154">
        <f t="shared" si="446"/>
        <v>0</v>
      </c>
      <c r="DE272" s="154">
        <f t="shared" si="446"/>
        <v>0</v>
      </c>
      <c r="DF272" s="154">
        <f t="shared" si="446"/>
        <v>0</v>
      </c>
      <c r="DG272" s="154">
        <f t="shared" si="446"/>
        <v>0</v>
      </c>
      <c r="DH272" s="154">
        <f t="shared" si="446"/>
        <v>0</v>
      </c>
      <c r="DI272" s="154">
        <f t="shared" si="446"/>
        <v>0</v>
      </c>
      <c r="DJ272" s="154">
        <f t="shared" si="446"/>
        <v>0</v>
      </c>
      <c r="DK272" s="154">
        <f t="shared" si="446"/>
        <v>0</v>
      </c>
      <c r="DL272" s="154">
        <f t="shared" si="446"/>
        <v>0</v>
      </c>
      <c r="DM272" s="154">
        <f t="shared" si="446"/>
        <v>0</v>
      </c>
      <c r="DN272" s="154">
        <f t="shared" si="446"/>
        <v>0</v>
      </c>
      <c r="DO272" s="154">
        <f t="shared" si="446"/>
        <v>0</v>
      </c>
      <c r="DP272" s="154">
        <f t="shared" si="446"/>
        <v>0</v>
      </c>
      <c r="DQ272" s="154">
        <f t="shared" si="446"/>
        <v>0</v>
      </c>
      <c r="DR272" s="154">
        <f t="shared" si="446"/>
        <v>0</v>
      </c>
      <c r="DS272" s="154">
        <f t="shared" si="446"/>
        <v>0</v>
      </c>
      <c r="DT272" s="154">
        <f t="shared" si="446"/>
        <v>0</v>
      </c>
      <c r="DU272" s="154">
        <f t="shared" si="446"/>
        <v>0</v>
      </c>
      <c r="DV272" s="154">
        <f t="shared" si="446"/>
        <v>0</v>
      </c>
      <c r="DW272" s="154">
        <f t="shared" si="446"/>
        <v>0</v>
      </c>
      <c r="DX272" s="154">
        <f t="shared" si="446"/>
        <v>0</v>
      </c>
      <c r="DY272" s="154">
        <f t="shared" si="446"/>
        <v>0</v>
      </c>
      <c r="DZ272" s="154">
        <f t="shared" si="446"/>
        <v>0</v>
      </c>
      <c r="EA272" s="154">
        <f t="shared" si="446"/>
        <v>0</v>
      </c>
      <c r="EB272" s="154">
        <f t="shared" ref="EB272:GM272" si="447">IF(EB$165=EOMONTH($D99,-1),-FV($AE99,ROUNDDOWN(YEARFRAC($D$165,EB$165,1),0),,-$AC99*$B99,0),0)</f>
        <v>0</v>
      </c>
      <c r="EC272" s="154">
        <f t="shared" si="447"/>
        <v>0</v>
      </c>
      <c r="ED272" s="154">
        <f t="shared" si="447"/>
        <v>0</v>
      </c>
      <c r="EE272" s="154">
        <f t="shared" si="447"/>
        <v>0</v>
      </c>
      <c r="EF272" s="154">
        <f t="shared" si="447"/>
        <v>0</v>
      </c>
      <c r="EG272" s="154">
        <f t="shared" si="447"/>
        <v>0</v>
      </c>
      <c r="EH272" s="154">
        <f t="shared" si="447"/>
        <v>0</v>
      </c>
      <c r="EI272" s="154">
        <f t="shared" si="447"/>
        <v>0</v>
      </c>
      <c r="EJ272" s="154">
        <f t="shared" si="447"/>
        <v>0</v>
      </c>
      <c r="EK272" s="154">
        <f t="shared" si="447"/>
        <v>0</v>
      </c>
      <c r="EL272" s="154">
        <f t="shared" si="447"/>
        <v>0</v>
      </c>
      <c r="EM272" s="154">
        <f t="shared" si="447"/>
        <v>0</v>
      </c>
      <c r="EN272" s="154">
        <f t="shared" si="447"/>
        <v>0</v>
      </c>
      <c r="EO272" s="154">
        <f t="shared" si="447"/>
        <v>0</v>
      </c>
      <c r="EP272" s="154">
        <f t="shared" si="447"/>
        <v>0</v>
      </c>
      <c r="EQ272" s="154">
        <f t="shared" si="447"/>
        <v>0</v>
      </c>
      <c r="ER272" s="154">
        <f t="shared" si="447"/>
        <v>0</v>
      </c>
      <c r="ES272" s="154">
        <f t="shared" si="447"/>
        <v>0</v>
      </c>
      <c r="ET272" s="154">
        <f t="shared" si="447"/>
        <v>0</v>
      </c>
      <c r="EU272" s="154">
        <f t="shared" si="447"/>
        <v>0</v>
      </c>
      <c r="EV272" s="154">
        <f t="shared" si="447"/>
        <v>0</v>
      </c>
      <c r="EW272" s="154">
        <f t="shared" si="447"/>
        <v>0</v>
      </c>
      <c r="EX272" s="154">
        <f t="shared" si="447"/>
        <v>0</v>
      </c>
      <c r="EY272" s="154">
        <f t="shared" si="447"/>
        <v>0</v>
      </c>
      <c r="EZ272" s="154">
        <f t="shared" si="447"/>
        <v>0</v>
      </c>
      <c r="FA272" s="154">
        <f t="shared" si="447"/>
        <v>0</v>
      </c>
      <c r="FB272" s="154">
        <f t="shared" si="447"/>
        <v>0</v>
      </c>
      <c r="FC272" s="154">
        <f t="shared" si="447"/>
        <v>0</v>
      </c>
      <c r="FD272" s="154">
        <f t="shared" si="447"/>
        <v>0</v>
      </c>
      <c r="FE272" s="154">
        <f t="shared" si="447"/>
        <v>0</v>
      </c>
      <c r="FF272" s="154">
        <f t="shared" si="447"/>
        <v>0</v>
      </c>
      <c r="FG272" s="154">
        <f t="shared" si="447"/>
        <v>0</v>
      </c>
      <c r="FH272" s="154">
        <f t="shared" si="447"/>
        <v>0</v>
      </c>
      <c r="FI272" s="154">
        <f t="shared" si="447"/>
        <v>0</v>
      </c>
      <c r="FJ272" s="154">
        <f t="shared" si="447"/>
        <v>0</v>
      </c>
      <c r="FK272" s="154">
        <f t="shared" si="447"/>
        <v>0</v>
      </c>
      <c r="FL272" s="154">
        <f t="shared" si="447"/>
        <v>0</v>
      </c>
      <c r="FM272" s="154">
        <f t="shared" si="447"/>
        <v>0</v>
      </c>
      <c r="FN272" s="154">
        <f t="shared" si="447"/>
        <v>0</v>
      </c>
      <c r="FO272" s="154">
        <f t="shared" si="447"/>
        <v>0</v>
      </c>
      <c r="FP272" s="154">
        <f t="shared" si="447"/>
        <v>0</v>
      </c>
      <c r="FQ272" s="154">
        <f t="shared" si="447"/>
        <v>0</v>
      </c>
      <c r="FR272" s="154">
        <f t="shared" si="447"/>
        <v>0</v>
      </c>
      <c r="FS272" s="154">
        <f t="shared" si="447"/>
        <v>0</v>
      </c>
      <c r="FT272" s="154">
        <f t="shared" si="447"/>
        <v>0</v>
      </c>
      <c r="FU272" s="154">
        <f t="shared" si="447"/>
        <v>0</v>
      </c>
      <c r="FV272" s="154">
        <f t="shared" si="447"/>
        <v>0</v>
      </c>
      <c r="FW272" s="154">
        <f t="shared" si="447"/>
        <v>0</v>
      </c>
      <c r="FX272" s="154">
        <f t="shared" si="447"/>
        <v>0</v>
      </c>
      <c r="FY272" s="154">
        <f t="shared" si="447"/>
        <v>0</v>
      </c>
      <c r="FZ272" s="154">
        <f t="shared" si="447"/>
        <v>0</v>
      </c>
      <c r="GA272" s="154">
        <f t="shared" si="447"/>
        <v>0</v>
      </c>
      <c r="GB272" s="154">
        <f t="shared" si="447"/>
        <v>0</v>
      </c>
      <c r="GC272" s="154">
        <f t="shared" si="447"/>
        <v>0</v>
      </c>
      <c r="GD272" s="154">
        <f t="shared" si="447"/>
        <v>0</v>
      </c>
      <c r="GE272" s="154">
        <f t="shared" si="447"/>
        <v>0</v>
      </c>
      <c r="GF272" s="154">
        <f t="shared" si="447"/>
        <v>0</v>
      </c>
      <c r="GG272" s="154">
        <f t="shared" si="447"/>
        <v>0</v>
      </c>
      <c r="GH272" s="154">
        <f t="shared" si="447"/>
        <v>0</v>
      </c>
      <c r="GI272" s="154">
        <f t="shared" si="447"/>
        <v>0</v>
      </c>
      <c r="GJ272" s="154">
        <f t="shared" si="447"/>
        <v>0</v>
      </c>
      <c r="GK272" s="154">
        <f t="shared" si="447"/>
        <v>0</v>
      </c>
      <c r="GL272" s="154">
        <f t="shared" si="447"/>
        <v>0</v>
      </c>
      <c r="GM272" s="154">
        <f t="shared" si="447"/>
        <v>0</v>
      </c>
      <c r="GN272" s="154">
        <f t="shared" ref="GN272:IY272" si="448">IF(GN$165=EOMONTH($D99,-1),-FV($AE99,ROUNDDOWN(YEARFRAC($D$165,GN$165,1),0),,-$AC99*$B99,0),0)</f>
        <v>0</v>
      </c>
      <c r="GO272" s="154">
        <f t="shared" si="448"/>
        <v>0</v>
      </c>
      <c r="GP272" s="154">
        <f t="shared" si="448"/>
        <v>0</v>
      </c>
      <c r="GQ272" s="154">
        <f t="shared" si="448"/>
        <v>0</v>
      </c>
      <c r="GR272" s="154">
        <f t="shared" si="448"/>
        <v>0</v>
      </c>
      <c r="GS272" s="154">
        <f t="shared" si="448"/>
        <v>0</v>
      </c>
      <c r="GT272" s="154">
        <f t="shared" si="448"/>
        <v>0</v>
      </c>
      <c r="GU272" s="154">
        <f t="shared" si="448"/>
        <v>0</v>
      </c>
      <c r="GV272" s="154">
        <f t="shared" si="448"/>
        <v>0</v>
      </c>
      <c r="GW272" s="154">
        <f t="shared" si="448"/>
        <v>0</v>
      </c>
      <c r="GX272" s="154">
        <f t="shared" si="448"/>
        <v>0</v>
      </c>
      <c r="GY272" s="154">
        <f t="shared" si="448"/>
        <v>0</v>
      </c>
      <c r="GZ272" s="154">
        <f t="shared" si="448"/>
        <v>0</v>
      </c>
      <c r="HA272" s="154">
        <f t="shared" si="448"/>
        <v>0</v>
      </c>
      <c r="HB272" s="154">
        <f t="shared" si="448"/>
        <v>0</v>
      </c>
      <c r="HC272" s="154">
        <f t="shared" si="448"/>
        <v>0</v>
      </c>
      <c r="HD272" s="154">
        <f t="shared" si="448"/>
        <v>0</v>
      </c>
      <c r="HE272" s="154">
        <f t="shared" si="448"/>
        <v>0</v>
      </c>
      <c r="HF272" s="154">
        <f t="shared" si="448"/>
        <v>0</v>
      </c>
      <c r="HG272" s="154">
        <f t="shared" si="448"/>
        <v>0</v>
      </c>
      <c r="HH272" s="154">
        <f t="shared" si="448"/>
        <v>0</v>
      </c>
      <c r="HI272" s="154">
        <f t="shared" si="448"/>
        <v>0</v>
      </c>
      <c r="HJ272" s="154">
        <f t="shared" si="448"/>
        <v>0</v>
      </c>
      <c r="HK272" s="154">
        <f t="shared" si="448"/>
        <v>0</v>
      </c>
      <c r="HL272" s="154">
        <f t="shared" si="448"/>
        <v>0</v>
      </c>
      <c r="HM272" s="154">
        <f t="shared" si="448"/>
        <v>0</v>
      </c>
      <c r="HN272" s="154">
        <f t="shared" si="448"/>
        <v>0</v>
      </c>
      <c r="HO272" s="154">
        <f t="shared" si="448"/>
        <v>0</v>
      </c>
      <c r="HP272" s="154">
        <f t="shared" si="448"/>
        <v>0</v>
      </c>
      <c r="HQ272" s="154">
        <f t="shared" si="448"/>
        <v>0</v>
      </c>
      <c r="HR272" s="154">
        <f t="shared" si="448"/>
        <v>0</v>
      </c>
      <c r="HS272" s="154">
        <f t="shared" si="448"/>
        <v>0</v>
      </c>
      <c r="HT272" s="154">
        <f t="shared" si="448"/>
        <v>0</v>
      </c>
      <c r="HU272" s="154">
        <f t="shared" si="448"/>
        <v>0</v>
      </c>
      <c r="HV272" s="154">
        <f t="shared" si="448"/>
        <v>0</v>
      </c>
      <c r="HW272" s="154">
        <f t="shared" si="448"/>
        <v>0</v>
      </c>
      <c r="HX272" s="154">
        <f t="shared" si="448"/>
        <v>0</v>
      </c>
      <c r="HY272" s="154">
        <f t="shared" si="448"/>
        <v>0</v>
      </c>
      <c r="HZ272" s="154">
        <f t="shared" si="448"/>
        <v>0</v>
      </c>
      <c r="IA272" s="154">
        <f t="shared" si="448"/>
        <v>0</v>
      </c>
      <c r="IB272" s="154">
        <f t="shared" si="448"/>
        <v>0</v>
      </c>
      <c r="IC272" s="154">
        <f t="shared" si="448"/>
        <v>0</v>
      </c>
      <c r="ID272" s="154">
        <f t="shared" si="448"/>
        <v>0</v>
      </c>
      <c r="IE272" s="154">
        <f t="shared" si="448"/>
        <v>0</v>
      </c>
      <c r="IF272" s="154">
        <f t="shared" si="448"/>
        <v>0</v>
      </c>
      <c r="IG272" s="154">
        <f t="shared" si="448"/>
        <v>0</v>
      </c>
      <c r="IH272" s="154">
        <f t="shared" si="448"/>
        <v>0</v>
      </c>
      <c r="II272" s="154">
        <f t="shared" si="448"/>
        <v>0</v>
      </c>
      <c r="IJ272" s="154">
        <f t="shared" si="448"/>
        <v>0</v>
      </c>
      <c r="IK272" s="154">
        <f t="shared" si="448"/>
        <v>0</v>
      </c>
      <c r="IL272" s="154">
        <f t="shared" si="448"/>
        <v>0</v>
      </c>
      <c r="IM272" s="154">
        <f t="shared" si="448"/>
        <v>0</v>
      </c>
      <c r="IN272" s="154">
        <f t="shared" si="448"/>
        <v>0</v>
      </c>
      <c r="IO272" s="154">
        <f t="shared" si="448"/>
        <v>0</v>
      </c>
      <c r="IP272" s="154">
        <f t="shared" si="448"/>
        <v>0</v>
      </c>
      <c r="IQ272" s="154">
        <f t="shared" si="448"/>
        <v>0</v>
      </c>
      <c r="IR272" s="154">
        <f t="shared" si="448"/>
        <v>0</v>
      </c>
      <c r="IS272" s="154">
        <f t="shared" si="448"/>
        <v>0</v>
      </c>
      <c r="IT272" s="154">
        <f t="shared" si="448"/>
        <v>0</v>
      </c>
      <c r="IU272" s="154">
        <f t="shared" si="448"/>
        <v>0</v>
      </c>
      <c r="IV272" s="154">
        <f t="shared" si="448"/>
        <v>0</v>
      </c>
      <c r="IW272" s="154">
        <f t="shared" si="448"/>
        <v>0</v>
      </c>
      <c r="IX272" s="154">
        <f t="shared" si="448"/>
        <v>0</v>
      </c>
      <c r="IY272" s="154">
        <f t="shared" si="448"/>
        <v>0</v>
      </c>
      <c r="IZ272" s="154">
        <f t="shared" ref="IZ272:LK272" si="449">IF(IZ$165=EOMONTH($D99,-1),-FV($AE99,ROUNDDOWN(YEARFRAC($D$165,IZ$165,1),0),,-$AC99*$B99,0),0)</f>
        <v>0</v>
      </c>
      <c r="JA272" s="154">
        <f t="shared" si="449"/>
        <v>0</v>
      </c>
      <c r="JB272" s="154">
        <f t="shared" si="449"/>
        <v>0</v>
      </c>
      <c r="JC272" s="154">
        <f t="shared" si="449"/>
        <v>0</v>
      </c>
      <c r="JD272" s="154">
        <f t="shared" si="449"/>
        <v>0</v>
      </c>
      <c r="JE272" s="154">
        <f t="shared" si="449"/>
        <v>0</v>
      </c>
      <c r="JF272" s="154">
        <f t="shared" si="449"/>
        <v>0</v>
      </c>
      <c r="JG272" s="154">
        <f t="shared" si="449"/>
        <v>0</v>
      </c>
      <c r="JH272" s="154">
        <f t="shared" si="449"/>
        <v>0</v>
      </c>
      <c r="JI272" s="154">
        <f t="shared" si="449"/>
        <v>0</v>
      </c>
      <c r="JJ272" s="154">
        <f t="shared" si="449"/>
        <v>0</v>
      </c>
      <c r="JK272" s="154">
        <f t="shared" si="449"/>
        <v>0</v>
      </c>
      <c r="JL272" s="154">
        <f t="shared" si="449"/>
        <v>0</v>
      </c>
      <c r="JM272" s="154">
        <f t="shared" si="449"/>
        <v>0</v>
      </c>
      <c r="JN272" s="154">
        <f t="shared" si="449"/>
        <v>0</v>
      </c>
      <c r="JO272" s="154">
        <f t="shared" si="449"/>
        <v>0</v>
      </c>
      <c r="JP272" s="154">
        <f t="shared" si="449"/>
        <v>0</v>
      </c>
      <c r="JQ272" s="154">
        <f t="shared" si="449"/>
        <v>0</v>
      </c>
      <c r="JR272" s="154">
        <f t="shared" si="449"/>
        <v>0</v>
      </c>
      <c r="JS272" s="154">
        <f t="shared" si="449"/>
        <v>0</v>
      </c>
      <c r="JT272" s="154">
        <f t="shared" si="449"/>
        <v>0</v>
      </c>
      <c r="JU272" s="154">
        <f t="shared" si="449"/>
        <v>0</v>
      </c>
      <c r="JV272" s="154">
        <f t="shared" si="449"/>
        <v>0</v>
      </c>
      <c r="JW272" s="154">
        <f t="shared" si="449"/>
        <v>0</v>
      </c>
      <c r="JX272" s="154">
        <f t="shared" si="449"/>
        <v>0</v>
      </c>
      <c r="JY272" s="154">
        <f t="shared" si="449"/>
        <v>0</v>
      </c>
      <c r="JZ272" s="154">
        <f t="shared" si="449"/>
        <v>0</v>
      </c>
      <c r="KA272" s="154">
        <f t="shared" si="449"/>
        <v>0</v>
      </c>
      <c r="KB272" s="154">
        <f t="shared" si="449"/>
        <v>0</v>
      </c>
      <c r="KC272" s="154">
        <f t="shared" si="449"/>
        <v>0</v>
      </c>
      <c r="KD272" s="154">
        <f t="shared" si="449"/>
        <v>0</v>
      </c>
      <c r="KE272" s="154">
        <f t="shared" si="449"/>
        <v>0</v>
      </c>
      <c r="KF272" s="154">
        <f t="shared" si="449"/>
        <v>0</v>
      </c>
      <c r="KG272" s="154">
        <f t="shared" si="449"/>
        <v>0</v>
      </c>
      <c r="KH272" s="154">
        <f t="shared" si="449"/>
        <v>0</v>
      </c>
      <c r="KI272" s="154">
        <f t="shared" si="449"/>
        <v>0</v>
      </c>
      <c r="KJ272" s="154">
        <f t="shared" si="449"/>
        <v>0</v>
      </c>
      <c r="KK272" s="154">
        <f t="shared" si="449"/>
        <v>0</v>
      </c>
      <c r="KL272" s="154">
        <f t="shared" si="449"/>
        <v>0</v>
      </c>
      <c r="KM272" s="154">
        <f t="shared" si="449"/>
        <v>0</v>
      </c>
      <c r="KN272" s="154">
        <f t="shared" si="449"/>
        <v>0</v>
      </c>
      <c r="KO272" s="154">
        <f t="shared" si="449"/>
        <v>0</v>
      </c>
      <c r="KP272" s="154">
        <f t="shared" si="449"/>
        <v>0</v>
      </c>
      <c r="KQ272" s="154">
        <f t="shared" si="449"/>
        <v>0</v>
      </c>
      <c r="KR272" s="154">
        <f t="shared" si="449"/>
        <v>0</v>
      </c>
      <c r="KS272" s="154">
        <f t="shared" si="449"/>
        <v>0</v>
      </c>
      <c r="KT272" s="154">
        <f t="shared" si="449"/>
        <v>0</v>
      </c>
      <c r="KU272" s="154">
        <f t="shared" si="449"/>
        <v>0</v>
      </c>
      <c r="KV272" s="154">
        <f t="shared" si="449"/>
        <v>0</v>
      </c>
      <c r="KW272" s="154">
        <f t="shared" si="449"/>
        <v>0</v>
      </c>
      <c r="KX272" s="154">
        <f t="shared" si="449"/>
        <v>0</v>
      </c>
      <c r="KY272" s="154">
        <f t="shared" si="449"/>
        <v>0</v>
      </c>
      <c r="KZ272" s="154">
        <f t="shared" si="449"/>
        <v>0</v>
      </c>
      <c r="LA272" s="154">
        <f t="shared" si="449"/>
        <v>0</v>
      </c>
      <c r="LB272" s="154">
        <f t="shared" si="449"/>
        <v>0</v>
      </c>
      <c r="LC272" s="154">
        <f t="shared" si="449"/>
        <v>0</v>
      </c>
      <c r="LD272" s="154">
        <f t="shared" si="449"/>
        <v>0</v>
      </c>
      <c r="LE272" s="154">
        <f t="shared" si="449"/>
        <v>0</v>
      </c>
      <c r="LF272" s="154">
        <f t="shared" si="449"/>
        <v>0</v>
      </c>
      <c r="LG272" s="154">
        <f t="shared" si="449"/>
        <v>0</v>
      </c>
      <c r="LH272" s="154">
        <f t="shared" si="449"/>
        <v>0</v>
      </c>
      <c r="LI272" s="154">
        <f t="shared" si="449"/>
        <v>0</v>
      </c>
      <c r="LJ272" s="154">
        <f t="shared" si="449"/>
        <v>0</v>
      </c>
      <c r="LK272" s="154">
        <f t="shared" si="449"/>
        <v>0</v>
      </c>
      <c r="LL272" s="154">
        <f t="shared" ref="LL272:NK272" si="450">IF(LL$165=EOMONTH($D99,-1),-FV($AE99,ROUNDDOWN(YEARFRAC($D$165,LL$165,1),0),,-$AC99*$B99,0),0)</f>
        <v>0</v>
      </c>
      <c r="LM272" s="154">
        <f t="shared" si="450"/>
        <v>0</v>
      </c>
      <c r="LN272" s="154">
        <f t="shared" si="450"/>
        <v>0</v>
      </c>
      <c r="LO272" s="154">
        <f t="shared" si="450"/>
        <v>0</v>
      </c>
      <c r="LP272" s="154">
        <f t="shared" si="450"/>
        <v>0</v>
      </c>
      <c r="LQ272" s="154">
        <f t="shared" si="450"/>
        <v>0</v>
      </c>
      <c r="LR272" s="154">
        <f t="shared" si="450"/>
        <v>0</v>
      </c>
      <c r="LS272" s="154">
        <f t="shared" si="450"/>
        <v>0</v>
      </c>
      <c r="LT272" s="154">
        <f t="shared" si="450"/>
        <v>0</v>
      </c>
      <c r="LU272" s="154">
        <f t="shared" si="450"/>
        <v>0</v>
      </c>
      <c r="LV272" s="154">
        <f t="shared" si="450"/>
        <v>0</v>
      </c>
      <c r="LW272" s="154">
        <f t="shared" si="450"/>
        <v>0</v>
      </c>
      <c r="LX272" s="154">
        <f t="shared" si="450"/>
        <v>0</v>
      </c>
      <c r="LY272" s="154">
        <f t="shared" si="450"/>
        <v>0</v>
      </c>
      <c r="LZ272" s="154">
        <f t="shared" si="450"/>
        <v>0</v>
      </c>
      <c r="MA272" s="154">
        <f t="shared" si="450"/>
        <v>0</v>
      </c>
      <c r="MB272" s="154">
        <f t="shared" si="450"/>
        <v>0</v>
      </c>
      <c r="MC272" s="154">
        <f t="shared" si="450"/>
        <v>0</v>
      </c>
      <c r="MD272" s="154">
        <f t="shared" si="450"/>
        <v>0</v>
      </c>
      <c r="ME272" s="154">
        <f t="shared" si="450"/>
        <v>0</v>
      </c>
      <c r="MF272" s="154">
        <f t="shared" si="450"/>
        <v>0</v>
      </c>
      <c r="MG272" s="154">
        <f t="shared" si="450"/>
        <v>0</v>
      </c>
      <c r="MH272" s="154">
        <f t="shared" si="450"/>
        <v>0</v>
      </c>
      <c r="MI272" s="154">
        <f t="shared" si="450"/>
        <v>0</v>
      </c>
      <c r="MJ272" s="154">
        <f t="shared" si="450"/>
        <v>0</v>
      </c>
      <c r="MK272" s="154">
        <f t="shared" si="450"/>
        <v>0</v>
      </c>
      <c r="ML272" s="154">
        <f t="shared" si="450"/>
        <v>0</v>
      </c>
      <c r="MM272" s="154">
        <f t="shared" si="450"/>
        <v>0</v>
      </c>
      <c r="MN272" s="154">
        <f t="shared" si="450"/>
        <v>0</v>
      </c>
      <c r="MO272" s="154">
        <f t="shared" si="450"/>
        <v>0</v>
      </c>
      <c r="MP272" s="154">
        <f t="shared" si="450"/>
        <v>0</v>
      </c>
      <c r="MQ272" s="154">
        <f t="shared" si="450"/>
        <v>0</v>
      </c>
      <c r="MR272" s="154">
        <f t="shared" si="450"/>
        <v>0</v>
      </c>
      <c r="MS272" s="154">
        <f t="shared" si="450"/>
        <v>0</v>
      </c>
      <c r="MT272" s="154">
        <f t="shared" si="450"/>
        <v>0</v>
      </c>
      <c r="MU272" s="154">
        <f t="shared" si="450"/>
        <v>0</v>
      </c>
      <c r="MV272" s="154">
        <f t="shared" si="450"/>
        <v>0</v>
      </c>
      <c r="MW272" s="154">
        <f t="shared" si="450"/>
        <v>0</v>
      </c>
      <c r="MX272" s="154">
        <f t="shared" si="450"/>
        <v>0</v>
      </c>
      <c r="MY272" s="154">
        <f t="shared" si="450"/>
        <v>0</v>
      </c>
      <c r="MZ272" s="154">
        <f t="shared" si="450"/>
        <v>0</v>
      </c>
      <c r="NA272" s="154">
        <f t="shared" si="450"/>
        <v>0</v>
      </c>
      <c r="NB272" s="154">
        <f t="shared" si="450"/>
        <v>0</v>
      </c>
      <c r="NC272" s="154">
        <f t="shared" si="450"/>
        <v>0</v>
      </c>
      <c r="ND272" s="154">
        <f t="shared" si="450"/>
        <v>0</v>
      </c>
      <c r="NE272" s="154">
        <f t="shared" si="450"/>
        <v>0</v>
      </c>
      <c r="NF272" s="154">
        <f t="shared" si="450"/>
        <v>0</v>
      </c>
      <c r="NG272" s="154">
        <f t="shared" si="450"/>
        <v>0</v>
      </c>
      <c r="NH272" s="154">
        <f t="shared" si="450"/>
        <v>0</v>
      </c>
      <c r="NI272" s="154">
        <f t="shared" si="450"/>
        <v>0</v>
      </c>
      <c r="NJ272" s="154">
        <f t="shared" si="450"/>
        <v>0</v>
      </c>
      <c r="NK272" s="157">
        <f t="shared" si="450"/>
        <v>0</v>
      </c>
    </row>
    <row r="273" spans="1:375" x14ac:dyDescent="0.25">
      <c r="A273" s="156">
        <f t="shared" si="414"/>
        <v>0</v>
      </c>
      <c r="B273" s="48" t="s">
        <v>156</v>
      </c>
      <c r="C273" s="153" t="s">
        <v>148</v>
      </c>
      <c r="D273" s="154">
        <f>IF(D$165=EOMONTH($D99,-1),SUMIFS($D264:$NK264,$D$165:$NK$165,"&gt;="&amp;EOMONTH($D99,$S99),$D$165:$NK$165,"&lt;"&amp;EOMONTH($D99,60))*-$AF99+SUMIFS($D264:$NK264,$D$165:$NK$165,"&gt;="&amp;EOMONTH($D99,60),$D$165:$NK$165,"&lt;"&amp;EOMONTH($D99,300))*-$AG99,0)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E273" s="154">
        <f t="shared" ref="E273:BP273" si="451">IF(E$165=EOMONTH($D99,-1),SUMIFS($D264:$NK264,$D$165:$NK$165,"&gt;="&amp;EOMONTH($D99,$S99),$D$165:$NK$165,"&lt;"&amp;EOMONTH($D99,60))*-$AF99+SUMIFS($D264:$NK264,$D$165:$NK$165,"&gt;="&amp;EOMONTH($D99,60),$D$165:$NK$165,"&lt;"&amp;EOMONTH($D99,300))*-$AG99,0)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F273" s="154">
        <f t="shared" si="451"/>
        <v>0</v>
      </c>
      <c r="G273" s="154">
        <f t="shared" si="451"/>
        <v>0</v>
      </c>
      <c r="H273" s="154">
        <f t="shared" si="451"/>
        <v>0</v>
      </c>
      <c r="I273" s="154">
        <f t="shared" si="451"/>
        <v>0</v>
      </c>
      <c r="J273" s="154">
        <f t="shared" si="451"/>
        <v>0</v>
      </c>
      <c r="K273" s="154">
        <f t="shared" si="451"/>
        <v>0</v>
      </c>
      <c r="L273" s="154">
        <f t="shared" si="451"/>
        <v>0</v>
      </c>
      <c r="M273" s="154">
        <f t="shared" si="451"/>
        <v>0</v>
      </c>
      <c r="N273" s="154">
        <f t="shared" si="451"/>
        <v>0</v>
      </c>
      <c r="O273" s="154">
        <f t="shared" si="451"/>
        <v>0</v>
      </c>
      <c r="P273" s="154">
        <f t="shared" si="451"/>
        <v>0</v>
      </c>
      <c r="Q273" s="154">
        <f t="shared" si="451"/>
        <v>0</v>
      </c>
      <c r="R273" s="154">
        <f t="shared" si="451"/>
        <v>0</v>
      </c>
      <c r="S273" s="154">
        <f t="shared" si="451"/>
        <v>0</v>
      </c>
      <c r="T273" s="154">
        <f t="shared" si="451"/>
        <v>0</v>
      </c>
      <c r="U273" s="154">
        <f t="shared" si="451"/>
        <v>0</v>
      </c>
      <c r="V273" s="154">
        <f t="shared" si="451"/>
        <v>0</v>
      </c>
      <c r="W273" s="154">
        <f t="shared" si="451"/>
        <v>0</v>
      </c>
      <c r="X273" s="154">
        <f t="shared" si="451"/>
        <v>0</v>
      </c>
      <c r="Y273" s="154">
        <f t="shared" si="451"/>
        <v>0</v>
      </c>
      <c r="Z273" s="154">
        <f t="shared" si="451"/>
        <v>0</v>
      </c>
      <c r="AA273" s="154">
        <f t="shared" si="451"/>
        <v>0</v>
      </c>
      <c r="AB273" s="154">
        <f t="shared" si="451"/>
        <v>0</v>
      </c>
      <c r="AC273" s="154">
        <f t="shared" si="451"/>
        <v>0</v>
      </c>
      <c r="AD273" s="154">
        <f t="shared" si="451"/>
        <v>0</v>
      </c>
      <c r="AE273" s="154">
        <f t="shared" si="451"/>
        <v>0</v>
      </c>
      <c r="AF273" s="154">
        <f t="shared" si="451"/>
        <v>0</v>
      </c>
      <c r="AG273" s="154">
        <f t="shared" si="451"/>
        <v>0</v>
      </c>
      <c r="AH273" s="154">
        <f t="shared" si="451"/>
        <v>0</v>
      </c>
      <c r="AI273" s="154">
        <f t="shared" si="451"/>
        <v>0</v>
      </c>
      <c r="AJ273" s="154">
        <f t="shared" si="451"/>
        <v>0</v>
      </c>
      <c r="AK273" s="154">
        <f t="shared" si="451"/>
        <v>0</v>
      </c>
      <c r="AL273" s="154">
        <f t="shared" si="451"/>
        <v>0</v>
      </c>
      <c r="AM273" s="154">
        <f t="shared" si="451"/>
        <v>0</v>
      </c>
      <c r="AN273" s="154">
        <f t="shared" si="451"/>
        <v>0</v>
      </c>
      <c r="AO273" s="154">
        <f t="shared" si="451"/>
        <v>0</v>
      </c>
      <c r="AP273" s="154">
        <f t="shared" si="451"/>
        <v>0</v>
      </c>
      <c r="AQ273" s="154">
        <f t="shared" si="451"/>
        <v>0</v>
      </c>
      <c r="AR273" s="154">
        <f t="shared" si="451"/>
        <v>0</v>
      </c>
      <c r="AS273" s="154">
        <f t="shared" si="451"/>
        <v>0</v>
      </c>
      <c r="AT273" s="154">
        <f t="shared" si="451"/>
        <v>0</v>
      </c>
      <c r="AU273" s="154">
        <f t="shared" si="451"/>
        <v>0</v>
      </c>
      <c r="AV273" s="154">
        <f t="shared" si="451"/>
        <v>0</v>
      </c>
      <c r="AW273" s="154">
        <f t="shared" si="451"/>
        <v>0</v>
      </c>
      <c r="AX273" s="154">
        <f t="shared" si="451"/>
        <v>0</v>
      </c>
      <c r="AY273" s="154">
        <f t="shared" si="451"/>
        <v>0</v>
      </c>
      <c r="AZ273" s="154">
        <f t="shared" si="451"/>
        <v>0</v>
      </c>
      <c r="BA273" s="154">
        <f t="shared" si="451"/>
        <v>0</v>
      </c>
      <c r="BB273" s="154">
        <f t="shared" si="451"/>
        <v>0</v>
      </c>
      <c r="BC273" s="154">
        <f t="shared" si="451"/>
        <v>0</v>
      </c>
      <c r="BD273" s="154">
        <f t="shared" si="451"/>
        <v>0</v>
      </c>
      <c r="BE273" s="154">
        <f t="shared" si="451"/>
        <v>0</v>
      </c>
      <c r="BF273" s="154">
        <f t="shared" si="451"/>
        <v>0</v>
      </c>
      <c r="BG273" s="154">
        <f t="shared" si="451"/>
        <v>0</v>
      </c>
      <c r="BH273" s="154">
        <f t="shared" si="451"/>
        <v>0</v>
      </c>
      <c r="BI273" s="154">
        <f t="shared" si="451"/>
        <v>0</v>
      </c>
      <c r="BJ273" s="154">
        <f t="shared" si="451"/>
        <v>0</v>
      </c>
      <c r="BK273" s="154">
        <f t="shared" si="451"/>
        <v>0</v>
      </c>
      <c r="BL273" s="154">
        <f t="shared" si="451"/>
        <v>0</v>
      </c>
      <c r="BM273" s="154">
        <f t="shared" si="451"/>
        <v>0</v>
      </c>
      <c r="BN273" s="154">
        <f t="shared" si="451"/>
        <v>0</v>
      </c>
      <c r="BO273" s="154">
        <f t="shared" si="451"/>
        <v>0</v>
      </c>
      <c r="BP273" s="154">
        <f t="shared" si="451"/>
        <v>0</v>
      </c>
      <c r="BQ273" s="154">
        <f t="shared" ref="BQ273:EB273" si="452">IF(BQ$165=EOMONTH($D99,-1),SUMIFS($D264:$NK264,$D$165:$NK$165,"&gt;="&amp;EOMONTH($D99,$S99),$D$165:$NK$165,"&lt;"&amp;EOMONTH($D99,60))*-$AF99+SUMIFS($D264:$NK264,$D$165:$NK$165,"&gt;="&amp;EOMONTH($D99,60),$D$165:$NK$165,"&lt;"&amp;EOMONTH($D99,300))*-$AG99,0)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BR273" s="154">
        <f t="shared" si="452"/>
        <v>0</v>
      </c>
      <c r="BS273" s="154">
        <f t="shared" si="452"/>
        <v>0</v>
      </c>
      <c r="BT273" s="154">
        <f t="shared" si="452"/>
        <v>0</v>
      </c>
      <c r="BU273" s="154">
        <f t="shared" si="452"/>
        <v>0</v>
      </c>
      <c r="BV273" s="154">
        <f t="shared" si="452"/>
        <v>0</v>
      </c>
      <c r="BW273" s="154">
        <f t="shared" si="452"/>
        <v>0</v>
      </c>
      <c r="BX273" s="154">
        <f t="shared" si="452"/>
        <v>0</v>
      </c>
      <c r="BY273" s="154">
        <f t="shared" si="452"/>
        <v>0</v>
      </c>
      <c r="BZ273" s="154">
        <f t="shared" si="452"/>
        <v>0</v>
      </c>
      <c r="CA273" s="154">
        <f t="shared" si="452"/>
        <v>0</v>
      </c>
      <c r="CB273" s="154">
        <f t="shared" si="452"/>
        <v>0</v>
      </c>
      <c r="CC273" s="154">
        <f t="shared" si="452"/>
        <v>0</v>
      </c>
      <c r="CD273" s="154">
        <f t="shared" si="452"/>
        <v>0</v>
      </c>
      <c r="CE273" s="154">
        <f t="shared" si="452"/>
        <v>0</v>
      </c>
      <c r="CF273" s="154">
        <f t="shared" si="452"/>
        <v>0</v>
      </c>
      <c r="CG273" s="154">
        <f t="shared" si="452"/>
        <v>0</v>
      </c>
      <c r="CH273" s="154">
        <f t="shared" si="452"/>
        <v>0</v>
      </c>
      <c r="CI273" s="154">
        <f t="shared" si="452"/>
        <v>0</v>
      </c>
      <c r="CJ273" s="154">
        <f t="shared" si="452"/>
        <v>0</v>
      </c>
      <c r="CK273" s="154">
        <f t="shared" si="452"/>
        <v>0</v>
      </c>
      <c r="CL273" s="154">
        <f t="shared" si="452"/>
        <v>0</v>
      </c>
      <c r="CM273" s="154">
        <f t="shared" si="452"/>
        <v>0</v>
      </c>
      <c r="CN273" s="154">
        <f t="shared" si="452"/>
        <v>0</v>
      </c>
      <c r="CO273" s="154">
        <f t="shared" si="452"/>
        <v>0</v>
      </c>
      <c r="CP273" s="154">
        <f t="shared" si="452"/>
        <v>0</v>
      </c>
      <c r="CQ273" s="154">
        <f t="shared" si="452"/>
        <v>0</v>
      </c>
      <c r="CR273" s="154">
        <f t="shared" si="452"/>
        <v>0</v>
      </c>
      <c r="CS273" s="154">
        <f t="shared" si="452"/>
        <v>0</v>
      </c>
      <c r="CT273" s="154">
        <f t="shared" si="452"/>
        <v>0</v>
      </c>
      <c r="CU273" s="154">
        <f t="shared" si="452"/>
        <v>0</v>
      </c>
      <c r="CV273" s="154">
        <f t="shared" si="452"/>
        <v>0</v>
      </c>
      <c r="CW273" s="154">
        <f t="shared" si="452"/>
        <v>0</v>
      </c>
      <c r="CX273" s="154">
        <f t="shared" si="452"/>
        <v>0</v>
      </c>
      <c r="CY273" s="154">
        <f t="shared" si="452"/>
        <v>0</v>
      </c>
      <c r="CZ273" s="154">
        <f t="shared" si="452"/>
        <v>0</v>
      </c>
      <c r="DA273" s="154">
        <f t="shared" si="452"/>
        <v>0</v>
      </c>
      <c r="DB273" s="154">
        <f t="shared" si="452"/>
        <v>0</v>
      </c>
      <c r="DC273" s="154">
        <f t="shared" si="452"/>
        <v>0</v>
      </c>
      <c r="DD273" s="154">
        <f t="shared" si="452"/>
        <v>0</v>
      </c>
      <c r="DE273" s="154">
        <f t="shared" si="452"/>
        <v>0</v>
      </c>
      <c r="DF273" s="154">
        <f t="shared" si="452"/>
        <v>0</v>
      </c>
      <c r="DG273" s="154">
        <f t="shared" si="452"/>
        <v>0</v>
      </c>
      <c r="DH273" s="154">
        <f t="shared" si="452"/>
        <v>0</v>
      </c>
      <c r="DI273" s="154">
        <f t="shared" si="452"/>
        <v>0</v>
      </c>
      <c r="DJ273" s="154">
        <f t="shared" si="452"/>
        <v>0</v>
      </c>
      <c r="DK273" s="154">
        <f t="shared" si="452"/>
        <v>0</v>
      </c>
      <c r="DL273" s="154">
        <f t="shared" si="452"/>
        <v>0</v>
      </c>
      <c r="DM273" s="154">
        <f t="shared" si="452"/>
        <v>0</v>
      </c>
      <c r="DN273" s="154">
        <f t="shared" si="452"/>
        <v>0</v>
      </c>
      <c r="DO273" s="154">
        <f t="shared" si="452"/>
        <v>0</v>
      </c>
      <c r="DP273" s="154">
        <f t="shared" si="452"/>
        <v>0</v>
      </c>
      <c r="DQ273" s="154">
        <f t="shared" si="452"/>
        <v>0</v>
      </c>
      <c r="DR273" s="154">
        <f t="shared" si="452"/>
        <v>0</v>
      </c>
      <c r="DS273" s="154">
        <f t="shared" si="452"/>
        <v>0</v>
      </c>
      <c r="DT273" s="154">
        <f t="shared" si="452"/>
        <v>0</v>
      </c>
      <c r="DU273" s="154">
        <f t="shared" si="452"/>
        <v>0</v>
      </c>
      <c r="DV273" s="154">
        <f t="shared" si="452"/>
        <v>0</v>
      </c>
      <c r="DW273" s="154">
        <f t="shared" si="452"/>
        <v>0</v>
      </c>
      <c r="DX273" s="154">
        <f t="shared" si="452"/>
        <v>0</v>
      </c>
      <c r="DY273" s="154">
        <f t="shared" si="452"/>
        <v>0</v>
      </c>
      <c r="DZ273" s="154">
        <f t="shared" si="452"/>
        <v>0</v>
      </c>
      <c r="EA273" s="154">
        <f t="shared" si="452"/>
        <v>0</v>
      </c>
      <c r="EB273" s="154">
        <f t="shared" si="452"/>
        <v>0</v>
      </c>
      <c r="EC273" s="154">
        <f t="shared" ref="EC273:GN273" si="453">IF(EC$165=EOMONTH($D99,-1),SUMIFS($D264:$NK264,$D$165:$NK$165,"&gt;="&amp;EOMONTH($D99,$S99),$D$165:$NK$165,"&lt;"&amp;EOMONTH($D99,60))*-$AF99+SUMIFS($D264:$NK264,$D$165:$NK$165,"&gt;="&amp;EOMONTH($D99,60),$D$165:$NK$165,"&lt;"&amp;EOMONTH($D99,300))*-$AG99,0)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ED273" s="154">
        <f t="shared" si="453"/>
        <v>0</v>
      </c>
      <c r="EE273" s="154">
        <f t="shared" si="453"/>
        <v>0</v>
      </c>
      <c r="EF273" s="154">
        <f t="shared" si="453"/>
        <v>0</v>
      </c>
      <c r="EG273" s="154">
        <f t="shared" si="453"/>
        <v>0</v>
      </c>
      <c r="EH273" s="154">
        <f t="shared" si="453"/>
        <v>0</v>
      </c>
      <c r="EI273" s="154">
        <f t="shared" si="453"/>
        <v>0</v>
      </c>
      <c r="EJ273" s="154">
        <f t="shared" si="453"/>
        <v>0</v>
      </c>
      <c r="EK273" s="154">
        <f t="shared" si="453"/>
        <v>0</v>
      </c>
      <c r="EL273" s="154">
        <f t="shared" si="453"/>
        <v>0</v>
      </c>
      <c r="EM273" s="154">
        <f t="shared" si="453"/>
        <v>0</v>
      </c>
      <c r="EN273" s="154">
        <f t="shared" si="453"/>
        <v>0</v>
      </c>
      <c r="EO273" s="154">
        <f t="shared" si="453"/>
        <v>0</v>
      </c>
      <c r="EP273" s="154">
        <f t="shared" si="453"/>
        <v>0</v>
      </c>
      <c r="EQ273" s="154">
        <f t="shared" si="453"/>
        <v>0</v>
      </c>
      <c r="ER273" s="154">
        <f t="shared" si="453"/>
        <v>0</v>
      </c>
      <c r="ES273" s="154">
        <f t="shared" si="453"/>
        <v>0</v>
      </c>
      <c r="ET273" s="154">
        <f t="shared" si="453"/>
        <v>0</v>
      </c>
      <c r="EU273" s="154">
        <f t="shared" si="453"/>
        <v>0</v>
      </c>
      <c r="EV273" s="154">
        <f t="shared" si="453"/>
        <v>0</v>
      </c>
      <c r="EW273" s="154">
        <f t="shared" si="453"/>
        <v>0</v>
      </c>
      <c r="EX273" s="154">
        <f t="shared" si="453"/>
        <v>0</v>
      </c>
      <c r="EY273" s="154">
        <f t="shared" si="453"/>
        <v>0</v>
      </c>
      <c r="EZ273" s="154">
        <f t="shared" si="453"/>
        <v>0</v>
      </c>
      <c r="FA273" s="154">
        <f t="shared" si="453"/>
        <v>0</v>
      </c>
      <c r="FB273" s="154">
        <f t="shared" si="453"/>
        <v>0</v>
      </c>
      <c r="FC273" s="154">
        <f t="shared" si="453"/>
        <v>0</v>
      </c>
      <c r="FD273" s="154">
        <f t="shared" si="453"/>
        <v>0</v>
      </c>
      <c r="FE273" s="154">
        <f t="shared" si="453"/>
        <v>0</v>
      </c>
      <c r="FF273" s="154">
        <f t="shared" si="453"/>
        <v>0</v>
      </c>
      <c r="FG273" s="154">
        <f t="shared" si="453"/>
        <v>0</v>
      </c>
      <c r="FH273" s="154">
        <f t="shared" si="453"/>
        <v>0</v>
      </c>
      <c r="FI273" s="154">
        <f t="shared" si="453"/>
        <v>0</v>
      </c>
      <c r="FJ273" s="154">
        <f t="shared" si="453"/>
        <v>0</v>
      </c>
      <c r="FK273" s="154">
        <f t="shared" si="453"/>
        <v>0</v>
      </c>
      <c r="FL273" s="154">
        <f t="shared" si="453"/>
        <v>0</v>
      </c>
      <c r="FM273" s="154">
        <f t="shared" si="453"/>
        <v>0</v>
      </c>
      <c r="FN273" s="154">
        <f t="shared" si="453"/>
        <v>0</v>
      </c>
      <c r="FO273" s="154">
        <f t="shared" si="453"/>
        <v>0</v>
      </c>
      <c r="FP273" s="154">
        <f t="shared" si="453"/>
        <v>0</v>
      </c>
      <c r="FQ273" s="154">
        <f t="shared" si="453"/>
        <v>0</v>
      </c>
      <c r="FR273" s="154">
        <f t="shared" si="453"/>
        <v>0</v>
      </c>
      <c r="FS273" s="154">
        <f t="shared" si="453"/>
        <v>0</v>
      </c>
      <c r="FT273" s="154">
        <f t="shared" si="453"/>
        <v>0</v>
      </c>
      <c r="FU273" s="154">
        <f t="shared" si="453"/>
        <v>0</v>
      </c>
      <c r="FV273" s="154">
        <f t="shared" si="453"/>
        <v>0</v>
      </c>
      <c r="FW273" s="154">
        <f t="shared" si="453"/>
        <v>0</v>
      </c>
      <c r="FX273" s="154">
        <f t="shared" si="453"/>
        <v>0</v>
      </c>
      <c r="FY273" s="154">
        <f t="shared" si="453"/>
        <v>0</v>
      </c>
      <c r="FZ273" s="154">
        <f t="shared" si="453"/>
        <v>0</v>
      </c>
      <c r="GA273" s="154">
        <f t="shared" si="453"/>
        <v>0</v>
      </c>
      <c r="GB273" s="154">
        <f t="shared" si="453"/>
        <v>0</v>
      </c>
      <c r="GC273" s="154">
        <f t="shared" si="453"/>
        <v>0</v>
      </c>
      <c r="GD273" s="154">
        <f t="shared" si="453"/>
        <v>0</v>
      </c>
      <c r="GE273" s="154">
        <f t="shared" si="453"/>
        <v>0</v>
      </c>
      <c r="GF273" s="154">
        <f t="shared" si="453"/>
        <v>0</v>
      </c>
      <c r="GG273" s="154">
        <f t="shared" si="453"/>
        <v>0</v>
      </c>
      <c r="GH273" s="154">
        <f t="shared" si="453"/>
        <v>0</v>
      </c>
      <c r="GI273" s="154">
        <f t="shared" si="453"/>
        <v>0</v>
      </c>
      <c r="GJ273" s="154">
        <f t="shared" si="453"/>
        <v>0</v>
      </c>
      <c r="GK273" s="154">
        <f t="shared" si="453"/>
        <v>0</v>
      </c>
      <c r="GL273" s="154">
        <f t="shared" si="453"/>
        <v>0</v>
      </c>
      <c r="GM273" s="154">
        <f t="shared" si="453"/>
        <v>0</v>
      </c>
      <c r="GN273" s="154">
        <f t="shared" si="453"/>
        <v>0</v>
      </c>
      <c r="GO273" s="154">
        <f t="shared" ref="GO273:IZ273" si="454">IF(GO$165=EOMONTH($D99,-1),SUMIFS($D264:$NK264,$D$165:$NK$165,"&gt;="&amp;EOMONTH($D99,$S99),$D$165:$NK$165,"&lt;"&amp;EOMONTH($D99,60))*-$AF99+SUMIFS($D264:$NK264,$D$165:$NK$165,"&gt;="&amp;EOMONTH($D99,60),$D$165:$NK$165,"&lt;"&amp;EOMONTH($D99,300))*-$AG99,0)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GP273" s="154">
        <f t="shared" si="454"/>
        <v>0</v>
      </c>
      <c r="GQ273" s="154">
        <f t="shared" si="454"/>
        <v>0</v>
      </c>
      <c r="GR273" s="154">
        <f t="shared" si="454"/>
        <v>0</v>
      </c>
      <c r="GS273" s="154">
        <f t="shared" si="454"/>
        <v>0</v>
      </c>
      <c r="GT273" s="154">
        <f t="shared" si="454"/>
        <v>0</v>
      </c>
      <c r="GU273" s="154">
        <f t="shared" si="454"/>
        <v>0</v>
      </c>
      <c r="GV273" s="154">
        <f t="shared" si="454"/>
        <v>0</v>
      </c>
      <c r="GW273" s="154">
        <f t="shared" si="454"/>
        <v>0</v>
      </c>
      <c r="GX273" s="154">
        <f t="shared" si="454"/>
        <v>0</v>
      </c>
      <c r="GY273" s="154">
        <f t="shared" si="454"/>
        <v>0</v>
      </c>
      <c r="GZ273" s="154">
        <f t="shared" si="454"/>
        <v>0</v>
      </c>
      <c r="HA273" s="154">
        <f t="shared" si="454"/>
        <v>0</v>
      </c>
      <c r="HB273" s="154">
        <f t="shared" si="454"/>
        <v>0</v>
      </c>
      <c r="HC273" s="154">
        <f t="shared" si="454"/>
        <v>0</v>
      </c>
      <c r="HD273" s="154">
        <f t="shared" si="454"/>
        <v>0</v>
      </c>
      <c r="HE273" s="154">
        <f t="shared" si="454"/>
        <v>0</v>
      </c>
      <c r="HF273" s="154">
        <f t="shared" si="454"/>
        <v>0</v>
      </c>
      <c r="HG273" s="154">
        <f t="shared" si="454"/>
        <v>0</v>
      </c>
      <c r="HH273" s="154">
        <f t="shared" si="454"/>
        <v>0</v>
      </c>
      <c r="HI273" s="154">
        <f t="shared" si="454"/>
        <v>0</v>
      </c>
      <c r="HJ273" s="154">
        <f t="shared" si="454"/>
        <v>0</v>
      </c>
      <c r="HK273" s="154">
        <f t="shared" si="454"/>
        <v>0</v>
      </c>
      <c r="HL273" s="154">
        <f t="shared" si="454"/>
        <v>0</v>
      </c>
      <c r="HM273" s="154">
        <f t="shared" si="454"/>
        <v>0</v>
      </c>
      <c r="HN273" s="154">
        <f t="shared" si="454"/>
        <v>0</v>
      </c>
      <c r="HO273" s="154">
        <f t="shared" si="454"/>
        <v>0</v>
      </c>
      <c r="HP273" s="154">
        <f t="shared" si="454"/>
        <v>0</v>
      </c>
      <c r="HQ273" s="154">
        <f t="shared" si="454"/>
        <v>0</v>
      </c>
      <c r="HR273" s="154">
        <f t="shared" si="454"/>
        <v>0</v>
      </c>
      <c r="HS273" s="154">
        <f t="shared" si="454"/>
        <v>0</v>
      </c>
      <c r="HT273" s="154">
        <f t="shared" si="454"/>
        <v>0</v>
      </c>
      <c r="HU273" s="154">
        <f t="shared" si="454"/>
        <v>0</v>
      </c>
      <c r="HV273" s="154">
        <f t="shared" si="454"/>
        <v>0</v>
      </c>
      <c r="HW273" s="154">
        <f t="shared" si="454"/>
        <v>0</v>
      </c>
      <c r="HX273" s="154">
        <f t="shared" si="454"/>
        <v>0</v>
      </c>
      <c r="HY273" s="154">
        <f t="shared" si="454"/>
        <v>0</v>
      </c>
      <c r="HZ273" s="154">
        <f t="shared" si="454"/>
        <v>0</v>
      </c>
      <c r="IA273" s="154">
        <f t="shared" si="454"/>
        <v>0</v>
      </c>
      <c r="IB273" s="154">
        <f t="shared" si="454"/>
        <v>0</v>
      </c>
      <c r="IC273" s="154">
        <f t="shared" si="454"/>
        <v>0</v>
      </c>
      <c r="ID273" s="154">
        <f t="shared" si="454"/>
        <v>0</v>
      </c>
      <c r="IE273" s="154">
        <f t="shared" si="454"/>
        <v>0</v>
      </c>
      <c r="IF273" s="154">
        <f t="shared" si="454"/>
        <v>0</v>
      </c>
      <c r="IG273" s="154">
        <f t="shared" si="454"/>
        <v>0</v>
      </c>
      <c r="IH273" s="154">
        <f t="shared" si="454"/>
        <v>0</v>
      </c>
      <c r="II273" s="154">
        <f t="shared" si="454"/>
        <v>0</v>
      </c>
      <c r="IJ273" s="154">
        <f t="shared" si="454"/>
        <v>0</v>
      </c>
      <c r="IK273" s="154">
        <f t="shared" si="454"/>
        <v>0</v>
      </c>
      <c r="IL273" s="154">
        <f t="shared" si="454"/>
        <v>0</v>
      </c>
      <c r="IM273" s="154">
        <f t="shared" si="454"/>
        <v>0</v>
      </c>
      <c r="IN273" s="154">
        <f t="shared" si="454"/>
        <v>0</v>
      </c>
      <c r="IO273" s="154">
        <f t="shared" si="454"/>
        <v>0</v>
      </c>
      <c r="IP273" s="154">
        <f t="shared" si="454"/>
        <v>0</v>
      </c>
      <c r="IQ273" s="154">
        <f t="shared" si="454"/>
        <v>0</v>
      </c>
      <c r="IR273" s="154">
        <f t="shared" si="454"/>
        <v>0</v>
      </c>
      <c r="IS273" s="154">
        <f t="shared" si="454"/>
        <v>0</v>
      </c>
      <c r="IT273" s="154">
        <f t="shared" si="454"/>
        <v>0</v>
      </c>
      <c r="IU273" s="154">
        <f t="shared" si="454"/>
        <v>0</v>
      </c>
      <c r="IV273" s="154">
        <f t="shared" si="454"/>
        <v>0</v>
      </c>
      <c r="IW273" s="154">
        <f t="shared" si="454"/>
        <v>0</v>
      </c>
      <c r="IX273" s="154">
        <f t="shared" si="454"/>
        <v>0</v>
      </c>
      <c r="IY273" s="154">
        <f t="shared" si="454"/>
        <v>0</v>
      </c>
      <c r="IZ273" s="154">
        <f t="shared" si="454"/>
        <v>0</v>
      </c>
      <c r="JA273" s="154">
        <f t="shared" ref="JA273:LL273" si="455">IF(JA$165=EOMONTH($D99,-1),SUMIFS($D264:$NK264,$D$165:$NK$165,"&gt;="&amp;EOMONTH($D99,$S99),$D$165:$NK$165,"&lt;"&amp;EOMONTH($D99,60))*-$AF99+SUMIFS($D264:$NK264,$D$165:$NK$165,"&gt;="&amp;EOMONTH($D99,60),$D$165:$NK$165,"&lt;"&amp;EOMONTH($D99,300))*-$AG99,0)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JB273" s="154">
        <f t="shared" si="455"/>
        <v>0</v>
      </c>
      <c r="JC273" s="154">
        <f t="shared" si="455"/>
        <v>0</v>
      </c>
      <c r="JD273" s="154">
        <f t="shared" si="455"/>
        <v>0</v>
      </c>
      <c r="JE273" s="154">
        <f t="shared" si="455"/>
        <v>0</v>
      </c>
      <c r="JF273" s="154">
        <f t="shared" si="455"/>
        <v>0</v>
      </c>
      <c r="JG273" s="154">
        <f t="shared" si="455"/>
        <v>0</v>
      </c>
      <c r="JH273" s="154">
        <f t="shared" si="455"/>
        <v>0</v>
      </c>
      <c r="JI273" s="154">
        <f t="shared" si="455"/>
        <v>0</v>
      </c>
      <c r="JJ273" s="154">
        <f t="shared" si="455"/>
        <v>0</v>
      </c>
      <c r="JK273" s="154">
        <f t="shared" si="455"/>
        <v>0</v>
      </c>
      <c r="JL273" s="154">
        <f t="shared" si="455"/>
        <v>0</v>
      </c>
      <c r="JM273" s="154">
        <f t="shared" si="455"/>
        <v>0</v>
      </c>
      <c r="JN273" s="154">
        <f t="shared" si="455"/>
        <v>0</v>
      </c>
      <c r="JO273" s="154">
        <f t="shared" si="455"/>
        <v>0</v>
      </c>
      <c r="JP273" s="154">
        <f t="shared" si="455"/>
        <v>0</v>
      </c>
      <c r="JQ273" s="154">
        <f t="shared" si="455"/>
        <v>0</v>
      </c>
      <c r="JR273" s="154">
        <f t="shared" si="455"/>
        <v>0</v>
      </c>
      <c r="JS273" s="154">
        <f t="shared" si="455"/>
        <v>0</v>
      </c>
      <c r="JT273" s="154">
        <f t="shared" si="455"/>
        <v>0</v>
      </c>
      <c r="JU273" s="154">
        <f t="shared" si="455"/>
        <v>0</v>
      </c>
      <c r="JV273" s="154">
        <f t="shared" si="455"/>
        <v>0</v>
      </c>
      <c r="JW273" s="154">
        <f t="shared" si="455"/>
        <v>0</v>
      </c>
      <c r="JX273" s="154">
        <f t="shared" si="455"/>
        <v>0</v>
      </c>
      <c r="JY273" s="154">
        <f t="shared" si="455"/>
        <v>0</v>
      </c>
      <c r="JZ273" s="154">
        <f t="shared" si="455"/>
        <v>0</v>
      </c>
      <c r="KA273" s="154">
        <f t="shared" si="455"/>
        <v>0</v>
      </c>
      <c r="KB273" s="154">
        <f t="shared" si="455"/>
        <v>0</v>
      </c>
      <c r="KC273" s="154">
        <f t="shared" si="455"/>
        <v>0</v>
      </c>
      <c r="KD273" s="154">
        <f t="shared" si="455"/>
        <v>0</v>
      </c>
      <c r="KE273" s="154">
        <f t="shared" si="455"/>
        <v>0</v>
      </c>
      <c r="KF273" s="154">
        <f t="shared" si="455"/>
        <v>0</v>
      </c>
      <c r="KG273" s="154">
        <f t="shared" si="455"/>
        <v>0</v>
      </c>
      <c r="KH273" s="154">
        <f t="shared" si="455"/>
        <v>0</v>
      </c>
      <c r="KI273" s="154">
        <f t="shared" si="455"/>
        <v>0</v>
      </c>
      <c r="KJ273" s="154">
        <f t="shared" si="455"/>
        <v>0</v>
      </c>
      <c r="KK273" s="154">
        <f t="shared" si="455"/>
        <v>0</v>
      </c>
      <c r="KL273" s="154">
        <f t="shared" si="455"/>
        <v>0</v>
      </c>
      <c r="KM273" s="154">
        <f t="shared" si="455"/>
        <v>0</v>
      </c>
      <c r="KN273" s="154">
        <f t="shared" si="455"/>
        <v>0</v>
      </c>
      <c r="KO273" s="154">
        <f t="shared" si="455"/>
        <v>0</v>
      </c>
      <c r="KP273" s="154">
        <f t="shared" si="455"/>
        <v>0</v>
      </c>
      <c r="KQ273" s="154">
        <f t="shared" si="455"/>
        <v>0</v>
      </c>
      <c r="KR273" s="154">
        <f t="shared" si="455"/>
        <v>0</v>
      </c>
      <c r="KS273" s="154">
        <f t="shared" si="455"/>
        <v>0</v>
      </c>
      <c r="KT273" s="154">
        <f t="shared" si="455"/>
        <v>0</v>
      </c>
      <c r="KU273" s="154">
        <f t="shared" si="455"/>
        <v>0</v>
      </c>
      <c r="KV273" s="154">
        <f t="shared" si="455"/>
        <v>0</v>
      </c>
      <c r="KW273" s="154">
        <f t="shared" si="455"/>
        <v>0</v>
      </c>
      <c r="KX273" s="154">
        <f t="shared" si="455"/>
        <v>0</v>
      </c>
      <c r="KY273" s="154">
        <f t="shared" si="455"/>
        <v>0</v>
      </c>
      <c r="KZ273" s="154">
        <f t="shared" si="455"/>
        <v>0</v>
      </c>
      <c r="LA273" s="154">
        <f t="shared" si="455"/>
        <v>0</v>
      </c>
      <c r="LB273" s="154">
        <f t="shared" si="455"/>
        <v>0</v>
      </c>
      <c r="LC273" s="154">
        <f t="shared" si="455"/>
        <v>0</v>
      </c>
      <c r="LD273" s="154">
        <f t="shared" si="455"/>
        <v>0</v>
      </c>
      <c r="LE273" s="154">
        <f t="shared" si="455"/>
        <v>0</v>
      </c>
      <c r="LF273" s="154">
        <f t="shared" si="455"/>
        <v>0</v>
      </c>
      <c r="LG273" s="154">
        <f t="shared" si="455"/>
        <v>0</v>
      </c>
      <c r="LH273" s="154">
        <f t="shared" si="455"/>
        <v>0</v>
      </c>
      <c r="LI273" s="154">
        <f t="shared" si="455"/>
        <v>0</v>
      </c>
      <c r="LJ273" s="154">
        <f t="shared" si="455"/>
        <v>0</v>
      </c>
      <c r="LK273" s="154">
        <f t="shared" si="455"/>
        <v>0</v>
      </c>
      <c r="LL273" s="154">
        <f t="shared" si="455"/>
        <v>0</v>
      </c>
      <c r="LM273" s="154">
        <f t="shared" ref="LM273:NK273" si="456">IF(LM$165=EOMONTH($D99,-1),SUMIFS($D264:$NK264,$D$165:$NK$165,"&gt;="&amp;EOMONTH($D99,$S99),$D$165:$NK$165,"&lt;"&amp;EOMONTH($D99,60))*-$AF99+SUMIFS($D264:$NK264,$D$165:$NK$165,"&gt;="&amp;EOMONTH($D99,60),$D$165:$NK$165,"&lt;"&amp;EOMONTH($D99,300))*-$AG99,0)</f>
        <v>0</v>
      </c>
      <c r="LN273" s="154">
        <f t="shared" si="456"/>
        <v>0</v>
      </c>
      <c r="LO273" s="154">
        <f t="shared" si="456"/>
        <v>0</v>
      </c>
      <c r="LP273" s="154">
        <f t="shared" si="456"/>
        <v>0</v>
      </c>
      <c r="LQ273" s="154">
        <f t="shared" si="456"/>
        <v>0</v>
      </c>
      <c r="LR273" s="154">
        <f t="shared" si="456"/>
        <v>0</v>
      </c>
      <c r="LS273" s="154">
        <f t="shared" si="456"/>
        <v>0</v>
      </c>
      <c r="LT273" s="154">
        <f t="shared" si="456"/>
        <v>0</v>
      </c>
      <c r="LU273" s="154">
        <f t="shared" si="456"/>
        <v>0</v>
      </c>
      <c r="LV273" s="154">
        <f t="shared" si="456"/>
        <v>0</v>
      </c>
      <c r="LW273" s="154">
        <f t="shared" si="456"/>
        <v>0</v>
      </c>
      <c r="LX273" s="154">
        <f t="shared" si="456"/>
        <v>0</v>
      </c>
      <c r="LY273" s="154">
        <f t="shared" si="456"/>
        <v>0</v>
      </c>
      <c r="LZ273" s="154">
        <f t="shared" si="456"/>
        <v>0</v>
      </c>
      <c r="MA273" s="154">
        <f t="shared" si="456"/>
        <v>0</v>
      </c>
      <c r="MB273" s="154">
        <f t="shared" si="456"/>
        <v>0</v>
      </c>
      <c r="MC273" s="154">
        <f t="shared" si="456"/>
        <v>0</v>
      </c>
      <c r="MD273" s="154">
        <f t="shared" si="456"/>
        <v>0</v>
      </c>
      <c r="ME273" s="154">
        <f t="shared" si="456"/>
        <v>0</v>
      </c>
      <c r="MF273" s="154">
        <f t="shared" si="456"/>
        <v>0</v>
      </c>
      <c r="MG273" s="154">
        <f t="shared" si="456"/>
        <v>0</v>
      </c>
      <c r="MH273" s="154">
        <f t="shared" si="456"/>
        <v>0</v>
      </c>
      <c r="MI273" s="154">
        <f t="shared" si="456"/>
        <v>0</v>
      </c>
      <c r="MJ273" s="154">
        <f t="shared" si="456"/>
        <v>0</v>
      </c>
      <c r="MK273" s="154">
        <f t="shared" si="456"/>
        <v>0</v>
      </c>
      <c r="ML273" s="154">
        <f t="shared" si="456"/>
        <v>0</v>
      </c>
      <c r="MM273" s="154">
        <f t="shared" si="456"/>
        <v>0</v>
      </c>
      <c r="MN273" s="154">
        <f t="shared" si="456"/>
        <v>0</v>
      </c>
      <c r="MO273" s="154">
        <f t="shared" si="456"/>
        <v>0</v>
      </c>
      <c r="MP273" s="154">
        <f t="shared" si="456"/>
        <v>0</v>
      </c>
      <c r="MQ273" s="154">
        <f t="shared" si="456"/>
        <v>0</v>
      </c>
      <c r="MR273" s="154">
        <f t="shared" si="456"/>
        <v>0</v>
      </c>
      <c r="MS273" s="154">
        <f t="shared" si="456"/>
        <v>0</v>
      </c>
      <c r="MT273" s="154">
        <f t="shared" si="456"/>
        <v>0</v>
      </c>
      <c r="MU273" s="154">
        <f t="shared" si="456"/>
        <v>0</v>
      </c>
      <c r="MV273" s="154">
        <f t="shared" si="456"/>
        <v>0</v>
      </c>
      <c r="MW273" s="154">
        <f t="shared" si="456"/>
        <v>0</v>
      </c>
      <c r="MX273" s="154">
        <f t="shared" si="456"/>
        <v>0</v>
      </c>
      <c r="MY273" s="154">
        <f t="shared" si="456"/>
        <v>0</v>
      </c>
      <c r="MZ273" s="154">
        <f t="shared" si="456"/>
        <v>0</v>
      </c>
      <c r="NA273" s="154">
        <f t="shared" si="456"/>
        <v>0</v>
      </c>
      <c r="NB273" s="154">
        <f t="shared" si="456"/>
        <v>0</v>
      </c>
      <c r="NC273" s="154">
        <f t="shared" si="456"/>
        <v>0</v>
      </c>
      <c r="ND273" s="154">
        <f t="shared" si="456"/>
        <v>0</v>
      </c>
      <c r="NE273" s="154">
        <f t="shared" si="456"/>
        <v>0</v>
      </c>
      <c r="NF273" s="154">
        <f t="shared" si="456"/>
        <v>0</v>
      </c>
      <c r="NG273" s="154">
        <f t="shared" si="456"/>
        <v>0</v>
      </c>
      <c r="NH273" s="154">
        <f t="shared" si="456"/>
        <v>0</v>
      </c>
      <c r="NI273" s="154">
        <f t="shared" si="456"/>
        <v>0</v>
      </c>
      <c r="NJ273" s="154">
        <f t="shared" si="456"/>
        <v>0</v>
      </c>
      <c r="NK273" s="157">
        <f t="shared" si="456"/>
        <v>0</v>
      </c>
    </row>
    <row r="274" spans="1:375" x14ac:dyDescent="0.25">
      <c r="A274" s="156">
        <f t="shared" si="414"/>
        <v>-79410.960554893332</v>
      </c>
      <c r="B274" s="48" t="s">
        <v>157</v>
      </c>
      <c r="C274" s="153" t="s">
        <v>149</v>
      </c>
      <c r="D274" s="154">
        <f t="shared" ref="D274:BO274" si="457">IF(D$165=EOMONTH($E99,$R99*(1-$O99)),-FV($AE99,ROUNDDOWN(YEARFRAC($D$165,D$165,1),0),,-($AC99*(1-$O99)+$AD99*$O99)*$B99,0),0)</f>
        <v>0</v>
      </c>
      <c r="E274" s="154">
        <f t="shared" si="457"/>
        <v>0</v>
      </c>
      <c r="F274" s="154">
        <f t="shared" si="457"/>
        <v>0</v>
      </c>
      <c r="G274" s="154">
        <f t="shared" si="457"/>
        <v>0</v>
      </c>
      <c r="H274" s="154">
        <f t="shared" si="457"/>
        <v>0</v>
      </c>
      <c r="I274" s="154">
        <f t="shared" si="457"/>
        <v>0</v>
      </c>
      <c r="J274" s="154">
        <f t="shared" si="457"/>
        <v>0</v>
      </c>
      <c r="K274" s="154">
        <f t="shared" si="457"/>
        <v>0</v>
      </c>
      <c r="L274" s="154">
        <f t="shared" si="457"/>
        <v>0</v>
      </c>
      <c r="M274" s="154">
        <f t="shared" si="457"/>
        <v>0</v>
      </c>
      <c r="N274" s="154">
        <f t="shared" si="457"/>
        <v>0</v>
      </c>
      <c r="O274" s="154">
        <f t="shared" si="457"/>
        <v>0</v>
      </c>
      <c r="P274" s="154">
        <f t="shared" si="457"/>
        <v>0</v>
      </c>
      <c r="Q274" s="154">
        <f t="shared" si="457"/>
        <v>0</v>
      </c>
      <c r="R274" s="154">
        <f t="shared" si="457"/>
        <v>0</v>
      </c>
      <c r="S274" s="154">
        <f t="shared" si="457"/>
        <v>0</v>
      </c>
      <c r="T274" s="154">
        <f t="shared" si="457"/>
        <v>0</v>
      </c>
      <c r="U274" s="154">
        <f t="shared" si="457"/>
        <v>0</v>
      </c>
      <c r="V274" s="154">
        <f t="shared" si="457"/>
        <v>0</v>
      </c>
      <c r="W274" s="154">
        <f t="shared" si="457"/>
        <v>0</v>
      </c>
      <c r="X274" s="154">
        <f t="shared" si="457"/>
        <v>0</v>
      </c>
      <c r="Y274" s="154">
        <f t="shared" si="457"/>
        <v>0</v>
      </c>
      <c r="Z274" s="154">
        <f t="shared" si="457"/>
        <v>0</v>
      </c>
      <c r="AA274" s="154">
        <f t="shared" si="457"/>
        <v>0</v>
      </c>
      <c r="AB274" s="154">
        <f t="shared" si="457"/>
        <v>0</v>
      </c>
      <c r="AC274" s="154">
        <f t="shared" si="457"/>
        <v>0</v>
      </c>
      <c r="AD274" s="154">
        <f t="shared" si="457"/>
        <v>0</v>
      </c>
      <c r="AE274" s="154">
        <f t="shared" si="457"/>
        <v>0</v>
      </c>
      <c r="AF274" s="154">
        <f t="shared" si="457"/>
        <v>0</v>
      </c>
      <c r="AG274" s="154">
        <f t="shared" si="457"/>
        <v>0</v>
      </c>
      <c r="AH274" s="154">
        <f t="shared" si="457"/>
        <v>0</v>
      </c>
      <c r="AI274" s="154">
        <f t="shared" si="457"/>
        <v>0</v>
      </c>
      <c r="AJ274" s="154">
        <f t="shared" si="457"/>
        <v>0</v>
      </c>
      <c r="AK274" s="154">
        <f t="shared" si="457"/>
        <v>0</v>
      </c>
      <c r="AL274" s="154">
        <f t="shared" si="457"/>
        <v>0</v>
      </c>
      <c r="AM274" s="154">
        <f t="shared" si="457"/>
        <v>0</v>
      </c>
      <c r="AN274" s="154">
        <f t="shared" si="457"/>
        <v>0</v>
      </c>
      <c r="AO274" s="154">
        <f t="shared" si="457"/>
        <v>0</v>
      </c>
      <c r="AP274" s="154">
        <f t="shared" si="457"/>
        <v>0</v>
      </c>
      <c r="AQ274" s="154">
        <f t="shared" si="457"/>
        <v>0</v>
      </c>
      <c r="AR274" s="154">
        <f t="shared" si="457"/>
        <v>0</v>
      </c>
      <c r="AS274" s="154">
        <f t="shared" si="457"/>
        <v>0</v>
      </c>
      <c r="AT274" s="154">
        <f t="shared" si="457"/>
        <v>0</v>
      </c>
      <c r="AU274" s="154">
        <f t="shared" si="457"/>
        <v>0</v>
      </c>
      <c r="AV274" s="154">
        <f t="shared" si="457"/>
        <v>0</v>
      </c>
      <c r="AW274" s="154">
        <f t="shared" si="457"/>
        <v>0</v>
      </c>
      <c r="AX274" s="154">
        <f t="shared" si="457"/>
        <v>0</v>
      </c>
      <c r="AY274" s="154">
        <f t="shared" si="457"/>
        <v>0</v>
      </c>
      <c r="AZ274" s="154">
        <f t="shared" si="457"/>
        <v>0</v>
      </c>
      <c r="BA274" s="154">
        <f t="shared" si="457"/>
        <v>0</v>
      </c>
      <c r="BB274" s="154">
        <f t="shared" si="457"/>
        <v>0</v>
      </c>
      <c r="BC274" s="154">
        <f t="shared" si="457"/>
        <v>0</v>
      </c>
      <c r="BD274" s="154">
        <f t="shared" si="457"/>
        <v>0</v>
      </c>
      <c r="BE274" s="154">
        <f t="shared" si="457"/>
        <v>0</v>
      </c>
      <c r="BF274" s="154">
        <f t="shared" si="457"/>
        <v>0</v>
      </c>
      <c r="BG274" s="154">
        <f t="shared" si="457"/>
        <v>0</v>
      </c>
      <c r="BH274" s="154">
        <f t="shared" si="457"/>
        <v>0</v>
      </c>
      <c r="BI274" s="154">
        <f t="shared" si="457"/>
        <v>0</v>
      </c>
      <c r="BJ274" s="154">
        <f t="shared" si="457"/>
        <v>0</v>
      </c>
      <c r="BK274" s="154">
        <f t="shared" si="457"/>
        <v>0</v>
      </c>
      <c r="BL274" s="154">
        <f t="shared" si="457"/>
        <v>0</v>
      </c>
      <c r="BM274" s="154">
        <f t="shared" si="457"/>
        <v>0</v>
      </c>
      <c r="BN274" s="154">
        <f t="shared" si="457"/>
        <v>0</v>
      </c>
      <c r="BO274" s="154">
        <f t="shared" si="457"/>
        <v>0</v>
      </c>
      <c r="BP274" s="154">
        <f t="shared" ref="BP274:EA274" si="458">IF(BP$165=EOMONTH($E99,$R99*(1-$O99)),-FV($AE99,ROUNDDOWN(YEARFRAC($D$165,BP$165,1),0),,-($AC99*(1-$O99)+$AD99*$O99)*$B99,0),0)</f>
        <v>0</v>
      </c>
      <c r="BQ274" s="154">
        <f t="shared" si="458"/>
        <v>0</v>
      </c>
      <c r="BR274" s="154">
        <f t="shared" si="458"/>
        <v>0</v>
      </c>
      <c r="BS274" s="154">
        <f t="shared" si="458"/>
        <v>0</v>
      </c>
      <c r="BT274" s="154">
        <f t="shared" si="458"/>
        <v>0</v>
      </c>
      <c r="BU274" s="154">
        <f t="shared" si="458"/>
        <v>0</v>
      </c>
      <c r="BV274" s="154">
        <f t="shared" si="458"/>
        <v>0</v>
      </c>
      <c r="BW274" s="154">
        <f t="shared" si="458"/>
        <v>0</v>
      </c>
      <c r="BX274" s="154">
        <f t="shared" si="458"/>
        <v>0</v>
      </c>
      <c r="BY274" s="154">
        <f t="shared" si="458"/>
        <v>0</v>
      </c>
      <c r="BZ274" s="154">
        <f t="shared" si="458"/>
        <v>0</v>
      </c>
      <c r="CA274" s="154">
        <f t="shared" si="458"/>
        <v>0</v>
      </c>
      <c r="CB274" s="154">
        <f t="shared" si="458"/>
        <v>0</v>
      </c>
      <c r="CC274" s="154">
        <f t="shared" si="458"/>
        <v>0</v>
      </c>
      <c r="CD274" s="154">
        <f t="shared" si="458"/>
        <v>0</v>
      </c>
      <c r="CE274" s="154">
        <f t="shared" si="458"/>
        <v>0</v>
      </c>
      <c r="CF274" s="154">
        <f t="shared" si="458"/>
        <v>0</v>
      </c>
      <c r="CG274" s="154">
        <f t="shared" si="458"/>
        <v>0</v>
      </c>
      <c r="CH274" s="154">
        <f t="shared" si="458"/>
        <v>0</v>
      </c>
      <c r="CI274" s="154">
        <f t="shared" si="458"/>
        <v>0</v>
      </c>
      <c r="CJ274" s="154">
        <f t="shared" si="458"/>
        <v>0</v>
      </c>
      <c r="CK274" s="154">
        <f t="shared" si="458"/>
        <v>0</v>
      </c>
      <c r="CL274" s="154">
        <f t="shared" si="458"/>
        <v>0</v>
      </c>
      <c r="CM274" s="154">
        <f t="shared" si="458"/>
        <v>0</v>
      </c>
      <c r="CN274" s="154">
        <f t="shared" si="458"/>
        <v>0</v>
      </c>
      <c r="CO274" s="154">
        <f t="shared" si="458"/>
        <v>0</v>
      </c>
      <c r="CP274" s="154">
        <f t="shared" si="458"/>
        <v>0</v>
      </c>
      <c r="CQ274" s="154">
        <f t="shared" si="458"/>
        <v>0</v>
      </c>
      <c r="CR274" s="154">
        <f t="shared" si="458"/>
        <v>0</v>
      </c>
      <c r="CS274" s="154">
        <f t="shared" si="458"/>
        <v>0</v>
      </c>
      <c r="CT274" s="154">
        <f t="shared" si="458"/>
        <v>0</v>
      </c>
      <c r="CU274" s="154">
        <f t="shared" si="458"/>
        <v>0</v>
      </c>
      <c r="CV274" s="154">
        <f t="shared" si="458"/>
        <v>0</v>
      </c>
      <c r="CW274" s="154">
        <f t="shared" si="458"/>
        <v>0</v>
      </c>
      <c r="CX274" s="154">
        <f t="shared" si="458"/>
        <v>0</v>
      </c>
      <c r="CY274" s="154">
        <f t="shared" si="458"/>
        <v>0</v>
      </c>
      <c r="CZ274" s="154">
        <f t="shared" si="458"/>
        <v>0</v>
      </c>
      <c r="DA274" s="154">
        <f t="shared" si="458"/>
        <v>0</v>
      </c>
      <c r="DB274" s="154">
        <f t="shared" si="458"/>
        <v>0</v>
      </c>
      <c r="DC274" s="154">
        <f t="shared" si="458"/>
        <v>0</v>
      </c>
      <c r="DD274" s="154">
        <f t="shared" si="458"/>
        <v>0</v>
      </c>
      <c r="DE274" s="154">
        <f t="shared" si="458"/>
        <v>0</v>
      </c>
      <c r="DF274" s="154">
        <f t="shared" si="458"/>
        <v>0</v>
      </c>
      <c r="DG274" s="154">
        <f t="shared" si="458"/>
        <v>0</v>
      </c>
      <c r="DH274" s="154">
        <f t="shared" si="458"/>
        <v>0</v>
      </c>
      <c r="DI274" s="154">
        <f t="shared" si="458"/>
        <v>0</v>
      </c>
      <c r="DJ274" s="154">
        <f t="shared" si="458"/>
        <v>0</v>
      </c>
      <c r="DK274" s="154">
        <f t="shared" si="458"/>
        <v>0</v>
      </c>
      <c r="DL274" s="154">
        <f t="shared" si="458"/>
        <v>0</v>
      </c>
      <c r="DM274" s="154">
        <f t="shared" si="458"/>
        <v>0</v>
      </c>
      <c r="DN274" s="154">
        <f t="shared" si="458"/>
        <v>0</v>
      </c>
      <c r="DO274" s="154">
        <f t="shared" si="458"/>
        <v>0</v>
      </c>
      <c r="DP274" s="154">
        <f t="shared" si="458"/>
        <v>0</v>
      </c>
      <c r="DQ274" s="154">
        <f t="shared" si="458"/>
        <v>0</v>
      </c>
      <c r="DR274" s="154">
        <f t="shared" si="458"/>
        <v>0</v>
      </c>
      <c r="DS274" s="154">
        <f t="shared" si="458"/>
        <v>0</v>
      </c>
      <c r="DT274" s="154">
        <f t="shared" si="458"/>
        <v>0</v>
      </c>
      <c r="DU274" s="154">
        <f t="shared" si="458"/>
        <v>0</v>
      </c>
      <c r="DV274" s="154">
        <f t="shared" si="458"/>
        <v>0</v>
      </c>
      <c r="DW274" s="154">
        <f t="shared" si="458"/>
        <v>0</v>
      </c>
      <c r="DX274" s="154">
        <f t="shared" si="458"/>
        <v>0</v>
      </c>
      <c r="DY274" s="154">
        <f t="shared" si="458"/>
        <v>0</v>
      </c>
      <c r="DZ274" s="154">
        <f t="shared" si="458"/>
        <v>0</v>
      </c>
      <c r="EA274" s="154">
        <f t="shared" si="458"/>
        <v>0</v>
      </c>
      <c r="EB274" s="154">
        <f t="shared" ref="EB274:GM274" si="459">IF(EB$165=EOMONTH($E99,$R99*(1-$O99)),-FV($AE99,ROUNDDOWN(YEARFRAC($D$165,EB$165,1),0),,-($AC99*(1-$O99)+$AD99*$O99)*$B99,0),0)</f>
        <v>0</v>
      </c>
      <c r="EC274" s="154">
        <f t="shared" si="459"/>
        <v>0</v>
      </c>
      <c r="ED274" s="154">
        <f t="shared" si="459"/>
        <v>0</v>
      </c>
      <c r="EE274" s="154">
        <f t="shared" si="459"/>
        <v>0</v>
      </c>
      <c r="EF274" s="154">
        <f t="shared" si="459"/>
        <v>0</v>
      </c>
      <c r="EG274" s="154">
        <f t="shared" si="459"/>
        <v>0</v>
      </c>
      <c r="EH274" s="154">
        <f t="shared" si="459"/>
        <v>0</v>
      </c>
      <c r="EI274" s="154">
        <f t="shared" si="459"/>
        <v>0</v>
      </c>
      <c r="EJ274" s="154">
        <f t="shared" si="459"/>
        <v>0</v>
      </c>
      <c r="EK274" s="154">
        <f t="shared" si="459"/>
        <v>0</v>
      </c>
      <c r="EL274" s="154">
        <f t="shared" si="459"/>
        <v>0</v>
      </c>
      <c r="EM274" s="154">
        <f t="shared" si="459"/>
        <v>0</v>
      </c>
      <c r="EN274" s="154">
        <f t="shared" si="459"/>
        <v>0</v>
      </c>
      <c r="EO274" s="154">
        <f t="shared" si="459"/>
        <v>0</v>
      </c>
      <c r="EP274" s="154">
        <f t="shared" si="459"/>
        <v>0</v>
      </c>
      <c r="EQ274" s="154">
        <f t="shared" si="459"/>
        <v>0</v>
      </c>
      <c r="ER274" s="154">
        <f t="shared" si="459"/>
        <v>0</v>
      </c>
      <c r="ES274" s="154">
        <f t="shared" si="459"/>
        <v>0</v>
      </c>
      <c r="ET274" s="154">
        <f t="shared" si="459"/>
        <v>0</v>
      </c>
      <c r="EU274" s="154">
        <f t="shared" si="459"/>
        <v>0</v>
      </c>
      <c r="EV274" s="154">
        <f t="shared" si="459"/>
        <v>0</v>
      </c>
      <c r="EW274" s="154">
        <f t="shared" si="459"/>
        <v>0</v>
      </c>
      <c r="EX274" s="154">
        <f t="shared" si="459"/>
        <v>0</v>
      </c>
      <c r="EY274" s="154">
        <f t="shared" si="459"/>
        <v>0</v>
      </c>
      <c r="EZ274" s="154">
        <f t="shared" si="459"/>
        <v>0</v>
      </c>
      <c r="FA274" s="154">
        <f t="shared" si="459"/>
        <v>0</v>
      </c>
      <c r="FB274" s="154">
        <f t="shared" si="459"/>
        <v>0</v>
      </c>
      <c r="FC274" s="154">
        <f t="shared" si="459"/>
        <v>0</v>
      </c>
      <c r="FD274" s="154">
        <f t="shared" si="459"/>
        <v>0</v>
      </c>
      <c r="FE274" s="154">
        <f t="shared" si="459"/>
        <v>0</v>
      </c>
      <c r="FF274" s="154">
        <f t="shared" si="459"/>
        <v>0</v>
      </c>
      <c r="FG274" s="154">
        <f t="shared" si="459"/>
        <v>0</v>
      </c>
      <c r="FH274" s="154">
        <f t="shared" si="459"/>
        <v>0</v>
      </c>
      <c r="FI274" s="154">
        <f t="shared" si="459"/>
        <v>0</v>
      </c>
      <c r="FJ274" s="154">
        <f t="shared" si="459"/>
        <v>0</v>
      </c>
      <c r="FK274" s="154">
        <f t="shared" si="459"/>
        <v>0</v>
      </c>
      <c r="FL274" s="154">
        <f t="shared" si="459"/>
        <v>0</v>
      </c>
      <c r="FM274" s="154">
        <f t="shared" si="459"/>
        <v>0</v>
      </c>
      <c r="FN274" s="154">
        <f t="shared" si="459"/>
        <v>0</v>
      </c>
      <c r="FO274" s="154">
        <f t="shared" si="459"/>
        <v>0</v>
      </c>
      <c r="FP274" s="154">
        <f t="shared" si="459"/>
        <v>0</v>
      </c>
      <c r="FQ274" s="154">
        <f t="shared" si="459"/>
        <v>0</v>
      </c>
      <c r="FR274" s="154">
        <f t="shared" si="459"/>
        <v>0</v>
      </c>
      <c r="FS274" s="154">
        <f t="shared" si="459"/>
        <v>0</v>
      </c>
      <c r="FT274" s="154">
        <f t="shared" si="459"/>
        <v>0</v>
      </c>
      <c r="FU274" s="154">
        <f t="shared" si="459"/>
        <v>0</v>
      </c>
      <c r="FV274" s="154">
        <f t="shared" si="459"/>
        <v>0</v>
      </c>
      <c r="FW274" s="154">
        <f t="shared" si="459"/>
        <v>0</v>
      </c>
      <c r="FX274" s="154">
        <f t="shared" si="459"/>
        <v>0</v>
      </c>
      <c r="FY274" s="154">
        <f t="shared" si="459"/>
        <v>0</v>
      </c>
      <c r="FZ274" s="154">
        <f t="shared" si="459"/>
        <v>-79410.960554893332</v>
      </c>
      <c r="GA274" s="154">
        <f t="shared" si="459"/>
        <v>0</v>
      </c>
      <c r="GB274" s="154">
        <f t="shared" si="459"/>
        <v>0</v>
      </c>
      <c r="GC274" s="154">
        <f t="shared" si="459"/>
        <v>0</v>
      </c>
      <c r="GD274" s="154">
        <f t="shared" si="459"/>
        <v>0</v>
      </c>
      <c r="GE274" s="154">
        <f t="shared" si="459"/>
        <v>0</v>
      </c>
      <c r="GF274" s="154">
        <f t="shared" si="459"/>
        <v>0</v>
      </c>
      <c r="GG274" s="154">
        <f t="shared" si="459"/>
        <v>0</v>
      </c>
      <c r="GH274" s="154">
        <f t="shared" si="459"/>
        <v>0</v>
      </c>
      <c r="GI274" s="154">
        <f t="shared" si="459"/>
        <v>0</v>
      </c>
      <c r="GJ274" s="154">
        <f t="shared" si="459"/>
        <v>0</v>
      </c>
      <c r="GK274" s="154">
        <f t="shared" si="459"/>
        <v>0</v>
      </c>
      <c r="GL274" s="154">
        <f t="shared" si="459"/>
        <v>0</v>
      </c>
      <c r="GM274" s="154">
        <f t="shared" si="459"/>
        <v>0</v>
      </c>
      <c r="GN274" s="154">
        <f t="shared" ref="GN274:IY274" si="460">IF(GN$165=EOMONTH($E99,$R99*(1-$O99)),-FV($AE99,ROUNDDOWN(YEARFRAC($D$165,GN$165,1),0),,-($AC99*(1-$O99)+$AD99*$O99)*$B99,0),0)</f>
        <v>0</v>
      </c>
      <c r="GO274" s="154">
        <f t="shared" si="460"/>
        <v>0</v>
      </c>
      <c r="GP274" s="154">
        <f t="shared" si="460"/>
        <v>0</v>
      </c>
      <c r="GQ274" s="154">
        <f t="shared" si="460"/>
        <v>0</v>
      </c>
      <c r="GR274" s="154">
        <f t="shared" si="460"/>
        <v>0</v>
      </c>
      <c r="GS274" s="154">
        <f t="shared" si="460"/>
        <v>0</v>
      </c>
      <c r="GT274" s="154">
        <f t="shared" si="460"/>
        <v>0</v>
      </c>
      <c r="GU274" s="154">
        <f t="shared" si="460"/>
        <v>0</v>
      </c>
      <c r="GV274" s="154">
        <f t="shared" si="460"/>
        <v>0</v>
      </c>
      <c r="GW274" s="154">
        <f t="shared" si="460"/>
        <v>0</v>
      </c>
      <c r="GX274" s="154">
        <f t="shared" si="460"/>
        <v>0</v>
      </c>
      <c r="GY274" s="154">
        <f t="shared" si="460"/>
        <v>0</v>
      </c>
      <c r="GZ274" s="154">
        <f t="shared" si="460"/>
        <v>0</v>
      </c>
      <c r="HA274" s="154">
        <f t="shared" si="460"/>
        <v>0</v>
      </c>
      <c r="HB274" s="154">
        <f t="shared" si="460"/>
        <v>0</v>
      </c>
      <c r="HC274" s="154">
        <f t="shared" si="460"/>
        <v>0</v>
      </c>
      <c r="HD274" s="154">
        <f t="shared" si="460"/>
        <v>0</v>
      </c>
      <c r="HE274" s="154">
        <f t="shared" si="460"/>
        <v>0</v>
      </c>
      <c r="HF274" s="154">
        <f t="shared" si="460"/>
        <v>0</v>
      </c>
      <c r="HG274" s="154">
        <f t="shared" si="460"/>
        <v>0</v>
      </c>
      <c r="HH274" s="154">
        <f t="shared" si="460"/>
        <v>0</v>
      </c>
      <c r="HI274" s="154">
        <f t="shared" si="460"/>
        <v>0</v>
      </c>
      <c r="HJ274" s="154">
        <f t="shared" si="460"/>
        <v>0</v>
      </c>
      <c r="HK274" s="154">
        <f t="shared" si="460"/>
        <v>0</v>
      </c>
      <c r="HL274" s="154">
        <f t="shared" si="460"/>
        <v>0</v>
      </c>
      <c r="HM274" s="154">
        <f t="shared" si="460"/>
        <v>0</v>
      </c>
      <c r="HN274" s="154">
        <f t="shared" si="460"/>
        <v>0</v>
      </c>
      <c r="HO274" s="154">
        <f t="shared" si="460"/>
        <v>0</v>
      </c>
      <c r="HP274" s="154">
        <f t="shared" si="460"/>
        <v>0</v>
      </c>
      <c r="HQ274" s="154">
        <f t="shared" si="460"/>
        <v>0</v>
      </c>
      <c r="HR274" s="154">
        <f t="shared" si="460"/>
        <v>0</v>
      </c>
      <c r="HS274" s="154">
        <f t="shared" si="460"/>
        <v>0</v>
      </c>
      <c r="HT274" s="154">
        <f t="shared" si="460"/>
        <v>0</v>
      </c>
      <c r="HU274" s="154">
        <f t="shared" si="460"/>
        <v>0</v>
      </c>
      <c r="HV274" s="154">
        <f t="shared" si="460"/>
        <v>0</v>
      </c>
      <c r="HW274" s="154">
        <f t="shared" si="460"/>
        <v>0</v>
      </c>
      <c r="HX274" s="154">
        <f t="shared" si="460"/>
        <v>0</v>
      </c>
      <c r="HY274" s="154">
        <f t="shared" si="460"/>
        <v>0</v>
      </c>
      <c r="HZ274" s="154">
        <f t="shared" si="460"/>
        <v>0</v>
      </c>
      <c r="IA274" s="154">
        <f t="shared" si="460"/>
        <v>0</v>
      </c>
      <c r="IB274" s="154">
        <f t="shared" si="460"/>
        <v>0</v>
      </c>
      <c r="IC274" s="154">
        <f t="shared" si="460"/>
        <v>0</v>
      </c>
      <c r="ID274" s="154">
        <f t="shared" si="460"/>
        <v>0</v>
      </c>
      <c r="IE274" s="154">
        <f t="shared" si="460"/>
        <v>0</v>
      </c>
      <c r="IF274" s="154">
        <f t="shared" si="460"/>
        <v>0</v>
      </c>
      <c r="IG274" s="154">
        <f t="shared" si="460"/>
        <v>0</v>
      </c>
      <c r="IH274" s="154">
        <f t="shared" si="460"/>
        <v>0</v>
      </c>
      <c r="II274" s="154">
        <f t="shared" si="460"/>
        <v>0</v>
      </c>
      <c r="IJ274" s="154">
        <f t="shared" si="460"/>
        <v>0</v>
      </c>
      <c r="IK274" s="154">
        <f t="shared" si="460"/>
        <v>0</v>
      </c>
      <c r="IL274" s="154">
        <f t="shared" si="460"/>
        <v>0</v>
      </c>
      <c r="IM274" s="154">
        <f t="shared" si="460"/>
        <v>0</v>
      </c>
      <c r="IN274" s="154">
        <f t="shared" si="460"/>
        <v>0</v>
      </c>
      <c r="IO274" s="154">
        <f t="shared" si="460"/>
        <v>0</v>
      </c>
      <c r="IP274" s="154">
        <f t="shared" si="460"/>
        <v>0</v>
      </c>
      <c r="IQ274" s="154">
        <f t="shared" si="460"/>
        <v>0</v>
      </c>
      <c r="IR274" s="154">
        <f t="shared" si="460"/>
        <v>0</v>
      </c>
      <c r="IS274" s="154">
        <f t="shared" si="460"/>
        <v>0</v>
      </c>
      <c r="IT274" s="154">
        <f t="shared" si="460"/>
        <v>0</v>
      </c>
      <c r="IU274" s="154">
        <f t="shared" si="460"/>
        <v>0</v>
      </c>
      <c r="IV274" s="154">
        <f t="shared" si="460"/>
        <v>0</v>
      </c>
      <c r="IW274" s="154">
        <f t="shared" si="460"/>
        <v>0</v>
      </c>
      <c r="IX274" s="154">
        <f t="shared" si="460"/>
        <v>0</v>
      </c>
      <c r="IY274" s="154">
        <f t="shared" si="460"/>
        <v>0</v>
      </c>
      <c r="IZ274" s="154">
        <f t="shared" ref="IZ274:LK274" si="461">IF(IZ$165=EOMONTH($E99,$R99*(1-$O99)),-FV($AE99,ROUNDDOWN(YEARFRAC($D$165,IZ$165,1),0),,-($AC99*(1-$O99)+$AD99*$O99)*$B99,0),0)</f>
        <v>0</v>
      </c>
      <c r="JA274" s="154">
        <f t="shared" si="461"/>
        <v>0</v>
      </c>
      <c r="JB274" s="154">
        <f t="shared" si="461"/>
        <v>0</v>
      </c>
      <c r="JC274" s="154">
        <f t="shared" si="461"/>
        <v>0</v>
      </c>
      <c r="JD274" s="154">
        <f t="shared" si="461"/>
        <v>0</v>
      </c>
      <c r="JE274" s="154">
        <f t="shared" si="461"/>
        <v>0</v>
      </c>
      <c r="JF274" s="154">
        <f t="shared" si="461"/>
        <v>0</v>
      </c>
      <c r="JG274" s="154">
        <f t="shared" si="461"/>
        <v>0</v>
      </c>
      <c r="JH274" s="154">
        <f t="shared" si="461"/>
        <v>0</v>
      </c>
      <c r="JI274" s="154">
        <f t="shared" si="461"/>
        <v>0</v>
      </c>
      <c r="JJ274" s="154">
        <f t="shared" si="461"/>
        <v>0</v>
      </c>
      <c r="JK274" s="154">
        <f t="shared" si="461"/>
        <v>0</v>
      </c>
      <c r="JL274" s="154">
        <f t="shared" si="461"/>
        <v>0</v>
      </c>
      <c r="JM274" s="154">
        <f t="shared" si="461"/>
        <v>0</v>
      </c>
      <c r="JN274" s="154">
        <f t="shared" si="461"/>
        <v>0</v>
      </c>
      <c r="JO274" s="154">
        <f t="shared" si="461"/>
        <v>0</v>
      </c>
      <c r="JP274" s="154">
        <f t="shared" si="461"/>
        <v>0</v>
      </c>
      <c r="JQ274" s="154">
        <f t="shared" si="461"/>
        <v>0</v>
      </c>
      <c r="JR274" s="154">
        <f t="shared" si="461"/>
        <v>0</v>
      </c>
      <c r="JS274" s="154">
        <f t="shared" si="461"/>
        <v>0</v>
      </c>
      <c r="JT274" s="154">
        <f t="shared" si="461"/>
        <v>0</v>
      </c>
      <c r="JU274" s="154">
        <f t="shared" si="461"/>
        <v>0</v>
      </c>
      <c r="JV274" s="154">
        <f t="shared" si="461"/>
        <v>0</v>
      </c>
      <c r="JW274" s="154">
        <f t="shared" si="461"/>
        <v>0</v>
      </c>
      <c r="JX274" s="154">
        <f t="shared" si="461"/>
        <v>0</v>
      </c>
      <c r="JY274" s="154">
        <f t="shared" si="461"/>
        <v>0</v>
      </c>
      <c r="JZ274" s="154">
        <f t="shared" si="461"/>
        <v>0</v>
      </c>
      <c r="KA274" s="154">
        <f t="shared" si="461"/>
        <v>0</v>
      </c>
      <c r="KB274" s="154">
        <f t="shared" si="461"/>
        <v>0</v>
      </c>
      <c r="KC274" s="154">
        <f t="shared" si="461"/>
        <v>0</v>
      </c>
      <c r="KD274" s="154">
        <f t="shared" si="461"/>
        <v>0</v>
      </c>
      <c r="KE274" s="154">
        <f t="shared" si="461"/>
        <v>0</v>
      </c>
      <c r="KF274" s="154">
        <f t="shared" si="461"/>
        <v>0</v>
      </c>
      <c r="KG274" s="154">
        <f t="shared" si="461"/>
        <v>0</v>
      </c>
      <c r="KH274" s="154">
        <f t="shared" si="461"/>
        <v>0</v>
      </c>
      <c r="KI274" s="154">
        <f t="shared" si="461"/>
        <v>0</v>
      </c>
      <c r="KJ274" s="154">
        <f t="shared" si="461"/>
        <v>0</v>
      </c>
      <c r="KK274" s="154">
        <f t="shared" si="461"/>
        <v>0</v>
      </c>
      <c r="KL274" s="154">
        <f t="shared" si="461"/>
        <v>0</v>
      </c>
      <c r="KM274" s="154">
        <f t="shared" si="461"/>
        <v>0</v>
      </c>
      <c r="KN274" s="154">
        <f t="shared" si="461"/>
        <v>0</v>
      </c>
      <c r="KO274" s="154">
        <f t="shared" si="461"/>
        <v>0</v>
      </c>
      <c r="KP274" s="154">
        <f t="shared" si="461"/>
        <v>0</v>
      </c>
      <c r="KQ274" s="154">
        <f t="shared" si="461"/>
        <v>0</v>
      </c>
      <c r="KR274" s="154">
        <f t="shared" si="461"/>
        <v>0</v>
      </c>
      <c r="KS274" s="154">
        <f t="shared" si="461"/>
        <v>0</v>
      </c>
      <c r="KT274" s="154">
        <f t="shared" si="461"/>
        <v>0</v>
      </c>
      <c r="KU274" s="154">
        <f t="shared" si="461"/>
        <v>0</v>
      </c>
      <c r="KV274" s="154">
        <f t="shared" si="461"/>
        <v>0</v>
      </c>
      <c r="KW274" s="154">
        <f t="shared" si="461"/>
        <v>0</v>
      </c>
      <c r="KX274" s="154">
        <f t="shared" si="461"/>
        <v>0</v>
      </c>
      <c r="KY274" s="154">
        <f t="shared" si="461"/>
        <v>0</v>
      </c>
      <c r="KZ274" s="154">
        <f t="shared" si="461"/>
        <v>0</v>
      </c>
      <c r="LA274" s="154">
        <f t="shared" si="461"/>
        <v>0</v>
      </c>
      <c r="LB274" s="154">
        <f t="shared" si="461"/>
        <v>0</v>
      </c>
      <c r="LC274" s="154">
        <f t="shared" si="461"/>
        <v>0</v>
      </c>
      <c r="LD274" s="154">
        <f t="shared" si="461"/>
        <v>0</v>
      </c>
      <c r="LE274" s="154">
        <f t="shared" si="461"/>
        <v>0</v>
      </c>
      <c r="LF274" s="154">
        <f t="shared" si="461"/>
        <v>0</v>
      </c>
      <c r="LG274" s="154">
        <f t="shared" si="461"/>
        <v>0</v>
      </c>
      <c r="LH274" s="154">
        <f t="shared" si="461"/>
        <v>0</v>
      </c>
      <c r="LI274" s="154">
        <f t="shared" si="461"/>
        <v>0</v>
      </c>
      <c r="LJ274" s="154">
        <f t="shared" si="461"/>
        <v>0</v>
      </c>
      <c r="LK274" s="154">
        <f t="shared" si="461"/>
        <v>0</v>
      </c>
      <c r="LL274" s="154">
        <f t="shared" ref="LL274:NK274" si="462">IF(LL$165=EOMONTH($E99,$R99*(1-$O99)),-FV($AE99,ROUNDDOWN(YEARFRAC($D$165,LL$165,1),0),,-($AC99*(1-$O99)+$AD99*$O99)*$B99,0),0)</f>
        <v>0</v>
      </c>
      <c r="LM274" s="154">
        <f t="shared" si="462"/>
        <v>0</v>
      </c>
      <c r="LN274" s="154">
        <f t="shared" si="462"/>
        <v>0</v>
      </c>
      <c r="LO274" s="154">
        <f t="shared" si="462"/>
        <v>0</v>
      </c>
      <c r="LP274" s="154">
        <f t="shared" si="462"/>
        <v>0</v>
      </c>
      <c r="LQ274" s="154">
        <f t="shared" si="462"/>
        <v>0</v>
      </c>
      <c r="LR274" s="154">
        <f t="shared" si="462"/>
        <v>0</v>
      </c>
      <c r="LS274" s="154">
        <f t="shared" si="462"/>
        <v>0</v>
      </c>
      <c r="LT274" s="154">
        <f t="shared" si="462"/>
        <v>0</v>
      </c>
      <c r="LU274" s="154">
        <f t="shared" si="462"/>
        <v>0</v>
      </c>
      <c r="LV274" s="154">
        <f t="shared" si="462"/>
        <v>0</v>
      </c>
      <c r="LW274" s="154">
        <f t="shared" si="462"/>
        <v>0</v>
      </c>
      <c r="LX274" s="154">
        <f t="shared" si="462"/>
        <v>0</v>
      </c>
      <c r="LY274" s="154">
        <f t="shared" si="462"/>
        <v>0</v>
      </c>
      <c r="LZ274" s="154">
        <f t="shared" si="462"/>
        <v>0</v>
      </c>
      <c r="MA274" s="154">
        <f t="shared" si="462"/>
        <v>0</v>
      </c>
      <c r="MB274" s="154">
        <f t="shared" si="462"/>
        <v>0</v>
      </c>
      <c r="MC274" s="154">
        <f t="shared" si="462"/>
        <v>0</v>
      </c>
      <c r="MD274" s="154">
        <f t="shared" si="462"/>
        <v>0</v>
      </c>
      <c r="ME274" s="154">
        <f t="shared" si="462"/>
        <v>0</v>
      </c>
      <c r="MF274" s="154">
        <f t="shared" si="462"/>
        <v>0</v>
      </c>
      <c r="MG274" s="154">
        <f t="shared" si="462"/>
        <v>0</v>
      </c>
      <c r="MH274" s="154">
        <f t="shared" si="462"/>
        <v>0</v>
      </c>
      <c r="MI274" s="154">
        <f t="shared" si="462"/>
        <v>0</v>
      </c>
      <c r="MJ274" s="154">
        <f t="shared" si="462"/>
        <v>0</v>
      </c>
      <c r="MK274" s="154">
        <f t="shared" si="462"/>
        <v>0</v>
      </c>
      <c r="ML274" s="154">
        <f t="shared" si="462"/>
        <v>0</v>
      </c>
      <c r="MM274" s="154">
        <f t="shared" si="462"/>
        <v>0</v>
      </c>
      <c r="MN274" s="154">
        <f t="shared" si="462"/>
        <v>0</v>
      </c>
      <c r="MO274" s="154">
        <f t="shared" si="462"/>
        <v>0</v>
      </c>
      <c r="MP274" s="154">
        <f t="shared" si="462"/>
        <v>0</v>
      </c>
      <c r="MQ274" s="154">
        <f t="shared" si="462"/>
        <v>0</v>
      </c>
      <c r="MR274" s="154">
        <f t="shared" si="462"/>
        <v>0</v>
      </c>
      <c r="MS274" s="154">
        <f t="shared" si="462"/>
        <v>0</v>
      </c>
      <c r="MT274" s="154">
        <f t="shared" si="462"/>
        <v>0</v>
      </c>
      <c r="MU274" s="154">
        <f t="shared" si="462"/>
        <v>0</v>
      </c>
      <c r="MV274" s="154">
        <f t="shared" si="462"/>
        <v>0</v>
      </c>
      <c r="MW274" s="154">
        <f t="shared" si="462"/>
        <v>0</v>
      </c>
      <c r="MX274" s="154">
        <f t="shared" si="462"/>
        <v>0</v>
      </c>
      <c r="MY274" s="154">
        <f t="shared" si="462"/>
        <v>0</v>
      </c>
      <c r="MZ274" s="154">
        <f t="shared" si="462"/>
        <v>0</v>
      </c>
      <c r="NA274" s="154">
        <f t="shared" si="462"/>
        <v>0</v>
      </c>
      <c r="NB274" s="154">
        <f t="shared" si="462"/>
        <v>0</v>
      </c>
      <c r="NC274" s="154">
        <f t="shared" si="462"/>
        <v>0</v>
      </c>
      <c r="ND274" s="154">
        <f t="shared" si="462"/>
        <v>0</v>
      </c>
      <c r="NE274" s="154">
        <f t="shared" si="462"/>
        <v>0</v>
      </c>
      <c r="NF274" s="154">
        <f t="shared" si="462"/>
        <v>0</v>
      </c>
      <c r="NG274" s="154">
        <f t="shared" si="462"/>
        <v>0</v>
      </c>
      <c r="NH274" s="154">
        <f t="shared" si="462"/>
        <v>0</v>
      </c>
      <c r="NI274" s="154">
        <f t="shared" si="462"/>
        <v>0</v>
      </c>
      <c r="NJ274" s="154">
        <f t="shared" si="462"/>
        <v>0</v>
      </c>
      <c r="NK274" s="157">
        <f t="shared" si="462"/>
        <v>0</v>
      </c>
    </row>
    <row r="275" spans="1:375" x14ac:dyDescent="0.25">
      <c r="A275" s="156">
        <f t="shared" si="414"/>
        <v>-56430.757961110961</v>
      </c>
      <c r="B275" s="48" t="s">
        <v>156</v>
      </c>
      <c r="C275" s="153" t="s">
        <v>150</v>
      </c>
      <c r="D275" s="154">
        <f>IF(D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E275" s="154">
        <f t="shared" ref="E275:BP275" si="463">IF(E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F275" s="154">
        <f t="shared" si="463"/>
        <v>0</v>
      </c>
      <c r="G275" s="154">
        <f t="shared" si="463"/>
        <v>0</v>
      </c>
      <c r="H275" s="154">
        <f t="shared" si="463"/>
        <v>0</v>
      </c>
      <c r="I275" s="154">
        <f t="shared" si="463"/>
        <v>0</v>
      </c>
      <c r="J275" s="154">
        <f t="shared" si="463"/>
        <v>0</v>
      </c>
      <c r="K275" s="154">
        <f t="shared" si="463"/>
        <v>0</v>
      </c>
      <c r="L275" s="154">
        <f t="shared" si="463"/>
        <v>0</v>
      </c>
      <c r="M275" s="154">
        <f t="shared" si="463"/>
        <v>0</v>
      </c>
      <c r="N275" s="154">
        <f t="shared" si="463"/>
        <v>0</v>
      </c>
      <c r="O275" s="154">
        <f t="shared" si="463"/>
        <v>0</v>
      </c>
      <c r="P275" s="154">
        <f t="shared" si="463"/>
        <v>0</v>
      </c>
      <c r="Q275" s="154">
        <f t="shared" si="463"/>
        <v>0</v>
      </c>
      <c r="R275" s="154">
        <f t="shared" si="463"/>
        <v>0</v>
      </c>
      <c r="S275" s="154">
        <f t="shared" si="463"/>
        <v>0</v>
      </c>
      <c r="T275" s="154">
        <f t="shared" si="463"/>
        <v>0</v>
      </c>
      <c r="U275" s="154">
        <f t="shared" si="463"/>
        <v>0</v>
      </c>
      <c r="V275" s="154">
        <f t="shared" si="463"/>
        <v>0</v>
      </c>
      <c r="W275" s="154">
        <f t="shared" si="463"/>
        <v>0</v>
      </c>
      <c r="X275" s="154">
        <f t="shared" si="463"/>
        <v>0</v>
      </c>
      <c r="Y275" s="154">
        <f t="shared" si="463"/>
        <v>0</v>
      </c>
      <c r="Z275" s="154">
        <f t="shared" si="463"/>
        <v>0</v>
      </c>
      <c r="AA275" s="154">
        <f t="shared" si="463"/>
        <v>0</v>
      </c>
      <c r="AB275" s="154">
        <f t="shared" si="463"/>
        <v>0</v>
      </c>
      <c r="AC275" s="154">
        <f t="shared" si="463"/>
        <v>0</v>
      </c>
      <c r="AD275" s="154">
        <f t="shared" si="463"/>
        <v>0</v>
      </c>
      <c r="AE275" s="154">
        <f t="shared" si="463"/>
        <v>0</v>
      </c>
      <c r="AF275" s="154">
        <f t="shared" si="463"/>
        <v>0</v>
      </c>
      <c r="AG275" s="154">
        <f t="shared" si="463"/>
        <v>0</v>
      </c>
      <c r="AH275" s="154">
        <f t="shared" si="463"/>
        <v>0</v>
      </c>
      <c r="AI275" s="154">
        <f t="shared" si="463"/>
        <v>0</v>
      </c>
      <c r="AJ275" s="154">
        <f t="shared" si="463"/>
        <v>0</v>
      </c>
      <c r="AK275" s="154">
        <f t="shared" si="463"/>
        <v>0</v>
      </c>
      <c r="AL275" s="154">
        <f t="shared" si="463"/>
        <v>0</v>
      </c>
      <c r="AM275" s="154">
        <f t="shared" si="463"/>
        <v>0</v>
      </c>
      <c r="AN275" s="154">
        <f t="shared" si="463"/>
        <v>0</v>
      </c>
      <c r="AO275" s="154">
        <f t="shared" si="463"/>
        <v>0</v>
      </c>
      <c r="AP275" s="154">
        <f t="shared" si="463"/>
        <v>0</v>
      </c>
      <c r="AQ275" s="154">
        <f t="shared" si="463"/>
        <v>0</v>
      </c>
      <c r="AR275" s="154">
        <f t="shared" si="463"/>
        <v>0</v>
      </c>
      <c r="AS275" s="154">
        <f t="shared" si="463"/>
        <v>0</v>
      </c>
      <c r="AT275" s="154">
        <f t="shared" si="463"/>
        <v>0</v>
      </c>
      <c r="AU275" s="154">
        <f t="shared" si="463"/>
        <v>0</v>
      </c>
      <c r="AV275" s="154">
        <f t="shared" si="463"/>
        <v>0</v>
      </c>
      <c r="AW275" s="154">
        <f t="shared" si="463"/>
        <v>0</v>
      </c>
      <c r="AX275" s="154">
        <f t="shared" si="463"/>
        <v>0</v>
      </c>
      <c r="AY275" s="154">
        <f t="shared" si="463"/>
        <v>0</v>
      </c>
      <c r="AZ275" s="154">
        <f t="shared" si="463"/>
        <v>0</v>
      </c>
      <c r="BA275" s="154">
        <f t="shared" si="463"/>
        <v>0</v>
      </c>
      <c r="BB275" s="154">
        <f t="shared" si="463"/>
        <v>0</v>
      </c>
      <c r="BC275" s="154">
        <f t="shared" si="463"/>
        <v>0</v>
      </c>
      <c r="BD275" s="154">
        <f t="shared" si="463"/>
        <v>0</v>
      </c>
      <c r="BE275" s="154">
        <f t="shared" si="463"/>
        <v>0</v>
      </c>
      <c r="BF275" s="154">
        <f t="shared" si="463"/>
        <v>0</v>
      </c>
      <c r="BG275" s="154">
        <f t="shared" si="463"/>
        <v>0</v>
      </c>
      <c r="BH275" s="154">
        <f t="shared" si="463"/>
        <v>0</v>
      </c>
      <c r="BI275" s="154">
        <f t="shared" si="463"/>
        <v>0</v>
      </c>
      <c r="BJ275" s="154">
        <f t="shared" si="463"/>
        <v>0</v>
      </c>
      <c r="BK275" s="154">
        <f t="shared" si="463"/>
        <v>0</v>
      </c>
      <c r="BL275" s="154">
        <f t="shared" si="463"/>
        <v>0</v>
      </c>
      <c r="BM275" s="154">
        <f t="shared" si="463"/>
        <v>0</v>
      </c>
      <c r="BN275" s="154">
        <f t="shared" si="463"/>
        <v>0</v>
      </c>
      <c r="BO275" s="154">
        <f t="shared" si="463"/>
        <v>0</v>
      </c>
      <c r="BP275" s="154">
        <f t="shared" si="463"/>
        <v>0</v>
      </c>
      <c r="BQ275" s="154">
        <f t="shared" ref="BQ275:EB275" si="464">IF(BQ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BR275" s="154">
        <f t="shared" si="464"/>
        <v>0</v>
      </c>
      <c r="BS275" s="154">
        <f t="shared" si="464"/>
        <v>0</v>
      </c>
      <c r="BT275" s="154">
        <f t="shared" si="464"/>
        <v>0</v>
      </c>
      <c r="BU275" s="154">
        <f t="shared" si="464"/>
        <v>0</v>
      </c>
      <c r="BV275" s="154">
        <f t="shared" si="464"/>
        <v>0</v>
      </c>
      <c r="BW275" s="154">
        <f t="shared" si="464"/>
        <v>0</v>
      </c>
      <c r="BX275" s="154">
        <f t="shared" si="464"/>
        <v>0</v>
      </c>
      <c r="BY275" s="154">
        <f t="shared" si="464"/>
        <v>0</v>
      </c>
      <c r="BZ275" s="154">
        <f t="shared" si="464"/>
        <v>0</v>
      </c>
      <c r="CA275" s="154">
        <f t="shared" si="464"/>
        <v>0</v>
      </c>
      <c r="CB275" s="154">
        <f t="shared" si="464"/>
        <v>0</v>
      </c>
      <c r="CC275" s="154">
        <f t="shared" si="464"/>
        <v>0</v>
      </c>
      <c r="CD275" s="154">
        <f t="shared" si="464"/>
        <v>0</v>
      </c>
      <c r="CE275" s="154">
        <f t="shared" si="464"/>
        <v>0</v>
      </c>
      <c r="CF275" s="154">
        <f t="shared" si="464"/>
        <v>0</v>
      </c>
      <c r="CG275" s="154">
        <f t="shared" si="464"/>
        <v>0</v>
      </c>
      <c r="CH275" s="154">
        <f t="shared" si="464"/>
        <v>0</v>
      </c>
      <c r="CI275" s="154">
        <f t="shared" si="464"/>
        <v>0</v>
      </c>
      <c r="CJ275" s="154">
        <f t="shared" si="464"/>
        <v>0</v>
      </c>
      <c r="CK275" s="154">
        <f t="shared" si="464"/>
        <v>0</v>
      </c>
      <c r="CL275" s="154">
        <f t="shared" si="464"/>
        <v>0</v>
      </c>
      <c r="CM275" s="154">
        <f t="shared" si="464"/>
        <v>0</v>
      </c>
      <c r="CN275" s="154">
        <f t="shared" si="464"/>
        <v>0</v>
      </c>
      <c r="CO275" s="154">
        <f t="shared" si="464"/>
        <v>0</v>
      </c>
      <c r="CP275" s="154">
        <f t="shared" si="464"/>
        <v>0</v>
      </c>
      <c r="CQ275" s="154">
        <f t="shared" si="464"/>
        <v>0</v>
      </c>
      <c r="CR275" s="154">
        <f t="shared" si="464"/>
        <v>0</v>
      </c>
      <c r="CS275" s="154">
        <f t="shared" si="464"/>
        <v>0</v>
      </c>
      <c r="CT275" s="154">
        <f t="shared" si="464"/>
        <v>0</v>
      </c>
      <c r="CU275" s="154">
        <f t="shared" si="464"/>
        <v>0</v>
      </c>
      <c r="CV275" s="154">
        <f t="shared" si="464"/>
        <v>0</v>
      </c>
      <c r="CW275" s="154">
        <f t="shared" si="464"/>
        <v>0</v>
      </c>
      <c r="CX275" s="154">
        <f t="shared" si="464"/>
        <v>0</v>
      </c>
      <c r="CY275" s="154">
        <f t="shared" si="464"/>
        <v>0</v>
      </c>
      <c r="CZ275" s="154">
        <f t="shared" si="464"/>
        <v>0</v>
      </c>
      <c r="DA275" s="154">
        <f t="shared" si="464"/>
        <v>0</v>
      </c>
      <c r="DB275" s="154">
        <f t="shared" si="464"/>
        <v>0</v>
      </c>
      <c r="DC275" s="154">
        <f t="shared" si="464"/>
        <v>0</v>
      </c>
      <c r="DD275" s="154">
        <f t="shared" si="464"/>
        <v>0</v>
      </c>
      <c r="DE275" s="154">
        <f t="shared" si="464"/>
        <v>0</v>
      </c>
      <c r="DF275" s="154">
        <f t="shared" si="464"/>
        <v>0</v>
      </c>
      <c r="DG275" s="154">
        <f t="shared" si="464"/>
        <v>0</v>
      </c>
      <c r="DH275" s="154">
        <f t="shared" si="464"/>
        <v>0</v>
      </c>
      <c r="DI275" s="154">
        <f t="shared" si="464"/>
        <v>0</v>
      </c>
      <c r="DJ275" s="154">
        <f t="shared" si="464"/>
        <v>0</v>
      </c>
      <c r="DK275" s="154">
        <f t="shared" si="464"/>
        <v>0</v>
      </c>
      <c r="DL275" s="154">
        <f t="shared" si="464"/>
        <v>0</v>
      </c>
      <c r="DM275" s="154">
        <f t="shared" si="464"/>
        <v>0</v>
      </c>
      <c r="DN275" s="154">
        <f t="shared" si="464"/>
        <v>0</v>
      </c>
      <c r="DO275" s="154">
        <f t="shared" si="464"/>
        <v>0</v>
      </c>
      <c r="DP275" s="154">
        <f t="shared" si="464"/>
        <v>0</v>
      </c>
      <c r="DQ275" s="154">
        <f t="shared" si="464"/>
        <v>0</v>
      </c>
      <c r="DR275" s="154">
        <f t="shared" si="464"/>
        <v>0</v>
      </c>
      <c r="DS275" s="154">
        <f t="shared" si="464"/>
        <v>0</v>
      </c>
      <c r="DT275" s="154">
        <f t="shared" si="464"/>
        <v>0</v>
      </c>
      <c r="DU275" s="154">
        <f t="shared" si="464"/>
        <v>0</v>
      </c>
      <c r="DV275" s="154">
        <f t="shared" si="464"/>
        <v>0</v>
      </c>
      <c r="DW275" s="154">
        <f t="shared" si="464"/>
        <v>0</v>
      </c>
      <c r="DX275" s="154">
        <f t="shared" si="464"/>
        <v>0</v>
      </c>
      <c r="DY275" s="154">
        <f t="shared" si="464"/>
        <v>0</v>
      </c>
      <c r="DZ275" s="154">
        <f t="shared" si="464"/>
        <v>0</v>
      </c>
      <c r="EA275" s="154">
        <f t="shared" si="464"/>
        <v>0</v>
      </c>
      <c r="EB275" s="154">
        <f t="shared" si="464"/>
        <v>0</v>
      </c>
      <c r="EC275" s="154">
        <f t="shared" ref="EC275:GN275" si="465">IF(EC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ED275" s="154">
        <f t="shared" si="465"/>
        <v>0</v>
      </c>
      <c r="EE275" s="154">
        <f t="shared" si="465"/>
        <v>0</v>
      </c>
      <c r="EF275" s="154">
        <f t="shared" si="465"/>
        <v>0</v>
      </c>
      <c r="EG275" s="154">
        <f t="shared" si="465"/>
        <v>0</v>
      </c>
      <c r="EH275" s="154">
        <f t="shared" si="465"/>
        <v>0</v>
      </c>
      <c r="EI275" s="154">
        <f t="shared" si="465"/>
        <v>0</v>
      </c>
      <c r="EJ275" s="154">
        <f t="shared" si="465"/>
        <v>0</v>
      </c>
      <c r="EK275" s="154">
        <f t="shared" si="465"/>
        <v>0</v>
      </c>
      <c r="EL275" s="154">
        <f t="shared" si="465"/>
        <v>0</v>
      </c>
      <c r="EM275" s="154">
        <f t="shared" si="465"/>
        <v>0</v>
      </c>
      <c r="EN275" s="154">
        <f t="shared" si="465"/>
        <v>0</v>
      </c>
      <c r="EO275" s="154">
        <f t="shared" si="465"/>
        <v>0</v>
      </c>
      <c r="EP275" s="154">
        <f t="shared" si="465"/>
        <v>0</v>
      </c>
      <c r="EQ275" s="154">
        <f t="shared" si="465"/>
        <v>0</v>
      </c>
      <c r="ER275" s="154">
        <f t="shared" si="465"/>
        <v>0</v>
      </c>
      <c r="ES275" s="154">
        <f t="shared" si="465"/>
        <v>0</v>
      </c>
      <c r="ET275" s="154">
        <f t="shared" si="465"/>
        <v>0</v>
      </c>
      <c r="EU275" s="154">
        <f t="shared" si="465"/>
        <v>0</v>
      </c>
      <c r="EV275" s="154">
        <f t="shared" si="465"/>
        <v>0</v>
      </c>
      <c r="EW275" s="154">
        <f t="shared" si="465"/>
        <v>0</v>
      </c>
      <c r="EX275" s="154">
        <f t="shared" si="465"/>
        <v>0</v>
      </c>
      <c r="EY275" s="154">
        <f t="shared" si="465"/>
        <v>0</v>
      </c>
      <c r="EZ275" s="154">
        <f t="shared" si="465"/>
        <v>0</v>
      </c>
      <c r="FA275" s="154">
        <f t="shared" si="465"/>
        <v>0</v>
      </c>
      <c r="FB275" s="154">
        <f t="shared" si="465"/>
        <v>0</v>
      </c>
      <c r="FC275" s="154">
        <f t="shared" si="465"/>
        <v>0</v>
      </c>
      <c r="FD275" s="154">
        <f t="shared" si="465"/>
        <v>0</v>
      </c>
      <c r="FE275" s="154">
        <f t="shared" si="465"/>
        <v>0</v>
      </c>
      <c r="FF275" s="154">
        <f t="shared" si="465"/>
        <v>0</v>
      </c>
      <c r="FG275" s="154">
        <f t="shared" si="465"/>
        <v>0</v>
      </c>
      <c r="FH275" s="154">
        <f t="shared" si="465"/>
        <v>0</v>
      </c>
      <c r="FI275" s="154">
        <f t="shared" si="465"/>
        <v>0</v>
      </c>
      <c r="FJ275" s="154">
        <f t="shared" si="465"/>
        <v>0</v>
      </c>
      <c r="FK275" s="154">
        <f t="shared" si="465"/>
        <v>0</v>
      </c>
      <c r="FL275" s="154">
        <f t="shared" si="465"/>
        <v>0</v>
      </c>
      <c r="FM275" s="154">
        <f t="shared" si="465"/>
        <v>0</v>
      </c>
      <c r="FN275" s="154">
        <f t="shared" si="465"/>
        <v>0</v>
      </c>
      <c r="FO275" s="154">
        <f t="shared" si="465"/>
        <v>0</v>
      </c>
      <c r="FP275" s="154">
        <f t="shared" si="465"/>
        <v>0</v>
      </c>
      <c r="FQ275" s="154">
        <f t="shared" si="465"/>
        <v>0</v>
      </c>
      <c r="FR275" s="154">
        <f t="shared" si="465"/>
        <v>0</v>
      </c>
      <c r="FS275" s="154">
        <f t="shared" si="465"/>
        <v>0</v>
      </c>
      <c r="FT275" s="154">
        <f t="shared" si="465"/>
        <v>0</v>
      </c>
      <c r="FU275" s="154">
        <f t="shared" si="465"/>
        <v>0</v>
      </c>
      <c r="FV275" s="154">
        <f t="shared" si="465"/>
        <v>0</v>
      </c>
      <c r="FW275" s="154">
        <f t="shared" si="465"/>
        <v>0</v>
      </c>
      <c r="FX275" s="154">
        <f t="shared" si="465"/>
        <v>0</v>
      </c>
      <c r="FY275" s="154">
        <f t="shared" si="465"/>
        <v>0</v>
      </c>
      <c r="FZ275" s="154">
        <f t="shared" si="465"/>
        <v>-56430.757961110961</v>
      </c>
      <c r="GA275" s="154">
        <f t="shared" si="465"/>
        <v>0</v>
      </c>
      <c r="GB275" s="154">
        <f t="shared" si="465"/>
        <v>0</v>
      </c>
      <c r="GC275" s="154">
        <f t="shared" si="465"/>
        <v>0</v>
      </c>
      <c r="GD275" s="154">
        <f t="shared" si="465"/>
        <v>0</v>
      </c>
      <c r="GE275" s="154">
        <f t="shared" si="465"/>
        <v>0</v>
      </c>
      <c r="GF275" s="154">
        <f t="shared" si="465"/>
        <v>0</v>
      </c>
      <c r="GG275" s="154">
        <f t="shared" si="465"/>
        <v>0</v>
      </c>
      <c r="GH275" s="154">
        <f t="shared" si="465"/>
        <v>0</v>
      </c>
      <c r="GI275" s="154">
        <f t="shared" si="465"/>
        <v>0</v>
      </c>
      <c r="GJ275" s="154">
        <f t="shared" si="465"/>
        <v>0</v>
      </c>
      <c r="GK275" s="154">
        <f t="shared" si="465"/>
        <v>0</v>
      </c>
      <c r="GL275" s="154">
        <f t="shared" si="465"/>
        <v>0</v>
      </c>
      <c r="GM275" s="154">
        <f t="shared" si="465"/>
        <v>0</v>
      </c>
      <c r="GN275" s="154">
        <f t="shared" si="465"/>
        <v>0</v>
      </c>
      <c r="GO275" s="154">
        <f t="shared" ref="GO275:IZ275" si="466">IF(GO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GP275" s="154">
        <f t="shared" si="466"/>
        <v>0</v>
      </c>
      <c r="GQ275" s="154">
        <f t="shared" si="466"/>
        <v>0</v>
      </c>
      <c r="GR275" s="154">
        <f t="shared" si="466"/>
        <v>0</v>
      </c>
      <c r="GS275" s="154">
        <f t="shared" si="466"/>
        <v>0</v>
      </c>
      <c r="GT275" s="154">
        <f t="shared" si="466"/>
        <v>0</v>
      </c>
      <c r="GU275" s="154">
        <f t="shared" si="466"/>
        <v>0</v>
      </c>
      <c r="GV275" s="154">
        <f t="shared" si="466"/>
        <v>0</v>
      </c>
      <c r="GW275" s="154">
        <f t="shared" si="466"/>
        <v>0</v>
      </c>
      <c r="GX275" s="154">
        <f t="shared" si="466"/>
        <v>0</v>
      </c>
      <c r="GY275" s="154">
        <f t="shared" si="466"/>
        <v>0</v>
      </c>
      <c r="GZ275" s="154">
        <f t="shared" si="466"/>
        <v>0</v>
      </c>
      <c r="HA275" s="154">
        <f t="shared" si="466"/>
        <v>0</v>
      </c>
      <c r="HB275" s="154">
        <f t="shared" si="466"/>
        <v>0</v>
      </c>
      <c r="HC275" s="154">
        <f t="shared" si="466"/>
        <v>0</v>
      </c>
      <c r="HD275" s="154">
        <f t="shared" si="466"/>
        <v>0</v>
      </c>
      <c r="HE275" s="154">
        <f t="shared" si="466"/>
        <v>0</v>
      </c>
      <c r="HF275" s="154">
        <f t="shared" si="466"/>
        <v>0</v>
      </c>
      <c r="HG275" s="154">
        <f t="shared" si="466"/>
        <v>0</v>
      </c>
      <c r="HH275" s="154">
        <f t="shared" si="466"/>
        <v>0</v>
      </c>
      <c r="HI275" s="154">
        <f t="shared" si="466"/>
        <v>0</v>
      </c>
      <c r="HJ275" s="154">
        <f t="shared" si="466"/>
        <v>0</v>
      </c>
      <c r="HK275" s="154">
        <f t="shared" si="466"/>
        <v>0</v>
      </c>
      <c r="HL275" s="154">
        <f t="shared" si="466"/>
        <v>0</v>
      </c>
      <c r="HM275" s="154">
        <f t="shared" si="466"/>
        <v>0</v>
      </c>
      <c r="HN275" s="154">
        <f t="shared" si="466"/>
        <v>0</v>
      </c>
      <c r="HO275" s="154">
        <f t="shared" si="466"/>
        <v>0</v>
      </c>
      <c r="HP275" s="154">
        <f t="shared" si="466"/>
        <v>0</v>
      </c>
      <c r="HQ275" s="154">
        <f t="shared" si="466"/>
        <v>0</v>
      </c>
      <c r="HR275" s="154">
        <f t="shared" si="466"/>
        <v>0</v>
      </c>
      <c r="HS275" s="154">
        <f t="shared" si="466"/>
        <v>0</v>
      </c>
      <c r="HT275" s="154">
        <f t="shared" si="466"/>
        <v>0</v>
      </c>
      <c r="HU275" s="154">
        <f t="shared" si="466"/>
        <v>0</v>
      </c>
      <c r="HV275" s="154">
        <f t="shared" si="466"/>
        <v>0</v>
      </c>
      <c r="HW275" s="154">
        <f t="shared" si="466"/>
        <v>0</v>
      </c>
      <c r="HX275" s="154">
        <f t="shared" si="466"/>
        <v>0</v>
      </c>
      <c r="HY275" s="154">
        <f t="shared" si="466"/>
        <v>0</v>
      </c>
      <c r="HZ275" s="154">
        <f t="shared" si="466"/>
        <v>0</v>
      </c>
      <c r="IA275" s="154">
        <f t="shared" si="466"/>
        <v>0</v>
      </c>
      <c r="IB275" s="154">
        <f t="shared" si="466"/>
        <v>0</v>
      </c>
      <c r="IC275" s="154">
        <f t="shared" si="466"/>
        <v>0</v>
      </c>
      <c r="ID275" s="154">
        <f t="shared" si="466"/>
        <v>0</v>
      </c>
      <c r="IE275" s="154">
        <f t="shared" si="466"/>
        <v>0</v>
      </c>
      <c r="IF275" s="154">
        <f t="shared" si="466"/>
        <v>0</v>
      </c>
      <c r="IG275" s="154">
        <f t="shared" si="466"/>
        <v>0</v>
      </c>
      <c r="IH275" s="154">
        <f t="shared" si="466"/>
        <v>0</v>
      </c>
      <c r="II275" s="154">
        <f t="shared" si="466"/>
        <v>0</v>
      </c>
      <c r="IJ275" s="154">
        <f t="shared" si="466"/>
        <v>0</v>
      </c>
      <c r="IK275" s="154">
        <f t="shared" si="466"/>
        <v>0</v>
      </c>
      <c r="IL275" s="154">
        <f t="shared" si="466"/>
        <v>0</v>
      </c>
      <c r="IM275" s="154">
        <f t="shared" si="466"/>
        <v>0</v>
      </c>
      <c r="IN275" s="154">
        <f t="shared" si="466"/>
        <v>0</v>
      </c>
      <c r="IO275" s="154">
        <f t="shared" si="466"/>
        <v>0</v>
      </c>
      <c r="IP275" s="154">
        <f t="shared" si="466"/>
        <v>0</v>
      </c>
      <c r="IQ275" s="154">
        <f t="shared" si="466"/>
        <v>0</v>
      </c>
      <c r="IR275" s="154">
        <f t="shared" si="466"/>
        <v>0</v>
      </c>
      <c r="IS275" s="154">
        <f t="shared" si="466"/>
        <v>0</v>
      </c>
      <c r="IT275" s="154">
        <f t="shared" si="466"/>
        <v>0</v>
      </c>
      <c r="IU275" s="154">
        <f t="shared" si="466"/>
        <v>0</v>
      </c>
      <c r="IV275" s="154">
        <f t="shared" si="466"/>
        <v>0</v>
      </c>
      <c r="IW275" s="154">
        <f t="shared" si="466"/>
        <v>0</v>
      </c>
      <c r="IX275" s="154">
        <f t="shared" si="466"/>
        <v>0</v>
      </c>
      <c r="IY275" s="154">
        <f t="shared" si="466"/>
        <v>0</v>
      </c>
      <c r="IZ275" s="154">
        <f t="shared" si="466"/>
        <v>0</v>
      </c>
      <c r="JA275" s="154">
        <f t="shared" ref="JA275:LL275" si="467">IF(JA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JB275" s="154">
        <f t="shared" si="467"/>
        <v>0</v>
      </c>
      <c r="JC275" s="154">
        <f t="shared" si="467"/>
        <v>0</v>
      </c>
      <c r="JD275" s="154">
        <f t="shared" si="467"/>
        <v>0</v>
      </c>
      <c r="JE275" s="154">
        <f t="shared" si="467"/>
        <v>0</v>
      </c>
      <c r="JF275" s="154">
        <f t="shared" si="467"/>
        <v>0</v>
      </c>
      <c r="JG275" s="154">
        <f t="shared" si="467"/>
        <v>0</v>
      </c>
      <c r="JH275" s="154">
        <f t="shared" si="467"/>
        <v>0</v>
      </c>
      <c r="JI275" s="154">
        <f t="shared" si="467"/>
        <v>0</v>
      </c>
      <c r="JJ275" s="154">
        <f t="shared" si="467"/>
        <v>0</v>
      </c>
      <c r="JK275" s="154">
        <f t="shared" si="467"/>
        <v>0</v>
      </c>
      <c r="JL275" s="154">
        <f t="shared" si="467"/>
        <v>0</v>
      </c>
      <c r="JM275" s="154">
        <f t="shared" si="467"/>
        <v>0</v>
      </c>
      <c r="JN275" s="154">
        <f t="shared" si="467"/>
        <v>0</v>
      </c>
      <c r="JO275" s="154">
        <f t="shared" si="467"/>
        <v>0</v>
      </c>
      <c r="JP275" s="154">
        <f t="shared" si="467"/>
        <v>0</v>
      </c>
      <c r="JQ275" s="154">
        <f t="shared" si="467"/>
        <v>0</v>
      </c>
      <c r="JR275" s="154">
        <f t="shared" si="467"/>
        <v>0</v>
      </c>
      <c r="JS275" s="154">
        <f t="shared" si="467"/>
        <v>0</v>
      </c>
      <c r="JT275" s="154">
        <f t="shared" si="467"/>
        <v>0</v>
      </c>
      <c r="JU275" s="154">
        <f t="shared" si="467"/>
        <v>0</v>
      </c>
      <c r="JV275" s="154">
        <f t="shared" si="467"/>
        <v>0</v>
      </c>
      <c r="JW275" s="154">
        <f t="shared" si="467"/>
        <v>0</v>
      </c>
      <c r="JX275" s="154">
        <f t="shared" si="467"/>
        <v>0</v>
      </c>
      <c r="JY275" s="154">
        <f t="shared" si="467"/>
        <v>0</v>
      </c>
      <c r="JZ275" s="154">
        <f t="shared" si="467"/>
        <v>0</v>
      </c>
      <c r="KA275" s="154">
        <f t="shared" si="467"/>
        <v>0</v>
      </c>
      <c r="KB275" s="154">
        <f t="shared" si="467"/>
        <v>0</v>
      </c>
      <c r="KC275" s="154">
        <f t="shared" si="467"/>
        <v>0</v>
      </c>
      <c r="KD275" s="154">
        <f t="shared" si="467"/>
        <v>0</v>
      </c>
      <c r="KE275" s="154">
        <f t="shared" si="467"/>
        <v>0</v>
      </c>
      <c r="KF275" s="154">
        <f t="shared" si="467"/>
        <v>0</v>
      </c>
      <c r="KG275" s="154">
        <f t="shared" si="467"/>
        <v>0</v>
      </c>
      <c r="KH275" s="154">
        <f t="shared" si="467"/>
        <v>0</v>
      </c>
      <c r="KI275" s="154">
        <f t="shared" si="467"/>
        <v>0</v>
      </c>
      <c r="KJ275" s="154">
        <f t="shared" si="467"/>
        <v>0</v>
      </c>
      <c r="KK275" s="154">
        <f t="shared" si="467"/>
        <v>0</v>
      </c>
      <c r="KL275" s="154">
        <f t="shared" si="467"/>
        <v>0</v>
      </c>
      <c r="KM275" s="154">
        <f t="shared" si="467"/>
        <v>0</v>
      </c>
      <c r="KN275" s="154">
        <f t="shared" si="467"/>
        <v>0</v>
      </c>
      <c r="KO275" s="154">
        <f t="shared" si="467"/>
        <v>0</v>
      </c>
      <c r="KP275" s="154">
        <f t="shared" si="467"/>
        <v>0</v>
      </c>
      <c r="KQ275" s="154">
        <f t="shared" si="467"/>
        <v>0</v>
      </c>
      <c r="KR275" s="154">
        <f t="shared" si="467"/>
        <v>0</v>
      </c>
      <c r="KS275" s="154">
        <f t="shared" si="467"/>
        <v>0</v>
      </c>
      <c r="KT275" s="154">
        <f t="shared" si="467"/>
        <v>0</v>
      </c>
      <c r="KU275" s="154">
        <f t="shared" si="467"/>
        <v>0</v>
      </c>
      <c r="KV275" s="154">
        <f t="shared" si="467"/>
        <v>0</v>
      </c>
      <c r="KW275" s="154">
        <f t="shared" si="467"/>
        <v>0</v>
      </c>
      <c r="KX275" s="154">
        <f t="shared" si="467"/>
        <v>0</v>
      </c>
      <c r="KY275" s="154">
        <f t="shared" si="467"/>
        <v>0</v>
      </c>
      <c r="KZ275" s="154">
        <f t="shared" si="467"/>
        <v>0</v>
      </c>
      <c r="LA275" s="154">
        <f t="shared" si="467"/>
        <v>0</v>
      </c>
      <c r="LB275" s="154">
        <f t="shared" si="467"/>
        <v>0</v>
      </c>
      <c r="LC275" s="154">
        <f t="shared" si="467"/>
        <v>0</v>
      </c>
      <c r="LD275" s="154">
        <f t="shared" si="467"/>
        <v>0</v>
      </c>
      <c r="LE275" s="154">
        <f t="shared" si="467"/>
        <v>0</v>
      </c>
      <c r="LF275" s="154">
        <f t="shared" si="467"/>
        <v>0</v>
      </c>
      <c r="LG275" s="154">
        <f t="shared" si="467"/>
        <v>0</v>
      </c>
      <c r="LH275" s="154">
        <f t="shared" si="467"/>
        <v>0</v>
      </c>
      <c r="LI275" s="154">
        <f t="shared" si="467"/>
        <v>0</v>
      </c>
      <c r="LJ275" s="154">
        <f t="shared" si="467"/>
        <v>0</v>
      </c>
      <c r="LK275" s="154">
        <f t="shared" si="467"/>
        <v>0</v>
      </c>
      <c r="LL275" s="154">
        <f t="shared" si="467"/>
        <v>0</v>
      </c>
      <c r="LM275" s="154">
        <f t="shared" ref="LM275:NK275" si="468">IF(LM$165=EOMONTH($E99,$R99*(1-$O99)),SUMIFS($D268:$NK268,$D$165:$NK$165,"&gt;"&amp;EOMONTH($E99,$R99*(1-$O99)+$S99*(1-$O99)+$T99*$O99),$D$165:$NK$165,"&lt;="&amp;EOMONTH($E99,$R99*(1-$O99)+60))*-($AF99*(1-$O99)+$AH99*$O99)+SUMIFS($D268:$NK268,$D$165:$NK$165,"&gt;"&amp;EOMONTH($E99,$R99*(1-$O99)+60),$D$165:$NK$165,"&lt;="&amp;EOMONTH($E99,$R99*(1-$O99)+300))*-($AG99*(1-$O99)+$AI99*$O99),0)</f>
        <v>0</v>
      </c>
      <c r="LN275" s="154">
        <f t="shared" si="468"/>
        <v>0</v>
      </c>
      <c r="LO275" s="154">
        <f t="shared" si="468"/>
        <v>0</v>
      </c>
      <c r="LP275" s="154">
        <f t="shared" si="468"/>
        <v>0</v>
      </c>
      <c r="LQ275" s="154">
        <f t="shared" si="468"/>
        <v>0</v>
      </c>
      <c r="LR275" s="154">
        <f t="shared" si="468"/>
        <v>0</v>
      </c>
      <c r="LS275" s="154">
        <f t="shared" si="468"/>
        <v>0</v>
      </c>
      <c r="LT275" s="154">
        <f t="shared" si="468"/>
        <v>0</v>
      </c>
      <c r="LU275" s="154">
        <f t="shared" si="468"/>
        <v>0</v>
      </c>
      <c r="LV275" s="154">
        <f t="shared" si="468"/>
        <v>0</v>
      </c>
      <c r="LW275" s="154">
        <f t="shared" si="468"/>
        <v>0</v>
      </c>
      <c r="LX275" s="154">
        <f t="shared" si="468"/>
        <v>0</v>
      </c>
      <c r="LY275" s="154">
        <f t="shared" si="468"/>
        <v>0</v>
      </c>
      <c r="LZ275" s="154">
        <f t="shared" si="468"/>
        <v>0</v>
      </c>
      <c r="MA275" s="154">
        <f t="shared" si="468"/>
        <v>0</v>
      </c>
      <c r="MB275" s="154">
        <f t="shared" si="468"/>
        <v>0</v>
      </c>
      <c r="MC275" s="154">
        <f t="shared" si="468"/>
        <v>0</v>
      </c>
      <c r="MD275" s="154">
        <f t="shared" si="468"/>
        <v>0</v>
      </c>
      <c r="ME275" s="154">
        <f t="shared" si="468"/>
        <v>0</v>
      </c>
      <c r="MF275" s="154">
        <f t="shared" si="468"/>
        <v>0</v>
      </c>
      <c r="MG275" s="154">
        <f t="shared" si="468"/>
        <v>0</v>
      </c>
      <c r="MH275" s="154">
        <f t="shared" si="468"/>
        <v>0</v>
      </c>
      <c r="MI275" s="154">
        <f t="shared" si="468"/>
        <v>0</v>
      </c>
      <c r="MJ275" s="154">
        <f t="shared" si="468"/>
        <v>0</v>
      </c>
      <c r="MK275" s="154">
        <f t="shared" si="468"/>
        <v>0</v>
      </c>
      <c r="ML275" s="154">
        <f t="shared" si="468"/>
        <v>0</v>
      </c>
      <c r="MM275" s="154">
        <f t="shared" si="468"/>
        <v>0</v>
      </c>
      <c r="MN275" s="154">
        <f t="shared" si="468"/>
        <v>0</v>
      </c>
      <c r="MO275" s="154">
        <f t="shared" si="468"/>
        <v>0</v>
      </c>
      <c r="MP275" s="154">
        <f t="shared" si="468"/>
        <v>0</v>
      </c>
      <c r="MQ275" s="154">
        <f t="shared" si="468"/>
        <v>0</v>
      </c>
      <c r="MR275" s="154">
        <f t="shared" si="468"/>
        <v>0</v>
      </c>
      <c r="MS275" s="154">
        <f t="shared" si="468"/>
        <v>0</v>
      </c>
      <c r="MT275" s="154">
        <f t="shared" si="468"/>
        <v>0</v>
      </c>
      <c r="MU275" s="154">
        <f t="shared" si="468"/>
        <v>0</v>
      </c>
      <c r="MV275" s="154">
        <f t="shared" si="468"/>
        <v>0</v>
      </c>
      <c r="MW275" s="154">
        <f t="shared" si="468"/>
        <v>0</v>
      </c>
      <c r="MX275" s="154">
        <f t="shared" si="468"/>
        <v>0</v>
      </c>
      <c r="MY275" s="154">
        <f t="shared" si="468"/>
        <v>0</v>
      </c>
      <c r="MZ275" s="154">
        <f t="shared" si="468"/>
        <v>0</v>
      </c>
      <c r="NA275" s="154">
        <f t="shared" si="468"/>
        <v>0</v>
      </c>
      <c r="NB275" s="154">
        <f t="shared" si="468"/>
        <v>0</v>
      </c>
      <c r="NC275" s="154">
        <f t="shared" si="468"/>
        <v>0</v>
      </c>
      <c r="ND275" s="154">
        <f t="shared" si="468"/>
        <v>0</v>
      </c>
      <c r="NE275" s="154">
        <f t="shared" si="468"/>
        <v>0</v>
      </c>
      <c r="NF275" s="154">
        <f t="shared" si="468"/>
        <v>0</v>
      </c>
      <c r="NG275" s="154">
        <f t="shared" si="468"/>
        <v>0</v>
      </c>
      <c r="NH275" s="154">
        <f t="shared" si="468"/>
        <v>0</v>
      </c>
      <c r="NI275" s="154">
        <f t="shared" si="468"/>
        <v>0</v>
      </c>
      <c r="NJ275" s="154">
        <f t="shared" si="468"/>
        <v>0</v>
      </c>
      <c r="NK275" s="157">
        <f t="shared" si="468"/>
        <v>0</v>
      </c>
    </row>
    <row r="276" spans="1:375" x14ac:dyDescent="0.25">
      <c r="A276" s="158">
        <f t="shared" ca="1" si="414"/>
        <v>4105206.638309971</v>
      </c>
      <c r="B276" s="162"/>
      <c r="C276" s="159" t="s">
        <v>151</v>
      </c>
      <c r="D276" s="160">
        <f ca="1">SUM(D271:D275)</f>
        <v>1166.6029755113177</v>
      </c>
      <c r="E276" s="160">
        <f t="shared" ref="E276:BP276" ca="1" si="469">SUM(E271:E275)</f>
        <v>1167.0737660323448</v>
      </c>
      <c r="F276" s="160">
        <f t="shared" ca="1" si="469"/>
        <v>1071.8059856695545</v>
      </c>
      <c r="G276" s="160">
        <f t="shared" ca="1" si="469"/>
        <v>1072.2740971645017</v>
      </c>
      <c r="H276" s="160">
        <f t="shared" ca="1" si="469"/>
        <v>10305.196954428158</v>
      </c>
      <c r="I276" s="160">
        <f t="shared" ca="1" si="469"/>
        <v>10319.179466070205</v>
      </c>
      <c r="J276" s="160">
        <f t="shared" ca="1" si="469"/>
        <v>10406.280661273462</v>
      </c>
      <c r="K276" s="160">
        <f t="shared" ca="1" si="469"/>
        <v>10406.758461468242</v>
      </c>
      <c r="L276" s="160">
        <f t="shared" ca="1" si="469"/>
        <v>10407.237440047198</v>
      </c>
      <c r="M276" s="160">
        <f t="shared" ca="1" si="469"/>
        <v>10407.717599916547</v>
      </c>
      <c r="N276" s="160">
        <f t="shared" ca="1" si="469"/>
        <v>10408.198943989666</v>
      </c>
      <c r="O276" s="160">
        <f t="shared" ca="1" si="469"/>
        <v>10685.716267933238</v>
      </c>
      <c r="P276" s="160">
        <f t="shared" ca="1" si="469"/>
        <v>10705.116299316425</v>
      </c>
      <c r="Q276" s="160">
        <f t="shared" ca="1" si="469"/>
        <v>10708.199950667893</v>
      </c>
      <c r="R276" s="160">
        <f t="shared" ca="1" si="469"/>
        <v>10708.686060833876</v>
      </c>
      <c r="S276" s="160">
        <f t="shared" ca="1" si="469"/>
        <v>10709.173369878668</v>
      </c>
      <c r="T276" s="160">
        <f t="shared" ca="1" si="469"/>
        <v>10709.661880759028</v>
      </c>
      <c r="U276" s="160">
        <f t="shared" ca="1" si="469"/>
        <v>10710.151596439004</v>
      </c>
      <c r="V276" s="160">
        <f t="shared" ca="1" si="469"/>
        <v>10710.64251988996</v>
      </c>
      <c r="W276" s="160">
        <f t="shared" ca="1" si="469"/>
        <v>10711.134654090582</v>
      </c>
      <c r="X276" s="160">
        <f t="shared" ca="1" si="469"/>
        <v>10711.628002026908</v>
      </c>
      <c r="Y276" s="160">
        <f t="shared" ca="1" si="469"/>
        <v>10712.122566692336</v>
      </c>
      <c r="Z276" s="160">
        <f t="shared" ca="1" si="469"/>
        <v>10712.618351087649</v>
      </c>
      <c r="AA276" s="160">
        <f t="shared" ca="1" si="469"/>
        <v>10998.461194749529</v>
      </c>
      <c r="AB276" s="160">
        <f t="shared" ca="1" si="469"/>
        <v>11558.819938282284</v>
      </c>
      <c r="AC276" s="160">
        <f t="shared" ca="1" si="469"/>
        <v>11561.996099174296</v>
      </c>
      <c r="AD276" s="160">
        <f t="shared" ca="1" si="469"/>
        <v>11562.496792645259</v>
      </c>
      <c r="AE276" s="160">
        <f t="shared" ca="1" si="469"/>
        <v>11562.998720961394</v>
      </c>
      <c r="AF276" s="160">
        <f t="shared" ca="1" si="469"/>
        <v>11563.501887168164</v>
      </c>
      <c r="AG276" s="160">
        <f t="shared" ca="1" si="469"/>
        <v>11564.00629431854</v>
      </c>
      <c r="AH276" s="160">
        <f t="shared" ca="1" si="469"/>
        <v>11564.511945473025</v>
      </c>
      <c r="AI276" s="160">
        <f t="shared" ca="1" si="469"/>
        <v>11565.018843699665</v>
      </c>
      <c r="AJ276" s="160">
        <f t="shared" ca="1" si="469"/>
        <v>11565.526992074081</v>
      </c>
      <c r="AK276" s="160">
        <f t="shared" ca="1" si="469"/>
        <v>11566.036393679473</v>
      </c>
      <c r="AL276" s="160">
        <f t="shared" ca="1" si="469"/>
        <v>11566.547051606645</v>
      </c>
      <c r="AM276" s="160">
        <f t="shared" ca="1" si="469"/>
        <v>11860.319171460027</v>
      </c>
      <c r="AN276" s="160">
        <f t="shared" ca="1" si="469"/>
        <v>11891.390440593012</v>
      </c>
      <c r="AO276" s="160">
        <f t="shared" ca="1" si="469"/>
        <v>11895.307895430136</v>
      </c>
      <c r="AP276" s="160">
        <f t="shared" ca="1" si="469"/>
        <v>11895.823609705229</v>
      </c>
      <c r="AQ276" s="160">
        <f t="shared" ca="1" si="469"/>
        <v>11896.340595870848</v>
      </c>
      <c r="AR276" s="160">
        <f t="shared" ca="1" si="469"/>
        <v>11896.85885706382</v>
      </c>
      <c r="AS276" s="160">
        <f t="shared" ca="1" si="469"/>
        <v>11897.378396428707</v>
      </c>
      <c r="AT276" s="160">
        <f t="shared" ca="1" si="469"/>
        <v>11897.899217117825</v>
      </c>
      <c r="AU276" s="160">
        <f t="shared" ca="1" si="469"/>
        <v>11898.421322291268</v>
      </c>
      <c r="AV276" s="160">
        <f t="shared" ca="1" si="469"/>
        <v>11898.944715116915</v>
      </c>
      <c r="AW276" s="160">
        <f t="shared" ca="1" si="469"/>
        <v>11899.469398770467</v>
      </c>
      <c r="AX276" s="160">
        <f t="shared" ca="1" si="469"/>
        <v>11899.995376435456</v>
      </c>
      <c r="AY276" s="160">
        <f t="shared" ca="1" si="469"/>
        <v>12202.580659884439</v>
      </c>
      <c r="AZ276" s="160">
        <f t="shared" ca="1" si="469"/>
        <v>12234.313105357025</v>
      </c>
      <c r="BA276" s="160">
        <f t="shared" ca="1" si="469"/>
        <v>12238.348083839264</v>
      </c>
      <c r="BB276" s="160">
        <f t="shared" ca="1" si="469"/>
        <v>12238.879269542609</v>
      </c>
      <c r="BC276" s="160">
        <f t="shared" ca="1" si="469"/>
        <v>12239.411765293196</v>
      </c>
      <c r="BD276" s="160">
        <f t="shared" ca="1" si="469"/>
        <v>12239.945574321959</v>
      </c>
      <c r="BE276" s="160">
        <f t="shared" ca="1" si="469"/>
        <v>12240.480699867792</v>
      </c>
      <c r="BF276" s="160">
        <f t="shared" ca="1" si="469"/>
        <v>12241.017145177584</v>
      </c>
      <c r="BG276" s="160">
        <f t="shared" ca="1" si="469"/>
        <v>12241.554913506228</v>
      </c>
      <c r="BH276" s="160">
        <f t="shared" ca="1" si="469"/>
        <v>12242.094008116646</v>
      </c>
      <c r="BI276" s="160">
        <f t="shared" ca="1" si="469"/>
        <v>12242.634432279805</v>
      </c>
      <c r="BJ276" s="160">
        <f t="shared" ca="1" si="469"/>
        <v>12243.176189274742</v>
      </c>
      <c r="BK276" s="160">
        <f t="shared" ca="1" si="469"/>
        <v>12554.839031227199</v>
      </c>
      <c r="BL276" s="160">
        <f t="shared" ca="1" si="469"/>
        <v>12587.247069094885</v>
      </c>
      <c r="BM276" s="160">
        <f t="shared" ca="1" si="469"/>
        <v>12591.40309693159</v>
      </c>
      <c r="BN276" s="160">
        <f t="shared" ca="1" si="469"/>
        <v>12591.950218206035</v>
      </c>
      <c r="BO276" s="160">
        <f t="shared" ca="1" si="469"/>
        <v>12592.498688829142</v>
      </c>
      <c r="BP276" s="160">
        <f t="shared" ca="1" si="469"/>
        <v>12593.048512128767</v>
      </c>
      <c r="BQ276" s="160">
        <f t="shared" ref="BQ276:EB276" ca="1" si="470">SUM(BQ271:BQ275)</f>
        <v>12593.599691440975</v>
      </c>
      <c r="BR276" s="160">
        <f t="shared" ca="1" si="470"/>
        <v>12594.152230110061</v>
      </c>
      <c r="BS276" s="160">
        <f t="shared" ca="1" si="470"/>
        <v>12594.706131488565</v>
      </c>
      <c r="BT276" s="160">
        <f t="shared" ca="1" si="470"/>
        <v>12595.261398937295</v>
      </c>
      <c r="BU276" s="160">
        <f t="shared" ca="1" si="470"/>
        <v>12595.818035825348</v>
      </c>
      <c r="BV276" s="160">
        <f t="shared" ca="1" si="470"/>
        <v>12596.376045530134</v>
      </c>
      <c r="BW276" s="160">
        <f t="shared" ca="1" si="470"/>
        <v>12917.38877274116</v>
      </c>
      <c r="BX276" s="160">
        <f t="shared" ca="1" si="470"/>
        <v>12950.487143156422</v>
      </c>
      <c r="BY276" s="160">
        <f t="shared" ca="1" si="470"/>
        <v>12954.76785182823</v>
      </c>
      <c r="BZ276" s="160">
        <f t="shared" ca="1" si="470"/>
        <v>12955.331386740909</v>
      </c>
      <c r="CA276" s="160">
        <f t="shared" ca="1" si="470"/>
        <v>12955.896311482707</v>
      </c>
      <c r="CB276" s="160">
        <f t="shared" ca="1" si="470"/>
        <v>12956.462629481321</v>
      </c>
      <c r="CC276" s="160">
        <f t="shared" ca="1" si="470"/>
        <v>12957.030344172897</v>
      </c>
      <c r="CD276" s="160">
        <f t="shared" ca="1" si="470"/>
        <v>12957.599459002055</v>
      </c>
      <c r="CE276" s="160">
        <f t="shared" ca="1" si="470"/>
        <v>12958.169977421912</v>
      </c>
      <c r="CF276" s="160">
        <f t="shared" ca="1" si="470"/>
        <v>12958.741902894104</v>
      </c>
      <c r="CG276" s="160">
        <f t="shared" ca="1" si="470"/>
        <v>12959.315238888801</v>
      </c>
      <c r="CH276" s="160">
        <f t="shared" ca="1" si="470"/>
        <v>12959.88998888473</v>
      </c>
      <c r="CI276" s="160">
        <f t="shared" ca="1" si="470"/>
        <v>13290.533097912088</v>
      </c>
      <c r="CJ276" s="160">
        <f t="shared" ca="1" si="470"/>
        <v>13324.336872679582</v>
      </c>
      <c r="CK276" s="160">
        <f t="shared" ca="1" si="470"/>
        <v>13328.74600261154</v>
      </c>
      <c r="CL276" s="160">
        <f t="shared" ca="1" si="470"/>
        <v>13329.326443571601</v>
      </c>
      <c r="CM276" s="160">
        <f t="shared" ca="1" si="470"/>
        <v>13329.908316055655</v>
      </c>
      <c r="CN276" s="160">
        <f t="shared" ca="1" si="470"/>
        <v>13330.491623594226</v>
      </c>
      <c r="CO276" s="160">
        <f t="shared" ca="1" si="470"/>
        <v>13331.076369726548</v>
      </c>
      <c r="CP276" s="160">
        <f t="shared" ca="1" si="470"/>
        <v>13331.662558000582</v>
      </c>
      <c r="CQ276" s="160">
        <f t="shared" ca="1" si="470"/>
        <v>13332.250191973035</v>
      </c>
      <c r="CR276" s="160">
        <f t="shared" ca="1" si="470"/>
        <v>13332.839275209393</v>
      </c>
      <c r="CS276" s="160">
        <f t="shared" ca="1" si="470"/>
        <v>13333.42981128393</v>
      </c>
      <c r="CT276" s="160">
        <f t="shared" ca="1" si="470"/>
        <v>13334.021803779737</v>
      </c>
      <c r="CU276" s="160">
        <f t="shared" ca="1" si="470"/>
        <v>13674.584206077914</v>
      </c>
      <c r="CV276" s="160">
        <f t="shared" ca="1" si="470"/>
        <v>13709.108796393002</v>
      </c>
      <c r="CW276" s="160">
        <f t="shared" ca="1" si="470"/>
        <v>13713.650200222921</v>
      </c>
      <c r="CX276" s="160">
        <f t="shared" ca="1" si="470"/>
        <v>13714.248054411783</v>
      </c>
      <c r="CY276" s="160">
        <f t="shared" ca="1" si="470"/>
        <v>13714.847383070357</v>
      </c>
      <c r="CZ276" s="160">
        <f t="shared" ca="1" si="470"/>
        <v>13715.448189835086</v>
      </c>
      <c r="DA276" s="160">
        <f t="shared" ca="1" si="470"/>
        <v>13716.050478351379</v>
      </c>
      <c r="DB276" s="160">
        <f t="shared" ca="1" si="470"/>
        <v>13716.654252273633</v>
      </c>
      <c r="DC276" s="160">
        <f t="shared" ca="1" si="470"/>
        <v>13717.259515265261</v>
      </c>
      <c r="DD276" s="160">
        <f t="shared" ca="1" si="470"/>
        <v>13717.866270998709</v>
      </c>
      <c r="DE276" s="160">
        <f t="shared" ca="1" si="470"/>
        <v>13718.474523155481</v>
      </c>
      <c r="DF276" s="160">
        <f t="shared" ca="1" si="470"/>
        <v>13719.084275426163</v>
      </c>
      <c r="DG276" s="160">
        <f t="shared" ca="1" si="470"/>
        <v>14069.863549793285</v>
      </c>
      <c r="DH276" s="160">
        <f t="shared" ca="1" si="470"/>
        <v>14105.124714168487</v>
      </c>
      <c r="DI276" s="160">
        <f t="shared" ca="1" si="470"/>
        <v>14109.802360113303</v>
      </c>
      <c r="DJ276" s="160">
        <f t="shared" ca="1" si="470"/>
        <v>14110.418149927831</v>
      </c>
      <c r="DK276" s="160">
        <f t="shared" ca="1" si="470"/>
        <v>14111.035458446162</v>
      </c>
      <c r="DL276" s="160">
        <f t="shared" ca="1" si="470"/>
        <v>14111.654289413833</v>
      </c>
      <c r="DM276" s="160">
        <f t="shared" ca="1" si="470"/>
        <v>14112.274646585614</v>
      </c>
      <c r="DN276" s="160">
        <f t="shared" ca="1" si="470"/>
        <v>14112.896533725536</v>
      </c>
      <c r="DO276" s="160">
        <f t="shared" ca="1" si="470"/>
        <v>14113.519954606913</v>
      </c>
      <c r="DP276" s="160">
        <f t="shared" ca="1" si="470"/>
        <v>14114.144913012364</v>
      </c>
      <c r="DQ276" s="160">
        <f t="shared" ca="1" si="470"/>
        <v>14114.77141273384</v>
      </c>
      <c r="DR276" s="160">
        <f t="shared" ca="1" si="470"/>
        <v>14115.399457572641</v>
      </c>
      <c r="DS276" s="160">
        <f t="shared" ca="1" si="470"/>
        <v>14476.702110170781</v>
      </c>
      <c r="DT276" s="160">
        <f t="shared" ca="1" si="470"/>
        <v>14646.854738623257</v>
      </c>
      <c r="DU276" s="160">
        <f t="shared" ca="1" si="470"/>
        <v>14651.672713946418</v>
      </c>
      <c r="DV276" s="160">
        <f t="shared" ca="1" si="470"/>
        <v>14652.306977455381</v>
      </c>
      <c r="DW276" s="160">
        <f t="shared" ca="1" si="470"/>
        <v>14652.942805229262</v>
      </c>
      <c r="DX276" s="160">
        <f t="shared" ca="1" si="470"/>
        <v>14653.580201125964</v>
      </c>
      <c r="DY276" s="160">
        <f t="shared" ca="1" si="470"/>
        <v>14512.560662111102</v>
      </c>
      <c r="DZ276" s="160">
        <f t="shared" ca="1" si="470"/>
        <v>14513.194430916443</v>
      </c>
      <c r="EA276" s="160">
        <f t="shared" ca="1" si="470"/>
        <v>14513.829762766632</v>
      </c>
      <c r="EB276" s="160">
        <f t="shared" ca="1" si="470"/>
        <v>14514.466661516559</v>
      </c>
      <c r="EC276" s="160">
        <f t="shared" ref="EC276:GN276" ca="1" si="471">SUM(EC271:EC275)</f>
        <v>14515.105131030619</v>
      </c>
      <c r="ED276" s="160">
        <f t="shared" ca="1" si="471"/>
        <v>14515.745175182743</v>
      </c>
      <c r="EE276" s="160">
        <f t="shared" ca="1" si="471"/>
        <v>14887.806476448528</v>
      </c>
      <c r="EF276" s="160">
        <f t="shared" si="471"/>
        <v>12872.767877618615</v>
      </c>
      <c r="EG276" s="160">
        <f t="shared" si="471"/>
        <v>12873.396752857356</v>
      </c>
      <c r="EH276" s="160">
        <f t="shared" si="471"/>
        <v>12874.027179072089</v>
      </c>
      <c r="EI276" s="160">
        <f t="shared" si="471"/>
        <v>12874.659160087938</v>
      </c>
      <c r="EJ276" s="160">
        <f t="shared" si="471"/>
        <v>12875.292699739464</v>
      </c>
      <c r="EK276" s="160">
        <f t="shared" si="471"/>
        <v>12875.927801870683</v>
      </c>
      <c r="EL276" s="160">
        <f t="shared" si="471"/>
        <v>12876.56447033509</v>
      </c>
      <c r="EM276" s="160">
        <f t="shared" si="471"/>
        <v>12877.202708995686</v>
      </c>
      <c r="EN276" s="160">
        <f t="shared" si="471"/>
        <v>12877.842521724997</v>
      </c>
      <c r="EO276" s="160">
        <f t="shared" si="471"/>
        <v>12878.483912405103</v>
      </c>
      <c r="EP276" s="160">
        <f t="shared" si="471"/>
        <v>12879.126884927657</v>
      </c>
      <c r="EQ276" s="160">
        <f t="shared" si="471"/>
        <v>13255.244880627912</v>
      </c>
      <c r="ER276" s="160">
        <f t="shared" si="471"/>
        <v>13258.950913947172</v>
      </c>
      <c r="ES276" s="160">
        <f t="shared" si="471"/>
        <v>13259.598655443076</v>
      </c>
      <c r="ET276" s="160">
        <f t="shared" si="471"/>
        <v>13260.247994444251</v>
      </c>
      <c r="EU276" s="160">
        <f t="shared" si="471"/>
        <v>13260.898934890576</v>
      </c>
      <c r="EV276" s="160">
        <f t="shared" si="471"/>
        <v>13261.551480731649</v>
      </c>
      <c r="EW276" s="160">
        <f t="shared" si="471"/>
        <v>13262.205635926804</v>
      </c>
      <c r="EX276" s="160">
        <f t="shared" si="471"/>
        <v>13262.861404445142</v>
      </c>
      <c r="EY276" s="160">
        <f t="shared" si="471"/>
        <v>13263.518790265556</v>
      </c>
      <c r="EZ276" s="160">
        <f t="shared" si="471"/>
        <v>13264.177797376748</v>
      </c>
      <c r="FA276" s="160">
        <f t="shared" si="471"/>
        <v>13264.838429777257</v>
      </c>
      <c r="FB276" s="160">
        <f t="shared" si="471"/>
        <v>13265.500691475485</v>
      </c>
      <c r="FC276" s="160">
        <f t="shared" si="471"/>
        <v>13652.90222704675</v>
      </c>
      <c r="FD276" s="160">
        <f t="shared" si="471"/>
        <v>13656.719441365591</v>
      </c>
      <c r="FE276" s="160">
        <f t="shared" si="471"/>
        <v>13657.38661510637</v>
      </c>
      <c r="FF276" s="160">
        <f t="shared" si="471"/>
        <v>13658.055434277581</v>
      </c>
      <c r="FG276" s="160">
        <f t="shared" si="471"/>
        <v>13658.725902937296</v>
      </c>
      <c r="FH276" s="160">
        <f t="shared" si="471"/>
        <v>13659.398025153601</v>
      </c>
      <c r="FI276" s="160">
        <f t="shared" si="471"/>
        <v>13660.071805004611</v>
      </c>
      <c r="FJ276" s="160">
        <f t="shared" si="471"/>
        <v>13660.747246578499</v>
      </c>
      <c r="FK276" s="160">
        <f t="shared" si="471"/>
        <v>13661.424353973525</v>
      </c>
      <c r="FL276" s="160">
        <f t="shared" si="471"/>
        <v>13662.103131298052</v>
      </c>
      <c r="FM276" s="160">
        <f t="shared" si="471"/>
        <v>13662.783582670578</v>
      </c>
      <c r="FN276" s="160">
        <f t="shared" si="471"/>
        <v>13663.465712219753</v>
      </c>
      <c r="FO276" s="160">
        <f t="shared" si="471"/>
        <v>14062.489293858151</v>
      </c>
      <c r="FP276" s="160">
        <f t="shared" si="471"/>
        <v>14066.421024606556</v>
      </c>
      <c r="FQ276" s="160">
        <f t="shared" si="471"/>
        <v>14067.108213559561</v>
      </c>
      <c r="FR276" s="160">
        <f t="shared" si="471"/>
        <v>14067.797097305907</v>
      </c>
      <c r="FS276" s="160">
        <f t="shared" si="471"/>
        <v>14068.487680025413</v>
      </c>
      <c r="FT276" s="160">
        <f t="shared" si="471"/>
        <v>14069.179965908206</v>
      </c>
      <c r="FU276" s="160">
        <f t="shared" si="471"/>
        <v>14069.873959154747</v>
      </c>
      <c r="FV276" s="160">
        <f t="shared" si="471"/>
        <v>14070.569663975852</v>
      </c>
      <c r="FW276" s="160">
        <f t="shared" si="471"/>
        <v>14071.26708459273</v>
      </c>
      <c r="FX276" s="160">
        <f t="shared" si="471"/>
        <v>14071.966225236993</v>
      </c>
      <c r="FY276" s="160">
        <f t="shared" si="471"/>
        <v>14072.667090150691</v>
      </c>
      <c r="FZ276" s="160">
        <f t="shared" si="471"/>
        <v>-121768.34883241795</v>
      </c>
      <c r="GA276" s="160">
        <f t="shared" si="471"/>
        <v>14074.074009806938</v>
      </c>
      <c r="GB276" s="160">
        <f t="shared" si="471"/>
        <v>14078.123692477795</v>
      </c>
      <c r="GC276" s="160">
        <f t="shared" si="471"/>
        <v>14489.121459966338</v>
      </c>
      <c r="GD276" s="160">
        <f t="shared" si="471"/>
        <v>14489.831010225074</v>
      </c>
      <c r="GE276" s="160">
        <f t="shared" si="471"/>
        <v>14490.542310426168</v>
      </c>
      <c r="GF276" s="160">
        <f t="shared" si="471"/>
        <v>14491.255364885445</v>
      </c>
      <c r="GG276" s="160">
        <f t="shared" si="471"/>
        <v>14491.970177929381</v>
      </c>
      <c r="GH276" s="160">
        <f t="shared" si="471"/>
        <v>14492.686753895119</v>
      </c>
      <c r="GI276" s="160">
        <f t="shared" si="471"/>
        <v>14493.405097130502</v>
      </c>
      <c r="GJ276" s="160">
        <f t="shared" si="471"/>
        <v>14494.125211994093</v>
      </c>
      <c r="GK276" s="160">
        <f t="shared" si="471"/>
        <v>14494.847102855205</v>
      </c>
      <c r="GL276" s="160">
        <f t="shared" si="471"/>
        <v>14495.570774093925</v>
      </c>
      <c r="GM276" s="160">
        <f t="shared" si="471"/>
        <v>14496.296230101147</v>
      </c>
      <c r="GN276" s="160">
        <f t="shared" si="471"/>
        <v>14500.467403252129</v>
      </c>
      <c r="GO276" s="160">
        <f t="shared" ref="GO276:IZ276" si="472">SUM(GO271:GO275)</f>
        <v>14923.795103765326</v>
      </c>
      <c r="GP276" s="160">
        <f t="shared" si="472"/>
        <v>14924.525940531825</v>
      </c>
      <c r="GQ276" s="160">
        <f t="shared" si="472"/>
        <v>14925.258579738949</v>
      </c>
      <c r="GR276" s="160">
        <f t="shared" si="472"/>
        <v>14925.993025832006</v>
      </c>
      <c r="GS276" s="160">
        <f t="shared" si="472"/>
        <v>14926.729283267259</v>
      </c>
      <c r="GT276" s="160">
        <f t="shared" si="472"/>
        <v>14927.46735651197</v>
      </c>
      <c r="GU276" s="160">
        <f t="shared" si="472"/>
        <v>14928.207250044416</v>
      </c>
      <c r="GV276" s="160">
        <f t="shared" si="472"/>
        <v>14928.948968353912</v>
      </c>
      <c r="GW276" s="160">
        <f t="shared" si="472"/>
        <v>14929.692515940858</v>
      </c>
      <c r="GX276" s="160">
        <f t="shared" si="472"/>
        <v>14930.43789731674</v>
      </c>
      <c r="GY276" s="160">
        <f t="shared" si="472"/>
        <v>14931.185117004179</v>
      </c>
      <c r="GZ276" s="160">
        <f t="shared" si="472"/>
        <v>14935.48142534969</v>
      </c>
      <c r="HA276" s="160">
        <f t="shared" si="472"/>
        <v>15371.508956878286</v>
      </c>
      <c r="HB276" s="160">
        <f t="shared" si="472"/>
        <v>15372.261718747779</v>
      </c>
      <c r="HC276" s="160">
        <f t="shared" si="472"/>
        <v>15373.016337131119</v>
      </c>
      <c r="HD276" s="160">
        <f t="shared" si="472"/>
        <v>15373.772816606965</v>
      </c>
      <c r="HE276" s="160">
        <f t="shared" si="472"/>
        <v>15374.531161765277</v>
      </c>
      <c r="HF276" s="160">
        <f t="shared" si="472"/>
        <v>15375.29137720733</v>
      </c>
      <c r="HG276" s="160">
        <f t="shared" si="472"/>
        <v>15376.053467545747</v>
      </c>
      <c r="HH276" s="160">
        <f t="shared" si="472"/>
        <v>15376.81743740453</v>
      </c>
      <c r="HI276" s="160">
        <f t="shared" si="472"/>
        <v>15377.583291419083</v>
      </c>
      <c r="HJ276" s="160">
        <f t="shared" si="472"/>
        <v>15378.351034236242</v>
      </c>
      <c r="HK276" s="160">
        <f t="shared" si="472"/>
        <v>15379.120670514305</v>
      </c>
      <c r="HL276" s="160">
        <f t="shared" si="472"/>
        <v>15383.545868110181</v>
      </c>
      <c r="HM276" s="160">
        <f t="shared" si="472"/>
        <v>15832.654225584636</v>
      </c>
      <c r="HN276" s="160">
        <f t="shared" si="472"/>
        <v>15833.429570310214</v>
      </c>
      <c r="HO276" s="160">
        <f t="shared" si="472"/>
        <v>15834.206827245054</v>
      </c>
      <c r="HP276" s="160">
        <f t="shared" si="472"/>
        <v>15834.986001105177</v>
      </c>
      <c r="HQ276" s="160">
        <f t="shared" si="472"/>
        <v>15835.767096618238</v>
      </c>
      <c r="HR276" s="160">
        <f t="shared" si="472"/>
        <v>15836.550118523552</v>
      </c>
      <c r="HS276" s="160">
        <f t="shared" si="472"/>
        <v>15837.335071572123</v>
      </c>
      <c r="HT276" s="160">
        <f t="shared" si="472"/>
        <v>15838.121960526669</v>
      </c>
      <c r="HU276" s="160">
        <f t="shared" si="472"/>
        <v>15838.910790161659</v>
      </c>
      <c r="HV276" s="160">
        <f t="shared" si="472"/>
        <v>15839.701565263331</v>
      </c>
      <c r="HW276" s="160">
        <f t="shared" si="472"/>
        <v>15840.494290629735</v>
      </c>
      <c r="HX276" s="160">
        <f t="shared" si="472"/>
        <v>15845.052244153489</v>
      </c>
      <c r="HY276" s="160">
        <f t="shared" si="472"/>
        <v>16307.633852352174</v>
      </c>
      <c r="HZ276" s="160">
        <f t="shared" si="472"/>
        <v>16308.43245741952</v>
      </c>
      <c r="IA276" s="160">
        <f t="shared" si="472"/>
        <v>16309.233032062404</v>
      </c>
      <c r="IB276" s="160">
        <f t="shared" si="472"/>
        <v>16310.035581138331</v>
      </c>
      <c r="IC276" s="160">
        <f t="shared" si="472"/>
        <v>16310.840109516783</v>
      </c>
      <c r="ID276" s="160">
        <f t="shared" si="472"/>
        <v>16311.646622079257</v>
      </c>
      <c r="IE276" s="160">
        <f t="shared" si="472"/>
        <v>16312.455123719285</v>
      </c>
      <c r="IF276" s="160">
        <f t="shared" si="472"/>
        <v>16313.265619342466</v>
      </c>
      <c r="IG276" s="160">
        <f t="shared" si="472"/>
        <v>16314.078113866506</v>
      </c>
      <c r="IH276" s="160">
        <f t="shared" si="472"/>
        <v>16314.892612221231</v>
      </c>
      <c r="II276" s="160">
        <f t="shared" si="472"/>
        <v>16315.709119348627</v>
      </c>
      <c r="IJ276" s="160">
        <f t="shared" si="472"/>
        <v>16320.403811478092</v>
      </c>
      <c r="IK276" s="160">
        <f t="shared" si="472"/>
        <v>16796.86286792274</v>
      </c>
      <c r="IL276" s="160">
        <f t="shared" si="472"/>
        <v>16797.685431142105</v>
      </c>
      <c r="IM276" s="160">
        <f t="shared" si="472"/>
        <v>16798.510023024275</v>
      </c>
      <c r="IN276" s="160">
        <f t="shared" si="472"/>
        <v>16799.33664857248</v>
      </c>
      <c r="IO276" s="160">
        <f t="shared" si="472"/>
        <v>16800.165312802284</v>
      </c>
      <c r="IP276" s="160">
        <f t="shared" si="472"/>
        <v>16800.996020741633</v>
      </c>
      <c r="IQ276" s="160">
        <f t="shared" si="472"/>
        <v>16801.828777430863</v>
      </c>
      <c r="IR276" s="160">
        <f t="shared" si="472"/>
        <v>16802.66358792274</v>
      </c>
      <c r="IS276" s="160">
        <f t="shared" si="472"/>
        <v>16803.500457282502</v>
      </c>
      <c r="IT276" s="160">
        <f t="shared" si="472"/>
        <v>16804.339390587866</v>
      </c>
      <c r="IU276" s="160">
        <f t="shared" si="472"/>
        <v>16805.180392929084</v>
      </c>
      <c r="IV276" s="160">
        <f t="shared" si="472"/>
        <v>16810.015925822434</v>
      </c>
      <c r="IW276" s="160">
        <f t="shared" si="472"/>
        <v>17300.768753960419</v>
      </c>
      <c r="IX276" s="160">
        <f t="shared" si="472"/>
        <v>17301.615994076365</v>
      </c>
      <c r="IY276" s="160">
        <f t="shared" si="472"/>
        <v>17302.465323715001</v>
      </c>
      <c r="IZ276" s="160">
        <f t="shared" si="472"/>
        <v>17303.316748029651</v>
      </c>
      <c r="JA276" s="160">
        <f t="shared" ref="JA276:LL276" si="473">SUM(JA271:JA275)</f>
        <v>17304.170272186351</v>
      </c>
      <c r="JB276" s="160">
        <f t="shared" si="473"/>
        <v>17305.025901363879</v>
      </c>
      <c r="JC276" s="160">
        <f t="shared" si="473"/>
        <v>17305.883640753786</v>
      </c>
      <c r="JD276" s="160">
        <f t="shared" si="473"/>
        <v>17306.743495560419</v>
      </c>
      <c r="JE276" s="160">
        <f t="shared" si="473"/>
        <v>17307.605471000974</v>
      </c>
      <c r="JF276" s="160">
        <f t="shared" si="473"/>
        <v>17308.469572305501</v>
      </c>
      <c r="JG276" s="160">
        <f t="shared" si="473"/>
        <v>17309.335804716953</v>
      </c>
      <c r="JH276" s="160">
        <f t="shared" si="473"/>
        <v>17314.316403597106</v>
      </c>
      <c r="JI276" s="160">
        <f t="shared" si="473"/>
        <v>17819.791816579236</v>
      </c>
      <c r="JJ276" s="160">
        <f t="shared" si="473"/>
        <v>17820.664473898662</v>
      </c>
      <c r="JK276" s="160">
        <f t="shared" si="473"/>
        <v>17821.539283426457</v>
      </c>
      <c r="JL276" s="160">
        <f t="shared" si="473"/>
        <v>17822.416250470545</v>
      </c>
      <c r="JM276" s="160">
        <f t="shared" si="473"/>
        <v>17823.295380351945</v>
      </c>
      <c r="JN276" s="160">
        <f t="shared" si="473"/>
        <v>17824.176678404801</v>
      </c>
      <c r="JO276" s="160">
        <f t="shared" si="473"/>
        <v>17825.060149976402</v>
      </c>
      <c r="JP276" s="160">
        <f t="shared" si="473"/>
        <v>17825.945800427238</v>
      </c>
      <c r="JQ276" s="160">
        <f t="shared" si="473"/>
        <v>17826.833635131006</v>
      </c>
      <c r="JR276" s="160">
        <f t="shared" si="473"/>
        <v>17827.723659474668</v>
      </c>
      <c r="JS276" s="160">
        <f t="shared" si="473"/>
        <v>17828.615878858465</v>
      </c>
      <c r="JT276" s="160">
        <f t="shared" si="473"/>
        <v>17833.745895705022</v>
      </c>
      <c r="JU276" s="160">
        <f t="shared" si="473"/>
        <v>18354.385571076611</v>
      </c>
      <c r="JV276" s="160">
        <f t="shared" si="473"/>
        <v>18355.284408115622</v>
      </c>
      <c r="JW276" s="160">
        <f t="shared" si="473"/>
        <v>18356.18546192925</v>
      </c>
      <c r="JX276" s="160">
        <f t="shared" si="473"/>
        <v>18357.088737984661</v>
      </c>
      <c r="JY276" s="160">
        <f t="shared" si="473"/>
        <v>18357.994241762506</v>
      </c>
      <c r="JZ276" s="160">
        <f t="shared" si="473"/>
        <v>18358.901978756945</v>
      </c>
      <c r="KA276" s="160">
        <f t="shared" si="473"/>
        <v>18359.811954475696</v>
      </c>
      <c r="KB276" s="160">
        <f t="shared" si="473"/>
        <v>18360.724174440056</v>
      </c>
      <c r="KC276" s="160">
        <f t="shared" si="473"/>
        <v>18361.638644184939</v>
      </c>
      <c r="KD276" s="160">
        <f t="shared" si="473"/>
        <v>18362.555369258909</v>
      </c>
      <c r="KE276" s="160">
        <f t="shared" si="473"/>
        <v>18363.474355224222</v>
      </c>
      <c r="KF276" s="160">
        <f t="shared" si="473"/>
        <v>18368.758272576175</v>
      </c>
      <c r="KG276" s="160">
        <f t="shared" si="473"/>
        <v>18905.01713820891</v>
      </c>
      <c r="KH276" s="160">
        <f t="shared" si="473"/>
        <v>18905.942940359091</v>
      </c>
      <c r="KI276" s="160">
        <f t="shared" si="473"/>
        <v>18906.871025787128</v>
      </c>
      <c r="KJ276" s="160">
        <f t="shared" si="473"/>
        <v>18907.801400124201</v>
      </c>
      <c r="KK276" s="160">
        <f t="shared" si="473"/>
        <v>18908.73406901538</v>
      </c>
      <c r="KL276" s="160">
        <f t="shared" si="473"/>
        <v>18909.669038119653</v>
      </c>
      <c r="KM276" s="160">
        <f t="shared" si="473"/>
        <v>18910.606313109965</v>
      </c>
      <c r="KN276" s="160">
        <f t="shared" si="473"/>
        <v>18911.545899673256</v>
      </c>
      <c r="KO276" s="160">
        <f t="shared" si="473"/>
        <v>18912.487803510485</v>
      </c>
      <c r="KP276" s="160">
        <f t="shared" si="473"/>
        <v>18913.432030336677</v>
      </c>
      <c r="KQ276" s="160">
        <f t="shared" si="473"/>
        <v>0</v>
      </c>
      <c r="KR276" s="160">
        <f t="shared" si="473"/>
        <v>0</v>
      </c>
      <c r="KS276" s="160">
        <f t="shared" si="473"/>
        <v>0</v>
      </c>
      <c r="KT276" s="160">
        <f t="shared" si="473"/>
        <v>0</v>
      </c>
      <c r="KU276" s="160">
        <f t="shared" si="473"/>
        <v>0</v>
      </c>
      <c r="KV276" s="160">
        <f t="shared" si="473"/>
        <v>0</v>
      </c>
      <c r="KW276" s="160">
        <f t="shared" si="473"/>
        <v>0</v>
      </c>
      <c r="KX276" s="160">
        <f t="shared" si="473"/>
        <v>0</v>
      </c>
      <c r="KY276" s="160">
        <f t="shared" si="473"/>
        <v>0</v>
      </c>
      <c r="KZ276" s="160">
        <f t="shared" si="473"/>
        <v>0</v>
      </c>
      <c r="LA276" s="160">
        <f t="shared" si="473"/>
        <v>0</v>
      </c>
      <c r="LB276" s="160">
        <f t="shared" si="473"/>
        <v>0</v>
      </c>
      <c r="LC276" s="160">
        <f t="shared" si="473"/>
        <v>0</v>
      </c>
      <c r="LD276" s="160">
        <f t="shared" si="473"/>
        <v>0</v>
      </c>
      <c r="LE276" s="160">
        <f t="shared" si="473"/>
        <v>0</v>
      </c>
      <c r="LF276" s="160">
        <f t="shared" si="473"/>
        <v>0</v>
      </c>
      <c r="LG276" s="160">
        <f t="shared" si="473"/>
        <v>0</v>
      </c>
      <c r="LH276" s="160">
        <f t="shared" si="473"/>
        <v>0</v>
      </c>
      <c r="LI276" s="160">
        <f t="shared" si="473"/>
        <v>0</v>
      </c>
      <c r="LJ276" s="160">
        <f t="shared" si="473"/>
        <v>0</v>
      </c>
      <c r="LK276" s="160">
        <f t="shared" si="473"/>
        <v>0</v>
      </c>
      <c r="LL276" s="160">
        <f t="shared" si="473"/>
        <v>0</v>
      </c>
      <c r="LM276" s="160">
        <f t="shared" ref="LM276:NK276" si="474">SUM(LM271:LM275)</f>
        <v>0</v>
      </c>
      <c r="LN276" s="160">
        <f t="shared" si="474"/>
        <v>0</v>
      </c>
      <c r="LO276" s="160">
        <f t="shared" si="474"/>
        <v>0</v>
      </c>
      <c r="LP276" s="160">
        <f t="shared" si="474"/>
        <v>0</v>
      </c>
      <c r="LQ276" s="160">
        <f t="shared" si="474"/>
        <v>0</v>
      </c>
      <c r="LR276" s="160">
        <f t="shared" si="474"/>
        <v>0</v>
      </c>
      <c r="LS276" s="160">
        <f t="shared" si="474"/>
        <v>0</v>
      </c>
      <c r="LT276" s="160">
        <f t="shared" si="474"/>
        <v>0</v>
      </c>
      <c r="LU276" s="160">
        <f t="shared" si="474"/>
        <v>0</v>
      </c>
      <c r="LV276" s="160">
        <f t="shared" si="474"/>
        <v>0</v>
      </c>
      <c r="LW276" s="160">
        <f t="shared" si="474"/>
        <v>0</v>
      </c>
      <c r="LX276" s="160">
        <f t="shared" si="474"/>
        <v>0</v>
      </c>
      <c r="LY276" s="160">
        <f t="shared" si="474"/>
        <v>0</v>
      </c>
      <c r="LZ276" s="160">
        <f t="shared" si="474"/>
        <v>0</v>
      </c>
      <c r="MA276" s="160">
        <f t="shared" si="474"/>
        <v>0</v>
      </c>
      <c r="MB276" s="160">
        <f t="shared" si="474"/>
        <v>0</v>
      </c>
      <c r="MC276" s="160">
        <f t="shared" si="474"/>
        <v>0</v>
      </c>
      <c r="MD276" s="160">
        <f t="shared" si="474"/>
        <v>0</v>
      </c>
      <c r="ME276" s="160">
        <f t="shared" si="474"/>
        <v>0</v>
      </c>
      <c r="MF276" s="160">
        <f t="shared" si="474"/>
        <v>0</v>
      </c>
      <c r="MG276" s="160">
        <f t="shared" si="474"/>
        <v>0</v>
      </c>
      <c r="MH276" s="160">
        <f t="shared" si="474"/>
        <v>0</v>
      </c>
      <c r="MI276" s="160">
        <f t="shared" si="474"/>
        <v>0</v>
      </c>
      <c r="MJ276" s="160">
        <f t="shared" si="474"/>
        <v>0</v>
      </c>
      <c r="MK276" s="160">
        <f t="shared" si="474"/>
        <v>0</v>
      </c>
      <c r="ML276" s="160">
        <f t="shared" si="474"/>
        <v>0</v>
      </c>
      <c r="MM276" s="160">
        <f t="shared" si="474"/>
        <v>0</v>
      </c>
      <c r="MN276" s="160">
        <f t="shared" si="474"/>
        <v>0</v>
      </c>
      <c r="MO276" s="160">
        <f t="shared" si="474"/>
        <v>0</v>
      </c>
      <c r="MP276" s="160">
        <f t="shared" si="474"/>
        <v>0</v>
      </c>
      <c r="MQ276" s="160">
        <f t="shared" si="474"/>
        <v>0</v>
      </c>
      <c r="MR276" s="160">
        <f t="shared" si="474"/>
        <v>0</v>
      </c>
      <c r="MS276" s="160">
        <f t="shared" si="474"/>
        <v>0</v>
      </c>
      <c r="MT276" s="160">
        <f t="shared" si="474"/>
        <v>0</v>
      </c>
      <c r="MU276" s="160">
        <f t="shared" si="474"/>
        <v>0</v>
      </c>
      <c r="MV276" s="160">
        <f t="shared" si="474"/>
        <v>0</v>
      </c>
      <c r="MW276" s="160">
        <f t="shared" si="474"/>
        <v>0</v>
      </c>
      <c r="MX276" s="160">
        <f t="shared" si="474"/>
        <v>0</v>
      </c>
      <c r="MY276" s="160">
        <f t="shared" si="474"/>
        <v>0</v>
      </c>
      <c r="MZ276" s="160">
        <f t="shared" si="474"/>
        <v>0</v>
      </c>
      <c r="NA276" s="160">
        <f t="shared" si="474"/>
        <v>0</v>
      </c>
      <c r="NB276" s="160">
        <f t="shared" si="474"/>
        <v>0</v>
      </c>
      <c r="NC276" s="160">
        <f t="shared" si="474"/>
        <v>0</v>
      </c>
      <c r="ND276" s="160">
        <f t="shared" si="474"/>
        <v>0</v>
      </c>
      <c r="NE276" s="160">
        <f t="shared" si="474"/>
        <v>0</v>
      </c>
      <c r="NF276" s="160">
        <f t="shared" si="474"/>
        <v>0</v>
      </c>
      <c r="NG276" s="160">
        <f t="shared" si="474"/>
        <v>0</v>
      </c>
      <c r="NH276" s="160">
        <f t="shared" si="474"/>
        <v>0</v>
      </c>
      <c r="NI276" s="160">
        <f t="shared" si="474"/>
        <v>0</v>
      </c>
      <c r="NJ276" s="160">
        <f t="shared" si="474"/>
        <v>0</v>
      </c>
      <c r="NK276" s="161">
        <f t="shared" si="474"/>
        <v>0</v>
      </c>
    </row>
    <row r="277" spans="1:375" x14ac:dyDescent="0.25">
      <c r="C277" s="153"/>
      <c r="D277" s="154"/>
      <c r="E277" s="154"/>
      <c r="F277" s="154"/>
      <c r="G277" s="154"/>
      <c r="H277" s="154"/>
      <c r="I277" s="154"/>
      <c r="J277" s="154"/>
      <c r="K277" s="154"/>
      <c r="L277" s="154"/>
      <c r="M277" s="154"/>
      <c r="N277" s="154"/>
      <c r="O277" s="154"/>
      <c r="P277" s="154"/>
      <c r="Q277" s="154"/>
      <c r="R277" s="154"/>
      <c r="S277" s="154"/>
      <c r="T277" s="154"/>
      <c r="U277" s="154"/>
      <c r="V277" s="154"/>
      <c r="W277" s="154"/>
      <c r="X277" s="154"/>
      <c r="Y277" s="154"/>
      <c r="Z277" s="154"/>
      <c r="AA277" s="154"/>
      <c r="AB277" s="154"/>
      <c r="AC277" s="154"/>
      <c r="AD277" s="154"/>
      <c r="AE277" s="154"/>
      <c r="AF277" s="154"/>
      <c r="AG277" s="154"/>
      <c r="AH277" s="154"/>
      <c r="AI277" s="154"/>
      <c r="AJ277" s="154"/>
      <c r="AK277" s="154"/>
      <c r="AL277" s="154"/>
      <c r="AM277" s="154"/>
      <c r="AN277" s="154"/>
      <c r="AO277" s="154"/>
      <c r="AP277" s="154"/>
      <c r="AQ277" s="154"/>
      <c r="AR277" s="154"/>
      <c r="AS277" s="154"/>
      <c r="AT277" s="154"/>
      <c r="AU277" s="154"/>
      <c r="AV277" s="154"/>
      <c r="AW277" s="154"/>
      <c r="AX277" s="154"/>
      <c r="AY277" s="154"/>
      <c r="AZ277" s="154"/>
      <c r="BA277" s="154"/>
      <c r="BB277" s="154"/>
      <c r="BC277" s="154"/>
      <c r="BD277" s="154"/>
      <c r="BE277" s="154"/>
      <c r="BF277" s="154"/>
      <c r="BG277" s="154"/>
      <c r="BH277" s="154"/>
      <c r="BI277" s="154"/>
      <c r="BJ277" s="154"/>
      <c r="BK277" s="154"/>
      <c r="BL277" s="154"/>
      <c r="BM277" s="154"/>
      <c r="BN277" s="154"/>
      <c r="BO277" s="154"/>
      <c r="BP277" s="154"/>
      <c r="BQ277" s="154"/>
      <c r="BR277" s="154"/>
      <c r="BS277" s="154"/>
      <c r="BT277" s="154"/>
      <c r="BU277" s="154"/>
      <c r="BV277" s="154"/>
      <c r="BW277" s="154"/>
      <c r="BX277" s="154"/>
      <c r="BY277" s="154"/>
      <c r="BZ277" s="154"/>
      <c r="CA277" s="154"/>
      <c r="CB277" s="154"/>
      <c r="CC277" s="154"/>
      <c r="CD277" s="154"/>
      <c r="CE277" s="154"/>
      <c r="CF277" s="154"/>
      <c r="CG277" s="154"/>
      <c r="CH277" s="154"/>
      <c r="CI277" s="154"/>
      <c r="CJ277" s="154"/>
      <c r="CK277" s="154"/>
      <c r="CL277" s="154"/>
      <c r="CM277" s="154"/>
      <c r="CN277" s="154"/>
      <c r="CO277" s="154"/>
      <c r="CP277" s="154"/>
      <c r="CQ277" s="154"/>
      <c r="CR277" s="154"/>
      <c r="CS277" s="154"/>
      <c r="CT277" s="154"/>
      <c r="CU277" s="154"/>
      <c r="CV277" s="154"/>
      <c r="CW277" s="154"/>
      <c r="CX277" s="154"/>
      <c r="CY277" s="154"/>
      <c r="CZ277" s="154"/>
      <c r="DA277" s="154"/>
      <c r="DB277" s="154"/>
      <c r="DC277" s="154"/>
      <c r="DD277" s="154"/>
      <c r="DE277" s="154"/>
      <c r="DF277" s="154"/>
      <c r="DG277" s="154"/>
      <c r="DH277" s="154"/>
      <c r="DI277" s="154"/>
      <c r="DJ277" s="154"/>
      <c r="DK277" s="154"/>
      <c r="DL277" s="154"/>
      <c r="DM277" s="154"/>
      <c r="DN277" s="154"/>
      <c r="DO277" s="154"/>
      <c r="DP277" s="154"/>
      <c r="DQ277" s="154"/>
      <c r="DR277" s="154"/>
      <c r="DS277" s="154"/>
      <c r="DT277" s="154"/>
      <c r="DU277" s="154"/>
      <c r="DV277" s="154"/>
      <c r="DW277" s="154"/>
      <c r="DX277" s="154"/>
      <c r="DY277" s="154"/>
      <c r="DZ277" s="154"/>
      <c r="EA277" s="154"/>
      <c r="EB277" s="154"/>
      <c r="EC277" s="154"/>
      <c r="ED277" s="154"/>
      <c r="EE277" s="154"/>
      <c r="EF277" s="154"/>
      <c r="EG277" s="154"/>
      <c r="EH277" s="154"/>
      <c r="EI277" s="154"/>
      <c r="EJ277" s="154"/>
      <c r="EK277" s="154"/>
      <c r="EL277" s="154"/>
      <c r="EM277" s="154"/>
      <c r="EN277" s="154"/>
      <c r="EO277" s="154"/>
      <c r="EP277" s="154"/>
      <c r="EQ277" s="154"/>
      <c r="ER277" s="154"/>
      <c r="ES277" s="154"/>
      <c r="ET277" s="154"/>
      <c r="EU277" s="154"/>
      <c r="EV277" s="154"/>
      <c r="EW277" s="154"/>
      <c r="EX277" s="154"/>
      <c r="EY277" s="154"/>
      <c r="EZ277" s="154"/>
      <c r="FA277" s="154"/>
      <c r="FB277" s="154"/>
      <c r="FC277" s="154"/>
      <c r="FD277" s="154"/>
      <c r="FE277" s="154"/>
      <c r="FF277" s="154"/>
      <c r="FG277" s="154"/>
      <c r="FH277" s="154"/>
      <c r="FI277" s="154"/>
      <c r="FJ277" s="154"/>
      <c r="FK277" s="154"/>
      <c r="FL277" s="154"/>
      <c r="FM277" s="154"/>
      <c r="FN277" s="154"/>
      <c r="FO277" s="154"/>
      <c r="FP277" s="154"/>
      <c r="FQ277" s="154"/>
      <c r="FR277" s="154"/>
      <c r="FS277" s="154"/>
      <c r="FT277" s="154"/>
      <c r="FU277" s="154"/>
      <c r="FV277" s="154"/>
      <c r="FW277" s="154"/>
      <c r="FX277" s="154"/>
      <c r="FY277" s="154"/>
      <c r="FZ277" s="154"/>
      <c r="GA277" s="154"/>
      <c r="GB277" s="154"/>
      <c r="GC277" s="154"/>
      <c r="GD277" s="154"/>
      <c r="GE277" s="154"/>
      <c r="GF277" s="154"/>
      <c r="GG277" s="154"/>
      <c r="GH277" s="154"/>
      <c r="GI277" s="154"/>
      <c r="GJ277" s="154"/>
      <c r="GK277" s="154"/>
      <c r="GL277" s="154"/>
      <c r="GM277" s="154"/>
      <c r="GN277" s="154"/>
      <c r="GO277" s="154"/>
      <c r="GP277" s="154"/>
      <c r="GQ277" s="154"/>
      <c r="GR277" s="154"/>
      <c r="GS277" s="154"/>
      <c r="GT277" s="154"/>
      <c r="GU277" s="154"/>
      <c r="GV277" s="154"/>
      <c r="GW277" s="154"/>
      <c r="GX277" s="154"/>
      <c r="GY277" s="154"/>
      <c r="GZ277" s="154"/>
      <c r="HA277" s="154"/>
      <c r="HB277" s="154"/>
      <c r="HC277" s="154"/>
      <c r="HD277" s="154"/>
      <c r="HE277" s="154"/>
      <c r="HF277" s="154"/>
      <c r="HG277" s="154"/>
      <c r="HH277" s="154"/>
      <c r="HI277" s="154"/>
      <c r="HJ277" s="154"/>
      <c r="HK277" s="154"/>
      <c r="HL277" s="154"/>
      <c r="HM277" s="154"/>
      <c r="HN277" s="154"/>
      <c r="HO277" s="154"/>
      <c r="HP277" s="154"/>
      <c r="HQ277" s="154"/>
      <c r="HR277" s="154"/>
      <c r="HS277" s="154"/>
      <c r="HT277" s="154"/>
      <c r="HU277" s="154"/>
      <c r="HV277" s="154"/>
      <c r="HW277" s="154"/>
      <c r="HX277" s="154"/>
      <c r="HY277" s="154"/>
      <c r="HZ277" s="154"/>
      <c r="IA277" s="154"/>
      <c r="IB277" s="154"/>
      <c r="IC277" s="154"/>
      <c r="ID277" s="154"/>
      <c r="IE277" s="154"/>
      <c r="IF277" s="154"/>
      <c r="IG277" s="154"/>
      <c r="IH277" s="154"/>
      <c r="II277" s="154"/>
      <c r="IJ277" s="154"/>
      <c r="IK277" s="154"/>
      <c r="IL277" s="154"/>
      <c r="IM277" s="154"/>
      <c r="IN277" s="154"/>
      <c r="IO277" s="154"/>
      <c r="IP277" s="154"/>
      <c r="IQ277" s="154"/>
      <c r="IR277" s="154"/>
      <c r="IS277" s="154"/>
      <c r="IT277" s="154"/>
      <c r="IU277" s="154"/>
      <c r="IV277" s="154"/>
      <c r="IW277" s="154"/>
      <c r="IX277" s="154"/>
      <c r="IY277" s="154"/>
      <c r="IZ277" s="154"/>
      <c r="JA277" s="154"/>
      <c r="JB277" s="154"/>
      <c r="JC277" s="154"/>
      <c r="JD277" s="154"/>
      <c r="JE277" s="154"/>
      <c r="JF277" s="154"/>
      <c r="JG277" s="154"/>
      <c r="JH277" s="154"/>
      <c r="JI277" s="154"/>
      <c r="JJ277" s="154"/>
      <c r="JK277" s="154"/>
      <c r="JL277" s="154"/>
      <c r="JM277" s="154"/>
      <c r="JN277" s="154"/>
      <c r="JO277" s="154"/>
      <c r="JP277" s="154"/>
      <c r="JQ277" s="154"/>
      <c r="JR277" s="154"/>
      <c r="JS277" s="154"/>
      <c r="JT277" s="154"/>
      <c r="JU277" s="154"/>
      <c r="JV277" s="154"/>
      <c r="JW277" s="154"/>
      <c r="JX277" s="154"/>
      <c r="JY277" s="154"/>
      <c r="JZ277" s="154"/>
      <c r="KA277" s="154"/>
      <c r="KB277" s="154"/>
      <c r="KC277" s="154"/>
      <c r="KD277" s="154"/>
      <c r="KE277" s="154"/>
      <c r="KF277" s="154"/>
      <c r="KG277" s="154"/>
      <c r="KH277" s="154"/>
      <c r="KI277" s="154"/>
      <c r="KJ277" s="154"/>
      <c r="KK277" s="154"/>
      <c r="KL277" s="154"/>
      <c r="KM277" s="154"/>
      <c r="KN277" s="154"/>
      <c r="KO277" s="154"/>
      <c r="KP277" s="154"/>
      <c r="KQ277" s="154"/>
      <c r="KR277" s="154"/>
      <c r="KS277" s="154"/>
      <c r="KT277" s="154"/>
      <c r="KU277" s="154"/>
      <c r="KV277" s="154"/>
      <c r="KW277" s="154"/>
      <c r="KX277" s="154"/>
      <c r="KY277" s="154"/>
      <c r="KZ277" s="154"/>
      <c r="LA277" s="154"/>
      <c r="LB277" s="154"/>
      <c r="LC277" s="154"/>
      <c r="LD277" s="154"/>
      <c r="LE277" s="154"/>
      <c r="LF277" s="154"/>
      <c r="LG277" s="154"/>
      <c r="LH277" s="154"/>
      <c r="LI277" s="154"/>
      <c r="LJ277" s="154"/>
      <c r="LK277" s="154"/>
      <c r="LL277" s="154"/>
      <c r="LM277" s="154"/>
      <c r="LN277" s="154"/>
      <c r="LO277" s="154"/>
      <c r="LP277" s="154"/>
      <c r="LQ277" s="154"/>
      <c r="LR277" s="154"/>
      <c r="LS277" s="154"/>
      <c r="LT277" s="154"/>
      <c r="LU277" s="154"/>
      <c r="LV277" s="154"/>
      <c r="LW277" s="154"/>
      <c r="LX277" s="154"/>
      <c r="LY277" s="154"/>
      <c r="LZ277" s="154"/>
      <c r="MA277" s="154"/>
      <c r="MB277" s="154"/>
      <c r="MC277" s="154"/>
      <c r="MD277" s="154"/>
      <c r="ME277" s="154"/>
      <c r="MF277" s="154"/>
      <c r="MG277" s="154"/>
      <c r="MH277" s="154"/>
      <c r="MI277" s="154"/>
      <c r="MJ277" s="154"/>
      <c r="MK277" s="154"/>
      <c r="ML277" s="154"/>
      <c r="MM277" s="154"/>
      <c r="MN277" s="154"/>
      <c r="MO277" s="154"/>
      <c r="MP277" s="154"/>
      <c r="MQ277" s="154"/>
      <c r="MR277" s="154"/>
      <c r="MS277" s="154"/>
      <c r="MT277" s="154"/>
      <c r="MU277" s="154"/>
      <c r="MV277" s="154"/>
      <c r="MW277" s="154"/>
      <c r="MX277" s="154"/>
      <c r="MY277" s="154"/>
      <c r="MZ277" s="154"/>
      <c r="NA277" s="154"/>
      <c r="NB277" s="154"/>
      <c r="NC277" s="154"/>
      <c r="ND277" s="154"/>
      <c r="NE277" s="154"/>
      <c r="NF277" s="154"/>
      <c r="NG277" s="154"/>
      <c r="NH277" s="154"/>
      <c r="NI277" s="154"/>
      <c r="NJ277" s="154"/>
      <c r="NK277" s="154"/>
    </row>
    <row r="278" spans="1:375" x14ac:dyDescent="0.25">
      <c r="A278" s="19"/>
      <c r="B278" s="20"/>
      <c r="C278" s="146" t="s">
        <v>136</v>
      </c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  <c r="IL278" s="20"/>
      <c r="IM278" s="20"/>
      <c r="IN278" s="20"/>
      <c r="IO278" s="20"/>
      <c r="IP278" s="20"/>
      <c r="IQ278" s="20"/>
      <c r="IR278" s="20"/>
      <c r="IS278" s="20"/>
      <c r="IT278" s="20"/>
      <c r="IU278" s="20"/>
      <c r="IV278" s="20"/>
      <c r="IW278" s="20"/>
      <c r="IX278" s="20"/>
      <c r="IY278" s="20"/>
      <c r="IZ278" s="20"/>
      <c r="JA278" s="20"/>
      <c r="JB278" s="20"/>
      <c r="JC278" s="20"/>
      <c r="JD278" s="20"/>
      <c r="JE278" s="20"/>
      <c r="JF278" s="20"/>
      <c r="JG278" s="20"/>
      <c r="JH278" s="20"/>
      <c r="JI278" s="20"/>
      <c r="JJ278" s="20"/>
      <c r="JK278" s="20"/>
      <c r="JL278" s="20"/>
      <c r="JM278" s="20"/>
      <c r="JN278" s="20"/>
      <c r="JO278" s="20"/>
      <c r="JP278" s="20"/>
      <c r="JQ278" s="20"/>
      <c r="JR278" s="20"/>
      <c r="JS278" s="20"/>
      <c r="JT278" s="20"/>
      <c r="JU278" s="20"/>
      <c r="JV278" s="20"/>
      <c r="JW278" s="20"/>
      <c r="JX278" s="20"/>
      <c r="JY278" s="20"/>
      <c r="JZ278" s="20"/>
      <c r="KA278" s="20"/>
      <c r="KB278" s="20"/>
      <c r="KC278" s="20"/>
      <c r="KD278" s="20"/>
      <c r="KE278" s="20"/>
      <c r="KF278" s="20"/>
      <c r="KG278" s="20"/>
      <c r="KH278" s="20"/>
      <c r="KI278" s="20"/>
      <c r="KJ278" s="20"/>
      <c r="KK278" s="20"/>
      <c r="KL278" s="20"/>
      <c r="KM278" s="20"/>
      <c r="KN278" s="20"/>
      <c r="KO278" s="20"/>
      <c r="KP278" s="20"/>
      <c r="KQ278" s="20"/>
      <c r="KR278" s="20"/>
      <c r="KS278" s="20"/>
      <c r="KT278" s="20"/>
      <c r="KU278" s="20"/>
      <c r="KV278" s="20"/>
      <c r="KW278" s="20"/>
      <c r="KX278" s="20"/>
      <c r="KY278" s="20"/>
      <c r="KZ278" s="20"/>
      <c r="LA278" s="20"/>
      <c r="LB278" s="20"/>
      <c r="LC278" s="20"/>
      <c r="LD278" s="20"/>
      <c r="LE278" s="20"/>
      <c r="LF278" s="20"/>
      <c r="LG278" s="20"/>
      <c r="LH278" s="20"/>
      <c r="LI278" s="20"/>
      <c r="LJ278" s="20"/>
      <c r="LK278" s="20"/>
      <c r="LL278" s="20"/>
      <c r="LM278" s="20"/>
      <c r="LN278" s="20"/>
      <c r="LO278" s="20"/>
      <c r="LP278" s="20"/>
      <c r="LQ278" s="20"/>
      <c r="LR278" s="20"/>
      <c r="LS278" s="20"/>
      <c r="LT278" s="20"/>
      <c r="LU278" s="20"/>
      <c r="LV278" s="20"/>
      <c r="LW278" s="20"/>
      <c r="LX278" s="20"/>
      <c r="LY278" s="20"/>
      <c r="LZ278" s="20"/>
      <c r="MA278" s="20"/>
      <c r="MB278" s="20"/>
      <c r="MC278" s="20"/>
      <c r="MD278" s="20"/>
      <c r="ME278" s="20"/>
      <c r="MF278" s="20"/>
      <c r="MG278" s="20"/>
      <c r="MH278" s="20"/>
      <c r="MI278" s="20"/>
      <c r="MJ278" s="20"/>
      <c r="MK278" s="20"/>
      <c r="ML278" s="20"/>
      <c r="MM278" s="20"/>
      <c r="MN278" s="20"/>
      <c r="MO278" s="20"/>
      <c r="MP278" s="20"/>
      <c r="MQ278" s="20"/>
      <c r="MR278" s="20"/>
      <c r="MS278" s="20"/>
      <c r="MT278" s="20"/>
      <c r="MU278" s="20"/>
      <c r="MV278" s="20"/>
      <c r="MW278" s="20"/>
      <c r="MX278" s="20"/>
      <c r="MY278" s="20"/>
      <c r="MZ278" s="20"/>
      <c r="NA278" s="20"/>
      <c r="NB278" s="20"/>
      <c r="NC278" s="20"/>
      <c r="ND278" s="20"/>
      <c r="NE278" s="20"/>
      <c r="NF278" s="20"/>
      <c r="NG278" s="20"/>
      <c r="NH278" s="20"/>
      <c r="NI278" s="20"/>
      <c r="NJ278" s="20"/>
      <c r="NK278" s="147"/>
    </row>
    <row r="279" spans="1:375" x14ac:dyDescent="0.25">
      <c r="A279" s="62"/>
      <c r="B279" s="148" t="s">
        <v>152</v>
      </c>
      <c r="C279" s="149" t="str">
        <f>A115&amp;" / "&amp;C115</f>
        <v>800 / Walgreens</v>
      </c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150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150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150"/>
      <c r="BD279" s="150"/>
      <c r="BE279" s="150"/>
      <c r="BF279" s="150"/>
      <c r="BG279" s="150"/>
      <c r="BH279" s="150"/>
      <c r="BI279" s="150"/>
      <c r="BJ279" s="150"/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150"/>
      <c r="BV279" s="150"/>
      <c r="BW279" s="150"/>
      <c r="BX279" s="150"/>
      <c r="BY279" s="150"/>
      <c r="BZ279" s="150"/>
      <c r="CA279" s="150"/>
      <c r="CB279" s="150"/>
      <c r="CC279" s="150"/>
      <c r="CD279" s="150"/>
      <c r="CE279" s="150"/>
      <c r="CF279" s="150"/>
      <c r="CG279" s="150"/>
      <c r="CH279" s="150"/>
      <c r="CI279" s="150"/>
      <c r="CJ279" s="150"/>
      <c r="CK279" s="150"/>
      <c r="CL279" s="150"/>
      <c r="CM279" s="150"/>
      <c r="CN279" s="150"/>
      <c r="CO279" s="150"/>
      <c r="CP279" s="150"/>
      <c r="CQ279" s="150"/>
      <c r="CR279" s="150"/>
      <c r="CS279" s="150"/>
      <c r="CT279" s="150"/>
      <c r="CU279" s="150"/>
      <c r="CV279" s="150"/>
      <c r="CW279" s="150"/>
      <c r="CX279" s="150"/>
      <c r="CY279" s="150"/>
      <c r="CZ279" s="150"/>
      <c r="DA279" s="150"/>
      <c r="DB279" s="150"/>
      <c r="DC279" s="150"/>
      <c r="DD279" s="150"/>
      <c r="DE279" s="150"/>
      <c r="DF279" s="150"/>
      <c r="DG279" s="150"/>
      <c r="DH279" s="150"/>
      <c r="DI279" s="150"/>
      <c r="DJ279" s="150"/>
      <c r="DK279" s="150"/>
      <c r="DL279" s="150"/>
      <c r="DM279" s="150"/>
      <c r="DN279" s="150"/>
      <c r="DO279" s="150"/>
      <c r="DP279" s="150"/>
      <c r="DQ279" s="150"/>
      <c r="DR279" s="150"/>
      <c r="DS279" s="150"/>
      <c r="DT279" s="150"/>
      <c r="DU279" s="150"/>
      <c r="DV279" s="150"/>
      <c r="DW279" s="150"/>
      <c r="DX279" s="150"/>
      <c r="DY279" s="150"/>
      <c r="DZ279" s="150"/>
      <c r="EA279" s="150"/>
      <c r="EB279" s="150"/>
      <c r="EC279" s="150"/>
      <c r="ED279" s="150"/>
      <c r="EE279" s="150"/>
      <c r="EF279" s="150"/>
      <c r="EG279" s="150"/>
      <c r="EH279" s="150"/>
      <c r="EI279" s="150"/>
      <c r="EJ279" s="150"/>
      <c r="EK279" s="150"/>
      <c r="EL279" s="150"/>
      <c r="EM279" s="150"/>
      <c r="EN279" s="150"/>
      <c r="EO279" s="150"/>
      <c r="EP279" s="150"/>
      <c r="EQ279" s="150"/>
      <c r="ER279" s="150"/>
      <c r="ES279" s="150"/>
      <c r="ET279" s="150"/>
      <c r="EU279" s="150"/>
      <c r="EV279" s="150"/>
      <c r="EW279" s="150"/>
      <c r="EX279" s="150"/>
      <c r="EY279" s="150"/>
      <c r="EZ279" s="150"/>
      <c r="FA279" s="150"/>
      <c r="FB279" s="150"/>
      <c r="FC279" s="150"/>
      <c r="FD279" s="150"/>
      <c r="FE279" s="150"/>
      <c r="FF279" s="150"/>
      <c r="FG279" s="150"/>
      <c r="FH279" s="150"/>
      <c r="FI279" s="150"/>
      <c r="FJ279" s="150"/>
      <c r="FK279" s="150"/>
      <c r="FL279" s="150"/>
      <c r="FM279" s="150"/>
      <c r="FN279" s="150"/>
      <c r="FO279" s="150"/>
      <c r="FP279" s="150"/>
      <c r="FQ279" s="150"/>
      <c r="FR279" s="150"/>
      <c r="FS279" s="150"/>
      <c r="FT279" s="150"/>
      <c r="FU279" s="150"/>
      <c r="FV279" s="150"/>
      <c r="FW279" s="150"/>
      <c r="FX279" s="150"/>
      <c r="FY279" s="150"/>
      <c r="FZ279" s="150"/>
      <c r="GA279" s="150"/>
      <c r="GB279" s="150"/>
      <c r="GC279" s="150"/>
      <c r="GD279" s="150"/>
      <c r="GE279" s="150"/>
      <c r="GF279" s="150"/>
      <c r="GG279" s="150"/>
      <c r="GH279" s="150"/>
      <c r="GI279" s="150"/>
      <c r="GJ279" s="150"/>
      <c r="GK279" s="150"/>
      <c r="GL279" s="150"/>
      <c r="GM279" s="150"/>
      <c r="GN279" s="150"/>
      <c r="GO279" s="150"/>
      <c r="GP279" s="150"/>
      <c r="GQ279" s="150"/>
      <c r="GR279" s="150"/>
      <c r="GS279" s="150"/>
      <c r="GT279" s="150"/>
      <c r="GU279" s="150"/>
      <c r="GV279" s="150"/>
      <c r="GW279" s="150"/>
      <c r="GX279" s="150"/>
      <c r="GY279" s="150"/>
      <c r="GZ279" s="150"/>
      <c r="HA279" s="150"/>
      <c r="HB279" s="150"/>
      <c r="HC279" s="150"/>
      <c r="HD279" s="150"/>
      <c r="HE279" s="150"/>
      <c r="HF279" s="150"/>
      <c r="HG279" s="150"/>
      <c r="HH279" s="150"/>
      <c r="HI279" s="150"/>
      <c r="HJ279" s="150"/>
      <c r="HK279" s="150"/>
      <c r="HL279" s="150"/>
      <c r="HM279" s="150"/>
      <c r="HN279" s="150"/>
      <c r="HO279" s="150"/>
      <c r="HP279" s="150"/>
      <c r="HQ279" s="150"/>
      <c r="HR279" s="150"/>
      <c r="HS279" s="150"/>
      <c r="HT279" s="150"/>
      <c r="HU279" s="150"/>
      <c r="HV279" s="150"/>
      <c r="HW279" s="150"/>
      <c r="HX279" s="150"/>
      <c r="HY279" s="150"/>
      <c r="HZ279" s="150"/>
      <c r="IA279" s="150"/>
      <c r="IB279" s="150"/>
      <c r="IC279" s="150"/>
      <c r="ID279" s="150"/>
      <c r="IE279" s="150"/>
      <c r="IF279" s="150"/>
      <c r="IG279" s="150"/>
      <c r="IH279" s="150"/>
      <c r="II279" s="150"/>
      <c r="IJ279" s="150"/>
      <c r="IK279" s="150"/>
      <c r="IL279" s="150"/>
      <c r="IM279" s="150"/>
      <c r="IN279" s="150"/>
      <c r="IO279" s="150"/>
      <c r="IP279" s="150"/>
      <c r="IQ279" s="150"/>
      <c r="IR279" s="150"/>
      <c r="IS279" s="150"/>
      <c r="IT279" s="150"/>
      <c r="IU279" s="150"/>
      <c r="IV279" s="150"/>
      <c r="IW279" s="150"/>
      <c r="IX279" s="150"/>
      <c r="IY279" s="150"/>
      <c r="IZ279" s="150"/>
      <c r="JA279" s="150"/>
      <c r="JB279" s="150"/>
      <c r="JC279" s="150"/>
      <c r="JD279" s="150"/>
      <c r="JE279" s="150"/>
      <c r="JF279" s="150"/>
      <c r="JG279" s="150"/>
      <c r="JH279" s="150"/>
      <c r="JI279" s="150"/>
      <c r="JJ279" s="150"/>
      <c r="JK279" s="150"/>
      <c r="JL279" s="150"/>
      <c r="JM279" s="150"/>
      <c r="JN279" s="150"/>
      <c r="JO279" s="150"/>
      <c r="JP279" s="150"/>
      <c r="JQ279" s="150"/>
      <c r="JR279" s="150"/>
      <c r="JS279" s="150"/>
      <c r="JT279" s="150"/>
      <c r="JU279" s="150"/>
      <c r="JV279" s="150"/>
      <c r="JW279" s="150"/>
      <c r="JX279" s="150"/>
      <c r="JY279" s="150"/>
      <c r="JZ279" s="150"/>
      <c r="KA279" s="150"/>
      <c r="KB279" s="150"/>
      <c r="KC279" s="150"/>
      <c r="KD279" s="150"/>
      <c r="KE279" s="150"/>
      <c r="KF279" s="150"/>
      <c r="KG279" s="150"/>
      <c r="KH279" s="150"/>
      <c r="KI279" s="150"/>
      <c r="KJ279" s="150"/>
      <c r="KK279" s="150"/>
      <c r="KL279" s="150"/>
      <c r="KM279" s="150"/>
      <c r="KN279" s="150"/>
      <c r="KO279" s="150"/>
      <c r="KP279" s="150"/>
      <c r="KQ279" s="150"/>
      <c r="KR279" s="150"/>
      <c r="KS279" s="150"/>
      <c r="KT279" s="150"/>
      <c r="KU279" s="150"/>
      <c r="KV279" s="150"/>
      <c r="KW279" s="150"/>
      <c r="KX279" s="150"/>
      <c r="KY279" s="150"/>
      <c r="KZ279" s="150"/>
      <c r="LA279" s="150"/>
      <c r="LB279" s="150"/>
      <c r="LC279" s="150"/>
      <c r="LD279" s="150"/>
      <c r="LE279" s="150"/>
      <c r="LF279" s="150"/>
      <c r="LG279" s="150"/>
      <c r="LH279" s="150"/>
      <c r="LI279" s="150"/>
      <c r="LJ279" s="150"/>
      <c r="LK279" s="150"/>
      <c r="LL279" s="150"/>
      <c r="LM279" s="150"/>
      <c r="LN279" s="150"/>
      <c r="LO279" s="150"/>
      <c r="LP279" s="150"/>
      <c r="LQ279" s="150"/>
      <c r="LR279" s="150"/>
      <c r="LS279" s="150"/>
      <c r="LT279" s="150"/>
      <c r="LU279" s="150"/>
      <c r="LV279" s="150"/>
      <c r="LW279" s="150"/>
      <c r="LX279" s="150"/>
      <c r="LY279" s="150"/>
      <c r="LZ279" s="150"/>
      <c r="MA279" s="150"/>
      <c r="MB279" s="150"/>
      <c r="MC279" s="150"/>
      <c r="MD279" s="150"/>
      <c r="ME279" s="150"/>
      <c r="MF279" s="150"/>
      <c r="MG279" s="150"/>
      <c r="MH279" s="150"/>
      <c r="MI279" s="150"/>
      <c r="MJ279" s="150"/>
      <c r="MK279" s="150"/>
      <c r="ML279" s="150"/>
      <c r="MM279" s="150"/>
      <c r="MN279" s="150"/>
      <c r="MO279" s="150"/>
      <c r="MP279" s="150"/>
      <c r="MQ279" s="150"/>
      <c r="MR279" s="150"/>
      <c r="MS279" s="150"/>
      <c r="MT279" s="150"/>
      <c r="MU279" s="150"/>
      <c r="MV279" s="150"/>
      <c r="MW279" s="150"/>
      <c r="MX279" s="150"/>
      <c r="MY279" s="150"/>
      <c r="MZ279" s="150"/>
      <c r="NA279" s="150"/>
      <c r="NB279" s="150"/>
      <c r="NC279" s="150"/>
      <c r="ND279" s="150"/>
      <c r="NE279" s="150"/>
      <c r="NF279" s="150"/>
      <c r="NG279" s="150"/>
      <c r="NH279" s="150"/>
      <c r="NI279" s="150"/>
      <c r="NJ279" s="150"/>
      <c r="NK279" s="151"/>
    </row>
    <row r="280" spans="1:375" x14ac:dyDescent="0.25">
      <c r="A280" s="152">
        <f>SUM(D280:NK280)</f>
        <v>32180.633333333335</v>
      </c>
      <c r="B280" s="48" t="s">
        <v>153</v>
      </c>
      <c r="C280" s="153" t="s">
        <v>137</v>
      </c>
      <c r="D280" s="154">
        <f t="array" ref="D280">IFERROR(INDEX($N115:$N129,MATCH(1,IF($L115:$L129&lt;=D$165,IF($M115:$M129&gt;=D$165,1)),0))*$B115/12,0)</f>
        <v>16090.316666666668</v>
      </c>
      <c r="E280" s="154">
        <f t="array" ref="E280">IFERROR(INDEX($N115:$N129,MATCH(1,IF($L115:$L129&lt;=E$165,IF($M115:$M129&gt;=E$165,1)),0))*$B115/12,0)</f>
        <v>16090.316666666668</v>
      </c>
      <c r="F280" s="154">
        <f t="array" ref="F280">IFERROR(INDEX($N115:$N129,MATCH(1,IF($L115:$L129&lt;=F$165,IF($M115:$M129&gt;=F$165,1)),0))*$B115/12,0)</f>
        <v>0</v>
      </c>
      <c r="G280" s="154">
        <f t="array" ref="G280">IFERROR(INDEX($N115:$N129,MATCH(1,IF($L115:$L129&lt;=G$165,IF($M115:$M129&gt;=G$165,1)),0))*$B115/12,0)</f>
        <v>0</v>
      </c>
      <c r="H280" s="154">
        <f t="array" ref="H280">IFERROR(INDEX($N115:$N129,MATCH(1,IF($L115:$L129&lt;=H$165,IF($M115:$M129&gt;=H$165,1)),0))*$B115/12,0)</f>
        <v>0</v>
      </c>
      <c r="I280" s="154">
        <f t="array" ref="I280">IFERROR(INDEX($N115:$N129,MATCH(1,IF($L115:$L129&lt;=I$165,IF($M115:$M129&gt;=I$165,1)),0))*$B115/12,0)</f>
        <v>0</v>
      </c>
      <c r="J280" s="154">
        <f t="array" ref="J280">IFERROR(INDEX($N115:$N129,MATCH(1,IF($L115:$L129&lt;=J$165,IF($M115:$M129&gt;=J$165,1)),0))*$B115/12,0)</f>
        <v>0</v>
      </c>
      <c r="K280" s="154">
        <f t="array" ref="K280">IFERROR(INDEX($N115:$N129,MATCH(1,IF($L115:$L129&lt;=K$165,IF($M115:$M129&gt;=K$165,1)),0))*$B115/12,0)</f>
        <v>0</v>
      </c>
      <c r="L280" s="154">
        <f t="array" ref="L280">IFERROR(INDEX($N115:$N129,MATCH(1,IF($L115:$L129&lt;=L$165,IF($M115:$M129&gt;=L$165,1)),0))*$B115/12,0)</f>
        <v>0</v>
      </c>
      <c r="M280" s="154">
        <f t="array" ref="M280">IFERROR(INDEX($N115:$N129,MATCH(1,IF($L115:$L129&lt;=M$165,IF($M115:$M129&gt;=M$165,1)),0))*$B115/12,0)</f>
        <v>0</v>
      </c>
      <c r="N280" s="154">
        <f t="array" ref="N280">IFERROR(INDEX($N115:$N129,MATCH(1,IF($L115:$L129&lt;=N$165,IF($M115:$M129&gt;=N$165,1)),0))*$B115/12,0)</f>
        <v>0</v>
      </c>
      <c r="O280" s="154">
        <f t="array" ref="O280">IFERROR(INDEX($N115:$N129,MATCH(1,IF($L115:$L129&lt;=O$165,IF($M115:$M129&gt;=O$165,1)),0))*$B115/12,0)</f>
        <v>0</v>
      </c>
      <c r="P280" s="154">
        <f t="array" ref="P280">IFERROR(INDEX($N115:$N129,MATCH(1,IF($L115:$L129&lt;=P$165,IF($M115:$M129&gt;=P$165,1)),0))*$B115/12,0)</f>
        <v>0</v>
      </c>
      <c r="Q280" s="154">
        <f t="array" ref="Q280">IFERROR(INDEX($N115:$N129,MATCH(1,IF($L115:$L129&lt;=Q$165,IF($M115:$M129&gt;=Q$165,1)),0))*$B115/12,0)</f>
        <v>0</v>
      </c>
      <c r="R280" s="154">
        <f t="array" ref="R280">IFERROR(INDEX($N115:$N129,MATCH(1,IF($L115:$L129&lt;=R$165,IF($M115:$M129&gt;=R$165,1)),0))*$B115/12,0)</f>
        <v>0</v>
      </c>
      <c r="S280" s="154">
        <f t="array" ref="S280">IFERROR(INDEX($N115:$N129,MATCH(1,IF($L115:$L129&lt;=S$165,IF($M115:$M129&gt;=S$165,1)),0))*$B115/12,0)</f>
        <v>0</v>
      </c>
      <c r="T280" s="154">
        <f t="array" ref="T280">IFERROR(INDEX($N115:$N129,MATCH(1,IF($L115:$L129&lt;=T$165,IF($M115:$M129&gt;=T$165,1)),0))*$B115/12,0)</f>
        <v>0</v>
      </c>
      <c r="U280" s="154">
        <f t="array" ref="U280">IFERROR(INDEX($N115:$N129,MATCH(1,IF($L115:$L129&lt;=U$165,IF($M115:$M129&gt;=U$165,1)),0))*$B115/12,0)</f>
        <v>0</v>
      </c>
      <c r="V280" s="154">
        <f t="array" ref="V280">IFERROR(INDEX($N115:$N129,MATCH(1,IF($L115:$L129&lt;=V$165,IF($M115:$M129&gt;=V$165,1)),0))*$B115/12,0)</f>
        <v>0</v>
      </c>
      <c r="W280" s="154">
        <f t="array" ref="W280">IFERROR(INDEX($N115:$N129,MATCH(1,IF($L115:$L129&lt;=W$165,IF($M115:$M129&gt;=W$165,1)),0))*$B115/12,0)</f>
        <v>0</v>
      </c>
      <c r="X280" s="154">
        <f t="array" ref="X280">IFERROR(INDEX($N115:$N129,MATCH(1,IF($L115:$L129&lt;=X$165,IF($M115:$M129&gt;=X$165,1)),0))*$B115/12,0)</f>
        <v>0</v>
      </c>
      <c r="Y280" s="154">
        <f t="array" ref="Y280">IFERROR(INDEX($N115:$N129,MATCH(1,IF($L115:$L129&lt;=Y$165,IF($M115:$M129&gt;=Y$165,1)),0))*$B115/12,0)</f>
        <v>0</v>
      </c>
      <c r="Z280" s="154">
        <f t="array" ref="Z280">IFERROR(INDEX($N115:$N129,MATCH(1,IF($L115:$L129&lt;=Z$165,IF($M115:$M129&gt;=Z$165,1)),0))*$B115/12,0)</f>
        <v>0</v>
      </c>
      <c r="AA280" s="154">
        <f t="array" ref="AA280">IFERROR(INDEX($N115:$N129,MATCH(1,IF($L115:$L129&lt;=AA$165,IF($M115:$M129&gt;=AA$165,1)),0))*$B115/12,0)</f>
        <v>0</v>
      </c>
      <c r="AB280" s="154">
        <f t="array" ref="AB280">IFERROR(INDEX($N115:$N129,MATCH(1,IF($L115:$L129&lt;=AB$165,IF($M115:$M129&gt;=AB$165,1)),0))*$B115/12,0)</f>
        <v>0</v>
      </c>
      <c r="AC280" s="154">
        <f t="array" ref="AC280">IFERROR(INDEX($N115:$N129,MATCH(1,IF($L115:$L129&lt;=AC$165,IF($M115:$M129&gt;=AC$165,1)),0))*$B115/12,0)</f>
        <v>0</v>
      </c>
      <c r="AD280" s="154">
        <f t="array" ref="AD280">IFERROR(INDEX($N115:$N129,MATCH(1,IF($L115:$L129&lt;=AD$165,IF($M115:$M129&gt;=AD$165,1)),0))*$B115/12,0)</f>
        <v>0</v>
      </c>
      <c r="AE280" s="154">
        <f t="array" ref="AE280">IFERROR(INDEX($N115:$N129,MATCH(1,IF($L115:$L129&lt;=AE$165,IF($M115:$M129&gt;=AE$165,1)),0))*$B115/12,0)</f>
        <v>0</v>
      </c>
      <c r="AF280" s="154">
        <f t="array" ref="AF280">IFERROR(INDEX($N115:$N129,MATCH(1,IF($L115:$L129&lt;=AF$165,IF($M115:$M129&gt;=AF$165,1)),0))*$B115/12,0)</f>
        <v>0</v>
      </c>
      <c r="AG280" s="154">
        <f t="array" ref="AG280">IFERROR(INDEX($N115:$N129,MATCH(1,IF($L115:$L129&lt;=AG$165,IF($M115:$M129&gt;=AG$165,1)),0))*$B115/12,0)</f>
        <v>0</v>
      </c>
      <c r="AH280" s="154">
        <f t="array" ref="AH280">IFERROR(INDEX($N115:$N129,MATCH(1,IF($L115:$L129&lt;=AH$165,IF($M115:$M129&gt;=AH$165,1)),0))*$B115/12,0)</f>
        <v>0</v>
      </c>
      <c r="AI280" s="154">
        <f t="array" ref="AI280">IFERROR(INDEX($N115:$N129,MATCH(1,IF($L115:$L129&lt;=AI$165,IF($M115:$M129&gt;=AI$165,1)),0))*$B115/12,0)</f>
        <v>0</v>
      </c>
      <c r="AJ280" s="154">
        <f t="array" ref="AJ280">IFERROR(INDEX($N115:$N129,MATCH(1,IF($L115:$L129&lt;=AJ$165,IF($M115:$M129&gt;=AJ$165,1)),0))*$B115/12,0)</f>
        <v>0</v>
      </c>
      <c r="AK280" s="154">
        <f t="array" ref="AK280">IFERROR(INDEX($N115:$N129,MATCH(1,IF($L115:$L129&lt;=AK$165,IF($M115:$M129&gt;=AK$165,1)),0))*$B115/12,0)</f>
        <v>0</v>
      </c>
      <c r="AL280" s="154">
        <f t="array" ref="AL280">IFERROR(INDEX($N115:$N129,MATCH(1,IF($L115:$L129&lt;=AL$165,IF($M115:$M129&gt;=AL$165,1)),0))*$B115/12,0)</f>
        <v>0</v>
      </c>
      <c r="AM280" s="154">
        <f t="array" ref="AM280">IFERROR(INDEX($N115:$N129,MATCH(1,IF($L115:$L129&lt;=AM$165,IF($M115:$M129&gt;=AM$165,1)),0))*$B115/12,0)</f>
        <v>0</v>
      </c>
      <c r="AN280" s="154">
        <f t="array" ref="AN280">IFERROR(INDEX($N115:$N129,MATCH(1,IF($L115:$L129&lt;=AN$165,IF($M115:$M129&gt;=AN$165,1)),0))*$B115/12,0)</f>
        <v>0</v>
      </c>
      <c r="AO280" s="154">
        <f t="array" ref="AO280">IFERROR(INDEX($N115:$N129,MATCH(1,IF($L115:$L129&lt;=AO$165,IF($M115:$M129&gt;=AO$165,1)),0))*$B115/12,0)</f>
        <v>0</v>
      </c>
      <c r="AP280" s="154">
        <f t="array" ref="AP280">IFERROR(INDEX($N115:$N129,MATCH(1,IF($L115:$L129&lt;=AP$165,IF($M115:$M129&gt;=AP$165,1)),0))*$B115/12,0)</f>
        <v>0</v>
      </c>
      <c r="AQ280" s="154">
        <f t="array" ref="AQ280">IFERROR(INDEX($N115:$N129,MATCH(1,IF($L115:$L129&lt;=AQ$165,IF($M115:$M129&gt;=AQ$165,1)),0))*$B115/12,0)</f>
        <v>0</v>
      </c>
      <c r="AR280" s="154">
        <f t="array" ref="AR280">IFERROR(INDEX($N115:$N129,MATCH(1,IF($L115:$L129&lt;=AR$165,IF($M115:$M129&gt;=AR$165,1)),0))*$B115/12,0)</f>
        <v>0</v>
      </c>
      <c r="AS280" s="154">
        <f t="array" ref="AS280">IFERROR(INDEX($N115:$N129,MATCH(1,IF($L115:$L129&lt;=AS$165,IF($M115:$M129&gt;=AS$165,1)),0))*$B115/12,0)</f>
        <v>0</v>
      </c>
      <c r="AT280" s="154">
        <f t="array" ref="AT280">IFERROR(INDEX($N115:$N129,MATCH(1,IF($L115:$L129&lt;=AT$165,IF($M115:$M129&gt;=AT$165,1)),0))*$B115/12,0)</f>
        <v>0</v>
      </c>
      <c r="AU280" s="154">
        <f t="array" ref="AU280">IFERROR(INDEX($N115:$N129,MATCH(1,IF($L115:$L129&lt;=AU$165,IF($M115:$M129&gt;=AU$165,1)),0))*$B115/12,0)</f>
        <v>0</v>
      </c>
      <c r="AV280" s="154">
        <f t="array" ref="AV280">IFERROR(INDEX($N115:$N129,MATCH(1,IF($L115:$L129&lt;=AV$165,IF($M115:$M129&gt;=AV$165,1)),0))*$B115/12,0)</f>
        <v>0</v>
      </c>
      <c r="AW280" s="154">
        <f t="array" ref="AW280">IFERROR(INDEX($N115:$N129,MATCH(1,IF($L115:$L129&lt;=AW$165,IF($M115:$M129&gt;=AW$165,1)),0))*$B115/12,0)</f>
        <v>0</v>
      </c>
      <c r="AX280" s="154">
        <f t="array" ref="AX280">IFERROR(INDEX($N115:$N129,MATCH(1,IF($L115:$L129&lt;=AX$165,IF($M115:$M129&gt;=AX$165,1)),0))*$B115/12,0)</f>
        <v>0</v>
      </c>
      <c r="AY280" s="154">
        <f t="array" ref="AY280">IFERROR(INDEX($N115:$N129,MATCH(1,IF($L115:$L129&lt;=AY$165,IF($M115:$M129&gt;=AY$165,1)),0))*$B115/12,0)</f>
        <v>0</v>
      </c>
      <c r="AZ280" s="154">
        <f t="array" ref="AZ280">IFERROR(INDEX($N115:$N129,MATCH(1,IF($L115:$L129&lt;=AZ$165,IF($M115:$M129&gt;=AZ$165,1)),0))*$B115/12,0)</f>
        <v>0</v>
      </c>
      <c r="BA280" s="154">
        <f t="array" ref="BA280">IFERROR(INDEX($N115:$N129,MATCH(1,IF($L115:$L129&lt;=BA$165,IF($M115:$M129&gt;=BA$165,1)),0))*$B115/12,0)</f>
        <v>0</v>
      </c>
      <c r="BB280" s="154">
        <f t="array" ref="BB280">IFERROR(INDEX($N115:$N129,MATCH(1,IF($L115:$L129&lt;=BB$165,IF($M115:$M129&gt;=BB$165,1)),0))*$B115/12,0)</f>
        <v>0</v>
      </c>
      <c r="BC280" s="154">
        <f t="array" ref="BC280">IFERROR(INDEX($N115:$N129,MATCH(1,IF($L115:$L129&lt;=BC$165,IF($M115:$M129&gt;=BC$165,1)),0))*$B115/12,0)</f>
        <v>0</v>
      </c>
      <c r="BD280" s="154">
        <f t="array" ref="BD280">IFERROR(INDEX($N115:$N129,MATCH(1,IF($L115:$L129&lt;=BD$165,IF($M115:$M129&gt;=BD$165,1)),0))*$B115/12,0)</f>
        <v>0</v>
      </c>
      <c r="BE280" s="154">
        <f t="array" ref="BE280">IFERROR(INDEX($N115:$N129,MATCH(1,IF($L115:$L129&lt;=BE$165,IF($M115:$M129&gt;=BE$165,1)),0))*$B115/12,0)</f>
        <v>0</v>
      </c>
      <c r="BF280" s="154">
        <f t="array" ref="BF280">IFERROR(INDEX($N115:$N129,MATCH(1,IF($L115:$L129&lt;=BF$165,IF($M115:$M129&gt;=BF$165,1)),0))*$B115/12,0)</f>
        <v>0</v>
      </c>
      <c r="BG280" s="154">
        <f t="array" ref="BG280">IFERROR(INDEX($N115:$N129,MATCH(1,IF($L115:$L129&lt;=BG$165,IF($M115:$M129&gt;=BG$165,1)),0))*$B115/12,0)</f>
        <v>0</v>
      </c>
      <c r="BH280" s="154">
        <f t="array" ref="BH280">IFERROR(INDEX($N115:$N129,MATCH(1,IF($L115:$L129&lt;=BH$165,IF($M115:$M129&gt;=BH$165,1)),0))*$B115/12,0)</f>
        <v>0</v>
      </c>
      <c r="BI280" s="154">
        <f t="array" ref="BI280">IFERROR(INDEX($N115:$N129,MATCH(1,IF($L115:$L129&lt;=BI$165,IF($M115:$M129&gt;=BI$165,1)),0))*$B115/12,0)</f>
        <v>0</v>
      </c>
      <c r="BJ280" s="154">
        <f t="array" ref="BJ280">IFERROR(INDEX($N115:$N129,MATCH(1,IF($L115:$L129&lt;=BJ$165,IF($M115:$M129&gt;=BJ$165,1)),0))*$B115/12,0)</f>
        <v>0</v>
      </c>
      <c r="BK280" s="154">
        <f t="array" ref="BK280">IFERROR(INDEX($N115:$N129,MATCH(1,IF($L115:$L129&lt;=BK$165,IF($M115:$M129&gt;=BK$165,1)),0))*$B115/12,0)</f>
        <v>0</v>
      </c>
      <c r="BL280" s="154">
        <f t="array" ref="BL280">IFERROR(INDEX($N115:$N129,MATCH(1,IF($L115:$L129&lt;=BL$165,IF($M115:$M129&gt;=BL$165,1)),0))*$B115/12,0)</f>
        <v>0</v>
      </c>
      <c r="BM280" s="154">
        <f t="array" ref="BM280">IFERROR(INDEX($N115:$N129,MATCH(1,IF($L115:$L129&lt;=BM$165,IF($M115:$M129&gt;=BM$165,1)),0))*$B115/12,0)</f>
        <v>0</v>
      </c>
      <c r="BN280" s="154">
        <f t="array" ref="BN280">IFERROR(INDEX($N115:$N129,MATCH(1,IF($L115:$L129&lt;=BN$165,IF($M115:$M129&gt;=BN$165,1)),0))*$B115/12,0)</f>
        <v>0</v>
      </c>
      <c r="BO280" s="154">
        <f t="array" ref="BO280">IFERROR(INDEX($N115:$N129,MATCH(1,IF($L115:$L129&lt;=BO$165,IF($M115:$M129&gt;=BO$165,1)),0))*$B115/12,0)</f>
        <v>0</v>
      </c>
      <c r="BP280" s="154">
        <f t="array" ref="BP280">IFERROR(INDEX($N115:$N129,MATCH(1,IF($L115:$L129&lt;=BP$165,IF($M115:$M129&gt;=BP$165,1)),0))*$B115/12,0)</f>
        <v>0</v>
      </c>
      <c r="BQ280" s="154">
        <f t="array" ref="BQ280">IFERROR(INDEX($N115:$N129,MATCH(1,IF($L115:$L129&lt;=BQ$165,IF($M115:$M129&gt;=BQ$165,1)),0))*$B115/12,0)</f>
        <v>0</v>
      </c>
      <c r="BR280" s="154">
        <f t="array" ref="BR280">IFERROR(INDEX($N115:$N129,MATCH(1,IF($L115:$L129&lt;=BR$165,IF($M115:$M129&gt;=BR$165,1)),0))*$B115/12,0)</f>
        <v>0</v>
      </c>
      <c r="BS280" s="154">
        <f t="array" ref="BS280">IFERROR(INDEX($N115:$N129,MATCH(1,IF($L115:$L129&lt;=BS$165,IF($M115:$M129&gt;=BS$165,1)),0))*$B115/12,0)</f>
        <v>0</v>
      </c>
      <c r="BT280" s="154">
        <f t="array" ref="BT280">IFERROR(INDEX($N115:$N129,MATCH(1,IF($L115:$L129&lt;=BT$165,IF($M115:$M129&gt;=BT$165,1)),0))*$B115/12,0)</f>
        <v>0</v>
      </c>
      <c r="BU280" s="154">
        <f t="array" ref="BU280">IFERROR(INDEX($N115:$N129,MATCH(1,IF($L115:$L129&lt;=BU$165,IF($M115:$M129&gt;=BU$165,1)),0))*$B115/12,0)</f>
        <v>0</v>
      </c>
      <c r="BV280" s="154">
        <f t="array" ref="BV280">IFERROR(INDEX($N115:$N129,MATCH(1,IF($L115:$L129&lt;=BV$165,IF($M115:$M129&gt;=BV$165,1)),0))*$B115/12,0)</f>
        <v>0</v>
      </c>
      <c r="BW280" s="154">
        <f t="array" ref="BW280">IFERROR(INDEX($N115:$N129,MATCH(1,IF($L115:$L129&lt;=BW$165,IF($M115:$M129&gt;=BW$165,1)),0))*$B115/12,0)</f>
        <v>0</v>
      </c>
      <c r="BX280" s="154">
        <f t="array" ref="BX280">IFERROR(INDEX($N115:$N129,MATCH(1,IF($L115:$L129&lt;=BX$165,IF($M115:$M129&gt;=BX$165,1)),0))*$B115/12,0)</f>
        <v>0</v>
      </c>
      <c r="BY280" s="154">
        <f t="array" ref="BY280">IFERROR(INDEX($N115:$N129,MATCH(1,IF($L115:$L129&lt;=BY$165,IF($M115:$M129&gt;=BY$165,1)),0))*$B115/12,0)</f>
        <v>0</v>
      </c>
      <c r="BZ280" s="154">
        <f t="array" ref="BZ280">IFERROR(INDEX($N115:$N129,MATCH(1,IF($L115:$L129&lt;=BZ$165,IF($M115:$M129&gt;=BZ$165,1)),0))*$B115/12,0)</f>
        <v>0</v>
      </c>
      <c r="CA280" s="154">
        <f t="array" ref="CA280">IFERROR(INDEX($N115:$N129,MATCH(1,IF($L115:$L129&lt;=CA$165,IF($M115:$M129&gt;=CA$165,1)),0))*$B115/12,0)</f>
        <v>0</v>
      </c>
      <c r="CB280" s="154">
        <f t="array" ref="CB280">IFERROR(INDEX($N115:$N129,MATCH(1,IF($L115:$L129&lt;=CB$165,IF($M115:$M129&gt;=CB$165,1)),0))*$B115/12,0)</f>
        <v>0</v>
      </c>
      <c r="CC280" s="154">
        <f t="array" ref="CC280">IFERROR(INDEX($N115:$N129,MATCH(1,IF($L115:$L129&lt;=CC$165,IF($M115:$M129&gt;=CC$165,1)),0))*$B115/12,0)</f>
        <v>0</v>
      </c>
      <c r="CD280" s="154">
        <f t="array" ref="CD280">IFERROR(INDEX($N115:$N129,MATCH(1,IF($L115:$L129&lt;=CD$165,IF($M115:$M129&gt;=CD$165,1)),0))*$B115/12,0)</f>
        <v>0</v>
      </c>
      <c r="CE280" s="154">
        <f t="array" ref="CE280">IFERROR(INDEX($N115:$N129,MATCH(1,IF($L115:$L129&lt;=CE$165,IF($M115:$M129&gt;=CE$165,1)),0))*$B115/12,0)</f>
        <v>0</v>
      </c>
      <c r="CF280" s="154">
        <f t="array" ref="CF280">IFERROR(INDEX($N115:$N129,MATCH(1,IF($L115:$L129&lt;=CF$165,IF($M115:$M129&gt;=CF$165,1)),0))*$B115/12,0)</f>
        <v>0</v>
      </c>
      <c r="CG280" s="154">
        <f t="array" ref="CG280">IFERROR(INDEX($N115:$N129,MATCH(1,IF($L115:$L129&lt;=CG$165,IF($M115:$M129&gt;=CG$165,1)),0))*$B115/12,0)</f>
        <v>0</v>
      </c>
      <c r="CH280" s="154">
        <f t="array" ref="CH280">IFERROR(INDEX($N115:$N129,MATCH(1,IF($L115:$L129&lt;=CH$165,IF($M115:$M129&gt;=CH$165,1)),0))*$B115/12,0)</f>
        <v>0</v>
      </c>
      <c r="CI280" s="154">
        <f t="array" ref="CI280">IFERROR(INDEX($N115:$N129,MATCH(1,IF($L115:$L129&lt;=CI$165,IF($M115:$M129&gt;=CI$165,1)),0))*$B115/12,0)</f>
        <v>0</v>
      </c>
      <c r="CJ280" s="154">
        <f t="array" ref="CJ280">IFERROR(INDEX($N115:$N129,MATCH(1,IF($L115:$L129&lt;=CJ$165,IF($M115:$M129&gt;=CJ$165,1)),0))*$B115/12,0)</f>
        <v>0</v>
      </c>
      <c r="CK280" s="154">
        <f t="array" ref="CK280">IFERROR(INDEX($N115:$N129,MATCH(1,IF($L115:$L129&lt;=CK$165,IF($M115:$M129&gt;=CK$165,1)),0))*$B115/12,0)</f>
        <v>0</v>
      </c>
      <c r="CL280" s="154">
        <f t="array" ref="CL280">IFERROR(INDEX($N115:$N129,MATCH(1,IF($L115:$L129&lt;=CL$165,IF($M115:$M129&gt;=CL$165,1)),0))*$B115/12,0)</f>
        <v>0</v>
      </c>
      <c r="CM280" s="154">
        <f t="array" ref="CM280">IFERROR(INDEX($N115:$N129,MATCH(1,IF($L115:$L129&lt;=CM$165,IF($M115:$M129&gt;=CM$165,1)),0))*$B115/12,0)</f>
        <v>0</v>
      </c>
      <c r="CN280" s="154">
        <f t="array" ref="CN280">IFERROR(INDEX($N115:$N129,MATCH(1,IF($L115:$L129&lt;=CN$165,IF($M115:$M129&gt;=CN$165,1)),0))*$B115/12,0)</f>
        <v>0</v>
      </c>
      <c r="CO280" s="154">
        <f t="array" ref="CO280">IFERROR(INDEX($N115:$N129,MATCH(1,IF($L115:$L129&lt;=CO$165,IF($M115:$M129&gt;=CO$165,1)),0))*$B115/12,0)</f>
        <v>0</v>
      </c>
      <c r="CP280" s="154">
        <f t="array" ref="CP280">IFERROR(INDEX($N115:$N129,MATCH(1,IF($L115:$L129&lt;=CP$165,IF($M115:$M129&gt;=CP$165,1)),0))*$B115/12,0)</f>
        <v>0</v>
      </c>
      <c r="CQ280" s="154">
        <f t="array" ref="CQ280">IFERROR(INDEX($N115:$N129,MATCH(1,IF($L115:$L129&lt;=CQ$165,IF($M115:$M129&gt;=CQ$165,1)),0))*$B115/12,0)</f>
        <v>0</v>
      </c>
      <c r="CR280" s="154">
        <f t="array" ref="CR280">IFERROR(INDEX($N115:$N129,MATCH(1,IF($L115:$L129&lt;=CR$165,IF($M115:$M129&gt;=CR$165,1)),0))*$B115/12,0)</f>
        <v>0</v>
      </c>
      <c r="CS280" s="154">
        <f t="array" ref="CS280">IFERROR(INDEX($N115:$N129,MATCH(1,IF($L115:$L129&lt;=CS$165,IF($M115:$M129&gt;=CS$165,1)),0))*$B115/12,0)</f>
        <v>0</v>
      </c>
      <c r="CT280" s="154">
        <f t="array" ref="CT280">IFERROR(INDEX($N115:$N129,MATCH(1,IF($L115:$L129&lt;=CT$165,IF($M115:$M129&gt;=CT$165,1)),0))*$B115/12,0)</f>
        <v>0</v>
      </c>
      <c r="CU280" s="154">
        <f t="array" ref="CU280">IFERROR(INDEX($N115:$N129,MATCH(1,IF($L115:$L129&lt;=CU$165,IF($M115:$M129&gt;=CU$165,1)),0))*$B115/12,0)</f>
        <v>0</v>
      </c>
      <c r="CV280" s="154">
        <f t="array" ref="CV280">IFERROR(INDEX($N115:$N129,MATCH(1,IF($L115:$L129&lt;=CV$165,IF($M115:$M129&gt;=CV$165,1)),0))*$B115/12,0)</f>
        <v>0</v>
      </c>
      <c r="CW280" s="154">
        <f t="array" ref="CW280">IFERROR(INDEX($N115:$N129,MATCH(1,IF($L115:$L129&lt;=CW$165,IF($M115:$M129&gt;=CW$165,1)),0))*$B115/12,0)</f>
        <v>0</v>
      </c>
      <c r="CX280" s="154">
        <f t="array" ref="CX280">IFERROR(INDEX($N115:$N129,MATCH(1,IF($L115:$L129&lt;=CX$165,IF($M115:$M129&gt;=CX$165,1)),0))*$B115/12,0)</f>
        <v>0</v>
      </c>
      <c r="CY280" s="154">
        <f t="array" ref="CY280">IFERROR(INDEX($N115:$N129,MATCH(1,IF($L115:$L129&lt;=CY$165,IF($M115:$M129&gt;=CY$165,1)),0))*$B115/12,0)</f>
        <v>0</v>
      </c>
      <c r="CZ280" s="154">
        <f t="array" ref="CZ280">IFERROR(INDEX($N115:$N129,MATCH(1,IF($L115:$L129&lt;=CZ$165,IF($M115:$M129&gt;=CZ$165,1)),0))*$B115/12,0)</f>
        <v>0</v>
      </c>
      <c r="DA280" s="154">
        <f t="array" ref="DA280">IFERROR(INDEX($N115:$N129,MATCH(1,IF($L115:$L129&lt;=DA$165,IF($M115:$M129&gt;=DA$165,1)),0))*$B115/12,0)</f>
        <v>0</v>
      </c>
      <c r="DB280" s="154">
        <f t="array" ref="DB280">IFERROR(INDEX($N115:$N129,MATCH(1,IF($L115:$L129&lt;=DB$165,IF($M115:$M129&gt;=DB$165,1)),0))*$B115/12,0)</f>
        <v>0</v>
      </c>
      <c r="DC280" s="154">
        <f t="array" ref="DC280">IFERROR(INDEX($N115:$N129,MATCH(1,IF($L115:$L129&lt;=DC$165,IF($M115:$M129&gt;=DC$165,1)),0))*$B115/12,0)</f>
        <v>0</v>
      </c>
      <c r="DD280" s="154">
        <f t="array" ref="DD280">IFERROR(INDEX($N115:$N129,MATCH(1,IF($L115:$L129&lt;=DD$165,IF($M115:$M129&gt;=DD$165,1)),0))*$B115/12,0)</f>
        <v>0</v>
      </c>
      <c r="DE280" s="154">
        <f t="array" ref="DE280">IFERROR(INDEX($N115:$N129,MATCH(1,IF($L115:$L129&lt;=DE$165,IF($M115:$M129&gt;=DE$165,1)),0))*$B115/12,0)</f>
        <v>0</v>
      </c>
      <c r="DF280" s="154">
        <f t="array" ref="DF280">IFERROR(INDEX($N115:$N129,MATCH(1,IF($L115:$L129&lt;=DF$165,IF($M115:$M129&gt;=DF$165,1)),0))*$B115/12,0)</f>
        <v>0</v>
      </c>
      <c r="DG280" s="154">
        <f t="array" ref="DG280">IFERROR(INDEX($N115:$N129,MATCH(1,IF($L115:$L129&lt;=DG$165,IF($M115:$M129&gt;=DG$165,1)),0))*$B115/12,0)</f>
        <v>0</v>
      </c>
      <c r="DH280" s="154">
        <f t="array" ref="DH280">IFERROR(INDEX($N115:$N129,MATCH(1,IF($L115:$L129&lt;=DH$165,IF($M115:$M129&gt;=DH$165,1)),0))*$B115/12,0)</f>
        <v>0</v>
      </c>
      <c r="DI280" s="154">
        <f t="array" ref="DI280">IFERROR(INDEX($N115:$N129,MATCH(1,IF($L115:$L129&lt;=DI$165,IF($M115:$M129&gt;=DI$165,1)),0))*$B115/12,0)</f>
        <v>0</v>
      </c>
      <c r="DJ280" s="154">
        <f t="array" ref="DJ280">IFERROR(INDEX($N115:$N129,MATCH(1,IF($L115:$L129&lt;=DJ$165,IF($M115:$M129&gt;=DJ$165,1)),0))*$B115/12,0)</f>
        <v>0</v>
      </c>
      <c r="DK280" s="154">
        <f t="array" ref="DK280">IFERROR(INDEX($N115:$N129,MATCH(1,IF($L115:$L129&lt;=DK$165,IF($M115:$M129&gt;=DK$165,1)),0))*$B115/12,0)</f>
        <v>0</v>
      </c>
      <c r="DL280" s="154">
        <f t="array" ref="DL280">IFERROR(INDEX($N115:$N129,MATCH(1,IF($L115:$L129&lt;=DL$165,IF($M115:$M129&gt;=DL$165,1)),0))*$B115/12,0)</f>
        <v>0</v>
      </c>
      <c r="DM280" s="154">
        <f t="array" ref="DM280">IFERROR(INDEX($N115:$N129,MATCH(1,IF($L115:$L129&lt;=DM$165,IF($M115:$M129&gt;=DM$165,1)),0))*$B115/12,0)</f>
        <v>0</v>
      </c>
      <c r="DN280" s="154">
        <f t="array" ref="DN280">IFERROR(INDEX($N115:$N129,MATCH(1,IF($L115:$L129&lt;=DN$165,IF($M115:$M129&gt;=DN$165,1)),0))*$B115/12,0)</f>
        <v>0</v>
      </c>
      <c r="DO280" s="154">
        <f t="array" ref="DO280">IFERROR(INDEX($N115:$N129,MATCH(1,IF($L115:$L129&lt;=DO$165,IF($M115:$M129&gt;=DO$165,1)),0))*$B115/12,0)</f>
        <v>0</v>
      </c>
      <c r="DP280" s="154">
        <f t="array" ref="DP280">IFERROR(INDEX($N115:$N129,MATCH(1,IF($L115:$L129&lt;=DP$165,IF($M115:$M129&gt;=DP$165,1)),0))*$B115/12,0)</f>
        <v>0</v>
      </c>
      <c r="DQ280" s="154">
        <f t="array" ref="DQ280">IFERROR(INDEX($N115:$N129,MATCH(1,IF($L115:$L129&lt;=DQ$165,IF($M115:$M129&gt;=DQ$165,1)),0))*$B115/12,0)</f>
        <v>0</v>
      </c>
      <c r="DR280" s="154">
        <f t="array" ref="DR280">IFERROR(INDEX($N115:$N129,MATCH(1,IF($L115:$L129&lt;=DR$165,IF($M115:$M129&gt;=DR$165,1)),0))*$B115/12,0)</f>
        <v>0</v>
      </c>
      <c r="DS280" s="154">
        <f t="array" ref="DS280">IFERROR(INDEX($N115:$N129,MATCH(1,IF($L115:$L129&lt;=DS$165,IF($M115:$M129&gt;=DS$165,1)),0))*$B115/12,0)</f>
        <v>0</v>
      </c>
      <c r="DT280" s="154">
        <f t="array" ref="DT280">IFERROR(INDEX($N115:$N129,MATCH(1,IF($L115:$L129&lt;=DT$165,IF($M115:$M129&gt;=DT$165,1)),0))*$B115/12,0)</f>
        <v>0</v>
      </c>
      <c r="DU280" s="154">
        <f t="array" ref="DU280">IFERROR(INDEX($N115:$N129,MATCH(1,IF($L115:$L129&lt;=DU$165,IF($M115:$M129&gt;=DU$165,1)),0))*$B115/12,0)</f>
        <v>0</v>
      </c>
      <c r="DV280" s="154">
        <f t="array" ref="DV280">IFERROR(INDEX($N115:$N129,MATCH(1,IF($L115:$L129&lt;=DV$165,IF($M115:$M129&gt;=DV$165,1)),0))*$B115/12,0)</f>
        <v>0</v>
      </c>
      <c r="DW280" s="154">
        <f t="array" ref="DW280">IFERROR(INDEX($N115:$N129,MATCH(1,IF($L115:$L129&lt;=DW$165,IF($M115:$M129&gt;=DW$165,1)),0))*$B115/12,0)</f>
        <v>0</v>
      </c>
      <c r="DX280" s="154">
        <f t="array" ref="DX280">IFERROR(INDEX($N115:$N129,MATCH(1,IF($L115:$L129&lt;=DX$165,IF($M115:$M129&gt;=DX$165,1)),0))*$B115/12,0)</f>
        <v>0</v>
      </c>
      <c r="DY280" s="154">
        <f t="array" ref="DY280">IFERROR(INDEX($N115:$N129,MATCH(1,IF($L115:$L129&lt;=DY$165,IF($M115:$M129&gt;=DY$165,1)),0))*$B115/12,0)</f>
        <v>0</v>
      </c>
      <c r="DZ280" s="154">
        <f t="array" ref="DZ280">IFERROR(INDEX($N115:$N129,MATCH(1,IF($L115:$L129&lt;=DZ$165,IF($M115:$M129&gt;=DZ$165,1)),0))*$B115/12,0)</f>
        <v>0</v>
      </c>
      <c r="EA280" s="154">
        <f t="array" ref="EA280">IFERROR(INDEX($N115:$N129,MATCH(1,IF($L115:$L129&lt;=EA$165,IF($M115:$M129&gt;=EA$165,1)),0))*$B115/12,0)</f>
        <v>0</v>
      </c>
      <c r="EB280" s="154">
        <f t="array" ref="EB280">IFERROR(INDEX($N115:$N129,MATCH(1,IF($L115:$L129&lt;=EB$165,IF($M115:$M129&gt;=EB$165,1)),0))*$B115/12,0)</f>
        <v>0</v>
      </c>
      <c r="EC280" s="154">
        <f t="array" ref="EC280">IFERROR(INDEX($N115:$N129,MATCH(1,IF($L115:$L129&lt;=EC$165,IF($M115:$M129&gt;=EC$165,1)),0))*$B115/12,0)</f>
        <v>0</v>
      </c>
      <c r="ED280" s="154">
        <f t="array" ref="ED280">IFERROR(INDEX($N115:$N129,MATCH(1,IF($L115:$L129&lt;=ED$165,IF($M115:$M129&gt;=ED$165,1)),0))*$B115/12,0)</f>
        <v>0</v>
      </c>
      <c r="EE280" s="154">
        <f t="array" ref="EE280">IFERROR(INDEX($N115:$N129,MATCH(1,IF($L115:$L129&lt;=EE$165,IF($M115:$M129&gt;=EE$165,1)),0))*$B115/12,0)</f>
        <v>0</v>
      </c>
      <c r="EF280" s="154">
        <f t="array" ref="EF280">IFERROR(INDEX($N115:$N129,MATCH(1,IF($L115:$L129&lt;=EF$165,IF($M115:$M129&gt;=EF$165,1)),0))*$B115/12,0)</f>
        <v>0</v>
      </c>
      <c r="EG280" s="154">
        <f t="array" ref="EG280">IFERROR(INDEX($N115:$N129,MATCH(1,IF($L115:$L129&lt;=EG$165,IF($M115:$M129&gt;=EG$165,1)),0))*$B115/12,0)</f>
        <v>0</v>
      </c>
      <c r="EH280" s="154">
        <f t="array" ref="EH280">IFERROR(INDEX($N115:$N129,MATCH(1,IF($L115:$L129&lt;=EH$165,IF($M115:$M129&gt;=EH$165,1)),0))*$B115/12,0)</f>
        <v>0</v>
      </c>
      <c r="EI280" s="154">
        <f t="array" ref="EI280">IFERROR(INDEX($N115:$N129,MATCH(1,IF($L115:$L129&lt;=EI$165,IF($M115:$M129&gt;=EI$165,1)),0))*$B115/12,0)</f>
        <v>0</v>
      </c>
      <c r="EJ280" s="154">
        <f t="array" ref="EJ280">IFERROR(INDEX($N115:$N129,MATCH(1,IF($L115:$L129&lt;=EJ$165,IF($M115:$M129&gt;=EJ$165,1)),0))*$B115/12,0)</f>
        <v>0</v>
      </c>
      <c r="EK280" s="154">
        <f t="array" ref="EK280">IFERROR(INDEX($N115:$N129,MATCH(1,IF($L115:$L129&lt;=EK$165,IF($M115:$M129&gt;=EK$165,1)),0))*$B115/12,0)</f>
        <v>0</v>
      </c>
      <c r="EL280" s="154">
        <f t="array" ref="EL280">IFERROR(INDEX($N115:$N129,MATCH(1,IF($L115:$L129&lt;=EL$165,IF($M115:$M129&gt;=EL$165,1)),0))*$B115/12,0)</f>
        <v>0</v>
      </c>
      <c r="EM280" s="154">
        <f t="array" ref="EM280">IFERROR(INDEX($N115:$N129,MATCH(1,IF($L115:$L129&lt;=EM$165,IF($M115:$M129&gt;=EM$165,1)),0))*$B115/12,0)</f>
        <v>0</v>
      </c>
      <c r="EN280" s="154">
        <f t="array" ref="EN280">IFERROR(INDEX($N115:$N129,MATCH(1,IF($L115:$L129&lt;=EN$165,IF($M115:$M129&gt;=EN$165,1)),0))*$B115/12,0)</f>
        <v>0</v>
      </c>
      <c r="EO280" s="154">
        <f t="array" ref="EO280">IFERROR(INDEX($N115:$N129,MATCH(1,IF($L115:$L129&lt;=EO$165,IF($M115:$M129&gt;=EO$165,1)),0))*$B115/12,0)</f>
        <v>0</v>
      </c>
      <c r="EP280" s="154">
        <f t="array" ref="EP280">IFERROR(INDEX($N115:$N129,MATCH(1,IF($L115:$L129&lt;=EP$165,IF($M115:$M129&gt;=EP$165,1)),0))*$B115/12,0)</f>
        <v>0</v>
      </c>
      <c r="EQ280" s="154">
        <f t="array" ref="EQ280">IFERROR(INDEX($N115:$N129,MATCH(1,IF($L115:$L129&lt;=EQ$165,IF($M115:$M129&gt;=EQ$165,1)),0))*$B115/12,0)</f>
        <v>0</v>
      </c>
      <c r="ER280" s="154">
        <f t="array" ref="ER280">IFERROR(INDEX($N115:$N129,MATCH(1,IF($L115:$L129&lt;=ER$165,IF($M115:$M129&gt;=ER$165,1)),0))*$B115/12,0)</f>
        <v>0</v>
      </c>
      <c r="ES280" s="154">
        <f t="array" ref="ES280">IFERROR(INDEX($N115:$N129,MATCH(1,IF($L115:$L129&lt;=ES$165,IF($M115:$M129&gt;=ES$165,1)),0))*$B115/12,0)</f>
        <v>0</v>
      </c>
      <c r="ET280" s="154">
        <f t="array" ref="ET280">IFERROR(INDEX($N115:$N129,MATCH(1,IF($L115:$L129&lt;=ET$165,IF($M115:$M129&gt;=ET$165,1)),0))*$B115/12,0)</f>
        <v>0</v>
      </c>
      <c r="EU280" s="154">
        <f t="array" ref="EU280">IFERROR(INDEX($N115:$N129,MATCH(1,IF($L115:$L129&lt;=EU$165,IF($M115:$M129&gt;=EU$165,1)),0))*$B115/12,0)</f>
        <v>0</v>
      </c>
      <c r="EV280" s="154">
        <f t="array" ref="EV280">IFERROR(INDEX($N115:$N129,MATCH(1,IF($L115:$L129&lt;=EV$165,IF($M115:$M129&gt;=EV$165,1)),0))*$B115/12,0)</f>
        <v>0</v>
      </c>
      <c r="EW280" s="154">
        <f t="array" ref="EW280">IFERROR(INDEX($N115:$N129,MATCH(1,IF($L115:$L129&lt;=EW$165,IF($M115:$M129&gt;=EW$165,1)),0))*$B115/12,0)</f>
        <v>0</v>
      </c>
      <c r="EX280" s="154">
        <f t="array" ref="EX280">IFERROR(INDEX($N115:$N129,MATCH(1,IF($L115:$L129&lt;=EX$165,IF($M115:$M129&gt;=EX$165,1)),0))*$B115/12,0)</f>
        <v>0</v>
      </c>
      <c r="EY280" s="154">
        <f t="array" ref="EY280">IFERROR(INDEX($N115:$N129,MATCH(1,IF($L115:$L129&lt;=EY$165,IF($M115:$M129&gt;=EY$165,1)),0))*$B115/12,0)</f>
        <v>0</v>
      </c>
      <c r="EZ280" s="154">
        <f t="array" ref="EZ280">IFERROR(INDEX($N115:$N129,MATCH(1,IF($L115:$L129&lt;=EZ$165,IF($M115:$M129&gt;=EZ$165,1)),0))*$B115/12,0)</f>
        <v>0</v>
      </c>
      <c r="FA280" s="154">
        <f t="array" ref="FA280">IFERROR(INDEX($N115:$N129,MATCH(1,IF($L115:$L129&lt;=FA$165,IF($M115:$M129&gt;=FA$165,1)),0))*$B115/12,0)</f>
        <v>0</v>
      </c>
      <c r="FB280" s="154">
        <f t="array" ref="FB280">IFERROR(INDEX($N115:$N129,MATCH(1,IF($L115:$L129&lt;=FB$165,IF($M115:$M129&gt;=FB$165,1)),0))*$B115/12,0)</f>
        <v>0</v>
      </c>
      <c r="FC280" s="154">
        <f t="array" ref="FC280">IFERROR(INDEX($N115:$N129,MATCH(1,IF($L115:$L129&lt;=FC$165,IF($M115:$M129&gt;=FC$165,1)),0))*$B115/12,0)</f>
        <v>0</v>
      </c>
      <c r="FD280" s="154">
        <f t="array" ref="FD280">IFERROR(INDEX($N115:$N129,MATCH(1,IF($L115:$L129&lt;=FD$165,IF($M115:$M129&gt;=FD$165,1)),0))*$B115/12,0)</f>
        <v>0</v>
      </c>
      <c r="FE280" s="154">
        <f t="array" ref="FE280">IFERROR(INDEX($N115:$N129,MATCH(1,IF($L115:$L129&lt;=FE$165,IF($M115:$M129&gt;=FE$165,1)),0))*$B115/12,0)</f>
        <v>0</v>
      </c>
      <c r="FF280" s="154">
        <f t="array" ref="FF280">IFERROR(INDEX($N115:$N129,MATCH(1,IF($L115:$L129&lt;=FF$165,IF($M115:$M129&gt;=FF$165,1)),0))*$B115/12,0)</f>
        <v>0</v>
      </c>
      <c r="FG280" s="154">
        <f t="array" ref="FG280">IFERROR(INDEX($N115:$N129,MATCH(1,IF($L115:$L129&lt;=FG$165,IF($M115:$M129&gt;=FG$165,1)),0))*$B115/12,0)</f>
        <v>0</v>
      </c>
      <c r="FH280" s="154">
        <f t="array" ref="FH280">IFERROR(INDEX($N115:$N129,MATCH(1,IF($L115:$L129&lt;=FH$165,IF($M115:$M129&gt;=FH$165,1)),0))*$B115/12,0)</f>
        <v>0</v>
      </c>
      <c r="FI280" s="154">
        <f t="array" ref="FI280">IFERROR(INDEX($N115:$N129,MATCH(1,IF($L115:$L129&lt;=FI$165,IF($M115:$M129&gt;=FI$165,1)),0))*$B115/12,0)</f>
        <v>0</v>
      </c>
      <c r="FJ280" s="154">
        <f t="array" ref="FJ280">IFERROR(INDEX($N115:$N129,MATCH(1,IF($L115:$L129&lt;=FJ$165,IF($M115:$M129&gt;=FJ$165,1)),0))*$B115/12,0)</f>
        <v>0</v>
      </c>
      <c r="FK280" s="154">
        <f t="array" ref="FK280">IFERROR(INDEX($N115:$N129,MATCH(1,IF($L115:$L129&lt;=FK$165,IF($M115:$M129&gt;=FK$165,1)),0))*$B115/12,0)</f>
        <v>0</v>
      </c>
      <c r="FL280" s="154">
        <f t="array" ref="FL280">IFERROR(INDEX($N115:$N129,MATCH(1,IF($L115:$L129&lt;=FL$165,IF($M115:$M129&gt;=FL$165,1)),0))*$B115/12,0)</f>
        <v>0</v>
      </c>
      <c r="FM280" s="154">
        <f t="array" ref="FM280">IFERROR(INDEX($N115:$N129,MATCH(1,IF($L115:$L129&lt;=FM$165,IF($M115:$M129&gt;=FM$165,1)),0))*$B115/12,0)</f>
        <v>0</v>
      </c>
      <c r="FN280" s="154">
        <f t="array" ref="FN280">IFERROR(INDEX($N115:$N129,MATCH(1,IF($L115:$L129&lt;=FN$165,IF($M115:$M129&gt;=FN$165,1)),0))*$B115/12,0)</f>
        <v>0</v>
      </c>
      <c r="FO280" s="154">
        <f t="array" ref="FO280">IFERROR(INDEX($N115:$N129,MATCH(1,IF($L115:$L129&lt;=FO$165,IF($M115:$M129&gt;=FO$165,1)),0))*$B115/12,0)</f>
        <v>0</v>
      </c>
      <c r="FP280" s="154">
        <f t="array" ref="FP280">IFERROR(INDEX($N115:$N129,MATCH(1,IF($L115:$L129&lt;=FP$165,IF($M115:$M129&gt;=FP$165,1)),0))*$B115/12,0)</f>
        <v>0</v>
      </c>
      <c r="FQ280" s="154">
        <f t="array" ref="FQ280">IFERROR(INDEX($N115:$N129,MATCH(1,IF($L115:$L129&lt;=FQ$165,IF($M115:$M129&gt;=FQ$165,1)),0))*$B115/12,0)</f>
        <v>0</v>
      </c>
      <c r="FR280" s="154">
        <f t="array" ref="FR280">IFERROR(INDEX($N115:$N129,MATCH(1,IF($L115:$L129&lt;=FR$165,IF($M115:$M129&gt;=FR$165,1)),0))*$B115/12,0)</f>
        <v>0</v>
      </c>
      <c r="FS280" s="154">
        <f t="array" ref="FS280">IFERROR(INDEX($N115:$N129,MATCH(1,IF($L115:$L129&lt;=FS$165,IF($M115:$M129&gt;=FS$165,1)),0))*$B115/12,0)</f>
        <v>0</v>
      </c>
      <c r="FT280" s="154">
        <f t="array" ref="FT280">IFERROR(INDEX($N115:$N129,MATCH(1,IF($L115:$L129&lt;=FT$165,IF($M115:$M129&gt;=FT$165,1)),0))*$B115/12,0)</f>
        <v>0</v>
      </c>
      <c r="FU280" s="154">
        <f t="array" ref="FU280">IFERROR(INDEX($N115:$N129,MATCH(1,IF($L115:$L129&lt;=FU$165,IF($M115:$M129&gt;=FU$165,1)),0))*$B115/12,0)</f>
        <v>0</v>
      </c>
      <c r="FV280" s="154">
        <f t="array" ref="FV280">IFERROR(INDEX($N115:$N129,MATCH(1,IF($L115:$L129&lt;=FV$165,IF($M115:$M129&gt;=FV$165,1)),0))*$B115/12,0)</f>
        <v>0</v>
      </c>
      <c r="FW280" s="154">
        <f t="array" ref="FW280">IFERROR(INDEX($N115:$N129,MATCH(1,IF($L115:$L129&lt;=FW$165,IF($M115:$M129&gt;=FW$165,1)),0))*$B115/12,0)</f>
        <v>0</v>
      </c>
      <c r="FX280" s="154">
        <f t="array" ref="FX280">IFERROR(INDEX($N115:$N129,MATCH(1,IF($L115:$L129&lt;=FX$165,IF($M115:$M129&gt;=FX$165,1)),0))*$B115/12,0)</f>
        <v>0</v>
      </c>
      <c r="FY280" s="154">
        <f t="array" ref="FY280">IFERROR(INDEX($N115:$N129,MATCH(1,IF($L115:$L129&lt;=FY$165,IF($M115:$M129&gt;=FY$165,1)),0))*$B115/12,0)</f>
        <v>0</v>
      </c>
      <c r="FZ280" s="154">
        <f t="array" ref="FZ280">IFERROR(INDEX($N115:$N129,MATCH(1,IF($L115:$L129&lt;=FZ$165,IF($M115:$M129&gt;=FZ$165,1)),0))*$B115/12,0)</f>
        <v>0</v>
      </c>
      <c r="GA280" s="154">
        <f t="array" ref="GA280">IFERROR(INDEX($N115:$N129,MATCH(1,IF($L115:$L129&lt;=GA$165,IF($M115:$M129&gt;=GA$165,1)),0))*$B115/12,0)</f>
        <v>0</v>
      </c>
      <c r="GB280" s="154">
        <f t="array" ref="GB280">IFERROR(INDEX($N115:$N129,MATCH(1,IF($L115:$L129&lt;=GB$165,IF($M115:$M129&gt;=GB$165,1)),0))*$B115/12,0)</f>
        <v>0</v>
      </c>
      <c r="GC280" s="154">
        <f t="array" ref="GC280">IFERROR(INDEX($N115:$N129,MATCH(1,IF($L115:$L129&lt;=GC$165,IF($M115:$M129&gt;=GC$165,1)),0))*$B115/12,0)</f>
        <v>0</v>
      </c>
      <c r="GD280" s="154">
        <f t="array" ref="GD280">IFERROR(INDEX($N115:$N129,MATCH(1,IF($L115:$L129&lt;=GD$165,IF($M115:$M129&gt;=GD$165,1)),0))*$B115/12,0)</f>
        <v>0</v>
      </c>
      <c r="GE280" s="154">
        <f t="array" ref="GE280">IFERROR(INDEX($N115:$N129,MATCH(1,IF($L115:$L129&lt;=GE$165,IF($M115:$M129&gt;=GE$165,1)),0))*$B115/12,0)</f>
        <v>0</v>
      </c>
      <c r="GF280" s="154">
        <f t="array" ref="GF280">IFERROR(INDEX($N115:$N129,MATCH(1,IF($L115:$L129&lt;=GF$165,IF($M115:$M129&gt;=GF$165,1)),0))*$B115/12,0)</f>
        <v>0</v>
      </c>
      <c r="GG280" s="154">
        <f t="array" ref="GG280">IFERROR(INDEX($N115:$N129,MATCH(1,IF($L115:$L129&lt;=GG$165,IF($M115:$M129&gt;=GG$165,1)),0))*$B115/12,0)</f>
        <v>0</v>
      </c>
      <c r="GH280" s="154">
        <f t="array" ref="GH280">IFERROR(INDEX($N115:$N129,MATCH(1,IF($L115:$L129&lt;=GH$165,IF($M115:$M129&gt;=GH$165,1)),0))*$B115/12,0)</f>
        <v>0</v>
      </c>
      <c r="GI280" s="154">
        <f t="array" ref="GI280">IFERROR(INDEX($N115:$N129,MATCH(1,IF($L115:$L129&lt;=GI$165,IF($M115:$M129&gt;=GI$165,1)),0))*$B115/12,0)</f>
        <v>0</v>
      </c>
      <c r="GJ280" s="154">
        <f t="array" ref="GJ280">IFERROR(INDEX($N115:$N129,MATCH(1,IF($L115:$L129&lt;=GJ$165,IF($M115:$M129&gt;=GJ$165,1)),0))*$B115/12,0)</f>
        <v>0</v>
      </c>
      <c r="GK280" s="154">
        <f t="array" ref="GK280">IFERROR(INDEX($N115:$N129,MATCH(1,IF($L115:$L129&lt;=GK$165,IF($M115:$M129&gt;=GK$165,1)),0))*$B115/12,0)</f>
        <v>0</v>
      </c>
      <c r="GL280" s="154">
        <f t="array" ref="GL280">IFERROR(INDEX($N115:$N129,MATCH(1,IF($L115:$L129&lt;=GL$165,IF($M115:$M129&gt;=GL$165,1)),0))*$B115/12,0)</f>
        <v>0</v>
      </c>
      <c r="GM280" s="154">
        <f t="array" ref="GM280">IFERROR(INDEX($N115:$N129,MATCH(1,IF($L115:$L129&lt;=GM$165,IF($M115:$M129&gt;=GM$165,1)),0))*$B115/12,0)</f>
        <v>0</v>
      </c>
      <c r="GN280" s="154">
        <f t="array" ref="GN280">IFERROR(INDEX($N115:$N129,MATCH(1,IF($L115:$L129&lt;=GN$165,IF($M115:$M129&gt;=GN$165,1)),0))*$B115/12,0)</f>
        <v>0</v>
      </c>
      <c r="GO280" s="154">
        <f t="array" ref="GO280">IFERROR(INDEX($N115:$N129,MATCH(1,IF($L115:$L129&lt;=GO$165,IF($M115:$M129&gt;=GO$165,1)),0))*$B115/12,0)</f>
        <v>0</v>
      </c>
      <c r="GP280" s="154">
        <f t="array" ref="GP280">IFERROR(INDEX($N115:$N129,MATCH(1,IF($L115:$L129&lt;=GP$165,IF($M115:$M129&gt;=GP$165,1)),0))*$B115/12,0)</f>
        <v>0</v>
      </c>
      <c r="GQ280" s="154">
        <f t="array" ref="GQ280">IFERROR(INDEX($N115:$N129,MATCH(1,IF($L115:$L129&lt;=GQ$165,IF($M115:$M129&gt;=GQ$165,1)),0))*$B115/12,0)</f>
        <v>0</v>
      </c>
      <c r="GR280" s="154">
        <f t="array" ref="GR280">IFERROR(INDEX($N115:$N129,MATCH(1,IF($L115:$L129&lt;=GR$165,IF($M115:$M129&gt;=GR$165,1)),0))*$B115/12,0)</f>
        <v>0</v>
      </c>
      <c r="GS280" s="154">
        <f t="array" ref="GS280">IFERROR(INDEX($N115:$N129,MATCH(1,IF($L115:$L129&lt;=GS$165,IF($M115:$M129&gt;=GS$165,1)),0))*$B115/12,0)</f>
        <v>0</v>
      </c>
      <c r="GT280" s="154">
        <f t="array" ref="GT280">IFERROR(INDEX($N115:$N129,MATCH(1,IF($L115:$L129&lt;=GT$165,IF($M115:$M129&gt;=GT$165,1)),0))*$B115/12,0)</f>
        <v>0</v>
      </c>
      <c r="GU280" s="154">
        <f t="array" ref="GU280">IFERROR(INDEX($N115:$N129,MATCH(1,IF($L115:$L129&lt;=GU$165,IF($M115:$M129&gt;=GU$165,1)),0))*$B115/12,0)</f>
        <v>0</v>
      </c>
      <c r="GV280" s="154">
        <f t="array" ref="GV280">IFERROR(INDEX($N115:$N129,MATCH(1,IF($L115:$L129&lt;=GV$165,IF($M115:$M129&gt;=GV$165,1)),0))*$B115/12,0)</f>
        <v>0</v>
      </c>
      <c r="GW280" s="154">
        <f t="array" ref="GW280">IFERROR(INDEX($N115:$N129,MATCH(1,IF($L115:$L129&lt;=GW$165,IF($M115:$M129&gt;=GW$165,1)),0))*$B115/12,0)</f>
        <v>0</v>
      </c>
      <c r="GX280" s="154">
        <f t="array" ref="GX280">IFERROR(INDEX($N115:$N129,MATCH(1,IF($L115:$L129&lt;=GX$165,IF($M115:$M129&gt;=GX$165,1)),0))*$B115/12,0)</f>
        <v>0</v>
      </c>
      <c r="GY280" s="154">
        <f t="array" ref="GY280">IFERROR(INDEX($N115:$N129,MATCH(1,IF($L115:$L129&lt;=GY$165,IF($M115:$M129&gt;=GY$165,1)),0))*$B115/12,0)</f>
        <v>0</v>
      </c>
      <c r="GZ280" s="154">
        <f t="array" ref="GZ280">IFERROR(INDEX($N115:$N129,MATCH(1,IF($L115:$L129&lt;=GZ$165,IF($M115:$M129&gt;=GZ$165,1)),0))*$B115/12,0)</f>
        <v>0</v>
      </c>
      <c r="HA280" s="154">
        <f t="array" ref="HA280">IFERROR(INDEX($N115:$N129,MATCH(1,IF($L115:$L129&lt;=HA$165,IF($M115:$M129&gt;=HA$165,1)),0))*$B115/12,0)</f>
        <v>0</v>
      </c>
      <c r="HB280" s="154">
        <f t="array" ref="HB280">IFERROR(INDEX($N115:$N129,MATCH(1,IF($L115:$L129&lt;=HB$165,IF($M115:$M129&gt;=HB$165,1)),0))*$B115/12,0)</f>
        <v>0</v>
      </c>
      <c r="HC280" s="154">
        <f t="array" ref="HC280">IFERROR(INDEX($N115:$N129,MATCH(1,IF($L115:$L129&lt;=HC$165,IF($M115:$M129&gt;=HC$165,1)),0))*$B115/12,0)</f>
        <v>0</v>
      </c>
      <c r="HD280" s="154">
        <f t="array" ref="HD280">IFERROR(INDEX($N115:$N129,MATCH(1,IF($L115:$L129&lt;=HD$165,IF($M115:$M129&gt;=HD$165,1)),0))*$B115/12,0)</f>
        <v>0</v>
      </c>
      <c r="HE280" s="154">
        <f t="array" ref="HE280">IFERROR(INDEX($N115:$N129,MATCH(1,IF($L115:$L129&lt;=HE$165,IF($M115:$M129&gt;=HE$165,1)),0))*$B115/12,0)</f>
        <v>0</v>
      </c>
      <c r="HF280" s="154">
        <f t="array" ref="HF280">IFERROR(INDEX($N115:$N129,MATCH(1,IF($L115:$L129&lt;=HF$165,IF($M115:$M129&gt;=HF$165,1)),0))*$B115/12,0)</f>
        <v>0</v>
      </c>
      <c r="HG280" s="154">
        <f t="array" ref="HG280">IFERROR(INDEX($N115:$N129,MATCH(1,IF($L115:$L129&lt;=HG$165,IF($M115:$M129&gt;=HG$165,1)),0))*$B115/12,0)</f>
        <v>0</v>
      </c>
      <c r="HH280" s="154">
        <f t="array" ref="HH280">IFERROR(INDEX($N115:$N129,MATCH(1,IF($L115:$L129&lt;=HH$165,IF($M115:$M129&gt;=HH$165,1)),0))*$B115/12,0)</f>
        <v>0</v>
      </c>
      <c r="HI280" s="154">
        <f t="array" ref="HI280">IFERROR(INDEX($N115:$N129,MATCH(1,IF($L115:$L129&lt;=HI$165,IF($M115:$M129&gt;=HI$165,1)),0))*$B115/12,0)</f>
        <v>0</v>
      </c>
      <c r="HJ280" s="154">
        <f t="array" ref="HJ280">IFERROR(INDEX($N115:$N129,MATCH(1,IF($L115:$L129&lt;=HJ$165,IF($M115:$M129&gt;=HJ$165,1)),0))*$B115/12,0)</f>
        <v>0</v>
      </c>
      <c r="HK280" s="154">
        <f t="array" ref="HK280">IFERROR(INDEX($N115:$N129,MATCH(1,IF($L115:$L129&lt;=HK$165,IF($M115:$M129&gt;=HK$165,1)),0))*$B115/12,0)</f>
        <v>0</v>
      </c>
      <c r="HL280" s="154">
        <f t="array" ref="HL280">IFERROR(INDEX($N115:$N129,MATCH(1,IF($L115:$L129&lt;=HL$165,IF($M115:$M129&gt;=HL$165,1)),0))*$B115/12,0)</f>
        <v>0</v>
      </c>
      <c r="HM280" s="154">
        <f t="array" ref="HM280">IFERROR(INDEX($N115:$N129,MATCH(1,IF($L115:$L129&lt;=HM$165,IF($M115:$M129&gt;=HM$165,1)),0))*$B115/12,0)</f>
        <v>0</v>
      </c>
      <c r="HN280" s="154">
        <f t="array" ref="HN280">IFERROR(INDEX($N115:$N129,MATCH(1,IF($L115:$L129&lt;=HN$165,IF($M115:$M129&gt;=HN$165,1)),0))*$B115/12,0)</f>
        <v>0</v>
      </c>
      <c r="HO280" s="154">
        <f t="array" ref="HO280">IFERROR(INDEX($N115:$N129,MATCH(1,IF($L115:$L129&lt;=HO$165,IF($M115:$M129&gt;=HO$165,1)),0))*$B115/12,0)</f>
        <v>0</v>
      </c>
      <c r="HP280" s="154">
        <f t="array" ref="HP280">IFERROR(INDEX($N115:$N129,MATCH(1,IF($L115:$L129&lt;=HP$165,IF($M115:$M129&gt;=HP$165,1)),0))*$B115/12,0)</f>
        <v>0</v>
      </c>
      <c r="HQ280" s="154">
        <f t="array" ref="HQ280">IFERROR(INDEX($N115:$N129,MATCH(1,IF($L115:$L129&lt;=HQ$165,IF($M115:$M129&gt;=HQ$165,1)),0))*$B115/12,0)</f>
        <v>0</v>
      </c>
      <c r="HR280" s="154">
        <f t="array" ref="HR280">IFERROR(INDEX($N115:$N129,MATCH(1,IF($L115:$L129&lt;=HR$165,IF($M115:$M129&gt;=HR$165,1)),0))*$B115/12,0)</f>
        <v>0</v>
      </c>
      <c r="HS280" s="154">
        <f t="array" ref="HS280">IFERROR(INDEX($N115:$N129,MATCH(1,IF($L115:$L129&lt;=HS$165,IF($M115:$M129&gt;=HS$165,1)),0))*$B115/12,0)</f>
        <v>0</v>
      </c>
      <c r="HT280" s="154">
        <f t="array" ref="HT280">IFERROR(INDEX($N115:$N129,MATCH(1,IF($L115:$L129&lt;=HT$165,IF($M115:$M129&gt;=HT$165,1)),0))*$B115/12,0)</f>
        <v>0</v>
      </c>
      <c r="HU280" s="154">
        <f t="array" ref="HU280">IFERROR(INDEX($N115:$N129,MATCH(1,IF($L115:$L129&lt;=HU$165,IF($M115:$M129&gt;=HU$165,1)),0))*$B115/12,0)</f>
        <v>0</v>
      </c>
      <c r="HV280" s="154">
        <f t="array" ref="HV280">IFERROR(INDEX($N115:$N129,MATCH(1,IF($L115:$L129&lt;=HV$165,IF($M115:$M129&gt;=HV$165,1)),0))*$B115/12,0)</f>
        <v>0</v>
      </c>
      <c r="HW280" s="154">
        <f t="array" ref="HW280">IFERROR(INDEX($N115:$N129,MATCH(1,IF($L115:$L129&lt;=HW$165,IF($M115:$M129&gt;=HW$165,1)),0))*$B115/12,0)</f>
        <v>0</v>
      </c>
      <c r="HX280" s="154">
        <f t="array" ref="HX280">IFERROR(INDEX($N115:$N129,MATCH(1,IF($L115:$L129&lt;=HX$165,IF($M115:$M129&gt;=HX$165,1)),0))*$B115/12,0)</f>
        <v>0</v>
      </c>
      <c r="HY280" s="154">
        <f t="array" ref="HY280">IFERROR(INDEX($N115:$N129,MATCH(1,IF($L115:$L129&lt;=HY$165,IF($M115:$M129&gt;=HY$165,1)),0))*$B115/12,0)</f>
        <v>0</v>
      </c>
      <c r="HZ280" s="154">
        <f t="array" ref="HZ280">IFERROR(INDEX($N115:$N129,MATCH(1,IF($L115:$L129&lt;=HZ$165,IF($M115:$M129&gt;=HZ$165,1)),0))*$B115/12,0)</f>
        <v>0</v>
      </c>
      <c r="IA280" s="154">
        <f t="array" ref="IA280">IFERROR(INDEX($N115:$N129,MATCH(1,IF($L115:$L129&lt;=IA$165,IF($M115:$M129&gt;=IA$165,1)),0))*$B115/12,0)</f>
        <v>0</v>
      </c>
      <c r="IB280" s="154">
        <f t="array" ref="IB280">IFERROR(INDEX($N115:$N129,MATCH(1,IF($L115:$L129&lt;=IB$165,IF($M115:$M129&gt;=IB$165,1)),0))*$B115/12,0)</f>
        <v>0</v>
      </c>
      <c r="IC280" s="154">
        <f t="array" ref="IC280">IFERROR(INDEX($N115:$N129,MATCH(1,IF($L115:$L129&lt;=IC$165,IF($M115:$M129&gt;=IC$165,1)),0))*$B115/12,0)</f>
        <v>0</v>
      </c>
      <c r="ID280" s="154">
        <f t="array" ref="ID280">IFERROR(INDEX($N115:$N129,MATCH(1,IF($L115:$L129&lt;=ID$165,IF($M115:$M129&gt;=ID$165,1)),0))*$B115/12,0)</f>
        <v>0</v>
      </c>
      <c r="IE280" s="154">
        <f t="array" ref="IE280">IFERROR(INDEX($N115:$N129,MATCH(1,IF($L115:$L129&lt;=IE$165,IF($M115:$M129&gt;=IE$165,1)),0))*$B115/12,0)</f>
        <v>0</v>
      </c>
      <c r="IF280" s="154">
        <f t="array" ref="IF280">IFERROR(INDEX($N115:$N129,MATCH(1,IF($L115:$L129&lt;=IF$165,IF($M115:$M129&gt;=IF$165,1)),0))*$B115/12,0)</f>
        <v>0</v>
      </c>
      <c r="IG280" s="154">
        <f t="array" ref="IG280">IFERROR(INDEX($N115:$N129,MATCH(1,IF($L115:$L129&lt;=IG$165,IF($M115:$M129&gt;=IG$165,1)),0))*$B115/12,0)</f>
        <v>0</v>
      </c>
      <c r="IH280" s="154">
        <f t="array" ref="IH280">IFERROR(INDEX($N115:$N129,MATCH(1,IF($L115:$L129&lt;=IH$165,IF($M115:$M129&gt;=IH$165,1)),0))*$B115/12,0)</f>
        <v>0</v>
      </c>
      <c r="II280" s="154">
        <f t="array" ref="II280">IFERROR(INDEX($N115:$N129,MATCH(1,IF($L115:$L129&lt;=II$165,IF($M115:$M129&gt;=II$165,1)),0))*$B115/12,0)</f>
        <v>0</v>
      </c>
      <c r="IJ280" s="154">
        <f t="array" ref="IJ280">IFERROR(INDEX($N115:$N129,MATCH(1,IF($L115:$L129&lt;=IJ$165,IF($M115:$M129&gt;=IJ$165,1)),0))*$B115/12,0)</f>
        <v>0</v>
      </c>
      <c r="IK280" s="154">
        <f t="array" ref="IK280">IFERROR(INDEX($N115:$N129,MATCH(1,IF($L115:$L129&lt;=IK$165,IF($M115:$M129&gt;=IK$165,1)),0))*$B115/12,0)</f>
        <v>0</v>
      </c>
      <c r="IL280" s="154">
        <f t="array" ref="IL280">IFERROR(INDEX($N115:$N129,MATCH(1,IF($L115:$L129&lt;=IL$165,IF($M115:$M129&gt;=IL$165,1)),0))*$B115/12,0)</f>
        <v>0</v>
      </c>
      <c r="IM280" s="154">
        <f t="array" ref="IM280">IFERROR(INDEX($N115:$N129,MATCH(1,IF($L115:$L129&lt;=IM$165,IF($M115:$M129&gt;=IM$165,1)),0))*$B115/12,0)</f>
        <v>0</v>
      </c>
      <c r="IN280" s="154">
        <f t="array" ref="IN280">IFERROR(INDEX($N115:$N129,MATCH(1,IF($L115:$L129&lt;=IN$165,IF($M115:$M129&gt;=IN$165,1)),0))*$B115/12,0)</f>
        <v>0</v>
      </c>
      <c r="IO280" s="154">
        <f t="array" ref="IO280">IFERROR(INDEX($N115:$N129,MATCH(1,IF($L115:$L129&lt;=IO$165,IF($M115:$M129&gt;=IO$165,1)),0))*$B115/12,0)</f>
        <v>0</v>
      </c>
      <c r="IP280" s="154">
        <f t="array" ref="IP280">IFERROR(INDEX($N115:$N129,MATCH(1,IF($L115:$L129&lt;=IP$165,IF($M115:$M129&gt;=IP$165,1)),0))*$B115/12,0)</f>
        <v>0</v>
      </c>
      <c r="IQ280" s="154">
        <f t="array" ref="IQ280">IFERROR(INDEX($N115:$N129,MATCH(1,IF($L115:$L129&lt;=IQ$165,IF($M115:$M129&gt;=IQ$165,1)),0))*$B115/12,0)</f>
        <v>0</v>
      </c>
      <c r="IR280" s="154">
        <f t="array" ref="IR280">IFERROR(INDEX($N115:$N129,MATCH(1,IF($L115:$L129&lt;=IR$165,IF($M115:$M129&gt;=IR$165,1)),0))*$B115/12,0)</f>
        <v>0</v>
      </c>
      <c r="IS280" s="154">
        <f t="array" ref="IS280">IFERROR(INDEX($N115:$N129,MATCH(1,IF($L115:$L129&lt;=IS$165,IF($M115:$M129&gt;=IS$165,1)),0))*$B115/12,0)</f>
        <v>0</v>
      </c>
      <c r="IT280" s="154">
        <f t="array" ref="IT280">IFERROR(INDEX($N115:$N129,MATCH(1,IF($L115:$L129&lt;=IT$165,IF($M115:$M129&gt;=IT$165,1)),0))*$B115/12,0)</f>
        <v>0</v>
      </c>
      <c r="IU280" s="154">
        <f t="array" ref="IU280">IFERROR(INDEX($N115:$N129,MATCH(1,IF($L115:$L129&lt;=IU$165,IF($M115:$M129&gt;=IU$165,1)),0))*$B115/12,0)</f>
        <v>0</v>
      </c>
      <c r="IV280" s="154">
        <f t="array" ref="IV280">IFERROR(INDEX($N115:$N129,MATCH(1,IF($L115:$L129&lt;=IV$165,IF($M115:$M129&gt;=IV$165,1)),0))*$B115/12,0)</f>
        <v>0</v>
      </c>
      <c r="IW280" s="154">
        <f t="array" ref="IW280">IFERROR(INDEX($N115:$N129,MATCH(1,IF($L115:$L129&lt;=IW$165,IF($M115:$M129&gt;=IW$165,1)),0))*$B115/12,0)</f>
        <v>0</v>
      </c>
      <c r="IX280" s="154">
        <f t="array" ref="IX280">IFERROR(INDEX($N115:$N129,MATCH(1,IF($L115:$L129&lt;=IX$165,IF($M115:$M129&gt;=IX$165,1)),0))*$B115/12,0)</f>
        <v>0</v>
      </c>
      <c r="IY280" s="154">
        <f t="array" ref="IY280">IFERROR(INDEX($N115:$N129,MATCH(1,IF($L115:$L129&lt;=IY$165,IF($M115:$M129&gt;=IY$165,1)),0))*$B115/12,0)</f>
        <v>0</v>
      </c>
      <c r="IZ280" s="154">
        <f t="array" ref="IZ280">IFERROR(INDEX($N115:$N129,MATCH(1,IF($L115:$L129&lt;=IZ$165,IF($M115:$M129&gt;=IZ$165,1)),0))*$B115/12,0)</f>
        <v>0</v>
      </c>
      <c r="JA280" s="154">
        <f t="array" ref="JA280">IFERROR(INDEX($N115:$N129,MATCH(1,IF($L115:$L129&lt;=JA$165,IF($M115:$M129&gt;=JA$165,1)),0))*$B115/12,0)</f>
        <v>0</v>
      </c>
      <c r="JB280" s="154">
        <f t="array" ref="JB280">IFERROR(INDEX($N115:$N129,MATCH(1,IF($L115:$L129&lt;=JB$165,IF($M115:$M129&gt;=JB$165,1)),0))*$B115/12,0)</f>
        <v>0</v>
      </c>
      <c r="JC280" s="154">
        <f t="array" ref="JC280">IFERROR(INDEX($N115:$N129,MATCH(1,IF($L115:$L129&lt;=JC$165,IF($M115:$M129&gt;=JC$165,1)),0))*$B115/12,0)</f>
        <v>0</v>
      </c>
      <c r="JD280" s="154">
        <f t="array" ref="JD280">IFERROR(INDEX($N115:$N129,MATCH(1,IF($L115:$L129&lt;=JD$165,IF($M115:$M129&gt;=JD$165,1)),0))*$B115/12,0)</f>
        <v>0</v>
      </c>
      <c r="JE280" s="154">
        <f t="array" ref="JE280">IFERROR(INDEX($N115:$N129,MATCH(1,IF($L115:$L129&lt;=JE$165,IF($M115:$M129&gt;=JE$165,1)),0))*$B115/12,0)</f>
        <v>0</v>
      </c>
      <c r="JF280" s="154">
        <f t="array" ref="JF280">IFERROR(INDEX($N115:$N129,MATCH(1,IF($L115:$L129&lt;=JF$165,IF($M115:$M129&gt;=JF$165,1)),0))*$B115/12,0)</f>
        <v>0</v>
      </c>
      <c r="JG280" s="154">
        <f t="array" ref="JG280">IFERROR(INDEX($N115:$N129,MATCH(1,IF($L115:$L129&lt;=JG$165,IF($M115:$M129&gt;=JG$165,1)),0))*$B115/12,0)</f>
        <v>0</v>
      </c>
      <c r="JH280" s="154">
        <f t="array" ref="JH280">IFERROR(INDEX($N115:$N129,MATCH(1,IF($L115:$L129&lt;=JH$165,IF($M115:$M129&gt;=JH$165,1)),0))*$B115/12,0)</f>
        <v>0</v>
      </c>
      <c r="JI280" s="154">
        <f t="array" ref="JI280">IFERROR(INDEX($N115:$N129,MATCH(1,IF($L115:$L129&lt;=JI$165,IF($M115:$M129&gt;=JI$165,1)),0))*$B115/12,0)</f>
        <v>0</v>
      </c>
      <c r="JJ280" s="154">
        <f t="array" ref="JJ280">IFERROR(INDEX($N115:$N129,MATCH(1,IF($L115:$L129&lt;=JJ$165,IF($M115:$M129&gt;=JJ$165,1)),0))*$B115/12,0)</f>
        <v>0</v>
      </c>
      <c r="JK280" s="154">
        <f t="array" ref="JK280">IFERROR(INDEX($N115:$N129,MATCH(1,IF($L115:$L129&lt;=JK$165,IF($M115:$M129&gt;=JK$165,1)),0))*$B115/12,0)</f>
        <v>0</v>
      </c>
      <c r="JL280" s="154">
        <f t="array" ref="JL280">IFERROR(INDEX($N115:$N129,MATCH(1,IF($L115:$L129&lt;=JL$165,IF($M115:$M129&gt;=JL$165,1)),0))*$B115/12,0)</f>
        <v>0</v>
      </c>
      <c r="JM280" s="154">
        <f t="array" ref="JM280">IFERROR(INDEX($N115:$N129,MATCH(1,IF($L115:$L129&lt;=JM$165,IF($M115:$M129&gt;=JM$165,1)),0))*$B115/12,0)</f>
        <v>0</v>
      </c>
      <c r="JN280" s="154">
        <f t="array" ref="JN280">IFERROR(INDEX($N115:$N129,MATCH(1,IF($L115:$L129&lt;=JN$165,IF($M115:$M129&gt;=JN$165,1)),0))*$B115/12,0)</f>
        <v>0</v>
      </c>
      <c r="JO280" s="154">
        <f t="array" ref="JO280">IFERROR(INDEX($N115:$N129,MATCH(1,IF($L115:$L129&lt;=JO$165,IF($M115:$M129&gt;=JO$165,1)),0))*$B115/12,0)</f>
        <v>0</v>
      </c>
      <c r="JP280" s="154">
        <f t="array" ref="JP280">IFERROR(INDEX($N115:$N129,MATCH(1,IF($L115:$L129&lt;=JP$165,IF($M115:$M129&gt;=JP$165,1)),0))*$B115/12,0)</f>
        <v>0</v>
      </c>
      <c r="JQ280" s="154">
        <f t="array" ref="JQ280">IFERROR(INDEX($N115:$N129,MATCH(1,IF($L115:$L129&lt;=JQ$165,IF($M115:$M129&gt;=JQ$165,1)),0))*$B115/12,0)</f>
        <v>0</v>
      </c>
      <c r="JR280" s="154">
        <f t="array" ref="JR280">IFERROR(INDEX($N115:$N129,MATCH(1,IF($L115:$L129&lt;=JR$165,IF($M115:$M129&gt;=JR$165,1)),0))*$B115/12,0)</f>
        <v>0</v>
      </c>
      <c r="JS280" s="154">
        <f t="array" ref="JS280">IFERROR(INDEX($N115:$N129,MATCH(1,IF($L115:$L129&lt;=JS$165,IF($M115:$M129&gt;=JS$165,1)),0))*$B115/12,0)</f>
        <v>0</v>
      </c>
      <c r="JT280" s="154">
        <f t="array" ref="JT280">IFERROR(INDEX($N115:$N129,MATCH(1,IF($L115:$L129&lt;=JT$165,IF($M115:$M129&gt;=JT$165,1)),0))*$B115/12,0)</f>
        <v>0</v>
      </c>
      <c r="JU280" s="154">
        <f t="array" ref="JU280">IFERROR(INDEX($N115:$N129,MATCH(1,IF($L115:$L129&lt;=JU$165,IF($M115:$M129&gt;=JU$165,1)),0))*$B115/12,0)</f>
        <v>0</v>
      </c>
      <c r="JV280" s="154">
        <f t="array" ref="JV280">IFERROR(INDEX($N115:$N129,MATCH(1,IF($L115:$L129&lt;=JV$165,IF($M115:$M129&gt;=JV$165,1)),0))*$B115/12,0)</f>
        <v>0</v>
      </c>
      <c r="JW280" s="154">
        <f t="array" ref="JW280">IFERROR(INDEX($N115:$N129,MATCH(1,IF($L115:$L129&lt;=JW$165,IF($M115:$M129&gt;=JW$165,1)),0))*$B115/12,0)</f>
        <v>0</v>
      </c>
      <c r="JX280" s="154">
        <f t="array" ref="JX280">IFERROR(INDEX($N115:$N129,MATCH(1,IF($L115:$L129&lt;=JX$165,IF($M115:$M129&gt;=JX$165,1)),0))*$B115/12,0)</f>
        <v>0</v>
      </c>
      <c r="JY280" s="154">
        <f t="array" ref="JY280">IFERROR(INDEX($N115:$N129,MATCH(1,IF($L115:$L129&lt;=JY$165,IF($M115:$M129&gt;=JY$165,1)),0))*$B115/12,0)</f>
        <v>0</v>
      </c>
      <c r="JZ280" s="154">
        <f t="array" ref="JZ280">IFERROR(INDEX($N115:$N129,MATCH(1,IF($L115:$L129&lt;=JZ$165,IF($M115:$M129&gt;=JZ$165,1)),0))*$B115/12,0)</f>
        <v>0</v>
      </c>
      <c r="KA280" s="154">
        <f t="array" ref="KA280">IFERROR(INDEX($N115:$N129,MATCH(1,IF($L115:$L129&lt;=KA$165,IF($M115:$M129&gt;=KA$165,1)),0))*$B115/12,0)</f>
        <v>0</v>
      </c>
      <c r="KB280" s="154">
        <f t="array" ref="KB280">IFERROR(INDEX($N115:$N129,MATCH(1,IF($L115:$L129&lt;=KB$165,IF($M115:$M129&gt;=KB$165,1)),0))*$B115/12,0)</f>
        <v>0</v>
      </c>
      <c r="KC280" s="154">
        <f t="array" ref="KC280">IFERROR(INDEX($N115:$N129,MATCH(1,IF($L115:$L129&lt;=KC$165,IF($M115:$M129&gt;=KC$165,1)),0))*$B115/12,0)</f>
        <v>0</v>
      </c>
      <c r="KD280" s="154">
        <f t="array" ref="KD280">IFERROR(INDEX($N115:$N129,MATCH(1,IF($L115:$L129&lt;=KD$165,IF($M115:$M129&gt;=KD$165,1)),0))*$B115/12,0)</f>
        <v>0</v>
      </c>
      <c r="KE280" s="154">
        <f t="array" ref="KE280">IFERROR(INDEX($N115:$N129,MATCH(1,IF($L115:$L129&lt;=KE$165,IF($M115:$M129&gt;=KE$165,1)),0))*$B115/12,0)</f>
        <v>0</v>
      </c>
      <c r="KF280" s="154">
        <f t="array" ref="KF280">IFERROR(INDEX($N115:$N129,MATCH(1,IF($L115:$L129&lt;=KF$165,IF($M115:$M129&gt;=KF$165,1)),0))*$B115/12,0)</f>
        <v>0</v>
      </c>
      <c r="KG280" s="154">
        <f t="array" ref="KG280">IFERROR(INDEX($N115:$N129,MATCH(1,IF($L115:$L129&lt;=KG$165,IF($M115:$M129&gt;=KG$165,1)),0))*$B115/12,0)</f>
        <v>0</v>
      </c>
      <c r="KH280" s="154">
        <f t="array" ref="KH280">IFERROR(INDEX($N115:$N129,MATCH(1,IF($L115:$L129&lt;=KH$165,IF($M115:$M129&gt;=KH$165,1)),0))*$B115/12,0)</f>
        <v>0</v>
      </c>
      <c r="KI280" s="154">
        <f t="array" ref="KI280">IFERROR(INDEX($N115:$N129,MATCH(1,IF($L115:$L129&lt;=KI$165,IF($M115:$M129&gt;=KI$165,1)),0))*$B115/12,0)</f>
        <v>0</v>
      </c>
      <c r="KJ280" s="154">
        <f t="array" ref="KJ280">IFERROR(INDEX($N115:$N129,MATCH(1,IF($L115:$L129&lt;=KJ$165,IF($M115:$M129&gt;=KJ$165,1)),0))*$B115/12,0)</f>
        <v>0</v>
      </c>
      <c r="KK280" s="154">
        <f t="array" ref="KK280">IFERROR(INDEX($N115:$N129,MATCH(1,IF($L115:$L129&lt;=KK$165,IF($M115:$M129&gt;=KK$165,1)),0))*$B115/12,0)</f>
        <v>0</v>
      </c>
      <c r="KL280" s="154">
        <f t="array" ref="KL280">IFERROR(INDEX($N115:$N129,MATCH(1,IF($L115:$L129&lt;=KL$165,IF($M115:$M129&gt;=KL$165,1)),0))*$B115/12,0)</f>
        <v>0</v>
      </c>
      <c r="KM280" s="154">
        <f t="array" ref="KM280">IFERROR(INDEX($N115:$N129,MATCH(1,IF($L115:$L129&lt;=KM$165,IF($M115:$M129&gt;=KM$165,1)),0))*$B115/12,0)</f>
        <v>0</v>
      </c>
      <c r="KN280" s="154">
        <f t="array" ref="KN280">IFERROR(INDEX($N115:$N129,MATCH(1,IF($L115:$L129&lt;=KN$165,IF($M115:$M129&gt;=KN$165,1)),0))*$B115/12,0)</f>
        <v>0</v>
      </c>
      <c r="KO280" s="154">
        <f t="array" ref="KO280">IFERROR(INDEX($N115:$N129,MATCH(1,IF($L115:$L129&lt;=KO$165,IF($M115:$M129&gt;=KO$165,1)),0))*$B115/12,0)</f>
        <v>0</v>
      </c>
      <c r="KP280" s="154">
        <f t="array" ref="KP280">IFERROR(INDEX($N115:$N129,MATCH(1,IF($L115:$L129&lt;=KP$165,IF($M115:$M129&gt;=KP$165,1)),0))*$B115/12,0)</f>
        <v>0</v>
      </c>
      <c r="KQ280" s="154">
        <f t="array" ref="KQ280">IFERROR(INDEX($N115:$N129,MATCH(1,IF($L115:$L129&lt;=KQ$165,IF($M115:$M129&gt;=KQ$165,1)),0))*$B115/12,0)</f>
        <v>0</v>
      </c>
      <c r="KR280" s="154">
        <f t="array" ref="KR280">IFERROR(INDEX($N115:$N129,MATCH(1,IF($L115:$L129&lt;=KR$165,IF($M115:$M129&gt;=KR$165,1)),0))*$B115/12,0)</f>
        <v>0</v>
      </c>
      <c r="KS280" s="154">
        <f t="array" ref="KS280">IFERROR(INDEX($N115:$N129,MATCH(1,IF($L115:$L129&lt;=KS$165,IF($M115:$M129&gt;=KS$165,1)),0))*$B115/12,0)</f>
        <v>0</v>
      </c>
      <c r="KT280" s="154">
        <f t="array" ref="KT280">IFERROR(INDEX($N115:$N129,MATCH(1,IF($L115:$L129&lt;=KT$165,IF($M115:$M129&gt;=KT$165,1)),0))*$B115/12,0)</f>
        <v>0</v>
      </c>
      <c r="KU280" s="154">
        <f t="array" ref="KU280">IFERROR(INDEX($N115:$N129,MATCH(1,IF($L115:$L129&lt;=KU$165,IF($M115:$M129&gt;=KU$165,1)),0))*$B115/12,0)</f>
        <v>0</v>
      </c>
      <c r="KV280" s="154">
        <f t="array" ref="KV280">IFERROR(INDEX($N115:$N129,MATCH(1,IF($L115:$L129&lt;=KV$165,IF($M115:$M129&gt;=KV$165,1)),0))*$B115/12,0)</f>
        <v>0</v>
      </c>
      <c r="KW280" s="154">
        <f t="array" ref="KW280">IFERROR(INDEX($N115:$N129,MATCH(1,IF($L115:$L129&lt;=KW$165,IF($M115:$M129&gt;=KW$165,1)),0))*$B115/12,0)</f>
        <v>0</v>
      </c>
      <c r="KX280" s="154">
        <f t="array" ref="KX280">IFERROR(INDEX($N115:$N129,MATCH(1,IF($L115:$L129&lt;=KX$165,IF($M115:$M129&gt;=KX$165,1)),0))*$B115/12,0)</f>
        <v>0</v>
      </c>
      <c r="KY280" s="154">
        <f t="array" ref="KY280">IFERROR(INDEX($N115:$N129,MATCH(1,IF($L115:$L129&lt;=KY$165,IF($M115:$M129&gt;=KY$165,1)),0))*$B115/12,0)</f>
        <v>0</v>
      </c>
      <c r="KZ280" s="154">
        <f t="array" ref="KZ280">IFERROR(INDEX($N115:$N129,MATCH(1,IF($L115:$L129&lt;=KZ$165,IF($M115:$M129&gt;=KZ$165,1)),0))*$B115/12,0)</f>
        <v>0</v>
      </c>
      <c r="LA280" s="154">
        <f t="array" ref="LA280">IFERROR(INDEX($N115:$N129,MATCH(1,IF($L115:$L129&lt;=LA$165,IF($M115:$M129&gt;=LA$165,1)),0))*$B115/12,0)</f>
        <v>0</v>
      </c>
      <c r="LB280" s="154">
        <f t="array" ref="LB280">IFERROR(INDEX($N115:$N129,MATCH(1,IF($L115:$L129&lt;=LB$165,IF($M115:$M129&gt;=LB$165,1)),0))*$B115/12,0)</f>
        <v>0</v>
      </c>
      <c r="LC280" s="154">
        <f t="array" ref="LC280">IFERROR(INDEX($N115:$N129,MATCH(1,IF($L115:$L129&lt;=LC$165,IF($M115:$M129&gt;=LC$165,1)),0))*$B115/12,0)</f>
        <v>0</v>
      </c>
      <c r="LD280" s="154">
        <f t="array" ref="LD280">IFERROR(INDEX($N115:$N129,MATCH(1,IF($L115:$L129&lt;=LD$165,IF($M115:$M129&gt;=LD$165,1)),0))*$B115/12,0)</f>
        <v>0</v>
      </c>
      <c r="LE280" s="154">
        <f t="array" ref="LE280">IFERROR(INDEX($N115:$N129,MATCH(1,IF($L115:$L129&lt;=LE$165,IF($M115:$M129&gt;=LE$165,1)),0))*$B115/12,0)</f>
        <v>0</v>
      </c>
      <c r="LF280" s="154">
        <f t="array" ref="LF280">IFERROR(INDEX($N115:$N129,MATCH(1,IF($L115:$L129&lt;=LF$165,IF($M115:$M129&gt;=LF$165,1)),0))*$B115/12,0)</f>
        <v>0</v>
      </c>
      <c r="LG280" s="154">
        <f t="array" ref="LG280">IFERROR(INDEX($N115:$N129,MATCH(1,IF($L115:$L129&lt;=LG$165,IF($M115:$M129&gt;=LG$165,1)),0))*$B115/12,0)</f>
        <v>0</v>
      </c>
      <c r="LH280" s="154">
        <f t="array" ref="LH280">IFERROR(INDEX($N115:$N129,MATCH(1,IF($L115:$L129&lt;=LH$165,IF($M115:$M129&gt;=LH$165,1)),0))*$B115/12,0)</f>
        <v>0</v>
      </c>
      <c r="LI280" s="154">
        <f t="array" ref="LI280">IFERROR(INDEX($N115:$N129,MATCH(1,IF($L115:$L129&lt;=LI$165,IF($M115:$M129&gt;=LI$165,1)),0))*$B115/12,0)</f>
        <v>0</v>
      </c>
      <c r="LJ280" s="154">
        <f t="array" ref="LJ280">IFERROR(INDEX($N115:$N129,MATCH(1,IF($L115:$L129&lt;=LJ$165,IF($M115:$M129&gt;=LJ$165,1)),0))*$B115/12,0)</f>
        <v>0</v>
      </c>
      <c r="LK280" s="154">
        <f t="array" ref="LK280">IFERROR(INDEX($N115:$N129,MATCH(1,IF($L115:$L129&lt;=LK$165,IF($M115:$M129&gt;=LK$165,1)),0))*$B115/12,0)</f>
        <v>0</v>
      </c>
      <c r="LL280" s="154">
        <f t="array" ref="LL280">IFERROR(INDEX($N115:$N129,MATCH(1,IF($L115:$L129&lt;=LL$165,IF($M115:$M129&gt;=LL$165,1)),0))*$B115/12,0)</f>
        <v>0</v>
      </c>
      <c r="LM280" s="154">
        <f t="array" ref="LM280">IFERROR(INDEX($N115:$N129,MATCH(1,IF($L115:$L129&lt;=LM$165,IF($M115:$M129&gt;=LM$165,1)),0))*$B115/12,0)</f>
        <v>0</v>
      </c>
      <c r="LN280" s="154">
        <f t="array" ref="LN280">IFERROR(INDEX($N115:$N129,MATCH(1,IF($L115:$L129&lt;=LN$165,IF($M115:$M129&gt;=LN$165,1)),0))*$B115/12,0)</f>
        <v>0</v>
      </c>
      <c r="LO280" s="154">
        <f t="array" ref="LO280">IFERROR(INDEX($N115:$N129,MATCH(1,IF($L115:$L129&lt;=LO$165,IF($M115:$M129&gt;=LO$165,1)),0))*$B115/12,0)</f>
        <v>0</v>
      </c>
      <c r="LP280" s="154">
        <f t="array" ref="LP280">IFERROR(INDEX($N115:$N129,MATCH(1,IF($L115:$L129&lt;=LP$165,IF($M115:$M129&gt;=LP$165,1)),0))*$B115/12,0)</f>
        <v>0</v>
      </c>
      <c r="LQ280" s="154">
        <f t="array" ref="LQ280">IFERROR(INDEX($N115:$N129,MATCH(1,IF($L115:$L129&lt;=LQ$165,IF($M115:$M129&gt;=LQ$165,1)),0))*$B115/12,0)</f>
        <v>0</v>
      </c>
      <c r="LR280" s="154">
        <f t="array" ref="LR280">IFERROR(INDEX($N115:$N129,MATCH(1,IF($L115:$L129&lt;=LR$165,IF($M115:$M129&gt;=LR$165,1)),0))*$B115/12,0)</f>
        <v>0</v>
      </c>
      <c r="LS280" s="154">
        <f t="array" ref="LS280">IFERROR(INDEX($N115:$N129,MATCH(1,IF($L115:$L129&lt;=LS$165,IF($M115:$M129&gt;=LS$165,1)),0))*$B115/12,0)</f>
        <v>0</v>
      </c>
      <c r="LT280" s="154">
        <f t="array" ref="LT280">IFERROR(INDEX($N115:$N129,MATCH(1,IF($L115:$L129&lt;=LT$165,IF($M115:$M129&gt;=LT$165,1)),0))*$B115/12,0)</f>
        <v>0</v>
      </c>
      <c r="LU280" s="154">
        <f t="array" ref="LU280">IFERROR(INDEX($N115:$N129,MATCH(1,IF($L115:$L129&lt;=LU$165,IF($M115:$M129&gt;=LU$165,1)),0))*$B115/12,0)</f>
        <v>0</v>
      </c>
      <c r="LV280" s="154">
        <f t="array" ref="LV280">IFERROR(INDEX($N115:$N129,MATCH(1,IF($L115:$L129&lt;=LV$165,IF($M115:$M129&gt;=LV$165,1)),0))*$B115/12,0)</f>
        <v>0</v>
      </c>
      <c r="LW280" s="154">
        <f t="array" ref="LW280">IFERROR(INDEX($N115:$N129,MATCH(1,IF($L115:$L129&lt;=LW$165,IF($M115:$M129&gt;=LW$165,1)),0))*$B115/12,0)</f>
        <v>0</v>
      </c>
      <c r="LX280" s="154">
        <f t="array" ref="LX280">IFERROR(INDEX($N115:$N129,MATCH(1,IF($L115:$L129&lt;=LX$165,IF($M115:$M129&gt;=LX$165,1)),0))*$B115/12,0)</f>
        <v>0</v>
      </c>
      <c r="LY280" s="154">
        <f t="array" ref="LY280">IFERROR(INDEX($N115:$N129,MATCH(1,IF($L115:$L129&lt;=LY$165,IF($M115:$M129&gt;=LY$165,1)),0))*$B115/12,0)</f>
        <v>0</v>
      </c>
      <c r="LZ280" s="154">
        <f t="array" ref="LZ280">IFERROR(INDEX($N115:$N129,MATCH(1,IF($L115:$L129&lt;=LZ$165,IF($M115:$M129&gt;=LZ$165,1)),0))*$B115/12,0)</f>
        <v>0</v>
      </c>
      <c r="MA280" s="154">
        <f t="array" ref="MA280">IFERROR(INDEX($N115:$N129,MATCH(1,IF($L115:$L129&lt;=MA$165,IF($M115:$M129&gt;=MA$165,1)),0))*$B115/12,0)</f>
        <v>0</v>
      </c>
      <c r="MB280" s="154">
        <f t="array" ref="MB280">IFERROR(INDEX($N115:$N129,MATCH(1,IF($L115:$L129&lt;=MB$165,IF($M115:$M129&gt;=MB$165,1)),0))*$B115/12,0)</f>
        <v>0</v>
      </c>
      <c r="MC280" s="154">
        <f t="array" ref="MC280">IFERROR(INDEX($N115:$N129,MATCH(1,IF($L115:$L129&lt;=MC$165,IF($M115:$M129&gt;=MC$165,1)),0))*$B115/12,0)</f>
        <v>0</v>
      </c>
      <c r="MD280" s="154">
        <f t="array" ref="MD280">IFERROR(INDEX($N115:$N129,MATCH(1,IF($L115:$L129&lt;=MD$165,IF($M115:$M129&gt;=MD$165,1)),0))*$B115/12,0)</f>
        <v>0</v>
      </c>
      <c r="ME280" s="154">
        <f t="array" ref="ME280">IFERROR(INDEX($N115:$N129,MATCH(1,IF($L115:$L129&lt;=ME$165,IF($M115:$M129&gt;=ME$165,1)),0))*$B115/12,0)</f>
        <v>0</v>
      </c>
      <c r="MF280" s="154">
        <f t="array" ref="MF280">IFERROR(INDEX($N115:$N129,MATCH(1,IF($L115:$L129&lt;=MF$165,IF($M115:$M129&gt;=MF$165,1)),0))*$B115/12,0)</f>
        <v>0</v>
      </c>
      <c r="MG280" s="154">
        <f t="array" ref="MG280">IFERROR(INDEX($N115:$N129,MATCH(1,IF($L115:$L129&lt;=MG$165,IF($M115:$M129&gt;=MG$165,1)),0))*$B115/12,0)</f>
        <v>0</v>
      </c>
      <c r="MH280" s="154">
        <f t="array" ref="MH280">IFERROR(INDEX($N115:$N129,MATCH(1,IF($L115:$L129&lt;=MH$165,IF($M115:$M129&gt;=MH$165,1)),0))*$B115/12,0)</f>
        <v>0</v>
      </c>
      <c r="MI280" s="154">
        <f t="array" ref="MI280">IFERROR(INDEX($N115:$N129,MATCH(1,IF($L115:$L129&lt;=MI$165,IF($M115:$M129&gt;=MI$165,1)),0))*$B115/12,0)</f>
        <v>0</v>
      </c>
      <c r="MJ280" s="154">
        <f t="array" ref="MJ280">IFERROR(INDEX($N115:$N129,MATCH(1,IF($L115:$L129&lt;=MJ$165,IF($M115:$M129&gt;=MJ$165,1)),0))*$B115/12,0)</f>
        <v>0</v>
      </c>
      <c r="MK280" s="154">
        <f t="array" ref="MK280">IFERROR(INDEX($N115:$N129,MATCH(1,IF($L115:$L129&lt;=MK$165,IF($M115:$M129&gt;=MK$165,1)),0))*$B115/12,0)</f>
        <v>0</v>
      </c>
      <c r="ML280" s="154">
        <f t="array" ref="ML280">IFERROR(INDEX($N115:$N129,MATCH(1,IF($L115:$L129&lt;=ML$165,IF($M115:$M129&gt;=ML$165,1)),0))*$B115/12,0)</f>
        <v>0</v>
      </c>
      <c r="MM280" s="154">
        <f t="array" ref="MM280">IFERROR(INDEX($N115:$N129,MATCH(1,IF($L115:$L129&lt;=MM$165,IF($M115:$M129&gt;=MM$165,1)),0))*$B115/12,0)</f>
        <v>0</v>
      </c>
      <c r="MN280" s="154">
        <f t="array" ref="MN280">IFERROR(INDEX($N115:$N129,MATCH(1,IF($L115:$L129&lt;=MN$165,IF($M115:$M129&gt;=MN$165,1)),0))*$B115/12,0)</f>
        <v>0</v>
      </c>
      <c r="MO280" s="154">
        <f t="array" ref="MO280">IFERROR(INDEX($N115:$N129,MATCH(1,IF($L115:$L129&lt;=MO$165,IF($M115:$M129&gt;=MO$165,1)),0))*$B115/12,0)</f>
        <v>0</v>
      </c>
      <c r="MP280" s="154">
        <f t="array" ref="MP280">IFERROR(INDEX($N115:$N129,MATCH(1,IF($L115:$L129&lt;=MP$165,IF($M115:$M129&gt;=MP$165,1)),0))*$B115/12,0)</f>
        <v>0</v>
      </c>
      <c r="MQ280" s="154">
        <f t="array" ref="MQ280">IFERROR(INDEX($N115:$N129,MATCH(1,IF($L115:$L129&lt;=MQ$165,IF($M115:$M129&gt;=MQ$165,1)),0))*$B115/12,0)</f>
        <v>0</v>
      </c>
      <c r="MR280" s="154">
        <f t="array" ref="MR280">IFERROR(INDEX($N115:$N129,MATCH(1,IF($L115:$L129&lt;=MR$165,IF($M115:$M129&gt;=MR$165,1)),0))*$B115/12,0)</f>
        <v>0</v>
      </c>
      <c r="MS280" s="154">
        <f t="array" ref="MS280">IFERROR(INDEX($N115:$N129,MATCH(1,IF($L115:$L129&lt;=MS$165,IF($M115:$M129&gt;=MS$165,1)),0))*$B115/12,0)</f>
        <v>0</v>
      </c>
      <c r="MT280" s="154">
        <f t="array" ref="MT280">IFERROR(INDEX($N115:$N129,MATCH(1,IF($L115:$L129&lt;=MT$165,IF($M115:$M129&gt;=MT$165,1)),0))*$B115/12,0)</f>
        <v>0</v>
      </c>
      <c r="MU280" s="154">
        <f t="array" ref="MU280">IFERROR(INDEX($N115:$N129,MATCH(1,IF($L115:$L129&lt;=MU$165,IF($M115:$M129&gt;=MU$165,1)),0))*$B115/12,0)</f>
        <v>0</v>
      </c>
      <c r="MV280" s="154">
        <f t="array" ref="MV280">IFERROR(INDEX($N115:$N129,MATCH(1,IF($L115:$L129&lt;=MV$165,IF($M115:$M129&gt;=MV$165,1)),0))*$B115/12,0)</f>
        <v>0</v>
      </c>
      <c r="MW280" s="154">
        <f t="array" ref="MW280">IFERROR(INDEX($N115:$N129,MATCH(1,IF($L115:$L129&lt;=MW$165,IF($M115:$M129&gt;=MW$165,1)),0))*$B115/12,0)</f>
        <v>0</v>
      </c>
      <c r="MX280" s="154">
        <f t="array" ref="MX280">IFERROR(INDEX($N115:$N129,MATCH(1,IF($L115:$L129&lt;=MX$165,IF($M115:$M129&gt;=MX$165,1)),0))*$B115/12,0)</f>
        <v>0</v>
      </c>
      <c r="MY280" s="154">
        <f t="array" ref="MY280">IFERROR(INDEX($N115:$N129,MATCH(1,IF($L115:$L129&lt;=MY$165,IF($M115:$M129&gt;=MY$165,1)),0))*$B115/12,0)</f>
        <v>0</v>
      </c>
      <c r="MZ280" s="154">
        <f t="array" ref="MZ280">IFERROR(INDEX($N115:$N129,MATCH(1,IF($L115:$L129&lt;=MZ$165,IF($M115:$M129&gt;=MZ$165,1)),0))*$B115/12,0)</f>
        <v>0</v>
      </c>
      <c r="NA280" s="154">
        <f t="array" ref="NA280">IFERROR(INDEX($N115:$N129,MATCH(1,IF($L115:$L129&lt;=NA$165,IF($M115:$M129&gt;=NA$165,1)),0))*$B115/12,0)</f>
        <v>0</v>
      </c>
      <c r="NB280" s="154">
        <f t="array" ref="NB280">IFERROR(INDEX($N115:$N129,MATCH(1,IF($L115:$L129&lt;=NB$165,IF($M115:$M129&gt;=NB$165,1)),0))*$B115/12,0)</f>
        <v>0</v>
      </c>
      <c r="NC280" s="154">
        <f t="array" ref="NC280">IFERROR(INDEX($N115:$N129,MATCH(1,IF($L115:$L129&lt;=NC$165,IF($M115:$M129&gt;=NC$165,1)),0))*$B115/12,0)</f>
        <v>0</v>
      </c>
      <c r="ND280" s="154">
        <f t="array" ref="ND280">IFERROR(INDEX($N115:$N129,MATCH(1,IF($L115:$L129&lt;=ND$165,IF($M115:$M129&gt;=ND$165,1)),0))*$B115/12,0)</f>
        <v>0</v>
      </c>
      <c r="NE280" s="154">
        <f t="array" ref="NE280">IFERROR(INDEX($N115:$N129,MATCH(1,IF($L115:$L129&lt;=NE$165,IF($M115:$M129&gt;=NE$165,1)),0))*$B115/12,0)</f>
        <v>0</v>
      </c>
      <c r="NF280" s="154">
        <f t="array" ref="NF280">IFERROR(INDEX($N115:$N129,MATCH(1,IF($L115:$L129&lt;=NF$165,IF($M115:$M129&gt;=NF$165,1)),0))*$B115/12,0)</f>
        <v>0</v>
      </c>
      <c r="NG280" s="154">
        <f t="array" ref="NG280">IFERROR(INDEX($N115:$N129,MATCH(1,IF($L115:$L129&lt;=NG$165,IF($M115:$M129&gt;=NG$165,1)),0))*$B115/12,0)</f>
        <v>0</v>
      </c>
      <c r="NH280" s="154">
        <f t="array" ref="NH280">IFERROR(INDEX($N115:$N129,MATCH(1,IF($L115:$L129&lt;=NH$165,IF($M115:$M129&gt;=NH$165,1)),0))*$B115/12,0)</f>
        <v>0</v>
      </c>
      <c r="NI280" s="154">
        <f t="array" ref="NI280">IFERROR(INDEX($N115:$N129,MATCH(1,IF($L115:$L129&lt;=NI$165,IF($M115:$M129&gt;=NI$165,1)),0))*$B115/12,0)</f>
        <v>0</v>
      </c>
      <c r="NJ280" s="154">
        <f t="array" ref="NJ280">IFERROR(INDEX($N115:$N129,MATCH(1,IF($L115:$L129&lt;=NJ$165,IF($M115:$M129&gt;=NJ$165,1)),0))*$B115/12,0)</f>
        <v>0</v>
      </c>
      <c r="NK280" s="155">
        <f t="array" ref="NK280">IFERROR(INDEX($N115:$N129,MATCH(1,IF($L115:$L129&lt;=NK$165,IF($M115:$M129&gt;=NK$165,1)),0))*$B115/12,0)</f>
        <v>0</v>
      </c>
    </row>
    <row r="281" spans="1:375" x14ac:dyDescent="0.25">
      <c r="A281" s="156">
        <f t="shared" ref="A281:A292" ca="1" si="475">SUM(D281:NK281)</f>
        <v>4667.353483087325</v>
      </c>
      <c r="B281" s="48" t="s">
        <v>103</v>
      </c>
      <c r="C281" s="153" t="s">
        <v>138</v>
      </c>
      <c r="D281" s="154">
        <f ca="1">IF(AND(D$165&lt;=$E115,D$165&gt;=EOMONTH($D115,0)),IF($G115="NNN",SUM(Expenses!B$20:B$24)*$F115,IF($G115="FSG",0,IF($G115="MG",SUMPRODUCT(Expenses!B$20:B$24,$I115:$I119)*$F115,MAX((Expenses!B$20-$K115/12)*$J115*$F115,0)+MAX((Expenses!B$21-$K116/12)*$J116*$F115,0)+MAX((Expenses!B$22-$K117/12)*$J117*$F115,0)+MAX((Expenses!B$23-$K118/12)*$J118*$F115,0)+MAX((Expenses!B$24-$K119/12)*$J119*$F115,0)))),0)</f>
        <v>2333.2059510226341</v>
      </c>
      <c r="E281" s="154">
        <f ca="1">IF(AND(E$165&lt;=$E115,E$165&gt;=EOMONTH($D115,0)),IF($G115="NNN",SUM(Expenses!C$20:C$24)*$F115,IF($G115="FSG",0,IF($G115="MG",SUMPRODUCT(Expenses!C$20:C$24,$I115:$I119)*$F115,MAX((Expenses!C$20-$K115/12)*$J115*$F115,0)+MAX((Expenses!C$21-$K116/12)*$J116*$F115,0)+MAX((Expenses!C$22-$K117/12)*$J117*$F115,0)+MAX((Expenses!C$23-$K118/12)*$J118*$F115,0)+MAX((Expenses!C$24-$K119/12)*$J119*$F115,0)))),0)</f>
        <v>2334.1475320646914</v>
      </c>
      <c r="F281" s="154">
        <f>IF(AND(F$165&lt;=$E115,F$165&gt;=EOMONTH($D115,0)),IF($G115="NNN",SUM(Expenses!D$20:D$24)*$F115,IF($G115="FSG",0,IF($G115="MG",SUMPRODUCT(Expenses!D$20:D$24,$I115:$I119)*$F115,MAX((Expenses!D$20-$K115/12)*$J115*$F115,0)+MAX((Expenses!D$21-$K116/12)*$J116*$F115,0)+MAX((Expenses!D$22-$K117/12)*$J117*$F115,0)+MAX((Expenses!D$23-$K118/12)*$J118*$F115,0)+MAX((Expenses!D$24-$K119/12)*$J119*$F115,0)))),0)</f>
        <v>0</v>
      </c>
      <c r="G281" s="154">
        <f>IF(AND(G$165&lt;=$E115,G$165&gt;=EOMONTH($D115,0)),IF($G115="NNN",SUM(Expenses!E$20:E$24)*$F115,IF($G115="FSG",0,IF($G115="MG",SUMPRODUCT(Expenses!E$20:E$24,$I115:$I119)*$F115,MAX((Expenses!E$20-$K115/12)*$J115*$F115,0)+MAX((Expenses!E$21-$K116/12)*$J116*$F115,0)+MAX((Expenses!E$22-$K117/12)*$J117*$F115,0)+MAX((Expenses!E$23-$K118/12)*$J118*$F115,0)+MAX((Expenses!E$24-$K119/12)*$J119*$F115,0)))),0)</f>
        <v>0</v>
      </c>
      <c r="H281" s="154">
        <f>IF(AND(H$165&lt;=$E115,H$165&gt;=EOMONTH($D115,0)),IF($G115="NNN",SUM(Expenses!F$20:F$24)*$F115,IF($G115="FSG",0,IF($G115="MG",SUMPRODUCT(Expenses!F$20:F$24,$I115:$I119)*$F115,MAX((Expenses!F$20-$K115/12)*$J115*$F115,0)+MAX((Expenses!F$21-$K116/12)*$J116*$F115,0)+MAX((Expenses!F$22-$K117/12)*$J117*$F115,0)+MAX((Expenses!F$23-$K118/12)*$J118*$F115,0)+MAX((Expenses!F$24-$K119/12)*$J119*$F115,0)))),0)</f>
        <v>0</v>
      </c>
      <c r="I281" s="154">
        <f>IF(AND(I$165&lt;=$E115,I$165&gt;=EOMONTH($D115,0)),IF($G115="NNN",SUM(Expenses!G$20:G$24)*$F115,IF($G115="FSG",0,IF($G115="MG",SUMPRODUCT(Expenses!G$20:G$24,$I115:$I119)*$F115,MAX((Expenses!G$20-$K115/12)*$J115*$F115,0)+MAX((Expenses!G$21-$K116/12)*$J116*$F115,0)+MAX((Expenses!G$22-$K117/12)*$J117*$F115,0)+MAX((Expenses!G$23-$K118/12)*$J118*$F115,0)+MAX((Expenses!G$24-$K119/12)*$J119*$F115,0)))),0)</f>
        <v>0</v>
      </c>
      <c r="J281" s="154">
        <f>IF(AND(J$165&lt;=$E115,J$165&gt;=EOMONTH($D115,0)),IF($G115="NNN",SUM(Expenses!H$20:H$24)*$F115,IF($G115="FSG",0,IF($G115="MG",SUMPRODUCT(Expenses!H$20:H$24,$I115:$I119)*$F115,MAX((Expenses!H$20-$K115/12)*$J115*$F115,0)+MAX((Expenses!H$21-$K116/12)*$J116*$F115,0)+MAX((Expenses!H$22-$K117/12)*$J117*$F115,0)+MAX((Expenses!H$23-$K118/12)*$J118*$F115,0)+MAX((Expenses!H$24-$K119/12)*$J119*$F115,0)))),0)</f>
        <v>0</v>
      </c>
      <c r="K281" s="154">
        <f>IF(AND(K$165&lt;=$E115,K$165&gt;=EOMONTH($D115,0)),IF($G115="NNN",SUM(Expenses!I$20:I$24)*$F115,IF($G115="FSG",0,IF($G115="MG",SUMPRODUCT(Expenses!I$20:I$24,$I115:$I119)*$F115,MAX((Expenses!I$20-$K115/12)*$J115*$F115,0)+MAX((Expenses!I$21-$K116/12)*$J116*$F115,0)+MAX((Expenses!I$22-$K117/12)*$J117*$F115,0)+MAX((Expenses!I$23-$K118/12)*$J118*$F115,0)+MAX((Expenses!I$24-$K119/12)*$J119*$F115,0)))),0)</f>
        <v>0</v>
      </c>
      <c r="L281" s="154">
        <f>IF(AND(L$165&lt;=$E115,L$165&gt;=EOMONTH($D115,0)),IF($G115="NNN",SUM(Expenses!J$20:J$24)*$F115,IF($G115="FSG",0,IF($G115="MG",SUMPRODUCT(Expenses!J$20:J$24,$I115:$I119)*$F115,MAX((Expenses!J$20-$K115/12)*$J115*$F115,0)+MAX((Expenses!J$21-$K116/12)*$J116*$F115,0)+MAX((Expenses!J$22-$K117/12)*$J117*$F115,0)+MAX((Expenses!J$23-$K118/12)*$J118*$F115,0)+MAX((Expenses!J$24-$K119/12)*$J119*$F115,0)))),0)</f>
        <v>0</v>
      </c>
      <c r="M281" s="154">
        <f>IF(AND(M$165&lt;=$E115,M$165&gt;=EOMONTH($D115,0)),IF($G115="NNN",SUM(Expenses!K$20:K$24)*$F115,IF($G115="FSG",0,IF($G115="MG",SUMPRODUCT(Expenses!K$20:K$24,$I115:$I119)*$F115,MAX((Expenses!K$20-$K115/12)*$J115*$F115,0)+MAX((Expenses!K$21-$K116/12)*$J116*$F115,0)+MAX((Expenses!K$22-$K117/12)*$J117*$F115,0)+MAX((Expenses!K$23-$K118/12)*$J118*$F115,0)+MAX((Expenses!K$24-$K119/12)*$J119*$F115,0)))),0)</f>
        <v>0</v>
      </c>
      <c r="N281" s="154">
        <f>IF(AND(N$165&lt;=$E115,N$165&gt;=EOMONTH($D115,0)),IF($G115="NNN",SUM(Expenses!L$20:L$24)*$F115,IF($G115="FSG",0,IF($G115="MG",SUMPRODUCT(Expenses!L$20:L$24,$I115:$I119)*$F115,MAX((Expenses!L$20-$K115/12)*$J115*$F115,0)+MAX((Expenses!L$21-$K116/12)*$J116*$F115,0)+MAX((Expenses!L$22-$K117/12)*$J117*$F115,0)+MAX((Expenses!L$23-$K118/12)*$J118*$F115,0)+MAX((Expenses!L$24-$K119/12)*$J119*$F115,0)))),0)</f>
        <v>0</v>
      </c>
      <c r="O281" s="154">
        <f>IF(AND(O$165&lt;=$E115,O$165&gt;=EOMONTH($D115,0)),IF($G115="NNN",SUM(Expenses!M$20:M$24)*$F115,IF($G115="FSG",0,IF($G115="MG",SUMPRODUCT(Expenses!M$20:M$24,$I115:$I119)*$F115,MAX((Expenses!M$20-$K115/12)*$J115*$F115,0)+MAX((Expenses!M$21-$K116/12)*$J116*$F115,0)+MAX((Expenses!M$22-$K117/12)*$J117*$F115,0)+MAX((Expenses!M$23-$K118/12)*$J118*$F115,0)+MAX((Expenses!M$24-$K119/12)*$J119*$F115,0)))),0)</f>
        <v>0</v>
      </c>
      <c r="P281" s="154">
        <f>IF(AND(P$165&lt;=$E115,P$165&gt;=EOMONTH($D115,0)),IF($G115="NNN",SUM(Expenses!N$20:N$24)*$F115,IF($G115="FSG",0,IF($G115="MG",SUMPRODUCT(Expenses!N$20:N$24,$I115:$I119)*$F115,MAX((Expenses!N$20-$K115/12)*$J115*$F115,0)+MAX((Expenses!N$21-$K116/12)*$J116*$F115,0)+MAX((Expenses!N$22-$K117/12)*$J117*$F115,0)+MAX((Expenses!N$23-$K118/12)*$J118*$F115,0)+MAX((Expenses!N$24-$K119/12)*$J119*$F115,0)))),0)</f>
        <v>0</v>
      </c>
      <c r="Q281" s="154">
        <f>IF(AND(Q$165&lt;=$E115,Q$165&gt;=EOMONTH($D115,0)),IF($G115="NNN",SUM(Expenses!O$20:O$24)*$F115,IF($G115="FSG",0,IF($G115="MG",SUMPRODUCT(Expenses!O$20:O$24,$I115:$I119)*$F115,MAX((Expenses!O$20-$K115/12)*$J115*$F115,0)+MAX((Expenses!O$21-$K116/12)*$J116*$F115,0)+MAX((Expenses!O$22-$K117/12)*$J117*$F115,0)+MAX((Expenses!O$23-$K118/12)*$J118*$F115,0)+MAX((Expenses!O$24-$K119/12)*$J119*$F115,0)))),0)</f>
        <v>0</v>
      </c>
      <c r="R281" s="154">
        <f>IF(AND(R$165&lt;=$E115,R$165&gt;=EOMONTH($D115,0)),IF($G115="NNN",SUM(Expenses!P$20:P$24)*$F115,IF($G115="FSG",0,IF($G115="MG",SUMPRODUCT(Expenses!P$20:P$24,$I115:$I119)*$F115,MAX((Expenses!P$20-$K115/12)*$J115*$F115,0)+MAX((Expenses!P$21-$K116/12)*$J116*$F115,0)+MAX((Expenses!P$22-$K117/12)*$J117*$F115,0)+MAX((Expenses!P$23-$K118/12)*$J118*$F115,0)+MAX((Expenses!P$24-$K119/12)*$J119*$F115,0)))),0)</f>
        <v>0</v>
      </c>
      <c r="S281" s="154">
        <f>IF(AND(S$165&lt;=$E115,S$165&gt;=EOMONTH($D115,0)),IF($G115="NNN",SUM(Expenses!Q$20:Q$24)*$F115,IF($G115="FSG",0,IF($G115="MG",SUMPRODUCT(Expenses!Q$20:Q$24,$I115:$I119)*$F115,MAX((Expenses!Q$20-$K115/12)*$J115*$F115,0)+MAX((Expenses!Q$21-$K116/12)*$J116*$F115,0)+MAX((Expenses!Q$22-$K117/12)*$J117*$F115,0)+MAX((Expenses!Q$23-$K118/12)*$J118*$F115,0)+MAX((Expenses!Q$24-$K119/12)*$J119*$F115,0)))),0)</f>
        <v>0</v>
      </c>
      <c r="T281" s="154">
        <f>IF(AND(T$165&lt;=$E115,T$165&gt;=EOMONTH($D115,0)),IF($G115="NNN",SUM(Expenses!R$20:R$24)*$F115,IF($G115="FSG",0,IF($G115="MG",SUMPRODUCT(Expenses!R$20:R$24,$I115:$I119)*$F115,MAX((Expenses!R$20-$K115/12)*$J115*$F115,0)+MAX((Expenses!R$21-$K116/12)*$J116*$F115,0)+MAX((Expenses!R$22-$K117/12)*$J117*$F115,0)+MAX((Expenses!R$23-$K118/12)*$J118*$F115,0)+MAX((Expenses!R$24-$K119/12)*$J119*$F115,0)))),0)</f>
        <v>0</v>
      </c>
      <c r="U281" s="154">
        <f>IF(AND(U$165&lt;=$E115,U$165&gt;=EOMONTH($D115,0)),IF($G115="NNN",SUM(Expenses!S$20:S$24)*$F115,IF($G115="FSG",0,IF($G115="MG",SUMPRODUCT(Expenses!S$20:S$24,$I115:$I119)*$F115,MAX((Expenses!S$20-$K115/12)*$J115*$F115,0)+MAX((Expenses!S$21-$K116/12)*$J116*$F115,0)+MAX((Expenses!S$22-$K117/12)*$J117*$F115,0)+MAX((Expenses!S$23-$K118/12)*$J118*$F115,0)+MAX((Expenses!S$24-$K119/12)*$J119*$F115,0)))),0)</f>
        <v>0</v>
      </c>
      <c r="V281" s="154">
        <f>IF(AND(V$165&lt;=$E115,V$165&gt;=EOMONTH($D115,0)),IF($G115="NNN",SUM(Expenses!T$20:T$24)*$F115,IF($G115="FSG",0,IF($G115="MG",SUMPRODUCT(Expenses!T$20:T$24,$I115:$I119)*$F115,MAX((Expenses!T$20-$K115/12)*$J115*$F115,0)+MAX((Expenses!T$21-$K116/12)*$J116*$F115,0)+MAX((Expenses!T$22-$K117/12)*$J117*$F115,0)+MAX((Expenses!T$23-$K118/12)*$J118*$F115,0)+MAX((Expenses!T$24-$K119/12)*$J119*$F115,0)))),0)</f>
        <v>0</v>
      </c>
      <c r="W281" s="154">
        <f>IF(AND(W$165&lt;=$E115,W$165&gt;=EOMONTH($D115,0)),IF($G115="NNN",SUM(Expenses!U$20:U$24)*$F115,IF($G115="FSG",0,IF($G115="MG",SUMPRODUCT(Expenses!U$20:U$24,$I115:$I119)*$F115,MAX((Expenses!U$20-$K115/12)*$J115*$F115,0)+MAX((Expenses!U$21-$K116/12)*$J116*$F115,0)+MAX((Expenses!U$22-$K117/12)*$J117*$F115,0)+MAX((Expenses!U$23-$K118/12)*$J118*$F115,0)+MAX((Expenses!U$24-$K119/12)*$J119*$F115,0)))),0)</f>
        <v>0</v>
      </c>
      <c r="X281" s="154">
        <f>IF(AND(X$165&lt;=$E115,X$165&gt;=EOMONTH($D115,0)),IF($G115="NNN",SUM(Expenses!V$20:V$24)*$F115,IF($G115="FSG",0,IF($G115="MG",SUMPRODUCT(Expenses!V$20:V$24,$I115:$I119)*$F115,MAX((Expenses!V$20-$K115/12)*$J115*$F115,0)+MAX((Expenses!V$21-$K116/12)*$J116*$F115,0)+MAX((Expenses!V$22-$K117/12)*$J117*$F115,0)+MAX((Expenses!V$23-$K118/12)*$J118*$F115,0)+MAX((Expenses!V$24-$K119/12)*$J119*$F115,0)))),0)</f>
        <v>0</v>
      </c>
      <c r="Y281" s="154">
        <f>IF(AND(Y$165&lt;=$E115,Y$165&gt;=EOMONTH($D115,0)),IF($G115="NNN",SUM(Expenses!W$20:W$24)*$F115,IF($G115="FSG",0,IF($G115="MG",SUMPRODUCT(Expenses!W$20:W$24,$I115:$I119)*$F115,MAX((Expenses!W$20-$K115/12)*$J115*$F115,0)+MAX((Expenses!W$21-$K116/12)*$J116*$F115,0)+MAX((Expenses!W$22-$K117/12)*$J117*$F115,0)+MAX((Expenses!W$23-$K118/12)*$J118*$F115,0)+MAX((Expenses!W$24-$K119/12)*$J119*$F115,0)))),0)</f>
        <v>0</v>
      </c>
      <c r="Z281" s="154">
        <f>IF(AND(Z$165&lt;=$E115,Z$165&gt;=EOMONTH($D115,0)),IF($G115="NNN",SUM(Expenses!X$20:X$24)*$F115,IF($G115="FSG",0,IF($G115="MG",SUMPRODUCT(Expenses!X$20:X$24,$I115:$I119)*$F115,MAX((Expenses!X$20-$K115/12)*$J115*$F115,0)+MAX((Expenses!X$21-$K116/12)*$J116*$F115,0)+MAX((Expenses!X$22-$K117/12)*$J117*$F115,0)+MAX((Expenses!X$23-$K118/12)*$J118*$F115,0)+MAX((Expenses!X$24-$K119/12)*$J119*$F115,0)))),0)</f>
        <v>0</v>
      </c>
      <c r="AA281" s="154">
        <f>IF(AND(AA$165&lt;=$E115,AA$165&gt;=EOMONTH($D115,0)),IF($G115="NNN",SUM(Expenses!Y$20:Y$24)*$F115,IF($G115="FSG",0,IF($G115="MG",SUMPRODUCT(Expenses!Y$20:Y$24,$I115:$I119)*$F115,MAX((Expenses!Y$20-$K115/12)*$J115*$F115,0)+MAX((Expenses!Y$21-$K116/12)*$J116*$F115,0)+MAX((Expenses!Y$22-$K117/12)*$J117*$F115,0)+MAX((Expenses!Y$23-$K118/12)*$J118*$F115,0)+MAX((Expenses!Y$24-$K119/12)*$J119*$F115,0)))),0)</f>
        <v>0</v>
      </c>
      <c r="AB281" s="154">
        <f>IF(AND(AB$165&lt;=$E115,AB$165&gt;=EOMONTH($D115,0)),IF($G115="NNN",SUM(Expenses!Z$20:Z$24)*$F115,IF($G115="FSG",0,IF($G115="MG",SUMPRODUCT(Expenses!Z$20:Z$24,$I115:$I119)*$F115,MAX((Expenses!Z$20-$K115/12)*$J115*$F115,0)+MAX((Expenses!Z$21-$K116/12)*$J116*$F115,0)+MAX((Expenses!Z$22-$K117/12)*$J117*$F115,0)+MAX((Expenses!Z$23-$K118/12)*$J118*$F115,0)+MAX((Expenses!Z$24-$K119/12)*$J119*$F115,0)))),0)</f>
        <v>0</v>
      </c>
      <c r="AC281" s="154">
        <f>IF(AND(AC$165&lt;=$E115,AC$165&gt;=EOMONTH($D115,0)),IF($G115="NNN",SUM(Expenses!AA$20:AA$24)*$F115,IF($G115="FSG",0,IF($G115="MG",SUMPRODUCT(Expenses!AA$20:AA$24,$I115:$I119)*$F115,MAX((Expenses!AA$20-$K115/12)*$J115*$F115,0)+MAX((Expenses!AA$21-$K116/12)*$J116*$F115,0)+MAX((Expenses!AA$22-$K117/12)*$J117*$F115,0)+MAX((Expenses!AA$23-$K118/12)*$J118*$F115,0)+MAX((Expenses!AA$24-$K119/12)*$J119*$F115,0)))),0)</f>
        <v>0</v>
      </c>
      <c r="AD281" s="154">
        <f>IF(AND(AD$165&lt;=$E115,AD$165&gt;=EOMONTH($D115,0)),IF($G115="NNN",SUM(Expenses!AB$20:AB$24)*$F115,IF($G115="FSG",0,IF($G115="MG",SUMPRODUCT(Expenses!AB$20:AB$24,$I115:$I119)*$F115,MAX((Expenses!AB$20-$K115/12)*$J115*$F115,0)+MAX((Expenses!AB$21-$K116/12)*$J116*$F115,0)+MAX((Expenses!AB$22-$K117/12)*$J117*$F115,0)+MAX((Expenses!AB$23-$K118/12)*$J118*$F115,0)+MAX((Expenses!AB$24-$K119/12)*$J119*$F115,0)))),0)</f>
        <v>0</v>
      </c>
      <c r="AE281" s="154">
        <f>IF(AND(AE$165&lt;=$E115,AE$165&gt;=EOMONTH($D115,0)),IF($G115="NNN",SUM(Expenses!AC$20:AC$24)*$F115,IF($G115="FSG",0,IF($G115="MG",SUMPRODUCT(Expenses!AC$20:AC$24,$I115:$I119)*$F115,MAX((Expenses!AC$20-$K115/12)*$J115*$F115,0)+MAX((Expenses!AC$21-$K116/12)*$J116*$F115,0)+MAX((Expenses!AC$22-$K117/12)*$J117*$F115,0)+MAX((Expenses!AC$23-$K118/12)*$J118*$F115,0)+MAX((Expenses!AC$24-$K119/12)*$J119*$F115,0)))),0)</f>
        <v>0</v>
      </c>
      <c r="AF281" s="154">
        <f>IF(AND(AF$165&lt;=$E115,AF$165&gt;=EOMONTH($D115,0)),IF($G115="NNN",SUM(Expenses!AD$20:AD$24)*$F115,IF($G115="FSG",0,IF($G115="MG",SUMPRODUCT(Expenses!AD$20:AD$24,$I115:$I119)*$F115,MAX((Expenses!AD$20-$K115/12)*$J115*$F115,0)+MAX((Expenses!AD$21-$K116/12)*$J116*$F115,0)+MAX((Expenses!AD$22-$K117/12)*$J117*$F115,0)+MAX((Expenses!AD$23-$K118/12)*$J118*$F115,0)+MAX((Expenses!AD$24-$K119/12)*$J119*$F115,0)))),0)</f>
        <v>0</v>
      </c>
      <c r="AG281" s="154">
        <f>IF(AND(AG$165&lt;=$E115,AG$165&gt;=EOMONTH($D115,0)),IF($G115="NNN",SUM(Expenses!AE$20:AE$24)*$F115,IF($G115="FSG",0,IF($G115="MG",SUMPRODUCT(Expenses!AE$20:AE$24,$I115:$I119)*$F115,MAX((Expenses!AE$20-$K115/12)*$J115*$F115,0)+MAX((Expenses!AE$21-$K116/12)*$J116*$F115,0)+MAX((Expenses!AE$22-$K117/12)*$J117*$F115,0)+MAX((Expenses!AE$23-$K118/12)*$J118*$F115,0)+MAX((Expenses!AE$24-$K119/12)*$J119*$F115,0)))),0)</f>
        <v>0</v>
      </c>
      <c r="AH281" s="154">
        <f>IF(AND(AH$165&lt;=$E115,AH$165&gt;=EOMONTH($D115,0)),IF($G115="NNN",SUM(Expenses!AF$20:AF$24)*$F115,IF($G115="FSG",0,IF($G115="MG",SUMPRODUCT(Expenses!AF$20:AF$24,$I115:$I119)*$F115,MAX((Expenses!AF$20-$K115/12)*$J115*$F115,0)+MAX((Expenses!AF$21-$K116/12)*$J116*$F115,0)+MAX((Expenses!AF$22-$K117/12)*$J117*$F115,0)+MAX((Expenses!AF$23-$K118/12)*$J118*$F115,0)+MAX((Expenses!AF$24-$K119/12)*$J119*$F115,0)))),0)</f>
        <v>0</v>
      </c>
      <c r="AI281" s="154">
        <f>IF(AND(AI$165&lt;=$E115,AI$165&gt;=EOMONTH($D115,0)),IF($G115="NNN",SUM(Expenses!AG$20:AG$24)*$F115,IF($G115="FSG",0,IF($G115="MG",SUMPRODUCT(Expenses!AG$20:AG$24,$I115:$I119)*$F115,MAX((Expenses!AG$20-$K115/12)*$J115*$F115,0)+MAX((Expenses!AG$21-$K116/12)*$J116*$F115,0)+MAX((Expenses!AG$22-$K117/12)*$J117*$F115,0)+MAX((Expenses!AG$23-$K118/12)*$J118*$F115,0)+MAX((Expenses!AG$24-$K119/12)*$J119*$F115,0)))),0)</f>
        <v>0</v>
      </c>
      <c r="AJ281" s="154">
        <f>IF(AND(AJ$165&lt;=$E115,AJ$165&gt;=EOMONTH($D115,0)),IF($G115="NNN",SUM(Expenses!AH$20:AH$24)*$F115,IF($G115="FSG",0,IF($G115="MG",SUMPRODUCT(Expenses!AH$20:AH$24,$I115:$I119)*$F115,MAX((Expenses!AH$20-$K115/12)*$J115*$F115,0)+MAX((Expenses!AH$21-$K116/12)*$J116*$F115,0)+MAX((Expenses!AH$22-$K117/12)*$J117*$F115,0)+MAX((Expenses!AH$23-$K118/12)*$J118*$F115,0)+MAX((Expenses!AH$24-$K119/12)*$J119*$F115,0)))),0)</f>
        <v>0</v>
      </c>
      <c r="AK281" s="154">
        <f>IF(AND(AK$165&lt;=$E115,AK$165&gt;=EOMONTH($D115,0)),IF($G115="NNN",SUM(Expenses!AI$20:AI$24)*$F115,IF($G115="FSG",0,IF($G115="MG",SUMPRODUCT(Expenses!AI$20:AI$24,$I115:$I119)*$F115,MAX((Expenses!AI$20-$K115/12)*$J115*$F115,0)+MAX((Expenses!AI$21-$K116/12)*$J116*$F115,0)+MAX((Expenses!AI$22-$K117/12)*$J117*$F115,0)+MAX((Expenses!AI$23-$K118/12)*$J118*$F115,0)+MAX((Expenses!AI$24-$K119/12)*$J119*$F115,0)))),0)</f>
        <v>0</v>
      </c>
      <c r="AL281" s="154">
        <f>IF(AND(AL$165&lt;=$E115,AL$165&gt;=EOMONTH($D115,0)),IF($G115="NNN",SUM(Expenses!AJ$20:AJ$24)*$F115,IF($G115="FSG",0,IF($G115="MG",SUMPRODUCT(Expenses!AJ$20:AJ$24,$I115:$I119)*$F115,MAX((Expenses!AJ$20-$K115/12)*$J115*$F115,0)+MAX((Expenses!AJ$21-$K116/12)*$J116*$F115,0)+MAX((Expenses!AJ$22-$K117/12)*$J117*$F115,0)+MAX((Expenses!AJ$23-$K118/12)*$J118*$F115,0)+MAX((Expenses!AJ$24-$K119/12)*$J119*$F115,0)))),0)</f>
        <v>0</v>
      </c>
      <c r="AM281" s="154">
        <f>IF(AND(AM$165&lt;=$E115,AM$165&gt;=EOMONTH($D115,0)),IF($G115="NNN",SUM(Expenses!AK$20:AK$24)*$F115,IF($G115="FSG",0,IF($G115="MG",SUMPRODUCT(Expenses!AK$20:AK$24,$I115:$I119)*$F115,MAX((Expenses!AK$20-$K115/12)*$J115*$F115,0)+MAX((Expenses!AK$21-$K116/12)*$J116*$F115,0)+MAX((Expenses!AK$22-$K117/12)*$J117*$F115,0)+MAX((Expenses!AK$23-$K118/12)*$J118*$F115,0)+MAX((Expenses!AK$24-$K119/12)*$J119*$F115,0)))),0)</f>
        <v>0</v>
      </c>
      <c r="AN281" s="154">
        <f>IF(AND(AN$165&lt;=$E115,AN$165&gt;=EOMONTH($D115,0)),IF($G115="NNN",SUM(Expenses!AL$20:AL$24)*$F115,IF($G115="FSG",0,IF($G115="MG",SUMPRODUCT(Expenses!AL$20:AL$24,$I115:$I119)*$F115,MAX((Expenses!AL$20-$K115/12)*$J115*$F115,0)+MAX((Expenses!AL$21-$K116/12)*$J116*$F115,0)+MAX((Expenses!AL$22-$K117/12)*$J117*$F115,0)+MAX((Expenses!AL$23-$K118/12)*$J118*$F115,0)+MAX((Expenses!AL$24-$K119/12)*$J119*$F115,0)))),0)</f>
        <v>0</v>
      </c>
      <c r="AO281" s="154">
        <f>IF(AND(AO$165&lt;=$E115,AO$165&gt;=EOMONTH($D115,0)),IF($G115="NNN",SUM(Expenses!AM$20:AM$24)*$F115,IF($G115="FSG",0,IF($G115="MG",SUMPRODUCT(Expenses!AM$20:AM$24,$I115:$I119)*$F115,MAX((Expenses!AM$20-$K115/12)*$J115*$F115,0)+MAX((Expenses!AM$21-$K116/12)*$J116*$F115,0)+MAX((Expenses!AM$22-$K117/12)*$J117*$F115,0)+MAX((Expenses!AM$23-$K118/12)*$J118*$F115,0)+MAX((Expenses!AM$24-$K119/12)*$J119*$F115,0)))),0)</f>
        <v>0</v>
      </c>
      <c r="AP281" s="154">
        <f>IF(AND(AP$165&lt;=$E115,AP$165&gt;=EOMONTH($D115,0)),IF($G115="NNN",SUM(Expenses!AN$20:AN$24)*$F115,IF($G115="FSG",0,IF($G115="MG",SUMPRODUCT(Expenses!AN$20:AN$24,$I115:$I119)*$F115,MAX((Expenses!AN$20-$K115/12)*$J115*$F115,0)+MAX((Expenses!AN$21-$K116/12)*$J116*$F115,0)+MAX((Expenses!AN$22-$K117/12)*$J117*$F115,0)+MAX((Expenses!AN$23-$K118/12)*$J118*$F115,0)+MAX((Expenses!AN$24-$K119/12)*$J119*$F115,0)))),0)</f>
        <v>0</v>
      </c>
      <c r="AQ281" s="154">
        <f>IF(AND(AQ$165&lt;=$E115,AQ$165&gt;=EOMONTH($D115,0)),IF($G115="NNN",SUM(Expenses!AO$20:AO$24)*$F115,IF($G115="FSG",0,IF($G115="MG",SUMPRODUCT(Expenses!AO$20:AO$24,$I115:$I119)*$F115,MAX((Expenses!AO$20-$K115/12)*$J115*$F115,0)+MAX((Expenses!AO$21-$K116/12)*$J116*$F115,0)+MAX((Expenses!AO$22-$K117/12)*$J117*$F115,0)+MAX((Expenses!AO$23-$K118/12)*$J118*$F115,0)+MAX((Expenses!AO$24-$K119/12)*$J119*$F115,0)))),0)</f>
        <v>0</v>
      </c>
      <c r="AR281" s="154">
        <f>IF(AND(AR$165&lt;=$E115,AR$165&gt;=EOMONTH($D115,0)),IF($G115="NNN",SUM(Expenses!AP$20:AP$24)*$F115,IF($G115="FSG",0,IF($G115="MG",SUMPRODUCT(Expenses!AP$20:AP$24,$I115:$I119)*$F115,MAX((Expenses!AP$20-$K115/12)*$J115*$F115,0)+MAX((Expenses!AP$21-$K116/12)*$J116*$F115,0)+MAX((Expenses!AP$22-$K117/12)*$J117*$F115,0)+MAX((Expenses!AP$23-$K118/12)*$J118*$F115,0)+MAX((Expenses!AP$24-$K119/12)*$J119*$F115,0)))),0)</f>
        <v>0</v>
      </c>
      <c r="AS281" s="154">
        <f>IF(AND(AS$165&lt;=$E115,AS$165&gt;=EOMONTH($D115,0)),IF($G115="NNN",SUM(Expenses!AQ$20:AQ$24)*$F115,IF($G115="FSG",0,IF($G115="MG",SUMPRODUCT(Expenses!AQ$20:AQ$24,$I115:$I119)*$F115,MAX((Expenses!AQ$20-$K115/12)*$J115*$F115,0)+MAX((Expenses!AQ$21-$K116/12)*$J116*$F115,0)+MAX((Expenses!AQ$22-$K117/12)*$J117*$F115,0)+MAX((Expenses!AQ$23-$K118/12)*$J118*$F115,0)+MAX((Expenses!AQ$24-$K119/12)*$J119*$F115,0)))),0)</f>
        <v>0</v>
      </c>
      <c r="AT281" s="154">
        <f>IF(AND(AT$165&lt;=$E115,AT$165&gt;=EOMONTH($D115,0)),IF($G115="NNN",SUM(Expenses!AR$20:AR$24)*$F115,IF($G115="FSG",0,IF($G115="MG",SUMPRODUCT(Expenses!AR$20:AR$24,$I115:$I119)*$F115,MAX((Expenses!AR$20-$K115/12)*$J115*$F115,0)+MAX((Expenses!AR$21-$K116/12)*$J116*$F115,0)+MAX((Expenses!AR$22-$K117/12)*$J117*$F115,0)+MAX((Expenses!AR$23-$K118/12)*$J118*$F115,0)+MAX((Expenses!AR$24-$K119/12)*$J119*$F115,0)))),0)</f>
        <v>0</v>
      </c>
      <c r="AU281" s="154">
        <f>IF(AND(AU$165&lt;=$E115,AU$165&gt;=EOMONTH($D115,0)),IF($G115="NNN",SUM(Expenses!AS$20:AS$24)*$F115,IF($G115="FSG",0,IF($G115="MG",SUMPRODUCT(Expenses!AS$20:AS$24,$I115:$I119)*$F115,MAX((Expenses!AS$20-$K115/12)*$J115*$F115,0)+MAX((Expenses!AS$21-$K116/12)*$J116*$F115,0)+MAX((Expenses!AS$22-$K117/12)*$J117*$F115,0)+MAX((Expenses!AS$23-$K118/12)*$J118*$F115,0)+MAX((Expenses!AS$24-$K119/12)*$J119*$F115,0)))),0)</f>
        <v>0</v>
      </c>
      <c r="AV281" s="154">
        <f>IF(AND(AV$165&lt;=$E115,AV$165&gt;=EOMONTH($D115,0)),IF($G115="NNN",SUM(Expenses!AT$20:AT$24)*$F115,IF($G115="FSG",0,IF($G115="MG",SUMPRODUCT(Expenses!AT$20:AT$24,$I115:$I119)*$F115,MAX((Expenses!AT$20-$K115/12)*$J115*$F115,0)+MAX((Expenses!AT$21-$K116/12)*$J116*$F115,0)+MAX((Expenses!AT$22-$K117/12)*$J117*$F115,0)+MAX((Expenses!AT$23-$K118/12)*$J118*$F115,0)+MAX((Expenses!AT$24-$K119/12)*$J119*$F115,0)))),0)</f>
        <v>0</v>
      </c>
      <c r="AW281" s="154">
        <f>IF(AND(AW$165&lt;=$E115,AW$165&gt;=EOMONTH($D115,0)),IF($G115="NNN",SUM(Expenses!AU$20:AU$24)*$F115,IF($G115="FSG",0,IF($G115="MG",SUMPRODUCT(Expenses!AU$20:AU$24,$I115:$I119)*$F115,MAX((Expenses!AU$20-$K115/12)*$J115*$F115,0)+MAX((Expenses!AU$21-$K116/12)*$J116*$F115,0)+MAX((Expenses!AU$22-$K117/12)*$J117*$F115,0)+MAX((Expenses!AU$23-$K118/12)*$J118*$F115,0)+MAX((Expenses!AU$24-$K119/12)*$J119*$F115,0)))),0)</f>
        <v>0</v>
      </c>
      <c r="AX281" s="154">
        <f>IF(AND(AX$165&lt;=$E115,AX$165&gt;=EOMONTH($D115,0)),IF($G115="NNN",SUM(Expenses!AV$20:AV$24)*$F115,IF($G115="FSG",0,IF($G115="MG",SUMPRODUCT(Expenses!AV$20:AV$24,$I115:$I119)*$F115,MAX((Expenses!AV$20-$K115/12)*$J115*$F115,0)+MAX((Expenses!AV$21-$K116/12)*$J116*$F115,0)+MAX((Expenses!AV$22-$K117/12)*$J117*$F115,0)+MAX((Expenses!AV$23-$K118/12)*$J118*$F115,0)+MAX((Expenses!AV$24-$K119/12)*$J119*$F115,0)))),0)</f>
        <v>0</v>
      </c>
      <c r="AY281" s="154">
        <f>IF(AND(AY$165&lt;=$E115,AY$165&gt;=EOMONTH($D115,0)),IF($G115="NNN",SUM(Expenses!AW$20:AW$24)*$F115,IF($G115="FSG",0,IF($G115="MG",SUMPRODUCT(Expenses!AW$20:AW$24,$I115:$I119)*$F115,MAX((Expenses!AW$20-$K115/12)*$J115*$F115,0)+MAX((Expenses!AW$21-$K116/12)*$J116*$F115,0)+MAX((Expenses!AW$22-$K117/12)*$J117*$F115,0)+MAX((Expenses!AW$23-$K118/12)*$J118*$F115,0)+MAX((Expenses!AW$24-$K119/12)*$J119*$F115,0)))),0)</f>
        <v>0</v>
      </c>
      <c r="AZ281" s="154">
        <f>IF(AND(AZ$165&lt;=$E115,AZ$165&gt;=EOMONTH($D115,0)),IF($G115="NNN",SUM(Expenses!AX$20:AX$24)*$F115,IF($G115="FSG",0,IF($G115="MG",SUMPRODUCT(Expenses!AX$20:AX$24,$I115:$I119)*$F115,MAX((Expenses!AX$20-$K115/12)*$J115*$F115,0)+MAX((Expenses!AX$21-$K116/12)*$J116*$F115,0)+MAX((Expenses!AX$22-$K117/12)*$J117*$F115,0)+MAX((Expenses!AX$23-$K118/12)*$J118*$F115,0)+MAX((Expenses!AX$24-$K119/12)*$J119*$F115,0)))),0)</f>
        <v>0</v>
      </c>
      <c r="BA281" s="154">
        <f>IF(AND(BA$165&lt;=$E115,BA$165&gt;=EOMONTH($D115,0)),IF($G115="NNN",SUM(Expenses!AY$20:AY$24)*$F115,IF($G115="FSG",0,IF($G115="MG",SUMPRODUCT(Expenses!AY$20:AY$24,$I115:$I119)*$F115,MAX((Expenses!AY$20-$K115/12)*$J115*$F115,0)+MAX((Expenses!AY$21-$K116/12)*$J116*$F115,0)+MAX((Expenses!AY$22-$K117/12)*$J117*$F115,0)+MAX((Expenses!AY$23-$K118/12)*$J118*$F115,0)+MAX((Expenses!AY$24-$K119/12)*$J119*$F115,0)))),0)</f>
        <v>0</v>
      </c>
      <c r="BB281" s="154">
        <f>IF(AND(BB$165&lt;=$E115,BB$165&gt;=EOMONTH($D115,0)),IF($G115="NNN",SUM(Expenses!AZ$20:AZ$24)*$F115,IF($G115="FSG",0,IF($G115="MG",SUMPRODUCT(Expenses!AZ$20:AZ$24,$I115:$I119)*$F115,MAX((Expenses!AZ$20-$K115/12)*$J115*$F115,0)+MAX((Expenses!AZ$21-$K116/12)*$J116*$F115,0)+MAX((Expenses!AZ$22-$K117/12)*$J117*$F115,0)+MAX((Expenses!AZ$23-$K118/12)*$J118*$F115,0)+MAX((Expenses!AZ$24-$K119/12)*$J119*$F115,0)))),0)</f>
        <v>0</v>
      </c>
      <c r="BC281" s="154">
        <f>IF(AND(BC$165&lt;=$E115,BC$165&gt;=EOMONTH($D115,0)),IF($G115="NNN",SUM(Expenses!BA$20:BA$24)*$F115,IF($G115="FSG",0,IF($G115="MG",SUMPRODUCT(Expenses!BA$20:BA$24,$I115:$I119)*$F115,MAX((Expenses!BA$20-$K115/12)*$J115*$F115,0)+MAX((Expenses!BA$21-$K116/12)*$J116*$F115,0)+MAX((Expenses!BA$22-$K117/12)*$J117*$F115,0)+MAX((Expenses!BA$23-$K118/12)*$J118*$F115,0)+MAX((Expenses!BA$24-$K119/12)*$J119*$F115,0)))),0)</f>
        <v>0</v>
      </c>
      <c r="BD281" s="154">
        <f>IF(AND(BD$165&lt;=$E115,BD$165&gt;=EOMONTH($D115,0)),IF($G115="NNN",SUM(Expenses!BB$20:BB$24)*$F115,IF($G115="FSG",0,IF($G115="MG",SUMPRODUCT(Expenses!BB$20:BB$24,$I115:$I119)*$F115,MAX((Expenses!BB$20-$K115/12)*$J115*$F115,0)+MAX((Expenses!BB$21-$K116/12)*$J116*$F115,0)+MAX((Expenses!BB$22-$K117/12)*$J117*$F115,0)+MAX((Expenses!BB$23-$K118/12)*$J118*$F115,0)+MAX((Expenses!BB$24-$K119/12)*$J119*$F115,0)))),0)</f>
        <v>0</v>
      </c>
      <c r="BE281" s="154">
        <f>IF(AND(BE$165&lt;=$E115,BE$165&gt;=EOMONTH($D115,0)),IF($G115="NNN",SUM(Expenses!BC$20:BC$24)*$F115,IF($G115="FSG",0,IF($G115="MG",SUMPRODUCT(Expenses!BC$20:BC$24,$I115:$I119)*$F115,MAX((Expenses!BC$20-$K115/12)*$J115*$F115,0)+MAX((Expenses!BC$21-$K116/12)*$J116*$F115,0)+MAX((Expenses!BC$22-$K117/12)*$J117*$F115,0)+MAX((Expenses!BC$23-$K118/12)*$J118*$F115,0)+MAX((Expenses!BC$24-$K119/12)*$J119*$F115,0)))),0)</f>
        <v>0</v>
      </c>
      <c r="BF281" s="154">
        <f>IF(AND(BF$165&lt;=$E115,BF$165&gt;=EOMONTH($D115,0)),IF($G115="NNN",SUM(Expenses!BD$20:BD$24)*$F115,IF($G115="FSG",0,IF($G115="MG",SUMPRODUCT(Expenses!BD$20:BD$24,$I115:$I119)*$F115,MAX((Expenses!BD$20-$K115/12)*$J115*$F115,0)+MAX((Expenses!BD$21-$K116/12)*$J116*$F115,0)+MAX((Expenses!BD$22-$K117/12)*$J117*$F115,0)+MAX((Expenses!BD$23-$K118/12)*$J118*$F115,0)+MAX((Expenses!BD$24-$K119/12)*$J119*$F115,0)))),0)</f>
        <v>0</v>
      </c>
      <c r="BG281" s="154">
        <f>IF(AND(BG$165&lt;=$E115,BG$165&gt;=EOMONTH($D115,0)),IF($G115="NNN",SUM(Expenses!BE$20:BE$24)*$F115,IF($G115="FSG",0,IF($G115="MG",SUMPRODUCT(Expenses!BE$20:BE$24,$I115:$I119)*$F115,MAX((Expenses!BE$20-$K115/12)*$J115*$F115,0)+MAX((Expenses!BE$21-$K116/12)*$J116*$F115,0)+MAX((Expenses!BE$22-$K117/12)*$J117*$F115,0)+MAX((Expenses!BE$23-$K118/12)*$J118*$F115,0)+MAX((Expenses!BE$24-$K119/12)*$J119*$F115,0)))),0)</f>
        <v>0</v>
      </c>
      <c r="BH281" s="154">
        <f>IF(AND(BH$165&lt;=$E115,BH$165&gt;=EOMONTH($D115,0)),IF($G115="NNN",SUM(Expenses!BF$20:BF$24)*$F115,IF($G115="FSG",0,IF($G115="MG",SUMPRODUCT(Expenses!BF$20:BF$24,$I115:$I119)*$F115,MAX((Expenses!BF$20-$K115/12)*$J115*$F115,0)+MAX((Expenses!BF$21-$K116/12)*$J116*$F115,0)+MAX((Expenses!BF$22-$K117/12)*$J117*$F115,0)+MAX((Expenses!BF$23-$K118/12)*$J118*$F115,0)+MAX((Expenses!BF$24-$K119/12)*$J119*$F115,0)))),0)</f>
        <v>0</v>
      </c>
      <c r="BI281" s="154">
        <f>IF(AND(BI$165&lt;=$E115,BI$165&gt;=EOMONTH($D115,0)),IF($G115="NNN",SUM(Expenses!BG$20:BG$24)*$F115,IF($G115="FSG",0,IF($G115="MG",SUMPRODUCT(Expenses!BG$20:BG$24,$I115:$I119)*$F115,MAX((Expenses!BG$20-$K115/12)*$J115*$F115,0)+MAX((Expenses!BG$21-$K116/12)*$J116*$F115,0)+MAX((Expenses!BG$22-$K117/12)*$J117*$F115,0)+MAX((Expenses!BG$23-$K118/12)*$J118*$F115,0)+MAX((Expenses!BG$24-$K119/12)*$J119*$F115,0)))),0)</f>
        <v>0</v>
      </c>
      <c r="BJ281" s="154">
        <f>IF(AND(BJ$165&lt;=$E115,BJ$165&gt;=EOMONTH($D115,0)),IF($G115="NNN",SUM(Expenses!BH$20:BH$24)*$F115,IF($G115="FSG",0,IF($G115="MG",SUMPRODUCT(Expenses!BH$20:BH$24,$I115:$I119)*$F115,MAX((Expenses!BH$20-$K115/12)*$J115*$F115,0)+MAX((Expenses!BH$21-$K116/12)*$J116*$F115,0)+MAX((Expenses!BH$22-$K117/12)*$J117*$F115,0)+MAX((Expenses!BH$23-$K118/12)*$J118*$F115,0)+MAX((Expenses!BH$24-$K119/12)*$J119*$F115,0)))),0)</f>
        <v>0</v>
      </c>
      <c r="BK281" s="154">
        <f>IF(AND(BK$165&lt;=$E115,BK$165&gt;=EOMONTH($D115,0)),IF($G115="NNN",SUM(Expenses!BI$20:BI$24)*$F115,IF($G115="FSG",0,IF($G115="MG",SUMPRODUCT(Expenses!BI$20:BI$24,$I115:$I119)*$F115,MAX((Expenses!BI$20-$K115/12)*$J115*$F115,0)+MAX((Expenses!BI$21-$K116/12)*$J116*$F115,0)+MAX((Expenses!BI$22-$K117/12)*$J117*$F115,0)+MAX((Expenses!BI$23-$K118/12)*$J118*$F115,0)+MAX((Expenses!BI$24-$K119/12)*$J119*$F115,0)))),0)</f>
        <v>0</v>
      </c>
      <c r="BL281" s="154">
        <f>IF(AND(BL$165&lt;=$E115,BL$165&gt;=EOMONTH($D115,0)),IF($G115="NNN",SUM(Expenses!BJ$20:BJ$24)*$F115,IF($G115="FSG",0,IF($G115="MG",SUMPRODUCT(Expenses!BJ$20:BJ$24,$I115:$I119)*$F115,MAX((Expenses!BJ$20-$K115/12)*$J115*$F115,0)+MAX((Expenses!BJ$21-$K116/12)*$J116*$F115,0)+MAX((Expenses!BJ$22-$K117/12)*$J117*$F115,0)+MAX((Expenses!BJ$23-$K118/12)*$J118*$F115,0)+MAX((Expenses!BJ$24-$K119/12)*$J119*$F115,0)))),0)</f>
        <v>0</v>
      </c>
      <c r="BM281" s="154">
        <f>IF(AND(BM$165&lt;=$E115,BM$165&gt;=EOMONTH($D115,0)),IF($G115="NNN",SUM(Expenses!BK$20:BK$24)*$F115,IF($G115="FSG",0,IF($G115="MG",SUMPRODUCT(Expenses!BK$20:BK$24,$I115:$I119)*$F115,MAX((Expenses!BK$20-$K115/12)*$J115*$F115,0)+MAX((Expenses!BK$21-$K116/12)*$J116*$F115,0)+MAX((Expenses!BK$22-$K117/12)*$J117*$F115,0)+MAX((Expenses!BK$23-$K118/12)*$J118*$F115,0)+MAX((Expenses!BK$24-$K119/12)*$J119*$F115,0)))),0)</f>
        <v>0</v>
      </c>
      <c r="BN281" s="154">
        <f>IF(AND(BN$165&lt;=$E115,BN$165&gt;=EOMONTH($D115,0)),IF($G115="NNN",SUM(Expenses!BL$20:BL$24)*$F115,IF($G115="FSG",0,IF($G115="MG",SUMPRODUCT(Expenses!BL$20:BL$24,$I115:$I119)*$F115,MAX((Expenses!BL$20-$K115/12)*$J115*$F115,0)+MAX((Expenses!BL$21-$K116/12)*$J116*$F115,0)+MAX((Expenses!BL$22-$K117/12)*$J117*$F115,0)+MAX((Expenses!BL$23-$K118/12)*$J118*$F115,0)+MAX((Expenses!BL$24-$K119/12)*$J119*$F115,0)))),0)</f>
        <v>0</v>
      </c>
      <c r="BO281" s="154">
        <f>IF(AND(BO$165&lt;=$E115,BO$165&gt;=EOMONTH($D115,0)),IF($G115="NNN",SUM(Expenses!BM$20:BM$24)*$F115,IF($G115="FSG",0,IF($G115="MG",SUMPRODUCT(Expenses!BM$20:BM$24,$I115:$I119)*$F115,MAX((Expenses!BM$20-$K115/12)*$J115*$F115,0)+MAX((Expenses!BM$21-$K116/12)*$J116*$F115,0)+MAX((Expenses!BM$22-$K117/12)*$J117*$F115,0)+MAX((Expenses!BM$23-$K118/12)*$J118*$F115,0)+MAX((Expenses!BM$24-$K119/12)*$J119*$F115,0)))),0)</f>
        <v>0</v>
      </c>
      <c r="BP281" s="154">
        <f>IF(AND(BP$165&lt;=$E115,BP$165&gt;=EOMONTH($D115,0)),IF($G115="NNN",SUM(Expenses!BN$20:BN$24)*$F115,IF($G115="FSG",0,IF($G115="MG",SUMPRODUCT(Expenses!BN$20:BN$24,$I115:$I119)*$F115,MAX((Expenses!BN$20-$K115/12)*$J115*$F115,0)+MAX((Expenses!BN$21-$K116/12)*$J116*$F115,0)+MAX((Expenses!BN$22-$K117/12)*$J117*$F115,0)+MAX((Expenses!BN$23-$K118/12)*$J118*$F115,0)+MAX((Expenses!BN$24-$K119/12)*$J119*$F115,0)))),0)</f>
        <v>0</v>
      </c>
      <c r="BQ281" s="154">
        <f>IF(AND(BQ$165&lt;=$E115,BQ$165&gt;=EOMONTH($D115,0)),IF($G115="NNN",SUM(Expenses!BO$20:BO$24)*$F115,IF($G115="FSG",0,IF($G115="MG",SUMPRODUCT(Expenses!BO$20:BO$24,$I115:$I119)*$F115,MAX((Expenses!BO$20-$K115/12)*$J115*$F115,0)+MAX((Expenses!BO$21-$K116/12)*$J116*$F115,0)+MAX((Expenses!BO$22-$K117/12)*$J117*$F115,0)+MAX((Expenses!BO$23-$K118/12)*$J118*$F115,0)+MAX((Expenses!BO$24-$K119/12)*$J119*$F115,0)))),0)</f>
        <v>0</v>
      </c>
      <c r="BR281" s="154">
        <f>IF(AND(BR$165&lt;=$E115,BR$165&gt;=EOMONTH($D115,0)),IF($G115="NNN",SUM(Expenses!BP$20:BP$24)*$F115,IF($G115="FSG",0,IF($G115="MG",SUMPRODUCT(Expenses!BP$20:BP$24,$I115:$I119)*$F115,MAX((Expenses!BP$20-$K115/12)*$J115*$F115,0)+MAX((Expenses!BP$21-$K116/12)*$J116*$F115,0)+MAX((Expenses!BP$22-$K117/12)*$J117*$F115,0)+MAX((Expenses!BP$23-$K118/12)*$J118*$F115,0)+MAX((Expenses!BP$24-$K119/12)*$J119*$F115,0)))),0)</f>
        <v>0</v>
      </c>
      <c r="BS281" s="154">
        <f>IF(AND(BS$165&lt;=$E115,BS$165&gt;=EOMONTH($D115,0)),IF($G115="NNN",SUM(Expenses!BQ$20:BQ$24)*$F115,IF($G115="FSG",0,IF($G115="MG",SUMPRODUCT(Expenses!BQ$20:BQ$24,$I115:$I119)*$F115,MAX((Expenses!BQ$20-$K115/12)*$J115*$F115,0)+MAX((Expenses!BQ$21-$K116/12)*$J116*$F115,0)+MAX((Expenses!BQ$22-$K117/12)*$J117*$F115,0)+MAX((Expenses!BQ$23-$K118/12)*$J118*$F115,0)+MAX((Expenses!BQ$24-$K119/12)*$J119*$F115,0)))),0)</f>
        <v>0</v>
      </c>
      <c r="BT281" s="154">
        <f>IF(AND(BT$165&lt;=$E115,BT$165&gt;=EOMONTH($D115,0)),IF($G115="NNN",SUM(Expenses!BR$20:BR$24)*$F115,IF($G115="FSG",0,IF($G115="MG",SUMPRODUCT(Expenses!BR$20:BR$24,$I115:$I119)*$F115,MAX((Expenses!BR$20-$K115/12)*$J115*$F115,0)+MAX((Expenses!BR$21-$K116/12)*$J116*$F115,0)+MAX((Expenses!BR$22-$K117/12)*$J117*$F115,0)+MAX((Expenses!BR$23-$K118/12)*$J118*$F115,0)+MAX((Expenses!BR$24-$K119/12)*$J119*$F115,0)))),0)</f>
        <v>0</v>
      </c>
      <c r="BU281" s="154">
        <f>IF(AND(BU$165&lt;=$E115,BU$165&gt;=EOMONTH($D115,0)),IF($G115="NNN",SUM(Expenses!BS$20:BS$24)*$F115,IF($G115="FSG",0,IF($G115="MG",SUMPRODUCT(Expenses!BS$20:BS$24,$I115:$I119)*$F115,MAX((Expenses!BS$20-$K115/12)*$J115*$F115,0)+MAX((Expenses!BS$21-$K116/12)*$J116*$F115,0)+MAX((Expenses!BS$22-$K117/12)*$J117*$F115,0)+MAX((Expenses!BS$23-$K118/12)*$J118*$F115,0)+MAX((Expenses!BS$24-$K119/12)*$J119*$F115,0)))),0)</f>
        <v>0</v>
      </c>
      <c r="BV281" s="154">
        <f>IF(AND(BV$165&lt;=$E115,BV$165&gt;=EOMONTH($D115,0)),IF($G115="NNN",SUM(Expenses!BT$20:BT$24)*$F115,IF($G115="FSG",0,IF($G115="MG",SUMPRODUCT(Expenses!BT$20:BT$24,$I115:$I119)*$F115,MAX((Expenses!BT$20-$K115/12)*$J115*$F115,0)+MAX((Expenses!BT$21-$K116/12)*$J116*$F115,0)+MAX((Expenses!BT$22-$K117/12)*$J117*$F115,0)+MAX((Expenses!BT$23-$K118/12)*$J118*$F115,0)+MAX((Expenses!BT$24-$K119/12)*$J119*$F115,0)))),0)</f>
        <v>0</v>
      </c>
      <c r="BW281" s="154">
        <f>IF(AND(BW$165&lt;=$E115,BW$165&gt;=EOMONTH($D115,0)),IF($G115="NNN",SUM(Expenses!BU$20:BU$24)*$F115,IF($G115="FSG",0,IF($G115="MG",SUMPRODUCT(Expenses!BU$20:BU$24,$I115:$I119)*$F115,MAX((Expenses!BU$20-$K115/12)*$J115*$F115,0)+MAX((Expenses!BU$21-$K116/12)*$J116*$F115,0)+MAX((Expenses!BU$22-$K117/12)*$J117*$F115,0)+MAX((Expenses!BU$23-$K118/12)*$J118*$F115,0)+MAX((Expenses!BU$24-$K119/12)*$J119*$F115,0)))),0)</f>
        <v>0</v>
      </c>
      <c r="BX281" s="154">
        <f>IF(AND(BX$165&lt;=$E115,BX$165&gt;=EOMONTH($D115,0)),IF($G115="NNN",SUM(Expenses!BV$20:BV$24)*$F115,IF($G115="FSG",0,IF($G115="MG",SUMPRODUCT(Expenses!BV$20:BV$24,$I115:$I119)*$F115,MAX((Expenses!BV$20-$K115/12)*$J115*$F115,0)+MAX((Expenses!BV$21-$K116/12)*$J116*$F115,0)+MAX((Expenses!BV$22-$K117/12)*$J117*$F115,0)+MAX((Expenses!BV$23-$K118/12)*$J118*$F115,0)+MAX((Expenses!BV$24-$K119/12)*$J119*$F115,0)))),0)</f>
        <v>0</v>
      </c>
      <c r="BY281" s="154">
        <f>IF(AND(BY$165&lt;=$E115,BY$165&gt;=EOMONTH($D115,0)),IF($G115="NNN",SUM(Expenses!BW$20:BW$24)*$F115,IF($G115="FSG",0,IF($G115="MG",SUMPRODUCT(Expenses!BW$20:BW$24,$I115:$I119)*$F115,MAX((Expenses!BW$20-$K115/12)*$J115*$F115,0)+MAX((Expenses!BW$21-$K116/12)*$J116*$F115,0)+MAX((Expenses!BW$22-$K117/12)*$J117*$F115,0)+MAX((Expenses!BW$23-$K118/12)*$J118*$F115,0)+MAX((Expenses!BW$24-$K119/12)*$J119*$F115,0)))),0)</f>
        <v>0</v>
      </c>
      <c r="BZ281" s="154">
        <f>IF(AND(BZ$165&lt;=$E115,BZ$165&gt;=EOMONTH($D115,0)),IF($G115="NNN",SUM(Expenses!BX$20:BX$24)*$F115,IF($G115="FSG",0,IF($G115="MG",SUMPRODUCT(Expenses!BX$20:BX$24,$I115:$I119)*$F115,MAX((Expenses!BX$20-$K115/12)*$J115*$F115,0)+MAX((Expenses!BX$21-$K116/12)*$J116*$F115,0)+MAX((Expenses!BX$22-$K117/12)*$J117*$F115,0)+MAX((Expenses!BX$23-$K118/12)*$J118*$F115,0)+MAX((Expenses!BX$24-$K119/12)*$J119*$F115,0)))),0)</f>
        <v>0</v>
      </c>
      <c r="CA281" s="154">
        <f>IF(AND(CA$165&lt;=$E115,CA$165&gt;=EOMONTH($D115,0)),IF($G115="NNN",SUM(Expenses!BY$20:BY$24)*$F115,IF($G115="FSG",0,IF($G115="MG",SUMPRODUCT(Expenses!BY$20:BY$24,$I115:$I119)*$F115,MAX((Expenses!BY$20-$K115/12)*$J115*$F115,0)+MAX((Expenses!BY$21-$K116/12)*$J116*$F115,0)+MAX((Expenses!BY$22-$K117/12)*$J117*$F115,0)+MAX((Expenses!BY$23-$K118/12)*$J118*$F115,0)+MAX((Expenses!BY$24-$K119/12)*$J119*$F115,0)))),0)</f>
        <v>0</v>
      </c>
      <c r="CB281" s="154">
        <f>IF(AND(CB$165&lt;=$E115,CB$165&gt;=EOMONTH($D115,0)),IF($G115="NNN",SUM(Expenses!BZ$20:BZ$24)*$F115,IF($G115="FSG",0,IF($G115="MG",SUMPRODUCT(Expenses!BZ$20:BZ$24,$I115:$I119)*$F115,MAX((Expenses!BZ$20-$K115/12)*$J115*$F115,0)+MAX((Expenses!BZ$21-$K116/12)*$J116*$F115,0)+MAX((Expenses!BZ$22-$K117/12)*$J117*$F115,0)+MAX((Expenses!BZ$23-$K118/12)*$J118*$F115,0)+MAX((Expenses!BZ$24-$K119/12)*$J119*$F115,0)))),0)</f>
        <v>0</v>
      </c>
      <c r="CC281" s="154">
        <f>IF(AND(CC$165&lt;=$E115,CC$165&gt;=EOMONTH($D115,0)),IF($G115="NNN",SUM(Expenses!CA$20:CA$24)*$F115,IF($G115="FSG",0,IF($G115="MG",SUMPRODUCT(Expenses!CA$20:CA$24,$I115:$I119)*$F115,MAX((Expenses!CA$20-$K115/12)*$J115*$F115,0)+MAX((Expenses!CA$21-$K116/12)*$J116*$F115,0)+MAX((Expenses!CA$22-$K117/12)*$J117*$F115,0)+MAX((Expenses!CA$23-$K118/12)*$J118*$F115,0)+MAX((Expenses!CA$24-$K119/12)*$J119*$F115,0)))),0)</f>
        <v>0</v>
      </c>
      <c r="CD281" s="154">
        <f>IF(AND(CD$165&lt;=$E115,CD$165&gt;=EOMONTH($D115,0)),IF($G115="NNN",SUM(Expenses!CB$20:CB$24)*$F115,IF($G115="FSG",0,IF($G115="MG",SUMPRODUCT(Expenses!CB$20:CB$24,$I115:$I119)*$F115,MAX((Expenses!CB$20-$K115/12)*$J115*$F115,0)+MAX((Expenses!CB$21-$K116/12)*$J116*$F115,0)+MAX((Expenses!CB$22-$K117/12)*$J117*$F115,0)+MAX((Expenses!CB$23-$K118/12)*$J118*$F115,0)+MAX((Expenses!CB$24-$K119/12)*$J119*$F115,0)))),0)</f>
        <v>0</v>
      </c>
      <c r="CE281" s="154">
        <f>IF(AND(CE$165&lt;=$E115,CE$165&gt;=EOMONTH($D115,0)),IF($G115="NNN",SUM(Expenses!CC$20:CC$24)*$F115,IF($G115="FSG",0,IF($G115="MG",SUMPRODUCT(Expenses!CC$20:CC$24,$I115:$I119)*$F115,MAX((Expenses!CC$20-$K115/12)*$J115*$F115,0)+MAX((Expenses!CC$21-$K116/12)*$J116*$F115,0)+MAX((Expenses!CC$22-$K117/12)*$J117*$F115,0)+MAX((Expenses!CC$23-$K118/12)*$J118*$F115,0)+MAX((Expenses!CC$24-$K119/12)*$J119*$F115,0)))),0)</f>
        <v>0</v>
      </c>
      <c r="CF281" s="154">
        <f>IF(AND(CF$165&lt;=$E115,CF$165&gt;=EOMONTH($D115,0)),IF($G115="NNN",SUM(Expenses!CD$20:CD$24)*$F115,IF($G115="FSG",0,IF($G115="MG",SUMPRODUCT(Expenses!CD$20:CD$24,$I115:$I119)*$F115,MAX((Expenses!CD$20-$K115/12)*$J115*$F115,0)+MAX((Expenses!CD$21-$K116/12)*$J116*$F115,0)+MAX((Expenses!CD$22-$K117/12)*$J117*$F115,0)+MAX((Expenses!CD$23-$K118/12)*$J118*$F115,0)+MAX((Expenses!CD$24-$K119/12)*$J119*$F115,0)))),0)</f>
        <v>0</v>
      </c>
      <c r="CG281" s="154">
        <f>IF(AND(CG$165&lt;=$E115,CG$165&gt;=EOMONTH($D115,0)),IF($G115="NNN",SUM(Expenses!CE$20:CE$24)*$F115,IF($G115="FSG",0,IF($G115="MG",SUMPRODUCT(Expenses!CE$20:CE$24,$I115:$I119)*$F115,MAX((Expenses!CE$20-$K115/12)*$J115*$F115,0)+MAX((Expenses!CE$21-$K116/12)*$J116*$F115,0)+MAX((Expenses!CE$22-$K117/12)*$J117*$F115,0)+MAX((Expenses!CE$23-$K118/12)*$J118*$F115,0)+MAX((Expenses!CE$24-$K119/12)*$J119*$F115,0)))),0)</f>
        <v>0</v>
      </c>
      <c r="CH281" s="154">
        <f>IF(AND(CH$165&lt;=$E115,CH$165&gt;=EOMONTH($D115,0)),IF($G115="NNN",SUM(Expenses!CF$20:CF$24)*$F115,IF($G115="FSG",0,IF($G115="MG",SUMPRODUCT(Expenses!CF$20:CF$24,$I115:$I119)*$F115,MAX((Expenses!CF$20-$K115/12)*$J115*$F115,0)+MAX((Expenses!CF$21-$K116/12)*$J116*$F115,0)+MAX((Expenses!CF$22-$K117/12)*$J117*$F115,0)+MAX((Expenses!CF$23-$K118/12)*$J118*$F115,0)+MAX((Expenses!CF$24-$K119/12)*$J119*$F115,0)))),0)</f>
        <v>0</v>
      </c>
      <c r="CI281" s="154">
        <f>IF(AND(CI$165&lt;=$E115,CI$165&gt;=EOMONTH($D115,0)),IF($G115="NNN",SUM(Expenses!CG$20:CG$24)*$F115,IF($G115="FSG",0,IF($G115="MG",SUMPRODUCT(Expenses!CG$20:CG$24,$I115:$I119)*$F115,MAX((Expenses!CG$20-$K115/12)*$J115*$F115,0)+MAX((Expenses!CG$21-$K116/12)*$J116*$F115,0)+MAX((Expenses!CG$22-$K117/12)*$J117*$F115,0)+MAX((Expenses!CG$23-$K118/12)*$J118*$F115,0)+MAX((Expenses!CG$24-$K119/12)*$J119*$F115,0)))),0)</f>
        <v>0</v>
      </c>
      <c r="CJ281" s="154">
        <f>IF(AND(CJ$165&lt;=$E115,CJ$165&gt;=EOMONTH($D115,0)),IF($G115="NNN",SUM(Expenses!CH$20:CH$24)*$F115,IF($G115="FSG",0,IF($G115="MG",SUMPRODUCT(Expenses!CH$20:CH$24,$I115:$I119)*$F115,MAX((Expenses!CH$20-$K115/12)*$J115*$F115,0)+MAX((Expenses!CH$21-$K116/12)*$J116*$F115,0)+MAX((Expenses!CH$22-$K117/12)*$J117*$F115,0)+MAX((Expenses!CH$23-$K118/12)*$J118*$F115,0)+MAX((Expenses!CH$24-$K119/12)*$J119*$F115,0)))),0)</f>
        <v>0</v>
      </c>
      <c r="CK281" s="154">
        <f>IF(AND(CK$165&lt;=$E115,CK$165&gt;=EOMONTH($D115,0)),IF($G115="NNN",SUM(Expenses!CI$20:CI$24)*$F115,IF($G115="FSG",0,IF($G115="MG",SUMPRODUCT(Expenses!CI$20:CI$24,$I115:$I119)*$F115,MAX((Expenses!CI$20-$K115/12)*$J115*$F115,0)+MAX((Expenses!CI$21-$K116/12)*$J116*$F115,0)+MAX((Expenses!CI$22-$K117/12)*$J117*$F115,0)+MAX((Expenses!CI$23-$K118/12)*$J118*$F115,0)+MAX((Expenses!CI$24-$K119/12)*$J119*$F115,0)))),0)</f>
        <v>0</v>
      </c>
      <c r="CL281" s="154">
        <f>IF(AND(CL$165&lt;=$E115,CL$165&gt;=EOMONTH($D115,0)),IF($G115="NNN",SUM(Expenses!CJ$20:CJ$24)*$F115,IF($G115="FSG",0,IF($G115="MG",SUMPRODUCT(Expenses!CJ$20:CJ$24,$I115:$I119)*$F115,MAX((Expenses!CJ$20-$K115/12)*$J115*$F115,0)+MAX((Expenses!CJ$21-$K116/12)*$J116*$F115,0)+MAX((Expenses!CJ$22-$K117/12)*$J117*$F115,0)+MAX((Expenses!CJ$23-$K118/12)*$J118*$F115,0)+MAX((Expenses!CJ$24-$K119/12)*$J119*$F115,0)))),0)</f>
        <v>0</v>
      </c>
      <c r="CM281" s="154">
        <f>IF(AND(CM$165&lt;=$E115,CM$165&gt;=EOMONTH($D115,0)),IF($G115="NNN",SUM(Expenses!CK$20:CK$24)*$F115,IF($G115="FSG",0,IF($G115="MG",SUMPRODUCT(Expenses!CK$20:CK$24,$I115:$I119)*$F115,MAX((Expenses!CK$20-$K115/12)*$J115*$F115,0)+MAX((Expenses!CK$21-$K116/12)*$J116*$F115,0)+MAX((Expenses!CK$22-$K117/12)*$J117*$F115,0)+MAX((Expenses!CK$23-$K118/12)*$J118*$F115,0)+MAX((Expenses!CK$24-$K119/12)*$J119*$F115,0)))),0)</f>
        <v>0</v>
      </c>
      <c r="CN281" s="154">
        <f>IF(AND(CN$165&lt;=$E115,CN$165&gt;=EOMONTH($D115,0)),IF($G115="NNN",SUM(Expenses!CL$20:CL$24)*$F115,IF($G115="FSG",0,IF($G115="MG",SUMPRODUCT(Expenses!CL$20:CL$24,$I115:$I119)*$F115,MAX((Expenses!CL$20-$K115/12)*$J115*$F115,0)+MAX((Expenses!CL$21-$K116/12)*$J116*$F115,0)+MAX((Expenses!CL$22-$K117/12)*$J117*$F115,0)+MAX((Expenses!CL$23-$K118/12)*$J118*$F115,0)+MAX((Expenses!CL$24-$K119/12)*$J119*$F115,0)))),0)</f>
        <v>0</v>
      </c>
      <c r="CO281" s="154">
        <f>IF(AND(CO$165&lt;=$E115,CO$165&gt;=EOMONTH($D115,0)),IF($G115="NNN",SUM(Expenses!CM$20:CM$24)*$F115,IF($G115="FSG",0,IF($G115="MG",SUMPRODUCT(Expenses!CM$20:CM$24,$I115:$I119)*$F115,MAX((Expenses!CM$20-$K115/12)*$J115*$F115,0)+MAX((Expenses!CM$21-$K116/12)*$J116*$F115,0)+MAX((Expenses!CM$22-$K117/12)*$J117*$F115,0)+MAX((Expenses!CM$23-$K118/12)*$J118*$F115,0)+MAX((Expenses!CM$24-$K119/12)*$J119*$F115,0)))),0)</f>
        <v>0</v>
      </c>
      <c r="CP281" s="154">
        <f>IF(AND(CP$165&lt;=$E115,CP$165&gt;=EOMONTH($D115,0)),IF($G115="NNN",SUM(Expenses!CN$20:CN$24)*$F115,IF($G115="FSG",0,IF($G115="MG",SUMPRODUCT(Expenses!CN$20:CN$24,$I115:$I119)*$F115,MAX((Expenses!CN$20-$K115/12)*$J115*$F115,0)+MAX((Expenses!CN$21-$K116/12)*$J116*$F115,0)+MAX((Expenses!CN$22-$K117/12)*$J117*$F115,0)+MAX((Expenses!CN$23-$K118/12)*$J118*$F115,0)+MAX((Expenses!CN$24-$K119/12)*$J119*$F115,0)))),0)</f>
        <v>0</v>
      </c>
      <c r="CQ281" s="154">
        <f>IF(AND(CQ$165&lt;=$E115,CQ$165&gt;=EOMONTH($D115,0)),IF($G115="NNN",SUM(Expenses!CO$20:CO$24)*$F115,IF($G115="FSG",0,IF($G115="MG",SUMPRODUCT(Expenses!CO$20:CO$24,$I115:$I119)*$F115,MAX((Expenses!CO$20-$K115/12)*$J115*$F115,0)+MAX((Expenses!CO$21-$K116/12)*$J116*$F115,0)+MAX((Expenses!CO$22-$K117/12)*$J117*$F115,0)+MAX((Expenses!CO$23-$K118/12)*$J118*$F115,0)+MAX((Expenses!CO$24-$K119/12)*$J119*$F115,0)))),0)</f>
        <v>0</v>
      </c>
      <c r="CR281" s="154">
        <f>IF(AND(CR$165&lt;=$E115,CR$165&gt;=EOMONTH($D115,0)),IF($G115="NNN",SUM(Expenses!CP$20:CP$24)*$F115,IF($G115="FSG",0,IF($G115="MG",SUMPRODUCT(Expenses!CP$20:CP$24,$I115:$I119)*$F115,MAX((Expenses!CP$20-$K115/12)*$J115*$F115,0)+MAX((Expenses!CP$21-$K116/12)*$J116*$F115,0)+MAX((Expenses!CP$22-$K117/12)*$J117*$F115,0)+MAX((Expenses!CP$23-$K118/12)*$J118*$F115,0)+MAX((Expenses!CP$24-$K119/12)*$J119*$F115,0)))),0)</f>
        <v>0</v>
      </c>
      <c r="CS281" s="154">
        <f>IF(AND(CS$165&lt;=$E115,CS$165&gt;=EOMONTH($D115,0)),IF($G115="NNN",SUM(Expenses!CQ$20:CQ$24)*$F115,IF($G115="FSG",0,IF($G115="MG",SUMPRODUCT(Expenses!CQ$20:CQ$24,$I115:$I119)*$F115,MAX((Expenses!CQ$20-$K115/12)*$J115*$F115,0)+MAX((Expenses!CQ$21-$K116/12)*$J116*$F115,0)+MAX((Expenses!CQ$22-$K117/12)*$J117*$F115,0)+MAX((Expenses!CQ$23-$K118/12)*$J118*$F115,0)+MAX((Expenses!CQ$24-$K119/12)*$J119*$F115,0)))),0)</f>
        <v>0</v>
      </c>
      <c r="CT281" s="154">
        <f>IF(AND(CT$165&lt;=$E115,CT$165&gt;=EOMONTH($D115,0)),IF($G115="NNN",SUM(Expenses!CR$20:CR$24)*$F115,IF($G115="FSG",0,IF($G115="MG",SUMPRODUCT(Expenses!CR$20:CR$24,$I115:$I119)*$F115,MAX((Expenses!CR$20-$K115/12)*$J115*$F115,0)+MAX((Expenses!CR$21-$K116/12)*$J116*$F115,0)+MAX((Expenses!CR$22-$K117/12)*$J117*$F115,0)+MAX((Expenses!CR$23-$K118/12)*$J118*$F115,0)+MAX((Expenses!CR$24-$K119/12)*$J119*$F115,0)))),0)</f>
        <v>0</v>
      </c>
      <c r="CU281" s="154">
        <f>IF(AND(CU$165&lt;=$E115,CU$165&gt;=EOMONTH($D115,0)),IF($G115="NNN",SUM(Expenses!CS$20:CS$24)*$F115,IF($G115="FSG",0,IF($G115="MG",SUMPRODUCT(Expenses!CS$20:CS$24,$I115:$I119)*$F115,MAX((Expenses!CS$20-$K115/12)*$J115*$F115,0)+MAX((Expenses!CS$21-$K116/12)*$J116*$F115,0)+MAX((Expenses!CS$22-$K117/12)*$J117*$F115,0)+MAX((Expenses!CS$23-$K118/12)*$J118*$F115,0)+MAX((Expenses!CS$24-$K119/12)*$J119*$F115,0)))),0)</f>
        <v>0</v>
      </c>
      <c r="CV281" s="154">
        <f>IF(AND(CV$165&lt;=$E115,CV$165&gt;=EOMONTH($D115,0)),IF($G115="NNN",SUM(Expenses!CT$20:CT$24)*$F115,IF($G115="FSG",0,IF($G115="MG",SUMPRODUCT(Expenses!CT$20:CT$24,$I115:$I119)*$F115,MAX((Expenses!CT$20-$K115/12)*$J115*$F115,0)+MAX((Expenses!CT$21-$K116/12)*$J116*$F115,0)+MAX((Expenses!CT$22-$K117/12)*$J117*$F115,0)+MAX((Expenses!CT$23-$K118/12)*$J118*$F115,0)+MAX((Expenses!CT$24-$K119/12)*$J119*$F115,0)))),0)</f>
        <v>0</v>
      </c>
      <c r="CW281" s="154">
        <f>IF(AND(CW$165&lt;=$E115,CW$165&gt;=EOMONTH($D115,0)),IF($G115="NNN",SUM(Expenses!CU$20:CU$24)*$F115,IF($G115="FSG",0,IF($G115="MG",SUMPRODUCT(Expenses!CU$20:CU$24,$I115:$I119)*$F115,MAX((Expenses!CU$20-$K115/12)*$J115*$F115,0)+MAX((Expenses!CU$21-$K116/12)*$J116*$F115,0)+MAX((Expenses!CU$22-$K117/12)*$J117*$F115,0)+MAX((Expenses!CU$23-$K118/12)*$J118*$F115,0)+MAX((Expenses!CU$24-$K119/12)*$J119*$F115,0)))),0)</f>
        <v>0</v>
      </c>
      <c r="CX281" s="154">
        <f>IF(AND(CX$165&lt;=$E115,CX$165&gt;=EOMONTH($D115,0)),IF($G115="NNN",SUM(Expenses!CV$20:CV$24)*$F115,IF($G115="FSG",0,IF($G115="MG",SUMPRODUCT(Expenses!CV$20:CV$24,$I115:$I119)*$F115,MAX((Expenses!CV$20-$K115/12)*$J115*$F115,0)+MAX((Expenses!CV$21-$K116/12)*$J116*$F115,0)+MAX((Expenses!CV$22-$K117/12)*$J117*$F115,0)+MAX((Expenses!CV$23-$K118/12)*$J118*$F115,0)+MAX((Expenses!CV$24-$K119/12)*$J119*$F115,0)))),0)</f>
        <v>0</v>
      </c>
      <c r="CY281" s="154">
        <f>IF(AND(CY$165&lt;=$E115,CY$165&gt;=EOMONTH($D115,0)),IF($G115="NNN",SUM(Expenses!CW$20:CW$24)*$F115,IF($G115="FSG",0,IF($G115="MG",SUMPRODUCT(Expenses!CW$20:CW$24,$I115:$I119)*$F115,MAX((Expenses!CW$20-$K115/12)*$J115*$F115,0)+MAX((Expenses!CW$21-$K116/12)*$J116*$F115,0)+MAX((Expenses!CW$22-$K117/12)*$J117*$F115,0)+MAX((Expenses!CW$23-$K118/12)*$J118*$F115,0)+MAX((Expenses!CW$24-$K119/12)*$J119*$F115,0)))),0)</f>
        <v>0</v>
      </c>
      <c r="CZ281" s="154">
        <f>IF(AND(CZ$165&lt;=$E115,CZ$165&gt;=EOMONTH($D115,0)),IF($G115="NNN",SUM(Expenses!CX$20:CX$24)*$F115,IF($G115="FSG",0,IF($G115="MG",SUMPRODUCT(Expenses!CX$20:CX$24,$I115:$I119)*$F115,MAX((Expenses!CX$20-$K115/12)*$J115*$F115,0)+MAX((Expenses!CX$21-$K116/12)*$J116*$F115,0)+MAX((Expenses!CX$22-$K117/12)*$J117*$F115,0)+MAX((Expenses!CX$23-$K118/12)*$J118*$F115,0)+MAX((Expenses!CX$24-$K119/12)*$J119*$F115,0)))),0)</f>
        <v>0</v>
      </c>
      <c r="DA281" s="154">
        <f>IF(AND(DA$165&lt;=$E115,DA$165&gt;=EOMONTH($D115,0)),IF($G115="NNN",SUM(Expenses!CY$20:CY$24)*$F115,IF($G115="FSG",0,IF($G115="MG",SUMPRODUCT(Expenses!CY$20:CY$24,$I115:$I119)*$F115,MAX((Expenses!CY$20-$K115/12)*$J115*$F115,0)+MAX((Expenses!CY$21-$K116/12)*$J116*$F115,0)+MAX((Expenses!CY$22-$K117/12)*$J117*$F115,0)+MAX((Expenses!CY$23-$K118/12)*$J118*$F115,0)+MAX((Expenses!CY$24-$K119/12)*$J119*$F115,0)))),0)</f>
        <v>0</v>
      </c>
      <c r="DB281" s="154">
        <f>IF(AND(DB$165&lt;=$E115,DB$165&gt;=EOMONTH($D115,0)),IF($G115="NNN",SUM(Expenses!CZ$20:CZ$24)*$F115,IF($G115="FSG",0,IF($G115="MG",SUMPRODUCT(Expenses!CZ$20:CZ$24,$I115:$I119)*$F115,MAX((Expenses!CZ$20-$K115/12)*$J115*$F115,0)+MAX((Expenses!CZ$21-$K116/12)*$J116*$F115,0)+MAX((Expenses!CZ$22-$K117/12)*$J117*$F115,0)+MAX((Expenses!CZ$23-$K118/12)*$J118*$F115,0)+MAX((Expenses!CZ$24-$K119/12)*$J119*$F115,0)))),0)</f>
        <v>0</v>
      </c>
      <c r="DC281" s="154">
        <f>IF(AND(DC$165&lt;=$E115,DC$165&gt;=EOMONTH($D115,0)),IF($G115="NNN",SUM(Expenses!DA$20:DA$24)*$F115,IF($G115="FSG",0,IF($G115="MG",SUMPRODUCT(Expenses!DA$20:DA$24,$I115:$I119)*$F115,MAX((Expenses!DA$20-$K115/12)*$J115*$F115,0)+MAX((Expenses!DA$21-$K116/12)*$J116*$F115,0)+MAX((Expenses!DA$22-$K117/12)*$J117*$F115,0)+MAX((Expenses!DA$23-$K118/12)*$J118*$F115,0)+MAX((Expenses!DA$24-$K119/12)*$J119*$F115,0)))),0)</f>
        <v>0</v>
      </c>
      <c r="DD281" s="154">
        <f>IF(AND(DD$165&lt;=$E115,DD$165&gt;=EOMONTH($D115,0)),IF($G115="NNN",SUM(Expenses!DB$20:DB$24)*$F115,IF($G115="FSG",0,IF($G115="MG",SUMPRODUCT(Expenses!DB$20:DB$24,$I115:$I119)*$F115,MAX((Expenses!DB$20-$K115/12)*$J115*$F115,0)+MAX((Expenses!DB$21-$K116/12)*$J116*$F115,0)+MAX((Expenses!DB$22-$K117/12)*$J117*$F115,0)+MAX((Expenses!DB$23-$K118/12)*$J118*$F115,0)+MAX((Expenses!DB$24-$K119/12)*$J119*$F115,0)))),0)</f>
        <v>0</v>
      </c>
      <c r="DE281" s="154">
        <f>IF(AND(DE$165&lt;=$E115,DE$165&gt;=EOMONTH($D115,0)),IF($G115="NNN",SUM(Expenses!DC$20:DC$24)*$F115,IF($G115="FSG",0,IF($G115="MG",SUMPRODUCT(Expenses!DC$20:DC$24,$I115:$I119)*$F115,MAX((Expenses!DC$20-$K115/12)*$J115*$F115,0)+MAX((Expenses!DC$21-$K116/12)*$J116*$F115,0)+MAX((Expenses!DC$22-$K117/12)*$J117*$F115,0)+MAX((Expenses!DC$23-$K118/12)*$J118*$F115,0)+MAX((Expenses!DC$24-$K119/12)*$J119*$F115,0)))),0)</f>
        <v>0</v>
      </c>
      <c r="DF281" s="154">
        <f>IF(AND(DF$165&lt;=$E115,DF$165&gt;=EOMONTH($D115,0)),IF($G115="NNN",SUM(Expenses!DD$20:DD$24)*$F115,IF($G115="FSG",0,IF($G115="MG",SUMPRODUCT(Expenses!DD$20:DD$24,$I115:$I119)*$F115,MAX((Expenses!DD$20-$K115/12)*$J115*$F115,0)+MAX((Expenses!DD$21-$K116/12)*$J116*$F115,0)+MAX((Expenses!DD$22-$K117/12)*$J117*$F115,0)+MAX((Expenses!DD$23-$K118/12)*$J118*$F115,0)+MAX((Expenses!DD$24-$K119/12)*$J119*$F115,0)))),0)</f>
        <v>0</v>
      </c>
      <c r="DG281" s="154">
        <f>IF(AND(DG$165&lt;=$E115,DG$165&gt;=EOMONTH($D115,0)),IF($G115="NNN",SUM(Expenses!DE$20:DE$24)*$F115,IF($G115="FSG",0,IF($G115="MG",SUMPRODUCT(Expenses!DE$20:DE$24,$I115:$I119)*$F115,MAX((Expenses!DE$20-$K115/12)*$J115*$F115,0)+MAX((Expenses!DE$21-$K116/12)*$J116*$F115,0)+MAX((Expenses!DE$22-$K117/12)*$J117*$F115,0)+MAX((Expenses!DE$23-$K118/12)*$J118*$F115,0)+MAX((Expenses!DE$24-$K119/12)*$J119*$F115,0)))),0)</f>
        <v>0</v>
      </c>
      <c r="DH281" s="154">
        <f>IF(AND(DH$165&lt;=$E115,DH$165&gt;=EOMONTH($D115,0)),IF($G115="NNN",SUM(Expenses!DF$20:DF$24)*$F115,IF($G115="FSG",0,IF($G115="MG",SUMPRODUCT(Expenses!DF$20:DF$24,$I115:$I119)*$F115,MAX((Expenses!DF$20-$K115/12)*$J115*$F115,0)+MAX((Expenses!DF$21-$K116/12)*$J116*$F115,0)+MAX((Expenses!DF$22-$K117/12)*$J117*$F115,0)+MAX((Expenses!DF$23-$K118/12)*$J118*$F115,0)+MAX((Expenses!DF$24-$K119/12)*$J119*$F115,0)))),0)</f>
        <v>0</v>
      </c>
      <c r="DI281" s="154">
        <f>IF(AND(DI$165&lt;=$E115,DI$165&gt;=EOMONTH($D115,0)),IF($G115="NNN",SUM(Expenses!DG$20:DG$24)*$F115,IF($G115="FSG",0,IF($G115="MG",SUMPRODUCT(Expenses!DG$20:DG$24,$I115:$I119)*$F115,MAX((Expenses!DG$20-$K115/12)*$J115*$F115,0)+MAX((Expenses!DG$21-$K116/12)*$J116*$F115,0)+MAX((Expenses!DG$22-$K117/12)*$J117*$F115,0)+MAX((Expenses!DG$23-$K118/12)*$J118*$F115,0)+MAX((Expenses!DG$24-$K119/12)*$J119*$F115,0)))),0)</f>
        <v>0</v>
      </c>
      <c r="DJ281" s="154">
        <f>IF(AND(DJ$165&lt;=$E115,DJ$165&gt;=EOMONTH($D115,0)),IF($G115="NNN",SUM(Expenses!DH$20:DH$24)*$F115,IF($G115="FSG",0,IF($G115="MG",SUMPRODUCT(Expenses!DH$20:DH$24,$I115:$I119)*$F115,MAX((Expenses!DH$20-$K115/12)*$J115*$F115,0)+MAX((Expenses!DH$21-$K116/12)*$J116*$F115,0)+MAX((Expenses!DH$22-$K117/12)*$J117*$F115,0)+MAX((Expenses!DH$23-$K118/12)*$J118*$F115,0)+MAX((Expenses!DH$24-$K119/12)*$J119*$F115,0)))),0)</f>
        <v>0</v>
      </c>
      <c r="DK281" s="154">
        <f>IF(AND(DK$165&lt;=$E115,DK$165&gt;=EOMONTH($D115,0)),IF($G115="NNN",SUM(Expenses!DI$20:DI$24)*$F115,IF($G115="FSG",0,IF($G115="MG",SUMPRODUCT(Expenses!DI$20:DI$24,$I115:$I119)*$F115,MAX((Expenses!DI$20-$K115/12)*$J115*$F115,0)+MAX((Expenses!DI$21-$K116/12)*$J116*$F115,0)+MAX((Expenses!DI$22-$K117/12)*$J117*$F115,0)+MAX((Expenses!DI$23-$K118/12)*$J118*$F115,0)+MAX((Expenses!DI$24-$K119/12)*$J119*$F115,0)))),0)</f>
        <v>0</v>
      </c>
      <c r="DL281" s="154">
        <f>IF(AND(DL$165&lt;=$E115,DL$165&gt;=EOMONTH($D115,0)),IF($G115="NNN",SUM(Expenses!DJ$20:DJ$24)*$F115,IF($G115="FSG",0,IF($G115="MG",SUMPRODUCT(Expenses!DJ$20:DJ$24,$I115:$I119)*$F115,MAX((Expenses!DJ$20-$K115/12)*$J115*$F115,0)+MAX((Expenses!DJ$21-$K116/12)*$J116*$F115,0)+MAX((Expenses!DJ$22-$K117/12)*$J117*$F115,0)+MAX((Expenses!DJ$23-$K118/12)*$J118*$F115,0)+MAX((Expenses!DJ$24-$K119/12)*$J119*$F115,0)))),0)</f>
        <v>0</v>
      </c>
      <c r="DM281" s="154">
        <f>IF(AND(DM$165&lt;=$E115,DM$165&gt;=EOMONTH($D115,0)),IF($G115="NNN",SUM(Expenses!DK$20:DK$24)*$F115,IF($G115="FSG",0,IF($G115="MG",SUMPRODUCT(Expenses!DK$20:DK$24,$I115:$I119)*$F115,MAX((Expenses!DK$20-$K115/12)*$J115*$F115,0)+MAX((Expenses!DK$21-$K116/12)*$J116*$F115,0)+MAX((Expenses!DK$22-$K117/12)*$J117*$F115,0)+MAX((Expenses!DK$23-$K118/12)*$J118*$F115,0)+MAX((Expenses!DK$24-$K119/12)*$J119*$F115,0)))),0)</f>
        <v>0</v>
      </c>
      <c r="DN281" s="154">
        <f>IF(AND(DN$165&lt;=$E115,DN$165&gt;=EOMONTH($D115,0)),IF($G115="NNN",SUM(Expenses!DL$20:DL$24)*$F115,IF($G115="FSG",0,IF($G115="MG",SUMPRODUCT(Expenses!DL$20:DL$24,$I115:$I119)*$F115,MAX((Expenses!DL$20-$K115/12)*$J115*$F115,0)+MAX((Expenses!DL$21-$K116/12)*$J116*$F115,0)+MAX((Expenses!DL$22-$K117/12)*$J117*$F115,0)+MAX((Expenses!DL$23-$K118/12)*$J118*$F115,0)+MAX((Expenses!DL$24-$K119/12)*$J119*$F115,0)))),0)</f>
        <v>0</v>
      </c>
      <c r="DO281" s="154">
        <f>IF(AND(DO$165&lt;=$E115,DO$165&gt;=EOMONTH($D115,0)),IF($G115="NNN",SUM(Expenses!DM$20:DM$24)*$F115,IF($G115="FSG",0,IF($G115="MG",SUMPRODUCT(Expenses!DM$20:DM$24,$I115:$I119)*$F115,MAX((Expenses!DM$20-$K115/12)*$J115*$F115,0)+MAX((Expenses!DM$21-$K116/12)*$J116*$F115,0)+MAX((Expenses!DM$22-$K117/12)*$J117*$F115,0)+MAX((Expenses!DM$23-$K118/12)*$J118*$F115,0)+MAX((Expenses!DM$24-$K119/12)*$J119*$F115,0)))),0)</f>
        <v>0</v>
      </c>
      <c r="DP281" s="154">
        <f>IF(AND(DP$165&lt;=$E115,DP$165&gt;=EOMONTH($D115,0)),IF($G115="NNN",SUM(Expenses!DN$20:DN$24)*$F115,IF($G115="FSG",0,IF($G115="MG",SUMPRODUCT(Expenses!DN$20:DN$24,$I115:$I119)*$F115,MAX((Expenses!DN$20-$K115/12)*$J115*$F115,0)+MAX((Expenses!DN$21-$K116/12)*$J116*$F115,0)+MAX((Expenses!DN$22-$K117/12)*$J117*$F115,0)+MAX((Expenses!DN$23-$K118/12)*$J118*$F115,0)+MAX((Expenses!DN$24-$K119/12)*$J119*$F115,0)))),0)</f>
        <v>0</v>
      </c>
      <c r="DQ281" s="154">
        <f>IF(AND(DQ$165&lt;=$E115,DQ$165&gt;=EOMONTH($D115,0)),IF($G115="NNN",SUM(Expenses!DO$20:DO$24)*$F115,IF($G115="FSG",0,IF($G115="MG",SUMPRODUCT(Expenses!DO$20:DO$24,$I115:$I119)*$F115,MAX((Expenses!DO$20-$K115/12)*$J115*$F115,0)+MAX((Expenses!DO$21-$K116/12)*$J116*$F115,0)+MAX((Expenses!DO$22-$K117/12)*$J117*$F115,0)+MAX((Expenses!DO$23-$K118/12)*$J118*$F115,0)+MAX((Expenses!DO$24-$K119/12)*$J119*$F115,0)))),0)</f>
        <v>0</v>
      </c>
      <c r="DR281" s="154">
        <f>IF(AND(DR$165&lt;=$E115,DR$165&gt;=EOMONTH($D115,0)),IF($G115="NNN",SUM(Expenses!DP$20:DP$24)*$F115,IF($G115="FSG",0,IF($G115="MG",SUMPRODUCT(Expenses!DP$20:DP$24,$I115:$I119)*$F115,MAX((Expenses!DP$20-$K115/12)*$J115*$F115,0)+MAX((Expenses!DP$21-$K116/12)*$J116*$F115,0)+MAX((Expenses!DP$22-$K117/12)*$J117*$F115,0)+MAX((Expenses!DP$23-$K118/12)*$J118*$F115,0)+MAX((Expenses!DP$24-$K119/12)*$J119*$F115,0)))),0)</f>
        <v>0</v>
      </c>
      <c r="DS281" s="154">
        <f>IF(AND(DS$165&lt;=$E115,DS$165&gt;=EOMONTH($D115,0)),IF($G115="NNN",SUM(Expenses!DQ$20:DQ$24)*$F115,IF($G115="FSG",0,IF($G115="MG",SUMPRODUCT(Expenses!DQ$20:DQ$24,$I115:$I119)*$F115,MAX((Expenses!DQ$20-$K115/12)*$J115*$F115,0)+MAX((Expenses!DQ$21-$K116/12)*$J116*$F115,0)+MAX((Expenses!DQ$22-$K117/12)*$J117*$F115,0)+MAX((Expenses!DQ$23-$K118/12)*$J118*$F115,0)+MAX((Expenses!DQ$24-$K119/12)*$J119*$F115,0)))),0)</f>
        <v>0</v>
      </c>
      <c r="DT281" s="154">
        <f>IF(AND(DT$165&lt;=$E115,DT$165&gt;=EOMONTH($D115,0)),IF($G115="NNN",SUM(Expenses!DR$20:DR$24)*$F115,IF($G115="FSG",0,IF($G115="MG",SUMPRODUCT(Expenses!DR$20:DR$24,$I115:$I119)*$F115,MAX((Expenses!DR$20-$K115/12)*$J115*$F115,0)+MAX((Expenses!DR$21-$K116/12)*$J116*$F115,0)+MAX((Expenses!DR$22-$K117/12)*$J117*$F115,0)+MAX((Expenses!DR$23-$K118/12)*$J118*$F115,0)+MAX((Expenses!DR$24-$K119/12)*$J119*$F115,0)))),0)</f>
        <v>0</v>
      </c>
      <c r="DU281" s="154">
        <f>IF(AND(DU$165&lt;=$E115,DU$165&gt;=EOMONTH($D115,0)),IF($G115="NNN",SUM(Expenses!DS$20:DS$24)*$F115,IF($G115="FSG",0,IF($G115="MG",SUMPRODUCT(Expenses!DS$20:DS$24,$I115:$I119)*$F115,MAX((Expenses!DS$20-$K115/12)*$J115*$F115,0)+MAX((Expenses!DS$21-$K116/12)*$J116*$F115,0)+MAX((Expenses!DS$22-$K117/12)*$J117*$F115,0)+MAX((Expenses!DS$23-$K118/12)*$J118*$F115,0)+MAX((Expenses!DS$24-$K119/12)*$J119*$F115,0)))),0)</f>
        <v>0</v>
      </c>
      <c r="DV281" s="154">
        <f>IF(AND(DV$165&lt;=$E115,DV$165&gt;=EOMONTH($D115,0)),IF($G115="NNN",SUM(Expenses!DT$20:DT$24)*$F115,IF($G115="FSG",0,IF($G115="MG",SUMPRODUCT(Expenses!DT$20:DT$24,$I115:$I119)*$F115,MAX((Expenses!DT$20-$K115/12)*$J115*$F115,0)+MAX((Expenses!DT$21-$K116/12)*$J116*$F115,0)+MAX((Expenses!DT$22-$K117/12)*$J117*$F115,0)+MAX((Expenses!DT$23-$K118/12)*$J118*$F115,0)+MAX((Expenses!DT$24-$K119/12)*$J119*$F115,0)))),0)</f>
        <v>0</v>
      </c>
      <c r="DW281" s="154">
        <f>IF(AND(DW$165&lt;=$E115,DW$165&gt;=EOMONTH($D115,0)),IF($G115="NNN",SUM(Expenses!DU$20:DU$24)*$F115,IF($G115="FSG",0,IF($G115="MG",SUMPRODUCT(Expenses!DU$20:DU$24,$I115:$I119)*$F115,MAX((Expenses!DU$20-$K115/12)*$J115*$F115,0)+MAX((Expenses!DU$21-$K116/12)*$J116*$F115,0)+MAX((Expenses!DU$22-$K117/12)*$J117*$F115,0)+MAX((Expenses!DU$23-$K118/12)*$J118*$F115,0)+MAX((Expenses!DU$24-$K119/12)*$J119*$F115,0)))),0)</f>
        <v>0</v>
      </c>
      <c r="DX281" s="154">
        <f>IF(AND(DX$165&lt;=$E115,DX$165&gt;=EOMONTH($D115,0)),IF($G115="NNN",SUM(Expenses!DV$20:DV$24)*$F115,IF($G115="FSG",0,IF($G115="MG",SUMPRODUCT(Expenses!DV$20:DV$24,$I115:$I119)*$F115,MAX((Expenses!DV$20-$K115/12)*$J115*$F115,0)+MAX((Expenses!DV$21-$K116/12)*$J116*$F115,0)+MAX((Expenses!DV$22-$K117/12)*$J117*$F115,0)+MAX((Expenses!DV$23-$K118/12)*$J118*$F115,0)+MAX((Expenses!DV$24-$K119/12)*$J119*$F115,0)))),0)</f>
        <v>0</v>
      </c>
      <c r="DY281" s="154">
        <f>IF(AND(DY$165&lt;=$E115,DY$165&gt;=EOMONTH($D115,0)),IF($G115="NNN",SUM(Expenses!DW$20:DW$24)*$F115,IF($G115="FSG",0,IF($G115="MG",SUMPRODUCT(Expenses!DW$20:DW$24,$I115:$I119)*$F115,MAX((Expenses!DW$20-$K115/12)*$J115*$F115,0)+MAX((Expenses!DW$21-$K116/12)*$J116*$F115,0)+MAX((Expenses!DW$22-$K117/12)*$J117*$F115,0)+MAX((Expenses!DW$23-$K118/12)*$J118*$F115,0)+MAX((Expenses!DW$24-$K119/12)*$J119*$F115,0)))),0)</f>
        <v>0</v>
      </c>
      <c r="DZ281" s="154">
        <f>IF(AND(DZ$165&lt;=$E115,DZ$165&gt;=EOMONTH($D115,0)),IF($G115="NNN",SUM(Expenses!DX$20:DX$24)*$F115,IF($G115="FSG",0,IF($G115="MG",SUMPRODUCT(Expenses!DX$20:DX$24,$I115:$I119)*$F115,MAX((Expenses!DX$20-$K115/12)*$J115*$F115,0)+MAX((Expenses!DX$21-$K116/12)*$J116*$F115,0)+MAX((Expenses!DX$22-$K117/12)*$J117*$F115,0)+MAX((Expenses!DX$23-$K118/12)*$J118*$F115,0)+MAX((Expenses!DX$24-$K119/12)*$J119*$F115,0)))),0)</f>
        <v>0</v>
      </c>
      <c r="EA281" s="154">
        <f>IF(AND(EA$165&lt;=$E115,EA$165&gt;=EOMONTH($D115,0)),IF($G115="NNN",SUM(Expenses!DY$20:DY$24)*$F115,IF($G115="FSG",0,IF($G115="MG",SUMPRODUCT(Expenses!DY$20:DY$24,$I115:$I119)*$F115,MAX((Expenses!DY$20-$K115/12)*$J115*$F115,0)+MAX((Expenses!DY$21-$K116/12)*$J116*$F115,0)+MAX((Expenses!DY$22-$K117/12)*$J117*$F115,0)+MAX((Expenses!DY$23-$K118/12)*$J118*$F115,0)+MAX((Expenses!DY$24-$K119/12)*$J119*$F115,0)))),0)</f>
        <v>0</v>
      </c>
      <c r="EB281" s="154">
        <f>IF(AND(EB$165&lt;=$E115,EB$165&gt;=EOMONTH($D115,0)),IF($G115="NNN",SUM(Expenses!DZ$20:DZ$24)*$F115,IF($G115="FSG",0,IF($G115="MG",SUMPRODUCT(Expenses!DZ$20:DZ$24,$I115:$I119)*$F115,MAX((Expenses!DZ$20-$K115/12)*$J115*$F115,0)+MAX((Expenses!DZ$21-$K116/12)*$J116*$F115,0)+MAX((Expenses!DZ$22-$K117/12)*$J117*$F115,0)+MAX((Expenses!DZ$23-$K118/12)*$J118*$F115,0)+MAX((Expenses!DZ$24-$K119/12)*$J119*$F115,0)))),0)</f>
        <v>0</v>
      </c>
      <c r="EC281" s="154">
        <f>IF(AND(EC$165&lt;=$E115,EC$165&gt;=EOMONTH($D115,0)),IF($G115="NNN",SUM(Expenses!EA$20:EA$24)*$F115,IF($G115="FSG",0,IF($G115="MG",SUMPRODUCT(Expenses!EA$20:EA$24,$I115:$I119)*$F115,MAX((Expenses!EA$20-$K115/12)*$J115*$F115,0)+MAX((Expenses!EA$21-$K116/12)*$J116*$F115,0)+MAX((Expenses!EA$22-$K117/12)*$J117*$F115,0)+MAX((Expenses!EA$23-$K118/12)*$J118*$F115,0)+MAX((Expenses!EA$24-$K119/12)*$J119*$F115,0)))),0)</f>
        <v>0</v>
      </c>
      <c r="ED281" s="154">
        <f>IF(AND(ED$165&lt;=$E115,ED$165&gt;=EOMONTH($D115,0)),IF($G115="NNN",SUM(Expenses!EB$20:EB$24)*$F115,IF($G115="FSG",0,IF($G115="MG",SUMPRODUCT(Expenses!EB$20:EB$24,$I115:$I119)*$F115,MAX((Expenses!EB$20-$K115/12)*$J115*$F115,0)+MAX((Expenses!EB$21-$K116/12)*$J116*$F115,0)+MAX((Expenses!EB$22-$K117/12)*$J117*$F115,0)+MAX((Expenses!EB$23-$K118/12)*$J118*$F115,0)+MAX((Expenses!EB$24-$K119/12)*$J119*$F115,0)))),0)</f>
        <v>0</v>
      </c>
      <c r="EE281" s="154">
        <f>IF(AND(EE$165&lt;=$E115,EE$165&gt;=EOMONTH($D115,0)),IF($G115="NNN",SUM(Expenses!EC$20:EC$24)*$F115,IF($G115="FSG",0,IF($G115="MG",SUMPRODUCT(Expenses!EC$20:EC$24,$I115:$I119)*$F115,MAX((Expenses!EC$20-$K115/12)*$J115*$F115,0)+MAX((Expenses!EC$21-$K116/12)*$J116*$F115,0)+MAX((Expenses!EC$22-$K117/12)*$J117*$F115,0)+MAX((Expenses!EC$23-$K118/12)*$J118*$F115,0)+MAX((Expenses!EC$24-$K119/12)*$J119*$F115,0)))),0)</f>
        <v>0</v>
      </c>
      <c r="EF281" s="154">
        <f>IF(AND(EF$165&lt;=$E115,EF$165&gt;=EOMONTH($D115,0)),IF($G115="NNN",SUM(Expenses!ED$20:ED$24)*$F115,IF($G115="FSG",0,IF($G115="MG",SUMPRODUCT(Expenses!ED$20:ED$24,$I115:$I119)*$F115,MAX((Expenses!ED$20-$K115/12)*$J115*$F115,0)+MAX((Expenses!ED$21-$K116/12)*$J116*$F115,0)+MAX((Expenses!ED$22-$K117/12)*$J117*$F115,0)+MAX((Expenses!ED$23-$K118/12)*$J118*$F115,0)+MAX((Expenses!ED$24-$K119/12)*$J119*$F115,0)))),0)</f>
        <v>0</v>
      </c>
      <c r="EG281" s="154">
        <f>IF(AND(EG$165&lt;=$E115,EG$165&gt;=EOMONTH($D115,0)),IF($G115="NNN",SUM(Expenses!EE$20:EE$24)*$F115,IF($G115="FSG",0,IF($G115="MG",SUMPRODUCT(Expenses!EE$20:EE$24,$I115:$I119)*$F115,MAX((Expenses!EE$20-$K115/12)*$J115*$F115,0)+MAX((Expenses!EE$21-$K116/12)*$J116*$F115,0)+MAX((Expenses!EE$22-$K117/12)*$J117*$F115,0)+MAX((Expenses!EE$23-$K118/12)*$J118*$F115,0)+MAX((Expenses!EE$24-$K119/12)*$J119*$F115,0)))),0)</f>
        <v>0</v>
      </c>
      <c r="EH281" s="154">
        <f>IF(AND(EH$165&lt;=$E115,EH$165&gt;=EOMONTH($D115,0)),IF($G115="NNN",SUM(Expenses!EF$20:EF$24)*$F115,IF($G115="FSG",0,IF($G115="MG",SUMPRODUCT(Expenses!EF$20:EF$24,$I115:$I119)*$F115,MAX((Expenses!EF$20-$K115/12)*$J115*$F115,0)+MAX((Expenses!EF$21-$K116/12)*$J116*$F115,0)+MAX((Expenses!EF$22-$K117/12)*$J117*$F115,0)+MAX((Expenses!EF$23-$K118/12)*$J118*$F115,0)+MAX((Expenses!EF$24-$K119/12)*$J119*$F115,0)))),0)</f>
        <v>0</v>
      </c>
      <c r="EI281" s="154">
        <f>IF(AND(EI$165&lt;=$E115,EI$165&gt;=EOMONTH($D115,0)),IF($G115="NNN",SUM(Expenses!EG$20:EG$24)*$F115,IF($G115="FSG",0,IF($G115="MG",SUMPRODUCT(Expenses!EG$20:EG$24,$I115:$I119)*$F115,MAX((Expenses!EG$20-$K115/12)*$J115*$F115,0)+MAX((Expenses!EG$21-$K116/12)*$J116*$F115,0)+MAX((Expenses!EG$22-$K117/12)*$J117*$F115,0)+MAX((Expenses!EG$23-$K118/12)*$J118*$F115,0)+MAX((Expenses!EG$24-$K119/12)*$J119*$F115,0)))),0)</f>
        <v>0</v>
      </c>
      <c r="EJ281" s="154">
        <f>IF(AND(EJ$165&lt;=$E115,EJ$165&gt;=EOMONTH($D115,0)),IF($G115="NNN",SUM(Expenses!EH$20:EH$24)*$F115,IF($G115="FSG",0,IF($G115="MG",SUMPRODUCT(Expenses!EH$20:EH$24,$I115:$I119)*$F115,MAX((Expenses!EH$20-$K115/12)*$J115*$F115,0)+MAX((Expenses!EH$21-$K116/12)*$J116*$F115,0)+MAX((Expenses!EH$22-$K117/12)*$J117*$F115,0)+MAX((Expenses!EH$23-$K118/12)*$J118*$F115,0)+MAX((Expenses!EH$24-$K119/12)*$J119*$F115,0)))),0)</f>
        <v>0</v>
      </c>
      <c r="EK281" s="154">
        <f>IF(AND(EK$165&lt;=$E115,EK$165&gt;=EOMONTH($D115,0)),IF($G115="NNN",SUM(Expenses!EI$20:EI$24)*$F115,IF($G115="FSG",0,IF($G115="MG",SUMPRODUCT(Expenses!EI$20:EI$24,$I115:$I119)*$F115,MAX((Expenses!EI$20-$K115/12)*$J115*$F115,0)+MAX((Expenses!EI$21-$K116/12)*$J116*$F115,0)+MAX((Expenses!EI$22-$K117/12)*$J117*$F115,0)+MAX((Expenses!EI$23-$K118/12)*$J118*$F115,0)+MAX((Expenses!EI$24-$K119/12)*$J119*$F115,0)))),0)</f>
        <v>0</v>
      </c>
      <c r="EL281" s="154">
        <f>IF(AND(EL$165&lt;=$E115,EL$165&gt;=EOMONTH($D115,0)),IF($G115="NNN",SUM(Expenses!EJ$20:EJ$24)*$F115,IF($G115="FSG",0,IF($G115="MG",SUMPRODUCT(Expenses!EJ$20:EJ$24,$I115:$I119)*$F115,MAX((Expenses!EJ$20-$K115/12)*$J115*$F115,0)+MAX((Expenses!EJ$21-$K116/12)*$J116*$F115,0)+MAX((Expenses!EJ$22-$K117/12)*$J117*$F115,0)+MAX((Expenses!EJ$23-$K118/12)*$J118*$F115,0)+MAX((Expenses!EJ$24-$K119/12)*$J119*$F115,0)))),0)</f>
        <v>0</v>
      </c>
      <c r="EM281" s="154">
        <f>IF(AND(EM$165&lt;=$E115,EM$165&gt;=EOMONTH($D115,0)),IF($G115="NNN",SUM(Expenses!EK$20:EK$24)*$F115,IF($G115="FSG",0,IF($G115="MG",SUMPRODUCT(Expenses!EK$20:EK$24,$I115:$I119)*$F115,MAX((Expenses!EK$20-$K115/12)*$J115*$F115,0)+MAX((Expenses!EK$21-$K116/12)*$J116*$F115,0)+MAX((Expenses!EK$22-$K117/12)*$J117*$F115,0)+MAX((Expenses!EK$23-$K118/12)*$J118*$F115,0)+MAX((Expenses!EK$24-$K119/12)*$J119*$F115,0)))),0)</f>
        <v>0</v>
      </c>
      <c r="EN281" s="154">
        <f>IF(AND(EN$165&lt;=$E115,EN$165&gt;=EOMONTH($D115,0)),IF($G115="NNN",SUM(Expenses!EL$20:EL$24)*$F115,IF($G115="FSG",0,IF($G115="MG",SUMPRODUCT(Expenses!EL$20:EL$24,$I115:$I119)*$F115,MAX((Expenses!EL$20-$K115/12)*$J115*$F115,0)+MAX((Expenses!EL$21-$K116/12)*$J116*$F115,0)+MAX((Expenses!EL$22-$K117/12)*$J117*$F115,0)+MAX((Expenses!EL$23-$K118/12)*$J118*$F115,0)+MAX((Expenses!EL$24-$K119/12)*$J119*$F115,0)))),0)</f>
        <v>0</v>
      </c>
      <c r="EO281" s="154">
        <f>IF(AND(EO$165&lt;=$E115,EO$165&gt;=EOMONTH($D115,0)),IF($G115="NNN",SUM(Expenses!EM$20:EM$24)*$F115,IF($G115="FSG",0,IF($G115="MG",SUMPRODUCT(Expenses!EM$20:EM$24,$I115:$I119)*$F115,MAX((Expenses!EM$20-$K115/12)*$J115*$F115,0)+MAX((Expenses!EM$21-$K116/12)*$J116*$F115,0)+MAX((Expenses!EM$22-$K117/12)*$J117*$F115,0)+MAX((Expenses!EM$23-$K118/12)*$J118*$F115,0)+MAX((Expenses!EM$24-$K119/12)*$J119*$F115,0)))),0)</f>
        <v>0</v>
      </c>
      <c r="EP281" s="154">
        <f>IF(AND(EP$165&lt;=$E115,EP$165&gt;=EOMONTH($D115,0)),IF($G115="NNN",SUM(Expenses!EN$20:EN$24)*$F115,IF($G115="FSG",0,IF($G115="MG",SUMPRODUCT(Expenses!EN$20:EN$24,$I115:$I119)*$F115,MAX((Expenses!EN$20-$K115/12)*$J115*$F115,0)+MAX((Expenses!EN$21-$K116/12)*$J116*$F115,0)+MAX((Expenses!EN$22-$K117/12)*$J117*$F115,0)+MAX((Expenses!EN$23-$K118/12)*$J118*$F115,0)+MAX((Expenses!EN$24-$K119/12)*$J119*$F115,0)))),0)</f>
        <v>0</v>
      </c>
      <c r="EQ281" s="154">
        <f>IF(AND(EQ$165&lt;=$E115,EQ$165&gt;=EOMONTH($D115,0)),IF($G115="NNN",SUM(Expenses!EO$20:EO$24)*$F115,IF($G115="FSG",0,IF($G115="MG",SUMPRODUCT(Expenses!EO$20:EO$24,$I115:$I119)*$F115,MAX((Expenses!EO$20-$K115/12)*$J115*$F115,0)+MAX((Expenses!EO$21-$K116/12)*$J116*$F115,0)+MAX((Expenses!EO$22-$K117/12)*$J117*$F115,0)+MAX((Expenses!EO$23-$K118/12)*$J118*$F115,0)+MAX((Expenses!EO$24-$K119/12)*$J119*$F115,0)))),0)</f>
        <v>0</v>
      </c>
      <c r="ER281" s="154">
        <f>IF(AND(ER$165&lt;=$E115,ER$165&gt;=EOMONTH($D115,0)),IF($G115="NNN",SUM(Expenses!EP$20:EP$24)*$F115,IF($G115="FSG",0,IF($G115="MG",SUMPRODUCT(Expenses!EP$20:EP$24,$I115:$I119)*$F115,MAX((Expenses!EP$20-$K115/12)*$J115*$F115,0)+MAX((Expenses!EP$21-$K116/12)*$J116*$F115,0)+MAX((Expenses!EP$22-$K117/12)*$J117*$F115,0)+MAX((Expenses!EP$23-$K118/12)*$J118*$F115,0)+MAX((Expenses!EP$24-$K119/12)*$J119*$F115,0)))),0)</f>
        <v>0</v>
      </c>
      <c r="ES281" s="154">
        <f>IF(AND(ES$165&lt;=$E115,ES$165&gt;=EOMONTH($D115,0)),IF($G115="NNN",SUM(Expenses!EQ$20:EQ$24)*$F115,IF($G115="FSG",0,IF($G115="MG",SUMPRODUCT(Expenses!EQ$20:EQ$24,$I115:$I119)*$F115,MAX((Expenses!EQ$20-$K115/12)*$J115*$F115,0)+MAX((Expenses!EQ$21-$K116/12)*$J116*$F115,0)+MAX((Expenses!EQ$22-$K117/12)*$J117*$F115,0)+MAX((Expenses!EQ$23-$K118/12)*$J118*$F115,0)+MAX((Expenses!EQ$24-$K119/12)*$J119*$F115,0)))),0)</f>
        <v>0</v>
      </c>
      <c r="ET281" s="154">
        <f>IF(AND(ET$165&lt;=$E115,ET$165&gt;=EOMONTH($D115,0)),IF($G115="NNN",SUM(Expenses!ER$20:ER$24)*$F115,IF($G115="FSG",0,IF($G115="MG",SUMPRODUCT(Expenses!ER$20:ER$24,$I115:$I119)*$F115,MAX((Expenses!ER$20-$K115/12)*$J115*$F115,0)+MAX((Expenses!ER$21-$K116/12)*$J116*$F115,0)+MAX((Expenses!ER$22-$K117/12)*$J117*$F115,0)+MAX((Expenses!ER$23-$K118/12)*$J118*$F115,0)+MAX((Expenses!ER$24-$K119/12)*$J119*$F115,0)))),0)</f>
        <v>0</v>
      </c>
      <c r="EU281" s="154">
        <f>IF(AND(EU$165&lt;=$E115,EU$165&gt;=EOMONTH($D115,0)),IF($G115="NNN",SUM(Expenses!ES$20:ES$24)*$F115,IF($G115="FSG",0,IF($G115="MG",SUMPRODUCT(Expenses!ES$20:ES$24,$I115:$I119)*$F115,MAX((Expenses!ES$20-$K115/12)*$J115*$F115,0)+MAX((Expenses!ES$21-$K116/12)*$J116*$F115,0)+MAX((Expenses!ES$22-$K117/12)*$J117*$F115,0)+MAX((Expenses!ES$23-$K118/12)*$J118*$F115,0)+MAX((Expenses!ES$24-$K119/12)*$J119*$F115,0)))),0)</f>
        <v>0</v>
      </c>
      <c r="EV281" s="154">
        <f>IF(AND(EV$165&lt;=$E115,EV$165&gt;=EOMONTH($D115,0)),IF($G115="NNN",SUM(Expenses!ET$20:ET$24)*$F115,IF($G115="FSG",0,IF($G115="MG",SUMPRODUCT(Expenses!ET$20:ET$24,$I115:$I119)*$F115,MAX((Expenses!ET$20-$K115/12)*$J115*$F115,0)+MAX((Expenses!ET$21-$K116/12)*$J116*$F115,0)+MAX((Expenses!ET$22-$K117/12)*$J117*$F115,0)+MAX((Expenses!ET$23-$K118/12)*$J118*$F115,0)+MAX((Expenses!ET$24-$K119/12)*$J119*$F115,0)))),0)</f>
        <v>0</v>
      </c>
      <c r="EW281" s="154">
        <f>IF(AND(EW$165&lt;=$E115,EW$165&gt;=EOMONTH($D115,0)),IF($G115="NNN",SUM(Expenses!EU$20:EU$24)*$F115,IF($G115="FSG",0,IF($G115="MG",SUMPRODUCT(Expenses!EU$20:EU$24,$I115:$I119)*$F115,MAX((Expenses!EU$20-$K115/12)*$J115*$F115,0)+MAX((Expenses!EU$21-$K116/12)*$J116*$F115,0)+MAX((Expenses!EU$22-$K117/12)*$J117*$F115,0)+MAX((Expenses!EU$23-$K118/12)*$J118*$F115,0)+MAX((Expenses!EU$24-$K119/12)*$J119*$F115,0)))),0)</f>
        <v>0</v>
      </c>
      <c r="EX281" s="154">
        <f>IF(AND(EX$165&lt;=$E115,EX$165&gt;=EOMONTH($D115,0)),IF($G115="NNN",SUM(Expenses!EV$20:EV$24)*$F115,IF($G115="FSG",0,IF($G115="MG",SUMPRODUCT(Expenses!EV$20:EV$24,$I115:$I119)*$F115,MAX((Expenses!EV$20-$K115/12)*$J115*$F115,0)+MAX((Expenses!EV$21-$K116/12)*$J116*$F115,0)+MAX((Expenses!EV$22-$K117/12)*$J117*$F115,0)+MAX((Expenses!EV$23-$K118/12)*$J118*$F115,0)+MAX((Expenses!EV$24-$K119/12)*$J119*$F115,0)))),0)</f>
        <v>0</v>
      </c>
      <c r="EY281" s="154">
        <f>IF(AND(EY$165&lt;=$E115,EY$165&gt;=EOMONTH($D115,0)),IF($G115="NNN",SUM(Expenses!EW$20:EW$24)*$F115,IF($G115="FSG",0,IF($G115="MG",SUMPRODUCT(Expenses!EW$20:EW$24,$I115:$I119)*$F115,MAX((Expenses!EW$20-$K115/12)*$J115*$F115,0)+MAX((Expenses!EW$21-$K116/12)*$J116*$F115,0)+MAX((Expenses!EW$22-$K117/12)*$J117*$F115,0)+MAX((Expenses!EW$23-$K118/12)*$J118*$F115,0)+MAX((Expenses!EW$24-$K119/12)*$J119*$F115,0)))),0)</f>
        <v>0</v>
      </c>
      <c r="EZ281" s="154">
        <f>IF(AND(EZ$165&lt;=$E115,EZ$165&gt;=EOMONTH($D115,0)),IF($G115="NNN",SUM(Expenses!EX$20:EX$24)*$F115,IF($G115="FSG",0,IF($G115="MG",SUMPRODUCT(Expenses!EX$20:EX$24,$I115:$I119)*$F115,MAX((Expenses!EX$20-$K115/12)*$J115*$F115,0)+MAX((Expenses!EX$21-$K116/12)*$J116*$F115,0)+MAX((Expenses!EX$22-$K117/12)*$J117*$F115,0)+MAX((Expenses!EX$23-$K118/12)*$J118*$F115,0)+MAX((Expenses!EX$24-$K119/12)*$J119*$F115,0)))),0)</f>
        <v>0</v>
      </c>
      <c r="FA281" s="154">
        <f>IF(AND(FA$165&lt;=$E115,FA$165&gt;=EOMONTH($D115,0)),IF($G115="NNN",SUM(Expenses!EY$20:EY$24)*$F115,IF($G115="FSG",0,IF($G115="MG",SUMPRODUCT(Expenses!EY$20:EY$24,$I115:$I119)*$F115,MAX((Expenses!EY$20-$K115/12)*$J115*$F115,0)+MAX((Expenses!EY$21-$K116/12)*$J116*$F115,0)+MAX((Expenses!EY$22-$K117/12)*$J117*$F115,0)+MAX((Expenses!EY$23-$K118/12)*$J118*$F115,0)+MAX((Expenses!EY$24-$K119/12)*$J119*$F115,0)))),0)</f>
        <v>0</v>
      </c>
      <c r="FB281" s="154">
        <f>IF(AND(FB$165&lt;=$E115,FB$165&gt;=EOMONTH($D115,0)),IF($G115="NNN",SUM(Expenses!EZ$20:EZ$24)*$F115,IF($G115="FSG",0,IF($G115="MG",SUMPRODUCT(Expenses!EZ$20:EZ$24,$I115:$I119)*$F115,MAX((Expenses!EZ$20-$K115/12)*$J115*$F115,0)+MAX((Expenses!EZ$21-$K116/12)*$J116*$F115,0)+MAX((Expenses!EZ$22-$K117/12)*$J117*$F115,0)+MAX((Expenses!EZ$23-$K118/12)*$J118*$F115,0)+MAX((Expenses!EZ$24-$K119/12)*$J119*$F115,0)))),0)</f>
        <v>0</v>
      </c>
      <c r="FC281" s="154">
        <f>IF(AND(FC$165&lt;=$E115,FC$165&gt;=EOMONTH($D115,0)),IF($G115="NNN",SUM(Expenses!FA$20:FA$24)*$F115,IF($G115="FSG",0,IF($G115="MG",SUMPRODUCT(Expenses!FA$20:FA$24,$I115:$I119)*$F115,MAX((Expenses!FA$20-$K115/12)*$J115*$F115,0)+MAX((Expenses!FA$21-$K116/12)*$J116*$F115,0)+MAX((Expenses!FA$22-$K117/12)*$J117*$F115,0)+MAX((Expenses!FA$23-$K118/12)*$J118*$F115,0)+MAX((Expenses!FA$24-$K119/12)*$J119*$F115,0)))),0)</f>
        <v>0</v>
      </c>
      <c r="FD281" s="154">
        <f>IF(AND(FD$165&lt;=$E115,FD$165&gt;=EOMONTH($D115,0)),IF($G115="NNN",SUM(Expenses!FB$20:FB$24)*$F115,IF($G115="FSG",0,IF($G115="MG",SUMPRODUCT(Expenses!FB$20:FB$24,$I115:$I119)*$F115,MAX((Expenses!FB$20-$K115/12)*$J115*$F115,0)+MAX((Expenses!FB$21-$K116/12)*$J116*$F115,0)+MAX((Expenses!FB$22-$K117/12)*$J117*$F115,0)+MAX((Expenses!FB$23-$K118/12)*$J118*$F115,0)+MAX((Expenses!FB$24-$K119/12)*$J119*$F115,0)))),0)</f>
        <v>0</v>
      </c>
      <c r="FE281" s="154">
        <f>IF(AND(FE$165&lt;=$E115,FE$165&gt;=EOMONTH($D115,0)),IF($G115="NNN",SUM(Expenses!FC$20:FC$24)*$F115,IF($G115="FSG",0,IF($G115="MG",SUMPRODUCT(Expenses!FC$20:FC$24,$I115:$I119)*$F115,MAX((Expenses!FC$20-$K115/12)*$J115*$F115,0)+MAX((Expenses!FC$21-$K116/12)*$J116*$F115,0)+MAX((Expenses!FC$22-$K117/12)*$J117*$F115,0)+MAX((Expenses!FC$23-$K118/12)*$J118*$F115,0)+MAX((Expenses!FC$24-$K119/12)*$J119*$F115,0)))),0)</f>
        <v>0</v>
      </c>
      <c r="FF281" s="154">
        <f>IF(AND(FF$165&lt;=$E115,FF$165&gt;=EOMONTH($D115,0)),IF($G115="NNN",SUM(Expenses!FD$20:FD$24)*$F115,IF($G115="FSG",0,IF($G115="MG",SUMPRODUCT(Expenses!FD$20:FD$24,$I115:$I119)*$F115,MAX((Expenses!FD$20-$K115/12)*$J115*$F115,0)+MAX((Expenses!FD$21-$K116/12)*$J116*$F115,0)+MAX((Expenses!FD$22-$K117/12)*$J117*$F115,0)+MAX((Expenses!FD$23-$K118/12)*$J118*$F115,0)+MAX((Expenses!FD$24-$K119/12)*$J119*$F115,0)))),0)</f>
        <v>0</v>
      </c>
      <c r="FG281" s="154">
        <f>IF(AND(FG$165&lt;=$E115,FG$165&gt;=EOMONTH($D115,0)),IF($G115="NNN",SUM(Expenses!FE$20:FE$24)*$F115,IF($G115="FSG",0,IF($G115="MG",SUMPRODUCT(Expenses!FE$20:FE$24,$I115:$I119)*$F115,MAX((Expenses!FE$20-$K115/12)*$J115*$F115,0)+MAX((Expenses!FE$21-$K116/12)*$J116*$F115,0)+MAX((Expenses!FE$22-$K117/12)*$J117*$F115,0)+MAX((Expenses!FE$23-$K118/12)*$J118*$F115,0)+MAX((Expenses!FE$24-$K119/12)*$J119*$F115,0)))),0)</f>
        <v>0</v>
      </c>
      <c r="FH281" s="154">
        <f>IF(AND(FH$165&lt;=$E115,FH$165&gt;=EOMONTH($D115,0)),IF($G115="NNN",SUM(Expenses!FF$20:FF$24)*$F115,IF($G115="FSG",0,IF($G115="MG",SUMPRODUCT(Expenses!FF$20:FF$24,$I115:$I119)*$F115,MAX((Expenses!FF$20-$K115/12)*$J115*$F115,0)+MAX((Expenses!FF$21-$K116/12)*$J116*$F115,0)+MAX((Expenses!FF$22-$K117/12)*$J117*$F115,0)+MAX((Expenses!FF$23-$K118/12)*$J118*$F115,0)+MAX((Expenses!FF$24-$K119/12)*$J119*$F115,0)))),0)</f>
        <v>0</v>
      </c>
      <c r="FI281" s="154">
        <f>IF(AND(FI$165&lt;=$E115,FI$165&gt;=EOMONTH($D115,0)),IF($G115="NNN",SUM(Expenses!FG$20:FG$24)*$F115,IF($G115="FSG",0,IF($G115="MG",SUMPRODUCT(Expenses!FG$20:FG$24,$I115:$I119)*$F115,MAX((Expenses!FG$20-$K115/12)*$J115*$F115,0)+MAX((Expenses!FG$21-$K116/12)*$J116*$F115,0)+MAX((Expenses!FG$22-$K117/12)*$J117*$F115,0)+MAX((Expenses!FG$23-$K118/12)*$J118*$F115,0)+MAX((Expenses!FG$24-$K119/12)*$J119*$F115,0)))),0)</f>
        <v>0</v>
      </c>
      <c r="FJ281" s="154">
        <f>IF(AND(FJ$165&lt;=$E115,FJ$165&gt;=EOMONTH($D115,0)),IF($G115="NNN",SUM(Expenses!FH$20:FH$24)*$F115,IF($G115="FSG",0,IF($G115="MG",SUMPRODUCT(Expenses!FH$20:FH$24,$I115:$I119)*$F115,MAX((Expenses!FH$20-$K115/12)*$J115*$F115,0)+MAX((Expenses!FH$21-$K116/12)*$J116*$F115,0)+MAX((Expenses!FH$22-$K117/12)*$J117*$F115,0)+MAX((Expenses!FH$23-$K118/12)*$J118*$F115,0)+MAX((Expenses!FH$24-$K119/12)*$J119*$F115,0)))),0)</f>
        <v>0</v>
      </c>
      <c r="FK281" s="154">
        <f>IF(AND(FK$165&lt;=$E115,FK$165&gt;=EOMONTH($D115,0)),IF($G115="NNN",SUM(Expenses!FI$20:FI$24)*$F115,IF($G115="FSG",0,IF($G115="MG",SUMPRODUCT(Expenses!FI$20:FI$24,$I115:$I119)*$F115,MAX((Expenses!FI$20-$K115/12)*$J115*$F115,0)+MAX((Expenses!FI$21-$K116/12)*$J116*$F115,0)+MAX((Expenses!FI$22-$K117/12)*$J117*$F115,0)+MAX((Expenses!FI$23-$K118/12)*$J118*$F115,0)+MAX((Expenses!FI$24-$K119/12)*$J119*$F115,0)))),0)</f>
        <v>0</v>
      </c>
      <c r="FL281" s="154">
        <f>IF(AND(FL$165&lt;=$E115,FL$165&gt;=EOMONTH($D115,0)),IF($G115="NNN",SUM(Expenses!FJ$20:FJ$24)*$F115,IF($G115="FSG",0,IF($G115="MG",SUMPRODUCT(Expenses!FJ$20:FJ$24,$I115:$I119)*$F115,MAX((Expenses!FJ$20-$K115/12)*$J115*$F115,0)+MAX((Expenses!FJ$21-$K116/12)*$J116*$F115,0)+MAX((Expenses!FJ$22-$K117/12)*$J117*$F115,0)+MAX((Expenses!FJ$23-$K118/12)*$J118*$F115,0)+MAX((Expenses!FJ$24-$K119/12)*$J119*$F115,0)))),0)</f>
        <v>0</v>
      </c>
      <c r="FM281" s="154">
        <f>IF(AND(FM$165&lt;=$E115,FM$165&gt;=EOMONTH($D115,0)),IF($G115="NNN",SUM(Expenses!FK$20:FK$24)*$F115,IF($G115="FSG",0,IF($G115="MG",SUMPRODUCT(Expenses!FK$20:FK$24,$I115:$I119)*$F115,MAX((Expenses!FK$20-$K115/12)*$J115*$F115,0)+MAX((Expenses!FK$21-$K116/12)*$J116*$F115,0)+MAX((Expenses!FK$22-$K117/12)*$J117*$F115,0)+MAX((Expenses!FK$23-$K118/12)*$J118*$F115,0)+MAX((Expenses!FK$24-$K119/12)*$J119*$F115,0)))),0)</f>
        <v>0</v>
      </c>
      <c r="FN281" s="154">
        <f>IF(AND(FN$165&lt;=$E115,FN$165&gt;=EOMONTH($D115,0)),IF($G115="NNN",SUM(Expenses!FL$20:FL$24)*$F115,IF($G115="FSG",0,IF($G115="MG",SUMPRODUCT(Expenses!FL$20:FL$24,$I115:$I119)*$F115,MAX((Expenses!FL$20-$K115/12)*$J115*$F115,0)+MAX((Expenses!FL$21-$K116/12)*$J116*$F115,0)+MAX((Expenses!FL$22-$K117/12)*$J117*$F115,0)+MAX((Expenses!FL$23-$K118/12)*$J118*$F115,0)+MAX((Expenses!FL$24-$K119/12)*$J119*$F115,0)))),0)</f>
        <v>0</v>
      </c>
      <c r="FO281" s="154">
        <f>IF(AND(FO$165&lt;=$E115,FO$165&gt;=EOMONTH($D115,0)),IF($G115="NNN",SUM(Expenses!FM$20:FM$24)*$F115,IF($G115="FSG",0,IF($G115="MG",SUMPRODUCT(Expenses!FM$20:FM$24,$I115:$I119)*$F115,MAX((Expenses!FM$20-$K115/12)*$J115*$F115,0)+MAX((Expenses!FM$21-$K116/12)*$J116*$F115,0)+MAX((Expenses!FM$22-$K117/12)*$J117*$F115,0)+MAX((Expenses!FM$23-$K118/12)*$J118*$F115,0)+MAX((Expenses!FM$24-$K119/12)*$J119*$F115,0)))),0)</f>
        <v>0</v>
      </c>
      <c r="FP281" s="154">
        <f>IF(AND(FP$165&lt;=$E115,FP$165&gt;=EOMONTH($D115,0)),IF($G115="NNN",SUM(Expenses!FN$20:FN$24)*$F115,IF($G115="FSG",0,IF($G115="MG",SUMPRODUCT(Expenses!FN$20:FN$24,$I115:$I119)*$F115,MAX((Expenses!FN$20-$K115/12)*$J115*$F115,0)+MAX((Expenses!FN$21-$K116/12)*$J116*$F115,0)+MAX((Expenses!FN$22-$K117/12)*$J117*$F115,0)+MAX((Expenses!FN$23-$K118/12)*$J118*$F115,0)+MAX((Expenses!FN$24-$K119/12)*$J119*$F115,0)))),0)</f>
        <v>0</v>
      </c>
      <c r="FQ281" s="154">
        <f>IF(AND(FQ$165&lt;=$E115,FQ$165&gt;=EOMONTH($D115,0)),IF($G115="NNN",SUM(Expenses!FO$20:FO$24)*$F115,IF($G115="FSG",0,IF($G115="MG",SUMPRODUCT(Expenses!FO$20:FO$24,$I115:$I119)*$F115,MAX((Expenses!FO$20-$K115/12)*$J115*$F115,0)+MAX((Expenses!FO$21-$K116/12)*$J116*$F115,0)+MAX((Expenses!FO$22-$K117/12)*$J117*$F115,0)+MAX((Expenses!FO$23-$K118/12)*$J118*$F115,0)+MAX((Expenses!FO$24-$K119/12)*$J119*$F115,0)))),0)</f>
        <v>0</v>
      </c>
      <c r="FR281" s="154">
        <f>IF(AND(FR$165&lt;=$E115,FR$165&gt;=EOMONTH($D115,0)),IF($G115="NNN",SUM(Expenses!FP$20:FP$24)*$F115,IF($G115="FSG",0,IF($G115="MG",SUMPRODUCT(Expenses!FP$20:FP$24,$I115:$I119)*$F115,MAX((Expenses!FP$20-$K115/12)*$J115*$F115,0)+MAX((Expenses!FP$21-$K116/12)*$J116*$F115,0)+MAX((Expenses!FP$22-$K117/12)*$J117*$F115,0)+MAX((Expenses!FP$23-$K118/12)*$J118*$F115,0)+MAX((Expenses!FP$24-$K119/12)*$J119*$F115,0)))),0)</f>
        <v>0</v>
      </c>
      <c r="FS281" s="154">
        <f>IF(AND(FS$165&lt;=$E115,FS$165&gt;=EOMONTH($D115,0)),IF($G115="NNN",SUM(Expenses!FQ$20:FQ$24)*$F115,IF($G115="FSG",0,IF($G115="MG",SUMPRODUCT(Expenses!FQ$20:FQ$24,$I115:$I119)*$F115,MAX((Expenses!FQ$20-$K115/12)*$J115*$F115,0)+MAX((Expenses!FQ$21-$K116/12)*$J116*$F115,0)+MAX((Expenses!FQ$22-$K117/12)*$J117*$F115,0)+MAX((Expenses!FQ$23-$K118/12)*$J118*$F115,0)+MAX((Expenses!FQ$24-$K119/12)*$J119*$F115,0)))),0)</f>
        <v>0</v>
      </c>
      <c r="FT281" s="154">
        <f>IF(AND(FT$165&lt;=$E115,FT$165&gt;=EOMONTH($D115,0)),IF($G115="NNN",SUM(Expenses!FR$20:FR$24)*$F115,IF($G115="FSG",0,IF($G115="MG",SUMPRODUCT(Expenses!FR$20:FR$24,$I115:$I119)*$F115,MAX((Expenses!FR$20-$K115/12)*$J115*$F115,0)+MAX((Expenses!FR$21-$K116/12)*$J116*$F115,0)+MAX((Expenses!FR$22-$K117/12)*$J117*$F115,0)+MAX((Expenses!FR$23-$K118/12)*$J118*$F115,0)+MAX((Expenses!FR$24-$K119/12)*$J119*$F115,0)))),0)</f>
        <v>0</v>
      </c>
      <c r="FU281" s="154">
        <f>IF(AND(FU$165&lt;=$E115,FU$165&gt;=EOMONTH($D115,0)),IF($G115="NNN",SUM(Expenses!FS$20:FS$24)*$F115,IF($G115="FSG",0,IF($G115="MG",SUMPRODUCT(Expenses!FS$20:FS$24,$I115:$I119)*$F115,MAX((Expenses!FS$20-$K115/12)*$J115*$F115,0)+MAX((Expenses!FS$21-$K116/12)*$J116*$F115,0)+MAX((Expenses!FS$22-$K117/12)*$J117*$F115,0)+MAX((Expenses!FS$23-$K118/12)*$J118*$F115,0)+MAX((Expenses!FS$24-$K119/12)*$J119*$F115,0)))),0)</f>
        <v>0</v>
      </c>
      <c r="FV281" s="154">
        <f>IF(AND(FV$165&lt;=$E115,FV$165&gt;=EOMONTH($D115,0)),IF($G115="NNN",SUM(Expenses!FT$20:FT$24)*$F115,IF($G115="FSG",0,IF($G115="MG",SUMPRODUCT(Expenses!FT$20:FT$24,$I115:$I119)*$F115,MAX((Expenses!FT$20-$K115/12)*$J115*$F115,0)+MAX((Expenses!FT$21-$K116/12)*$J116*$F115,0)+MAX((Expenses!FT$22-$K117/12)*$J117*$F115,0)+MAX((Expenses!FT$23-$K118/12)*$J118*$F115,0)+MAX((Expenses!FT$24-$K119/12)*$J119*$F115,0)))),0)</f>
        <v>0</v>
      </c>
      <c r="FW281" s="154">
        <f>IF(AND(FW$165&lt;=$E115,FW$165&gt;=EOMONTH($D115,0)),IF($G115="NNN",SUM(Expenses!FU$20:FU$24)*$F115,IF($G115="FSG",0,IF($G115="MG",SUMPRODUCT(Expenses!FU$20:FU$24,$I115:$I119)*$F115,MAX((Expenses!FU$20-$K115/12)*$J115*$F115,0)+MAX((Expenses!FU$21-$K116/12)*$J116*$F115,0)+MAX((Expenses!FU$22-$K117/12)*$J117*$F115,0)+MAX((Expenses!FU$23-$K118/12)*$J118*$F115,0)+MAX((Expenses!FU$24-$K119/12)*$J119*$F115,0)))),0)</f>
        <v>0</v>
      </c>
      <c r="FX281" s="154">
        <f>IF(AND(FX$165&lt;=$E115,FX$165&gt;=EOMONTH($D115,0)),IF($G115="NNN",SUM(Expenses!FV$20:FV$24)*$F115,IF($G115="FSG",0,IF($G115="MG",SUMPRODUCT(Expenses!FV$20:FV$24,$I115:$I119)*$F115,MAX((Expenses!FV$20-$K115/12)*$J115*$F115,0)+MAX((Expenses!FV$21-$K116/12)*$J116*$F115,0)+MAX((Expenses!FV$22-$K117/12)*$J117*$F115,0)+MAX((Expenses!FV$23-$K118/12)*$J118*$F115,0)+MAX((Expenses!FV$24-$K119/12)*$J119*$F115,0)))),0)</f>
        <v>0</v>
      </c>
      <c r="FY281" s="154">
        <f>IF(AND(FY$165&lt;=$E115,FY$165&gt;=EOMONTH($D115,0)),IF($G115="NNN",SUM(Expenses!FW$20:FW$24)*$F115,IF($G115="FSG",0,IF($G115="MG",SUMPRODUCT(Expenses!FW$20:FW$24,$I115:$I119)*$F115,MAX((Expenses!FW$20-$K115/12)*$J115*$F115,0)+MAX((Expenses!FW$21-$K116/12)*$J116*$F115,0)+MAX((Expenses!FW$22-$K117/12)*$J117*$F115,0)+MAX((Expenses!FW$23-$K118/12)*$J118*$F115,0)+MAX((Expenses!FW$24-$K119/12)*$J119*$F115,0)))),0)</f>
        <v>0</v>
      </c>
      <c r="FZ281" s="154">
        <f>IF(AND(FZ$165&lt;=$E115,FZ$165&gt;=EOMONTH($D115,0)),IF($G115="NNN",SUM(Expenses!FX$20:FX$24)*$F115,IF($G115="FSG",0,IF($G115="MG",SUMPRODUCT(Expenses!FX$20:FX$24,$I115:$I119)*$F115,MAX((Expenses!FX$20-$K115/12)*$J115*$F115,0)+MAX((Expenses!FX$21-$K116/12)*$J116*$F115,0)+MAX((Expenses!FX$22-$K117/12)*$J117*$F115,0)+MAX((Expenses!FX$23-$K118/12)*$J118*$F115,0)+MAX((Expenses!FX$24-$K119/12)*$J119*$F115,0)))),0)</f>
        <v>0</v>
      </c>
      <c r="GA281" s="154">
        <f>IF(AND(GA$165&lt;=$E115,GA$165&gt;=EOMONTH($D115,0)),IF($G115="NNN",SUM(Expenses!FY$20:FY$24)*$F115,IF($G115="FSG",0,IF($G115="MG",SUMPRODUCT(Expenses!FY$20:FY$24,$I115:$I119)*$F115,MAX((Expenses!FY$20-$K115/12)*$J115*$F115,0)+MAX((Expenses!FY$21-$K116/12)*$J116*$F115,0)+MAX((Expenses!FY$22-$K117/12)*$J117*$F115,0)+MAX((Expenses!FY$23-$K118/12)*$J118*$F115,0)+MAX((Expenses!FY$24-$K119/12)*$J119*$F115,0)))),0)</f>
        <v>0</v>
      </c>
      <c r="GB281" s="154">
        <f>IF(AND(GB$165&lt;=$E115,GB$165&gt;=EOMONTH($D115,0)),IF($G115="NNN",SUM(Expenses!FZ$20:FZ$24)*$F115,IF($G115="FSG",0,IF($G115="MG",SUMPRODUCT(Expenses!FZ$20:FZ$24,$I115:$I119)*$F115,MAX((Expenses!FZ$20-$K115/12)*$J115*$F115,0)+MAX((Expenses!FZ$21-$K116/12)*$J116*$F115,0)+MAX((Expenses!FZ$22-$K117/12)*$J117*$F115,0)+MAX((Expenses!FZ$23-$K118/12)*$J118*$F115,0)+MAX((Expenses!FZ$24-$K119/12)*$J119*$F115,0)))),0)</f>
        <v>0</v>
      </c>
      <c r="GC281" s="154">
        <f>IF(AND(GC$165&lt;=$E115,GC$165&gt;=EOMONTH($D115,0)),IF($G115="NNN",SUM(Expenses!GA$20:GA$24)*$F115,IF($G115="FSG",0,IF($G115="MG",SUMPRODUCT(Expenses!GA$20:GA$24,$I115:$I119)*$F115,MAX((Expenses!GA$20-$K115/12)*$J115*$F115,0)+MAX((Expenses!GA$21-$K116/12)*$J116*$F115,0)+MAX((Expenses!GA$22-$K117/12)*$J117*$F115,0)+MAX((Expenses!GA$23-$K118/12)*$J118*$F115,0)+MAX((Expenses!GA$24-$K119/12)*$J119*$F115,0)))),0)</f>
        <v>0</v>
      </c>
      <c r="GD281" s="154">
        <f>IF(AND(GD$165&lt;=$E115,GD$165&gt;=EOMONTH($D115,0)),IF($G115="NNN",SUM(Expenses!GB$20:GB$24)*$F115,IF($G115="FSG",0,IF($G115="MG",SUMPRODUCT(Expenses!GB$20:GB$24,$I115:$I119)*$F115,MAX((Expenses!GB$20-$K115/12)*$J115*$F115,0)+MAX((Expenses!GB$21-$K116/12)*$J116*$F115,0)+MAX((Expenses!GB$22-$K117/12)*$J117*$F115,0)+MAX((Expenses!GB$23-$K118/12)*$J118*$F115,0)+MAX((Expenses!GB$24-$K119/12)*$J119*$F115,0)))),0)</f>
        <v>0</v>
      </c>
      <c r="GE281" s="154">
        <f>IF(AND(GE$165&lt;=$E115,GE$165&gt;=EOMONTH($D115,0)),IF($G115="NNN",SUM(Expenses!GC$20:GC$24)*$F115,IF($G115="FSG",0,IF($G115="MG",SUMPRODUCT(Expenses!GC$20:GC$24,$I115:$I119)*$F115,MAX((Expenses!GC$20-$K115/12)*$J115*$F115,0)+MAX((Expenses!GC$21-$K116/12)*$J116*$F115,0)+MAX((Expenses!GC$22-$K117/12)*$J117*$F115,0)+MAX((Expenses!GC$23-$K118/12)*$J118*$F115,0)+MAX((Expenses!GC$24-$K119/12)*$J119*$F115,0)))),0)</f>
        <v>0</v>
      </c>
      <c r="GF281" s="154">
        <f>IF(AND(GF$165&lt;=$E115,GF$165&gt;=EOMONTH($D115,0)),IF($G115="NNN",SUM(Expenses!GD$20:GD$24)*$F115,IF($G115="FSG",0,IF($G115="MG",SUMPRODUCT(Expenses!GD$20:GD$24,$I115:$I119)*$F115,MAX((Expenses!GD$20-$K115/12)*$J115*$F115,0)+MAX((Expenses!GD$21-$K116/12)*$J116*$F115,0)+MAX((Expenses!GD$22-$K117/12)*$J117*$F115,0)+MAX((Expenses!GD$23-$K118/12)*$J118*$F115,0)+MAX((Expenses!GD$24-$K119/12)*$J119*$F115,0)))),0)</f>
        <v>0</v>
      </c>
      <c r="GG281" s="154">
        <f>IF(AND(GG$165&lt;=$E115,GG$165&gt;=EOMONTH($D115,0)),IF($G115="NNN",SUM(Expenses!GE$20:GE$24)*$F115,IF($G115="FSG",0,IF($G115="MG",SUMPRODUCT(Expenses!GE$20:GE$24,$I115:$I119)*$F115,MAX((Expenses!GE$20-$K115/12)*$J115*$F115,0)+MAX((Expenses!GE$21-$K116/12)*$J116*$F115,0)+MAX((Expenses!GE$22-$K117/12)*$J117*$F115,0)+MAX((Expenses!GE$23-$K118/12)*$J118*$F115,0)+MAX((Expenses!GE$24-$K119/12)*$J119*$F115,0)))),0)</f>
        <v>0</v>
      </c>
      <c r="GH281" s="154">
        <f>IF(AND(GH$165&lt;=$E115,GH$165&gt;=EOMONTH($D115,0)),IF($G115="NNN",SUM(Expenses!GF$20:GF$24)*$F115,IF($G115="FSG",0,IF($G115="MG",SUMPRODUCT(Expenses!GF$20:GF$24,$I115:$I119)*$F115,MAX((Expenses!GF$20-$K115/12)*$J115*$F115,0)+MAX((Expenses!GF$21-$K116/12)*$J116*$F115,0)+MAX((Expenses!GF$22-$K117/12)*$J117*$F115,0)+MAX((Expenses!GF$23-$K118/12)*$J118*$F115,0)+MAX((Expenses!GF$24-$K119/12)*$J119*$F115,0)))),0)</f>
        <v>0</v>
      </c>
      <c r="GI281" s="154">
        <f>IF(AND(GI$165&lt;=$E115,GI$165&gt;=EOMONTH($D115,0)),IF($G115="NNN",SUM(Expenses!GG$20:GG$24)*$F115,IF($G115="FSG",0,IF($G115="MG",SUMPRODUCT(Expenses!GG$20:GG$24,$I115:$I119)*$F115,MAX((Expenses!GG$20-$K115/12)*$J115*$F115,0)+MAX((Expenses!GG$21-$K116/12)*$J116*$F115,0)+MAX((Expenses!GG$22-$K117/12)*$J117*$F115,0)+MAX((Expenses!GG$23-$K118/12)*$J118*$F115,0)+MAX((Expenses!GG$24-$K119/12)*$J119*$F115,0)))),0)</f>
        <v>0</v>
      </c>
      <c r="GJ281" s="154">
        <f>IF(AND(GJ$165&lt;=$E115,GJ$165&gt;=EOMONTH($D115,0)),IF($G115="NNN",SUM(Expenses!GH$20:GH$24)*$F115,IF($G115="FSG",0,IF($G115="MG",SUMPRODUCT(Expenses!GH$20:GH$24,$I115:$I119)*$F115,MAX((Expenses!GH$20-$K115/12)*$J115*$F115,0)+MAX((Expenses!GH$21-$K116/12)*$J116*$F115,0)+MAX((Expenses!GH$22-$K117/12)*$J117*$F115,0)+MAX((Expenses!GH$23-$K118/12)*$J118*$F115,0)+MAX((Expenses!GH$24-$K119/12)*$J119*$F115,0)))),0)</f>
        <v>0</v>
      </c>
      <c r="GK281" s="154">
        <f>IF(AND(GK$165&lt;=$E115,GK$165&gt;=EOMONTH($D115,0)),IF($G115="NNN",SUM(Expenses!GI$20:GI$24)*$F115,IF($G115="FSG",0,IF($G115="MG",SUMPRODUCT(Expenses!GI$20:GI$24,$I115:$I119)*$F115,MAX((Expenses!GI$20-$K115/12)*$J115*$F115,0)+MAX((Expenses!GI$21-$K116/12)*$J116*$F115,0)+MAX((Expenses!GI$22-$K117/12)*$J117*$F115,0)+MAX((Expenses!GI$23-$K118/12)*$J118*$F115,0)+MAX((Expenses!GI$24-$K119/12)*$J119*$F115,0)))),0)</f>
        <v>0</v>
      </c>
      <c r="GL281" s="154">
        <f>IF(AND(GL$165&lt;=$E115,GL$165&gt;=EOMONTH($D115,0)),IF($G115="NNN",SUM(Expenses!GJ$20:GJ$24)*$F115,IF($G115="FSG",0,IF($G115="MG",SUMPRODUCT(Expenses!GJ$20:GJ$24,$I115:$I119)*$F115,MAX((Expenses!GJ$20-$K115/12)*$J115*$F115,0)+MAX((Expenses!GJ$21-$K116/12)*$J116*$F115,0)+MAX((Expenses!GJ$22-$K117/12)*$J117*$F115,0)+MAX((Expenses!GJ$23-$K118/12)*$J118*$F115,0)+MAX((Expenses!GJ$24-$K119/12)*$J119*$F115,0)))),0)</f>
        <v>0</v>
      </c>
      <c r="GM281" s="154">
        <f>IF(AND(GM$165&lt;=$E115,GM$165&gt;=EOMONTH($D115,0)),IF($G115="NNN",SUM(Expenses!GK$20:GK$24)*$F115,IF($G115="FSG",0,IF($G115="MG",SUMPRODUCT(Expenses!GK$20:GK$24,$I115:$I119)*$F115,MAX((Expenses!GK$20-$K115/12)*$J115*$F115,0)+MAX((Expenses!GK$21-$K116/12)*$J116*$F115,0)+MAX((Expenses!GK$22-$K117/12)*$J117*$F115,0)+MAX((Expenses!GK$23-$K118/12)*$J118*$F115,0)+MAX((Expenses!GK$24-$K119/12)*$J119*$F115,0)))),0)</f>
        <v>0</v>
      </c>
      <c r="GN281" s="154">
        <f>IF(AND(GN$165&lt;=$E115,GN$165&gt;=EOMONTH($D115,0)),IF($G115="NNN",SUM(Expenses!GL$20:GL$24)*$F115,IF($G115="FSG",0,IF($G115="MG",SUMPRODUCT(Expenses!GL$20:GL$24,$I115:$I119)*$F115,MAX((Expenses!GL$20-$K115/12)*$J115*$F115,0)+MAX((Expenses!GL$21-$K116/12)*$J116*$F115,0)+MAX((Expenses!GL$22-$K117/12)*$J117*$F115,0)+MAX((Expenses!GL$23-$K118/12)*$J118*$F115,0)+MAX((Expenses!GL$24-$K119/12)*$J119*$F115,0)))),0)</f>
        <v>0</v>
      </c>
      <c r="GO281" s="154">
        <f>IF(AND(GO$165&lt;=$E115,GO$165&gt;=EOMONTH($D115,0)),IF($G115="NNN",SUM(Expenses!GM$20:GM$24)*$F115,IF($G115="FSG",0,IF($G115="MG",SUMPRODUCT(Expenses!GM$20:GM$24,$I115:$I119)*$F115,MAX((Expenses!GM$20-$K115/12)*$J115*$F115,0)+MAX((Expenses!GM$21-$K116/12)*$J116*$F115,0)+MAX((Expenses!GM$22-$K117/12)*$J117*$F115,0)+MAX((Expenses!GM$23-$K118/12)*$J118*$F115,0)+MAX((Expenses!GM$24-$K119/12)*$J119*$F115,0)))),0)</f>
        <v>0</v>
      </c>
      <c r="GP281" s="154">
        <f>IF(AND(GP$165&lt;=$E115,GP$165&gt;=EOMONTH($D115,0)),IF($G115="NNN",SUM(Expenses!GN$20:GN$24)*$F115,IF($G115="FSG",0,IF($G115="MG",SUMPRODUCT(Expenses!GN$20:GN$24,$I115:$I119)*$F115,MAX((Expenses!GN$20-$K115/12)*$J115*$F115,0)+MAX((Expenses!GN$21-$K116/12)*$J116*$F115,0)+MAX((Expenses!GN$22-$K117/12)*$J117*$F115,0)+MAX((Expenses!GN$23-$K118/12)*$J118*$F115,0)+MAX((Expenses!GN$24-$K119/12)*$J119*$F115,0)))),0)</f>
        <v>0</v>
      </c>
      <c r="GQ281" s="154">
        <f>IF(AND(GQ$165&lt;=$E115,GQ$165&gt;=EOMONTH($D115,0)),IF($G115="NNN",SUM(Expenses!GO$20:GO$24)*$F115,IF($G115="FSG",0,IF($G115="MG",SUMPRODUCT(Expenses!GO$20:GO$24,$I115:$I119)*$F115,MAX((Expenses!GO$20-$K115/12)*$J115*$F115,0)+MAX((Expenses!GO$21-$K116/12)*$J116*$F115,0)+MAX((Expenses!GO$22-$K117/12)*$J117*$F115,0)+MAX((Expenses!GO$23-$K118/12)*$J118*$F115,0)+MAX((Expenses!GO$24-$K119/12)*$J119*$F115,0)))),0)</f>
        <v>0</v>
      </c>
      <c r="GR281" s="154">
        <f>IF(AND(GR$165&lt;=$E115,GR$165&gt;=EOMONTH($D115,0)),IF($G115="NNN",SUM(Expenses!GP$20:GP$24)*$F115,IF($G115="FSG",0,IF($G115="MG",SUMPRODUCT(Expenses!GP$20:GP$24,$I115:$I119)*$F115,MAX((Expenses!GP$20-$K115/12)*$J115*$F115,0)+MAX((Expenses!GP$21-$K116/12)*$J116*$F115,0)+MAX((Expenses!GP$22-$K117/12)*$J117*$F115,0)+MAX((Expenses!GP$23-$K118/12)*$J118*$F115,0)+MAX((Expenses!GP$24-$K119/12)*$J119*$F115,0)))),0)</f>
        <v>0</v>
      </c>
      <c r="GS281" s="154">
        <f>IF(AND(GS$165&lt;=$E115,GS$165&gt;=EOMONTH($D115,0)),IF($G115="NNN",SUM(Expenses!GQ$20:GQ$24)*$F115,IF($G115="FSG",0,IF($G115="MG",SUMPRODUCT(Expenses!GQ$20:GQ$24,$I115:$I119)*$F115,MAX((Expenses!GQ$20-$K115/12)*$J115*$F115,0)+MAX((Expenses!GQ$21-$K116/12)*$J116*$F115,0)+MAX((Expenses!GQ$22-$K117/12)*$J117*$F115,0)+MAX((Expenses!GQ$23-$K118/12)*$J118*$F115,0)+MAX((Expenses!GQ$24-$K119/12)*$J119*$F115,0)))),0)</f>
        <v>0</v>
      </c>
      <c r="GT281" s="154">
        <f>IF(AND(GT$165&lt;=$E115,GT$165&gt;=EOMONTH($D115,0)),IF($G115="NNN",SUM(Expenses!GR$20:GR$24)*$F115,IF($G115="FSG",0,IF($G115="MG",SUMPRODUCT(Expenses!GR$20:GR$24,$I115:$I119)*$F115,MAX((Expenses!GR$20-$K115/12)*$J115*$F115,0)+MAX((Expenses!GR$21-$K116/12)*$J116*$F115,0)+MAX((Expenses!GR$22-$K117/12)*$J117*$F115,0)+MAX((Expenses!GR$23-$K118/12)*$J118*$F115,0)+MAX((Expenses!GR$24-$K119/12)*$J119*$F115,0)))),0)</f>
        <v>0</v>
      </c>
      <c r="GU281" s="154">
        <f>IF(AND(GU$165&lt;=$E115,GU$165&gt;=EOMONTH($D115,0)),IF($G115="NNN",SUM(Expenses!GS$20:GS$24)*$F115,IF($G115="FSG",0,IF($G115="MG",SUMPRODUCT(Expenses!GS$20:GS$24,$I115:$I119)*$F115,MAX((Expenses!GS$20-$K115/12)*$J115*$F115,0)+MAX((Expenses!GS$21-$K116/12)*$J116*$F115,0)+MAX((Expenses!GS$22-$K117/12)*$J117*$F115,0)+MAX((Expenses!GS$23-$K118/12)*$J118*$F115,0)+MAX((Expenses!GS$24-$K119/12)*$J119*$F115,0)))),0)</f>
        <v>0</v>
      </c>
      <c r="GV281" s="154">
        <f>IF(AND(GV$165&lt;=$E115,GV$165&gt;=EOMONTH($D115,0)),IF($G115="NNN",SUM(Expenses!GT$20:GT$24)*$F115,IF($G115="FSG",0,IF($G115="MG",SUMPRODUCT(Expenses!GT$20:GT$24,$I115:$I119)*$F115,MAX((Expenses!GT$20-$K115/12)*$J115*$F115,0)+MAX((Expenses!GT$21-$K116/12)*$J116*$F115,0)+MAX((Expenses!GT$22-$K117/12)*$J117*$F115,0)+MAX((Expenses!GT$23-$K118/12)*$J118*$F115,0)+MAX((Expenses!GT$24-$K119/12)*$J119*$F115,0)))),0)</f>
        <v>0</v>
      </c>
      <c r="GW281" s="154">
        <f>IF(AND(GW$165&lt;=$E115,GW$165&gt;=EOMONTH($D115,0)),IF($G115="NNN",SUM(Expenses!GU$20:GU$24)*$F115,IF($G115="FSG",0,IF($G115="MG",SUMPRODUCT(Expenses!GU$20:GU$24,$I115:$I119)*$F115,MAX((Expenses!GU$20-$K115/12)*$J115*$F115,0)+MAX((Expenses!GU$21-$K116/12)*$J116*$F115,0)+MAX((Expenses!GU$22-$K117/12)*$J117*$F115,0)+MAX((Expenses!GU$23-$K118/12)*$J118*$F115,0)+MAX((Expenses!GU$24-$K119/12)*$J119*$F115,0)))),0)</f>
        <v>0</v>
      </c>
      <c r="GX281" s="154">
        <f>IF(AND(GX$165&lt;=$E115,GX$165&gt;=EOMONTH($D115,0)),IF($G115="NNN",SUM(Expenses!GV$20:GV$24)*$F115,IF($G115="FSG",0,IF($G115="MG",SUMPRODUCT(Expenses!GV$20:GV$24,$I115:$I119)*$F115,MAX((Expenses!GV$20-$K115/12)*$J115*$F115,0)+MAX((Expenses!GV$21-$K116/12)*$J116*$F115,0)+MAX((Expenses!GV$22-$K117/12)*$J117*$F115,0)+MAX((Expenses!GV$23-$K118/12)*$J118*$F115,0)+MAX((Expenses!GV$24-$K119/12)*$J119*$F115,0)))),0)</f>
        <v>0</v>
      </c>
      <c r="GY281" s="154">
        <f>IF(AND(GY$165&lt;=$E115,GY$165&gt;=EOMONTH($D115,0)),IF($G115="NNN",SUM(Expenses!GW$20:GW$24)*$F115,IF($G115="FSG",0,IF($G115="MG",SUMPRODUCT(Expenses!GW$20:GW$24,$I115:$I119)*$F115,MAX((Expenses!GW$20-$K115/12)*$J115*$F115,0)+MAX((Expenses!GW$21-$K116/12)*$J116*$F115,0)+MAX((Expenses!GW$22-$K117/12)*$J117*$F115,0)+MAX((Expenses!GW$23-$K118/12)*$J118*$F115,0)+MAX((Expenses!GW$24-$K119/12)*$J119*$F115,0)))),0)</f>
        <v>0</v>
      </c>
      <c r="GZ281" s="154">
        <f>IF(AND(GZ$165&lt;=$E115,GZ$165&gt;=EOMONTH($D115,0)),IF($G115="NNN",SUM(Expenses!GX$20:GX$24)*$F115,IF($G115="FSG",0,IF($G115="MG",SUMPRODUCT(Expenses!GX$20:GX$24,$I115:$I119)*$F115,MAX((Expenses!GX$20-$K115/12)*$J115*$F115,0)+MAX((Expenses!GX$21-$K116/12)*$J116*$F115,0)+MAX((Expenses!GX$22-$K117/12)*$J117*$F115,0)+MAX((Expenses!GX$23-$K118/12)*$J118*$F115,0)+MAX((Expenses!GX$24-$K119/12)*$J119*$F115,0)))),0)</f>
        <v>0</v>
      </c>
      <c r="HA281" s="154">
        <f>IF(AND(HA$165&lt;=$E115,HA$165&gt;=EOMONTH($D115,0)),IF($G115="NNN",SUM(Expenses!GY$20:GY$24)*$F115,IF($G115="FSG",0,IF($G115="MG",SUMPRODUCT(Expenses!GY$20:GY$24,$I115:$I119)*$F115,MAX((Expenses!GY$20-$K115/12)*$J115*$F115,0)+MAX((Expenses!GY$21-$K116/12)*$J116*$F115,0)+MAX((Expenses!GY$22-$K117/12)*$J117*$F115,0)+MAX((Expenses!GY$23-$K118/12)*$J118*$F115,0)+MAX((Expenses!GY$24-$K119/12)*$J119*$F115,0)))),0)</f>
        <v>0</v>
      </c>
      <c r="HB281" s="154">
        <f>IF(AND(HB$165&lt;=$E115,HB$165&gt;=EOMONTH($D115,0)),IF($G115="NNN",SUM(Expenses!GZ$20:GZ$24)*$F115,IF($G115="FSG",0,IF($G115="MG",SUMPRODUCT(Expenses!GZ$20:GZ$24,$I115:$I119)*$F115,MAX((Expenses!GZ$20-$K115/12)*$J115*$F115,0)+MAX((Expenses!GZ$21-$K116/12)*$J116*$F115,0)+MAX((Expenses!GZ$22-$K117/12)*$J117*$F115,0)+MAX((Expenses!GZ$23-$K118/12)*$J118*$F115,0)+MAX((Expenses!GZ$24-$K119/12)*$J119*$F115,0)))),0)</f>
        <v>0</v>
      </c>
      <c r="HC281" s="154">
        <f>IF(AND(HC$165&lt;=$E115,HC$165&gt;=EOMONTH($D115,0)),IF($G115="NNN",SUM(Expenses!HA$20:HA$24)*$F115,IF($G115="FSG",0,IF($G115="MG",SUMPRODUCT(Expenses!HA$20:HA$24,$I115:$I119)*$F115,MAX((Expenses!HA$20-$K115/12)*$J115*$F115,0)+MAX((Expenses!HA$21-$K116/12)*$J116*$F115,0)+MAX((Expenses!HA$22-$K117/12)*$J117*$F115,0)+MAX((Expenses!HA$23-$K118/12)*$J118*$F115,0)+MAX((Expenses!HA$24-$K119/12)*$J119*$F115,0)))),0)</f>
        <v>0</v>
      </c>
      <c r="HD281" s="154">
        <f>IF(AND(HD$165&lt;=$E115,HD$165&gt;=EOMONTH($D115,0)),IF($G115="NNN",SUM(Expenses!HB$20:HB$24)*$F115,IF($G115="FSG",0,IF($G115="MG",SUMPRODUCT(Expenses!HB$20:HB$24,$I115:$I119)*$F115,MAX((Expenses!HB$20-$K115/12)*$J115*$F115,0)+MAX((Expenses!HB$21-$K116/12)*$J116*$F115,0)+MAX((Expenses!HB$22-$K117/12)*$J117*$F115,0)+MAX((Expenses!HB$23-$K118/12)*$J118*$F115,0)+MAX((Expenses!HB$24-$K119/12)*$J119*$F115,0)))),0)</f>
        <v>0</v>
      </c>
      <c r="HE281" s="154">
        <f>IF(AND(HE$165&lt;=$E115,HE$165&gt;=EOMONTH($D115,0)),IF($G115="NNN",SUM(Expenses!HC$20:HC$24)*$F115,IF($G115="FSG",0,IF($G115="MG",SUMPRODUCT(Expenses!HC$20:HC$24,$I115:$I119)*$F115,MAX((Expenses!HC$20-$K115/12)*$J115*$F115,0)+MAX((Expenses!HC$21-$K116/12)*$J116*$F115,0)+MAX((Expenses!HC$22-$K117/12)*$J117*$F115,0)+MAX((Expenses!HC$23-$K118/12)*$J118*$F115,0)+MAX((Expenses!HC$24-$K119/12)*$J119*$F115,0)))),0)</f>
        <v>0</v>
      </c>
      <c r="HF281" s="154">
        <f>IF(AND(HF$165&lt;=$E115,HF$165&gt;=EOMONTH($D115,0)),IF($G115="NNN",SUM(Expenses!HD$20:HD$24)*$F115,IF($G115="FSG",0,IF($G115="MG",SUMPRODUCT(Expenses!HD$20:HD$24,$I115:$I119)*$F115,MAX((Expenses!HD$20-$K115/12)*$J115*$F115,0)+MAX((Expenses!HD$21-$K116/12)*$J116*$F115,0)+MAX((Expenses!HD$22-$K117/12)*$J117*$F115,0)+MAX((Expenses!HD$23-$K118/12)*$J118*$F115,0)+MAX((Expenses!HD$24-$K119/12)*$J119*$F115,0)))),0)</f>
        <v>0</v>
      </c>
      <c r="HG281" s="154">
        <f>IF(AND(HG$165&lt;=$E115,HG$165&gt;=EOMONTH($D115,0)),IF($G115="NNN",SUM(Expenses!HE$20:HE$24)*$F115,IF($G115="FSG",0,IF($G115="MG",SUMPRODUCT(Expenses!HE$20:HE$24,$I115:$I119)*$F115,MAX((Expenses!HE$20-$K115/12)*$J115*$F115,0)+MAX((Expenses!HE$21-$K116/12)*$J116*$F115,0)+MAX((Expenses!HE$22-$K117/12)*$J117*$F115,0)+MAX((Expenses!HE$23-$K118/12)*$J118*$F115,0)+MAX((Expenses!HE$24-$K119/12)*$J119*$F115,0)))),0)</f>
        <v>0</v>
      </c>
      <c r="HH281" s="154">
        <f>IF(AND(HH$165&lt;=$E115,HH$165&gt;=EOMONTH($D115,0)),IF($G115="NNN",SUM(Expenses!HF$20:HF$24)*$F115,IF($G115="FSG",0,IF($G115="MG",SUMPRODUCT(Expenses!HF$20:HF$24,$I115:$I119)*$F115,MAX((Expenses!HF$20-$K115/12)*$J115*$F115,0)+MAX((Expenses!HF$21-$K116/12)*$J116*$F115,0)+MAX((Expenses!HF$22-$K117/12)*$J117*$F115,0)+MAX((Expenses!HF$23-$K118/12)*$J118*$F115,0)+MAX((Expenses!HF$24-$K119/12)*$J119*$F115,0)))),0)</f>
        <v>0</v>
      </c>
      <c r="HI281" s="154">
        <f>IF(AND(HI$165&lt;=$E115,HI$165&gt;=EOMONTH($D115,0)),IF($G115="NNN",SUM(Expenses!HG$20:HG$24)*$F115,IF($G115="FSG",0,IF($G115="MG",SUMPRODUCT(Expenses!HG$20:HG$24,$I115:$I119)*$F115,MAX((Expenses!HG$20-$K115/12)*$J115*$F115,0)+MAX((Expenses!HG$21-$K116/12)*$J116*$F115,0)+MAX((Expenses!HG$22-$K117/12)*$J117*$F115,0)+MAX((Expenses!HG$23-$K118/12)*$J118*$F115,0)+MAX((Expenses!HG$24-$K119/12)*$J119*$F115,0)))),0)</f>
        <v>0</v>
      </c>
      <c r="HJ281" s="154">
        <f>IF(AND(HJ$165&lt;=$E115,HJ$165&gt;=EOMONTH($D115,0)),IF($G115="NNN",SUM(Expenses!HH$20:HH$24)*$F115,IF($G115="FSG",0,IF($G115="MG",SUMPRODUCT(Expenses!HH$20:HH$24,$I115:$I119)*$F115,MAX((Expenses!HH$20-$K115/12)*$J115*$F115,0)+MAX((Expenses!HH$21-$K116/12)*$J116*$F115,0)+MAX((Expenses!HH$22-$K117/12)*$J117*$F115,0)+MAX((Expenses!HH$23-$K118/12)*$J118*$F115,0)+MAX((Expenses!HH$24-$K119/12)*$J119*$F115,0)))),0)</f>
        <v>0</v>
      </c>
      <c r="HK281" s="154">
        <f>IF(AND(HK$165&lt;=$E115,HK$165&gt;=EOMONTH($D115,0)),IF($G115="NNN",SUM(Expenses!HI$20:HI$24)*$F115,IF($G115="FSG",0,IF($G115="MG",SUMPRODUCT(Expenses!HI$20:HI$24,$I115:$I119)*$F115,MAX((Expenses!HI$20-$K115/12)*$J115*$F115,0)+MAX((Expenses!HI$21-$K116/12)*$J116*$F115,0)+MAX((Expenses!HI$22-$K117/12)*$J117*$F115,0)+MAX((Expenses!HI$23-$K118/12)*$J118*$F115,0)+MAX((Expenses!HI$24-$K119/12)*$J119*$F115,0)))),0)</f>
        <v>0</v>
      </c>
      <c r="HL281" s="154">
        <f>IF(AND(HL$165&lt;=$E115,HL$165&gt;=EOMONTH($D115,0)),IF($G115="NNN",SUM(Expenses!HJ$20:HJ$24)*$F115,IF($G115="FSG",0,IF($G115="MG",SUMPRODUCT(Expenses!HJ$20:HJ$24,$I115:$I119)*$F115,MAX((Expenses!HJ$20-$K115/12)*$J115*$F115,0)+MAX((Expenses!HJ$21-$K116/12)*$J116*$F115,0)+MAX((Expenses!HJ$22-$K117/12)*$J117*$F115,0)+MAX((Expenses!HJ$23-$K118/12)*$J118*$F115,0)+MAX((Expenses!HJ$24-$K119/12)*$J119*$F115,0)))),0)</f>
        <v>0</v>
      </c>
      <c r="HM281" s="154">
        <f>IF(AND(HM$165&lt;=$E115,HM$165&gt;=EOMONTH($D115,0)),IF($G115="NNN",SUM(Expenses!HK$20:HK$24)*$F115,IF($G115="FSG",0,IF($G115="MG",SUMPRODUCT(Expenses!HK$20:HK$24,$I115:$I119)*$F115,MAX((Expenses!HK$20-$K115/12)*$J115*$F115,0)+MAX((Expenses!HK$21-$K116/12)*$J116*$F115,0)+MAX((Expenses!HK$22-$K117/12)*$J117*$F115,0)+MAX((Expenses!HK$23-$K118/12)*$J118*$F115,0)+MAX((Expenses!HK$24-$K119/12)*$J119*$F115,0)))),0)</f>
        <v>0</v>
      </c>
      <c r="HN281" s="154">
        <f>IF(AND(HN$165&lt;=$E115,HN$165&gt;=EOMONTH($D115,0)),IF($G115="NNN",SUM(Expenses!HL$20:HL$24)*$F115,IF($G115="FSG",0,IF($G115="MG",SUMPRODUCT(Expenses!HL$20:HL$24,$I115:$I119)*$F115,MAX((Expenses!HL$20-$K115/12)*$J115*$F115,0)+MAX((Expenses!HL$21-$K116/12)*$J116*$F115,0)+MAX((Expenses!HL$22-$K117/12)*$J117*$F115,0)+MAX((Expenses!HL$23-$K118/12)*$J118*$F115,0)+MAX((Expenses!HL$24-$K119/12)*$J119*$F115,0)))),0)</f>
        <v>0</v>
      </c>
      <c r="HO281" s="154">
        <f>IF(AND(HO$165&lt;=$E115,HO$165&gt;=EOMONTH($D115,0)),IF($G115="NNN",SUM(Expenses!HM$20:HM$24)*$F115,IF($G115="FSG",0,IF($G115="MG",SUMPRODUCT(Expenses!HM$20:HM$24,$I115:$I119)*$F115,MAX((Expenses!HM$20-$K115/12)*$J115*$F115,0)+MAX((Expenses!HM$21-$K116/12)*$J116*$F115,0)+MAX((Expenses!HM$22-$K117/12)*$J117*$F115,0)+MAX((Expenses!HM$23-$K118/12)*$J118*$F115,0)+MAX((Expenses!HM$24-$K119/12)*$J119*$F115,0)))),0)</f>
        <v>0</v>
      </c>
      <c r="HP281" s="154">
        <f>IF(AND(HP$165&lt;=$E115,HP$165&gt;=EOMONTH($D115,0)),IF($G115="NNN",SUM(Expenses!HN$20:HN$24)*$F115,IF($G115="FSG",0,IF($G115="MG",SUMPRODUCT(Expenses!HN$20:HN$24,$I115:$I119)*$F115,MAX((Expenses!HN$20-$K115/12)*$J115*$F115,0)+MAX((Expenses!HN$21-$K116/12)*$J116*$F115,0)+MAX((Expenses!HN$22-$K117/12)*$J117*$F115,0)+MAX((Expenses!HN$23-$K118/12)*$J118*$F115,0)+MAX((Expenses!HN$24-$K119/12)*$J119*$F115,0)))),0)</f>
        <v>0</v>
      </c>
      <c r="HQ281" s="154">
        <f>IF(AND(HQ$165&lt;=$E115,HQ$165&gt;=EOMONTH($D115,0)),IF($G115="NNN",SUM(Expenses!HO$20:HO$24)*$F115,IF($G115="FSG",0,IF($G115="MG",SUMPRODUCT(Expenses!HO$20:HO$24,$I115:$I119)*$F115,MAX((Expenses!HO$20-$K115/12)*$J115*$F115,0)+MAX((Expenses!HO$21-$K116/12)*$J116*$F115,0)+MAX((Expenses!HO$22-$K117/12)*$J117*$F115,0)+MAX((Expenses!HO$23-$K118/12)*$J118*$F115,0)+MAX((Expenses!HO$24-$K119/12)*$J119*$F115,0)))),0)</f>
        <v>0</v>
      </c>
      <c r="HR281" s="154">
        <f>IF(AND(HR$165&lt;=$E115,HR$165&gt;=EOMONTH($D115,0)),IF($G115="NNN",SUM(Expenses!HP$20:HP$24)*$F115,IF($G115="FSG",0,IF($G115="MG",SUMPRODUCT(Expenses!HP$20:HP$24,$I115:$I119)*$F115,MAX((Expenses!HP$20-$K115/12)*$J115*$F115,0)+MAX((Expenses!HP$21-$K116/12)*$J116*$F115,0)+MAX((Expenses!HP$22-$K117/12)*$J117*$F115,0)+MAX((Expenses!HP$23-$K118/12)*$J118*$F115,0)+MAX((Expenses!HP$24-$K119/12)*$J119*$F115,0)))),0)</f>
        <v>0</v>
      </c>
      <c r="HS281" s="154">
        <f>IF(AND(HS$165&lt;=$E115,HS$165&gt;=EOMONTH($D115,0)),IF($G115="NNN",SUM(Expenses!HQ$20:HQ$24)*$F115,IF($G115="FSG",0,IF($G115="MG",SUMPRODUCT(Expenses!HQ$20:HQ$24,$I115:$I119)*$F115,MAX((Expenses!HQ$20-$K115/12)*$J115*$F115,0)+MAX((Expenses!HQ$21-$K116/12)*$J116*$F115,0)+MAX((Expenses!HQ$22-$K117/12)*$J117*$F115,0)+MAX((Expenses!HQ$23-$K118/12)*$J118*$F115,0)+MAX((Expenses!HQ$24-$K119/12)*$J119*$F115,0)))),0)</f>
        <v>0</v>
      </c>
      <c r="HT281" s="154">
        <f>IF(AND(HT$165&lt;=$E115,HT$165&gt;=EOMONTH($D115,0)),IF($G115="NNN",SUM(Expenses!HR$20:HR$24)*$F115,IF($G115="FSG",0,IF($G115="MG",SUMPRODUCT(Expenses!HR$20:HR$24,$I115:$I119)*$F115,MAX((Expenses!HR$20-$K115/12)*$J115*$F115,0)+MAX((Expenses!HR$21-$K116/12)*$J116*$F115,0)+MAX((Expenses!HR$22-$K117/12)*$J117*$F115,0)+MAX((Expenses!HR$23-$K118/12)*$J118*$F115,0)+MAX((Expenses!HR$24-$K119/12)*$J119*$F115,0)))),0)</f>
        <v>0</v>
      </c>
      <c r="HU281" s="154">
        <f>IF(AND(HU$165&lt;=$E115,HU$165&gt;=EOMONTH($D115,0)),IF($G115="NNN",SUM(Expenses!HS$20:HS$24)*$F115,IF($G115="FSG",0,IF($G115="MG",SUMPRODUCT(Expenses!HS$20:HS$24,$I115:$I119)*$F115,MAX((Expenses!HS$20-$K115/12)*$J115*$F115,0)+MAX((Expenses!HS$21-$K116/12)*$J116*$F115,0)+MAX((Expenses!HS$22-$K117/12)*$J117*$F115,0)+MAX((Expenses!HS$23-$K118/12)*$J118*$F115,0)+MAX((Expenses!HS$24-$K119/12)*$J119*$F115,0)))),0)</f>
        <v>0</v>
      </c>
      <c r="HV281" s="154">
        <f>IF(AND(HV$165&lt;=$E115,HV$165&gt;=EOMONTH($D115,0)),IF($G115="NNN",SUM(Expenses!HT$20:HT$24)*$F115,IF($G115="FSG",0,IF($G115="MG",SUMPRODUCT(Expenses!HT$20:HT$24,$I115:$I119)*$F115,MAX((Expenses!HT$20-$K115/12)*$J115*$F115,0)+MAX((Expenses!HT$21-$K116/12)*$J116*$F115,0)+MAX((Expenses!HT$22-$K117/12)*$J117*$F115,0)+MAX((Expenses!HT$23-$K118/12)*$J118*$F115,0)+MAX((Expenses!HT$24-$K119/12)*$J119*$F115,0)))),0)</f>
        <v>0</v>
      </c>
      <c r="HW281" s="154">
        <f>IF(AND(HW$165&lt;=$E115,HW$165&gt;=EOMONTH($D115,0)),IF($G115="NNN",SUM(Expenses!HU$20:HU$24)*$F115,IF($G115="FSG",0,IF($G115="MG",SUMPRODUCT(Expenses!HU$20:HU$24,$I115:$I119)*$F115,MAX((Expenses!HU$20-$K115/12)*$J115*$F115,0)+MAX((Expenses!HU$21-$K116/12)*$J116*$F115,0)+MAX((Expenses!HU$22-$K117/12)*$J117*$F115,0)+MAX((Expenses!HU$23-$K118/12)*$J118*$F115,0)+MAX((Expenses!HU$24-$K119/12)*$J119*$F115,0)))),0)</f>
        <v>0</v>
      </c>
      <c r="HX281" s="154">
        <f>IF(AND(HX$165&lt;=$E115,HX$165&gt;=EOMONTH($D115,0)),IF($G115="NNN",SUM(Expenses!HV$20:HV$24)*$F115,IF($G115="FSG",0,IF($G115="MG",SUMPRODUCT(Expenses!HV$20:HV$24,$I115:$I119)*$F115,MAX((Expenses!HV$20-$K115/12)*$J115*$F115,0)+MAX((Expenses!HV$21-$K116/12)*$J116*$F115,0)+MAX((Expenses!HV$22-$K117/12)*$J117*$F115,0)+MAX((Expenses!HV$23-$K118/12)*$J118*$F115,0)+MAX((Expenses!HV$24-$K119/12)*$J119*$F115,0)))),0)</f>
        <v>0</v>
      </c>
      <c r="HY281" s="154">
        <f>IF(AND(HY$165&lt;=$E115,HY$165&gt;=EOMONTH($D115,0)),IF($G115="NNN",SUM(Expenses!HW$20:HW$24)*$F115,IF($G115="FSG",0,IF($G115="MG",SUMPRODUCT(Expenses!HW$20:HW$24,$I115:$I119)*$F115,MAX((Expenses!HW$20-$K115/12)*$J115*$F115,0)+MAX((Expenses!HW$21-$K116/12)*$J116*$F115,0)+MAX((Expenses!HW$22-$K117/12)*$J117*$F115,0)+MAX((Expenses!HW$23-$K118/12)*$J118*$F115,0)+MAX((Expenses!HW$24-$K119/12)*$J119*$F115,0)))),0)</f>
        <v>0</v>
      </c>
      <c r="HZ281" s="154">
        <f>IF(AND(HZ$165&lt;=$E115,HZ$165&gt;=EOMONTH($D115,0)),IF($G115="NNN",SUM(Expenses!HX$20:HX$24)*$F115,IF($G115="FSG",0,IF($G115="MG",SUMPRODUCT(Expenses!HX$20:HX$24,$I115:$I119)*$F115,MAX((Expenses!HX$20-$K115/12)*$J115*$F115,0)+MAX((Expenses!HX$21-$K116/12)*$J116*$F115,0)+MAX((Expenses!HX$22-$K117/12)*$J117*$F115,0)+MAX((Expenses!HX$23-$K118/12)*$J118*$F115,0)+MAX((Expenses!HX$24-$K119/12)*$J119*$F115,0)))),0)</f>
        <v>0</v>
      </c>
      <c r="IA281" s="154">
        <f>IF(AND(IA$165&lt;=$E115,IA$165&gt;=EOMONTH($D115,0)),IF($G115="NNN",SUM(Expenses!HY$20:HY$24)*$F115,IF($G115="FSG",0,IF($G115="MG",SUMPRODUCT(Expenses!HY$20:HY$24,$I115:$I119)*$F115,MAX((Expenses!HY$20-$K115/12)*$J115*$F115,0)+MAX((Expenses!HY$21-$K116/12)*$J116*$F115,0)+MAX((Expenses!HY$22-$K117/12)*$J117*$F115,0)+MAX((Expenses!HY$23-$K118/12)*$J118*$F115,0)+MAX((Expenses!HY$24-$K119/12)*$J119*$F115,0)))),0)</f>
        <v>0</v>
      </c>
      <c r="IB281" s="154">
        <f>IF(AND(IB$165&lt;=$E115,IB$165&gt;=EOMONTH($D115,0)),IF($G115="NNN",SUM(Expenses!HZ$20:HZ$24)*$F115,IF($G115="FSG",0,IF($G115="MG",SUMPRODUCT(Expenses!HZ$20:HZ$24,$I115:$I119)*$F115,MAX((Expenses!HZ$20-$K115/12)*$J115*$F115,0)+MAX((Expenses!HZ$21-$K116/12)*$J116*$F115,0)+MAX((Expenses!HZ$22-$K117/12)*$J117*$F115,0)+MAX((Expenses!HZ$23-$K118/12)*$J118*$F115,0)+MAX((Expenses!HZ$24-$K119/12)*$J119*$F115,0)))),0)</f>
        <v>0</v>
      </c>
      <c r="IC281" s="154">
        <f>IF(AND(IC$165&lt;=$E115,IC$165&gt;=EOMONTH($D115,0)),IF($G115="NNN",SUM(Expenses!IA$20:IA$24)*$F115,IF($G115="FSG",0,IF($G115="MG",SUMPRODUCT(Expenses!IA$20:IA$24,$I115:$I119)*$F115,MAX((Expenses!IA$20-$K115/12)*$J115*$F115,0)+MAX((Expenses!IA$21-$K116/12)*$J116*$F115,0)+MAX((Expenses!IA$22-$K117/12)*$J117*$F115,0)+MAX((Expenses!IA$23-$K118/12)*$J118*$F115,0)+MAX((Expenses!IA$24-$K119/12)*$J119*$F115,0)))),0)</f>
        <v>0</v>
      </c>
      <c r="ID281" s="154">
        <f>IF(AND(ID$165&lt;=$E115,ID$165&gt;=EOMONTH($D115,0)),IF($G115="NNN",SUM(Expenses!IB$20:IB$24)*$F115,IF($G115="FSG",0,IF($G115="MG",SUMPRODUCT(Expenses!IB$20:IB$24,$I115:$I119)*$F115,MAX((Expenses!IB$20-$K115/12)*$J115*$F115,0)+MAX((Expenses!IB$21-$K116/12)*$J116*$F115,0)+MAX((Expenses!IB$22-$K117/12)*$J117*$F115,0)+MAX((Expenses!IB$23-$K118/12)*$J118*$F115,0)+MAX((Expenses!IB$24-$K119/12)*$J119*$F115,0)))),0)</f>
        <v>0</v>
      </c>
      <c r="IE281" s="154">
        <f>IF(AND(IE$165&lt;=$E115,IE$165&gt;=EOMONTH($D115,0)),IF($G115="NNN",SUM(Expenses!IC$20:IC$24)*$F115,IF($G115="FSG",0,IF($G115="MG",SUMPRODUCT(Expenses!IC$20:IC$24,$I115:$I119)*$F115,MAX((Expenses!IC$20-$K115/12)*$J115*$F115,0)+MAX((Expenses!IC$21-$K116/12)*$J116*$F115,0)+MAX((Expenses!IC$22-$K117/12)*$J117*$F115,0)+MAX((Expenses!IC$23-$K118/12)*$J118*$F115,0)+MAX((Expenses!IC$24-$K119/12)*$J119*$F115,0)))),0)</f>
        <v>0</v>
      </c>
      <c r="IF281" s="154">
        <f>IF(AND(IF$165&lt;=$E115,IF$165&gt;=EOMONTH($D115,0)),IF($G115="NNN",SUM(Expenses!ID$20:ID$24)*$F115,IF($G115="FSG",0,IF($G115="MG",SUMPRODUCT(Expenses!ID$20:ID$24,$I115:$I119)*$F115,MAX((Expenses!ID$20-$K115/12)*$J115*$F115,0)+MAX((Expenses!ID$21-$K116/12)*$J116*$F115,0)+MAX((Expenses!ID$22-$K117/12)*$J117*$F115,0)+MAX((Expenses!ID$23-$K118/12)*$J118*$F115,0)+MAX((Expenses!ID$24-$K119/12)*$J119*$F115,0)))),0)</f>
        <v>0</v>
      </c>
      <c r="IG281" s="154">
        <f>IF(AND(IG$165&lt;=$E115,IG$165&gt;=EOMONTH($D115,0)),IF($G115="NNN",SUM(Expenses!IE$20:IE$24)*$F115,IF($G115="FSG",0,IF($G115="MG",SUMPRODUCT(Expenses!IE$20:IE$24,$I115:$I119)*$F115,MAX((Expenses!IE$20-$K115/12)*$J115*$F115,0)+MAX((Expenses!IE$21-$K116/12)*$J116*$F115,0)+MAX((Expenses!IE$22-$K117/12)*$J117*$F115,0)+MAX((Expenses!IE$23-$K118/12)*$J118*$F115,0)+MAX((Expenses!IE$24-$K119/12)*$J119*$F115,0)))),0)</f>
        <v>0</v>
      </c>
      <c r="IH281" s="154">
        <f>IF(AND(IH$165&lt;=$E115,IH$165&gt;=EOMONTH($D115,0)),IF($G115="NNN",SUM(Expenses!IF$20:IF$24)*$F115,IF($G115="FSG",0,IF($G115="MG",SUMPRODUCT(Expenses!IF$20:IF$24,$I115:$I119)*$F115,MAX((Expenses!IF$20-$K115/12)*$J115*$F115,0)+MAX((Expenses!IF$21-$K116/12)*$J116*$F115,0)+MAX((Expenses!IF$22-$K117/12)*$J117*$F115,0)+MAX((Expenses!IF$23-$K118/12)*$J118*$F115,0)+MAX((Expenses!IF$24-$K119/12)*$J119*$F115,0)))),0)</f>
        <v>0</v>
      </c>
      <c r="II281" s="154">
        <f>IF(AND(II$165&lt;=$E115,II$165&gt;=EOMONTH($D115,0)),IF($G115="NNN",SUM(Expenses!IG$20:IG$24)*$F115,IF($G115="FSG",0,IF($G115="MG",SUMPRODUCT(Expenses!IG$20:IG$24,$I115:$I119)*$F115,MAX((Expenses!IG$20-$K115/12)*$J115*$F115,0)+MAX((Expenses!IG$21-$K116/12)*$J116*$F115,0)+MAX((Expenses!IG$22-$K117/12)*$J117*$F115,0)+MAX((Expenses!IG$23-$K118/12)*$J118*$F115,0)+MAX((Expenses!IG$24-$K119/12)*$J119*$F115,0)))),0)</f>
        <v>0</v>
      </c>
      <c r="IJ281" s="154">
        <f>IF(AND(IJ$165&lt;=$E115,IJ$165&gt;=EOMONTH($D115,0)),IF($G115="NNN",SUM(Expenses!IH$20:IH$24)*$F115,IF($G115="FSG",0,IF($G115="MG",SUMPRODUCT(Expenses!IH$20:IH$24,$I115:$I119)*$F115,MAX((Expenses!IH$20-$K115/12)*$J115*$F115,0)+MAX((Expenses!IH$21-$K116/12)*$J116*$F115,0)+MAX((Expenses!IH$22-$K117/12)*$J117*$F115,0)+MAX((Expenses!IH$23-$K118/12)*$J118*$F115,0)+MAX((Expenses!IH$24-$K119/12)*$J119*$F115,0)))),0)</f>
        <v>0</v>
      </c>
      <c r="IK281" s="154">
        <f>IF(AND(IK$165&lt;=$E115,IK$165&gt;=EOMONTH($D115,0)),IF($G115="NNN",SUM(Expenses!II$20:II$24)*$F115,IF($G115="FSG",0,IF($G115="MG",SUMPRODUCT(Expenses!II$20:II$24,$I115:$I119)*$F115,MAX((Expenses!II$20-$K115/12)*$J115*$F115,0)+MAX((Expenses!II$21-$K116/12)*$J116*$F115,0)+MAX((Expenses!II$22-$K117/12)*$J117*$F115,0)+MAX((Expenses!II$23-$K118/12)*$J118*$F115,0)+MAX((Expenses!II$24-$K119/12)*$J119*$F115,0)))),0)</f>
        <v>0</v>
      </c>
      <c r="IL281" s="154">
        <f>IF(AND(IL$165&lt;=$E115,IL$165&gt;=EOMONTH($D115,0)),IF($G115="NNN",SUM(Expenses!IJ$20:IJ$24)*$F115,IF($G115="FSG",0,IF($G115="MG",SUMPRODUCT(Expenses!IJ$20:IJ$24,$I115:$I119)*$F115,MAX((Expenses!IJ$20-$K115/12)*$J115*$F115,0)+MAX((Expenses!IJ$21-$K116/12)*$J116*$F115,0)+MAX((Expenses!IJ$22-$K117/12)*$J117*$F115,0)+MAX((Expenses!IJ$23-$K118/12)*$J118*$F115,0)+MAX((Expenses!IJ$24-$K119/12)*$J119*$F115,0)))),0)</f>
        <v>0</v>
      </c>
      <c r="IM281" s="154">
        <f>IF(AND(IM$165&lt;=$E115,IM$165&gt;=EOMONTH($D115,0)),IF($G115="NNN",SUM(Expenses!IK$20:IK$24)*$F115,IF($G115="FSG",0,IF($G115="MG",SUMPRODUCT(Expenses!IK$20:IK$24,$I115:$I119)*$F115,MAX((Expenses!IK$20-$K115/12)*$J115*$F115,0)+MAX((Expenses!IK$21-$K116/12)*$J116*$F115,0)+MAX((Expenses!IK$22-$K117/12)*$J117*$F115,0)+MAX((Expenses!IK$23-$K118/12)*$J118*$F115,0)+MAX((Expenses!IK$24-$K119/12)*$J119*$F115,0)))),0)</f>
        <v>0</v>
      </c>
      <c r="IN281" s="154">
        <f>IF(AND(IN$165&lt;=$E115,IN$165&gt;=EOMONTH($D115,0)),IF($G115="NNN",SUM(Expenses!IL$20:IL$24)*$F115,IF($G115="FSG",0,IF($G115="MG",SUMPRODUCT(Expenses!IL$20:IL$24,$I115:$I119)*$F115,MAX((Expenses!IL$20-$K115/12)*$J115*$F115,0)+MAX((Expenses!IL$21-$K116/12)*$J116*$F115,0)+MAX((Expenses!IL$22-$K117/12)*$J117*$F115,0)+MAX((Expenses!IL$23-$K118/12)*$J118*$F115,0)+MAX((Expenses!IL$24-$K119/12)*$J119*$F115,0)))),0)</f>
        <v>0</v>
      </c>
      <c r="IO281" s="154">
        <f>IF(AND(IO$165&lt;=$E115,IO$165&gt;=EOMONTH($D115,0)),IF($G115="NNN",SUM(Expenses!IM$20:IM$24)*$F115,IF($G115="FSG",0,IF($G115="MG",SUMPRODUCT(Expenses!IM$20:IM$24,$I115:$I119)*$F115,MAX((Expenses!IM$20-$K115/12)*$J115*$F115,0)+MAX((Expenses!IM$21-$K116/12)*$J116*$F115,0)+MAX((Expenses!IM$22-$K117/12)*$J117*$F115,0)+MAX((Expenses!IM$23-$K118/12)*$J118*$F115,0)+MAX((Expenses!IM$24-$K119/12)*$J119*$F115,0)))),0)</f>
        <v>0</v>
      </c>
      <c r="IP281" s="154">
        <f>IF(AND(IP$165&lt;=$E115,IP$165&gt;=EOMONTH($D115,0)),IF($G115="NNN",SUM(Expenses!IN$20:IN$24)*$F115,IF($G115="FSG",0,IF($G115="MG",SUMPRODUCT(Expenses!IN$20:IN$24,$I115:$I119)*$F115,MAX((Expenses!IN$20-$K115/12)*$J115*$F115,0)+MAX((Expenses!IN$21-$K116/12)*$J116*$F115,0)+MAX((Expenses!IN$22-$K117/12)*$J117*$F115,0)+MAX((Expenses!IN$23-$K118/12)*$J118*$F115,0)+MAX((Expenses!IN$24-$K119/12)*$J119*$F115,0)))),0)</f>
        <v>0</v>
      </c>
      <c r="IQ281" s="154">
        <f>IF(AND(IQ$165&lt;=$E115,IQ$165&gt;=EOMONTH($D115,0)),IF($G115="NNN",SUM(Expenses!IO$20:IO$24)*$F115,IF($G115="FSG",0,IF($G115="MG",SUMPRODUCT(Expenses!IO$20:IO$24,$I115:$I119)*$F115,MAX((Expenses!IO$20-$K115/12)*$J115*$F115,0)+MAX((Expenses!IO$21-$K116/12)*$J116*$F115,0)+MAX((Expenses!IO$22-$K117/12)*$J117*$F115,0)+MAX((Expenses!IO$23-$K118/12)*$J118*$F115,0)+MAX((Expenses!IO$24-$K119/12)*$J119*$F115,0)))),0)</f>
        <v>0</v>
      </c>
      <c r="IR281" s="154">
        <f>IF(AND(IR$165&lt;=$E115,IR$165&gt;=EOMONTH($D115,0)),IF($G115="NNN",SUM(Expenses!IP$20:IP$24)*$F115,IF($G115="FSG",0,IF($G115="MG",SUMPRODUCT(Expenses!IP$20:IP$24,$I115:$I119)*$F115,MAX((Expenses!IP$20-$K115/12)*$J115*$F115,0)+MAX((Expenses!IP$21-$K116/12)*$J116*$F115,0)+MAX((Expenses!IP$22-$K117/12)*$J117*$F115,0)+MAX((Expenses!IP$23-$K118/12)*$J118*$F115,0)+MAX((Expenses!IP$24-$K119/12)*$J119*$F115,0)))),0)</f>
        <v>0</v>
      </c>
      <c r="IS281" s="154">
        <f>IF(AND(IS$165&lt;=$E115,IS$165&gt;=EOMONTH($D115,0)),IF($G115="NNN",SUM(Expenses!IQ$20:IQ$24)*$F115,IF($G115="FSG",0,IF($G115="MG",SUMPRODUCT(Expenses!IQ$20:IQ$24,$I115:$I119)*$F115,MAX((Expenses!IQ$20-$K115/12)*$J115*$F115,0)+MAX((Expenses!IQ$21-$K116/12)*$J116*$F115,0)+MAX((Expenses!IQ$22-$K117/12)*$J117*$F115,0)+MAX((Expenses!IQ$23-$K118/12)*$J118*$F115,0)+MAX((Expenses!IQ$24-$K119/12)*$J119*$F115,0)))),0)</f>
        <v>0</v>
      </c>
      <c r="IT281" s="154">
        <f>IF(AND(IT$165&lt;=$E115,IT$165&gt;=EOMONTH($D115,0)),IF($G115="NNN",SUM(Expenses!IR$20:IR$24)*$F115,IF($G115="FSG",0,IF($G115="MG",SUMPRODUCT(Expenses!IR$20:IR$24,$I115:$I119)*$F115,MAX((Expenses!IR$20-$K115/12)*$J115*$F115,0)+MAX((Expenses!IR$21-$K116/12)*$J116*$F115,0)+MAX((Expenses!IR$22-$K117/12)*$J117*$F115,0)+MAX((Expenses!IR$23-$K118/12)*$J118*$F115,0)+MAX((Expenses!IR$24-$K119/12)*$J119*$F115,0)))),0)</f>
        <v>0</v>
      </c>
      <c r="IU281" s="154">
        <f>IF(AND(IU$165&lt;=$E115,IU$165&gt;=EOMONTH($D115,0)),IF($G115="NNN",SUM(Expenses!IS$20:IS$24)*$F115,IF($G115="FSG",0,IF($G115="MG",SUMPRODUCT(Expenses!IS$20:IS$24,$I115:$I119)*$F115,MAX((Expenses!IS$20-$K115/12)*$J115*$F115,0)+MAX((Expenses!IS$21-$K116/12)*$J116*$F115,0)+MAX((Expenses!IS$22-$K117/12)*$J117*$F115,0)+MAX((Expenses!IS$23-$K118/12)*$J118*$F115,0)+MAX((Expenses!IS$24-$K119/12)*$J119*$F115,0)))),0)</f>
        <v>0</v>
      </c>
      <c r="IV281" s="154">
        <f>IF(AND(IV$165&lt;=$E115,IV$165&gt;=EOMONTH($D115,0)),IF($G115="NNN",SUM(Expenses!IT$20:IT$24)*$F115,IF($G115="FSG",0,IF($G115="MG",SUMPRODUCT(Expenses!IT$20:IT$24,$I115:$I119)*$F115,MAX((Expenses!IT$20-$K115/12)*$J115*$F115,0)+MAX((Expenses!IT$21-$K116/12)*$J116*$F115,0)+MAX((Expenses!IT$22-$K117/12)*$J117*$F115,0)+MAX((Expenses!IT$23-$K118/12)*$J118*$F115,0)+MAX((Expenses!IT$24-$K119/12)*$J119*$F115,0)))),0)</f>
        <v>0</v>
      </c>
      <c r="IW281" s="154">
        <f>IF(AND(IW$165&lt;=$E115,IW$165&gt;=EOMONTH($D115,0)),IF($G115="NNN",SUM(Expenses!IU$20:IU$24)*$F115,IF($G115="FSG",0,IF($G115="MG",SUMPRODUCT(Expenses!IU$20:IU$24,$I115:$I119)*$F115,MAX((Expenses!IU$20-$K115/12)*$J115*$F115,0)+MAX((Expenses!IU$21-$K116/12)*$J116*$F115,0)+MAX((Expenses!IU$22-$K117/12)*$J117*$F115,0)+MAX((Expenses!IU$23-$K118/12)*$J118*$F115,0)+MAX((Expenses!IU$24-$K119/12)*$J119*$F115,0)))),0)</f>
        <v>0</v>
      </c>
      <c r="IX281" s="154">
        <f>IF(AND(IX$165&lt;=$E115,IX$165&gt;=EOMONTH($D115,0)),IF($G115="NNN",SUM(Expenses!IV$20:IV$24)*$F115,IF($G115="FSG",0,IF($G115="MG",SUMPRODUCT(Expenses!IV$20:IV$24,$I115:$I119)*$F115,MAX((Expenses!IV$20-$K115/12)*$J115*$F115,0)+MAX((Expenses!IV$21-$K116/12)*$J116*$F115,0)+MAX((Expenses!IV$22-$K117/12)*$J117*$F115,0)+MAX((Expenses!IV$23-$K118/12)*$J118*$F115,0)+MAX((Expenses!IV$24-$K119/12)*$J119*$F115,0)))),0)</f>
        <v>0</v>
      </c>
      <c r="IY281" s="154">
        <f>IF(AND(IY$165&lt;=$E115,IY$165&gt;=EOMONTH($D115,0)),IF($G115="NNN",SUM(Expenses!IW$20:IW$24)*$F115,IF($G115="FSG",0,IF($G115="MG",SUMPRODUCT(Expenses!IW$20:IW$24,$I115:$I119)*$F115,MAX((Expenses!IW$20-$K115/12)*$J115*$F115,0)+MAX((Expenses!IW$21-$K116/12)*$J116*$F115,0)+MAX((Expenses!IW$22-$K117/12)*$J117*$F115,0)+MAX((Expenses!IW$23-$K118/12)*$J118*$F115,0)+MAX((Expenses!IW$24-$K119/12)*$J119*$F115,0)))),0)</f>
        <v>0</v>
      </c>
      <c r="IZ281" s="154">
        <f>IF(AND(IZ$165&lt;=$E115,IZ$165&gt;=EOMONTH($D115,0)),IF($G115="NNN",SUM(Expenses!IX$20:IX$24)*$F115,IF($G115="FSG",0,IF($G115="MG",SUMPRODUCT(Expenses!IX$20:IX$24,$I115:$I119)*$F115,MAX((Expenses!IX$20-$K115/12)*$J115*$F115,0)+MAX((Expenses!IX$21-$K116/12)*$J116*$F115,0)+MAX((Expenses!IX$22-$K117/12)*$J117*$F115,0)+MAX((Expenses!IX$23-$K118/12)*$J118*$F115,0)+MAX((Expenses!IX$24-$K119/12)*$J119*$F115,0)))),0)</f>
        <v>0</v>
      </c>
      <c r="JA281" s="154">
        <f>IF(AND(JA$165&lt;=$E115,JA$165&gt;=EOMONTH($D115,0)),IF($G115="NNN",SUM(Expenses!IY$20:IY$24)*$F115,IF($G115="FSG",0,IF($G115="MG",SUMPRODUCT(Expenses!IY$20:IY$24,$I115:$I119)*$F115,MAX((Expenses!IY$20-$K115/12)*$J115*$F115,0)+MAX((Expenses!IY$21-$K116/12)*$J116*$F115,0)+MAX((Expenses!IY$22-$K117/12)*$J117*$F115,0)+MAX((Expenses!IY$23-$K118/12)*$J118*$F115,0)+MAX((Expenses!IY$24-$K119/12)*$J119*$F115,0)))),0)</f>
        <v>0</v>
      </c>
      <c r="JB281" s="154">
        <f>IF(AND(JB$165&lt;=$E115,JB$165&gt;=EOMONTH($D115,0)),IF($G115="NNN",SUM(Expenses!IZ$20:IZ$24)*$F115,IF($G115="FSG",0,IF($G115="MG",SUMPRODUCT(Expenses!IZ$20:IZ$24,$I115:$I119)*$F115,MAX((Expenses!IZ$20-$K115/12)*$J115*$F115,0)+MAX((Expenses!IZ$21-$K116/12)*$J116*$F115,0)+MAX((Expenses!IZ$22-$K117/12)*$J117*$F115,0)+MAX((Expenses!IZ$23-$K118/12)*$J118*$F115,0)+MAX((Expenses!IZ$24-$K119/12)*$J119*$F115,0)))),0)</f>
        <v>0</v>
      </c>
      <c r="JC281" s="154">
        <f>IF(AND(JC$165&lt;=$E115,JC$165&gt;=EOMONTH($D115,0)),IF($G115="NNN",SUM(Expenses!JA$20:JA$24)*$F115,IF($G115="FSG",0,IF($G115="MG",SUMPRODUCT(Expenses!JA$20:JA$24,$I115:$I119)*$F115,MAX((Expenses!JA$20-$K115/12)*$J115*$F115,0)+MAX((Expenses!JA$21-$K116/12)*$J116*$F115,0)+MAX((Expenses!JA$22-$K117/12)*$J117*$F115,0)+MAX((Expenses!JA$23-$K118/12)*$J118*$F115,0)+MAX((Expenses!JA$24-$K119/12)*$J119*$F115,0)))),0)</f>
        <v>0</v>
      </c>
      <c r="JD281" s="154">
        <f>IF(AND(JD$165&lt;=$E115,JD$165&gt;=EOMONTH($D115,0)),IF($G115="NNN",SUM(Expenses!JB$20:JB$24)*$F115,IF($G115="FSG",0,IF($G115="MG",SUMPRODUCT(Expenses!JB$20:JB$24,$I115:$I119)*$F115,MAX((Expenses!JB$20-$K115/12)*$J115*$F115,0)+MAX((Expenses!JB$21-$K116/12)*$J116*$F115,0)+MAX((Expenses!JB$22-$K117/12)*$J117*$F115,0)+MAX((Expenses!JB$23-$K118/12)*$J118*$F115,0)+MAX((Expenses!JB$24-$K119/12)*$J119*$F115,0)))),0)</f>
        <v>0</v>
      </c>
      <c r="JE281" s="154">
        <f>IF(AND(JE$165&lt;=$E115,JE$165&gt;=EOMONTH($D115,0)),IF($G115="NNN",SUM(Expenses!JC$20:JC$24)*$F115,IF($G115="FSG",0,IF($G115="MG",SUMPRODUCT(Expenses!JC$20:JC$24,$I115:$I119)*$F115,MAX((Expenses!JC$20-$K115/12)*$J115*$F115,0)+MAX((Expenses!JC$21-$K116/12)*$J116*$F115,0)+MAX((Expenses!JC$22-$K117/12)*$J117*$F115,0)+MAX((Expenses!JC$23-$K118/12)*$J118*$F115,0)+MAX((Expenses!JC$24-$K119/12)*$J119*$F115,0)))),0)</f>
        <v>0</v>
      </c>
      <c r="JF281" s="154">
        <f>IF(AND(JF$165&lt;=$E115,JF$165&gt;=EOMONTH($D115,0)),IF($G115="NNN",SUM(Expenses!JD$20:JD$24)*$F115,IF($G115="FSG",0,IF($G115="MG",SUMPRODUCT(Expenses!JD$20:JD$24,$I115:$I119)*$F115,MAX((Expenses!JD$20-$K115/12)*$J115*$F115,0)+MAX((Expenses!JD$21-$K116/12)*$J116*$F115,0)+MAX((Expenses!JD$22-$K117/12)*$J117*$F115,0)+MAX((Expenses!JD$23-$K118/12)*$J118*$F115,0)+MAX((Expenses!JD$24-$K119/12)*$J119*$F115,0)))),0)</f>
        <v>0</v>
      </c>
      <c r="JG281" s="154">
        <f>IF(AND(JG$165&lt;=$E115,JG$165&gt;=EOMONTH($D115,0)),IF($G115="NNN",SUM(Expenses!JE$20:JE$24)*$F115,IF($G115="FSG",0,IF($G115="MG",SUMPRODUCT(Expenses!JE$20:JE$24,$I115:$I119)*$F115,MAX((Expenses!JE$20-$K115/12)*$J115*$F115,0)+MAX((Expenses!JE$21-$K116/12)*$J116*$F115,0)+MAX((Expenses!JE$22-$K117/12)*$J117*$F115,0)+MAX((Expenses!JE$23-$K118/12)*$J118*$F115,0)+MAX((Expenses!JE$24-$K119/12)*$J119*$F115,0)))),0)</f>
        <v>0</v>
      </c>
      <c r="JH281" s="154">
        <f>IF(AND(JH$165&lt;=$E115,JH$165&gt;=EOMONTH($D115,0)),IF($G115="NNN",SUM(Expenses!JF$20:JF$24)*$F115,IF($G115="FSG",0,IF($G115="MG",SUMPRODUCT(Expenses!JF$20:JF$24,$I115:$I119)*$F115,MAX((Expenses!JF$20-$K115/12)*$J115*$F115,0)+MAX((Expenses!JF$21-$K116/12)*$J116*$F115,0)+MAX((Expenses!JF$22-$K117/12)*$J117*$F115,0)+MAX((Expenses!JF$23-$K118/12)*$J118*$F115,0)+MAX((Expenses!JF$24-$K119/12)*$J119*$F115,0)))),0)</f>
        <v>0</v>
      </c>
      <c r="JI281" s="154">
        <f>IF(AND(JI$165&lt;=$E115,JI$165&gt;=EOMONTH($D115,0)),IF($G115="NNN",SUM(Expenses!JG$20:JG$24)*$F115,IF($G115="FSG",0,IF($G115="MG",SUMPRODUCT(Expenses!JG$20:JG$24,$I115:$I119)*$F115,MAX((Expenses!JG$20-$K115/12)*$J115*$F115,0)+MAX((Expenses!JG$21-$K116/12)*$J116*$F115,0)+MAX((Expenses!JG$22-$K117/12)*$J117*$F115,0)+MAX((Expenses!JG$23-$K118/12)*$J118*$F115,0)+MAX((Expenses!JG$24-$K119/12)*$J119*$F115,0)))),0)</f>
        <v>0</v>
      </c>
      <c r="JJ281" s="154">
        <f>IF(AND(JJ$165&lt;=$E115,JJ$165&gt;=EOMONTH($D115,0)),IF($G115="NNN",SUM(Expenses!JH$20:JH$24)*$F115,IF($G115="FSG",0,IF($G115="MG",SUMPRODUCT(Expenses!JH$20:JH$24,$I115:$I119)*$F115,MAX((Expenses!JH$20-$K115/12)*$J115*$F115,0)+MAX((Expenses!JH$21-$K116/12)*$J116*$F115,0)+MAX((Expenses!JH$22-$K117/12)*$J117*$F115,0)+MAX((Expenses!JH$23-$K118/12)*$J118*$F115,0)+MAX((Expenses!JH$24-$K119/12)*$J119*$F115,0)))),0)</f>
        <v>0</v>
      </c>
      <c r="JK281" s="154">
        <f>IF(AND(JK$165&lt;=$E115,JK$165&gt;=EOMONTH($D115,0)),IF($G115="NNN",SUM(Expenses!JI$20:JI$24)*$F115,IF($G115="FSG",0,IF($G115="MG",SUMPRODUCT(Expenses!JI$20:JI$24,$I115:$I119)*$F115,MAX((Expenses!JI$20-$K115/12)*$J115*$F115,0)+MAX((Expenses!JI$21-$K116/12)*$J116*$F115,0)+MAX((Expenses!JI$22-$K117/12)*$J117*$F115,0)+MAX((Expenses!JI$23-$K118/12)*$J118*$F115,0)+MAX((Expenses!JI$24-$K119/12)*$J119*$F115,0)))),0)</f>
        <v>0</v>
      </c>
      <c r="JL281" s="154">
        <f>IF(AND(JL$165&lt;=$E115,JL$165&gt;=EOMONTH($D115,0)),IF($G115="NNN",SUM(Expenses!JJ$20:JJ$24)*$F115,IF($G115="FSG",0,IF($G115="MG",SUMPRODUCT(Expenses!JJ$20:JJ$24,$I115:$I119)*$F115,MAX((Expenses!JJ$20-$K115/12)*$J115*$F115,0)+MAX((Expenses!JJ$21-$K116/12)*$J116*$F115,0)+MAX((Expenses!JJ$22-$K117/12)*$J117*$F115,0)+MAX((Expenses!JJ$23-$K118/12)*$J118*$F115,0)+MAX((Expenses!JJ$24-$K119/12)*$J119*$F115,0)))),0)</f>
        <v>0</v>
      </c>
      <c r="JM281" s="154">
        <f>IF(AND(JM$165&lt;=$E115,JM$165&gt;=EOMONTH($D115,0)),IF($G115="NNN",SUM(Expenses!JK$20:JK$24)*$F115,IF($G115="FSG",0,IF($G115="MG",SUMPRODUCT(Expenses!JK$20:JK$24,$I115:$I119)*$F115,MAX((Expenses!JK$20-$K115/12)*$J115*$F115,0)+MAX((Expenses!JK$21-$K116/12)*$J116*$F115,0)+MAX((Expenses!JK$22-$K117/12)*$J117*$F115,0)+MAX((Expenses!JK$23-$K118/12)*$J118*$F115,0)+MAX((Expenses!JK$24-$K119/12)*$J119*$F115,0)))),0)</f>
        <v>0</v>
      </c>
      <c r="JN281" s="154">
        <f>IF(AND(JN$165&lt;=$E115,JN$165&gt;=EOMONTH($D115,0)),IF($G115="NNN",SUM(Expenses!JL$20:JL$24)*$F115,IF($G115="FSG",0,IF($G115="MG",SUMPRODUCT(Expenses!JL$20:JL$24,$I115:$I119)*$F115,MAX((Expenses!JL$20-$K115/12)*$J115*$F115,0)+MAX((Expenses!JL$21-$K116/12)*$J116*$F115,0)+MAX((Expenses!JL$22-$K117/12)*$J117*$F115,0)+MAX((Expenses!JL$23-$K118/12)*$J118*$F115,0)+MAX((Expenses!JL$24-$K119/12)*$J119*$F115,0)))),0)</f>
        <v>0</v>
      </c>
      <c r="JO281" s="154">
        <f>IF(AND(JO$165&lt;=$E115,JO$165&gt;=EOMONTH($D115,0)),IF($G115="NNN",SUM(Expenses!JM$20:JM$24)*$F115,IF($G115="FSG",0,IF($G115="MG",SUMPRODUCT(Expenses!JM$20:JM$24,$I115:$I119)*$F115,MAX((Expenses!JM$20-$K115/12)*$J115*$F115,0)+MAX((Expenses!JM$21-$K116/12)*$J116*$F115,0)+MAX((Expenses!JM$22-$K117/12)*$J117*$F115,0)+MAX((Expenses!JM$23-$K118/12)*$J118*$F115,0)+MAX((Expenses!JM$24-$K119/12)*$J119*$F115,0)))),0)</f>
        <v>0</v>
      </c>
      <c r="JP281" s="154">
        <f>IF(AND(JP$165&lt;=$E115,JP$165&gt;=EOMONTH($D115,0)),IF($G115="NNN",SUM(Expenses!JN$20:JN$24)*$F115,IF($G115="FSG",0,IF($G115="MG",SUMPRODUCT(Expenses!JN$20:JN$24,$I115:$I119)*$F115,MAX((Expenses!JN$20-$K115/12)*$J115*$F115,0)+MAX((Expenses!JN$21-$K116/12)*$J116*$F115,0)+MAX((Expenses!JN$22-$K117/12)*$J117*$F115,0)+MAX((Expenses!JN$23-$K118/12)*$J118*$F115,0)+MAX((Expenses!JN$24-$K119/12)*$J119*$F115,0)))),0)</f>
        <v>0</v>
      </c>
      <c r="JQ281" s="154">
        <f>IF(AND(JQ$165&lt;=$E115,JQ$165&gt;=EOMONTH($D115,0)),IF($G115="NNN",SUM(Expenses!JO$20:JO$24)*$F115,IF($G115="FSG",0,IF($G115="MG",SUMPRODUCT(Expenses!JO$20:JO$24,$I115:$I119)*$F115,MAX((Expenses!JO$20-$K115/12)*$J115*$F115,0)+MAX((Expenses!JO$21-$K116/12)*$J116*$F115,0)+MAX((Expenses!JO$22-$K117/12)*$J117*$F115,0)+MAX((Expenses!JO$23-$K118/12)*$J118*$F115,0)+MAX((Expenses!JO$24-$K119/12)*$J119*$F115,0)))),0)</f>
        <v>0</v>
      </c>
      <c r="JR281" s="154">
        <f>IF(AND(JR$165&lt;=$E115,JR$165&gt;=EOMONTH($D115,0)),IF($G115="NNN",SUM(Expenses!JP$20:JP$24)*$F115,IF($G115="FSG",0,IF($G115="MG",SUMPRODUCT(Expenses!JP$20:JP$24,$I115:$I119)*$F115,MAX((Expenses!JP$20-$K115/12)*$J115*$F115,0)+MAX((Expenses!JP$21-$K116/12)*$J116*$F115,0)+MAX((Expenses!JP$22-$K117/12)*$J117*$F115,0)+MAX((Expenses!JP$23-$K118/12)*$J118*$F115,0)+MAX((Expenses!JP$24-$K119/12)*$J119*$F115,0)))),0)</f>
        <v>0</v>
      </c>
      <c r="JS281" s="154">
        <f>IF(AND(JS$165&lt;=$E115,JS$165&gt;=EOMONTH($D115,0)),IF($G115="NNN",SUM(Expenses!JQ$20:JQ$24)*$F115,IF($G115="FSG",0,IF($G115="MG",SUMPRODUCT(Expenses!JQ$20:JQ$24,$I115:$I119)*$F115,MAX((Expenses!JQ$20-$K115/12)*$J115*$F115,0)+MAX((Expenses!JQ$21-$K116/12)*$J116*$F115,0)+MAX((Expenses!JQ$22-$K117/12)*$J117*$F115,0)+MAX((Expenses!JQ$23-$K118/12)*$J118*$F115,0)+MAX((Expenses!JQ$24-$K119/12)*$J119*$F115,0)))),0)</f>
        <v>0</v>
      </c>
      <c r="JT281" s="154">
        <f>IF(AND(JT$165&lt;=$E115,JT$165&gt;=EOMONTH($D115,0)),IF($G115="NNN",SUM(Expenses!JR$20:JR$24)*$F115,IF($G115="FSG",0,IF($G115="MG",SUMPRODUCT(Expenses!JR$20:JR$24,$I115:$I119)*$F115,MAX((Expenses!JR$20-$K115/12)*$J115*$F115,0)+MAX((Expenses!JR$21-$K116/12)*$J116*$F115,0)+MAX((Expenses!JR$22-$K117/12)*$J117*$F115,0)+MAX((Expenses!JR$23-$K118/12)*$J118*$F115,0)+MAX((Expenses!JR$24-$K119/12)*$J119*$F115,0)))),0)</f>
        <v>0</v>
      </c>
      <c r="JU281" s="154">
        <f>IF(AND(JU$165&lt;=$E115,JU$165&gt;=EOMONTH($D115,0)),IF($G115="NNN",SUM(Expenses!JS$20:JS$24)*$F115,IF($G115="FSG",0,IF($G115="MG",SUMPRODUCT(Expenses!JS$20:JS$24,$I115:$I119)*$F115,MAX((Expenses!JS$20-$K115/12)*$J115*$F115,0)+MAX((Expenses!JS$21-$K116/12)*$J116*$F115,0)+MAX((Expenses!JS$22-$K117/12)*$J117*$F115,0)+MAX((Expenses!JS$23-$K118/12)*$J118*$F115,0)+MAX((Expenses!JS$24-$K119/12)*$J119*$F115,0)))),0)</f>
        <v>0</v>
      </c>
      <c r="JV281" s="154">
        <f>IF(AND(JV$165&lt;=$E115,JV$165&gt;=EOMONTH($D115,0)),IF($G115="NNN",SUM(Expenses!JT$20:JT$24)*$F115,IF($G115="FSG",0,IF($G115="MG",SUMPRODUCT(Expenses!JT$20:JT$24,$I115:$I119)*$F115,MAX((Expenses!JT$20-$K115/12)*$J115*$F115,0)+MAX((Expenses!JT$21-$K116/12)*$J116*$F115,0)+MAX((Expenses!JT$22-$K117/12)*$J117*$F115,0)+MAX((Expenses!JT$23-$K118/12)*$J118*$F115,0)+MAX((Expenses!JT$24-$K119/12)*$J119*$F115,0)))),0)</f>
        <v>0</v>
      </c>
      <c r="JW281" s="154">
        <f>IF(AND(JW$165&lt;=$E115,JW$165&gt;=EOMONTH($D115,0)),IF($G115="NNN",SUM(Expenses!JU$20:JU$24)*$F115,IF($G115="FSG",0,IF($G115="MG",SUMPRODUCT(Expenses!JU$20:JU$24,$I115:$I119)*$F115,MAX((Expenses!JU$20-$K115/12)*$J115*$F115,0)+MAX((Expenses!JU$21-$K116/12)*$J116*$F115,0)+MAX((Expenses!JU$22-$K117/12)*$J117*$F115,0)+MAX((Expenses!JU$23-$K118/12)*$J118*$F115,0)+MAX((Expenses!JU$24-$K119/12)*$J119*$F115,0)))),0)</f>
        <v>0</v>
      </c>
      <c r="JX281" s="154">
        <f>IF(AND(JX$165&lt;=$E115,JX$165&gt;=EOMONTH($D115,0)),IF($G115="NNN",SUM(Expenses!JV$20:JV$24)*$F115,IF($G115="FSG",0,IF($G115="MG",SUMPRODUCT(Expenses!JV$20:JV$24,$I115:$I119)*$F115,MAX((Expenses!JV$20-$K115/12)*$J115*$F115,0)+MAX((Expenses!JV$21-$K116/12)*$J116*$F115,0)+MAX((Expenses!JV$22-$K117/12)*$J117*$F115,0)+MAX((Expenses!JV$23-$K118/12)*$J118*$F115,0)+MAX((Expenses!JV$24-$K119/12)*$J119*$F115,0)))),0)</f>
        <v>0</v>
      </c>
      <c r="JY281" s="154">
        <f>IF(AND(JY$165&lt;=$E115,JY$165&gt;=EOMONTH($D115,0)),IF($G115="NNN",SUM(Expenses!JW$20:JW$24)*$F115,IF($G115="FSG",0,IF($G115="MG",SUMPRODUCT(Expenses!JW$20:JW$24,$I115:$I119)*$F115,MAX((Expenses!JW$20-$K115/12)*$J115*$F115,0)+MAX((Expenses!JW$21-$K116/12)*$J116*$F115,0)+MAX((Expenses!JW$22-$K117/12)*$J117*$F115,0)+MAX((Expenses!JW$23-$K118/12)*$J118*$F115,0)+MAX((Expenses!JW$24-$K119/12)*$J119*$F115,0)))),0)</f>
        <v>0</v>
      </c>
      <c r="JZ281" s="154">
        <f>IF(AND(JZ$165&lt;=$E115,JZ$165&gt;=EOMONTH($D115,0)),IF($G115="NNN",SUM(Expenses!JX$20:JX$24)*$F115,IF($G115="FSG",0,IF($G115="MG",SUMPRODUCT(Expenses!JX$20:JX$24,$I115:$I119)*$F115,MAX((Expenses!JX$20-$K115/12)*$J115*$F115,0)+MAX((Expenses!JX$21-$K116/12)*$J116*$F115,0)+MAX((Expenses!JX$22-$K117/12)*$J117*$F115,0)+MAX((Expenses!JX$23-$K118/12)*$J118*$F115,0)+MAX((Expenses!JX$24-$K119/12)*$J119*$F115,0)))),0)</f>
        <v>0</v>
      </c>
      <c r="KA281" s="154">
        <f>IF(AND(KA$165&lt;=$E115,KA$165&gt;=EOMONTH($D115,0)),IF($G115="NNN",SUM(Expenses!JY$20:JY$24)*$F115,IF($G115="FSG",0,IF($G115="MG",SUMPRODUCT(Expenses!JY$20:JY$24,$I115:$I119)*$F115,MAX((Expenses!JY$20-$K115/12)*$J115*$F115,0)+MAX((Expenses!JY$21-$K116/12)*$J116*$F115,0)+MAX((Expenses!JY$22-$K117/12)*$J117*$F115,0)+MAX((Expenses!JY$23-$K118/12)*$J118*$F115,0)+MAX((Expenses!JY$24-$K119/12)*$J119*$F115,0)))),0)</f>
        <v>0</v>
      </c>
      <c r="KB281" s="154">
        <f>IF(AND(KB$165&lt;=$E115,KB$165&gt;=EOMONTH($D115,0)),IF($G115="NNN",SUM(Expenses!JZ$20:JZ$24)*$F115,IF($G115="FSG",0,IF($G115="MG",SUMPRODUCT(Expenses!JZ$20:JZ$24,$I115:$I119)*$F115,MAX((Expenses!JZ$20-$K115/12)*$J115*$F115,0)+MAX((Expenses!JZ$21-$K116/12)*$J116*$F115,0)+MAX((Expenses!JZ$22-$K117/12)*$J117*$F115,0)+MAX((Expenses!JZ$23-$K118/12)*$J118*$F115,0)+MAX((Expenses!JZ$24-$K119/12)*$J119*$F115,0)))),0)</f>
        <v>0</v>
      </c>
      <c r="KC281" s="154">
        <f>IF(AND(KC$165&lt;=$E115,KC$165&gt;=EOMONTH($D115,0)),IF($G115="NNN",SUM(Expenses!KA$20:KA$24)*$F115,IF($G115="FSG",0,IF($G115="MG",SUMPRODUCT(Expenses!KA$20:KA$24,$I115:$I119)*$F115,MAX((Expenses!KA$20-$K115/12)*$J115*$F115,0)+MAX((Expenses!KA$21-$K116/12)*$J116*$F115,0)+MAX((Expenses!KA$22-$K117/12)*$J117*$F115,0)+MAX((Expenses!KA$23-$K118/12)*$J118*$F115,0)+MAX((Expenses!KA$24-$K119/12)*$J119*$F115,0)))),0)</f>
        <v>0</v>
      </c>
      <c r="KD281" s="154">
        <f>IF(AND(KD$165&lt;=$E115,KD$165&gt;=EOMONTH($D115,0)),IF($G115="NNN",SUM(Expenses!KB$20:KB$24)*$F115,IF($G115="FSG",0,IF($G115="MG",SUMPRODUCT(Expenses!KB$20:KB$24,$I115:$I119)*$F115,MAX((Expenses!KB$20-$K115/12)*$J115*$F115,0)+MAX((Expenses!KB$21-$K116/12)*$J116*$F115,0)+MAX((Expenses!KB$22-$K117/12)*$J117*$F115,0)+MAX((Expenses!KB$23-$K118/12)*$J118*$F115,0)+MAX((Expenses!KB$24-$K119/12)*$J119*$F115,0)))),0)</f>
        <v>0</v>
      </c>
      <c r="KE281" s="154">
        <f>IF(AND(KE$165&lt;=$E115,KE$165&gt;=EOMONTH($D115,0)),IF($G115="NNN",SUM(Expenses!KC$20:KC$24)*$F115,IF($G115="FSG",0,IF($G115="MG",SUMPRODUCT(Expenses!KC$20:KC$24,$I115:$I119)*$F115,MAX((Expenses!KC$20-$K115/12)*$J115*$F115,0)+MAX((Expenses!KC$21-$K116/12)*$J116*$F115,0)+MAX((Expenses!KC$22-$K117/12)*$J117*$F115,0)+MAX((Expenses!KC$23-$K118/12)*$J118*$F115,0)+MAX((Expenses!KC$24-$K119/12)*$J119*$F115,0)))),0)</f>
        <v>0</v>
      </c>
      <c r="KF281" s="154">
        <f>IF(AND(KF$165&lt;=$E115,KF$165&gt;=EOMONTH($D115,0)),IF($G115="NNN",SUM(Expenses!KD$20:KD$24)*$F115,IF($G115="FSG",0,IF($G115="MG",SUMPRODUCT(Expenses!KD$20:KD$24,$I115:$I119)*$F115,MAX((Expenses!KD$20-$K115/12)*$J115*$F115,0)+MAX((Expenses!KD$21-$K116/12)*$J116*$F115,0)+MAX((Expenses!KD$22-$K117/12)*$J117*$F115,0)+MAX((Expenses!KD$23-$K118/12)*$J118*$F115,0)+MAX((Expenses!KD$24-$K119/12)*$J119*$F115,0)))),0)</f>
        <v>0</v>
      </c>
      <c r="KG281" s="154">
        <f>IF(AND(KG$165&lt;=$E115,KG$165&gt;=EOMONTH($D115,0)),IF($G115="NNN",SUM(Expenses!KE$20:KE$24)*$F115,IF($G115="FSG",0,IF($G115="MG",SUMPRODUCT(Expenses!KE$20:KE$24,$I115:$I119)*$F115,MAX((Expenses!KE$20-$K115/12)*$J115*$F115,0)+MAX((Expenses!KE$21-$K116/12)*$J116*$F115,0)+MAX((Expenses!KE$22-$K117/12)*$J117*$F115,0)+MAX((Expenses!KE$23-$K118/12)*$J118*$F115,0)+MAX((Expenses!KE$24-$K119/12)*$J119*$F115,0)))),0)</f>
        <v>0</v>
      </c>
      <c r="KH281" s="154">
        <f>IF(AND(KH$165&lt;=$E115,KH$165&gt;=EOMONTH($D115,0)),IF($G115="NNN",SUM(Expenses!KF$20:KF$24)*$F115,IF($G115="FSG",0,IF($G115="MG",SUMPRODUCT(Expenses!KF$20:KF$24,$I115:$I119)*$F115,MAX((Expenses!KF$20-$K115/12)*$J115*$F115,0)+MAX((Expenses!KF$21-$K116/12)*$J116*$F115,0)+MAX((Expenses!KF$22-$K117/12)*$J117*$F115,0)+MAX((Expenses!KF$23-$K118/12)*$J118*$F115,0)+MAX((Expenses!KF$24-$K119/12)*$J119*$F115,0)))),0)</f>
        <v>0</v>
      </c>
      <c r="KI281" s="154">
        <f>IF(AND(KI$165&lt;=$E115,KI$165&gt;=EOMONTH($D115,0)),IF($G115="NNN",SUM(Expenses!KG$20:KG$24)*$F115,IF($G115="FSG",0,IF($G115="MG",SUMPRODUCT(Expenses!KG$20:KG$24,$I115:$I119)*$F115,MAX((Expenses!KG$20-$K115/12)*$J115*$F115,0)+MAX((Expenses!KG$21-$K116/12)*$J116*$F115,0)+MAX((Expenses!KG$22-$K117/12)*$J117*$F115,0)+MAX((Expenses!KG$23-$K118/12)*$J118*$F115,0)+MAX((Expenses!KG$24-$K119/12)*$J119*$F115,0)))),0)</f>
        <v>0</v>
      </c>
      <c r="KJ281" s="154">
        <f>IF(AND(KJ$165&lt;=$E115,KJ$165&gt;=EOMONTH($D115,0)),IF($G115="NNN",SUM(Expenses!KH$20:KH$24)*$F115,IF($G115="FSG",0,IF($G115="MG",SUMPRODUCT(Expenses!KH$20:KH$24,$I115:$I119)*$F115,MAX((Expenses!KH$20-$K115/12)*$J115*$F115,0)+MAX((Expenses!KH$21-$K116/12)*$J116*$F115,0)+MAX((Expenses!KH$22-$K117/12)*$J117*$F115,0)+MAX((Expenses!KH$23-$K118/12)*$J118*$F115,0)+MAX((Expenses!KH$24-$K119/12)*$J119*$F115,0)))),0)</f>
        <v>0</v>
      </c>
      <c r="KK281" s="154">
        <f>IF(AND(KK$165&lt;=$E115,KK$165&gt;=EOMONTH($D115,0)),IF($G115="NNN",SUM(Expenses!KI$20:KI$24)*$F115,IF($G115="FSG",0,IF($G115="MG",SUMPRODUCT(Expenses!KI$20:KI$24,$I115:$I119)*$F115,MAX((Expenses!KI$20-$K115/12)*$J115*$F115,0)+MAX((Expenses!KI$21-$K116/12)*$J116*$F115,0)+MAX((Expenses!KI$22-$K117/12)*$J117*$F115,0)+MAX((Expenses!KI$23-$K118/12)*$J118*$F115,0)+MAX((Expenses!KI$24-$K119/12)*$J119*$F115,0)))),0)</f>
        <v>0</v>
      </c>
      <c r="KL281" s="154">
        <f>IF(AND(KL$165&lt;=$E115,KL$165&gt;=EOMONTH($D115,0)),IF($G115="NNN",SUM(Expenses!KJ$20:KJ$24)*$F115,IF($G115="FSG",0,IF($G115="MG",SUMPRODUCT(Expenses!KJ$20:KJ$24,$I115:$I119)*$F115,MAX((Expenses!KJ$20-$K115/12)*$J115*$F115,0)+MAX((Expenses!KJ$21-$K116/12)*$J116*$F115,0)+MAX((Expenses!KJ$22-$K117/12)*$J117*$F115,0)+MAX((Expenses!KJ$23-$K118/12)*$J118*$F115,0)+MAX((Expenses!KJ$24-$K119/12)*$J119*$F115,0)))),0)</f>
        <v>0</v>
      </c>
      <c r="KM281" s="154">
        <f>IF(AND(KM$165&lt;=$E115,KM$165&gt;=EOMONTH($D115,0)),IF($G115="NNN",SUM(Expenses!KK$20:KK$24)*$F115,IF($G115="FSG",0,IF($G115="MG",SUMPRODUCT(Expenses!KK$20:KK$24,$I115:$I119)*$F115,MAX((Expenses!KK$20-$K115/12)*$J115*$F115,0)+MAX((Expenses!KK$21-$K116/12)*$J116*$F115,0)+MAX((Expenses!KK$22-$K117/12)*$J117*$F115,0)+MAX((Expenses!KK$23-$K118/12)*$J118*$F115,0)+MAX((Expenses!KK$24-$K119/12)*$J119*$F115,0)))),0)</f>
        <v>0</v>
      </c>
      <c r="KN281" s="154">
        <f>IF(AND(KN$165&lt;=$E115,KN$165&gt;=EOMONTH($D115,0)),IF($G115="NNN",SUM(Expenses!KL$20:KL$24)*$F115,IF($G115="FSG",0,IF($G115="MG",SUMPRODUCT(Expenses!KL$20:KL$24,$I115:$I119)*$F115,MAX((Expenses!KL$20-$K115/12)*$J115*$F115,0)+MAX((Expenses!KL$21-$K116/12)*$J116*$F115,0)+MAX((Expenses!KL$22-$K117/12)*$J117*$F115,0)+MAX((Expenses!KL$23-$K118/12)*$J118*$F115,0)+MAX((Expenses!KL$24-$K119/12)*$J119*$F115,0)))),0)</f>
        <v>0</v>
      </c>
      <c r="KO281" s="154">
        <f>IF(AND(KO$165&lt;=$E115,KO$165&gt;=EOMONTH($D115,0)),IF($G115="NNN",SUM(Expenses!KM$20:KM$24)*$F115,IF($G115="FSG",0,IF($G115="MG",SUMPRODUCT(Expenses!KM$20:KM$24,$I115:$I119)*$F115,MAX((Expenses!KM$20-$K115/12)*$J115*$F115,0)+MAX((Expenses!KM$21-$K116/12)*$J116*$F115,0)+MAX((Expenses!KM$22-$K117/12)*$J117*$F115,0)+MAX((Expenses!KM$23-$K118/12)*$J118*$F115,0)+MAX((Expenses!KM$24-$K119/12)*$J119*$F115,0)))),0)</f>
        <v>0</v>
      </c>
      <c r="KP281" s="154">
        <f>IF(AND(KP$165&lt;=$E115,KP$165&gt;=EOMONTH($D115,0)),IF($G115="NNN",SUM(Expenses!KN$20:KN$24)*$F115,IF($G115="FSG",0,IF($G115="MG",SUMPRODUCT(Expenses!KN$20:KN$24,$I115:$I119)*$F115,MAX((Expenses!KN$20-$K115/12)*$J115*$F115,0)+MAX((Expenses!KN$21-$K116/12)*$J116*$F115,0)+MAX((Expenses!KN$22-$K117/12)*$J117*$F115,0)+MAX((Expenses!KN$23-$K118/12)*$J118*$F115,0)+MAX((Expenses!KN$24-$K119/12)*$J119*$F115,0)))),0)</f>
        <v>0</v>
      </c>
      <c r="KQ281" s="154">
        <f>IF(AND(KQ$165&lt;=$E115,KQ$165&gt;=EOMONTH($D115,0)),IF($G115="NNN",SUM(Expenses!KO$20:KO$24)*$F115,IF($G115="FSG",0,IF($G115="MG",SUMPRODUCT(Expenses!KO$20:KO$24,$I115:$I119)*$F115,MAX((Expenses!KO$20-$K115/12)*$J115*$F115,0)+MAX((Expenses!KO$21-$K116/12)*$J116*$F115,0)+MAX((Expenses!KO$22-$K117/12)*$J117*$F115,0)+MAX((Expenses!KO$23-$K118/12)*$J118*$F115,0)+MAX((Expenses!KO$24-$K119/12)*$J119*$F115,0)))),0)</f>
        <v>0</v>
      </c>
      <c r="KR281" s="154">
        <f>IF(AND(KR$165&lt;=$E115,KR$165&gt;=EOMONTH($D115,0)),IF($G115="NNN",SUM(Expenses!KP$20:KP$24)*$F115,IF($G115="FSG",0,IF($G115="MG",SUMPRODUCT(Expenses!KP$20:KP$24,$I115:$I119)*$F115,MAX((Expenses!KP$20-$K115/12)*$J115*$F115,0)+MAX((Expenses!KP$21-$K116/12)*$J116*$F115,0)+MAX((Expenses!KP$22-$K117/12)*$J117*$F115,0)+MAX((Expenses!KP$23-$K118/12)*$J118*$F115,0)+MAX((Expenses!KP$24-$K119/12)*$J119*$F115,0)))),0)</f>
        <v>0</v>
      </c>
      <c r="KS281" s="154">
        <f>IF(AND(KS$165&lt;=$E115,KS$165&gt;=EOMONTH($D115,0)),IF($G115="NNN",SUM(Expenses!KQ$20:KQ$24)*$F115,IF($G115="FSG",0,IF($G115="MG",SUMPRODUCT(Expenses!KQ$20:KQ$24,$I115:$I119)*$F115,MAX((Expenses!KQ$20-$K115/12)*$J115*$F115,0)+MAX((Expenses!KQ$21-$K116/12)*$J116*$F115,0)+MAX((Expenses!KQ$22-$K117/12)*$J117*$F115,0)+MAX((Expenses!KQ$23-$K118/12)*$J118*$F115,0)+MAX((Expenses!KQ$24-$K119/12)*$J119*$F115,0)))),0)</f>
        <v>0</v>
      </c>
      <c r="KT281" s="154">
        <f>IF(AND(KT$165&lt;=$E115,KT$165&gt;=EOMONTH($D115,0)),IF($G115="NNN",SUM(Expenses!KR$20:KR$24)*$F115,IF($G115="FSG",0,IF($G115="MG",SUMPRODUCT(Expenses!KR$20:KR$24,$I115:$I119)*$F115,MAX((Expenses!KR$20-$K115/12)*$J115*$F115,0)+MAX((Expenses!KR$21-$K116/12)*$J116*$F115,0)+MAX((Expenses!KR$22-$K117/12)*$J117*$F115,0)+MAX((Expenses!KR$23-$K118/12)*$J118*$F115,0)+MAX((Expenses!KR$24-$K119/12)*$J119*$F115,0)))),0)</f>
        <v>0</v>
      </c>
      <c r="KU281" s="154">
        <f>IF(AND(KU$165&lt;=$E115,KU$165&gt;=EOMONTH($D115,0)),IF($G115="NNN",SUM(Expenses!KS$20:KS$24)*$F115,IF($G115="FSG",0,IF($G115="MG",SUMPRODUCT(Expenses!KS$20:KS$24,$I115:$I119)*$F115,MAX((Expenses!KS$20-$K115/12)*$J115*$F115,0)+MAX((Expenses!KS$21-$K116/12)*$J116*$F115,0)+MAX((Expenses!KS$22-$K117/12)*$J117*$F115,0)+MAX((Expenses!KS$23-$K118/12)*$J118*$F115,0)+MAX((Expenses!KS$24-$K119/12)*$J119*$F115,0)))),0)</f>
        <v>0</v>
      </c>
      <c r="KV281" s="154">
        <f>IF(AND(KV$165&lt;=$E115,KV$165&gt;=EOMONTH($D115,0)),IF($G115="NNN",SUM(Expenses!KT$20:KT$24)*$F115,IF($G115="FSG",0,IF($G115="MG",SUMPRODUCT(Expenses!KT$20:KT$24,$I115:$I119)*$F115,MAX((Expenses!KT$20-$K115/12)*$J115*$F115,0)+MAX((Expenses!KT$21-$K116/12)*$J116*$F115,0)+MAX((Expenses!KT$22-$K117/12)*$J117*$F115,0)+MAX((Expenses!KT$23-$K118/12)*$J118*$F115,0)+MAX((Expenses!KT$24-$K119/12)*$J119*$F115,0)))),0)</f>
        <v>0</v>
      </c>
      <c r="KW281" s="154">
        <f>IF(AND(KW$165&lt;=$E115,KW$165&gt;=EOMONTH($D115,0)),IF($G115="NNN",SUM(Expenses!KU$20:KU$24)*$F115,IF($G115="FSG",0,IF($G115="MG",SUMPRODUCT(Expenses!KU$20:KU$24,$I115:$I119)*$F115,MAX((Expenses!KU$20-$K115/12)*$J115*$F115,0)+MAX((Expenses!KU$21-$K116/12)*$J116*$F115,0)+MAX((Expenses!KU$22-$K117/12)*$J117*$F115,0)+MAX((Expenses!KU$23-$K118/12)*$J118*$F115,0)+MAX((Expenses!KU$24-$K119/12)*$J119*$F115,0)))),0)</f>
        <v>0</v>
      </c>
      <c r="KX281" s="154">
        <f>IF(AND(KX$165&lt;=$E115,KX$165&gt;=EOMONTH($D115,0)),IF($G115="NNN",SUM(Expenses!KV$20:KV$24)*$F115,IF($G115="FSG",0,IF($G115="MG",SUMPRODUCT(Expenses!KV$20:KV$24,$I115:$I119)*$F115,MAX((Expenses!KV$20-$K115/12)*$J115*$F115,0)+MAX((Expenses!KV$21-$K116/12)*$J116*$F115,0)+MAX((Expenses!KV$22-$K117/12)*$J117*$F115,0)+MAX((Expenses!KV$23-$K118/12)*$J118*$F115,0)+MAX((Expenses!KV$24-$K119/12)*$J119*$F115,0)))),0)</f>
        <v>0</v>
      </c>
      <c r="KY281" s="154">
        <f>IF(AND(KY$165&lt;=$E115,KY$165&gt;=EOMONTH($D115,0)),IF($G115="NNN",SUM(Expenses!KW$20:KW$24)*$F115,IF($G115="FSG",0,IF($G115="MG",SUMPRODUCT(Expenses!KW$20:KW$24,$I115:$I119)*$F115,MAX((Expenses!KW$20-$K115/12)*$J115*$F115,0)+MAX((Expenses!KW$21-$K116/12)*$J116*$F115,0)+MAX((Expenses!KW$22-$K117/12)*$J117*$F115,0)+MAX((Expenses!KW$23-$K118/12)*$J118*$F115,0)+MAX((Expenses!KW$24-$K119/12)*$J119*$F115,0)))),0)</f>
        <v>0</v>
      </c>
      <c r="KZ281" s="154">
        <f>IF(AND(KZ$165&lt;=$E115,KZ$165&gt;=EOMONTH($D115,0)),IF($G115="NNN",SUM(Expenses!KX$20:KX$24)*$F115,IF($G115="FSG",0,IF($G115="MG",SUMPRODUCT(Expenses!KX$20:KX$24,$I115:$I119)*$F115,MAX((Expenses!KX$20-$K115/12)*$J115*$F115,0)+MAX((Expenses!KX$21-$K116/12)*$J116*$F115,0)+MAX((Expenses!KX$22-$K117/12)*$J117*$F115,0)+MAX((Expenses!KX$23-$K118/12)*$J118*$F115,0)+MAX((Expenses!KX$24-$K119/12)*$J119*$F115,0)))),0)</f>
        <v>0</v>
      </c>
      <c r="LA281" s="154">
        <f>IF(AND(LA$165&lt;=$E115,LA$165&gt;=EOMONTH($D115,0)),IF($G115="NNN",SUM(Expenses!KY$20:KY$24)*$F115,IF($G115="FSG",0,IF($G115="MG",SUMPRODUCT(Expenses!KY$20:KY$24,$I115:$I119)*$F115,MAX((Expenses!KY$20-$K115/12)*$J115*$F115,0)+MAX((Expenses!KY$21-$K116/12)*$J116*$F115,0)+MAX((Expenses!KY$22-$K117/12)*$J117*$F115,0)+MAX((Expenses!KY$23-$K118/12)*$J118*$F115,0)+MAX((Expenses!KY$24-$K119/12)*$J119*$F115,0)))),0)</f>
        <v>0</v>
      </c>
      <c r="LB281" s="154">
        <f>IF(AND(LB$165&lt;=$E115,LB$165&gt;=EOMONTH($D115,0)),IF($G115="NNN",SUM(Expenses!KZ$20:KZ$24)*$F115,IF($G115="FSG",0,IF($G115="MG",SUMPRODUCT(Expenses!KZ$20:KZ$24,$I115:$I119)*$F115,MAX((Expenses!KZ$20-$K115/12)*$J115*$F115,0)+MAX((Expenses!KZ$21-$K116/12)*$J116*$F115,0)+MAX((Expenses!KZ$22-$K117/12)*$J117*$F115,0)+MAX((Expenses!KZ$23-$K118/12)*$J118*$F115,0)+MAX((Expenses!KZ$24-$K119/12)*$J119*$F115,0)))),0)</f>
        <v>0</v>
      </c>
      <c r="LC281" s="154">
        <f>IF(AND(LC$165&lt;=$E115,LC$165&gt;=EOMONTH($D115,0)),IF($G115="NNN",SUM(Expenses!LA$20:LA$24)*$F115,IF($G115="FSG",0,IF($G115="MG",SUMPRODUCT(Expenses!LA$20:LA$24,$I115:$I119)*$F115,MAX((Expenses!LA$20-$K115/12)*$J115*$F115,0)+MAX((Expenses!LA$21-$K116/12)*$J116*$F115,0)+MAX((Expenses!LA$22-$K117/12)*$J117*$F115,0)+MAX((Expenses!LA$23-$K118/12)*$J118*$F115,0)+MAX((Expenses!LA$24-$K119/12)*$J119*$F115,0)))),0)</f>
        <v>0</v>
      </c>
      <c r="LD281" s="154">
        <f>IF(AND(LD$165&lt;=$E115,LD$165&gt;=EOMONTH($D115,0)),IF($G115="NNN",SUM(Expenses!LB$20:LB$24)*$F115,IF($G115="FSG",0,IF($G115="MG",SUMPRODUCT(Expenses!LB$20:LB$24,$I115:$I119)*$F115,MAX((Expenses!LB$20-$K115/12)*$J115*$F115,0)+MAX((Expenses!LB$21-$K116/12)*$J116*$F115,0)+MAX((Expenses!LB$22-$K117/12)*$J117*$F115,0)+MAX((Expenses!LB$23-$K118/12)*$J118*$F115,0)+MAX((Expenses!LB$24-$K119/12)*$J119*$F115,0)))),0)</f>
        <v>0</v>
      </c>
      <c r="LE281" s="154">
        <f>IF(AND(LE$165&lt;=$E115,LE$165&gt;=EOMONTH($D115,0)),IF($G115="NNN",SUM(Expenses!LC$20:LC$24)*$F115,IF($G115="FSG",0,IF($G115="MG",SUMPRODUCT(Expenses!LC$20:LC$24,$I115:$I119)*$F115,MAX((Expenses!LC$20-$K115/12)*$J115*$F115,0)+MAX((Expenses!LC$21-$K116/12)*$J116*$F115,0)+MAX((Expenses!LC$22-$K117/12)*$J117*$F115,0)+MAX((Expenses!LC$23-$K118/12)*$J118*$F115,0)+MAX((Expenses!LC$24-$K119/12)*$J119*$F115,0)))),0)</f>
        <v>0</v>
      </c>
      <c r="LF281" s="154">
        <f>IF(AND(LF$165&lt;=$E115,LF$165&gt;=EOMONTH($D115,0)),IF($G115="NNN",SUM(Expenses!LD$20:LD$24)*$F115,IF($G115="FSG",0,IF($G115="MG",SUMPRODUCT(Expenses!LD$20:LD$24,$I115:$I119)*$F115,MAX((Expenses!LD$20-$K115/12)*$J115*$F115,0)+MAX((Expenses!LD$21-$K116/12)*$J116*$F115,0)+MAX((Expenses!LD$22-$K117/12)*$J117*$F115,0)+MAX((Expenses!LD$23-$K118/12)*$J118*$F115,0)+MAX((Expenses!LD$24-$K119/12)*$J119*$F115,0)))),0)</f>
        <v>0</v>
      </c>
      <c r="LG281" s="154">
        <f>IF(AND(LG$165&lt;=$E115,LG$165&gt;=EOMONTH($D115,0)),IF($G115="NNN",SUM(Expenses!LE$20:LE$24)*$F115,IF($G115="FSG",0,IF($G115="MG",SUMPRODUCT(Expenses!LE$20:LE$24,$I115:$I119)*$F115,MAX((Expenses!LE$20-$K115/12)*$J115*$F115,0)+MAX((Expenses!LE$21-$K116/12)*$J116*$F115,0)+MAX((Expenses!LE$22-$K117/12)*$J117*$F115,0)+MAX((Expenses!LE$23-$K118/12)*$J118*$F115,0)+MAX((Expenses!LE$24-$K119/12)*$J119*$F115,0)))),0)</f>
        <v>0</v>
      </c>
      <c r="LH281" s="154">
        <f>IF(AND(LH$165&lt;=$E115,LH$165&gt;=EOMONTH($D115,0)),IF($G115="NNN",SUM(Expenses!LF$20:LF$24)*$F115,IF($G115="FSG",0,IF($G115="MG",SUMPRODUCT(Expenses!LF$20:LF$24,$I115:$I119)*$F115,MAX((Expenses!LF$20-$K115/12)*$J115*$F115,0)+MAX((Expenses!LF$21-$K116/12)*$J116*$F115,0)+MAX((Expenses!LF$22-$K117/12)*$J117*$F115,0)+MAX((Expenses!LF$23-$K118/12)*$J118*$F115,0)+MAX((Expenses!LF$24-$K119/12)*$J119*$F115,0)))),0)</f>
        <v>0</v>
      </c>
      <c r="LI281" s="154">
        <f>IF(AND(LI$165&lt;=$E115,LI$165&gt;=EOMONTH($D115,0)),IF($G115="NNN",SUM(Expenses!LG$20:LG$24)*$F115,IF($G115="FSG",0,IF($G115="MG",SUMPRODUCT(Expenses!LG$20:LG$24,$I115:$I119)*$F115,MAX((Expenses!LG$20-$K115/12)*$J115*$F115,0)+MAX((Expenses!LG$21-$K116/12)*$J116*$F115,0)+MAX((Expenses!LG$22-$K117/12)*$J117*$F115,0)+MAX((Expenses!LG$23-$K118/12)*$J118*$F115,0)+MAX((Expenses!LG$24-$K119/12)*$J119*$F115,0)))),0)</f>
        <v>0</v>
      </c>
      <c r="LJ281" s="154">
        <f>IF(AND(LJ$165&lt;=$E115,LJ$165&gt;=EOMONTH($D115,0)),IF($G115="NNN",SUM(Expenses!LH$20:LH$24)*$F115,IF($G115="FSG",0,IF($G115="MG",SUMPRODUCT(Expenses!LH$20:LH$24,$I115:$I119)*$F115,MAX((Expenses!LH$20-$K115/12)*$J115*$F115,0)+MAX((Expenses!LH$21-$K116/12)*$J116*$F115,0)+MAX((Expenses!LH$22-$K117/12)*$J117*$F115,0)+MAX((Expenses!LH$23-$K118/12)*$J118*$F115,0)+MAX((Expenses!LH$24-$K119/12)*$J119*$F115,0)))),0)</f>
        <v>0</v>
      </c>
      <c r="LK281" s="154">
        <f>IF(AND(LK$165&lt;=$E115,LK$165&gt;=EOMONTH($D115,0)),IF($G115="NNN",SUM(Expenses!LI$20:LI$24)*$F115,IF($G115="FSG",0,IF($G115="MG",SUMPRODUCT(Expenses!LI$20:LI$24,$I115:$I119)*$F115,MAX((Expenses!LI$20-$K115/12)*$J115*$F115,0)+MAX((Expenses!LI$21-$K116/12)*$J116*$F115,0)+MAX((Expenses!LI$22-$K117/12)*$J117*$F115,0)+MAX((Expenses!LI$23-$K118/12)*$J118*$F115,0)+MAX((Expenses!LI$24-$K119/12)*$J119*$F115,0)))),0)</f>
        <v>0</v>
      </c>
      <c r="LL281" s="154">
        <f>IF(AND(LL$165&lt;=$E115,LL$165&gt;=EOMONTH($D115,0)),IF($G115="NNN",SUM(Expenses!LJ$20:LJ$24)*$F115,IF($G115="FSG",0,IF($G115="MG",SUMPRODUCT(Expenses!LJ$20:LJ$24,$I115:$I119)*$F115,MAX((Expenses!LJ$20-$K115/12)*$J115*$F115,0)+MAX((Expenses!LJ$21-$K116/12)*$J116*$F115,0)+MAX((Expenses!LJ$22-$K117/12)*$J117*$F115,0)+MAX((Expenses!LJ$23-$K118/12)*$J118*$F115,0)+MAX((Expenses!LJ$24-$K119/12)*$J119*$F115,0)))),0)</f>
        <v>0</v>
      </c>
      <c r="LM281" s="154">
        <f>IF(AND(LM$165&lt;=$E115,LM$165&gt;=EOMONTH($D115,0)),IF($G115="NNN",SUM(Expenses!LK$20:LK$24)*$F115,IF($G115="FSG",0,IF($G115="MG",SUMPRODUCT(Expenses!LK$20:LK$24,$I115:$I119)*$F115,MAX((Expenses!LK$20-$K115/12)*$J115*$F115,0)+MAX((Expenses!LK$21-$K116/12)*$J116*$F115,0)+MAX((Expenses!LK$22-$K117/12)*$J117*$F115,0)+MAX((Expenses!LK$23-$K118/12)*$J118*$F115,0)+MAX((Expenses!LK$24-$K119/12)*$J119*$F115,0)))),0)</f>
        <v>0</v>
      </c>
      <c r="LN281" s="154">
        <f>IF(AND(LN$165&lt;=$E115,LN$165&gt;=EOMONTH($D115,0)),IF($G115="NNN",SUM(Expenses!LL$20:LL$24)*$F115,IF($G115="FSG",0,IF($G115="MG",SUMPRODUCT(Expenses!LL$20:LL$24,$I115:$I119)*$F115,MAX((Expenses!LL$20-$K115/12)*$J115*$F115,0)+MAX((Expenses!LL$21-$K116/12)*$J116*$F115,0)+MAX((Expenses!LL$22-$K117/12)*$J117*$F115,0)+MAX((Expenses!LL$23-$K118/12)*$J118*$F115,0)+MAX((Expenses!LL$24-$K119/12)*$J119*$F115,0)))),0)</f>
        <v>0</v>
      </c>
      <c r="LO281" s="154">
        <f>IF(AND(LO$165&lt;=$E115,LO$165&gt;=EOMONTH($D115,0)),IF($G115="NNN",SUM(Expenses!LM$20:LM$24)*$F115,IF($G115="FSG",0,IF($G115="MG",SUMPRODUCT(Expenses!LM$20:LM$24,$I115:$I119)*$F115,MAX((Expenses!LM$20-$K115/12)*$J115*$F115,0)+MAX((Expenses!LM$21-$K116/12)*$J116*$F115,0)+MAX((Expenses!LM$22-$K117/12)*$J117*$F115,0)+MAX((Expenses!LM$23-$K118/12)*$J118*$F115,0)+MAX((Expenses!LM$24-$K119/12)*$J119*$F115,0)))),0)</f>
        <v>0</v>
      </c>
      <c r="LP281" s="154">
        <f>IF(AND(LP$165&lt;=$E115,LP$165&gt;=EOMONTH($D115,0)),IF($G115="NNN",SUM(Expenses!LN$20:LN$24)*$F115,IF($G115="FSG",0,IF($G115="MG",SUMPRODUCT(Expenses!LN$20:LN$24,$I115:$I119)*$F115,MAX((Expenses!LN$20-$K115/12)*$J115*$F115,0)+MAX((Expenses!LN$21-$K116/12)*$J116*$F115,0)+MAX((Expenses!LN$22-$K117/12)*$J117*$F115,0)+MAX((Expenses!LN$23-$K118/12)*$J118*$F115,0)+MAX((Expenses!LN$24-$K119/12)*$J119*$F115,0)))),0)</f>
        <v>0</v>
      </c>
      <c r="LQ281" s="154">
        <f>IF(AND(LQ$165&lt;=$E115,LQ$165&gt;=EOMONTH($D115,0)),IF($G115="NNN",SUM(Expenses!LO$20:LO$24)*$F115,IF($G115="FSG",0,IF($G115="MG",SUMPRODUCT(Expenses!LO$20:LO$24,$I115:$I119)*$F115,MAX((Expenses!LO$20-$K115/12)*$J115*$F115,0)+MAX((Expenses!LO$21-$K116/12)*$J116*$F115,0)+MAX((Expenses!LO$22-$K117/12)*$J117*$F115,0)+MAX((Expenses!LO$23-$K118/12)*$J118*$F115,0)+MAX((Expenses!LO$24-$K119/12)*$J119*$F115,0)))),0)</f>
        <v>0</v>
      </c>
      <c r="LR281" s="154">
        <f>IF(AND(LR$165&lt;=$E115,LR$165&gt;=EOMONTH($D115,0)),IF($G115="NNN",SUM(Expenses!LP$20:LP$24)*$F115,IF($G115="FSG",0,IF($G115="MG",SUMPRODUCT(Expenses!LP$20:LP$24,$I115:$I119)*$F115,MAX((Expenses!LP$20-$K115/12)*$J115*$F115,0)+MAX((Expenses!LP$21-$K116/12)*$J116*$F115,0)+MAX((Expenses!LP$22-$K117/12)*$J117*$F115,0)+MAX((Expenses!LP$23-$K118/12)*$J118*$F115,0)+MAX((Expenses!LP$24-$K119/12)*$J119*$F115,0)))),0)</f>
        <v>0</v>
      </c>
      <c r="LS281" s="154">
        <f>IF(AND(LS$165&lt;=$E115,LS$165&gt;=EOMONTH($D115,0)),IF($G115="NNN",SUM(Expenses!LQ$20:LQ$24)*$F115,IF($G115="FSG",0,IF($G115="MG",SUMPRODUCT(Expenses!LQ$20:LQ$24,$I115:$I119)*$F115,MAX((Expenses!LQ$20-$K115/12)*$J115*$F115,0)+MAX((Expenses!LQ$21-$K116/12)*$J116*$F115,0)+MAX((Expenses!LQ$22-$K117/12)*$J117*$F115,0)+MAX((Expenses!LQ$23-$K118/12)*$J118*$F115,0)+MAX((Expenses!LQ$24-$K119/12)*$J119*$F115,0)))),0)</f>
        <v>0</v>
      </c>
      <c r="LT281" s="154">
        <f>IF(AND(LT$165&lt;=$E115,LT$165&gt;=EOMONTH($D115,0)),IF($G115="NNN",SUM(Expenses!LR$20:LR$24)*$F115,IF($G115="FSG",0,IF($G115="MG",SUMPRODUCT(Expenses!LR$20:LR$24,$I115:$I119)*$F115,MAX((Expenses!LR$20-$K115/12)*$J115*$F115,0)+MAX((Expenses!LR$21-$K116/12)*$J116*$F115,0)+MAX((Expenses!LR$22-$K117/12)*$J117*$F115,0)+MAX((Expenses!LR$23-$K118/12)*$J118*$F115,0)+MAX((Expenses!LR$24-$K119/12)*$J119*$F115,0)))),0)</f>
        <v>0</v>
      </c>
      <c r="LU281" s="154">
        <f>IF(AND(LU$165&lt;=$E115,LU$165&gt;=EOMONTH($D115,0)),IF($G115="NNN",SUM(Expenses!LS$20:LS$24)*$F115,IF($G115="FSG",0,IF($G115="MG",SUMPRODUCT(Expenses!LS$20:LS$24,$I115:$I119)*$F115,MAX((Expenses!LS$20-$K115/12)*$J115*$F115,0)+MAX((Expenses!LS$21-$K116/12)*$J116*$F115,0)+MAX((Expenses!LS$22-$K117/12)*$J117*$F115,0)+MAX((Expenses!LS$23-$K118/12)*$J118*$F115,0)+MAX((Expenses!LS$24-$K119/12)*$J119*$F115,0)))),0)</f>
        <v>0</v>
      </c>
      <c r="LV281" s="154">
        <f>IF(AND(LV$165&lt;=$E115,LV$165&gt;=EOMONTH($D115,0)),IF($G115="NNN",SUM(Expenses!LT$20:LT$24)*$F115,IF($G115="FSG",0,IF($G115="MG",SUMPRODUCT(Expenses!LT$20:LT$24,$I115:$I119)*$F115,MAX((Expenses!LT$20-$K115/12)*$J115*$F115,0)+MAX((Expenses!LT$21-$K116/12)*$J116*$F115,0)+MAX((Expenses!LT$22-$K117/12)*$J117*$F115,0)+MAX((Expenses!LT$23-$K118/12)*$J118*$F115,0)+MAX((Expenses!LT$24-$K119/12)*$J119*$F115,0)))),0)</f>
        <v>0</v>
      </c>
      <c r="LW281" s="154">
        <f>IF(AND(LW$165&lt;=$E115,LW$165&gt;=EOMONTH($D115,0)),IF($G115="NNN",SUM(Expenses!LU$20:LU$24)*$F115,IF($G115="FSG",0,IF($G115="MG",SUMPRODUCT(Expenses!LU$20:LU$24,$I115:$I119)*$F115,MAX((Expenses!LU$20-$K115/12)*$J115*$F115,0)+MAX((Expenses!LU$21-$K116/12)*$J116*$F115,0)+MAX((Expenses!LU$22-$K117/12)*$J117*$F115,0)+MAX((Expenses!LU$23-$K118/12)*$J118*$F115,0)+MAX((Expenses!LU$24-$K119/12)*$J119*$F115,0)))),0)</f>
        <v>0</v>
      </c>
      <c r="LX281" s="154">
        <f>IF(AND(LX$165&lt;=$E115,LX$165&gt;=EOMONTH($D115,0)),IF($G115="NNN",SUM(Expenses!LV$20:LV$24)*$F115,IF($G115="FSG",0,IF($G115="MG",SUMPRODUCT(Expenses!LV$20:LV$24,$I115:$I119)*$F115,MAX((Expenses!LV$20-$K115/12)*$J115*$F115,0)+MAX((Expenses!LV$21-$K116/12)*$J116*$F115,0)+MAX((Expenses!LV$22-$K117/12)*$J117*$F115,0)+MAX((Expenses!LV$23-$K118/12)*$J118*$F115,0)+MAX((Expenses!LV$24-$K119/12)*$J119*$F115,0)))),0)</f>
        <v>0</v>
      </c>
      <c r="LY281" s="154">
        <f>IF(AND(LY$165&lt;=$E115,LY$165&gt;=EOMONTH($D115,0)),IF($G115="NNN",SUM(Expenses!LW$20:LW$24)*$F115,IF($G115="FSG",0,IF($G115="MG",SUMPRODUCT(Expenses!LW$20:LW$24,$I115:$I119)*$F115,MAX((Expenses!LW$20-$K115/12)*$J115*$F115,0)+MAX((Expenses!LW$21-$K116/12)*$J116*$F115,0)+MAX((Expenses!LW$22-$K117/12)*$J117*$F115,0)+MAX((Expenses!LW$23-$K118/12)*$J118*$F115,0)+MAX((Expenses!LW$24-$K119/12)*$J119*$F115,0)))),0)</f>
        <v>0</v>
      </c>
      <c r="LZ281" s="154">
        <f>IF(AND(LZ$165&lt;=$E115,LZ$165&gt;=EOMONTH($D115,0)),IF($G115="NNN",SUM(Expenses!LX$20:LX$24)*$F115,IF($G115="FSG",0,IF($G115="MG",SUMPRODUCT(Expenses!LX$20:LX$24,$I115:$I119)*$F115,MAX((Expenses!LX$20-$K115/12)*$J115*$F115,0)+MAX((Expenses!LX$21-$K116/12)*$J116*$F115,0)+MAX((Expenses!LX$22-$K117/12)*$J117*$F115,0)+MAX((Expenses!LX$23-$K118/12)*$J118*$F115,0)+MAX((Expenses!LX$24-$K119/12)*$J119*$F115,0)))),0)</f>
        <v>0</v>
      </c>
      <c r="MA281" s="154">
        <f>IF(AND(MA$165&lt;=$E115,MA$165&gt;=EOMONTH($D115,0)),IF($G115="NNN",SUM(Expenses!LY$20:LY$24)*$F115,IF($G115="FSG",0,IF($G115="MG",SUMPRODUCT(Expenses!LY$20:LY$24,$I115:$I119)*$F115,MAX((Expenses!LY$20-$K115/12)*$J115*$F115,0)+MAX((Expenses!LY$21-$K116/12)*$J116*$F115,0)+MAX((Expenses!LY$22-$K117/12)*$J117*$F115,0)+MAX((Expenses!LY$23-$K118/12)*$J118*$F115,0)+MAX((Expenses!LY$24-$K119/12)*$J119*$F115,0)))),0)</f>
        <v>0</v>
      </c>
      <c r="MB281" s="154">
        <f>IF(AND(MB$165&lt;=$E115,MB$165&gt;=EOMONTH($D115,0)),IF($G115="NNN",SUM(Expenses!LZ$20:LZ$24)*$F115,IF($G115="FSG",0,IF($G115="MG",SUMPRODUCT(Expenses!LZ$20:LZ$24,$I115:$I119)*$F115,MAX((Expenses!LZ$20-$K115/12)*$J115*$F115,0)+MAX((Expenses!LZ$21-$K116/12)*$J116*$F115,0)+MAX((Expenses!LZ$22-$K117/12)*$J117*$F115,0)+MAX((Expenses!LZ$23-$K118/12)*$J118*$F115,0)+MAX((Expenses!LZ$24-$K119/12)*$J119*$F115,0)))),0)</f>
        <v>0</v>
      </c>
      <c r="MC281" s="154">
        <f>IF(AND(MC$165&lt;=$E115,MC$165&gt;=EOMONTH($D115,0)),IF($G115="NNN",SUM(Expenses!MA$20:MA$24)*$F115,IF($G115="FSG",0,IF($G115="MG",SUMPRODUCT(Expenses!MA$20:MA$24,$I115:$I119)*$F115,MAX((Expenses!MA$20-$K115/12)*$J115*$F115,0)+MAX((Expenses!MA$21-$K116/12)*$J116*$F115,0)+MAX((Expenses!MA$22-$K117/12)*$J117*$F115,0)+MAX((Expenses!MA$23-$K118/12)*$J118*$F115,0)+MAX((Expenses!MA$24-$K119/12)*$J119*$F115,0)))),0)</f>
        <v>0</v>
      </c>
      <c r="MD281" s="154">
        <f>IF(AND(MD$165&lt;=$E115,MD$165&gt;=EOMONTH($D115,0)),IF($G115="NNN",SUM(Expenses!MB$20:MB$24)*$F115,IF($G115="FSG",0,IF($G115="MG",SUMPRODUCT(Expenses!MB$20:MB$24,$I115:$I119)*$F115,MAX((Expenses!MB$20-$K115/12)*$J115*$F115,0)+MAX((Expenses!MB$21-$K116/12)*$J116*$F115,0)+MAX((Expenses!MB$22-$K117/12)*$J117*$F115,0)+MAX((Expenses!MB$23-$K118/12)*$J118*$F115,0)+MAX((Expenses!MB$24-$K119/12)*$J119*$F115,0)))),0)</f>
        <v>0</v>
      </c>
      <c r="ME281" s="154">
        <f>IF(AND(ME$165&lt;=$E115,ME$165&gt;=EOMONTH($D115,0)),IF($G115="NNN",SUM(Expenses!MC$20:MC$24)*$F115,IF($G115="FSG",0,IF($G115="MG",SUMPRODUCT(Expenses!MC$20:MC$24,$I115:$I119)*$F115,MAX((Expenses!MC$20-$K115/12)*$J115*$F115,0)+MAX((Expenses!MC$21-$K116/12)*$J116*$F115,0)+MAX((Expenses!MC$22-$K117/12)*$J117*$F115,0)+MAX((Expenses!MC$23-$K118/12)*$J118*$F115,0)+MAX((Expenses!MC$24-$K119/12)*$J119*$F115,0)))),0)</f>
        <v>0</v>
      </c>
      <c r="MF281" s="154">
        <f>IF(AND(MF$165&lt;=$E115,MF$165&gt;=EOMONTH($D115,0)),IF($G115="NNN",SUM(Expenses!MD$20:MD$24)*$F115,IF($G115="FSG",0,IF($G115="MG",SUMPRODUCT(Expenses!MD$20:MD$24,$I115:$I119)*$F115,MAX((Expenses!MD$20-$K115/12)*$J115*$F115,0)+MAX((Expenses!MD$21-$K116/12)*$J116*$F115,0)+MAX((Expenses!MD$22-$K117/12)*$J117*$F115,0)+MAX((Expenses!MD$23-$K118/12)*$J118*$F115,0)+MAX((Expenses!MD$24-$K119/12)*$J119*$F115,0)))),0)</f>
        <v>0</v>
      </c>
      <c r="MG281" s="154">
        <f>IF(AND(MG$165&lt;=$E115,MG$165&gt;=EOMONTH($D115,0)),IF($G115="NNN",SUM(Expenses!ME$20:ME$24)*$F115,IF($G115="FSG",0,IF($G115="MG",SUMPRODUCT(Expenses!ME$20:ME$24,$I115:$I119)*$F115,MAX((Expenses!ME$20-$K115/12)*$J115*$F115,0)+MAX((Expenses!ME$21-$K116/12)*$J116*$F115,0)+MAX((Expenses!ME$22-$K117/12)*$J117*$F115,0)+MAX((Expenses!ME$23-$K118/12)*$J118*$F115,0)+MAX((Expenses!ME$24-$K119/12)*$J119*$F115,0)))),0)</f>
        <v>0</v>
      </c>
      <c r="MH281" s="154">
        <f>IF(AND(MH$165&lt;=$E115,MH$165&gt;=EOMONTH($D115,0)),IF($G115="NNN",SUM(Expenses!MF$20:MF$24)*$F115,IF($G115="FSG",0,IF($G115="MG",SUMPRODUCT(Expenses!MF$20:MF$24,$I115:$I119)*$F115,MAX((Expenses!MF$20-$K115/12)*$J115*$F115,0)+MAX((Expenses!MF$21-$K116/12)*$J116*$F115,0)+MAX((Expenses!MF$22-$K117/12)*$J117*$F115,0)+MAX((Expenses!MF$23-$K118/12)*$J118*$F115,0)+MAX((Expenses!MF$24-$K119/12)*$J119*$F115,0)))),0)</f>
        <v>0</v>
      </c>
      <c r="MI281" s="154">
        <f>IF(AND(MI$165&lt;=$E115,MI$165&gt;=EOMONTH($D115,0)),IF($G115="NNN",SUM(Expenses!MG$20:MG$24)*$F115,IF($G115="FSG",0,IF($G115="MG",SUMPRODUCT(Expenses!MG$20:MG$24,$I115:$I119)*$F115,MAX((Expenses!MG$20-$K115/12)*$J115*$F115,0)+MAX((Expenses!MG$21-$K116/12)*$J116*$F115,0)+MAX((Expenses!MG$22-$K117/12)*$J117*$F115,0)+MAX((Expenses!MG$23-$K118/12)*$J118*$F115,0)+MAX((Expenses!MG$24-$K119/12)*$J119*$F115,0)))),0)</f>
        <v>0</v>
      </c>
      <c r="MJ281" s="154">
        <f>IF(AND(MJ$165&lt;=$E115,MJ$165&gt;=EOMONTH($D115,0)),IF($G115="NNN",SUM(Expenses!MH$20:MH$24)*$F115,IF($G115="FSG",0,IF($G115="MG",SUMPRODUCT(Expenses!MH$20:MH$24,$I115:$I119)*$F115,MAX((Expenses!MH$20-$K115/12)*$J115*$F115,0)+MAX((Expenses!MH$21-$K116/12)*$J116*$F115,0)+MAX((Expenses!MH$22-$K117/12)*$J117*$F115,0)+MAX((Expenses!MH$23-$K118/12)*$J118*$F115,0)+MAX((Expenses!MH$24-$K119/12)*$J119*$F115,0)))),0)</f>
        <v>0</v>
      </c>
      <c r="MK281" s="154">
        <f>IF(AND(MK$165&lt;=$E115,MK$165&gt;=EOMONTH($D115,0)),IF($G115="NNN",SUM(Expenses!MI$20:MI$24)*$F115,IF($G115="FSG",0,IF($G115="MG",SUMPRODUCT(Expenses!MI$20:MI$24,$I115:$I119)*$F115,MAX((Expenses!MI$20-$K115/12)*$J115*$F115,0)+MAX((Expenses!MI$21-$K116/12)*$J116*$F115,0)+MAX((Expenses!MI$22-$K117/12)*$J117*$F115,0)+MAX((Expenses!MI$23-$K118/12)*$J118*$F115,0)+MAX((Expenses!MI$24-$K119/12)*$J119*$F115,0)))),0)</f>
        <v>0</v>
      </c>
      <c r="ML281" s="154">
        <f>IF(AND(ML$165&lt;=$E115,ML$165&gt;=EOMONTH($D115,0)),IF($G115="NNN",SUM(Expenses!MJ$20:MJ$24)*$F115,IF($G115="FSG",0,IF($G115="MG",SUMPRODUCT(Expenses!MJ$20:MJ$24,$I115:$I119)*$F115,MAX((Expenses!MJ$20-$K115/12)*$J115*$F115,0)+MAX((Expenses!MJ$21-$K116/12)*$J116*$F115,0)+MAX((Expenses!MJ$22-$K117/12)*$J117*$F115,0)+MAX((Expenses!MJ$23-$K118/12)*$J118*$F115,0)+MAX((Expenses!MJ$24-$K119/12)*$J119*$F115,0)))),0)</f>
        <v>0</v>
      </c>
      <c r="MM281" s="154">
        <f>IF(AND(MM$165&lt;=$E115,MM$165&gt;=EOMONTH($D115,0)),IF($G115="NNN",SUM(Expenses!MK$20:MK$24)*$F115,IF($G115="FSG",0,IF($G115="MG",SUMPRODUCT(Expenses!MK$20:MK$24,$I115:$I119)*$F115,MAX((Expenses!MK$20-$K115/12)*$J115*$F115,0)+MAX((Expenses!MK$21-$K116/12)*$J116*$F115,0)+MAX((Expenses!MK$22-$K117/12)*$J117*$F115,0)+MAX((Expenses!MK$23-$K118/12)*$J118*$F115,0)+MAX((Expenses!MK$24-$K119/12)*$J119*$F115,0)))),0)</f>
        <v>0</v>
      </c>
      <c r="MN281" s="154">
        <f>IF(AND(MN$165&lt;=$E115,MN$165&gt;=EOMONTH($D115,0)),IF($G115="NNN",SUM(Expenses!ML$20:ML$24)*$F115,IF($G115="FSG",0,IF($G115="MG",SUMPRODUCT(Expenses!ML$20:ML$24,$I115:$I119)*$F115,MAX((Expenses!ML$20-$K115/12)*$J115*$F115,0)+MAX((Expenses!ML$21-$K116/12)*$J116*$F115,0)+MAX((Expenses!ML$22-$K117/12)*$J117*$F115,0)+MAX((Expenses!ML$23-$K118/12)*$J118*$F115,0)+MAX((Expenses!ML$24-$K119/12)*$J119*$F115,0)))),0)</f>
        <v>0</v>
      </c>
      <c r="MO281" s="154">
        <f>IF(AND(MO$165&lt;=$E115,MO$165&gt;=EOMONTH($D115,0)),IF($G115="NNN",SUM(Expenses!MM$20:MM$24)*$F115,IF($G115="FSG",0,IF($G115="MG",SUMPRODUCT(Expenses!MM$20:MM$24,$I115:$I119)*$F115,MAX((Expenses!MM$20-$K115/12)*$J115*$F115,0)+MAX((Expenses!MM$21-$K116/12)*$J116*$F115,0)+MAX((Expenses!MM$22-$K117/12)*$J117*$F115,0)+MAX((Expenses!MM$23-$K118/12)*$J118*$F115,0)+MAX((Expenses!MM$24-$K119/12)*$J119*$F115,0)))),0)</f>
        <v>0</v>
      </c>
      <c r="MP281" s="154">
        <f>IF(AND(MP$165&lt;=$E115,MP$165&gt;=EOMONTH($D115,0)),IF($G115="NNN",SUM(Expenses!MN$20:MN$24)*$F115,IF($G115="FSG",0,IF($G115="MG",SUMPRODUCT(Expenses!MN$20:MN$24,$I115:$I119)*$F115,MAX((Expenses!MN$20-$K115/12)*$J115*$F115,0)+MAX((Expenses!MN$21-$K116/12)*$J116*$F115,0)+MAX((Expenses!MN$22-$K117/12)*$J117*$F115,0)+MAX((Expenses!MN$23-$K118/12)*$J118*$F115,0)+MAX((Expenses!MN$24-$K119/12)*$J119*$F115,0)))),0)</f>
        <v>0</v>
      </c>
      <c r="MQ281" s="154">
        <f>IF(AND(MQ$165&lt;=$E115,MQ$165&gt;=EOMONTH($D115,0)),IF($G115="NNN",SUM(Expenses!MO$20:MO$24)*$F115,IF($G115="FSG",0,IF($G115="MG",SUMPRODUCT(Expenses!MO$20:MO$24,$I115:$I119)*$F115,MAX((Expenses!MO$20-$K115/12)*$J115*$F115,0)+MAX((Expenses!MO$21-$K116/12)*$J116*$F115,0)+MAX((Expenses!MO$22-$K117/12)*$J117*$F115,0)+MAX((Expenses!MO$23-$K118/12)*$J118*$F115,0)+MAX((Expenses!MO$24-$K119/12)*$J119*$F115,0)))),0)</f>
        <v>0</v>
      </c>
      <c r="MR281" s="154">
        <f>IF(AND(MR$165&lt;=$E115,MR$165&gt;=EOMONTH($D115,0)),IF($G115="NNN",SUM(Expenses!MP$20:MP$24)*$F115,IF($G115="FSG",0,IF($G115="MG",SUMPRODUCT(Expenses!MP$20:MP$24,$I115:$I119)*$F115,MAX((Expenses!MP$20-$K115/12)*$J115*$F115,0)+MAX((Expenses!MP$21-$K116/12)*$J116*$F115,0)+MAX((Expenses!MP$22-$K117/12)*$J117*$F115,0)+MAX((Expenses!MP$23-$K118/12)*$J118*$F115,0)+MAX((Expenses!MP$24-$K119/12)*$J119*$F115,0)))),0)</f>
        <v>0</v>
      </c>
      <c r="MS281" s="154">
        <f>IF(AND(MS$165&lt;=$E115,MS$165&gt;=EOMONTH($D115,0)),IF($G115="NNN",SUM(Expenses!MQ$20:MQ$24)*$F115,IF($G115="FSG",0,IF($G115="MG",SUMPRODUCT(Expenses!MQ$20:MQ$24,$I115:$I119)*$F115,MAX((Expenses!MQ$20-$K115/12)*$J115*$F115,0)+MAX((Expenses!MQ$21-$K116/12)*$J116*$F115,0)+MAX((Expenses!MQ$22-$K117/12)*$J117*$F115,0)+MAX((Expenses!MQ$23-$K118/12)*$J118*$F115,0)+MAX((Expenses!MQ$24-$K119/12)*$J119*$F115,0)))),0)</f>
        <v>0</v>
      </c>
      <c r="MT281" s="154">
        <f>IF(AND(MT$165&lt;=$E115,MT$165&gt;=EOMONTH($D115,0)),IF($G115="NNN",SUM(Expenses!MR$20:MR$24)*$F115,IF($G115="FSG",0,IF($G115="MG",SUMPRODUCT(Expenses!MR$20:MR$24,$I115:$I119)*$F115,MAX((Expenses!MR$20-$K115/12)*$J115*$F115,0)+MAX((Expenses!MR$21-$K116/12)*$J116*$F115,0)+MAX((Expenses!MR$22-$K117/12)*$J117*$F115,0)+MAX((Expenses!MR$23-$K118/12)*$J118*$F115,0)+MAX((Expenses!MR$24-$K119/12)*$J119*$F115,0)))),0)</f>
        <v>0</v>
      </c>
      <c r="MU281" s="154">
        <f>IF(AND(MU$165&lt;=$E115,MU$165&gt;=EOMONTH($D115,0)),IF($G115="NNN",SUM(Expenses!MS$20:MS$24)*$F115,IF($G115="FSG",0,IF($G115="MG",SUMPRODUCT(Expenses!MS$20:MS$24,$I115:$I119)*$F115,MAX((Expenses!MS$20-$K115/12)*$J115*$F115,0)+MAX((Expenses!MS$21-$K116/12)*$J116*$F115,0)+MAX((Expenses!MS$22-$K117/12)*$J117*$F115,0)+MAX((Expenses!MS$23-$K118/12)*$J118*$F115,0)+MAX((Expenses!MS$24-$K119/12)*$J119*$F115,0)))),0)</f>
        <v>0</v>
      </c>
      <c r="MV281" s="154">
        <f>IF(AND(MV$165&lt;=$E115,MV$165&gt;=EOMONTH($D115,0)),IF($G115="NNN",SUM(Expenses!MT$20:MT$24)*$F115,IF($G115="FSG",0,IF($G115="MG",SUMPRODUCT(Expenses!MT$20:MT$24,$I115:$I119)*$F115,MAX((Expenses!MT$20-$K115/12)*$J115*$F115,0)+MAX((Expenses!MT$21-$K116/12)*$J116*$F115,0)+MAX((Expenses!MT$22-$K117/12)*$J117*$F115,0)+MAX((Expenses!MT$23-$K118/12)*$J118*$F115,0)+MAX((Expenses!MT$24-$K119/12)*$J119*$F115,0)))),0)</f>
        <v>0</v>
      </c>
      <c r="MW281" s="154">
        <f>IF(AND(MW$165&lt;=$E115,MW$165&gt;=EOMONTH($D115,0)),IF($G115="NNN",SUM(Expenses!MU$20:MU$24)*$F115,IF($G115="FSG",0,IF($G115="MG",SUMPRODUCT(Expenses!MU$20:MU$24,$I115:$I119)*$F115,MAX((Expenses!MU$20-$K115/12)*$J115*$F115,0)+MAX((Expenses!MU$21-$K116/12)*$J116*$F115,0)+MAX((Expenses!MU$22-$K117/12)*$J117*$F115,0)+MAX((Expenses!MU$23-$K118/12)*$J118*$F115,0)+MAX((Expenses!MU$24-$K119/12)*$J119*$F115,0)))),0)</f>
        <v>0</v>
      </c>
      <c r="MX281" s="154">
        <f>IF(AND(MX$165&lt;=$E115,MX$165&gt;=EOMONTH($D115,0)),IF($G115="NNN",SUM(Expenses!MV$20:MV$24)*$F115,IF($G115="FSG",0,IF($G115="MG",SUMPRODUCT(Expenses!MV$20:MV$24,$I115:$I119)*$F115,MAX((Expenses!MV$20-$K115/12)*$J115*$F115,0)+MAX((Expenses!MV$21-$K116/12)*$J116*$F115,0)+MAX((Expenses!MV$22-$K117/12)*$J117*$F115,0)+MAX((Expenses!MV$23-$K118/12)*$J118*$F115,0)+MAX((Expenses!MV$24-$K119/12)*$J119*$F115,0)))),0)</f>
        <v>0</v>
      </c>
      <c r="MY281" s="154">
        <f>IF(AND(MY$165&lt;=$E115,MY$165&gt;=EOMONTH($D115,0)),IF($G115="NNN",SUM(Expenses!MW$20:MW$24)*$F115,IF($G115="FSG",0,IF($G115="MG",SUMPRODUCT(Expenses!MW$20:MW$24,$I115:$I119)*$F115,MAX((Expenses!MW$20-$K115/12)*$J115*$F115,0)+MAX((Expenses!MW$21-$K116/12)*$J116*$F115,0)+MAX((Expenses!MW$22-$K117/12)*$J117*$F115,0)+MAX((Expenses!MW$23-$K118/12)*$J118*$F115,0)+MAX((Expenses!MW$24-$K119/12)*$J119*$F115,0)))),0)</f>
        <v>0</v>
      </c>
      <c r="MZ281" s="154">
        <f>IF(AND(MZ$165&lt;=$E115,MZ$165&gt;=EOMONTH($D115,0)),IF($G115="NNN",SUM(Expenses!MX$20:MX$24)*$F115,IF($G115="FSG",0,IF($G115="MG",SUMPRODUCT(Expenses!MX$20:MX$24,$I115:$I119)*$F115,MAX((Expenses!MX$20-$K115/12)*$J115*$F115,0)+MAX((Expenses!MX$21-$K116/12)*$J116*$F115,0)+MAX((Expenses!MX$22-$K117/12)*$J117*$F115,0)+MAX((Expenses!MX$23-$K118/12)*$J118*$F115,0)+MAX((Expenses!MX$24-$K119/12)*$J119*$F115,0)))),0)</f>
        <v>0</v>
      </c>
      <c r="NA281" s="154">
        <f>IF(AND(NA$165&lt;=$E115,NA$165&gt;=EOMONTH($D115,0)),IF($G115="NNN",SUM(Expenses!MY$20:MY$24)*$F115,IF($G115="FSG",0,IF($G115="MG",SUMPRODUCT(Expenses!MY$20:MY$24,$I115:$I119)*$F115,MAX((Expenses!MY$20-$K115/12)*$J115*$F115,0)+MAX((Expenses!MY$21-$K116/12)*$J116*$F115,0)+MAX((Expenses!MY$22-$K117/12)*$J117*$F115,0)+MAX((Expenses!MY$23-$K118/12)*$J118*$F115,0)+MAX((Expenses!MY$24-$K119/12)*$J119*$F115,0)))),0)</f>
        <v>0</v>
      </c>
      <c r="NB281" s="154">
        <f>IF(AND(NB$165&lt;=$E115,NB$165&gt;=EOMONTH($D115,0)),IF($G115="NNN",SUM(Expenses!MZ$20:MZ$24)*$F115,IF($G115="FSG",0,IF($G115="MG",SUMPRODUCT(Expenses!MZ$20:MZ$24,$I115:$I119)*$F115,MAX((Expenses!MZ$20-$K115/12)*$J115*$F115,0)+MAX((Expenses!MZ$21-$K116/12)*$J116*$F115,0)+MAX((Expenses!MZ$22-$K117/12)*$J117*$F115,0)+MAX((Expenses!MZ$23-$K118/12)*$J118*$F115,0)+MAX((Expenses!MZ$24-$K119/12)*$J119*$F115,0)))),0)</f>
        <v>0</v>
      </c>
      <c r="NC281" s="154">
        <f>IF(AND(NC$165&lt;=$E115,NC$165&gt;=EOMONTH($D115,0)),IF($G115="NNN",SUM(Expenses!NA$20:NA$24)*$F115,IF($G115="FSG",0,IF($G115="MG",SUMPRODUCT(Expenses!NA$20:NA$24,$I115:$I119)*$F115,MAX((Expenses!NA$20-$K115/12)*$J115*$F115,0)+MAX((Expenses!NA$21-$K116/12)*$J116*$F115,0)+MAX((Expenses!NA$22-$K117/12)*$J117*$F115,0)+MAX((Expenses!NA$23-$K118/12)*$J118*$F115,0)+MAX((Expenses!NA$24-$K119/12)*$J119*$F115,0)))),0)</f>
        <v>0</v>
      </c>
      <c r="ND281" s="154">
        <f>IF(AND(ND$165&lt;=$E115,ND$165&gt;=EOMONTH($D115,0)),IF($G115="NNN",SUM(Expenses!NB$20:NB$24)*$F115,IF($G115="FSG",0,IF($G115="MG",SUMPRODUCT(Expenses!NB$20:NB$24,$I115:$I119)*$F115,MAX((Expenses!NB$20-$K115/12)*$J115*$F115,0)+MAX((Expenses!NB$21-$K116/12)*$J116*$F115,0)+MAX((Expenses!NB$22-$K117/12)*$J117*$F115,0)+MAX((Expenses!NB$23-$K118/12)*$J118*$F115,0)+MAX((Expenses!NB$24-$K119/12)*$J119*$F115,0)))),0)</f>
        <v>0</v>
      </c>
      <c r="NE281" s="154">
        <f>IF(AND(NE$165&lt;=$E115,NE$165&gt;=EOMONTH($D115,0)),IF($G115="NNN",SUM(Expenses!NC$20:NC$24)*$F115,IF($G115="FSG",0,IF($G115="MG",SUMPRODUCT(Expenses!NC$20:NC$24,$I115:$I119)*$F115,MAX((Expenses!NC$20-$K115/12)*$J115*$F115,0)+MAX((Expenses!NC$21-$K116/12)*$J116*$F115,0)+MAX((Expenses!NC$22-$K117/12)*$J117*$F115,0)+MAX((Expenses!NC$23-$K118/12)*$J118*$F115,0)+MAX((Expenses!NC$24-$K119/12)*$J119*$F115,0)))),0)</f>
        <v>0</v>
      </c>
      <c r="NF281" s="154">
        <f>IF(AND(NF$165&lt;=$E115,NF$165&gt;=EOMONTH($D115,0)),IF($G115="NNN",SUM(Expenses!ND$20:ND$24)*$F115,IF($G115="FSG",0,IF($G115="MG",SUMPRODUCT(Expenses!ND$20:ND$24,$I115:$I119)*$F115,MAX((Expenses!ND$20-$K115/12)*$J115*$F115,0)+MAX((Expenses!ND$21-$K116/12)*$J116*$F115,0)+MAX((Expenses!ND$22-$K117/12)*$J117*$F115,0)+MAX((Expenses!ND$23-$K118/12)*$J118*$F115,0)+MAX((Expenses!ND$24-$K119/12)*$J119*$F115,0)))),0)</f>
        <v>0</v>
      </c>
      <c r="NG281" s="154">
        <f>IF(AND(NG$165&lt;=$E115,NG$165&gt;=EOMONTH($D115,0)),IF($G115="NNN",SUM(Expenses!NE$20:NE$24)*$F115,IF($G115="FSG",0,IF($G115="MG",SUMPRODUCT(Expenses!NE$20:NE$24,$I115:$I119)*$F115,MAX((Expenses!NE$20-$K115/12)*$J115*$F115,0)+MAX((Expenses!NE$21-$K116/12)*$J116*$F115,0)+MAX((Expenses!NE$22-$K117/12)*$J117*$F115,0)+MAX((Expenses!NE$23-$K118/12)*$J118*$F115,0)+MAX((Expenses!NE$24-$K119/12)*$J119*$F115,0)))),0)</f>
        <v>0</v>
      </c>
      <c r="NH281" s="154">
        <f>IF(AND(NH$165&lt;=$E115,NH$165&gt;=EOMONTH($D115,0)),IF($G115="NNN",SUM(Expenses!NF$20:NF$24)*$F115,IF($G115="FSG",0,IF($G115="MG",SUMPRODUCT(Expenses!NF$20:NF$24,$I115:$I119)*$F115,MAX((Expenses!NF$20-$K115/12)*$J115*$F115,0)+MAX((Expenses!NF$21-$K116/12)*$J116*$F115,0)+MAX((Expenses!NF$22-$K117/12)*$J117*$F115,0)+MAX((Expenses!NF$23-$K118/12)*$J118*$F115,0)+MAX((Expenses!NF$24-$K119/12)*$J119*$F115,0)))),0)</f>
        <v>0</v>
      </c>
      <c r="NI281" s="154">
        <f>IF(AND(NI$165&lt;=$E115,NI$165&gt;=EOMONTH($D115,0)),IF($G115="NNN",SUM(Expenses!NG$20:NG$24)*$F115,IF($G115="FSG",0,IF($G115="MG",SUMPRODUCT(Expenses!NG$20:NG$24,$I115:$I119)*$F115,MAX((Expenses!NG$20-$K115/12)*$J115*$F115,0)+MAX((Expenses!NG$21-$K116/12)*$J116*$F115,0)+MAX((Expenses!NG$22-$K117/12)*$J117*$F115,0)+MAX((Expenses!NG$23-$K118/12)*$J118*$F115,0)+MAX((Expenses!NG$24-$K119/12)*$J119*$F115,0)))),0)</f>
        <v>0</v>
      </c>
      <c r="NJ281" s="154">
        <f>IF(AND(NJ$165&lt;=$E115,NJ$165&gt;=EOMONTH($D115,0)),IF($G115="NNN",SUM(Expenses!NH$20:NH$24)*$F115,IF($G115="FSG",0,IF($G115="MG",SUMPRODUCT(Expenses!NH$20:NH$24,$I115:$I119)*$F115,MAX((Expenses!NH$20-$K115/12)*$J115*$F115,0)+MAX((Expenses!NH$21-$K116/12)*$J116*$F115,0)+MAX((Expenses!NH$22-$K117/12)*$J117*$F115,0)+MAX((Expenses!NH$23-$K118/12)*$J118*$F115,0)+MAX((Expenses!NH$24-$K119/12)*$J119*$F115,0)))),0)</f>
        <v>0</v>
      </c>
      <c r="NK281" s="157">
        <f>IF(AND(NK$165&lt;=$E115,NK$165&gt;=EOMONTH($D115,0)),IF($G115="NNN",SUM(Expenses!NI$20:NI$24)*$F115,IF($G115="FSG",0,IF($G115="MG",SUMPRODUCT(Expenses!NI$20:NI$24,$I115:$I119)*$F115,MAX((Expenses!NI$20-$K115/12)*$J115*$F115,0)+MAX((Expenses!NI$21-$K116/12)*$J116*$F115,0)+MAX((Expenses!NI$22-$K117/12)*$J117*$F115,0)+MAX((Expenses!NI$23-$K118/12)*$J118*$F115,0)+MAX((Expenses!NI$24-$K119/12)*$J119*$F115,0)))),0)</f>
        <v>0</v>
      </c>
    </row>
    <row r="282" spans="1:375" x14ac:dyDescent="0.25">
      <c r="A282" s="156">
        <f t="shared" si="475"/>
        <v>0</v>
      </c>
      <c r="B282" s="48" t="s">
        <v>154</v>
      </c>
      <c r="C282" s="153" t="s">
        <v>140</v>
      </c>
      <c r="D282" s="154">
        <f>IF(OR($AL115=0,D$165&gt;$E115,D$165&lt;EOMONTH($D115,0)),0,IF(((($AJ115*((1+$AN115)^(D$163-1))/12))-(D280/$AM115))*$AM115&lt;0,0,((($AJ115*((1+$AN115)^(D$163-1))/12))-(D280/$AM115))*$AM115))</f>
        <v>0</v>
      </c>
      <c r="E282" s="154">
        <f t="shared" ref="E282:BP282" si="476">IF(OR($AL115=0,E$165&gt;$E115,E$165&lt;EOMONTH($D115,0)),0,IF(((($AJ115*((1+$AN115)^(E$163-1))/12))-(E280/$AM115))*$AM115&lt;0,0,((($AJ115*((1+$AN115)^(E$163-1))/12))-(E280/$AM115))*$AM115))</f>
        <v>0</v>
      </c>
      <c r="F282" s="154">
        <f t="shared" si="476"/>
        <v>0</v>
      </c>
      <c r="G282" s="154">
        <f t="shared" si="476"/>
        <v>0</v>
      </c>
      <c r="H282" s="154">
        <f t="shared" si="476"/>
        <v>0</v>
      </c>
      <c r="I282" s="154">
        <f t="shared" si="476"/>
        <v>0</v>
      </c>
      <c r="J282" s="154">
        <f t="shared" si="476"/>
        <v>0</v>
      </c>
      <c r="K282" s="154">
        <f t="shared" si="476"/>
        <v>0</v>
      </c>
      <c r="L282" s="154">
        <f t="shared" si="476"/>
        <v>0</v>
      </c>
      <c r="M282" s="154">
        <f t="shared" si="476"/>
        <v>0</v>
      </c>
      <c r="N282" s="154">
        <f t="shared" si="476"/>
        <v>0</v>
      </c>
      <c r="O282" s="154">
        <f t="shared" si="476"/>
        <v>0</v>
      </c>
      <c r="P282" s="154">
        <f t="shared" si="476"/>
        <v>0</v>
      </c>
      <c r="Q282" s="154">
        <f t="shared" si="476"/>
        <v>0</v>
      </c>
      <c r="R282" s="154">
        <f t="shared" si="476"/>
        <v>0</v>
      </c>
      <c r="S282" s="154">
        <f t="shared" si="476"/>
        <v>0</v>
      </c>
      <c r="T282" s="154">
        <f t="shared" si="476"/>
        <v>0</v>
      </c>
      <c r="U282" s="154">
        <f t="shared" si="476"/>
        <v>0</v>
      </c>
      <c r="V282" s="154">
        <f t="shared" si="476"/>
        <v>0</v>
      </c>
      <c r="W282" s="154">
        <f t="shared" si="476"/>
        <v>0</v>
      </c>
      <c r="X282" s="154">
        <f t="shared" si="476"/>
        <v>0</v>
      </c>
      <c r="Y282" s="154">
        <f t="shared" si="476"/>
        <v>0</v>
      </c>
      <c r="Z282" s="154">
        <f t="shared" si="476"/>
        <v>0</v>
      </c>
      <c r="AA282" s="154">
        <f t="shared" si="476"/>
        <v>0</v>
      </c>
      <c r="AB282" s="154">
        <f t="shared" si="476"/>
        <v>0</v>
      </c>
      <c r="AC282" s="154">
        <f t="shared" si="476"/>
        <v>0</v>
      </c>
      <c r="AD282" s="154">
        <f t="shared" si="476"/>
        <v>0</v>
      </c>
      <c r="AE282" s="154">
        <f t="shared" si="476"/>
        <v>0</v>
      </c>
      <c r="AF282" s="154">
        <f t="shared" si="476"/>
        <v>0</v>
      </c>
      <c r="AG282" s="154">
        <f t="shared" si="476"/>
        <v>0</v>
      </c>
      <c r="AH282" s="154">
        <f t="shared" si="476"/>
        <v>0</v>
      </c>
      <c r="AI282" s="154">
        <f t="shared" si="476"/>
        <v>0</v>
      </c>
      <c r="AJ282" s="154">
        <f t="shared" si="476"/>
        <v>0</v>
      </c>
      <c r="AK282" s="154">
        <f t="shared" si="476"/>
        <v>0</v>
      </c>
      <c r="AL282" s="154">
        <f t="shared" si="476"/>
        <v>0</v>
      </c>
      <c r="AM282" s="154">
        <f t="shared" si="476"/>
        <v>0</v>
      </c>
      <c r="AN282" s="154">
        <f t="shared" si="476"/>
        <v>0</v>
      </c>
      <c r="AO282" s="154">
        <f t="shared" si="476"/>
        <v>0</v>
      </c>
      <c r="AP282" s="154">
        <f t="shared" si="476"/>
        <v>0</v>
      </c>
      <c r="AQ282" s="154">
        <f t="shared" si="476"/>
        <v>0</v>
      </c>
      <c r="AR282" s="154">
        <f t="shared" si="476"/>
        <v>0</v>
      </c>
      <c r="AS282" s="154">
        <f t="shared" si="476"/>
        <v>0</v>
      </c>
      <c r="AT282" s="154">
        <f t="shared" si="476"/>
        <v>0</v>
      </c>
      <c r="AU282" s="154">
        <f t="shared" si="476"/>
        <v>0</v>
      </c>
      <c r="AV282" s="154">
        <f t="shared" si="476"/>
        <v>0</v>
      </c>
      <c r="AW282" s="154">
        <f t="shared" si="476"/>
        <v>0</v>
      </c>
      <c r="AX282" s="154">
        <f t="shared" si="476"/>
        <v>0</v>
      </c>
      <c r="AY282" s="154">
        <f t="shared" si="476"/>
        <v>0</v>
      </c>
      <c r="AZ282" s="154">
        <f t="shared" si="476"/>
        <v>0</v>
      </c>
      <c r="BA282" s="154">
        <f t="shared" si="476"/>
        <v>0</v>
      </c>
      <c r="BB282" s="154">
        <f t="shared" si="476"/>
        <v>0</v>
      </c>
      <c r="BC282" s="154">
        <f t="shared" si="476"/>
        <v>0</v>
      </c>
      <c r="BD282" s="154">
        <f t="shared" si="476"/>
        <v>0</v>
      </c>
      <c r="BE282" s="154">
        <f t="shared" si="476"/>
        <v>0</v>
      </c>
      <c r="BF282" s="154">
        <f t="shared" si="476"/>
        <v>0</v>
      </c>
      <c r="BG282" s="154">
        <f t="shared" si="476"/>
        <v>0</v>
      </c>
      <c r="BH282" s="154">
        <f t="shared" si="476"/>
        <v>0</v>
      </c>
      <c r="BI282" s="154">
        <f t="shared" si="476"/>
        <v>0</v>
      </c>
      <c r="BJ282" s="154">
        <f t="shared" si="476"/>
        <v>0</v>
      </c>
      <c r="BK282" s="154">
        <f t="shared" si="476"/>
        <v>0</v>
      </c>
      <c r="BL282" s="154">
        <f t="shared" si="476"/>
        <v>0</v>
      </c>
      <c r="BM282" s="154">
        <f t="shared" si="476"/>
        <v>0</v>
      </c>
      <c r="BN282" s="154">
        <f t="shared" si="476"/>
        <v>0</v>
      </c>
      <c r="BO282" s="154">
        <f t="shared" si="476"/>
        <v>0</v>
      </c>
      <c r="BP282" s="154">
        <f t="shared" si="476"/>
        <v>0</v>
      </c>
      <c r="BQ282" s="154">
        <f t="shared" ref="BQ282:EB282" si="477">IF(OR($AL115=0,BQ$165&gt;$E115,BQ$165&lt;EOMONTH($D115,0)),0,IF(((($AJ115*((1+$AN115)^(BQ$163-1))/12))-(BQ280/$AM115))*$AM115&lt;0,0,((($AJ115*((1+$AN115)^(BQ$163-1))/12))-(BQ280/$AM115))*$AM115))</f>
        <v>0</v>
      </c>
      <c r="BR282" s="154">
        <f t="shared" si="477"/>
        <v>0</v>
      </c>
      <c r="BS282" s="154">
        <f t="shared" si="477"/>
        <v>0</v>
      </c>
      <c r="BT282" s="154">
        <f t="shared" si="477"/>
        <v>0</v>
      </c>
      <c r="BU282" s="154">
        <f t="shared" si="477"/>
        <v>0</v>
      </c>
      <c r="BV282" s="154">
        <f t="shared" si="477"/>
        <v>0</v>
      </c>
      <c r="BW282" s="154">
        <f t="shared" si="477"/>
        <v>0</v>
      </c>
      <c r="BX282" s="154">
        <f t="shared" si="477"/>
        <v>0</v>
      </c>
      <c r="BY282" s="154">
        <f t="shared" si="477"/>
        <v>0</v>
      </c>
      <c r="BZ282" s="154">
        <f t="shared" si="477"/>
        <v>0</v>
      </c>
      <c r="CA282" s="154">
        <f t="shared" si="477"/>
        <v>0</v>
      </c>
      <c r="CB282" s="154">
        <f t="shared" si="477"/>
        <v>0</v>
      </c>
      <c r="CC282" s="154">
        <f t="shared" si="477"/>
        <v>0</v>
      </c>
      <c r="CD282" s="154">
        <f t="shared" si="477"/>
        <v>0</v>
      </c>
      <c r="CE282" s="154">
        <f t="shared" si="477"/>
        <v>0</v>
      </c>
      <c r="CF282" s="154">
        <f t="shared" si="477"/>
        <v>0</v>
      </c>
      <c r="CG282" s="154">
        <f t="shared" si="477"/>
        <v>0</v>
      </c>
      <c r="CH282" s="154">
        <f t="shared" si="477"/>
        <v>0</v>
      </c>
      <c r="CI282" s="154">
        <f t="shared" si="477"/>
        <v>0</v>
      </c>
      <c r="CJ282" s="154">
        <f t="shared" si="477"/>
        <v>0</v>
      </c>
      <c r="CK282" s="154">
        <f t="shared" si="477"/>
        <v>0</v>
      </c>
      <c r="CL282" s="154">
        <f t="shared" si="477"/>
        <v>0</v>
      </c>
      <c r="CM282" s="154">
        <f t="shared" si="477"/>
        <v>0</v>
      </c>
      <c r="CN282" s="154">
        <f t="shared" si="477"/>
        <v>0</v>
      </c>
      <c r="CO282" s="154">
        <f t="shared" si="477"/>
        <v>0</v>
      </c>
      <c r="CP282" s="154">
        <f t="shared" si="477"/>
        <v>0</v>
      </c>
      <c r="CQ282" s="154">
        <f t="shared" si="477"/>
        <v>0</v>
      </c>
      <c r="CR282" s="154">
        <f t="shared" si="477"/>
        <v>0</v>
      </c>
      <c r="CS282" s="154">
        <f t="shared" si="477"/>
        <v>0</v>
      </c>
      <c r="CT282" s="154">
        <f t="shared" si="477"/>
        <v>0</v>
      </c>
      <c r="CU282" s="154">
        <f t="shared" si="477"/>
        <v>0</v>
      </c>
      <c r="CV282" s="154">
        <f t="shared" si="477"/>
        <v>0</v>
      </c>
      <c r="CW282" s="154">
        <f t="shared" si="477"/>
        <v>0</v>
      </c>
      <c r="CX282" s="154">
        <f t="shared" si="477"/>
        <v>0</v>
      </c>
      <c r="CY282" s="154">
        <f t="shared" si="477"/>
        <v>0</v>
      </c>
      <c r="CZ282" s="154">
        <f t="shared" si="477"/>
        <v>0</v>
      </c>
      <c r="DA282" s="154">
        <f t="shared" si="477"/>
        <v>0</v>
      </c>
      <c r="DB282" s="154">
        <f t="shared" si="477"/>
        <v>0</v>
      </c>
      <c r="DC282" s="154">
        <f t="shared" si="477"/>
        <v>0</v>
      </c>
      <c r="DD282" s="154">
        <f t="shared" si="477"/>
        <v>0</v>
      </c>
      <c r="DE282" s="154">
        <f t="shared" si="477"/>
        <v>0</v>
      </c>
      <c r="DF282" s="154">
        <f t="shared" si="477"/>
        <v>0</v>
      </c>
      <c r="DG282" s="154">
        <f t="shared" si="477"/>
        <v>0</v>
      </c>
      <c r="DH282" s="154">
        <f t="shared" si="477"/>
        <v>0</v>
      </c>
      <c r="DI282" s="154">
        <f t="shared" si="477"/>
        <v>0</v>
      </c>
      <c r="DJ282" s="154">
        <f t="shared" si="477"/>
        <v>0</v>
      </c>
      <c r="DK282" s="154">
        <f t="shared" si="477"/>
        <v>0</v>
      </c>
      <c r="DL282" s="154">
        <f t="shared" si="477"/>
        <v>0</v>
      </c>
      <c r="DM282" s="154">
        <f t="shared" si="477"/>
        <v>0</v>
      </c>
      <c r="DN282" s="154">
        <f t="shared" si="477"/>
        <v>0</v>
      </c>
      <c r="DO282" s="154">
        <f t="shared" si="477"/>
        <v>0</v>
      </c>
      <c r="DP282" s="154">
        <f t="shared" si="477"/>
        <v>0</v>
      </c>
      <c r="DQ282" s="154">
        <f t="shared" si="477"/>
        <v>0</v>
      </c>
      <c r="DR282" s="154">
        <f t="shared" si="477"/>
        <v>0</v>
      </c>
      <c r="DS282" s="154">
        <f t="shared" si="477"/>
        <v>0</v>
      </c>
      <c r="DT282" s="154">
        <f t="shared" si="477"/>
        <v>0</v>
      </c>
      <c r="DU282" s="154">
        <f t="shared" si="477"/>
        <v>0</v>
      </c>
      <c r="DV282" s="154">
        <f t="shared" si="477"/>
        <v>0</v>
      </c>
      <c r="DW282" s="154">
        <f t="shared" si="477"/>
        <v>0</v>
      </c>
      <c r="DX282" s="154">
        <f t="shared" si="477"/>
        <v>0</v>
      </c>
      <c r="DY282" s="154">
        <f t="shared" si="477"/>
        <v>0</v>
      </c>
      <c r="DZ282" s="154">
        <f t="shared" si="477"/>
        <v>0</v>
      </c>
      <c r="EA282" s="154">
        <f t="shared" si="477"/>
        <v>0</v>
      </c>
      <c r="EB282" s="154">
        <f t="shared" si="477"/>
        <v>0</v>
      </c>
      <c r="EC282" s="154">
        <f t="shared" ref="EC282:GN282" si="478">IF(OR($AL115=0,EC$165&gt;$E115,EC$165&lt;EOMONTH($D115,0)),0,IF(((($AJ115*((1+$AN115)^(EC$163-1))/12))-(EC280/$AM115))*$AM115&lt;0,0,((($AJ115*((1+$AN115)^(EC$163-1))/12))-(EC280/$AM115))*$AM115))</f>
        <v>0</v>
      </c>
      <c r="ED282" s="154">
        <f t="shared" si="478"/>
        <v>0</v>
      </c>
      <c r="EE282" s="154">
        <f t="shared" si="478"/>
        <v>0</v>
      </c>
      <c r="EF282" s="154">
        <f t="shared" si="478"/>
        <v>0</v>
      </c>
      <c r="EG282" s="154">
        <f t="shared" si="478"/>
        <v>0</v>
      </c>
      <c r="EH282" s="154">
        <f t="shared" si="478"/>
        <v>0</v>
      </c>
      <c r="EI282" s="154">
        <f t="shared" si="478"/>
        <v>0</v>
      </c>
      <c r="EJ282" s="154">
        <f t="shared" si="478"/>
        <v>0</v>
      </c>
      <c r="EK282" s="154">
        <f t="shared" si="478"/>
        <v>0</v>
      </c>
      <c r="EL282" s="154">
        <f t="shared" si="478"/>
        <v>0</v>
      </c>
      <c r="EM282" s="154">
        <f t="shared" si="478"/>
        <v>0</v>
      </c>
      <c r="EN282" s="154">
        <f t="shared" si="478"/>
        <v>0</v>
      </c>
      <c r="EO282" s="154">
        <f t="shared" si="478"/>
        <v>0</v>
      </c>
      <c r="EP282" s="154">
        <f t="shared" si="478"/>
        <v>0</v>
      </c>
      <c r="EQ282" s="154">
        <f t="shared" si="478"/>
        <v>0</v>
      </c>
      <c r="ER282" s="154">
        <f t="shared" si="478"/>
        <v>0</v>
      </c>
      <c r="ES282" s="154">
        <f t="shared" si="478"/>
        <v>0</v>
      </c>
      <c r="ET282" s="154">
        <f t="shared" si="478"/>
        <v>0</v>
      </c>
      <c r="EU282" s="154">
        <f t="shared" si="478"/>
        <v>0</v>
      </c>
      <c r="EV282" s="154">
        <f t="shared" si="478"/>
        <v>0</v>
      </c>
      <c r="EW282" s="154">
        <f t="shared" si="478"/>
        <v>0</v>
      </c>
      <c r="EX282" s="154">
        <f t="shared" si="478"/>
        <v>0</v>
      </c>
      <c r="EY282" s="154">
        <f t="shared" si="478"/>
        <v>0</v>
      </c>
      <c r="EZ282" s="154">
        <f t="shared" si="478"/>
        <v>0</v>
      </c>
      <c r="FA282" s="154">
        <f t="shared" si="478"/>
        <v>0</v>
      </c>
      <c r="FB282" s="154">
        <f t="shared" si="478"/>
        <v>0</v>
      </c>
      <c r="FC282" s="154">
        <f t="shared" si="478"/>
        <v>0</v>
      </c>
      <c r="FD282" s="154">
        <f t="shared" si="478"/>
        <v>0</v>
      </c>
      <c r="FE282" s="154">
        <f t="shared" si="478"/>
        <v>0</v>
      </c>
      <c r="FF282" s="154">
        <f t="shared" si="478"/>
        <v>0</v>
      </c>
      <c r="FG282" s="154">
        <f t="shared" si="478"/>
        <v>0</v>
      </c>
      <c r="FH282" s="154">
        <f t="shared" si="478"/>
        <v>0</v>
      </c>
      <c r="FI282" s="154">
        <f t="shared" si="478"/>
        <v>0</v>
      </c>
      <c r="FJ282" s="154">
        <f t="shared" si="478"/>
        <v>0</v>
      </c>
      <c r="FK282" s="154">
        <f t="shared" si="478"/>
        <v>0</v>
      </c>
      <c r="FL282" s="154">
        <f t="shared" si="478"/>
        <v>0</v>
      </c>
      <c r="FM282" s="154">
        <f t="shared" si="478"/>
        <v>0</v>
      </c>
      <c r="FN282" s="154">
        <f t="shared" si="478"/>
        <v>0</v>
      </c>
      <c r="FO282" s="154">
        <f t="shared" si="478"/>
        <v>0</v>
      </c>
      <c r="FP282" s="154">
        <f t="shared" si="478"/>
        <v>0</v>
      </c>
      <c r="FQ282" s="154">
        <f t="shared" si="478"/>
        <v>0</v>
      </c>
      <c r="FR282" s="154">
        <f t="shared" si="478"/>
        <v>0</v>
      </c>
      <c r="FS282" s="154">
        <f t="shared" si="478"/>
        <v>0</v>
      </c>
      <c r="FT282" s="154">
        <f t="shared" si="478"/>
        <v>0</v>
      </c>
      <c r="FU282" s="154">
        <f t="shared" si="478"/>
        <v>0</v>
      </c>
      <c r="FV282" s="154">
        <f t="shared" si="478"/>
        <v>0</v>
      </c>
      <c r="FW282" s="154">
        <f t="shared" si="478"/>
        <v>0</v>
      </c>
      <c r="FX282" s="154">
        <f t="shared" si="478"/>
        <v>0</v>
      </c>
      <c r="FY282" s="154">
        <f t="shared" si="478"/>
        <v>0</v>
      </c>
      <c r="FZ282" s="154">
        <f t="shared" si="478"/>
        <v>0</v>
      </c>
      <c r="GA282" s="154">
        <f t="shared" si="478"/>
        <v>0</v>
      </c>
      <c r="GB282" s="154">
        <f t="shared" si="478"/>
        <v>0</v>
      </c>
      <c r="GC282" s="154">
        <f t="shared" si="478"/>
        <v>0</v>
      </c>
      <c r="GD282" s="154">
        <f t="shared" si="478"/>
        <v>0</v>
      </c>
      <c r="GE282" s="154">
        <f t="shared" si="478"/>
        <v>0</v>
      </c>
      <c r="GF282" s="154">
        <f t="shared" si="478"/>
        <v>0</v>
      </c>
      <c r="GG282" s="154">
        <f t="shared" si="478"/>
        <v>0</v>
      </c>
      <c r="GH282" s="154">
        <f t="shared" si="478"/>
        <v>0</v>
      </c>
      <c r="GI282" s="154">
        <f t="shared" si="478"/>
        <v>0</v>
      </c>
      <c r="GJ282" s="154">
        <f t="shared" si="478"/>
        <v>0</v>
      </c>
      <c r="GK282" s="154">
        <f t="shared" si="478"/>
        <v>0</v>
      </c>
      <c r="GL282" s="154">
        <f t="shared" si="478"/>
        <v>0</v>
      </c>
      <c r="GM282" s="154">
        <f t="shared" si="478"/>
        <v>0</v>
      </c>
      <c r="GN282" s="154">
        <f t="shared" si="478"/>
        <v>0</v>
      </c>
      <c r="GO282" s="154">
        <f t="shared" ref="GO282:IZ282" si="479">IF(OR($AL115=0,GO$165&gt;$E115,GO$165&lt;EOMONTH($D115,0)),0,IF(((($AJ115*((1+$AN115)^(GO$163-1))/12))-(GO280/$AM115))*$AM115&lt;0,0,((($AJ115*((1+$AN115)^(GO$163-1))/12))-(GO280/$AM115))*$AM115))</f>
        <v>0</v>
      </c>
      <c r="GP282" s="154">
        <f t="shared" si="479"/>
        <v>0</v>
      </c>
      <c r="GQ282" s="154">
        <f t="shared" si="479"/>
        <v>0</v>
      </c>
      <c r="GR282" s="154">
        <f t="shared" si="479"/>
        <v>0</v>
      </c>
      <c r="GS282" s="154">
        <f t="shared" si="479"/>
        <v>0</v>
      </c>
      <c r="GT282" s="154">
        <f t="shared" si="479"/>
        <v>0</v>
      </c>
      <c r="GU282" s="154">
        <f t="shared" si="479"/>
        <v>0</v>
      </c>
      <c r="GV282" s="154">
        <f t="shared" si="479"/>
        <v>0</v>
      </c>
      <c r="GW282" s="154">
        <f t="shared" si="479"/>
        <v>0</v>
      </c>
      <c r="GX282" s="154">
        <f t="shared" si="479"/>
        <v>0</v>
      </c>
      <c r="GY282" s="154">
        <f t="shared" si="479"/>
        <v>0</v>
      </c>
      <c r="GZ282" s="154">
        <f t="shared" si="479"/>
        <v>0</v>
      </c>
      <c r="HA282" s="154">
        <f t="shared" si="479"/>
        <v>0</v>
      </c>
      <c r="HB282" s="154">
        <f t="shared" si="479"/>
        <v>0</v>
      </c>
      <c r="HC282" s="154">
        <f t="shared" si="479"/>
        <v>0</v>
      </c>
      <c r="HD282" s="154">
        <f t="shared" si="479"/>
        <v>0</v>
      </c>
      <c r="HE282" s="154">
        <f t="shared" si="479"/>
        <v>0</v>
      </c>
      <c r="HF282" s="154">
        <f t="shared" si="479"/>
        <v>0</v>
      </c>
      <c r="HG282" s="154">
        <f t="shared" si="479"/>
        <v>0</v>
      </c>
      <c r="HH282" s="154">
        <f t="shared" si="479"/>
        <v>0</v>
      </c>
      <c r="HI282" s="154">
        <f t="shared" si="479"/>
        <v>0</v>
      </c>
      <c r="HJ282" s="154">
        <f t="shared" si="479"/>
        <v>0</v>
      </c>
      <c r="HK282" s="154">
        <f t="shared" si="479"/>
        <v>0</v>
      </c>
      <c r="HL282" s="154">
        <f t="shared" si="479"/>
        <v>0</v>
      </c>
      <c r="HM282" s="154">
        <f t="shared" si="479"/>
        <v>0</v>
      </c>
      <c r="HN282" s="154">
        <f t="shared" si="479"/>
        <v>0</v>
      </c>
      <c r="HO282" s="154">
        <f t="shared" si="479"/>
        <v>0</v>
      </c>
      <c r="HP282" s="154">
        <f t="shared" si="479"/>
        <v>0</v>
      </c>
      <c r="HQ282" s="154">
        <f t="shared" si="479"/>
        <v>0</v>
      </c>
      <c r="HR282" s="154">
        <f t="shared" si="479"/>
        <v>0</v>
      </c>
      <c r="HS282" s="154">
        <f t="shared" si="479"/>
        <v>0</v>
      </c>
      <c r="HT282" s="154">
        <f t="shared" si="479"/>
        <v>0</v>
      </c>
      <c r="HU282" s="154">
        <f t="shared" si="479"/>
        <v>0</v>
      </c>
      <c r="HV282" s="154">
        <f t="shared" si="479"/>
        <v>0</v>
      </c>
      <c r="HW282" s="154">
        <f t="shared" si="479"/>
        <v>0</v>
      </c>
      <c r="HX282" s="154">
        <f t="shared" si="479"/>
        <v>0</v>
      </c>
      <c r="HY282" s="154">
        <f t="shared" si="479"/>
        <v>0</v>
      </c>
      <c r="HZ282" s="154">
        <f t="shared" si="479"/>
        <v>0</v>
      </c>
      <c r="IA282" s="154">
        <f t="shared" si="479"/>
        <v>0</v>
      </c>
      <c r="IB282" s="154">
        <f t="shared" si="479"/>
        <v>0</v>
      </c>
      <c r="IC282" s="154">
        <f t="shared" si="479"/>
        <v>0</v>
      </c>
      <c r="ID282" s="154">
        <f t="shared" si="479"/>
        <v>0</v>
      </c>
      <c r="IE282" s="154">
        <f t="shared" si="479"/>
        <v>0</v>
      </c>
      <c r="IF282" s="154">
        <f t="shared" si="479"/>
        <v>0</v>
      </c>
      <c r="IG282" s="154">
        <f t="shared" si="479"/>
        <v>0</v>
      </c>
      <c r="IH282" s="154">
        <f t="shared" si="479"/>
        <v>0</v>
      </c>
      <c r="II282" s="154">
        <f t="shared" si="479"/>
        <v>0</v>
      </c>
      <c r="IJ282" s="154">
        <f t="shared" si="479"/>
        <v>0</v>
      </c>
      <c r="IK282" s="154">
        <f t="shared" si="479"/>
        <v>0</v>
      </c>
      <c r="IL282" s="154">
        <f t="shared" si="479"/>
        <v>0</v>
      </c>
      <c r="IM282" s="154">
        <f t="shared" si="479"/>
        <v>0</v>
      </c>
      <c r="IN282" s="154">
        <f t="shared" si="479"/>
        <v>0</v>
      </c>
      <c r="IO282" s="154">
        <f t="shared" si="479"/>
        <v>0</v>
      </c>
      <c r="IP282" s="154">
        <f t="shared" si="479"/>
        <v>0</v>
      </c>
      <c r="IQ282" s="154">
        <f t="shared" si="479"/>
        <v>0</v>
      </c>
      <c r="IR282" s="154">
        <f t="shared" si="479"/>
        <v>0</v>
      </c>
      <c r="IS282" s="154">
        <f t="shared" si="479"/>
        <v>0</v>
      </c>
      <c r="IT282" s="154">
        <f t="shared" si="479"/>
        <v>0</v>
      </c>
      <c r="IU282" s="154">
        <f t="shared" si="479"/>
        <v>0</v>
      </c>
      <c r="IV282" s="154">
        <f t="shared" si="479"/>
        <v>0</v>
      </c>
      <c r="IW282" s="154">
        <f t="shared" si="479"/>
        <v>0</v>
      </c>
      <c r="IX282" s="154">
        <f t="shared" si="479"/>
        <v>0</v>
      </c>
      <c r="IY282" s="154">
        <f t="shared" si="479"/>
        <v>0</v>
      </c>
      <c r="IZ282" s="154">
        <f t="shared" si="479"/>
        <v>0</v>
      </c>
      <c r="JA282" s="154">
        <f t="shared" ref="JA282:LL282" si="480">IF(OR($AL115=0,JA$165&gt;$E115,JA$165&lt;EOMONTH($D115,0)),0,IF(((($AJ115*((1+$AN115)^(JA$163-1))/12))-(JA280/$AM115))*$AM115&lt;0,0,((($AJ115*((1+$AN115)^(JA$163-1))/12))-(JA280/$AM115))*$AM115))</f>
        <v>0</v>
      </c>
      <c r="JB282" s="154">
        <f t="shared" si="480"/>
        <v>0</v>
      </c>
      <c r="JC282" s="154">
        <f t="shared" si="480"/>
        <v>0</v>
      </c>
      <c r="JD282" s="154">
        <f t="shared" si="480"/>
        <v>0</v>
      </c>
      <c r="JE282" s="154">
        <f t="shared" si="480"/>
        <v>0</v>
      </c>
      <c r="JF282" s="154">
        <f t="shared" si="480"/>
        <v>0</v>
      </c>
      <c r="JG282" s="154">
        <f t="shared" si="480"/>
        <v>0</v>
      </c>
      <c r="JH282" s="154">
        <f t="shared" si="480"/>
        <v>0</v>
      </c>
      <c r="JI282" s="154">
        <f t="shared" si="480"/>
        <v>0</v>
      </c>
      <c r="JJ282" s="154">
        <f t="shared" si="480"/>
        <v>0</v>
      </c>
      <c r="JK282" s="154">
        <f t="shared" si="480"/>
        <v>0</v>
      </c>
      <c r="JL282" s="154">
        <f t="shared" si="480"/>
        <v>0</v>
      </c>
      <c r="JM282" s="154">
        <f t="shared" si="480"/>
        <v>0</v>
      </c>
      <c r="JN282" s="154">
        <f t="shared" si="480"/>
        <v>0</v>
      </c>
      <c r="JO282" s="154">
        <f t="shared" si="480"/>
        <v>0</v>
      </c>
      <c r="JP282" s="154">
        <f t="shared" si="480"/>
        <v>0</v>
      </c>
      <c r="JQ282" s="154">
        <f t="shared" si="480"/>
        <v>0</v>
      </c>
      <c r="JR282" s="154">
        <f t="shared" si="480"/>
        <v>0</v>
      </c>
      <c r="JS282" s="154">
        <f t="shared" si="480"/>
        <v>0</v>
      </c>
      <c r="JT282" s="154">
        <f t="shared" si="480"/>
        <v>0</v>
      </c>
      <c r="JU282" s="154">
        <f t="shared" si="480"/>
        <v>0</v>
      </c>
      <c r="JV282" s="154">
        <f t="shared" si="480"/>
        <v>0</v>
      </c>
      <c r="JW282" s="154">
        <f t="shared" si="480"/>
        <v>0</v>
      </c>
      <c r="JX282" s="154">
        <f t="shared" si="480"/>
        <v>0</v>
      </c>
      <c r="JY282" s="154">
        <f t="shared" si="480"/>
        <v>0</v>
      </c>
      <c r="JZ282" s="154">
        <f t="shared" si="480"/>
        <v>0</v>
      </c>
      <c r="KA282" s="154">
        <f t="shared" si="480"/>
        <v>0</v>
      </c>
      <c r="KB282" s="154">
        <f t="shared" si="480"/>
        <v>0</v>
      </c>
      <c r="KC282" s="154">
        <f t="shared" si="480"/>
        <v>0</v>
      </c>
      <c r="KD282" s="154">
        <f t="shared" si="480"/>
        <v>0</v>
      </c>
      <c r="KE282" s="154">
        <f t="shared" si="480"/>
        <v>0</v>
      </c>
      <c r="KF282" s="154">
        <f t="shared" si="480"/>
        <v>0</v>
      </c>
      <c r="KG282" s="154">
        <f t="shared" si="480"/>
        <v>0</v>
      </c>
      <c r="KH282" s="154">
        <f t="shared" si="480"/>
        <v>0</v>
      </c>
      <c r="KI282" s="154">
        <f t="shared" si="480"/>
        <v>0</v>
      </c>
      <c r="KJ282" s="154">
        <f t="shared" si="480"/>
        <v>0</v>
      </c>
      <c r="KK282" s="154">
        <f t="shared" si="480"/>
        <v>0</v>
      </c>
      <c r="KL282" s="154">
        <f t="shared" si="480"/>
        <v>0</v>
      </c>
      <c r="KM282" s="154">
        <f t="shared" si="480"/>
        <v>0</v>
      </c>
      <c r="KN282" s="154">
        <f t="shared" si="480"/>
        <v>0</v>
      </c>
      <c r="KO282" s="154">
        <f t="shared" si="480"/>
        <v>0</v>
      </c>
      <c r="KP282" s="154">
        <f t="shared" si="480"/>
        <v>0</v>
      </c>
      <c r="KQ282" s="154">
        <f t="shared" si="480"/>
        <v>0</v>
      </c>
      <c r="KR282" s="154">
        <f t="shared" si="480"/>
        <v>0</v>
      </c>
      <c r="KS282" s="154">
        <f t="shared" si="480"/>
        <v>0</v>
      </c>
      <c r="KT282" s="154">
        <f t="shared" si="480"/>
        <v>0</v>
      </c>
      <c r="KU282" s="154">
        <f t="shared" si="480"/>
        <v>0</v>
      </c>
      <c r="KV282" s="154">
        <f t="shared" si="480"/>
        <v>0</v>
      </c>
      <c r="KW282" s="154">
        <f t="shared" si="480"/>
        <v>0</v>
      </c>
      <c r="KX282" s="154">
        <f t="shared" si="480"/>
        <v>0</v>
      </c>
      <c r="KY282" s="154">
        <f t="shared" si="480"/>
        <v>0</v>
      </c>
      <c r="KZ282" s="154">
        <f t="shared" si="480"/>
        <v>0</v>
      </c>
      <c r="LA282" s="154">
        <f t="shared" si="480"/>
        <v>0</v>
      </c>
      <c r="LB282" s="154">
        <f t="shared" si="480"/>
        <v>0</v>
      </c>
      <c r="LC282" s="154">
        <f t="shared" si="480"/>
        <v>0</v>
      </c>
      <c r="LD282" s="154">
        <f t="shared" si="480"/>
        <v>0</v>
      </c>
      <c r="LE282" s="154">
        <f t="shared" si="480"/>
        <v>0</v>
      </c>
      <c r="LF282" s="154">
        <f t="shared" si="480"/>
        <v>0</v>
      </c>
      <c r="LG282" s="154">
        <f t="shared" si="480"/>
        <v>0</v>
      </c>
      <c r="LH282" s="154">
        <f t="shared" si="480"/>
        <v>0</v>
      </c>
      <c r="LI282" s="154">
        <f t="shared" si="480"/>
        <v>0</v>
      </c>
      <c r="LJ282" s="154">
        <f t="shared" si="480"/>
        <v>0</v>
      </c>
      <c r="LK282" s="154">
        <f t="shared" si="480"/>
        <v>0</v>
      </c>
      <c r="LL282" s="154">
        <f t="shared" si="480"/>
        <v>0</v>
      </c>
      <c r="LM282" s="154">
        <f t="shared" ref="LM282:NK282" si="481">IF(OR($AL115=0,LM$165&gt;$E115,LM$165&lt;EOMONTH($D115,0)),0,IF(((($AJ115*((1+$AN115)^(LM$163-1))/12))-(LM280/$AM115))*$AM115&lt;0,0,((($AJ115*((1+$AN115)^(LM$163-1))/12))-(LM280/$AM115))*$AM115))</f>
        <v>0</v>
      </c>
      <c r="LN282" s="154">
        <f t="shared" si="481"/>
        <v>0</v>
      </c>
      <c r="LO282" s="154">
        <f t="shared" si="481"/>
        <v>0</v>
      </c>
      <c r="LP282" s="154">
        <f t="shared" si="481"/>
        <v>0</v>
      </c>
      <c r="LQ282" s="154">
        <f t="shared" si="481"/>
        <v>0</v>
      </c>
      <c r="LR282" s="154">
        <f t="shared" si="481"/>
        <v>0</v>
      </c>
      <c r="LS282" s="154">
        <f t="shared" si="481"/>
        <v>0</v>
      </c>
      <c r="LT282" s="154">
        <f t="shared" si="481"/>
        <v>0</v>
      </c>
      <c r="LU282" s="154">
        <f t="shared" si="481"/>
        <v>0</v>
      </c>
      <c r="LV282" s="154">
        <f t="shared" si="481"/>
        <v>0</v>
      </c>
      <c r="LW282" s="154">
        <f t="shared" si="481"/>
        <v>0</v>
      </c>
      <c r="LX282" s="154">
        <f t="shared" si="481"/>
        <v>0</v>
      </c>
      <c r="LY282" s="154">
        <f t="shared" si="481"/>
        <v>0</v>
      </c>
      <c r="LZ282" s="154">
        <f t="shared" si="481"/>
        <v>0</v>
      </c>
      <c r="MA282" s="154">
        <f t="shared" si="481"/>
        <v>0</v>
      </c>
      <c r="MB282" s="154">
        <f t="shared" si="481"/>
        <v>0</v>
      </c>
      <c r="MC282" s="154">
        <f t="shared" si="481"/>
        <v>0</v>
      </c>
      <c r="MD282" s="154">
        <f t="shared" si="481"/>
        <v>0</v>
      </c>
      <c r="ME282" s="154">
        <f t="shared" si="481"/>
        <v>0</v>
      </c>
      <c r="MF282" s="154">
        <f t="shared" si="481"/>
        <v>0</v>
      </c>
      <c r="MG282" s="154">
        <f t="shared" si="481"/>
        <v>0</v>
      </c>
      <c r="MH282" s="154">
        <f t="shared" si="481"/>
        <v>0</v>
      </c>
      <c r="MI282" s="154">
        <f t="shared" si="481"/>
        <v>0</v>
      </c>
      <c r="MJ282" s="154">
        <f t="shared" si="481"/>
        <v>0</v>
      </c>
      <c r="MK282" s="154">
        <f t="shared" si="481"/>
        <v>0</v>
      </c>
      <c r="ML282" s="154">
        <f t="shared" si="481"/>
        <v>0</v>
      </c>
      <c r="MM282" s="154">
        <f t="shared" si="481"/>
        <v>0</v>
      </c>
      <c r="MN282" s="154">
        <f t="shared" si="481"/>
        <v>0</v>
      </c>
      <c r="MO282" s="154">
        <f t="shared" si="481"/>
        <v>0</v>
      </c>
      <c r="MP282" s="154">
        <f t="shared" si="481"/>
        <v>0</v>
      </c>
      <c r="MQ282" s="154">
        <f t="shared" si="481"/>
        <v>0</v>
      </c>
      <c r="MR282" s="154">
        <f t="shared" si="481"/>
        <v>0</v>
      </c>
      <c r="MS282" s="154">
        <f t="shared" si="481"/>
        <v>0</v>
      </c>
      <c r="MT282" s="154">
        <f t="shared" si="481"/>
        <v>0</v>
      </c>
      <c r="MU282" s="154">
        <f t="shared" si="481"/>
        <v>0</v>
      </c>
      <c r="MV282" s="154">
        <f t="shared" si="481"/>
        <v>0</v>
      </c>
      <c r="MW282" s="154">
        <f t="shared" si="481"/>
        <v>0</v>
      </c>
      <c r="MX282" s="154">
        <f t="shared" si="481"/>
        <v>0</v>
      </c>
      <c r="MY282" s="154">
        <f t="shared" si="481"/>
        <v>0</v>
      </c>
      <c r="MZ282" s="154">
        <f t="shared" si="481"/>
        <v>0</v>
      </c>
      <c r="NA282" s="154">
        <f t="shared" si="481"/>
        <v>0</v>
      </c>
      <c r="NB282" s="154">
        <f t="shared" si="481"/>
        <v>0</v>
      </c>
      <c r="NC282" s="154">
        <f t="shared" si="481"/>
        <v>0</v>
      </c>
      <c r="ND282" s="154">
        <f t="shared" si="481"/>
        <v>0</v>
      </c>
      <c r="NE282" s="154">
        <f t="shared" si="481"/>
        <v>0</v>
      </c>
      <c r="NF282" s="154">
        <f t="shared" si="481"/>
        <v>0</v>
      </c>
      <c r="NG282" s="154">
        <f t="shared" si="481"/>
        <v>0</v>
      </c>
      <c r="NH282" s="154">
        <f t="shared" si="481"/>
        <v>0</v>
      </c>
      <c r="NI282" s="154">
        <f t="shared" si="481"/>
        <v>0</v>
      </c>
      <c r="NJ282" s="154">
        <f t="shared" si="481"/>
        <v>0</v>
      </c>
      <c r="NK282" s="157">
        <f t="shared" si="481"/>
        <v>0</v>
      </c>
    </row>
    <row r="283" spans="1:375" x14ac:dyDescent="0.25">
      <c r="A283" s="156">
        <f t="shared" si="475"/>
        <v>0</v>
      </c>
      <c r="B283" s="48" t="s">
        <v>155</v>
      </c>
      <c r="C283" s="153" t="s">
        <v>141</v>
      </c>
      <c r="D283" s="154">
        <f t="shared" ref="D283:BO283" si="482">IF(AND(D$165&gt;=EOMONTH($D115,0),D$165&lt;EOMONTH($D115,$S115)),-D280,0)</f>
        <v>0</v>
      </c>
      <c r="E283" s="154">
        <f t="shared" si="482"/>
        <v>0</v>
      </c>
      <c r="F283" s="154">
        <f t="shared" si="482"/>
        <v>0</v>
      </c>
      <c r="G283" s="154">
        <f t="shared" si="482"/>
        <v>0</v>
      </c>
      <c r="H283" s="154">
        <f t="shared" si="482"/>
        <v>0</v>
      </c>
      <c r="I283" s="154">
        <f t="shared" si="482"/>
        <v>0</v>
      </c>
      <c r="J283" s="154">
        <f t="shared" si="482"/>
        <v>0</v>
      </c>
      <c r="K283" s="154">
        <f t="shared" si="482"/>
        <v>0</v>
      </c>
      <c r="L283" s="154">
        <f t="shared" si="482"/>
        <v>0</v>
      </c>
      <c r="M283" s="154">
        <f t="shared" si="482"/>
        <v>0</v>
      </c>
      <c r="N283" s="154">
        <f t="shared" si="482"/>
        <v>0</v>
      </c>
      <c r="O283" s="154">
        <f t="shared" si="482"/>
        <v>0</v>
      </c>
      <c r="P283" s="154">
        <f t="shared" si="482"/>
        <v>0</v>
      </c>
      <c r="Q283" s="154">
        <f t="shared" si="482"/>
        <v>0</v>
      </c>
      <c r="R283" s="154">
        <f t="shared" si="482"/>
        <v>0</v>
      </c>
      <c r="S283" s="154">
        <f t="shared" si="482"/>
        <v>0</v>
      </c>
      <c r="T283" s="154">
        <f t="shared" si="482"/>
        <v>0</v>
      </c>
      <c r="U283" s="154">
        <f t="shared" si="482"/>
        <v>0</v>
      </c>
      <c r="V283" s="154">
        <f t="shared" si="482"/>
        <v>0</v>
      </c>
      <c r="W283" s="154">
        <f t="shared" si="482"/>
        <v>0</v>
      </c>
      <c r="X283" s="154">
        <f t="shared" si="482"/>
        <v>0</v>
      </c>
      <c r="Y283" s="154">
        <f t="shared" si="482"/>
        <v>0</v>
      </c>
      <c r="Z283" s="154">
        <f t="shared" si="482"/>
        <v>0</v>
      </c>
      <c r="AA283" s="154">
        <f t="shared" si="482"/>
        <v>0</v>
      </c>
      <c r="AB283" s="154">
        <f t="shared" si="482"/>
        <v>0</v>
      </c>
      <c r="AC283" s="154">
        <f t="shared" si="482"/>
        <v>0</v>
      </c>
      <c r="AD283" s="154">
        <f t="shared" si="482"/>
        <v>0</v>
      </c>
      <c r="AE283" s="154">
        <f t="shared" si="482"/>
        <v>0</v>
      </c>
      <c r="AF283" s="154">
        <f t="shared" si="482"/>
        <v>0</v>
      </c>
      <c r="AG283" s="154">
        <f t="shared" si="482"/>
        <v>0</v>
      </c>
      <c r="AH283" s="154">
        <f t="shared" si="482"/>
        <v>0</v>
      </c>
      <c r="AI283" s="154">
        <f t="shared" si="482"/>
        <v>0</v>
      </c>
      <c r="AJ283" s="154">
        <f t="shared" si="482"/>
        <v>0</v>
      </c>
      <c r="AK283" s="154">
        <f t="shared" si="482"/>
        <v>0</v>
      </c>
      <c r="AL283" s="154">
        <f t="shared" si="482"/>
        <v>0</v>
      </c>
      <c r="AM283" s="154">
        <f t="shared" si="482"/>
        <v>0</v>
      </c>
      <c r="AN283" s="154">
        <f t="shared" si="482"/>
        <v>0</v>
      </c>
      <c r="AO283" s="154">
        <f t="shared" si="482"/>
        <v>0</v>
      </c>
      <c r="AP283" s="154">
        <f t="shared" si="482"/>
        <v>0</v>
      </c>
      <c r="AQ283" s="154">
        <f t="shared" si="482"/>
        <v>0</v>
      </c>
      <c r="AR283" s="154">
        <f t="shared" si="482"/>
        <v>0</v>
      </c>
      <c r="AS283" s="154">
        <f t="shared" si="482"/>
        <v>0</v>
      </c>
      <c r="AT283" s="154">
        <f t="shared" si="482"/>
        <v>0</v>
      </c>
      <c r="AU283" s="154">
        <f t="shared" si="482"/>
        <v>0</v>
      </c>
      <c r="AV283" s="154">
        <f t="shared" si="482"/>
        <v>0</v>
      </c>
      <c r="AW283" s="154">
        <f t="shared" si="482"/>
        <v>0</v>
      </c>
      <c r="AX283" s="154">
        <f t="shared" si="482"/>
        <v>0</v>
      </c>
      <c r="AY283" s="154">
        <f t="shared" si="482"/>
        <v>0</v>
      </c>
      <c r="AZ283" s="154">
        <f t="shared" si="482"/>
        <v>0</v>
      </c>
      <c r="BA283" s="154">
        <f t="shared" si="482"/>
        <v>0</v>
      </c>
      <c r="BB283" s="154">
        <f t="shared" si="482"/>
        <v>0</v>
      </c>
      <c r="BC283" s="154">
        <f t="shared" si="482"/>
        <v>0</v>
      </c>
      <c r="BD283" s="154">
        <f t="shared" si="482"/>
        <v>0</v>
      </c>
      <c r="BE283" s="154">
        <f t="shared" si="482"/>
        <v>0</v>
      </c>
      <c r="BF283" s="154">
        <f t="shared" si="482"/>
        <v>0</v>
      </c>
      <c r="BG283" s="154">
        <f t="shared" si="482"/>
        <v>0</v>
      </c>
      <c r="BH283" s="154">
        <f t="shared" si="482"/>
        <v>0</v>
      </c>
      <c r="BI283" s="154">
        <f t="shared" si="482"/>
        <v>0</v>
      </c>
      <c r="BJ283" s="154">
        <f t="shared" si="482"/>
        <v>0</v>
      </c>
      <c r="BK283" s="154">
        <f t="shared" si="482"/>
        <v>0</v>
      </c>
      <c r="BL283" s="154">
        <f t="shared" si="482"/>
        <v>0</v>
      </c>
      <c r="BM283" s="154">
        <f t="shared" si="482"/>
        <v>0</v>
      </c>
      <c r="BN283" s="154">
        <f t="shared" si="482"/>
        <v>0</v>
      </c>
      <c r="BO283" s="154">
        <f t="shared" si="482"/>
        <v>0</v>
      </c>
      <c r="BP283" s="154">
        <f t="shared" ref="BP283:EA283" si="483">IF(AND(BP$165&gt;=EOMONTH($D115,0),BP$165&lt;EOMONTH($D115,$S115)),-BP280,0)</f>
        <v>0</v>
      </c>
      <c r="BQ283" s="154">
        <f t="shared" si="483"/>
        <v>0</v>
      </c>
      <c r="BR283" s="154">
        <f t="shared" si="483"/>
        <v>0</v>
      </c>
      <c r="BS283" s="154">
        <f t="shared" si="483"/>
        <v>0</v>
      </c>
      <c r="BT283" s="154">
        <f t="shared" si="483"/>
        <v>0</v>
      </c>
      <c r="BU283" s="154">
        <f t="shared" si="483"/>
        <v>0</v>
      </c>
      <c r="BV283" s="154">
        <f t="shared" si="483"/>
        <v>0</v>
      </c>
      <c r="BW283" s="154">
        <f t="shared" si="483"/>
        <v>0</v>
      </c>
      <c r="BX283" s="154">
        <f t="shared" si="483"/>
        <v>0</v>
      </c>
      <c r="BY283" s="154">
        <f t="shared" si="483"/>
        <v>0</v>
      </c>
      <c r="BZ283" s="154">
        <f t="shared" si="483"/>
        <v>0</v>
      </c>
      <c r="CA283" s="154">
        <f t="shared" si="483"/>
        <v>0</v>
      </c>
      <c r="CB283" s="154">
        <f t="shared" si="483"/>
        <v>0</v>
      </c>
      <c r="CC283" s="154">
        <f t="shared" si="483"/>
        <v>0</v>
      </c>
      <c r="CD283" s="154">
        <f t="shared" si="483"/>
        <v>0</v>
      </c>
      <c r="CE283" s="154">
        <f t="shared" si="483"/>
        <v>0</v>
      </c>
      <c r="CF283" s="154">
        <f t="shared" si="483"/>
        <v>0</v>
      </c>
      <c r="CG283" s="154">
        <f t="shared" si="483"/>
        <v>0</v>
      </c>
      <c r="CH283" s="154">
        <f t="shared" si="483"/>
        <v>0</v>
      </c>
      <c r="CI283" s="154">
        <f t="shared" si="483"/>
        <v>0</v>
      </c>
      <c r="CJ283" s="154">
        <f t="shared" si="483"/>
        <v>0</v>
      </c>
      <c r="CK283" s="154">
        <f t="shared" si="483"/>
        <v>0</v>
      </c>
      <c r="CL283" s="154">
        <f t="shared" si="483"/>
        <v>0</v>
      </c>
      <c r="CM283" s="154">
        <f t="shared" si="483"/>
        <v>0</v>
      </c>
      <c r="CN283" s="154">
        <f t="shared" si="483"/>
        <v>0</v>
      </c>
      <c r="CO283" s="154">
        <f t="shared" si="483"/>
        <v>0</v>
      </c>
      <c r="CP283" s="154">
        <f t="shared" si="483"/>
        <v>0</v>
      </c>
      <c r="CQ283" s="154">
        <f t="shared" si="483"/>
        <v>0</v>
      </c>
      <c r="CR283" s="154">
        <f t="shared" si="483"/>
        <v>0</v>
      </c>
      <c r="CS283" s="154">
        <f t="shared" si="483"/>
        <v>0</v>
      </c>
      <c r="CT283" s="154">
        <f t="shared" si="483"/>
        <v>0</v>
      </c>
      <c r="CU283" s="154">
        <f t="shared" si="483"/>
        <v>0</v>
      </c>
      <c r="CV283" s="154">
        <f t="shared" si="483"/>
        <v>0</v>
      </c>
      <c r="CW283" s="154">
        <f t="shared" si="483"/>
        <v>0</v>
      </c>
      <c r="CX283" s="154">
        <f t="shared" si="483"/>
        <v>0</v>
      </c>
      <c r="CY283" s="154">
        <f t="shared" si="483"/>
        <v>0</v>
      </c>
      <c r="CZ283" s="154">
        <f t="shared" si="483"/>
        <v>0</v>
      </c>
      <c r="DA283" s="154">
        <f t="shared" si="483"/>
        <v>0</v>
      </c>
      <c r="DB283" s="154">
        <f t="shared" si="483"/>
        <v>0</v>
      </c>
      <c r="DC283" s="154">
        <f t="shared" si="483"/>
        <v>0</v>
      </c>
      <c r="DD283" s="154">
        <f t="shared" si="483"/>
        <v>0</v>
      </c>
      <c r="DE283" s="154">
        <f t="shared" si="483"/>
        <v>0</v>
      </c>
      <c r="DF283" s="154">
        <f t="shared" si="483"/>
        <v>0</v>
      </c>
      <c r="DG283" s="154">
        <f t="shared" si="483"/>
        <v>0</v>
      </c>
      <c r="DH283" s="154">
        <f t="shared" si="483"/>
        <v>0</v>
      </c>
      <c r="DI283" s="154">
        <f t="shared" si="483"/>
        <v>0</v>
      </c>
      <c r="DJ283" s="154">
        <f t="shared" si="483"/>
        <v>0</v>
      </c>
      <c r="DK283" s="154">
        <f t="shared" si="483"/>
        <v>0</v>
      </c>
      <c r="DL283" s="154">
        <f t="shared" si="483"/>
        <v>0</v>
      </c>
      <c r="DM283" s="154">
        <f t="shared" si="483"/>
        <v>0</v>
      </c>
      <c r="DN283" s="154">
        <f t="shared" si="483"/>
        <v>0</v>
      </c>
      <c r="DO283" s="154">
        <f t="shared" si="483"/>
        <v>0</v>
      </c>
      <c r="DP283" s="154">
        <f t="shared" si="483"/>
        <v>0</v>
      </c>
      <c r="DQ283" s="154">
        <f t="shared" si="483"/>
        <v>0</v>
      </c>
      <c r="DR283" s="154">
        <f t="shared" si="483"/>
        <v>0</v>
      </c>
      <c r="DS283" s="154">
        <f t="shared" si="483"/>
        <v>0</v>
      </c>
      <c r="DT283" s="154">
        <f t="shared" si="483"/>
        <v>0</v>
      </c>
      <c r="DU283" s="154">
        <f t="shared" si="483"/>
        <v>0</v>
      </c>
      <c r="DV283" s="154">
        <f t="shared" si="483"/>
        <v>0</v>
      </c>
      <c r="DW283" s="154">
        <f t="shared" si="483"/>
        <v>0</v>
      </c>
      <c r="DX283" s="154">
        <f t="shared" si="483"/>
        <v>0</v>
      </c>
      <c r="DY283" s="154">
        <f t="shared" si="483"/>
        <v>0</v>
      </c>
      <c r="DZ283" s="154">
        <f t="shared" si="483"/>
        <v>0</v>
      </c>
      <c r="EA283" s="154">
        <f t="shared" si="483"/>
        <v>0</v>
      </c>
      <c r="EB283" s="154">
        <f t="shared" ref="EB283:GM283" si="484">IF(AND(EB$165&gt;=EOMONTH($D115,0),EB$165&lt;EOMONTH($D115,$S115)),-EB280,0)</f>
        <v>0</v>
      </c>
      <c r="EC283" s="154">
        <f t="shared" si="484"/>
        <v>0</v>
      </c>
      <c r="ED283" s="154">
        <f t="shared" si="484"/>
        <v>0</v>
      </c>
      <c r="EE283" s="154">
        <f t="shared" si="484"/>
        <v>0</v>
      </c>
      <c r="EF283" s="154">
        <f t="shared" si="484"/>
        <v>0</v>
      </c>
      <c r="EG283" s="154">
        <f t="shared" si="484"/>
        <v>0</v>
      </c>
      <c r="EH283" s="154">
        <f t="shared" si="484"/>
        <v>0</v>
      </c>
      <c r="EI283" s="154">
        <f t="shared" si="484"/>
        <v>0</v>
      </c>
      <c r="EJ283" s="154">
        <f t="shared" si="484"/>
        <v>0</v>
      </c>
      <c r="EK283" s="154">
        <f t="shared" si="484"/>
        <v>0</v>
      </c>
      <c r="EL283" s="154">
        <f t="shared" si="484"/>
        <v>0</v>
      </c>
      <c r="EM283" s="154">
        <f t="shared" si="484"/>
        <v>0</v>
      </c>
      <c r="EN283" s="154">
        <f t="shared" si="484"/>
        <v>0</v>
      </c>
      <c r="EO283" s="154">
        <f t="shared" si="484"/>
        <v>0</v>
      </c>
      <c r="EP283" s="154">
        <f t="shared" si="484"/>
        <v>0</v>
      </c>
      <c r="EQ283" s="154">
        <f t="shared" si="484"/>
        <v>0</v>
      </c>
      <c r="ER283" s="154">
        <f t="shared" si="484"/>
        <v>0</v>
      </c>
      <c r="ES283" s="154">
        <f t="shared" si="484"/>
        <v>0</v>
      </c>
      <c r="ET283" s="154">
        <f t="shared" si="484"/>
        <v>0</v>
      </c>
      <c r="EU283" s="154">
        <f t="shared" si="484"/>
        <v>0</v>
      </c>
      <c r="EV283" s="154">
        <f t="shared" si="484"/>
        <v>0</v>
      </c>
      <c r="EW283" s="154">
        <f t="shared" si="484"/>
        <v>0</v>
      </c>
      <c r="EX283" s="154">
        <f t="shared" si="484"/>
        <v>0</v>
      </c>
      <c r="EY283" s="154">
        <f t="shared" si="484"/>
        <v>0</v>
      </c>
      <c r="EZ283" s="154">
        <f t="shared" si="484"/>
        <v>0</v>
      </c>
      <c r="FA283" s="154">
        <f t="shared" si="484"/>
        <v>0</v>
      </c>
      <c r="FB283" s="154">
        <f t="shared" si="484"/>
        <v>0</v>
      </c>
      <c r="FC283" s="154">
        <f t="shared" si="484"/>
        <v>0</v>
      </c>
      <c r="FD283" s="154">
        <f t="shared" si="484"/>
        <v>0</v>
      </c>
      <c r="FE283" s="154">
        <f t="shared" si="484"/>
        <v>0</v>
      </c>
      <c r="FF283" s="154">
        <f t="shared" si="484"/>
        <v>0</v>
      </c>
      <c r="FG283" s="154">
        <f t="shared" si="484"/>
        <v>0</v>
      </c>
      <c r="FH283" s="154">
        <f t="shared" si="484"/>
        <v>0</v>
      </c>
      <c r="FI283" s="154">
        <f t="shared" si="484"/>
        <v>0</v>
      </c>
      <c r="FJ283" s="154">
        <f t="shared" si="484"/>
        <v>0</v>
      </c>
      <c r="FK283" s="154">
        <f t="shared" si="484"/>
        <v>0</v>
      </c>
      <c r="FL283" s="154">
        <f t="shared" si="484"/>
        <v>0</v>
      </c>
      <c r="FM283" s="154">
        <f t="shared" si="484"/>
        <v>0</v>
      </c>
      <c r="FN283" s="154">
        <f t="shared" si="484"/>
        <v>0</v>
      </c>
      <c r="FO283" s="154">
        <f t="shared" si="484"/>
        <v>0</v>
      </c>
      <c r="FP283" s="154">
        <f t="shared" si="484"/>
        <v>0</v>
      </c>
      <c r="FQ283" s="154">
        <f t="shared" si="484"/>
        <v>0</v>
      </c>
      <c r="FR283" s="154">
        <f t="shared" si="484"/>
        <v>0</v>
      </c>
      <c r="FS283" s="154">
        <f t="shared" si="484"/>
        <v>0</v>
      </c>
      <c r="FT283" s="154">
        <f t="shared" si="484"/>
        <v>0</v>
      </c>
      <c r="FU283" s="154">
        <f t="shared" si="484"/>
        <v>0</v>
      </c>
      <c r="FV283" s="154">
        <f t="shared" si="484"/>
        <v>0</v>
      </c>
      <c r="FW283" s="154">
        <f t="shared" si="484"/>
        <v>0</v>
      </c>
      <c r="FX283" s="154">
        <f t="shared" si="484"/>
        <v>0</v>
      </c>
      <c r="FY283" s="154">
        <f t="shared" si="484"/>
        <v>0</v>
      </c>
      <c r="FZ283" s="154">
        <f t="shared" si="484"/>
        <v>0</v>
      </c>
      <c r="GA283" s="154">
        <f t="shared" si="484"/>
        <v>0</v>
      </c>
      <c r="GB283" s="154">
        <f t="shared" si="484"/>
        <v>0</v>
      </c>
      <c r="GC283" s="154">
        <f t="shared" si="484"/>
        <v>0</v>
      </c>
      <c r="GD283" s="154">
        <f t="shared" si="484"/>
        <v>0</v>
      </c>
      <c r="GE283" s="154">
        <f t="shared" si="484"/>
        <v>0</v>
      </c>
      <c r="GF283" s="154">
        <f t="shared" si="484"/>
        <v>0</v>
      </c>
      <c r="GG283" s="154">
        <f t="shared" si="484"/>
        <v>0</v>
      </c>
      <c r="GH283" s="154">
        <f t="shared" si="484"/>
        <v>0</v>
      </c>
      <c r="GI283" s="154">
        <f t="shared" si="484"/>
        <v>0</v>
      </c>
      <c r="GJ283" s="154">
        <f t="shared" si="484"/>
        <v>0</v>
      </c>
      <c r="GK283" s="154">
        <f t="shared" si="484"/>
        <v>0</v>
      </c>
      <c r="GL283" s="154">
        <f t="shared" si="484"/>
        <v>0</v>
      </c>
      <c r="GM283" s="154">
        <f t="shared" si="484"/>
        <v>0</v>
      </c>
      <c r="GN283" s="154">
        <f t="shared" ref="GN283:IY283" si="485">IF(AND(GN$165&gt;=EOMONTH($D115,0),GN$165&lt;EOMONTH($D115,$S115)),-GN280,0)</f>
        <v>0</v>
      </c>
      <c r="GO283" s="154">
        <f t="shared" si="485"/>
        <v>0</v>
      </c>
      <c r="GP283" s="154">
        <f t="shared" si="485"/>
        <v>0</v>
      </c>
      <c r="GQ283" s="154">
        <f t="shared" si="485"/>
        <v>0</v>
      </c>
      <c r="GR283" s="154">
        <f t="shared" si="485"/>
        <v>0</v>
      </c>
      <c r="GS283" s="154">
        <f t="shared" si="485"/>
        <v>0</v>
      </c>
      <c r="GT283" s="154">
        <f t="shared" si="485"/>
        <v>0</v>
      </c>
      <c r="GU283" s="154">
        <f t="shared" si="485"/>
        <v>0</v>
      </c>
      <c r="GV283" s="154">
        <f t="shared" si="485"/>
        <v>0</v>
      </c>
      <c r="GW283" s="154">
        <f t="shared" si="485"/>
        <v>0</v>
      </c>
      <c r="GX283" s="154">
        <f t="shared" si="485"/>
        <v>0</v>
      </c>
      <c r="GY283" s="154">
        <f t="shared" si="485"/>
        <v>0</v>
      </c>
      <c r="GZ283" s="154">
        <f t="shared" si="485"/>
        <v>0</v>
      </c>
      <c r="HA283" s="154">
        <f t="shared" si="485"/>
        <v>0</v>
      </c>
      <c r="HB283" s="154">
        <f t="shared" si="485"/>
        <v>0</v>
      </c>
      <c r="HC283" s="154">
        <f t="shared" si="485"/>
        <v>0</v>
      </c>
      <c r="HD283" s="154">
        <f t="shared" si="485"/>
        <v>0</v>
      </c>
      <c r="HE283" s="154">
        <f t="shared" si="485"/>
        <v>0</v>
      </c>
      <c r="HF283" s="154">
        <f t="shared" si="485"/>
        <v>0</v>
      </c>
      <c r="HG283" s="154">
        <f t="shared" si="485"/>
        <v>0</v>
      </c>
      <c r="HH283" s="154">
        <f t="shared" si="485"/>
        <v>0</v>
      </c>
      <c r="HI283" s="154">
        <f t="shared" si="485"/>
        <v>0</v>
      </c>
      <c r="HJ283" s="154">
        <f t="shared" si="485"/>
        <v>0</v>
      </c>
      <c r="HK283" s="154">
        <f t="shared" si="485"/>
        <v>0</v>
      </c>
      <c r="HL283" s="154">
        <f t="shared" si="485"/>
        <v>0</v>
      </c>
      <c r="HM283" s="154">
        <f t="shared" si="485"/>
        <v>0</v>
      </c>
      <c r="HN283" s="154">
        <f t="shared" si="485"/>
        <v>0</v>
      </c>
      <c r="HO283" s="154">
        <f t="shared" si="485"/>
        <v>0</v>
      </c>
      <c r="HP283" s="154">
        <f t="shared" si="485"/>
        <v>0</v>
      </c>
      <c r="HQ283" s="154">
        <f t="shared" si="485"/>
        <v>0</v>
      </c>
      <c r="HR283" s="154">
        <f t="shared" si="485"/>
        <v>0</v>
      </c>
      <c r="HS283" s="154">
        <f t="shared" si="485"/>
        <v>0</v>
      </c>
      <c r="HT283" s="154">
        <f t="shared" si="485"/>
        <v>0</v>
      </c>
      <c r="HU283" s="154">
        <f t="shared" si="485"/>
        <v>0</v>
      </c>
      <c r="HV283" s="154">
        <f t="shared" si="485"/>
        <v>0</v>
      </c>
      <c r="HW283" s="154">
        <f t="shared" si="485"/>
        <v>0</v>
      </c>
      <c r="HX283" s="154">
        <f t="shared" si="485"/>
        <v>0</v>
      </c>
      <c r="HY283" s="154">
        <f t="shared" si="485"/>
        <v>0</v>
      </c>
      <c r="HZ283" s="154">
        <f t="shared" si="485"/>
        <v>0</v>
      </c>
      <c r="IA283" s="154">
        <f t="shared" si="485"/>
        <v>0</v>
      </c>
      <c r="IB283" s="154">
        <f t="shared" si="485"/>
        <v>0</v>
      </c>
      <c r="IC283" s="154">
        <f t="shared" si="485"/>
        <v>0</v>
      </c>
      <c r="ID283" s="154">
        <f t="shared" si="485"/>
        <v>0</v>
      </c>
      <c r="IE283" s="154">
        <f t="shared" si="485"/>
        <v>0</v>
      </c>
      <c r="IF283" s="154">
        <f t="shared" si="485"/>
        <v>0</v>
      </c>
      <c r="IG283" s="154">
        <f t="shared" si="485"/>
        <v>0</v>
      </c>
      <c r="IH283" s="154">
        <f t="shared" si="485"/>
        <v>0</v>
      </c>
      <c r="II283" s="154">
        <f t="shared" si="485"/>
        <v>0</v>
      </c>
      <c r="IJ283" s="154">
        <f t="shared" si="485"/>
        <v>0</v>
      </c>
      <c r="IK283" s="154">
        <f t="shared" si="485"/>
        <v>0</v>
      </c>
      <c r="IL283" s="154">
        <f t="shared" si="485"/>
        <v>0</v>
      </c>
      <c r="IM283" s="154">
        <f t="shared" si="485"/>
        <v>0</v>
      </c>
      <c r="IN283" s="154">
        <f t="shared" si="485"/>
        <v>0</v>
      </c>
      <c r="IO283" s="154">
        <f t="shared" si="485"/>
        <v>0</v>
      </c>
      <c r="IP283" s="154">
        <f t="shared" si="485"/>
        <v>0</v>
      </c>
      <c r="IQ283" s="154">
        <f t="shared" si="485"/>
        <v>0</v>
      </c>
      <c r="IR283" s="154">
        <f t="shared" si="485"/>
        <v>0</v>
      </c>
      <c r="IS283" s="154">
        <f t="shared" si="485"/>
        <v>0</v>
      </c>
      <c r="IT283" s="154">
        <f t="shared" si="485"/>
        <v>0</v>
      </c>
      <c r="IU283" s="154">
        <f t="shared" si="485"/>
        <v>0</v>
      </c>
      <c r="IV283" s="154">
        <f t="shared" si="485"/>
        <v>0</v>
      </c>
      <c r="IW283" s="154">
        <f t="shared" si="485"/>
        <v>0</v>
      </c>
      <c r="IX283" s="154">
        <f t="shared" si="485"/>
        <v>0</v>
      </c>
      <c r="IY283" s="154">
        <f t="shared" si="485"/>
        <v>0</v>
      </c>
      <c r="IZ283" s="154">
        <f t="shared" ref="IZ283:LK283" si="486">IF(AND(IZ$165&gt;=EOMONTH($D115,0),IZ$165&lt;EOMONTH($D115,$S115)),-IZ280,0)</f>
        <v>0</v>
      </c>
      <c r="JA283" s="154">
        <f t="shared" si="486"/>
        <v>0</v>
      </c>
      <c r="JB283" s="154">
        <f t="shared" si="486"/>
        <v>0</v>
      </c>
      <c r="JC283" s="154">
        <f t="shared" si="486"/>
        <v>0</v>
      </c>
      <c r="JD283" s="154">
        <f t="shared" si="486"/>
        <v>0</v>
      </c>
      <c r="JE283" s="154">
        <f t="shared" si="486"/>
        <v>0</v>
      </c>
      <c r="JF283" s="154">
        <f t="shared" si="486"/>
        <v>0</v>
      </c>
      <c r="JG283" s="154">
        <f t="shared" si="486"/>
        <v>0</v>
      </c>
      <c r="JH283" s="154">
        <f t="shared" si="486"/>
        <v>0</v>
      </c>
      <c r="JI283" s="154">
        <f t="shared" si="486"/>
        <v>0</v>
      </c>
      <c r="JJ283" s="154">
        <f t="shared" si="486"/>
        <v>0</v>
      </c>
      <c r="JK283" s="154">
        <f t="shared" si="486"/>
        <v>0</v>
      </c>
      <c r="JL283" s="154">
        <f t="shared" si="486"/>
        <v>0</v>
      </c>
      <c r="JM283" s="154">
        <f t="shared" si="486"/>
        <v>0</v>
      </c>
      <c r="JN283" s="154">
        <f t="shared" si="486"/>
        <v>0</v>
      </c>
      <c r="JO283" s="154">
        <f t="shared" si="486"/>
        <v>0</v>
      </c>
      <c r="JP283" s="154">
        <f t="shared" si="486"/>
        <v>0</v>
      </c>
      <c r="JQ283" s="154">
        <f t="shared" si="486"/>
        <v>0</v>
      </c>
      <c r="JR283" s="154">
        <f t="shared" si="486"/>
        <v>0</v>
      </c>
      <c r="JS283" s="154">
        <f t="shared" si="486"/>
        <v>0</v>
      </c>
      <c r="JT283" s="154">
        <f t="shared" si="486"/>
        <v>0</v>
      </c>
      <c r="JU283" s="154">
        <f t="shared" si="486"/>
        <v>0</v>
      </c>
      <c r="JV283" s="154">
        <f t="shared" si="486"/>
        <v>0</v>
      </c>
      <c r="JW283" s="154">
        <f t="shared" si="486"/>
        <v>0</v>
      </c>
      <c r="JX283" s="154">
        <f t="shared" si="486"/>
        <v>0</v>
      </c>
      <c r="JY283" s="154">
        <f t="shared" si="486"/>
        <v>0</v>
      </c>
      <c r="JZ283" s="154">
        <f t="shared" si="486"/>
        <v>0</v>
      </c>
      <c r="KA283" s="154">
        <f t="shared" si="486"/>
        <v>0</v>
      </c>
      <c r="KB283" s="154">
        <f t="shared" si="486"/>
        <v>0</v>
      </c>
      <c r="KC283" s="154">
        <f t="shared" si="486"/>
        <v>0</v>
      </c>
      <c r="KD283" s="154">
        <f t="shared" si="486"/>
        <v>0</v>
      </c>
      <c r="KE283" s="154">
        <f t="shared" si="486"/>
        <v>0</v>
      </c>
      <c r="KF283" s="154">
        <f t="shared" si="486"/>
        <v>0</v>
      </c>
      <c r="KG283" s="154">
        <f t="shared" si="486"/>
        <v>0</v>
      </c>
      <c r="KH283" s="154">
        <f t="shared" si="486"/>
        <v>0</v>
      </c>
      <c r="KI283" s="154">
        <f t="shared" si="486"/>
        <v>0</v>
      </c>
      <c r="KJ283" s="154">
        <f t="shared" si="486"/>
        <v>0</v>
      </c>
      <c r="KK283" s="154">
        <f t="shared" si="486"/>
        <v>0</v>
      </c>
      <c r="KL283" s="154">
        <f t="shared" si="486"/>
        <v>0</v>
      </c>
      <c r="KM283" s="154">
        <f t="shared" si="486"/>
        <v>0</v>
      </c>
      <c r="KN283" s="154">
        <f t="shared" si="486"/>
        <v>0</v>
      </c>
      <c r="KO283" s="154">
        <f t="shared" si="486"/>
        <v>0</v>
      </c>
      <c r="KP283" s="154">
        <f t="shared" si="486"/>
        <v>0</v>
      </c>
      <c r="KQ283" s="154">
        <f t="shared" si="486"/>
        <v>0</v>
      </c>
      <c r="KR283" s="154">
        <f t="shared" si="486"/>
        <v>0</v>
      </c>
      <c r="KS283" s="154">
        <f t="shared" si="486"/>
        <v>0</v>
      </c>
      <c r="KT283" s="154">
        <f t="shared" si="486"/>
        <v>0</v>
      </c>
      <c r="KU283" s="154">
        <f t="shared" si="486"/>
        <v>0</v>
      </c>
      <c r="KV283" s="154">
        <f t="shared" si="486"/>
        <v>0</v>
      </c>
      <c r="KW283" s="154">
        <f t="shared" si="486"/>
        <v>0</v>
      </c>
      <c r="KX283" s="154">
        <f t="shared" si="486"/>
        <v>0</v>
      </c>
      <c r="KY283" s="154">
        <f t="shared" si="486"/>
        <v>0</v>
      </c>
      <c r="KZ283" s="154">
        <f t="shared" si="486"/>
        <v>0</v>
      </c>
      <c r="LA283" s="154">
        <f t="shared" si="486"/>
        <v>0</v>
      </c>
      <c r="LB283" s="154">
        <f t="shared" si="486"/>
        <v>0</v>
      </c>
      <c r="LC283" s="154">
        <f t="shared" si="486"/>
        <v>0</v>
      </c>
      <c r="LD283" s="154">
        <f t="shared" si="486"/>
        <v>0</v>
      </c>
      <c r="LE283" s="154">
        <f t="shared" si="486"/>
        <v>0</v>
      </c>
      <c r="LF283" s="154">
        <f t="shared" si="486"/>
        <v>0</v>
      </c>
      <c r="LG283" s="154">
        <f t="shared" si="486"/>
        <v>0</v>
      </c>
      <c r="LH283" s="154">
        <f t="shared" si="486"/>
        <v>0</v>
      </c>
      <c r="LI283" s="154">
        <f t="shared" si="486"/>
        <v>0</v>
      </c>
      <c r="LJ283" s="154">
        <f t="shared" si="486"/>
        <v>0</v>
      </c>
      <c r="LK283" s="154">
        <f t="shared" si="486"/>
        <v>0</v>
      </c>
      <c r="LL283" s="154">
        <f t="shared" ref="LL283:NK283" si="487">IF(AND(LL$165&gt;=EOMONTH($D115,0),LL$165&lt;EOMONTH($D115,$S115)),-LL280,0)</f>
        <v>0</v>
      </c>
      <c r="LM283" s="154">
        <f t="shared" si="487"/>
        <v>0</v>
      </c>
      <c r="LN283" s="154">
        <f t="shared" si="487"/>
        <v>0</v>
      </c>
      <c r="LO283" s="154">
        <f t="shared" si="487"/>
        <v>0</v>
      </c>
      <c r="LP283" s="154">
        <f t="shared" si="487"/>
        <v>0</v>
      </c>
      <c r="LQ283" s="154">
        <f t="shared" si="487"/>
        <v>0</v>
      </c>
      <c r="LR283" s="154">
        <f t="shared" si="487"/>
        <v>0</v>
      </c>
      <c r="LS283" s="154">
        <f t="shared" si="487"/>
        <v>0</v>
      </c>
      <c r="LT283" s="154">
        <f t="shared" si="487"/>
        <v>0</v>
      </c>
      <c r="LU283" s="154">
        <f t="shared" si="487"/>
        <v>0</v>
      </c>
      <c r="LV283" s="154">
        <f t="shared" si="487"/>
        <v>0</v>
      </c>
      <c r="LW283" s="154">
        <f t="shared" si="487"/>
        <v>0</v>
      </c>
      <c r="LX283" s="154">
        <f t="shared" si="487"/>
        <v>0</v>
      </c>
      <c r="LY283" s="154">
        <f t="shared" si="487"/>
        <v>0</v>
      </c>
      <c r="LZ283" s="154">
        <f t="shared" si="487"/>
        <v>0</v>
      </c>
      <c r="MA283" s="154">
        <f t="shared" si="487"/>
        <v>0</v>
      </c>
      <c r="MB283" s="154">
        <f t="shared" si="487"/>
        <v>0</v>
      </c>
      <c r="MC283" s="154">
        <f t="shared" si="487"/>
        <v>0</v>
      </c>
      <c r="MD283" s="154">
        <f t="shared" si="487"/>
        <v>0</v>
      </c>
      <c r="ME283" s="154">
        <f t="shared" si="487"/>
        <v>0</v>
      </c>
      <c r="MF283" s="154">
        <f t="shared" si="487"/>
        <v>0</v>
      </c>
      <c r="MG283" s="154">
        <f t="shared" si="487"/>
        <v>0</v>
      </c>
      <c r="MH283" s="154">
        <f t="shared" si="487"/>
        <v>0</v>
      </c>
      <c r="MI283" s="154">
        <f t="shared" si="487"/>
        <v>0</v>
      </c>
      <c r="MJ283" s="154">
        <f t="shared" si="487"/>
        <v>0</v>
      </c>
      <c r="MK283" s="154">
        <f t="shared" si="487"/>
        <v>0</v>
      </c>
      <c r="ML283" s="154">
        <f t="shared" si="487"/>
        <v>0</v>
      </c>
      <c r="MM283" s="154">
        <f t="shared" si="487"/>
        <v>0</v>
      </c>
      <c r="MN283" s="154">
        <f t="shared" si="487"/>
        <v>0</v>
      </c>
      <c r="MO283" s="154">
        <f t="shared" si="487"/>
        <v>0</v>
      </c>
      <c r="MP283" s="154">
        <f t="shared" si="487"/>
        <v>0</v>
      </c>
      <c r="MQ283" s="154">
        <f t="shared" si="487"/>
        <v>0</v>
      </c>
      <c r="MR283" s="154">
        <f t="shared" si="487"/>
        <v>0</v>
      </c>
      <c r="MS283" s="154">
        <f t="shared" si="487"/>
        <v>0</v>
      </c>
      <c r="MT283" s="154">
        <f t="shared" si="487"/>
        <v>0</v>
      </c>
      <c r="MU283" s="154">
        <f t="shared" si="487"/>
        <v>0</v>
      </c>
      <c r="MV283" s="154">
        <f t="shared" si="487"/>
        <v>0</v>
      </c>
      <c r="MW283" s="154">
        <f t="shared" si="487"/>
        <v>0</v>
      </c>
      <c r="MX283" s="154">
        <f t="shared" si="487"/>
        <v>0</v>
      </c>
      <c r="MY283" s="154">
        <f t="shared" si="487"/>
        <v>0</v>
      </c>
      <c r="MZ283" s="154">
        <f t="shared" si="487"/>
        <v>0</v>
      </c>
      <c r="NA283" s="154">
        <f t="shared" si="487"/>
        <v>0</v>
      </c>
      <c r="NB283" s="154">
        <f t="shared" si="487"/>
        <v>0</v>
      </c>
      <c r="NC283" s="154">
        <f t="shared" si="487"/>
        <v>0</v>
      </c>
      <c r="ND283" s="154">
        <f t="shared" si="487"/>
        <v>0</v>
      </c>
      <c r="NE283" s="154">
        <f t="shared" si="487"/>
        <v>0</v>
      </c>
      <c r="NF283" s="154">
        <f t="shared" si="487"/>
        <v>0</v>
      </c>
      <c r="NG283" s="154">
        <f t="shared" si="487"/>
        <v>0</v>
      </c>
      <c r="NH283" s="154">
        <f t="shared" si="487"/>
        <v>0</v>
      </c>
      <c r="NI283" s="154">
        <f t="shared" si="487"/>
        <v>0</v>
      </c>
      <c r="NJ283" s="154">
        <f t="shared" si="487"/>
        <v>0</v>
      </c>
      <c r="NK283" s="157">
        <f t="shared" si="487"/>
        <v>0</v>
      </c>
    </row>
    <row r="284" spans="1:375" x14ac:dyDescent="0.25">
      <c r="A284" s="156">
        <f t="shared" si="475"/>
        <v>2297756.9178549815</v>
      </c>
      <c r="B284" s="48" t="s">
        <v>153</v>
      </c>
      <c r="C284" s="153" t="s">
        <v>142</v>
      </c>
      <c r="D284" s="154">
        <f t="shared" ref="D284:BO284" si="488">IF(OR(D$165&lt;=EOMONTH($E115,$R115*(1-$O115)),D$165&gt;EOMONTH($E115,$P115*12*(1-$O115)+$Q115*12*$O115+$R115*(1-$O115))),0,FV($W115,ROUNDDOWN(YEARFRAC($D$165,D$165,1),0),,-($U115*(1-$O115)+$V115*$O115)*$B115/12,0))</f>
        <v>0</v>
      </c>
      <c r="E284" s="154">
        <f t="shared" si="488"/>
        <v>0</v>
      </c>
      <c r="F284" s="154">
        <f t="shared" si="488"/>
        <v>0</v>
      </c>
      <c r="G284" s="154">
        <f t="shared" si="488"/>
        <v>0</v>
      </c>
      <c r="H284" s="154">
        <f t="shared" si="488"/>
        <v>0</v>
      </c>
      <c r="I284" s="154">
        <f t="shared" si="488"/>
        <v>16537.499999999996</v>
      </c>
      <c r="J284" s="154">
        <f t="shared" si="488"/>
        <v>16537.499999999996</v>
      </c>
      <c r="K284" s="154">
        <f t="shared" si="488"/>
        <v>16537.499999999996</v>
      </c>
      <c r="L284" s="154">
        <f t="shared" si="488"/>
        <v>16537.499999999996</v>
      </c>
      <c r="M284" s="154">
        <f t="shared" si="488"/>
        <v>16537.499999999996</v>
      </c>
      <c r="N284" s="154">
        <f t="shared" si="488"/>
        <v>16537.499999999996</v>
      </c>
      <c r="O284" s="154">
        <f t="shared" si="488"/>
        <v>16537.499999999996</v>
      </c>
      <c r="P284" s="154">
        <f t="shared" si="488"/>
        <v>16537.499999999996</v>
      </c>
      <c r="Q284" s="154">
        <f t="shared" si="488"/>
        <v>17033.624999999996</v>
      </c>
      <c r="R284" s="154">
        <f t="shared" si="488"/>
        <v>17033.624999999996</v>
      </c>
      <c r="S284" s="154">
        <f t="shared" si="488"/>
        <v>17033.624999999996</v>
      </c>
      <c r="T284" s="154">
        <f t="shared" si="488"/>
        <v>17033.624999999996</v>
      </c>
      <c r="U284" s="154">
        <f t="shared" si="488"/>
        <v>17033.624999999996</v>
      </c>
      <c r="V284" s="154">
        <f t="shared" si="488"/>
        <v>17033.624999999996</v>
      </c>
      <c r="W284" s="154">
        <f t="shared" si="488"/>
        <v>17033.624999999996</v>
      </c>
      <c r="X284" s="154">
        <f t="shared" si="488"/>
        <v>17033.624999999996</v>
      </c>
      <c r="Y284" s="154">
        <f t="shared" si="488"/>
        <v>17033.624999999996</v>
      </c>
      <c r="Z284" s="154">
        <f t="shared" si="488"/>
        <v>17033.624999999996</v>
      </c>
      <c r="AA284" s="154">
        <f t="shared" si="488"/>
        <v>17033.624999999996</v>
      </c>
      <c r="AB284" s="154">
        <f t="shared" si="488"/>
        <v>17033.624999999996</v>
      </c>
      <c r="AC284" s="154">
        <f t="shared" si="488"/>
        <v>17544.633749999994</v>
      </c>
      <c r="AD284" s="154">
        <f t="shared" si="488"/>
        <v>17544.633749999994</v>
      </c>
      <c r="AE284" s="154">
        <f t="shared" si="488"/>
        <v>17544.633749999994</v>
      </c>
      <c r="AF284" s="154">
        <f t="shared" si="488"/>
        <v>17544.633749999994</v>
      </c>
      <c r="AG284" s="154">
        <f t="shared" si="488"/>
        <v>17544.633749999994</v>
      </c>
      <c r="AH284" s="154">
        <f t="shared" si="488"/>
        <v>17544.633749999994</v>
      </c>
      <c r="AI284" s="154">
        <f t="shared" si="488"/>
        <v>17544.633749999994</v>
      </c>
      <c r="AJ284" s="154">
        <f t="shared" si="488"/>
        <v>17544.633749999994</v>
      </c>
      <c r="AK284" s="154">
        <f t="shared" si="488"/>
        <v>17544.633749999994</v>
      </c>
      <c r="AL284" s="154">
        <f t="shared" si="488"/>
        <v>17544.633749999994</v>
      </c>
      <c r="AM284" s="154">
        <f t="shared" si="488"/>
        <v>17544.633749999994</v>
      </c>
      <c r="AN284" s="154">
        <f t="shared" si="488"/>
        <v>17544.633749999994</v>
      </c>
      <c r="AO284" s="154">
        <f t="shared" si="488"/>
        <v>18070.972762499998</v>
      </c>
      <c r="AP284" s="154">
        <f t="shared" si="488"/>
        <v>18070.972762499998</v>
      </c>
      <c r="AQ284" s="154">
        <f t="shared" si="488"/>
        <v>18070.972762499998</v>
      </c>
      <c r="AR284" s="154">
        <f t="shared" si="488"/>
        <v>18070.972762499998</v>
      </c>
      <c r="AS284" s="154">
        <f t="shared" si="488"/>
        <v>18070.972762499998</v>
      </c>
      <c r="AT284" s="154">
        <f t="shared" si="488"/>
        <v>18070.972762499998</v>
      </c>
      <c r="AU284" s="154">
        <f t="shared" si="488"/>
        <v>18070.972762499998</v>
      </c>
      <c r="AV284" s="154">
        <f t="shared" si="488"/>
        <v>18070.972762499998</v>
      </c>
      <c r="AW284" s="154">
        <f t="shared" si="488"/>
        <v>18070.972762499998</v>
      </c>
      <c r="AX284" s="154">
        <f t="shared" si="488"/>
        <v>18070.972762499998</v>
      </c>
      <c r="AY284" s="154">
        <f t="shared" si="488"/>
        <v>18070.972762499998</v>
      </c>
      <c r="AZ284" s="154">
        <f t="shared" si="488"/>
        <v>18070.972762499998</v>
      </c>
      <c r="BA284" s="154">
        <f t="shared" si="488"/>
        <v>18613.101945374994</v>
      </c>
      <c r="BB284" s="154">
        <f t="shared" si="488"/>
        <v>18613.101945374994</v>
      </c>
      <c r="BC284" s="154">
        <f t="shared" si="488"/>
        <v>18613.101945374994</v>
      </c>
      <c r="BD284" s="154">
        <f t="shared" si="488"/>
        <v>18613.101945374994</v>
      </c>
      <c r="BE284" s="154">
        <f t="shared" si="488"/>
        <v>18613.101945374994</v>
      </c>
      <c r="BF284" s="154">
        <f t="shared" si="488"/>
        <v>18613.101945374994</v>
      </c>
      <c r="BG284" s="154">
        <f t="shared" si="488"/>
        <v>18613.101945374994</v>
      </c>
      <c r="BH284" s="154">
        <f t="shared" si="488"/>
        <v>18613.101945374994</v>
      </c>
      <c r="BI284" s="154">
        <f t="shared" si="488"/>
        <v>18613.101945374994</v>
      </c>
      <c r="BJ284" s="154">
        <f t="shared" si="488"/>
        <v>18613.101945374994</v>
      </c>
      <c r="BK284" s="154">
        <f t="shared" si="488"/>
        <v>18613.101945374994</v>
      </c>
      <c r="BL284" s="154">
        <f t="shared" si="488"/>
        <v>18613.101945374994</v>
      </c>
      <c r="BM284" s="154">
        <f t="shared" si="488"/>
        <v>19171.495003736243</v>
      </c>
      <c r="BN284" s="154">
        <f t="shared" si="488"/>
        <v>19171.495003736243</v>
      </c>
      <c r="BO284" s="154">
        <f t="shared" si="488"/>
        <v>19171.495003736243</v>
      </c>
      <c r="BP284" s="154">
        <f t="shared" ref="BP284:EA284" si="489">IF(OR(BP$165&lt;=EOMONTH($E115,$R115*(1-$O115)),BP$165&gt;EOMONTH($E115,$P115*12*(1-$O115)+$Q115*12*$O115+$R115*(1-$O115))),0,FV($W115,ROUNDDOWN(YEARFRAC($D$165,BP$165,1),0),,-($U115*(1-$O115)+$V115*$O115)*$B115/12,0))</f>
        <v>19171.495003736243</v>
      </c>
      <c r="BQ284" s="154">
        <f t="shared" si="489"/>
        <v>19171.495003736243</v>
      </c>
      <c r="BR284" s="154">
        <f t="shared" si="489"/>
        <v>19171.495003736243</v>
      </c>
      <c r="BS284" s="154">
        <f t="shared" si="489"/>
        <v>19171.495003736243</v>
      </c>
      <c r="BT284" s="154">
        <f t="shared" si="489"/>
        <v>19171.495003736243</v>
      </c>
      <c r="BU284" s="154">
        <f t="shared" si="489"/>
        <v>19171.495003736243</v>
      </c>
      <c r="BV284" s="154">
        <f t="shared" si="489"/>
        <v>19171.495003736243</v>
      </c>
      <c r="BW284" s="154">
        <f t="shared" si="489"/>
        <v>19171.495003736243</v>
      </c>
      <c r="BX284" s="154">
        <f t="shared" si="489"/>
        <v>19171.495003736243</v>
      </c>
      <c r="BY284" s="154">
        <f t="shared" si="489"/>
        <v>19746.63985384833</v>
      </c>
      <c r="BZ284" s="154">
        <f t="shared" si="489"/>
        <v>19746.63985384833</v>
      </c>
      <c r="CA284" s="154">
        <f t="shared" si="489"/>
        <v>19746.63985384833</v>
      </c>
      <c r="CB284" s="154">
        <f t="shared" si="489"/>
        <v>19746.63985384833</v>
      </c>
      <c r="CC284" s="154">
        <f t="shared" si="489"/>
        <v>19746.63985384833</v>
      </c>
      <c r="CD284" s="154">
        <f t="shared" si="489"/>
        <v>19746.63985384833</v>
      </c>
      <c r="CE284" s="154">
        <f t="shared" si="489"/>
        <v>19746.63985384833</v>
      </c>
      <c r="CF284" s="154">
        <f t="shared" si="489"/>
        <v>19746.63985384833</v>
      </c>
      <c r="CG284" s="154">
        <f t="shared" si="489"/>
        <v>19746.63985384833</v>
      </c>
      <c r="CH284" s="154">
        <f t="shared" si="489"/>
        <v>19746.63985384833</v>
      </c>
      <c r="CI284" s="154">
        <f t="shared" si="489"/>
        <v>19746.63985384833</v>
      </c>
      <c r="CJ284" s="154">
        <f t="shared" si="489"/>
        <v>19746.63985384833</v>
      </c>
      <c r="CK284" s="154">
        <f t="shared" si="489"/>
        <v>20339.039049463783</v>
      </c>
      <c r="CL284" s="154">
        <f t="shared" si="489"/>
        <v>20339.039049463783</v>
      </c>
      <c r="CM284" s="154">
        <f t="shared" si="489"/>
        <v>20339.039049463783</v>
      </c>
      <c r="CN284" s="154">
        <f t="shared" si="489"/>
        <v>20339.039049463783</v>
      </c>
      <c r="CO284" s="154">
        <f t="shared" si="489"/>
        <v>20339.039049463783</v>
      </c>
      <c r="CP284" s="154">
        <f t="shared" si="489"/>
        <v>20339.039049463783</v>
      </c>
      <c r="CQ284" s="154">
        <f t="shared" si="489"/>
        <v>20339.039049463783</v>
      </c>
      <c r="CR284" s="154">
        <f t="shared" si="489"/>
        <v>20339.039049463783</v>
      </c>
      <c r="CS284" s="154">
        <f t="shared" si="489"/>
        <v>20339.039049463783</v>
      </c>
      <c r="CT284" s="154">
        <f t="shared" si="489"/>
        <v>20339.039049463783</v>
      </c>
      <c r="CU284" s="154">
        <f t="shared" si="489"/>
        <v>20339.039049463783</v>
      </c>
      <c r="CV284" s="154">
        <f t="shared" si="489"/>
        <v>20339.039049463783</v>
      </c>
      <c r="CW284" s="154">
        <f t="shared" si="489"/>
        <v>20949.210220947694</v>
      </c>
      <c r="CX284" s="154">
        <f t="shared" si="489"/>
        <v>20949.210220947694</v>
      </c>
      <c r="CY284" s="154">
        <f t="shared" si="489"/>
        <v>20949.210220947694</v>
      </c>
      <c r="CZ284" s="154">
        <f t="shared" si="489"/>
        <v>20949.210220947694</v>
      </c>
      <c r="DA284" s="154">
        <f t="shared" si="489"/>
        <v>20949.210220947694</v>
      </c>
      <c r="DB284" s="154">
        <f t="shared" si="489"/>
        <v>20949.210220947694</v>
      </c>
      <c r="DC284" s="154">
        <f t="shared" si="489"/>
        <v>20949.210220947694</v>
      </c>
      <c r="DD284" s="154">
        <f t="shared" si="489"/>
        <v>20949.210220947694</v>
      </c>
      <c r="DE284" s="154">
        <f t="shared" si="489"/>
        <v>20949.210220947694</v>
      </c>
      <c r="DF284" s="154">
        <f t="shared" si="489"/>
        <v>20949.210220947694</v>
      </c>
      <c r="DG284" s="154">
        <f t="shared" si="489"/>
        <v>20949.210220947694</v>
      </c>
      <c r="DH284" s="154">
        <f t="shared" si="489"/>
        <v>20949.210220947694</v>
      </c>
      <c r="DI284" s="154">
        <f t="shared" si="489"/>
        <v>21577.686527576127</v>
      </c>
      <c r="DJ284" s="154">
        <f t="shared" si="489"/>
        <v>21577.686527576127</v>
      </c>
      <c r="DK284" s="154">
        <f t="shared" si="489"/>
        <v>21577.686527576127</v>
      </c>
      <c r="DL284" s="154">
        <f t="shared" si="489"/>
        <v>21577.686527576127</v>
      </c>
      <c r="DM284" s="154">
        <f t="shared" si="489"/>
        <v>21577.686527576127</v>
      </c>
      <c r="DN284" s="154">
        <f t="shared" si="489"/>
        <v>21577.686527576127</v>
      </c>
      <c r="DO284" s="154">
        <f t="shared" si="489"/>
        <v>21577.686527576127</v>
      </c>
      <c r="DP284" s="154">
        <f t="shared" si="489"/>
        <v>21577.686527576127</v>
      </c>
      <c r="DQ284" s="154">
        <f t="shared" si="489"/>
        <v>21577.686527576127</v>
      </c>
      <c r="DR284" s="154">
        <f t="shared" si="489"/>
        <v>21577.686527576127</v>
      </c>
      <c r="DS284" s="154">
        <f t="shared" si="489"/>
        <v>21577.686527576127</v>
      </c>
      <c r="DT284" s="154">
        <f t="shared" si="489"/>
        <v>21577.686527576127</v>
      </c>
      <c r="DU284" s="154">
        <f t="shared" si="489"/>
        <v>22225.01712340341</v>
      </c>
      <c r="DV284" s="154">
        <f t="shared" si="489"/>
        <v>22225.01712340341</v>
      </c>
      <c r="DW284" s="154">
        <f t="shared" si="489"/>
        <v>22225.01712340341</v>
      </c>
      <c r="DX284" s="154">
        <f t="shared" si="489"/>
        <v>22225.01712340341</v>
      </c>
      <c r="DY284" s="154">
        <f t="shared" si="489"/>
        <v>0</v>
      </c>
      <c r="DZ284" s="154">
        <f t="shared" si="489"/>
        <v>0</v>
      </c>
      <c r="EA284" s="154">
        <f t="shared" si="489"/>
        <v>0</v>
      </c>
      <c r="EB284" s="154">
        <f t="shared" ref="EB284:GM284" si="490">IF(OR(EB$165&lt;=EOMONTH($E115,$R115*(1-$O115)),EB$165&gt;EOMONTH($E115,$P115*12*(1-$O115)+$Q115*12*$O115+$R115*(1-$O115))),0,FV($W115,ROUNDDOWN(YEARFRAC($D$165,EB$165,1),0),,-($U115*(1-$O115)+$V115*$O115)*$B115/12,0))</f>
        <v>0</v>
      </c>
      <c r="EC284" s="154">
        <f t="shared" si="490"/>
        <v>0</v>
      </c>
      <c r="ED284" s="154">
        <f t="shared" si="490"/>
        <v>0</v>
      </c>
      <c r="EE284" s="154">
        <f t="shared" si="490"/>
        <v>0</v>
      </c>
      <c r="EF284" s="154">
        <f t="shared" si="490"/>
        <v>0</v>
      </c>
      <c r="EG284" s="154">
        <f t="shared" si="490"/>
        <v>0</v>
      </c>
      <c r="EH284" s="154">
        <f t="shared" si="490"/>
        <v>0</v>
      </c>
      <c r="EI284" s="154">
        <f t="shared" si="490"/>
        <v>0</v>
      </c>
      <c r="EJ284" s="154">
        <f t="shared" si="490"/>
        <v>0</v>
      </c>
      <c r="EK284" s="154">
        <f t="shared" si="490"/>
        <v>0</v>
      </c>
      <c r="EL284" s="154">
        <f t="shared" si="490"/>
        <v>0</v>
      </c>
      <c r="EM284" s="154">
        <f t="shared" si="490"/>
        <v>0</v>
      </c>
      <c r="EN284" s="154">
        <f t="shared" si="490"/>
        <v>0</v>
      </c>
      <c r="EO284" s="154">
        <f t="shared" si="490"/>
        <v>0</v>
      </c>
      <c r="EP284" s="154">
        <f t="shared" si="490"/>
        <v>0</v>
      </c>
      <c r="EQ284" s="154">
        <f t="shared" si="490"/>
        <v>0</v>
      </c>
      <c r="ER284" s="154">
        <f t="shared" si="490"/>
        <v>0</v>
      </c>
      <c r="ES284" s="154">
        <f t="shared" si="490"/>
        <v>0</v>
      </c>
      <c r="ET284" s="154">
        <f t="shared" si="490"/>
        <v>0</v>
      </c>
      <c r="EU284" s="154">
        <f t="shared" si="490"/>
        <v>0</v>
      </c>
      <c r="EV284" s="154">
        <f t="shared" si="490"/>
        <v>0</v>
      </c>
      <c r="EW284" s="154">
        <f t="shared" si="490"/>
        <v>0</v>
      </c>
      <c r="EX284" s="154">
        <f t="shared" si="490"/>
        <v>0</v>
      </c>
      <c r="EY284" s="154">
        <f t="shared" si="490"/>
        <v>0</v>
      </c>
      <c r="EZ284" s="154">
        <f t="shared" si="490"/>
        <v>0</v>
      </c>
      <c r="FA284" s="154">
        <f t="shared" si="490"/>
        <v>0</v>
      </c>
      <c r="FB284" s="154">
        <f t="shared" si="490"/>
        <v>0</v>
      </c>
      <c r="FC284" s="154">
        <f t="shared" si="490"/>
        <v>0</v>
      </c>
      <c r="FD284" s="154">
        <f t="shared" si="490"/>
        <v>0</v>
      </c>
      <c r="FE284" s="154">
        <f t="shared" si="490"/>
        <v>0</v>
      </c>
      <c r="FF284" s="154">
        <f t="shared" si="490"/>
        <v>0</v>
      </c>
      <c r="FG284" s="154">
        <f t="shared" si="490"/>
        <v>0</v>
      </c>
      <c r="FH284" s="154">
        <f t="shared" si="490"/>
        <v>0</v>
      </c>
      <c r="FI284" s="154">
        <f t="shared" si="490"/>
        <v>0</v>
      </c>
      <c r="FJ284" s="154">
        <f t="shared" si="490"/>
        <v>0</v>
      </c>
      <c r="FK284" s="154">
        <f t="shared" si="490"/>
        <v>0</v>
      </c>
      <c r="FL284" s="154">
        <f t="shared" si="490"/>
        <v>0</v>
      </c>
      <c r="FM284" s="154">
        <f t="shared" si="490"/>
        <v>0</v>
      </c>
      <c r="FN284" s="154">
        <f t="shared" si="490"/>
        <v>0</v>
      </c>
      <c r="FO284" s="154">
        <f t="shared" si="490"/>
        <v>0</v>
      </c>
      <c r="FP284" s="154">
        <f t="shared" si="490"/>
        <v>0</v>
      </c>
      <c r="FQ284" s="154">
        <f t="shared" si="490"/>
        <v>0</v>
      </c>
      <c r="FR284" s="154">
        <f t="shared" si="490"/>
        <v>0</v>
      </c>
      <c r="FS284" s="154">
        <f t="shared" si="490"/>
        <v>0</v>
      </c>
      <c r="FT284" s="154">
        <f t="shared" si="490"/>
        <v>0</v>
      </c>
      <c r="FU284" s="154">
        <f t="shared" si="490"/>
        <v>0</v>
      </c>
      <c r="FV284" s="154">
        <f t="shared" si="490"/>
        <v>0</v>
      </c>
      <c r="FW284" s="154">
        <f t="shared" si="490"/>
        <v>0</v>
      </c>
      <c r="FX284" s="154">
        <f t="shared" si="490"/>
        <v>0</v>
      </c>
      <c r="FY284" s="154">
        <f t="shared" si="490"/>
        <v>0</v>
      </c>
      <c r="FZ284" s="154">
        <f t="shared" si="490"/>
        <v>0</v>
      </c>
      <c r="GA284" s="154">
        <f t="shared" si="490"/>
        <v>0</v>
      </c>
      <c r="GB284" s="154">
        <f t="shared" si="490"/>
        <v>0</v>
      </c>
      <c r="GC284" s="154">
        <f t="shared" si="490"/>
        <v>0</v>
      </c>
      <c r="GD284" s="154">
        <f t="shared" si="490"/>
        <v>0</v>
      </c>
      <c r="GE284" s="154">
        <f t="shared" si="490"/>
        <v>0</v>
      </c>
      <c r="GF284" s="154">
        <f t="shared" si="490"/>
        <v>0</v>
      </c>
      <c r="GG284" s="154">
        <f t="shared" si="490"/>
        <v>0</v>
      </c>
      <c r="GH284" s="154">
        <f t="shared" si="490"/>
        <v>0</v>
      </c>
      <c r="GI284" s="154">
        <f t="shared" si="490"/>
        <v>0</v>
      </c>
      <c r="GJ284" s="154">
        <f t="shared" si="490"/>
        <v>0</v>
      </c>
      <c r="GK284" s="154">
        <f t="shared" si="490"/>
        <v>0</v>
      </c>
      <c r="GL284" s="154">
        <f t="shared" si="490"/>
        <v>0</v>
      </c>
      <c r="GM284" s="154">
        <f t="shared" si="490"/>
        <v>0</v>
      </c>
      <c r="GN284" s="154">
        <f t="shared" ref="GN284:IY284" si="491">IF(OR(GN$165&lt;=EOMONTH($E115,$R115*(1-$O115)),GN$165&gt;EOMONTH($E115,$P115*12*(1-$O115)+$Q115*12*$O115+$R115*(1-$O115))),0,FV($W115,ROUNDDOWN(YEARFRAC($D$165,GN$165,1),0),,-($U115*(1-$O115)+$V115*$O115)*$B115/12,0))</f>
        <v>0</v>
      </c>
      <c r="GO284" s="154">
        <f t="shared" si="491"/>
        <v>0</v>
      </c>
      <c r="GP284" s="154">
        <f t="shared" si="491"/>
        <v>0</v>
      </c>
      <c r="GQ284" s="154">
        <f t="shared" si="491"/>
        <v>0</v>
      </c>
      <c r="GR284" s="154">
        <f t="shared" si="491"/>
        <v>0</v>
      </c>
      <c r="GS284" s="154">
        <f t="shared" si="491"/>
        <v>0</v>
      </c>
      <c r="GT284" s="154">
        <f t="shared" si="491"/>
        <v>0</v>
      </c>
      <c r="GU284" s="154">
        <f t="shared" si="491"/>
        <v>0</v>
      </c>
      <c r="GV284" s="154">
        <f t="shared" si="491"/>
        <v>0</v>
      </c>
      <c r="GW284" s="154">
        <f t="shared" si="491"/>
        <v>0</v>
      </c>
      <c r="GX284" s="154">
        <f t="shared" si="491"/>
        <v>0</v>
      </c>
      <c r="GY284" s="154">
        <f t="shared" si="491"/>
        <v>0</v>
      </c>
      <c r="GZ284" s="154">
        <f t="shared" si="491"/>
        <v>0</v>
      </c>
      <c r="HA284" s="154">
        <f t="shared" si="491"/>
        <v>0</v>
      </c>
      <c r="HB284" s="154">
        <f t="shared" si="491"/>
        <v>0</v>
      </c>
      <c r="HC284" s="154">
        <f t="shared" si="491"/>
        <v>0</v>
      </c>
      <c r="HD284" s="154">
        <f t="shared" si="491"/>
        <v>0</v>
      </c>
      <c r="HE284" s="154">
        <f t="shared" si="491"/>
        <v>0</v>
      </c>
      <c r="HF284" s="154">
        <f t="shared" si="491"/>
        <v>0</v>
      </c>
      <c r="HG284" s="154">
        <f t="shared" si="491"/>
        <v>0</v>
      </c>
      <c r="HH284" s="154">
        <f t="shared" si="491"/>
        <v>0</v>
      </c>
      <c r="HI284" s="154">
        <f t="shared" si="491"/>
        <v>0</v>
      </c>
      <c r="HJ284" s="154">
        <f t="shared" si="491"/>
        <v>0</v>
      </c>
      <c r="HK284" s="154">
        <f t="shared" si="491"/>
        <v>0</v>
      </c>
      <c r="HL284" s="154">
        <f t="shared" si="491"/>
        <v>0</v>
      </c>
      <c r="HM284" s="154">
        <f t="shared" si="491"/>
        <v>0</v>
      </c>
      <c r="HN284" s="154">
        <f t="shared" si="491"/>
        <v>0</v>
      </c>
      <c r="HO284" s="154">
        <f t="shared" si="491"/>
        <v>0</v>
      </c>
      <c r="HP284" s="154">
        <f t="shared" si="491"/>
        <v>0</v>
      </c>
      <c r="HQ284" s="154">
        <f t="shared" si="491"/>
        <v>0</v>
      </c>
      <c r="HR284" s="154">
        <f t="shared" si="491"/>
        <v>0</v>
      </c>
      <c r="HS284" s="154">
        <f t="shared" si="491"/>
        <v>0</v>
      </c>
      <c r="HT284" s="154">
        <f t="shared" si="491"/>
        <v>0</v>
      </c>
      <c r="HU284" s="154">
        <f t="shared" si="491"/>
        <v>0</v>
      </c>
      <c r="HV284" s="154">
        <f t="shared" si="491"/>
        <v>0</v>
      </c>
      <c r="HW284" s="154">
        <f t="shared" si="491"/>
        <v>0</v>
      </c>
      <c r="HX284" s="154">
        <f t="shared" si="491"/>
        <v>0</v>
      </c>
      <c r="HY284" s="154">
        <f t="shared" si="491"/>
        <v>0</v>
      </c>
      <c r="HZ284" s="154">
        <f t="shared" si="491"/>
        <v>0</v>
      </c>
      <c r="IA284" s="154">
        <f t="shared" si="491"/>
        <v>0</v>
      </c>
      <c r="IB284" s="154">
        <f t="shared" si="491"/>
        <v>0</v>
      </c>
      <c r="IC284" s="154">
        <f t="shared" si="491"/>
        <v>0</v>
      </c>
      <c r="ID284" s="154">
        <f t="shared" si="491"/>
        <v>0</v>
      </c>
      <c r="IE284" s="154">
        <f t="shared" si="491"/>
        <v>0</v>
      </c>
      <c r="IF284" s="154">
        <f t="shared" si="491"/>
        <v>0</v>
      </c>
      <c r="IG284" s="154">
        <f t="shared" si="491"/>
        <v>0</v>
      </c>
      <c r="IH284" s="154">
        <f t="shared" si="491"/>
        <v>0</v>
      </c>
      <c r="II284" s="154">
        <f t="shared" si="491"/>
        <v>0</v>
      </c>
      <c r="IJ284" s="154">
        <f t="shared" si="491"/>
        <v>0</v>
      </c>
      <c r="IK284" s="154">
        <f t="shared" si="491"/>
        <v>0</v>
      </c>
      <c r="IL284" s="154">
        <f t="shared" si="491"/>
        <v>0</v>
      </c>
      <c r="IM284" s="154">
        <f t="shared" si="491"/>
        <v>0</v>
      </c>
      <c r="IN284" s="154">
        <f t="shared" si="491"/>
        <v>0</v>
      </c>
      <c r="IO284" s="154">
        <f t="shared" si="491"/>
        <v>0</v>
      </c>
      <c r="IP284" s="154">
        <f t="shared" si="491"/>
        <v>0</v>
      </c>
      <c r="IQ284" s="154">
        <f t="shared" si="491"/>
        <v>0</v>
      </c>
      <c r="IR284" s="154">
        <f t="shared" si="491"/>
        <v>0</v>
      </c>
      <c r="IS284" s="154">
        <f t="shared" si="491"/>
        <v>0</v>
      </c>
      <c r="IT284" s="154">
        <f t="shared" si="491"/>
        <v>0</v>
      </c>
      <c r="IU284" s="154">
        <f t="shared" si="491"/>
        <v>0</v>
      </c>
      <c r="IV284" s="154">
        <f t="shared" si="491"/>
        <v>0</v>
      </c>
      <c r="IW284" s="154">
        <f t="shared" si="491"/>
        <v>0</v>
      </c>
      <c r="IX284" s="154">
        <f t="shared" si="491"/>
        <v>0</v>
      </c>
      <c r="IY284" s="154">
        <f t="shared" si="491"/>
        <v>0</v>
      </c>
      <c r="IZ284" s="154">
        <f t="shared" ref="IZ284:LK284" si="492">IF(OR(IZ$165&lt;=EOMONTH($E115,$R115*(1-$O115)),IZ$165&gt;EOMONTH($E115,$P115*12*(1-$O115)+$Q115*12*$O115+$R115*(1-$O115))),0,FV($W115,ROUNDDOWN(YEARFRAC($D$165,IZ$165,1),0),,-($U115*(1-$O115)+$V115*$O115)*$B115/12,0))</f>
        <v>0</v>
      </c>
      <c r="JA284" s="154">
        <f t="shared" si="492"/>
        <v>0</v>
      </c>
      <c r="JB284" s="154">
        <f t="shared" si="492"/>
        <v>0</v>
      </c>
      <c r="JC284" s="154">
        <f t="shared" si="492"/>
        <v>0</v>
      </c>
      <c r="JD284" s="154">
        <f t="shared" si="492"/>
        <v>0</v>
      </c>
      <c r="JE284" s="154">
        <f t="shared" si="492"/>
        <v>0</v>
      </c>
      <c r="JF284" s="154">
        <f t="shared" si="492"/>
        <v>0</v>
      </c>
      <c r="JG284" s="154">
        <f t="shared" si="492"/>
        <v>0</v>
      </c>
      <c r="JH284" s="154">
        <f t="shared" si="492"/>
        <v>0</v>
      </c>
      <c r="JI284" s="154">
        <f t="shared" si="492"/>
        <v>0</v>
      </c>
      <c r="JJ284" s="154">
        <f t="shared" si="492"/>
        <v>0</v>
      </c>
      <c r="JK284" s="154">
        <f t="shared" si="492"/>
        <v>0</v>
      </c>
      <c r="JL284" s="154">
        <f t="shared" si="492"/>
        <v>0</v>
      </c>
      <c r="JM284" s="154">
        <f t="shared" si="492"/>
        <v>0</v>
      </c>
      <c r="JN284" s="154">
        <f t="shared" si="492"/>
        <v>0</v>
      </c>
      <c r="JO284" s="154">
        <f t="shared" si="492"/>
        <v>0</v>
      </c>
      <c r="JP284" s="154">
        <f t="shared" si="492"/>
        <v>0</v>
      </c>
      <c r="JQ284" s="154">
        <f t="shared" si="492"/>
        <v>0</v>
      </c>
      <c r="JR284" s="154">
        <f t="shared" si="492"/>
        <v>0</v>
      </c>
      <c r="JS284" s="154">
        <f t="shared" si="492"/>
        <v>0</v>
      </c>
      <c r="JT284" s="154">
        <f t="shared" si="492"/>
        <v>0</v>
      </c>
      <c r="JU284" s="154">
        <f t="shared" si="492"/>
        <v>0</v>
      </c>
      <c r="JV284" s="154">
        <f t="shared" si="492"/>
        <v>0</v>
      </c>
      <c r="JW284" s="154">
        <f t="shared" si="492"/>
        <v>0</v>
      </c>
      <c r="JX284" s="154">
        <f t="shared" si="492"/>
        <v>0</v>
      </c>
      <c r="JY284" s="154">
        <f t="shared" si="492"/>
        <v>0</v>
      </c>
      <c r="JZ284" s="154">
        <f t="shared" si="492"/>
        <v>0</v>
      </c>
      <c r="KA284" s="154">
        <f t="shared" si="492"/>
        <v>0</v>
      </c>
      <c r="KB284" s="154">
        <f t="shared" si="492"/>
        <v>0</v>
      </c>
      <c r="KC284" s="154">
        <f t="shared" si="492"/>
        <v>0</v>
      </c>
      <c r="KD284" s="154">
        <f t="shared" si="492"/>
        <v>0</v>
      </c>
      <c r="KE284" s="154">
        <f t="shared" si="492"/>
        <v>0</v>
      </c>
      <c r="KF284" s="154">
        <f t="shared" si="492"/>
        <v>0</v>
      </c>
      <c r="KG284" s="154">
        <f t="shared" si="492"/>
        <v>0</v>
      </c>
      <c r="KH284" s="154">
        <f t="shared" si="492"/>
        <v>0</v>
      </c>
      <c r="KI284" s="154">
        <f t="shared" si="492"/>
        <v>0</v>
      </c>
      <c r="KJ284" s="154">
        <f t="shared" si="492"/>
        <v>0</v>
      </c>
      <c r="KK284" s="154">
        <f t="shared" si="492"/>
        <v>0</v>
      </c>
      <c r="KL284" s="154">
        <f t="shared" si="492"/>
        <v>0</v>
      </c>
      <c r="KM284" s="154">
        <f t="shared" si="492"/>
        <v>0</v>
      </c>
      <c r="KN284" s="154">
        <f t="shared" si="492"/>
        <v>0</v>
      </c>
      <c r="KO284" s="154">
        <f t="shared" si="492"/>
        <v>0</v>
      </c>
      <c r="KP284" s="154">
        <f t="shared" si="492"/>
        <v>0</v>
      </c>
      <c r="KQ284" s="154">
        <f t="shared" si="492"/>
        <v>0</v>
      </c>
      <c r="KR284" s="154">
        <f t="shared" si="492"/>
        <v>0</v>
      </c>
      <c r="KS284" s="154">
        <f t="shared" si="492"/>
        <v>0</v>
      </c>
      <c r="KT284" s="154">
        <f t="shared" si="492"/>
        <v>0</v>
      </c>
      <c r="KU284" s="154">
        <f t="shared" si="492"/>
        <v>0</v>
      </c>
      <c r="KV284" s="154">
        <f t="shared" si="492"/>
        <v>0</v>
      </c>
      <c r="KW284" s="154">
        <f t="shared" si="492"/>
        <v>0</v>
      </c>
      <c r="KX284" s="154">
        <f t="shared" si="492"/>
        <v>0</v>
      </c>
      <c r="KY284" s="154">
        <f t="shared" si="492"/>
        <v>0</v>
      </c>
      <c r="KZ284" s="154">
        <f t="shared" si="492"/>
        <v>0</v>
      </c>
      <c r="LA284" s="154">
        <f t="shared" si="492"/>
        <v>0</v>
      </c>
      <c r="LB284" s="154">
        <f t="shared" si="492"/>
        <v>0</v>
      </c>
      <c r="LC284" s="154">
        <f t="shared" si="492"/>
        <v>0</v>
      </c>
      <c r="LD284" s="154">
        <f t="shared" si="492"/>
        <v>0</v>
      </c>
      <c r="LE284" s="154">
        <f t="shared" si="492"/>
        <v>0</v>
      </c>
      <c r="LF284" s="154">
        <f t="shared" si="492"/>
        <v>0</v>
      </c>
      <c r="LG284" s="154">
        <f t="shared" si="492"/>
        <v>0</v>
      </c>
      <c r="LH284" s="154">
        <f t="shared" si="492"/>
        <v>0</v>
      </c>
      <c r="LI284" s="154">
        <f t="shared" si="492"/>
        <v>0</v>
      </c>
      <c r="LJ284" s="154">
        <f t="shared" si="492"/>
        <v>0</v>
      </c>
      <c r="LK284" s="154">
        <f t="shared" si="492"/>
        <v>0</v>
      </c>
      <c r="LL284" s="154">
        <f t="shared" ref="LL284:NK284" si="493">IF(OR(LL$165&lt;=EOMONTH($E115,$R115*(1-$O115)),LL$165&gt;EOMONTH($E115,$P115*12*(1-$O115)+$Q115*12*$O115+$R115*(1-$O115))),0,FV($W115,ROUNDDOWN(YEARFRAC($D$165,LL$165,1),0),,-($U115*(1-$O115)+$V115*$O115)*$B115/12,0))</f>
        <v>0</v>
      </c>
      <c r="LM284" s="154">
        <f t="shared" si="493"/>
        <v>0</v>
      </c>
      <c r="LN284" s="154">
        <f t="shared" si="493"/>
        <v>0</v>
      </c>
      <c r="LO284" s="154">
        <f t="shared" si="493"/>
        <v>0</v>
      </c>
      <c r="LP284" s="154">
        <f t="shared" si="493"/>
        <v>0</v>
      </c>
      <c r="LQ284" s="154">
        <f t="shared" si="493"/>
        <v>0</v>
      </c>
      <c r="LR284" s="154">
        <f t="shared" si="493"/>
        <v>0</v>
      </c>
      <c r="LS284" s="154">
        <f t="shared" si="493"/>
        <v>0</v>
      </c>
      <c r="LT284" s="154">
        <f t="shared" si="493"/>
        <v>0</v>
      </c>
      <c r="LU284" s="154">
        <f t="shared" si="493"/>
        <v>0</v>
      </c>
      <c r="LV284" s="154">
        <f t="shared" si="493"/>
        <v>0</v>
      </c>
      <c r="LW284" s="154">
        <f t="shared" si="493"/>
        <v>0</v>
      </c>
      <c r="LX284" s="154">
        <f t="shared" si="493"/>
        <v>0</v>
      </c>
      <c r="LY284" s="154">
        <f t="shared" si="493"/>
        <v>0</v>
      </c>
      <c r="LZ284" s="154">
        <f t="shared" si="493"/>
        <v>0</v>
      </c>
      <c r="MA284" s="154">
        <f t="shared" si="493"/>
        <v>0</v>
      </c>
      <c r="MB284" s="154">
        <f t="shared" si="493"/>
        <v>0</v>
      </c>
      <c r="MC284" s="154">
        <f t="shared" si="493"/>
        <v>0</v>
      </c>
      <c r="MD284" s="154">
        <f t="shared" si="493"/>
        <v>0</v>
      </c>
      <c r="ME284" s="154">
        <f t="shared" si="493"/>
        <v>0</v>
      </c>
      <c r="MF284" s="154">
        <f t="shared" si="493"/>
        <v>0</v>
      </c>
      <c r="MG284" s="154">
        <f t="shared" si="493"/>
        <v>0</v>
      </c>
      <c r="MH284" s="154">
        <f t="shared" si="493"/>
        <v>0</v>
      </c>
      <c r="MI284" s="154">
        <f t="shared" si="493"/>
        <v>0</v>
      </c>
      <c r="MJ284" s="154">
        <f t="shared" si="493"/>
        <v>0</v>
      </c>
      <c r="MK284" s="154">
        <f t="shared" si="493"/>
        <v>0</v>
      </c>
      <c r="ML284" s="154">
        <f t="shared" si="493"/>
        <v>0</v>
      </c>
      <c r="MM284" s="154">
        <f t="shared" si="493"/>
        <v>0</v>
      </c>
      <c r="MN284" s="154">
        <f t="shared" si="493"/>
        <v>0</v>
      </c>
      <c r="MO284" s="154">
        <f t="shared" si="493"/>
        <v>0</v>
      </c>
      <c r="MP284" s="154">
        <f t="shared" si="493"/>
        <v>0</v>
      </c>
      <c r="MQ284" s="154">
        <f t="shared" si="493"/>
        <v>0</v>
      </c>
      <c r="MR284" s="154">
        <f t="shared" si="493"/>
        <v>0</v>
      </c>
      <c r="MS284" s="154">
        <f t="shared" si="493"/>
        <v>0</v>
      </c>
      <c r="MT284" s="154">
        <f t="shared" si="493"/>
        <v>0</v>
      </c>
      <c r="MU284" s="154">
        <f t="shared" si="493"/>
        <v>0</v>
      </c>
      <c r="MV284" s="154">
        <f t="shared" si="493"/>
        <v>0</v>
      </c>
      <c r="MW284" s="154">
        <f t="shared" si="493"/>
        <v>0</v>
      </c>
      <c r="MX284" s="154">
        <f t="shared" si="493"/>
        <v>0</v>
      </c>
      <c r="MY284" s="154">
        <f t="shared" si="493"/>
        <v>0</v>
      </c>
      <c r="MZ284" s="154">
        <f t="shared" si="493"/>
        <v>0</v>
      </c>
      <c r="NA284" s="154">
        <f t="shared" si="493"/>
        <v>0</v>
      </c>
      <c r="NB284" s="154">
        <f t="shared" si="493"/>
        <v>0</v>
      </c>
      <c r="NC284" s="154">
        <f t="shared" si="493"/>
        <v>0</v>
      </c>
      <c r="ND284" s="154">
        <f t="shared" si="493"/>
        <v>0</v>
      </c>
      <c r="NE284" s="154">
        <f t="shared" si="493"/>
        <v>0</v>
      </c>
      <c r="NF284" s="154">
        <f t="shared" si="493"/>
        <v>0</v>
      </c>
      <c r="NG284" s="154">
        <f t="shared" si="493"/>
        <v>0</v>
      </c>
      <c r="NH284" s="154">
        <f t="shared" si="493"/>
        <v>0</v>
      </c>
      <c r="NI284" s="154">
        <f t="shared" si="493"/>
        <v>0</v>
      </c>
      <c r="NJ284" s="154">
        <f t="shared" si="493"/>
        <v>0</v>
      </c>
      <c r="NK284" s="157">
        <f t="shared" si="493"/>
        <v>0</v>
      </c>
    </row>
    <row r="285" spans="1:375" x14ac:dyDescent="0.25">
      <c r="A285" s="156">
        <f t="shared" si="475"/>
        <v>-16537.499999999996</v>
      </c>
      <c r="B285" s="48" t="s">
        <v>155</v>
      </c>
      <c r="C285" s="153" t="s">
        <v>143</v>
      </c>
      <c r="D285" s="154">
        <f t="shared" ref="D285:BO285" si="494">IF(AND(D$165&gt;EOMONTH($E115,$R115*(1-$O115)),D$165&lt;=EOMONTH($E115,$R115*(1-$O115)+$S115*(1-$O115)+$T115*$O115)),-D284,0)</f>
        <v>0</v>
      </c>
      <c r="E285" s="154">
        <f t="shared" si="494"/>
        <v>0</v>
      </c>
      <c r="F285" s="154">
        <f t="shared" si="494"/>
        <v>0</v>
      </c>
      <c r="G285" s="154">
        <f t="shared" si="494"/>
        <v>0</v>
      </c>
      <c r="H285" s="154">
        <f t="shared" si="494"/>
        <v>0</v>
      </c>
      <c r="I285" s="154">
        <f t="shared" si="494"/>
        <v>-16537.499999999996</v>
      </c>
      <c r="J285" s="154">
        <f t="shared" si="494"/>
        <v>0</v>
      </c>
      <c r="K285" s="154">
        <f t="shared" si="494"/>
        <v>0</v>
      </c>
      <c r="L285" s="154">
        <f t="shared" si="494"/>
        <v>0</v>
      </c>
      <c r="M285" s="154">
        <f t="shared" si="494"/>
        <v>0</v>
      </c>
      <c r="N285" s="154">
        <f t="shared" si="494"/>
        <v>0</v>
      </c>
      <c r="O285" s="154">
        <f t="shared" si="494"/>
        <v>0</v>
      </c>
      <c r="P285" s="154">
        <f t="shared" si="494"/>
        <v>0</v>
      </c>
      <c r="Q285" s="154">
        <f t="shared" si="494"/>
        <v>0</v>
      </c>
      <c r="R285" s="154">
        <f t="shared" si="494"/>
        <v>0</v>
      </c>
      <c r="S285" s="154">
        <f t="shared" si="494"/>
        <v>0</v>
      </c>
      <c r="T285" s="154">
        <f t="shared" si="494"/>
        <v>0</v>
      </c>
      <c r="U285" s="154">
        <f t="shared" si="494"/>
        <v>0</v>
      </c>
      <c r="V285" s="154">
        <f t="shared" si="494"/>
        <v>0</v>
      </c>
      <c r="W285" s="154">
        <f t="shared" si="494"/>
        <v>0</v>
      </c>
      <c r="X285" s="154">
        <f t="shared" si="494"/>
        <v>0</v>
      </c>
      <c r="Y285" s="154">
        <f t="shared" si="494"/>
        <v>0</v>
      </c>
      <c r="Z285" s="154">
        <f t="shared" si="494"/>
        <v>0</v>
      </c>
      <c r="AA285" s="154">
        <f t="shared" si="494"/>
        <v>0</v>
      </c>
      <c r="AB285" s="154">
        <f t="shared" si="494"/>
        <v>0</v>
      </c>
      <c r="AC285" s="154">
        <f t="shared" si="494"/>
        <v>0</v>
      </c>
      <c r="AD285" s="154">
        <f t="shared" si="494"/>
        <v>0</v>
      </c>
      <c r="AE285" s="154">
        <f t="shared" si="494"/>
        <v>0</v>
      </c>
      <c r="AF285" s="154">
        <f t="shared" si="494"/>
        <v>0</v>
      </c>
      <c r="AG285" s="154">
        <f t="shared" si="494"/>
        <v>0</v>
      </c>
      <c r="AH285" s="154">
        <f t="shared" si="494"/>
        <v>0</v>
      </c>
      <c r="AI285" s="154">
        <f t="shared" si="494"/>
        <v>0</v>
      </c>
      <c r="AJ285" s="154">
        <f t="shared" si="494"/>
        <v>0</v>
      </c>
      <c r="AK285" s="154">
        <f t="shared" si="494"/>
        <v>0</v>
      </c>
      <c r="AL285" s="154">
        <f t="shared" si="494"/>
        <v>0</v>
      </c>
      <c r="AM285" s="154">
        <f t="shared" si="494"/>
        <v>0</v>
      </c>
      <c r="AN285" s="154">
        <f t="shared" si="494"/>
        <v>0</v>
      </c>
      <c r="AO285" s="154">
        <f t="shared" si="494"/>
        <v>0</v>
      </c>
      <c r="AP285" s="154">
        <f t="shared" si="494"/>
        <v>0</v>
      </c>
      <c r="AQ285" s="154">
        <f t="shared" si="494"/>
        <v>0</v>
      </c>
      <c r="AR285" s="154">
        <f t="shared" si="494"/>
        <v>0</v>
      </c>
      <c r="AS285" s="154">
        <f t="shared" si="494"/>
        <v>0</v>
      </c>
      <c r="AT285" s="154">
        <f t="shared" si="494"/>
        <v>0</v>
      </c>
      <c r="AU285" s="154">
        <f t="shared" si="494"/>
        <v>0</v>
      </c>
      <c r="AV285" s="154">
        <f t="shared" si="494"/>
        <v>0</v>
      </c>
      <c r="AW285" s="154">
        <f t="shared" si="494"/>
        <v>0</v>
      </c>
      <c r="AX285" s="154">
        <f t="shared" si="494"/>
        <v>0</v>
      </c>
      <c r="AY285" s="154">
        <f t="shared" si="494"/>
        <v>0</v>
      </c>
      <c r="AZ285" s="154">
        <f t="shared" si="494"/>
        <v>0</v>
      </c>
      <c r="BA285" s="154">
        <f t="shared" si="494"/>
        <v>0</v>
      </c>
      <c r="BB285" s="154">
        <f t="shared" si="494"/>
        <v>0</v>
      </c>
      <c r="BC285" s="154">
        <f t="shared" si="494"/>
        <v>0</v>
      </c>
      <c r="BD285" s="154">
        <f t="shared" si="494"/>
        <v>0</v>
      </c>
      <c r="BE285" s="154">
        <f t="shared" si="494"/>
        <v>0</v>
      </c>
      <c r="BF285" s="154">
        <f t="shared" si="494"/>
        <v>0</v>
      </c>
      <c r="BG285" s="154">
        <f t="shared" si="494"/>
        <v>0</v>
      </c>
      <c r="BH285" s="154">
        <f t="shared" si="494"/>
        <v>0</v>
      </c>
      <c r="BI285" s="154">
        <f t="shared" si="494"/>
        <v>0</v>
      </c>
      <c r="BJ285" s="154">
        <f t="shared" si="494"/>
        <v>0</v>
      </c>
      <c r="BK285" s="154">
        <f t="shared" si="494"/>
        <v>0</v>
      </c>
      <c r="BL285" s="154">
        <f t="shared" si="494"/>
        <v>0</v>
      </c>
      <c r="BM285" s="154">
        <f t="shared" si="494"/>
        <v>0</v>
      </c>
      <c r="BN285" s="154">
        <f t="shared" si="494"/>
        <v>0</v>
      </c>
      <c r="BO285" s="154">
        <f t="shared" si="494"/>
        <v>0</v>
      </c>
      <c r="BP285" s="154">
        <f t="shared" ref="BP285:EA285" si="495">IF(AND(BP$165&gt;EOMONTH($E115,$R115*(1-$O115)),BP$165&lt;=EOMONTH($E115,$R115*(1-$O115)+$S115*(1-$O115)+$T115*$O115)),-BP284,0)</f>
        <v>0</v>
      </c>
      <c r="BQ285" s="154">
        <f t="shared" si="495"/>
        <v>0</v>
      </c>
      <c r="BR285" s="154">
        <f t="shared" si="495"/>
        <v>0</v>
      </c>
      <c r="BS285" s="154">
        <f t="shared" si="495"/>
        <v>0</v>
      </c>
      <c r="BT285" s="154">
        <f t="shared" si="495"/>
        <v>0</v>
      </c>
      <c r="BU285" s="154">
        <f t="shared" si="495"/>
        <v>0</v>
      </c>
      <c r="BV285" s="154">
        <f t="shared" si="495"/>
        <v>0</v>
      </c>
      <c r="BW285" s="154">
        <f t="shared" si="495"/>
        <v>0</v>
      </c>
      <c r="BX285" s="154">
        <f t="shared" si="495"/>
        <v>0</v>
      </c>
      <c r="BY285" s="154">
        <f t="shared" si="495"/>
        <v>0</v>
      </c>
      <c r="BZ285" s="154">
        <f t="shared" si="495"/>
        <v>0</v>
      </c>
      <c r="CA285" s="154">
        <f t="shared" si="495"/>
        <v>0</v>
      </c>
      <c r="CB285" s="154">
        <f t="shared" si="495"/>
        <v>0</v>
      </c>
      <c r="CC285" s="154">
        <f t="shared" si="495"/>
        <v>0</v>
      </c>
      <c r="CD285" s="154">
        <f t="shared" si="495"/>
        <v>0</v>
      </c>
      <c r="CE285" s="154">
        <f t="shared" si="495"/>
        <v>0</v>
      </c>
      <c r="CF285" s="154">
        <f t="shared" si="495"/>
        <v>0</v>
      </c>
      <c r="CG285" s="154">
        <f t="shared" si="495"/>
        <v>0</v>
      </c>
      <c r="CH285" s="154">
        <f t="shared" si="495"/>
        <v>0</v>
      </c>
      <c r="CI285" s="154">
        <f t="shared" si="495"/>
        <v>0</v>
      </c>
      <c r="CJ285" s="154">
        <f t="shared" si="495"/>
        <v>0</v>
      </c>
      <c r="CK285" s="154">
        <f t="shared" si="495"/>
        <v>0</v>
      </c>
      <c r="CL285" s="154">
        <f t="shared" si="495"/>
        <v>0</v>
      </c>
      <c r="CM285" s="154">
        <f t="shared" si="495"/>
        <v>0</v>
      </c>
      <c r="CN285" s="154">
        <f t="shared" si="495"/>
        <v>0</v>
      </c>
      <c r="CO285" s="154">
        <f t="shared" si="495"/>
        <v>0</v>
      </c>
      <c r="CP285" s="154">
        <f t="shared" si="495"/>
        <v>0</v>
      </c>
      <c r="CQ285" s="154">
        <f t="shared" si="495"/>
        <v>0</v>
      </c>
      <c r="CR285" s="154">
        <f t="shared" si="495"/>
        <v>0</v>
      </c>
      <c r="CS285" s="154">
        <f t="shared" si="495"/>
        <v>0</v>
      </c>
      <c r="CT285" s="154">
        <f t="shared" si="495"/>
        <v>0</v>
      </c>
      <c r="CU285" s="154">
        <f t="shared" si="495"/>
        <v>0</v>
      </c>
      <c r="CV285" s="154">
        <f t="shared" si="495"/>
        <v>0</v>
      </c>
      <c r="CW285" s="154">
        <f t="shared" si="495"/>
        <v>0</v>
      </c>
      <c r="CX285" s="154">
        <f t="shared" si="495"/>
        <v>0</v>
      </c>
      <c r="CY285" s="154">
        <f t="shared" si="495"/>
        <v>0</v>
      </c>
      <c r="CZ285" s="154">
        <f t="shared" si="495"/>
        <v>0</v>
      </c>
      <c r="DA285" s="154">
        <f t="shared" si="495"/>
        <v>0</v>
      </c>
      <c r="DB285" s="154">
        <f t="shared" si="495"/>
        <v>0</v>
      </c>
      <c r="DC285" s="154">
        <f t="shared" si="495"/>
        <v>0</v>
      </c>
      <c r="DD285" s="154">
        <f t="shared" si="495"/>
        <v>0</v>
      </c>
      <c r="DE285" s="154">
        <f t="shared" si="495"/>
        <v>0</v>
      </c>
      <c r="DF285" s="154">
        <f t="shared" si="495"/>
        <v>0</v>
      </c>
      <c r="DG285" s="154">
        <f t="shared" si="495"/>
        <v>0</v>
      </c>
      <c r="DH285" s="154">
        <f t="shared" si="495"/>
        <v>0</v>
      </c>
      <c r="DI285" s="154">
        <f t="shared" si="495"/>
        <v>0</v>
      </c>
      <c r="DJ285" s="154">
        <f t="shared" si="495"/>
        <v>0</v>
      </c>
      <c r="DK285" s="154">
        <f t="shared" si="495"/>
        <v>0</v>
      </c>
      <c r="DL285" s="154">
        <f t="shared" si="495"/>
        <v>0</v>
      </c>
      <c r="DM285" s="154">
        <f t="shared" si="495"/>
        <v>0</v>
      </c>
      <c r="DN285" s="154">
        <f t="shared" si="495"/>
        <v>0</v>
      </c>
      <c r="DO285" s="154">
        <f t="shared" si="495"/>
        <v>0</v>
      </c>
      <c r="DP285" s="154">
        <f t="shared" si="495"/>
        <v>0</v>
      </c>
      <c r="DQ285" s="154">
        <f t="shared" si="495"/>
        <v>0</v>
      </c>
      <c r="DR285" s="154">
        <f t="shared" si="495"/>
        <v>0</v>
      </c>
      <c r="DS285" s="154">
        <f t="shared" si="495"/>
        <v>0</v>
      </c>
      <c r="DT285" s="154">
        <f t="shared" si="495"/>
        <v>0</v>
      </c>
      <c r="DU285" s="154">
        <f t="shared" si="495"/>
        <v>0</v>
      </c>
      <c r="DV285" s="154">
        <f t="shared" si="495"/>
        <v>0</v>
      </c>
      <c r="DW285" s="154">
        <f t="shared" si="495"/>
        <v>0</v>
      </c>
      <c r="DX285" s="154">
        <f t="shared" si="495"/>
        <v>0</v>
      </c>
      <c r="DY285" s="154">
        <f t="shared" si="495"/>
        <v>0</v>
      </c>
      <c r="DZ285" s="154">
        <f t="shared" si="495"/>
        <v>0</v>
      </c>
      <c r="EA285" s="154">
        <f t="shared" si="495"/>
        <v>0</v>
      </c>
      <c r="EB285" s="154">
        <f t="shared" ref="EB285:GM285" si="496">IF(AND(EB$165&gt;EOMONTH($E115,$R115*(1-$O115)),EB$165&lt;=EOMONTH($E115,$R115*(1-$O115)+$S115*(1-$O115)+$T115*$O115)),-EB284,0)</f>
        <v>0</v>
      </c>
      <c r="EC285" s="154">
        <f t="shared" si="496"/>
        <v>0</v>
      </c>
      <c r="ED285" s="154">
        <f t="shared" si="496"/>
        <v>0</v>
      </c>
      <c r="EE285" s="154">
        <f t="shared" si="496"/>
        <v>0</v>
      </c>
      <c r="EF285" s="154">
        <f t="shared" si="496"/>
        <v>0</v>
      </c>
      <c r="EG285" s="154">
        <f t="shared" si="496"/>
        <v>0</v>
      </c>
      <c r="EH285" s="154">
        <f t="shared" si="496"/>
        <v>0</v>
      </c>
      <c r="EI285" s="154">
        <f t="shared" si="496"/>
        <v>0</v>
      </c>
      <c r="EJ285" s="154">
        <f t="shared" si="496"/>
        <v>0</v>
      </c>
      <c r="EK285" s="154">
        <f t="shared" si="496"/>
        <v>0</v>
      </c>
      <c r="EL285" s="154">
        <f t="shared" si="496"/>
        <v>0</v>
      </c>
      <c r="EM285" s="154">
        <f t="shared" si="496"/>
        <v>0</v>
      </c>
      <c r="EN285" s="154">
        <f t="shared" si="496"/>
        <v>0</v>
      </c>
      <c r="EO285" s="154">
        <f t="shared" si="496"/>
        <v>0</v>
      </c>
      <c r="EP285" s="154">
        <f t="shared" si="496"/>
        <v>0</v>
      </c>
      <c r="EQ285" s="154">
        <f t="shared" si="496"/>
        <v>0</v>
      </c>
      <c r="ER285" s="154">
        <f t="shared" si="496"/>
        <v>0</v>
      </c>
      <c r="ES285" s="154">
        <f t="shared" si="496"/>
        <v>0</v>
      </c>
      <c r="ET285" s="154">
        <f t="shared" si="496"/>
        <v>0</v>
      </c>
      <c r="EU285" s="154">
        <f t="shared" si="496"/>
        <v>0</v>
      </c>
      <c r="EV285" s="154">
        <f t="shared" si="496"/>
        <v>0</v>
      </c>
      <c r="EW285" s="154">
        <f t="shared" si="496"/>
        <v>0</v>
      </c>
      <c r="EX285" s="154">
        <f t="shared" si="496"/>
        <v>0</v>
      </c>
      <c r="EY285" s="154">
        <f t="shared" si="496"/>
        <v>0</v>
      </c>
      <c r="EZ285" s="154">
        <f t="shared" si="496"/>
        <v>0</v>
      </c>
      <c r="FA285" s="154">
        <f t="shared" si="496"/>
        <v>0</v>
      </c>
      <c r="FB285" s="154">
        <f t="shared" si="496"/>
        <v>0</v>
      </c>
      <c r="FC285" s="154">
        <f t="shared" si="496"/>
        <v>0</v>
      </c>
      <c r="FD285" s="154">
        <f t="shared" si="496"/>
        <v>0</v>
      </c>
      <c r="FE285" s="154">
        <f t="shared" si="496"/>
        <v>0</v>
      </c>
      <c r="FF285" s="154">
        <f t="shared" si="496"/>
        <v>0</v>
      </c>
      <c r="FG285" s="154">
        <f t="shared" si="496"/>
        <v>0</v>
      </c>
      <c r="FH285" s="154">
        <f t="shared" si="496"/>
        <v>0</v>
      </c>
      <c r="FI285" s="154">
        <f t="shared" si="496"/>
        <v>0</v>
      </c>
      <c r="FJ285" s="154">
        <f t="shared" si="496"/>
        <v>0</v>
      </c>
      <c r="FK285" s="154">
        <f t="shared" si="496"/>
        <v>0</v>
      </c>
      <c r="FL285" s="154">
        <f t="shared" si="496"/>
        <v>0</v>
      </c>
      <c r="FM285" s="154">
        <f t="shared" si="496"/>
        <v>0</v>
      </c>
      <c r="FN285" s="154">
        <f t="shared" si="496"/>
        <v>0</v>
      </c>
      <c r="FO285" s="154">
        <f t="shared" si="496"/>
        <v>0</v>
      </c>
      <c r="FP285" s="154">
        <f t="shared" si="496"/>
        <v>0</v>
      </c>
      <c r="FQ285" s="154">
        <f t="shared" si="496"/>
        <v>0</v>
      </c>
      <c r="FR285" s="154">
        <f t="shared" si="496"/>
        <v>0</v>
      </c>
      <c r="FS285" s="154">
        <f t="shared" si="496"/>
        <v>0</v>
      </c>
      <c r="FT285" s="154">
        <f t="shared" si="496"/>
        <v>0</v>
      </c>
      <c r="FU285" s="154">
        <f t="shared" si="496"/>
        <v>0</v>
      </c>
      <c r="FV285" s="154">
        <f t="shared" si="496"/>
        <v>0</v>
      </c>
      <c r="FW285" s="154">
        <f t="shared" si="496"/>
        <v>0</v>
      </c>
      <c r="FX285" s="154">
        <f t="shared" si="496"/>
        <v>0</v>
      </c>
      <c r="FY285" s="154">
        <f t="shared" si="496"/>
        <v>0</v>
      </c>
      <c r="FZ285" s="154">
        <f t="shared" si="496"/>
        <v>0</v>
      </c>
      <c r="GA285" s="154">
        <f t="shared" si="496"/>
        <v>0</v>
      </c>
      <c r="GB285" s="154">
        <f t="shared" si="496"/>
        <v>0</v>
      </c>
      <c r="GC285" s="154">
        <f t="shared" si="496"/>
        <v>0</v>
      </c>
      <c r="GD285" s="154">
        <f t="shared" si="496"/>
        <v>0</v>
      </c>
      <c r="GE285" s="154">
        <f t="shared" si="496"/>
        <v>0</v>
      </c>
      <c r="GF285" s="154">
        <f t="shared" si="496"/>
        <v>0</v>
      </c>
      <c r="GG285" s="154">
        <f t="shared" si="496"/>
        <v>0</v>
      </c>
      <c r="GH285" s="154">
        <f t="shared" si="496"/>
        <v>0</v>
      </c>
      <c r="GI285" s="154">
        <f t="shared" si="496"/>
        <v>0</v>
      </c>
      <c r="GJ285" s="154">
        <f t="shared" si="496"/>
        <v>0</v>
      </c>
      <c r="GK285" s="154">
        <f t="shared" si="496"/>
        <v>0</v>
      </c>
      <c r="GL285" s="154">
        <f t="shared" si="496"/>
        <v>0</v>
      </c>
      <c r="GM285" s="154">
        <f t="shared" si="496"/>
        <v>0</v>
      </c>
      <c r="GN285" s="154">
        <f t="shared" ref="GN285:IY285" si="497">IF(AND(GN$165&gt;EOMONTH($E115,$R115*(1-$O115)),GN$165&lt;=EOMONTH($E115,$R115*(1-$O115)+$S115*(1-$O115)+$T115*$O115)),-GN284,0)</f>
        <v>0</v>
      </c>
      <c r="GO285" s="154">
        <f t="shared" si="497"/>
        <v>0</v>
      </c>
      <c r="GP285" s="154">
        <f t="shared" si="497"/>
        <v>0</v>
      </c>
      <c r="GQ285" s="154">
        <f t="shared" si="497"/>
        <v>0</v>
      </c>
      <c r="GR285" s="154">
        <f t="shared" si="497"/>
        <v>0</v>
      </c>
      <c r="GS285" s="154">
        <f t="shared" si="497"/>
        <v>0</v>
      </c>
      <c r="GT285" s="154">
        <f t="shared" si="497"/>
        <v>0</v>
      </c>
      <c r="GU285" s="154">
        <f t="shared" si="497"/>
        <v>0</v>
      </c>
      <c r="GV285" s="154">
        <f t="shared" si="497"/>
        <v>0</v>
      </c>
      <c r="GW285" s="154">
        <f t="shared" si="497"/>
        <v>0</v>
      </c>
      <c r="GX285" s="154">
        <f t="shared" si="497"/>
        <v>0</v>
      </c>
      <c r="GY285" s="154">
        <f t="shared" si="497"/>
        <v>0</v>
      </c>
      <c r="GZ285" s="154">
        <f t="shared" si="497"/>
        <v>0</v>
      </c>
      <c r="HA285" s="154">
        <f t="shared" si="497"/>
        <v>0</v>
      </c>
      <c r="HB285" s="154">
        <f t="shared" si="497"/>
        <v>0</v>
      </c>
      <c r="HC285" s="154">
        <f t="shared" si="497"/>
        <v>0</v>
      </c>
      <c r="HD285" s="154">
        <f t="shared" si="497"/>
        <v>0</v>
      </c>
      <c r="HE285" s="154">
        <f t="shared" si="497"/>
        <v>0</v>
      </c>
      <c r="HF285" s="154">
        <f t="shared" si="497"/>
        <v>0</v>
      </c>
      <c r="HG285" s="154">
        <f t="shared" si="497"/>
        <v>0</v>
      </c>
      <c r="HH285" s="154">
        <f t="shared" si="497"/>
        <v>0</v>
      </c>
      <c r="HI285" s="154">
        <f t="shared" si="497"/>
        <v>0</v>
      </c>
      <c r="HJ285" s="154">
        <f t="shared" si="497"/>
        <v>0</v>
      </c>
      <c r="HK285" s="154">
        <f t="shared" si="497"/>
        <v>0</v>
      </c>
      <c r="HL285" s="154">
        <f t="shared" si="497"/>
        <v>0</v>
      </c>
      <c r="HM285" s="154">
        <f t="shared" si="497"/>
        <v>0</v>
      </c>
      <c r="HN285" s="154">
        <f t="shared" si="497"/>
        <v>0</v>
      </c>
      <c r="HO285" s="154">
        <f t="shared" si="497"/>
        <v>0</v>
      </c>
      <c r="HP285" s="154">
        <f t="shared" si="497"/>
        <v>0</v>
      </c>
      <c r="HQ285" s="154">
        <f t="shared" si="497"/>
        <v>0</v>
      </c>
      <c r="HR285" s="154">
        <f t="shared" si="497"/>
        <v>0</v>
      </c>
      <c r="HS285" s="154">
        <f t="shared" si="497"/>
        <v>0</v>
      </c>
      <c r="HT285" s="154">
        <f t="shared" si="497"/>
        <v>0</v>
      </c>
      <c r="HU285" s="154">
        <f t="shared" si="497"/>
        <v>0</v>
      </c>
      <c r="HV285" s="154">
        <f t="shared" si="497"/>
        <v>0</v>
      </c>
      <c r="HW285" s="154">
        <f t="shared" si="497"/>
        <v>0</v>
      </c>
      <c r="HX285" s="154">
        <f t="shared" si="497"/>
        <v>0</v>
      </c>
      <c r="HY285" s="154">
        <f t="shared" si="497"/>
        <v>0</v>
      </c>
      <c r="HZ285" s="154">
        <f t="shared" si="497"/>
        <v>0</v>
      </c>
      <c r="IA285" s="154">
        <f t="shared" si="497"/>
        <v>0</v>
      </c>
      <c r="IB285" s="154">
        <f t="shared" si="497"/>
        <v>0</v>
      </c>
      <c r="IC285" s="154">
        <f t="shared" si="497"/>
        <v>0</v>
      </c>
      <c r="ID285" s="154">
        <f t="shared" si="497"/>
        <v>0</v>
      </c>
      <c r="IE285" s="154">
        <f t="shared" si="497"/>
        <v>0</v>
      </c>
      <c r="IF285" s="154">
        <f t="shared" si="497"/>
        <v>0</v>
      </c>
      <c r="IG285" s="154">
        <f t="shared" si="497"/>
        <v>0</v>
      </c>
      <c r="IH285" s="154">
        <f t="shared" si="497"/>
        <v>0</v>
      </c>
      <c r="II285" s="154">
        <f t="shared" si="497"/>
        <v>0</v>
      </c>
      <c r="IJ285" s="154">
        <f t="shared" si="497"/>
        <v>0</v>
      </c>
      <c r="IK285" s="154">
        <f t="shared" si="497"/>
        <v>0</v>
      </c>
      <c r="IL285" s="154">
        <f t="shared" si="497"/>
        <v>0</v>
      </c>
      <c r="IM285" s="154">
        <f t="shared" si="497"/>
        <v>0</v>
      </c>
      <c r="IN285" s="154">
        <f t="shared" si="497"/>
        <v>0</v>
      </c>
      <c r="IO285" s="154">
        <f t="shared" si="497"/>
        <v>0</v>
      </c>
      <c r="IP285" s="154">
        <f t="shared" si="497"/>
        <v>0</v>
      </c>
      <c r="IQ285" s="154">
        <f t="shared" si="497"/>
        <v>0</v>
      </c>
      <c r="IR285" s="154">
        <f t="shared" si="497"/>
        <v>0</v>
      </c>
      <c r="IS285" s="154">
        <f t="shared" si="497"/>
        <v>0</v>
      </c>
      <c r="IT285" s="154">
        <f t="shared" si="497"/>
        <v>0</v>
      </c>
      <c r="IU285" s="154">
        <f t="shared" si="497"/>
        <v>0</v>
      </c>
      <c r="IV285" s="154">
        <f t="shared" si="497"/>
        <v>0</v>
      </c>
      <c r="IW285" s="154">
        <f t="shared" si="497"/>
        <v>0</v>
      </c>
      <c r="IX285" s="154">
        <f t="shared" si="497"/>
        <v>0</v>
      </c>
      <c r="IY285" s="154">
        <f t="shared" si="497"/>
        <v>0</v>
      </c>
      <c r="IZ285" s="154">
        <f t="shared" ref="IZ285:LK285" si="498">IF(AND(IZ$165&gt;EOMONTH($E115,$R115*(1-$O115)),IZ$165&lt;=EOMONTH($E115,$R115*(1-$O115)+$S115*(1-$O115)+$T115*$O115)),-IZ284,0)</f>
        <v>0</v>
      </c>
      <c r="JA285" s="154">
        <f t="shared" si="498"/>
        <v>0</v>
      </c>
      <c r="JB285" s="154">
        <f t="shared" si="498"/>
        <v>0</v>
      </c>
      <c r="JC285" s="154">
        <f t="shared" si="498"/>
        <v>0</v>
      </c>
      <c r="JD285" s="154">
        <f t="shared" si="498"/>
        <v>0</v>
      </c>
      <c r="JE285" s="154">
        <f t="shared" si="498"/>
        <v>0</v>
      </c>
      <c r="JF285" s="154">
        <f t="shared" si="498"/>
        <v>0</v>
      </c>
      <c r="JG285" s="154">
        <f t="shared" si="498"/>
        <v>0</v>
      </c>
      <c r="JH285" s="154">
        <f t="shared" si="498"/>
        <v>0</v>
      </c>
      <c r="JI285" s="154">
        <f t="shared" si="498"/>
        <v>0</v>
      </c>
      <c r="JJ285" s="154">
        <f t="shared" si="498"/>
        <v>0</v>
      </c>
      <c r="JK285" s="154">
        <f t="shared" si="498"/>
        <v>0</v>
      </c>
      <c r="JL285" s="154">
        <f t="shared" si="498"/>
        <v>0</v>
      </c>
      <c r="JM285" s="154">
        <f t="shared" si="498"/>
        <v>0</v>
      </c>
      <c r="JN285" s="154">
        <f t="shared" si="498"/>
        <v>0</v>
      </c>
      <c r="JO285" s="154">
        <f t="shared" si="498"/>
        <v>0</v>
      </c>
      <c r="JP285" s="154">
        <f t="shared" si="498"/>
        <v>0</v>
      </c>
      <c r="JQ285" s="154">
        <f t="shared" si="498"/>
        <v>0</v>
      </c>
      <c r="JR285" s="154">
        <f t="shared" si="498"/>
        <v>0</v>
      </c>
      <c r="JS285" s="154">
        <f t="shared" si="498"/>
        <v>0</v>
      </c>
      <c r="JT285" s="154">
        <f t="shared" si="498"/>
        <v>0</v>
      </c>
      <c r="JU285" s="154">
        <f t="shared" si="498"/>
        <v>0</v>
      </c>
      <c r="JV285" s="154">
        <f t="shared" si="498"/>
        <v>0</v>
      </c>
      <c r="JW285" s="154">
        <f t="shared" si="498"/>
        <v>0</v>
      </c>
      <c r="JX285" s="154">
        <f t="shared" si="498"/>
        <v>0</v>
      </c>
      <c r="JY285" s="154">
        <f t="shared" si="498"/>
        <v>0</v>
      </c>
      <c r="JZ285" s="154">
        <f t="shared" si="498"/>
        <v>0</v>
      </c>
      <c r="KA285" s="154">
        <f t="shared" si="498"/>
        <v>0</v>
      </c>
      <c r="KB285" s="154">
        <f t="shared" si="498"/>
        <v>0</v>
      </c>
      <c r="KC285" s="154">
        <f t="shared" si="498"/>
        <v>0</v>
      </c>
      <c r="KD285" s="154">
        <f t="shared" si="498"/>
        <v>0</v>
      </c>
      <c r="KE285" s="154">
        <f t="shared" si="498"/>
        <v>0</v>
      </c>
      <c r="KF285" s="154">
        <f t="shared" si="498"/>
        <v>0</v>
      </c>
      <c r="KG285" s="154">
        <f t="shared" si="498"/>
        <v>0</v>
      </c>
      <c r="KH285" s="154">
        <f t="shared" si="498"/>
        <v>0</v>
      </c>
      <c r="KI285" s="154">
        <f t="shared" si="498"/>
        <v>0</v>
      </c>
      <c r="KJ285" s="154">
        <f t="shared" si="498"/>
        <v>0</v>
      </c>
      <c r="KK285" s="154">
        <f t="shared" si="498"/>
        <v>0</v>
      </c>
      <c r="KL285" s="154">
        <f t="shared" si="498"/>
        <v>0</v>
      </c>
      <c r="KM285" s="154">
        <f t="shared" si="498"/>
        <v>0</v>
      </c>
      <c r="KN285" s="154">
        <f t="shared" si="498"/>
        <v>0</v>
      </c>
      <c r="KO285" s="154">
        <f t="shared" si="498"/>
        <v>0</v>
      </c>
      <c r="KP285" s="154">
        <f t="shared" si="498"/>
        <v>0</v>
      </c>
      <c r="KQ285" s="154">
        <f t="shared" si="498"/>
        <v>0</v>
      </c>
      <c r="KR285" s="154">
        <f t="shared" si="498"/>
        <v>0</v>
      </c>
      <c r="KS285" s="154">
        <f t="shared" si="498"/>
        <v>0</v>
      </c>
      <c r="KT285" s="154">
        <f t="shared" si="498"/>
        <v>0</v>
      </c>
      <c r="KU285" s="154">
        <f t="shared" si="498"/>
        <v>0</v>
      </c>
      <c r="KV285" s="154">
        <f t="shared" si="498"/>
        <v>0</v>
      </c>
      <c r="KW285" s="154">
        <f t="shared" si="498"/>
        <v>0</v>
      </c>
      <c r="KX285" s="154">
        <f t="shared" si="498"/>
        <v>0</v>
      </c>
      <c r="KY285" s="154">
        <f t="shared" si="498"/>
        <v>0</v>
      </c>
      <c r="KZ285" s="154">
        <f t="shared" si="498"/>
        <v>0</v>
      </c>
      <c r="LA285" s="154">
        <f t="shared" si="498"/>
        <v>0</v>
      </c>
      <c r="LB285" s="154">
        <f t="shared" si="498"/>
        <v>0</v>
      </c>
      <c r="LC285" s="154">
        <f t="shared" si="498"/>
        <v>0</v>
      </c>
      <c r="LD285" s="154">
        <f t="shared" si="498"/>
        <v>0</v>
      </c>
      <c r="LE285" s="154">
        <f t="shared" si="498"/>
        <v>0</v>
      </c>
      <c r="LF285" s="154">
        <f t="shared" si="498"/>
        <v>0</v>
      </c>
      <c r="LG285" s="154">
        <f t="shared" si="498"/>
        <v>0</v>
      </c>
      <c r="LH285" s="154">
        <f t="shared" si="498"/>
        <v>0</v>
      </c>
      <c r="LI285" s="154">
        <f t="shared" si="498"/>
        <v>0</v>
      </c>
      <c r="LJ285" s="154">
        <f t="shared" si="498"/>
        <v>0</v>
      </c>
      <c r="LK285" s="154">
        <f t="shared" si="498"/>
        <v>0</v>
      </c>
      <c r="LL285" s="154">
        <f t="shared" ref="LL285:NK285" si="499">IF(AND(LL$165&gt;EOMONTH($E115,$R115*(1-$O115)),LL$165&lt;=EOMONTH($E115,$R115*(1-$O115)+$S115*(1-$O115)+$T115*$O115)),-LL284,0)</f>
        <v>0</v>
      </c>
      <c r="LM285" s="154">
        <f t="shared" si="499"/>
        <v>0</v>
      </c>
      <c r="LN285" s="154">
        <f t="shared" si="499"/>
        <v>0</v>
      </c>
      <c r="LO285" s="154">
        <f t="shared" si="499"/>
        <v>0</v>
      </c>
      <c r="LP285" s="154">
        <f t="shared" si="499"/>
        <v>0</v>
      </c>
      <c r="LQ285" s="154">
        <f t="shared" si="499"/>
        <v>0</v>
      </c>
      <c r="LR285" s="154">
        <f t="shared" si="499"/>
        <v>0</v>
      </c>
      <c r="LS285" s="154">
        <f t="shared" si="499"/>
        <v>0</v>
      </c>
      <c r="LT285" s="154">
        <f t="shared" si="499"/>
        <v>0</v>
      </c>
      <c r="LU285" s="154">
        <f t="shared" si="499"/>
        <v>0</v>
      </c>
      <c r="LV285" s="154">
        <f t="shared" si="499"/>
        <v>0</v>
      </c>
      <c r="LW285" s="154">
        <f t="shared" si="499"/>
        <v>0</v>
      </c>
      <c r="LX285" s="154">
        <f t="shared" si="499"/>
        <v>0</v>
      </c>
      <c r="LY285" s="154">
        <f t="shared" si="499"/>
        <v>0</v>
      </c>
      <c r="LZ285" s="154">
        <f t="shared" si="499"/>
        <v>0</v>
      </c>
      <c r="MA285" s="154">
        <f t="shared" si="499"/>
        <v>0</v>
      </c>
      <c r="MB285" s="154">
        <f t="shared" si="499"/>
        <v>0</v>
      </c>
      <c r="MC285" s="154">
        <f t="shared" si="499"/>
        <v>0</v>
      </c>
      <c r="MD285" s="154">
        <f t="shared" si="499"/>
        <v>0</v>
      </c>
      <c r="ME285" s="154">
        <f t="shared" si="499"/>
        <v>0</v>
      </c>
      <c r="MF285" s="154">
        <f t="shared" si="499"/>
        <v>0</v>
      </c>
      <c r="MG285" s="154">
        <f t="shared" si="499"/>
        <v>0</v>
      </c>
      <c r="MH285" s="154">
        <f t="shared" si="499"/>
        <v>0</v>
      </c>
      <c r="MI285" s="154">
        <f t="shared" si="499"/>
        <v>0</v>
      </c>
      <c r="MJ285" s="154">
        <f t="shared" si="499"/>
        <v>0</v>
      </c>
      <c r="MK285" s="154">
        <f t="shared" si="499"/>
        <v>0</v>
      </c>
      <c r="ML285" s="154">
        <f t="shared" si="499"/>
        <v>0</v>
      </c>
      <c r="MM285" s="154">
        <f t="shared" si="499"/>
        <v>0</v>
      </c>
      <c r="MN285" s="154">
        <f t="shared" si="499"/>
        <v>0</v>
      </c>
      <c r="MO285" s="154">
        <f t="shared" si="499"/>
        <v>0</v>
      </c>
      <c r="MP285" s="154">
        <f t="shared" si="499"/>
        <v>0</v>
      </c>
      <c r="MQ285" s="154">
        <f t="shared" si="499"/>
        <v>0</v>
      </c>
      <c r="MR285" s="154">
        <f t="shared" si="499"/>
        <v>0</v>
      </c>
      <c r="MS285" s="154">
        <f t="shared" si="499"/>
        <v>0</v>
      </c>
      <c r="MT285" s="154">
        <f t="shared" si="499"/>
        <v>0</v>
      </c>
      <c r="MU285" s="154">
        <f t="shared" si="499"/>
        <v>0</v>
      </c>
      <c r="MV285" s="154">
        <f t="shared" si="499"/>
        <v>0</v>
      </c>
      <c r="MW285" s="154">
        <f t="shared" si="499"/>
        <v>0</v>
      </c>
      <c r="MX285" s="154">
        <f t="shared" si="499"/>
        <v>0</v>
      </c>
      <c r="MY285" s="154">
        <f t="shared" si="499"/>
        <v>0</v>
      </c>
      <c r="MZ285" s="154">
        <f t="shared" si="499"/>
        <v>0</v>
      </c>
      <c r="NA285" s="154">
        <f t="shared" si="499"/>
        <v>0</v>
      </c>
      <c r="NB285" s="154">
        <f t="shared" si="499"/>
        <v>0</v>
      </c>
      <c r="NC285" s="154">
        <f t="shared" si="499"/>
        <v>0</v>
      </c>
      <c r="ND285" s="154">
        <f t="shared" si="499"/>
        <v>0</v>
      </c>
      <c r="NE285" s="154">
        <f t="shared" si="499"/>
        <v>0</v>
      </c>
      <c r="NF285" s="154">
        <f t="shared" si="499"/>
        <v>0</v>
      </c>
      <c r="NG285" s="154">
        <f t="shared" si="499"/>
        <v>0</v>
      </c>
      <c r="NH285" s="154">
        <f t="shared" si="499"/>
        <v>0</v>
      </c>
      <c r="NI285" s="154">
        <f t="shared" si="499"/>
        <v>0</v>
      </c>
      <c r="NJ285" s="154">
        <f t="shared" si="499"/>
        <v>0</v>
      </c>
      <c r="NK285" s="157">
        <f t="shared" si="499"/>
        <v>0</v>
      </c>
    </row>
    <row r="286" spans="1:375" x14ac:dyDescent="0.25">
      <c r="A286" s="156">
        <f t="shared" ca="1" si="475"/>
        <v>488334.41373988154</v>
      </c>
      <c r="B286" s="48" t="s">
        <v>103</v>
      </c>
      <c r="C286" s="153" t="s">
        <v>145</v>
      </c>
      <c r="D286" s="154">
        <f>IF(OR(D$165&lt;=EOMONTH($E115,$R115*(1-$O115)),D$165&gt;EOMONTH($E115,$P115*12*(1-$O115)+$Q115*12*$O115+$R115*(1-$O115))),0,IF($X115="NNN",SUM(Expenses!B$20:B$24)*$F115,IF($X115="FSG",0,IF($X115="MG",SUMPRODUCT(Expenses!B$20:B$24,$Z115:$Z119)*$F115,MAX((Expenses!B$20-$AB115/12)*$AA115*$F115,0)+MAX((Expenses!B$21-$AB116/12)*$AA116*$F115,0)+MAX((Expenses!B$22-$AB117/12)*$AA117*$F115,0)+MAX((Expenses!B$23-$AB118/12)*$AA118*$F115,0)+MAX((Expenses!B$24-$AB119/12)*$AA119*$F115,0)))))</f>
        <v>0</v>
      </c>
      <c r="E286" s="154">
        <f>IF(OR(E$165&lt;=EOMONTH($E115,$R115*(1-$O115)),E$165&gt;EOMONTH($E115,$P115*12*(1-$O115)+$Q115*12*$O115+$R115*(1-$O115))),0,IF($X115="NNN",SUM(Expenses!C$20:C$24)*$F115,IF($X115="FSG",0,IF($X115="MG",SUMPRODUCT(Expenses!C$20:C$24,$Z115:$Z119)*$F115,MAX((Expenses!C$20-$AB115/12)*$AA115*$F115,0)+MAX((Expenses!C$21-$AB116/12)*$AA116*$F115,0)+MAX((Expenses!C$22-$AB117/12)*$AA117*$F115,0)+MAX((Expenses!C$23-$AB118/12)*$AA118*$F115,0)+MAX((Expenses!C$24-$AB119/12)*$AA119*$F115,0)))))</f>
        <v>0</v>
      </c>
      <c r="F286" s="154">
        <f>IF(OR(F$165&lt;=EOMONTH($E115,$R115*(1-$O115)),F$165&gt;EOMONTH($E115,$P115*12*(1-$O115)+$Q115*12*$O115+$R115*(1-$O115))),0,IF($X115="NNN",SUM(Expenses!D$20:D$24)*$F115,IF($X115="FSG",0,IF($X115="MG",SUMPRODUCT(Expenses!D$20:D$24,$Z115:$Z119)*$F115,MAX((Expenses!D$20-$AB115/12)*$AA115*$F115,0)+MAX((Expenses!D$21-$AB116/12)*$AA116*$F115,0)+MAX((Expenses!D$22-$AB117/12)*$AA117*$F115,0)+MAX((Expenses!D$23-$AB118/12)*$AA118*$F115,0)+MAX((Expenses!D$24-$AB119/12)*$AA119*$F115,0)))))</f>
        <v>0</v>
      </c>
      <c r="G286" s="154">
        <f>IF(OR(G$165&lt;=EOMONTH($E115,$R115*(1-$O115)),G$165&gt;EOMONTH($E115,$P115*12*(1-$O115)+$Q115*12*$O115+$R115*(1-$O115))),0,IF($X115="NNN",SUM(Expenses!E$20:E$24)*$F115,IF($X115="FSG",0,IF($X115="MG",SUMPRODUCT(Expenses!E$20:E$24,$Z115:$Z119)*$F115,MAX((Expenses!E$20-$AB115/12)*$AA115*$F115,0)+MAX((Expenses!E$21-$AB116/12)*$AA116*$F115,0)+MAX((Expenses!E$22-$AB117/12)*$AA117*$F115,0)+MAX((Expenses!E$23-$AB118/12)*$AA118*$F115,0)+MAX((Expenses!E$24-$AB119/12)*$AA119*$F115,0)))))</f>
        <v>0</v>
      </c>
      <c r="H286" s="154">
        <f>IF(OR(H$165&lt;=EOMONTH($E115,$R115*(1-$O115)),H$165&gt;EOMONTH($E115,$P115*12*(1-$O115)+$Q115*12*$O115+$R115*(1-$O115))),0,IF($X115="NNN",SUM(Expenses!F$20:F$24)*$F115,IF($X115="FSG",0,IF($X115="MG",SUMPRODUCT(Expenses!F$20:F$24,$Z115:$Z119)*$F115,MAX((Expenses!F$20-$AB115/12)*$AA115*$F115,0)+MAX((Expenses!F$21-$AB116/12)*$AA116*$F115,0)+MAX((Expenses!F$22-$AB117/12)*$AA117*$F115,0)+MAX((Expenses!F$23-$AB118/12)*$AA118*$F115,0)+MAX((Expenses!F$24-$AB119/12)*$AA119*$F115,0)))))</f>
        <v>0</v>
      </c>
      <c r="I286" s="154">
        <f ca="1">IF(OR(I$165&lt;=EOMONTH($E115,$R115*(1-$O115)),I$165&gt;EOMONTH($E115,$P115*12*(1-$O115)+$Q115*12*$O115+$R115*(1-$O115))),0,IF($X115="NNN",SUM(Expenses!G$20:G$24)*$F115,IF($X115="FSG",0,IF($X115="MG",SUMPRODUCT(Expenses!G$20:G$24,$Z115:$Z119)*$F115,MAX((Expenses!G$20-$AB115/12)*$AA115*$F115,0)+MAX((Expenses!G$21-$AB116/12)*$AA116*$F115,0)+MAX((Expenses!G$22-$AB117/12)*$AA117*$F115,0)+MAX((Expenses!G$23-$AB118/12)*$AA118*$F115,0)+MAX((Expenses!G$24-$AB119/12)*$AA119*$F115,0)))))</f>
        <v>2555.0255988070789</v>
      </c>
      <c r="J286" s="154">
        <f ca="1">IF(OR(J$165&lt;=EOMONTH($E115,$R115*(1-$O115)),J$165&gt;EOMONTH($E115,$P115*12*(1-$O115)+$Q115*12*$O115+$R115*(1-$O115))),0,IF($X115="NNN",SUM(Expenses!H$20:H$24)*$F115,IF($X115="FSG",0,IF($X115="MG",SUMPRODUCT(Expenses!H$20:H$24,$Z115:$Z119)*$F115,MAX((Expenses!H$20-$AB115/12)*$AA115*$F115,0)+MAX((Expenses!H$21-$AB116/12)*$AA116*$F115,0)+MAX((Expenses!H$22-$AB117/12)*$AA117*$F115,0)+MAX((Expenses!H$23-$AB118/12)*$AA118*$F115,0)+MAX((Expenses!H$24-$AB119/12)*$AA119*$F115,0)))))</f>
        <v>2729.2279892135925</v>
      </c>
      <c r="K286" s="154">
        <f ca="1">IF(OR(K$165&lt;=EOMONTH($E115,$R115*(1-$O115)),K$165&gt;EOMONTH($E115,$P115*12*(1-$O115)+$Q115*12*$O115+$R115*(1-$O115))),0,IF($X115="NNN",SUM(Expenses!I$20:I$24)*$F115,IF($X115="FSG",0,IF($X115="MG",SUMPRODUCT(Expenses!I$20:I$24,$Z115:$Z119)*$F115,MAX((Expenses!I$20-$AB115/12)*$AA115*$F115,0)+MAX((Expenses!I$21-$AB116/12)*$AA116*$F115,0)+MAX((Expenses!I$22-$AB117/12)*$AA117*$F115,0)+MAX((Expenses!I$23-$AB118/12)*$AA118*$F115,0)+MAX((Expenses!I$24-$AB119/12)*$AA119*$F115,0)))))</f>
        <v>2730.1835896031512</v>
      </c>
      <c r="L286" s="154">
        <f ca="1">IF(OR(L$165&lt;=EOMONTH($E115,$R115*(1-$O115)),L$165&gt;EOMONTH($E115,$P115*12*(1-$O115)+$Q115*12*$O115+$R115*(1-$O115))),0,IF($X115="NNN",SUM(Expenses!J$20:J$24)*$F115,IF($X115="FSG",0,IF($X115="MG",SUMPRODUCT(Expenses!J$20:J$24,$Z115:$Z119)*$F115,MAX((Expenses!J$20-$AB115/12)*$AA115*$F115,0)+MAX((Expenses!J$21-$AB116/12)*$AA116*$F115,0)+MAX((Expenses!J$22-$AB117/12)*$AA117*$F115,0)+MAX((Expenses!J$23-$AB118/12)*$AA118*$F115,0)+MAX((Expenses!J$24-$AB119/12)*$AA119*$F115,0)))))</f>
        <v>2731.1415467610655</v>
      </c>
      <c r="M286" s="154">
        <f ca="1">IF(OR(M$165&lt;=EOMONTH($E115,$R115*(1-$O115)),M$165&gt;EOMONTH($E115,$P115*12*(1-$O115)+$Q115*12*$O115+$R115*(1-$O115))),0,IF($X115="NNN",SUM(Expenses!K$20:K$24)*$F115,IF($X115="FSG",0,IF($X115="MG",SUMPRODUCT(Expenses!K$20:K$24,$Z115:$Z119)*$F115,MAX((Expenses!K$20-$AB115/12)*$AA115*$F115,0)+MAX((Expenses!K$21-$AB116/12)*$AA116*$F115,0)+MAX((Expenses!K$22-$AB117/12)*$AA117*$F115,0)+MAX((Expenses!K$23-$AB118/12)*$AA118*$F115,0)+MAX((Expenses!K$24-$AB119/12)*$AA119*$F115,0)))))</f>
        <v>2732.1018664997614</v>
      </c>
      <c r="N286" s="154">
        <f ca="1">IF(OR(N$165&lt;=EOMONTH($E115,$R115*(1-$O115)),N$165&gt;EOMONTH($E115,$P115*12*(1-$O115)+$Q115*12*$O115+$R115*(1-$O115))),0,IF($X115="NNN",SUM(Expenses!L$20:L$24)*$F115,IF($X115="FSG",0,IF($X115="MG",SUMPRODUCT(Expenses!L$20:L$24,$Z115:$Z119)*$F115,MAX((Expenses!L$20-$AB115/12)*$AA115*$F115,0)+MAX((Expenses!L$21-$AB116/12)*$AA116*$F115,0)+MAX((Expenses!L$22-$AB117/12)*$AA117*$F115,0)+MAX((Expenses!L$23-$AB118/12)*$AA118*$F115,0)+MAX((Expenses!L$24-$AB119/12)*$AA119*$F115,0)))))</f>
        <v>2733.0645546460005</v>
      </c>
      <c r="O286" s="154">
        <f ca="1">IF(OR(O$165&lt;=EOMONTH($E115,$R115*(1-$O115)),O$165&gt;EOMONTH($E115,$P115*12*(1-$O115)+$Q115*12*$O115+$R115*(1-$O115))),0,IF($X115="NNN",SUM(Expenses!M$20:M$24)*$F115,IF($X115="FSG",0,IF($X115="MG",SUMPRODUCT(Expenses!M$20:M$24,$Z115:$Z119)*$F115,MAX((Expenses!M$20-$AB115/12)*$AA115*$F115,0)+MAX((Expenses!M$21-$AB116/12)*$AA116*$F115,0)+MAX((Expenses!M$22-$AB117/12)*$AA117*$F115,0)+MAX((Expenses!M$23-$AB118/12)*$AA118*$F115,0)+MAX((Expenses!M$24-$AB119/12)*$AA119*$F115,0)))))</f>
        <v>2745.5992025331429</v>
      </c>
      <c r="P286" s="154">
        <f ca="1">IF(OR(P$165&lt;=EOMONTH($E115,$R115*(1-$O115)),P$165&gt;EOMONTH($E115,$P115*12*(1-$O115)+$Q115*12*$O115+$R115*(1-$O115))),0,IF($X115="NNN",SUM(Expenses!N$20:N$24)*$F115,IF($X115="FSG",0,IF($X115="MG",SUMPRODUCT(Expenses!N$20:N$24,$Z115:$Z119)*$F115,MAX((Expenses!N$20-$AB115/12)*$AA115*$F115,0)+MAX((Expenses!N$21-$AB116/12)*$AA116*$F115,0)+MAX((Expenses!N$22-$AB117/12)*$AA117*$F115,0)+MAX((Expenses!N$23-$AB118/12)*$AA118*$F115,0)+MAX((Expenses!N$24-$AB119/12)*$AA119*$F115,0)))))</f>
        <v>2784.3992652995184</v>
      </c>
      <c r="Q286" s="154">
        <f ca="1">IF(OR(Q$165&lt;=EOMONTH($E115,$R115*(1-$O115)),Q$165&gt;EOMONTH($E115,$P115*12*(1-$O115)+$Q115*12*$O115+$R115*(1-$O115))),0,IF($X115="NNN",SUM(Expenses!O$20:O$24)*$F115,IF($X115="FSG",0,IF($X115="MG",SUMPRODUCT(Expenses!O$20:O$24,$Z115:$Z119)*$F115,MAX((Expenses!O$20-$AB115/12)*$AA115*$F115,0)+MAX((Expenses!O$21-$AB116/12)*$AA116*$F115,0)+MAX((Expenses!O$22-$AB117/12)*$AA117*$F115,0)+MAX((Expenses!O$23-$AB118/12)*$AA118*$F115,0)+MAX((Expenses!O$24-$AB119/12)*$AA119*$F115,0)))))</f>
        <v>2790.5665680024531</v>
      </c>
      <c r="R286" s="154">
        <f ca="1">IF(OR(R$165&lt;=EOMONTH($E115,$R115*(1-$O115)),R$165&gt;EOMONTH($E115,$P115*12*(1-$O115)+$Q115*12*$O115+$R115*(1-$O115))),0,IF($X115="NNN",SUM(Expenses!P$20:P$24)*$F115,IF($X115="FSG",0,IF($X115="MG",SUMPRODUCT(Expenses!P$20:P$24,$Z115:$Z119)*$F115,MAX((Expenses!P$20-$AB115/12)*$AA115*$F115,0)+MAX((Expenses!P$21-$AB116/12)*$AA116*$F115,0)+MAX((Expenses!P$22-$AB117/12)*$AA117*$F115,0)+MAX((Expenses!P$23-$AB118/12)*$AA118*$F115,0)+MAX((Expenses!P$24-$AB119/12)*$AA119*$F115,0)))))</f>
        <v>2791.5387883344206</v>
      </c>
      <c r="S286" s="154">
        <f ca="1">IF(OR(S$165&lt;=EOMONTH($E115,$R115*(1-$O115)),S$165&gt;EOMONTH($E115,$P115*12*(1-$O115)+$Q115*12*$O115+$R115*(1-$O115))),0,IF($X115="NNN",SUM(Expenses!Q$20:Q$24)*$F115,IF($X115="FSG",0,IF($X115="MG",SUMPRODUCT(Expenses!Q$20:Q$24,$Z115:$Z119)*$F115,MAX((Expenses!Q$20-$AB115/12)*$AA115*$F115,0)+MAX((Expenses!Q$21-$AB116/12)*$AA116*$F115,0)+MAX((Expenses!Q$22-$AB117/12)*$AA117*$F115,0)+MAX((Expenses!Q$23-$AB118/12)*$AA118*$F115,0)+MAX((Expenses!Q$24-$AB119/12)*$AA119*$F115,0)))))</f>
        <v>2792.5134064240046</v>
      </c>
      <c r="T286" s="154">
        <f ca="1">IF(OR(T$165&lt;=EOMONTH($E115,$R115*(1-$O115)),T$165&gt;EOMONTH($E115,$P115*12*(1-$O115)+$Q115*12*$O115+$R115*(1-$O115))),0,IF($X115="NNN",SUM(Expenses!R$20:R$24)*$F115,IF($X115="FSG",0,IF($X115="MG",SUMPRODUCT(Expenses!R$20:R$24,$Z115:$Z119)*$F115,MAX((Expenses!R$20-$AB115/12)*$AA115*$F115,0)+MAX((Expenses!R$21-$AB116/12)*$AA116*$F115,0)+MAX((Expenses!R$22-$AB117/12)*$AA117*$F115,0)+MAX((Expenses!R$23-$AB118/12)*$AA118*$F115,0)+MAX((Expenses!R$24-$AB119/12)*$AA119*$F115,0)))))</f>
        <v>2793.490428184723</v>
      </c>
      <c r="U286" s="154">
        <f ca="1">IF(OR(U$165&lt;=EOMONTH($E115,$R115*(1-$O115)),U$165&gt;EOMONTH($E115,$P115*12*(1-$O115)+$Q115*12*$O115+$R115*(1-$O115))),0,IF($X115="NNN",SUM(Expenses!S$20:S$24)*$F115,IF($X115="FSG",0,IF($X115="MG",SUMPRODUCT(Expenses!S$20:S$24,$Z115:$Z119)*$F115,MAX((Expenses!S$20-$AB115/12)*$AA115*$F115,0)+MAX((Expenses!S$21-$AB116/12)*$AA116*$F115,0)+MAX((Expenses!S$22-$AB117/12)*$AA117*$F115,0)+MAX((Expenses!S$23-$AB118/12)*$AA118*$F115,0)+MAX((Expenses!S$24-$AB119/12)*$AA119*$F115,0)))))</f>
        <v>2794.4698595446762</v>
      </c>
      <c r="V286" s="154">
        <f ca="1">IF(OR(V$165&lt;=EOMONTH($E115,$R115*(1-$O115)),V$165&gt;EOMONTH($E115,$P115*12*(1-$O115)+$Q115*12*$O115+$R115*(1-$O115))),0,IF($X115="NNN",SUM(Expenses!T$20:T$24)*$F115,IF($X115="FSG",0,IF($X115="MG",SUMPRODUCT(Expenses!T$20:T$24,$Z115:$Z119)*$F115,MAX((Expenses!T$20-$AB115/12)*$AA115*$F115,0)+MAX((Expenses!T$21-$AB116/12)*$AA116*$F115,0)+MAX((Expenses!T$22-$AB117/12)*$AA117*$F115,0)+MAX((Expenses!T$23-$AB118/12)*$AA118*$F115,0)+MAX((Expenses!T$24-$AB119/12)*$AA119*$F115,0)))))</f>
        <v>2795.4517064465867</v>
      </c>
      <c r="W286" s="154">
        <f ca="1">IF(OR(W$165&lt;=EOMONTH($E115,$R115*(1-$O115)),W$165&gt;EOMONTH($E115,$P115*12*(1-$O115)+$Q115*12*$O115+$R115*(1-$O115))),0,IF($X115="NNN",SUM(Expenses!U$20:U$24)*$F115,IF($X115="FSG",0,IF($X115="MG",SUMPRODUCT(Expenses!U$20:U$24,$Z115:$Z119)*$F115,MAX((Expenses!U$20-$AB115/12)*$AA115*$F115,0)+MAX((Expenses!U$21-$AB116/12)*$AA116*$F115,0)+MAX((Expenses!U$22-$AB117/12)*$AA117*$F115,0)+MAX((Expenses!U$23-$AB118/12)*$AA118*$F115,0)+MAX((Expenses!U$24-$AB119/12)*$AA119*$F115,0)))))</f>
        <v>2796.4359748478323</v>
      </c>
      <c r="X286" s="154">
        <f ca="1">IF(OR(X$165&lt;=EOMONTH($E115,$R115*(1-$O115)),X$165&gt;EOMONTH($E115,$P115*12*(1-$O115)+$Q115*12*$O115+$R115*(1-$O115))),0,IF($X115="NNN",SUM(Expenses!V$20:V$24)*$F115,IF($X115="FSG",0,IF($X115="MG",SUMPRODUCT(Expenses!V$20:V$24,$Z115:$Z119)*$F115,MAX((Expenses!V$20-$AB115/12)*$AA115*$F115,0)+MAX((Expenses!V$21-$AB116/12)*$AA116*$F115,0)+MAX((Expenses!V$22-$AB117/12)*$AA117*$F115,0)+MAX((Expenses!V$23-$AB118/12)*$AA118*$F115,0)+MAX((Expenses!V$24-$AB119/12)*$AA119*$F115,0)))))</f>
        <v>2797.4226707204839</v>
      </c>
      <c r="Y286" s="154">
        <f ca="1">IF(OR(Y$165&lt;=EOMONTH($E115,$R115*(1-$O115)),Y$165&gt;EOMONTH($E115,$P115*12*(1-$O115)+$Q115*12*$O115+$R115*(1-$O115))),0,IF($X115="NNN",SUM(Expenses!W$20:W$24)*$F115,IF($X115="FSG",0,IF($X115="MG",SUMPRODUCT(Expenses!W$20:W$24,$Z115:$Z119)*$F115,MAX((Expenses!W$20-$AB115/12)*$AA115*$F115,0)+MAX((Expenses!W$21-$AB116/12)*$AA116*$F115,0)+MAX((Expenses!W$22-$AB117/12)*$AA117*$F115,0)+MAX((Expenses!W$23-$AB118/12)*$AA118*$F115,0)+MAX((Expenses!W$24-$AB119/12)*$AA119*$F115,0)))))</f>
        <v>2798.4118000513404</v>
      </c>
      <c r="Z286" s="154">
        <f ca="1">IF(OR(Z$165&lt;=EOMONTH($E115,$R115*(1-$O115)),Z$165&gt;EOMONTH($E115,$P115*12*(1-$O115)+$Q115*12*$O115+$R115*(1-$O115))),0,IF($X115="NNN",SUM(Expenses!X$20:X$24)*$F115,IF($X115="FSG",0,IF($X115="MG",SUMPRODUCT(Expenses!X$20:X$24,$Z115:$Z119)*$F115,MAX((Expenses!X$20-$AB115/12)*$AA115*$F115,0)+MAX((Expenses!X$21-$AB116/12)*$AA116*$F115,0)+MAX((Expenses!X$22-$AB117/12)*$AA117*$F115,0)+MAX((Expenses!X$23-$AB118/12)*$AA118*$F115,0)+MAX((Expenses!X$24-$AB119/12)*$AA119*$F115,0)))))</f>
        <v>2799.4033688419663</v>
      </c>
      <c r="AA286" s="154">
        <f ca="1">IF(OR(AA$165&lt;=EOMONTH($E115,$R115*(1-$O115)),AA$165&gt;EOMONTH($E115,$P115*12*(1-$O115)+$Q115*12*$O115+$R115*(1-$O115))),0,IF($X115="NNN",SUM(Expenses!Y$20:Y$24)*$F115,IF($X115="FSG",0,IF($X115="MG",SUMPRODUCT(Expenses!Y$20:Y$24,$Z115:$Z119)*$F115,MAX((Expenses!Y$20-$AB115/12)*$AA115*$F115,0)+MAX((Expenses!Y$21-$AB116/12)*$AA116*$F115,0)+MAX((Expenses!Y$22-$AB117/12)*$AA117*$F115,0)+MAX((Expenses!Y$23-$AB118/12)*$AA118*$F115,0)+MAX((Expenses!Y$24-$AB119/12)*$AA119*$F115,0)))))</f>
        <v>2812.3140561657228</v>
      </c>
      <c r="AB286" s="154">
        <f ca="1">IF(OR(AB$165&lt;=EOMONTH($E115,$R115*(1-$O115)),AB$165&gt;EOMONTH($E115,$P115*12*(1-$O115)+$Q115*12*$O115+$R115*(1-$O115))),0,IF($X115="NNN",SUM(Expenses!Z$20:Z$24)*$F115,IF($X115="FSG",0,IF($X115="MG",SUMPRODUCT(Expenses!Z$20:Z$24,$Z115:$Z119)*$F115,MAX((Expenses!Z$20-$AB115/12)*$AA115*$F115,0)+MAX((Expenses!Z$21-$AB116/12)*$AA116*$F115,0)+MAX((Expenses!Z$22-$AB117/12)*$AA117*$F115,0)+MAX((Expenses!Z$23-$AB118/12)*$AA118*$F115,0)+MAX((Expenses!Z$24-$AB119/12)*$AA119*$F115,0)))))</f>
        <v>3933.031543231235</v>
      </c>
      <c r="AC286" s="154">
        <f ca="1">IF(OR(AC$165&lt;=EOMONTH($E115,$R115*(1-$O115)),AC$165&gt;EOMONTH($E115,$P115*12*(1-$O115)+$Q115*12*$O115+$R115*(1-$O115))),0,IF($X115="NNN",SUM(Expenses!AA$20:AA$24)*$F115,IF($X115="FSG",0,IF($X115="MG",SUMPRODUCT(Expenses!AA$20:AA$24,$Z115:$Z119)*$F115,MAX((Expenses!AA$20-$AB115/12)*$AA115*$F115,0)+MAX((Expenses!AA$21-$AB116/12)*$AA116*$F115,0)+MAX((Expenses!AA$22-$AB117/12)*$AA117*$F115,0)+MAX((Expenses!AA$23-$AB118/12)*$AA118*$F115,0)+MAX((Expenses!AA$24-$AB119/12)*$AA119*$F115,0)))))</f>
        <v>3939.3838650152575</v>
      </c>
      <c r="AD286" s="154">
        <f ca="1">IF(OR(AD$165&lt;=EOMONTH($E115,$R115*(1-$O115)),AD$165&gt;EOMONTH($E115,$P115*12*(1-$O115)+$Q115*12*$O115+$R115*(1-$O115))),0,IF($X115="NNN",SUM(Expenses!AB$20:AB$24)*$F115,IF($X115="FSG",0,IF($X115="MG",SUMPRODUCT(Expenses!AB$20:AB$24,$Z115:$Z119)*$F115,MAX((Expenses!AB$20-$AB115/12)*$AA115*$F115,0)+MAX((Expenses!AB$21-$AB116/12)*$AA116*$F115,0)+MAX((Expenses!AB$22-$AB117/12)*$AA117*$F115,0)+MAX((Expenses!AB$23-$AB118/12)*$AA118*$F115,0)+MAX((Expenses!AB$24-$AB119/12)*$AA119*$F115,0)))))</f>
        <v>3940.3852519571842</v>
      </c>
      <c r="AE286" s="154">
        <f ca="1">IF(OR(AE$165&lt;=EOMONTH($E115,$R115*(1-$O115)),AE$165&gt;EOMONTH($E115,$P115*12*(1-$O115)+$Q115*12*$O115+$R115*(1-$O115))),0,IF($X115="NNN",SUM(Expenses!AC$20:AC$24)*$F115,IF($X115="FSG",0,IF($X115="MG",SUMPRODUCT(Expenses!AC$20:AC$24,$Z115:$Z119)*$F115,MAX((Expenses!AC$20-$AB115/12)*$AA115*$F115,0)+MAX((Expenses!AC$21-$AB116/12)*$AA116*$F115,0)+MAX((Expenses!AC$22-$AB117/12)*$AA117*$F115,0)+MAX((Expenses!AC$23-$AB118/12)*$AA118*$F115,0)+MAX((Expenses!AC$24-$AB119/12)*$AA119*$F115,0)))))</f>
        <v>3941.3891085894556</v>
      </c>
      <c r="AF286" s="154">
        <f ca="1">IF(OR(AF$165&lt;=EOMONTH($E115,$R115*(1-$O115)),AF$165&gt;EOMONTH($E115,$P115*12*(1-$O115)+$Q115*12*$O115+$R115*(1-$O115))),0,IF($X115="NNN",SUM(Expenses!AD$20:AD$24)*$F115,IF($X115="FSG",0,IF($X115="MG",SUMPRODUCT(Expenses!AD$20:AD$24,$Z115:$Z119)*$F115,MAX((Expenses!AD$20-$AB115/12)*$AA115*$F115,0)+MAX((Expenses!AD$21-$AB116/12)*$AA116*$F115,0)+MAX((Expenses!AD$22-$AB117/12)*$AA117*$F115,0)+MAX((Expenses!AD$23-$AB118/12)*$AA118*$F115,0)+MAX((Expenses!AD$24-$AB119/12)*$AA119*$F115,0)))))</f>
        <v>3942.3954410029955</v>
      </c>
      <c r="AG286" s="154">
        <f ca="1">IF(OR(AG$165&lt;=EOMONTH($E115,$R115*(1-$O115)),AG$165&gt;EOMONTH($E115,$P115*12*(1-$O115)+$Q115*12*$O115+$R115*(1-$O115))),0,IF($X115="NNN",SUM(Expenses!AE$20:AE$24)*$F115,IF($X115="FSG",0,IF($X115="MG",SUMPRODUCT(Expenses!AE$20:AE$24,$Z115:$Z119)*$F115,MAX((Expenses!AE$20-$AB115/12)*$AA115*$F115,0)+MAX((Expenses!AE$21-$AB116/12)*$AA116*$F115,0)+MAX((Expenses!AE$22-$AB117/12)*$AA117*$F115,0)+MAX((Expenses!AE$23-$AB118/12)*$AA118*$F115,0)+MAX((Expenses!AE$24-$AB119/12)*$AA119*$F115,0)))))</f>
        <v>3943.4042553037475</v>
      </c>
      <c r="AH286" s="154">
        <f ca="1">IF(OR(AH$165&lt;=EOMONTH($E115,$R115*(1-$O115)),AH$165&gt;EOMONTH($E115,$P115*12*(1-$O115)+$Q115*12*$O115+$R115*(1-$O115))),0,IF($X115="NNN",SUM(Expenses!AF$20:AF$24)*$F115,IF($X115="FSG",0,IF($X115="MG",SUMPRODUCT(Expenses!AF$20:AF$24,$Z115:$Z119)*$F115,MAX((Expenses!AF$20-$AB115/12)*$AA115*$F115,0)+MAX((Expenses!AF$21-$AB116/12)*$AA116*$F115,0)+MAX((Expenses!AF$22-$AB117/12)*$AA117*$F115,0)+MAX((Expenses!AF$23-$AB118/12)*$AA118*$F115,0)+MAX((Expenses!AF$24-$AB119/12)*$AA119*$F115,0)))))</f>
        <v>3944.4155576127146</v>
      </c>
      <c r="AI286" s="154">
        <f ca="1">IF(OR(AI$165&lt;=EOMONTH($E115,$R115*(1-$O115)),AI$165&gt;EOMONTH($E115,$P115*12*(1-$O115)+$Q115*12*$O115+$R115*(1-$O115))),0,IF($X115="NNN",SUM(Expenses!AG$20:AG$24)*$F115,IF($X115="FSG",0,IF($X115="MG",SUMPRODUCT(Expenses!AG$20:AG$24,$Z115:$Z119)*$F115,MAX((Expenses!AG$20-$AB115/12)*$AA115*$F115,0)+MAX((Expenses!AG$21-$AB116/12)*$AA116*$F115,0)+MAX((Expenses!AG$22-$AB117/12)*$AA117*$F115,0)+MAX((Expenses!AG$23-$AB118/12)*$AA118*$F115,0)+MAX((Expenses!AG$24-$AB119/12)*$AA119*$F115,0)))))</f>
        <v>3945.4293540659978</v>
      </c>
      <c r="AJ286" s="154">
        <f ca="1">IF(OR(AJ$165&lt;=EOMONTH($E115,$R115*(1-$O115)),AJ$165&gt;EOMONTH($E115,$P115*12*(1-$O115)+$Q115*12*$O115+$R115*(1-$O115))),0,IF($X115="NNN",SUM(Expenses!AH$20:AH$24)*$F115,IF($X115="FSG",0,IF($X115="MG",SUMPRODUCT(Expenses!AH$20:AH$24,$Z115:$Z119)*$F115,MAX((Expenses!AH$20-$AB115/12)*$AA115*$F115,0)+MAX((Expenses!AH$21-$AB116/12)*$AA116*$F115,0)+MAX((Expenses!AH$22-$AB117/12)*$AA117*$F115,0)+MAX((Expenses!AH$23-$AB118/12)*$AA118*$F115,0)+MAX((Expenses!AH$24-$AB119/12)*$AA119*$F115,0)))))</f>
        <v>3946.4456508148287</v>
      </c>
      <c r="AK286" s="154">
        <f ca="1">IF(OR(AK$165&lt;=EOMONTH($E115,$R115*(1-$O115)),AK$165&gt;EOMONTH($E115,$P115*12*(1-$O115)+$Q115*12*$O115+$R115*(1-$O115))),0,IF($X115="NNN",SUM(Expenses!AI$20:AI$24)*$F115,IF($X115="FSG",0,IF($X115="MG",SUMPRODUCT(Expenses!AI$20:AI$24,$Z115:$Z119)*$F115,MAX((Expenses!AI$20-$AB115/12)*$AA115*$F115,0)+MAX((Expenses!AI$21-$AB116/12)*$AA116*$F115,0)+MAX((Expenses!AI$22-$AB117/12)*$AA117*$F115,0)+MAX((Expenses!AI$23-$AB118/12)*$AA118*$F115,0)+MAX((Expenses!AI$24-$AB119/12)*$AA119*$F115,0)))))</f>
        <v>3947.4644540256113</v>
      </c>
      <c r="AL286" s="154">
        <f ca="1">IF(OR(AL$165&lt;=EOMONTH($E115,$R115*(1-$O115)),AL$165&gt;EOMONTH($E115,$P115*12*(1-$O115)+$Q115*12*$O115+$R115*(1-$O115))),0,IF($X115="NNN",SUM(Expenses!AJ$20:AJ$24)*$F115,IF($X115="FSG",0,IF($X115="MG",SUMPRODUCT(Expenses!AJ$20:AJ$24,$Z115:$Z119)*$F115,MAX((Expenses!AJ$20-$AB115/12)*$AA115*$F115,0)+MAX((Expenses!AJ$21-$AB116/12)*$AA116*$F115,0)+MAX((Expenses!AJ$22-$AB117/12)*$AA117*$F115,0)+MAX((Expenses!AJ$23-$AB118/12)*$AA118*$F115,0)+MAX((Expenses!AJ$24-$AB119/12)*$AA119*$F115,0)))))</f>
        <v>3948.4857698799565</v>
      </c>
      <c r="AM286" s="154">
        <f ca="1">IF(OR(AM$165&lt;=EOMONTH($E115,$R115*(1-$O115)),AM$165&gt;EOMONTH($E115,$P115*12*(1-$O115)+$Q115*12*$O115+$R115*(1-$O115))),0,IF($X115="NNN",SUM(Expenses!AK$20:AK$24)*$F115,IF($X115="FSG",0,IF($X115="MG",SUMPRODUCT(Expenses!AK$20:AK$24,$Z115:$Z119)*$F115,MAX((Expenses!AK$20-$AB115/12)*$AA115*$F115,0)+MAX((Expenses!AK$21-$AB116/12)*$AA116*$F115,0)+MAX((Expenses!AK$22-$AB117/12)*$AA117*$F115,0)+MAX((Expenses!AK$23-$AB118/12)*$AA118*$F115,0)+MAX((Expenses!AK$24-$AB119/12)*$AA119*$F115,0)))))</f>
        <v>3960.49175958672</v>
      </c>
      <c r="AN286" s="154">
        <f ca="1">IF(OR(AN$165&lt;=EOMONTH($E115,$R115*(1-$O115)),AN$165&gt;EOMONTH($E115,$P115*12*(1-$O115)+$Q115*12*$O115+$R115*(1-$O115))),0,IF($X115="NNN",SUM(Expenses!AL$20:AL$24)*$F115,IF($X115="FSG",0,IF($X115="MG",SUMPRODUCT(Expenses!AL$20:AL$24,$Z115:$Z119)*$F115,MAX((Expenses!AL$20-$AB115/12)*$AA115*$F115,0)+MAX((Expenses!AL$21-$AB116/12)*$AA116*$F115,0)+MAX((Expenses!AL$22-$AB117/12)*$AA117*$F115,0)+MAX((Expenses!AL$23-$AB118/12)*$AA118*$F115,0)+MAX((Expenses!AL$24-$AB119/12)*$AA119*$F115,0)))))</f>
        <v>4022.6342978526868</v>
      </c>
      <c r="AO286" s="154">
        <f ca="1">IF(OR(AO$165&lt;=EOMONTH($E115,$R115*(1-$O115)),AO$165&gt;EOMONTH($E115,$P115*12*(1-$O115)+$Q115*12*$O115+$R115*(1-$O115))),0,IF($X115="NNN",SUM(Expenses!AM$20:AM$24)*$F115,IF($X115="FSG",0,IF($X115="MG",SUMPRODUCT(Expenses!AM$20:AM$24,$Z115:$Z119)*$F115,MAX((Expenses!AM$20-$AB115/12)*$AA115*$F115,0)+MAX((Expenses!AM$21-$AB116/12)*$AA116*$F115,0)+MAX((Expenses!AM$22-$AB117/12)*$AA117*$F115,0)+MAX((Expenses!AM$23-$AB118/12)*$AA118*$F115,0)+MAX((Expenses!AM$24-$AB119/12)*$AA119*$F115,0)))))</f>
        <v>4030.4692075269368</v>
      </c>
      <c r="AP286" s="154">
        <f ca="1">IF(OR(AP$165&lt;=EOMONTH($E115,$R115*(1-$O115)),AP$165&gt;EOMONTH($E115,$P115*12*(1-$O115)+$Q115*12*$O115+$R115*(1-$O115))),0,IF($X115="NNN",SUM(Expenses!AN$20:AN$24)*$F115,IF($X115="FSG",0,IF($X115="MG",SUMPRODUCT(Expenses!AN$20:AN$24,$Z115:$Z119)*$F115,MAX((Expenses!AN$20-$AB115/12)*$AA115*$F115,0)+MAX((Expenses!AN$21-$AB116/12)*$AA116*$F115,0)+MAX((Expenses!AN$22-$AB117/12)*$AA117*$F115,0)+MAX((Expenses!AN$23-$AB118/12)*$AA118*$F115,0)+MAX((Expenses!AN$24-$AB119/12)*$AA119*$F115,0)))))</f>
        <v>4031.5006360771204</v>
      </c>
      <c r="AQ286" s="154">
        <f ca="1">IF(OR(AQ$165&lt;=EOMONTH($E115,$R115*(1-$O115)),AQ$165&gt;EOMONTH($E115,$P115*12*(1-$O115)+$Q115*12*$O115+$R115*(1-$O115))),0,IF($X115="NNN",SUM(Expenses!AO$20:AO$24)*$F115,IF($X115="FSG",0,IF($X115="MG",SUMPRODUCT(Expenses!AO$20:AO$24,$Z115:$Z119)*$F115,MAX((Expenses!AO$20-$AB115/12)*$AA115*$F115,0)+MAX((Expenses!AO$21-$AB116/12)*$AA116*$F115,0)+MAX((Expenses!AO$22-$AB117/12)*$AA117*$F115,0)+MAX((Expenses!AO$23-$AB118/12)*$AA118*$F115,0)+MAX((Expenses!AO$24-$AB119/12)*$AA119*$F115,0)))))</f>
        <v>4032.5346084083603</v>
      </c>
      <c r="AR286" s="154">
        <f ca="1">IF(OR(AR$165&lt;=EOMONTH($E115,$R115*(1-$O115)),AR$165&gt;EOMONTH($E115,$P115*12*(1-$O115)+$Q115*12*$O115+$R115*(1-$O115))),0,IF($X115="NNN",SUM(Expenses!AP$20:AP$24)*$F115,IF($X115="FSG",0,IF($X115="MG",SUMPRODUCT(Expenses!AP$20:AP$24,$Z115:$Z119)*$F115,MAX((Expenses!AP$20-$AB115/12)*$AA115*$F115,0)+MAX((Expenses!AP$21-$AB116/12)*$AA116*$F115,0)+MAX((Expenses!AP$22-$AB117/12)*$AA117*$F115,0)+MAX((Expenses!AP$23-$AB118/12)*$AA118*$F115,0)+MAX((Expenses!AP$24-$AB119/12)*$AA119*$F115,0)))))</f>
        <v>4033.5711307943056</v>
      </c>
      <c r="AS286" s="154">
        <f ca="1">IF(OR(AS$165&lt;=EOMONTH($E115,$R115*(1-$O115)),AS$165&gt;EOMONTH($E115,$P115*12*(1-$O115)+$Q115*12*$O115+$R115*(1-$O115))),0,IF($X115="NNN",SUM(Expenses!AQ$20:AQ$24)*$F115,IF($X115="FSG",0,IF($X115="MG",SUMPRODUCT(Expenses!AQ$20:AQ$24,$Z115:$Z119)*$F115,MAX((Expenses!AQ$20-$AB115/12)*$AA115*$F115,0)+MAX((Expenses!AQ$21-$AB116/12)*$AA116*$F115,0)+MAX((Expenses!AQ$22-$AB117/12)*$AA117*$F115,0)+MAX((Expenses!AQ$23-$AB118/12)*$AA118*$F115,0)+MAX((Expenses!AQ$24-$AB119/12)*$AA119*$F115,0)))))</f>
        <v>4034.6102095240803</v>
      </c>
      <c r="AT286" s="154">
        <f ca="1">IF(OR(AT$165&lt;=EOMONTH($E115,$R115*(1-$O115)),AT$165&gt;EOMONTH($E115,$P115*12*(1-$O115)+$Q115*12*$O115+$R115*(1-$O115))),0,IF($X115="NNN",SUM(Expenses!AR$20:AR$24)*$F115,IF($X115="FSG",0,IF($X115="MG",SUMPRODUCT(Expenses!AR$20:AR$24,$Z115:$Z119)*$F115,MAX((Expenses!AR$20-$AB115/12)*$AA115*$F115,0)+MAX((Expenses!AR$21-$AB116/12)*$AA116*$F115,0)+MAX((Expenses!AR$22-$AB117/12)*$AA117*$F115,0)+MAX((Expenses!AR$23-$AB118/12)*$AA118*$F115,0)+MAX((Expenses!AR$24-$AB119/12)*$AA119*$F115,0)))))</f>
        <v>4035.6518509023172</v>
      </c>
      <c r="AU286" s="154">
        <f ca="1">IF(OR(AU$165&lt;=EOMONTH($E115,$R115*(1-$O115)),AU$165&gt;EOMONTH($E115,$P115*12*(1-$O115)+$Q115*12*$O115+$R115*(1-$O115))),0,IF($X115="NNN",SUM(Expenses!AS$20:AS$24)*$F115,IF($X115="FSG",0,IF($X115="MG",SUMPRODUCT(Expenses!AS$20:AS$24,$Z115:$Z119)*$F115,MAX((Expenses!AS$20-$AB115/12)*$AA115*$F115,0)+MAX((Expenses!AS$21-$AB116/12)*$AA116*$F115,0)+MAX((Expenses!AS$22-$AB117/12)*$AA117*$F115,0)+MAX((Expenses!AS$23-$AB118/12)*$AA118*$F115,0)+MAX((Expenses!AS$24-$AB119/12)*$AA119*$F115,0)))))</f>
        <v>4036.6960612491989</v>
      </c>
      <c r="AV286" s="154">
        <f ca="1">IF(OR(AV$165&lt;=EOMONTH($E115,$R115*(1-$O115)),AV$165&gt;EOMONTH($E115,$P115*12*(1-$O115)+$Q115*12*$O115+$R115*(1-$O115))),0,IF($X115="NNN",SUM(Expenses!AT$20:AT$24)*$F115,IF($X115="FSG",0,IF($X115="MG",SUMPRODUCT(Expenses!AT$20:AT$24,$Z115:$Z119)*$F115,MAX((Expenses!AT$20-$AB115/12)*$AA115*$F115,0)+MAX((Expenses!AT$21-$AB116/12)*$AA116*$F115,0)+MAX((Expenses!AT$22-$AB117/12)*$AA117*$F115,0)+MAX((Expenses!AT$23-$AB118/12)*$AA118*$F115,0)+MAX((Expenses!AT$24-$AB119/12)*$AA119*$F115,0)))))</f>
        <v>4037.7428469004944</v>
      </c>
      <c r="AW286" s="154">
        <f ca="1">IF(OR(AW$165&lt;=EOMONTH($E115,$R115*(1-$O115)),AW$165&gt;EOMONTH($E115,$P115*12*(1-$O115)+$Q115*12*$O115+$R115*(1-$O115))),0,IF($X115="NNN",SUM(Expenses!AU$20:AU$24)*$F115,IF($X115="FSG",0,IF($X115="MG",SUMPRODUCT(Expenses!AU$20:AU$24,$Z115:$Z119)*$F115,MAX((Expenses!AU$20-$AB115/12)*$AA115*$F115,0)+MAX((Expenses!AU$21-$AB116/12)*$AA116*$F115,0)+MAX((Expenses!AU$22-$AB117/12)*$AA117*$F115,0)+MAX((Expenses!AU$23-$AB118/12)*$AA118*$F115,0)+MAX((Expenses!AU$24-$AB119/12)*$AA119*$F115,0)))))</f>
        <v>4038.7922142076004</v>
      </c>
      <c r="AX286" s="154">
        <f ca="1">IF(OR(AX$165&lt;=EOMONTH($E115,$R115*(1-$O115)),AX$165&gt;EOMONTH($E115,$P115*12*(1-$O115)+$Q115*12*$O115+$R115*(1-$O115))),0,IF($X115="NNN",SUM(Expenses!AV$20:AV$24)*$F115,IF($X115="FSG",0,IF($X115="MG",SUMPRODUCT(Expenses!AV$20:AV$24,$Z115:$Z119)*$F115,MAX((Expenses!AV$20-$AB115/12)*$AA115*$F115,0)+MAX((Expenses!AV$21-$AB116/12)*$AA116*$F115,0)+MAX((Expenses!AV$22-$AB117/12)*$AA117*$F115,0)+MAX((Expenses!AV$23-$AB118/12)*$AA118*$F115,0)+MAX((Expenses!AV$24-$AB119/12)*$AA119*$F115,0)))))</f>
        <v>4039.8441695375759</v>
      </c>
      <c r="AY286" s="154">
        <f ca="1">IF(OR(AY$165&lt;=EOMONTH($E115,$R115*(1-$O115)),AY$165&gt;EOMONTH($E115,$P115*12*(1-$O115)+$Q115*12*$O115+$R115*(1-$O115))),0,IF($X115="NNN",SUM(Expenses!AW$20:AW$24)*$F115,IF($X115="FSG",0,IF($X115="MG",SUMPRODUCT(Expenses!AW$20:AW$24,$Z115:$Z119)*$F115,MAX((Expenses!AW$20-$AB115/12)*$AA115*$F115,0)+MAX((Expenses!AW$21-$AB116/12)*$AA116*$F115,0)+MAX((Expenses!AW$22-$AB117/12)*$AA117*$F115,0)+MAX((Expenses!AW$23-$AB118/12)*$AA118*$F115,0)+MAX((Expenses!AW$24-$AB119/12)*$AA119*$F115,0)))))</f>
        <v>4052.2103389355429</v>
      </c>
      <c r="AZ286" s="154">
        <f ca="1">IF(OR(AZ$165&lt;=EOMONTH($E115,$R115*(1-$O115)),AZ$165&gt;EOMONTH($E115,$P115*12*(1-$O115)+$Q115*12*$O115+$R115*(1-$O115))),0,IF($X115="NNN",SUM(Expenses!AX$20:AX$24)*$F115,IF($X115="FSG",0,IF($X115="MG",SUMPRODUCT(Expenses!AX$20:AX$24,$Z115:$Z119)*$F115,MAX((Expenses!AX$20-$AB115/12)*$AA115*$F115,0)+MAX((Expenses!AX$21-$AB116/12)*$AA116*$F115,0)+MAX((Expenses!AX$22-$AB117/12)*$AA117*$F115,0)+MAX((Expenses!AX$23-$AB118/12)*$AA118*$F115,0)+MAX((Expenses!AX$24-$AB119/12)*$AA119*$F115,0)))))</f>
        <v>4115.6752298807151</v>
      </c>
      <c r="BA286" s="154">
        <f ca="1">IF(OR(BA$165&lt;=EOMONTH($E115,$R115*(1-$O115)),BA$165&gt;EOMONTH($E115,$P115*12*(1-$O115)+$Q115*12*$O115+$R115*(1-$O115))),0,IF($X115="NNN",SUM(Expenses!AY$20:AY$24)*$F115,IF($X115="FSG",0,IF($X115="MG",SUMPRODUCT(Expenses!AY$20:AY$24,$Z115:$Z119)*$F115,MAX((Expenses!AY$20-$AB115/12)*$AA115*$F115,0)+MAX((Expenses!AY$21-$AB116/12)*$AA116*$F115,0)+MAX((Expenses!AY$22-$AB117/12)*$AA117*$F115,0)+MAX((Expenses!AY$23-$AB118/12)*$AA118*$F115,0)+MAX((Expenses!AY$24-$AB119/12)*$AA119*$F115,0)))))</f>
        <v>4123.7451868451917</v>
      </c>
      <c r="BB286" s="154">
        <f ca="1">IF(OR(BB$165&lt;=EOMONTH($E115,$R115*(1-$O115)),BB$165&gt;EOMONTH($E115,$P115*12*(1-$O115)+$Q115*12*$O115+$R115*(1-$O115))),0,IF($X115="NNN",SUM(Expenses!AZ$20:AZ$24)*$F115,IF($X115="FSG",0,IF($X115="MG",SUMPRODUCT(Expenses!AZ$20:AZ$24,$Z115:$Z119)*$F115,MAX((Expenses!AZ$20-$AB115/12)*$AA115*$F115,0)+MAX((Expenses!AZ$21-$AB116/12)*$AA116*$F115,0)+MAX((Expenses!AZ$22-$AB117/12)*$AA117*$F115,0)+MAX((Expenses!AZ$23-$AB118/12)*$AA118*$F115,0)+MAX((Expenses!AZ$24-$AB119/12)*$AA119*$F115,0)))))</f>
        <v>4124.8075582518813</v>
      </c>
      <c r="BC286" s="154">
        <f ca="1">IF(OR(BC$165&lt;=EOMONTH($E115,$R115*(1-$O115)),BC$165&gt;EOMONTH($E115,$P115*12*(1-$O115)+$Q115*12*$O115+$R115*(1-$O115))),0,IF($X115="NNN",SUM(Expenses!BA$20:BA$24)*$F115,IF($X115="FSG",0,IF($X115="MG",SUMPRODUCT(Expenses!BA$20:BA$24,$Z115:$Z119)*$F115,MAX((Expenses!BA$20-$AB115/12)*$AA115*$F115,0)+MAX((Expenses!BA$21-$AB116/12)*$AA116*$F115,0)+MAX((Expenses!BA$22-$AB117/12)*$AA117*$F115,0)+MAX((Expenses!BA$23-$AB118/12)*$AA118*$F115,0)+MAX((Expenses!BA$24-$AB119/12)*$AA119*$F115,0)))))</f>
        <v>4125.8725497530586</v>
      </c>
      <c r="BD286" s="154">
        <f ca="1">IF(OR(BD$165&lt;=EOMONTH($E115,$R115*(1-$O115)),BD$165&gt;EOMONTH($E115,$P115*12*(1-$O115)+$Q115*12*$O115+$R115*(1-$O115))),0,IF($X115="NNN",SUM(Expenses!BB$20:BB$24)*$F115,IF($X115="FSG",0,IF($X115="MG",SUMPRODUCT(Expenses!BB$20:BB$24,$Z115:$Z119)*$F115,MAX((Expenses!BB$20-$AB115/12)*$AA115*$F115,0)+MAX((Expenses!BB$21-$AB116/12)*$AA116*$F115,0)+MAX((Expenses!BB$22-$AB117/12)*$AA117*$F115,0)+MAX((Expenses!BB$23-$AB118/12)*$AA118*$F115,0)+MAX((Expenses!BB$24-$AB119/12)*$AA119*$F115,0)))))</f>
        <v>4126.9401678105824</v>
      </c>
      <c r="BE286" s="154">
        <f ca="1">IF(OR(BE$165&lt;=EOMONTH($E115,$R115*(1-$O115)),BE$165&gt;EOMONTH($E115,$P115*12*(1-$O115)+$Q115*12*$O115+$R115*(1-$O115))),0,IF($X115="NNN",SUM(Expenses!BC$20:BC$24)*$F115,IF($X115="FSG",0,IF($X115="MG",SUMPRODUCT(Expenses!BC$20:BC$24,$Z115:$Z119)*$F115,MAX((Expenses!BC$20-$AB115/12)*$AA115*$F115,0)+MAX((Expenses!BC$21-$AB116/12)*$AA116*$F115,0)+MAX((Expenses!BC$22-$AB117/12)*$AA117*$F115,0)+MAX((Expenses!BC$23-$AB118/12)*$AA118*$F115,0)+MAX((Expenses!BC$24-$AB119/12)*$AA119*$F115,0)))))</f>
        <v>4128.0104189022504</v>
      </c>
      <c r="BF286" s="154">
        <f ca="1">IF(OR(BF$165&lt;=EOMONTH($E115,$R115*(1-$O115)),BF$165&gt;EOMONTH($E115,$P115*12*(1-$O115)+$Q115*12*$O115+$R115*(1-$O115))),0,IF($X115="NNN",SUM(Expenses!BD$20:BD$24)*$F115,IF($X115="FSG",0,IF($X115="MG",SUMPRODUCT(Expenses!BD$20:BD$24,$Z115:$Z119)*$F115,MAX((Expenses!BD$20-$AB115/12)*$AA115*$F115,0)+MAX((Expenses!BD$21-$AB116/12)*$AA116*$F115,0)+MAX((Expenses!BD$22-$AB117/12)*$AA117*$F115,0)+MAX((Expenses!BD$23-$AB118/12)*$AA118*$F115,0)+MAX((Expenses!BD$24-$AB119/12)*$AA119*$F115,0)))))</f>
        <v>4129.0833095218341</v>
      </c>
      <c r="BG286" s="154">
        <f ca="1">IF(OR(BG$165&lt;=EOMONTH($E115,$R115*(1-$O115)),BG$165&gt;EOMONTH($E115,$P115*12*(1-$O115)+$Q115*12*$O115+$R115*(1-$O115))),0,IF($X115="NNN",SUM(Expenses!BE$20:BE$24)*$F115,IF($X115="FSG",0,IF($X115="MG",SUMPRODUCT(Expenses!BE$20:BE$24,$Z115:$Z119)*$F115,MAX((Expenses!BE$20-$AB115/12)*$AA115*$F115,0)+MAX((Expenses!BE$21-$AB116/12)*$AA116*$F115,0)+MAX((Expenses!BE$22-$AB117/12)*$AA117*$F115,0)+MAX((Expenses!BE$23-$AB118/12)*$AA118*$F115,0)+MAX((Expenses!BE$24-$AB119/12)*$AA119*$F115,0)))))</f>
        <v>4130.1588461791225</v>
      </c>
      <c r="BH286" s="154">
        <f ca="1">IF(OR(BH$165&lt;=EOMONTH($E115,$R115*(1-$O115)),BH$165&gt;EOMONTH($E115,$P115*12*(1-$O115)+$Q115*12*$O115+$R115*(1-$O115))),0,IF($X115="NNN",SUM(Expenses!BF$20:BF$24)*$F115,IF($X115="FSG",0,IF($X115="MG",SUMPRODUCT(Expenses!BF$20:BF$24,$Z115:$Z119)*$F115,MAX((Expenses!BF$20-$AB115/12)*$AA115*$F115,0)+MAX((Expenses!BF$21-$AB116/12)*$AA116*$F115,0)+MAX((Expenses!BF$22-$AB117/12)*$AA117*$F115,0)+MAX((Expenses!BF$23-$AB118/12)*$AA118*$F115,0)+MAX((Expenses!BF$24-$AB119/12)*$AA119*$F115,0)))))</f>
        <v>4131.2370353999577</v>
      </c>
      <c r="BI286" s="154">
        <f ca="1">IF(OR(BI$165&lt;=EOMONTH($E115,$R115*(1-$O115)),BI$165&gt;EOMONTH($E115,$P115*12*(1-$O115)+$Q115*12*$O115+$R115*(1-$O115))),0,IF($X115="NNN",SUM(Expenses!BG$20:BG$24)*$F115,IF($X115="FSG",0,IF($X115="MG",SUMPRODUCT(Expenses!BG$20:BG$24,$Z115:$Z119)*$F115,MAX((Expenses!BG$20-$AB115/12)*$AA115*$F115,0)+MAX((Expenses!BG$21-$AB116/12)*$AA116*$F115,0)+MAX((Expenses!BG$22-$AB117/12)*$AA117*$F115,0)+MAX((Expenses!BG$23-$AB118/12)*$AA118*$F115,0)+MAX((Expenses!BG$24-$AB119/12)*$AA119*$F115,0)))))</f>
        <v>4132.3178837262758</v>
      </c>
      <c r="BJ286" s="154">
        <f ca="1">IF(OR(BJ$165&lt;=EOMONTH($E115,$R115*(1-$O115)),BJ$165&gt;EOMONTH($E115,$P115*12*(1-$O115)+$Q115*12*$O115+$R115*(1-$O115))),0,IF($X115="NNN",SUM(Expenses!BH$20:BH$24)*$F115,IF($X115="FSG",0,IF($X115="MG",SUMPRODUCT(Expenses!BH$20:BH$24,$Z115:$Z119)*$F115,MAX((Expenses!BH$20-$AB115/12)*$AA115*$F115,0)+MAX((Expenses!BH$21-$AB116/12)*$AA116*$F115,0)+MAX((Expenses!BH$22-$AB117/12)*$AA117*$F115,0)+MAX((Expenses!BH$23-$AB118/12)*$AA118*$F115,0)+MAX((Expenses!BH$24-$AB119/12)*$AA119*$F115,0)))))</f>
        <v>4133.4013977161503</v>
      </c>
      <c r="BK286" s="154">
        <f ca="1">IF(OR(BK$165&lt;=EOMONTH($E115,$R115*(1-$O115)),BK$165&gt;EOMONTH($E115,$P115*12*(1-$O115)+$Q115*12*$O115+$R115*(1-$O115))),0,IF($X115="NNN",SUM(Expenses!BI$20:BI$24)*$F115,IF($X115="FSG",0,IF($X115="MG",SUMPRODUCT(Expenses!BI$20:BI$24,$Z115:$Z119)*$F115,MAX((Expenses!BI$20-$AB115/12)*$AA115*$F115,0)+MAX((Expenses!BI$21-$AB116/12)*$AA116*$F115,0)+MAX((Expenses!BI$22-$AB117/12)*$AA117*$F115,0)+MAX((Expenses!BI$23-$AB118/12)*$AA118*$F115,0)+MAX((Expenses!BI$24-$AB119/12)*$AA119*$F115,0)))))</f>
        <v>4146.1385521960565</v>
      </c>
      <c r="BL286" s="154">
        <f ca="1">IF(OR(BL$165&lt;=EOMONTH($E115,$R115*(1-$O115)),BL$165&gt;EOMONTH($E115,$P115*12*(1-$O115)+$Q115*12*$O115+$R115*(1-$O115))),0,IF($X115="NNN",SUM(Expenses!BJ$20:BJ$24)*$F115,IF($X115="FSG",0,IF($X115="MG",SUMPRODUCT(Expenses!BJ$20:BJ$24,$Z115:$Z119)*$F115,MAX((Expenses!BJ$20-$AB115/12)*$AA115*$F115,0)+MAX((Expenses!BJ$21-$AB116/12)*$AA116*$F115,0)+MAX((Expenses!BJ$22-$AB117/12)*$AA117*$F115,0)+MAX((Expenses!BJ$23-$AB118/12)*$AA118*$F115,0)+MAX((Expenses!BJ$24-$AB119/12)*$AA119*$F115,0)))))</f>
        <v>4210.9546279314309</v>
      </c>
      <c r="BM286" s="154">
        <f ca="1">IF(OR(BM$165&lt;=EOMONTH($E115,$R115*(1-$O115)),BM$165&gt;EOMONTH($E115,$P115*12*(1-$O115)+$Q115*12*$O115+$R115*(1-$O115))),0,IF($X115="NNN",SUM(Expenses!BK$20:BK$24)*$F115,IF($X115="FSG",0,IF($X115="MG",SUMPRODUCT(Expenses!BK$20:BK$24,$Z115:$Z119)*$F115,MAX((Expenses!BK$20-$AB115/12)*$AA115*$F115,0)+MAX((Expenses!BK$21-$AB116/12)*$AA116*$F115,0)+MAX((Expenses!BK$22-$AB117/12)*$AA117*$F115,0)+MAX((Expenses!BK$23-$AB118/12)*$AA118*$F115,0)+MAX((Expenses!BK$24-$AB119/12)*$AA119*$F115,0)))))</f>
        <v>4219.266683604842</v>
      </c>
      <c r="BN286" s="154">
        <f ca="1">IF(OR(BN$165&lt;=EOMONTH($E115,$R115*(1-$O115)),BN$165&gt;EOMONTH($E115,$P115*12*(1-$O115)+$Q115*12*$O115+$R115*(1-$O115))),0,IF($X115="NNN",SUM(Expenses!BL$20:BL$24)*$F115,IF($X115="FSG",0,IF($X115="MG",SUMPRODUCT(Expenses!BL$20:BL$24,$Z115:$Z119)*$F115,MAX((Expenses!BL$20-$AB115/12)*$AA115*$F115,0)+MAX((Expenses!BL$21-$AB116/12)*$AA116*$F115,0)+MAX((Expenses!BL$22-$AB117/12)*$AA117*$F115,0)+MAX((Expenses!BL$23-$AB118/12)*$AA118*$F115,0)+MAX((Expenses!BL$24-$AB119/12)*$AA119*$F115,0)))))</f>
        <v>4220.3609261537331</v>
      </c>
      <c r="BO286" s="154">
        <f ca="1">IF(OR(BO$165&lt;=EOMONTH($E115,$R115*(1-$O115)),BO$165&gt;EOMONTH($E115,$P115*12*(1-$O115)+$Q115*12*$O115+$R115*(1-$O115))),0,IF($X115="NNN",SUM(Expenses!BM$20:BM$24)*$F115,IF($X115="FSG",0,IF($X115="MG",SUMPRODUCT(Expenses!BM$20:BM$24,$Z115:$Z119)*$F115,MAX((Expenses!BM$20-$AB115/12)*$AA115*$F115,0)+MAX((Expenses!BM$21-$AB116/12)*$AA116*$F115,0)+MAX((Expenses!BM$22-$AB117/12)*$AA117*$F115,0)+MAX((Expenses!BM$23-$AB118/12)*$AA118*$F115,0)+MAX((Expenses!BM$24-$AB119/12)*$AA119*$F115,0)))))</f>
        <v>4221.4578673999449</v>
      </c>
      <c r="BP286" s="154">
        <f ca="1">IF(OR(BP$165&lt;=EOMONTH($E115,$R115*(1-$O115)),BP$165&gt;EOMONTH($E115,$P115*12*(1-$O115)+$Q115*12*$O115+$R115*(1-$O115))),0,IF($X115="NNN",SUM(Expenses!BN$20:BN$24)*$F115,IF($X115="FSG",0,IF($X115="MG",SUMPRODUCT(Expenses!BN$20:BN$24,$Z115:$Z119)*$F115,MAX((Expenses!BN$20-$AB115/12)*$AA115*$F115,0)+MAX((Expenses!BN$21-$AB116/12)*$AA116*$F115,0)+MAX((Expenses!BN$22-$AB117/12)*$AA117*$F115,0)+MAX((Expenses!BN$23-$AB118/12)*$AA118*$F115,0)+MAX((Expenses!BN$24-$AB119/12)*$AA119*$F115,0)))))</f>
        <v>4222.5575139991952</v>
      </c>
      <c r="BQ286" s="154">
        <f ca="1">IF(OR(BQ$165&lt;=EOMONTH($E115,$R115*(1-$O115)),BQ$165&gt;EOMONTH($E115,$P115*12*(1-$O115)+$Q115*12*$O115+$R115*(1-$O115))),0,IF($X115="NNN",SUM(Expenses!BO$20:BO$24)*$F115,IF($X115="FSG",0,IF($X115="MG",SUMPRODUCT(Expenses!BO$20:BO$24,$Z115:$Z119)*$F115,MAX((Expenses!BO$20-$AB115/12)*$AA115*$F115,0)+MAX((Expenses!BO$21-$AB116/12)*$AA116*$F115,0)+MAX((Expenses!BO$22-$AB117/12)*$AA117*$F115,0)+MAX((Expenses!BO$23-$AB118/12)*$AA118*$F115,0)+MAX((Expenses!BO$24-$AB119/12)*$AA119*$F115,0)))))</f>
        <v>4223.6598726236125</v>
      </c>
      <c r="BR286" s="154">
        <f ca="1">IF(OR(BR$165&lt;=EOMONTH($E115,$R115*(1-$O115)),BR$165&gt;EOMONTH($E115,$P115*12*(1-$O115)+$Q115*12*$O115+$R115*(1-$O115))),0,IF($X115="NNN",SUM(Expenses!BP$20:BP$24)*$F115,IF($X115="FSG",0,IF($X115="MG",SUMPRODUCT(Expenses!BP$20:BP$24,$Z115:$Z119)*$F115,MAX((Expenses!BP$20-$AB115/12)*$AA115*$F115,0)+MAX((Expenses!BP$21-$AB116/12)*$AA116*$F115,0)+MAX((Expenses!BP$22-$AB117/12)*$AA117*$F115,0)+MAX((Expenses!BP$23-$AB118/12)*$AA118*$F115,0)+MAX((Expenses!BP$24-$AB119/12)*$AA119*$F115,0)))))</f>
        <v>4224.7649499617837</v>
      </c>
      <c r="BS286" s="154">
        <f ca="1">IF(OR(BS$165&lt;=EOMONTH($E115,$R115*(1-$O115)),BS$165&gt;EOMONTH($E115,$P115*12*(1-$O115)+$Q115*12*$O115+$R115*(1-$O115))),0,IF($X115="NNN",SUM(Expenses!BQ$20:BQ$24)*$F115,IF($X115="FSG",0,IF($X115="MG",SUMPRODUCT(Expenses!BQ$20:BQ$24,$Z115:$Z119)*$F115,MAX((Expenses!BQ$20-$AB115/12)*$AA115*$F115,0)+MAX((Expenses!BQ$21-$AB116/12)*$AA116*$F115,0)+MAX((Expenses!BQ$22-$AB117/12)*$AA117*$F115,0)+MAX((Expenses!BQ$23-$AB118/12)*$AA118*$F115,0)+MAX((Expenses!BQ$24-$AB119/12)*$AA119*$F115,0)))))</f>
        <v>4225.8727527187912</v>
      </c>
      <c r="BT286" s="154">
        <f ca="1">IF(OR(BT$165&lt;=EOMONTH($E115,$R115*(1-$O115)),BT$165&gt;EOMONTH($E115,$P115*12*(1-$O115)+$Q115*12*$O115+$R115*(1-$O115))),0,IF($X115="NNN",SUM(Expenses!BR$20:BR$24)*$F115,IF($X115="FSG",0,IF($X115="MG",SUMPRODUCT(Expenses!BR$20:BR$24,$Z115:$Z119)*$F115,MAX((Expenses!BR$20-$AB115/12)*$AA115*$F115,0)+MAX((Expenses!BR$21-$AB116/12)*$AA116*$F115,0)+MAX((Expenses!BR$22-$AB117/12)*$AA117*$F115,0)+MAX((Expenses!BR$23-$AB118/12)*$AA118*$F115,0)+MAX((Expenses!BR$24-$AB119/12)*$AA119*$F115,0)))))</f>
        <v>4226.9832876162509</v>
      </c>
      <c r="BU286" s="154">
        <f ca="1">IF(OR(BU$165&lt;=EOMONTH($E115,$R115*(1-$O115)),BU$165&gt;EOMONTH($E115,$P115*12*(1-$O115)+$Q115*12*$O115+$R115*(1-$O115))),0,IF($X115="NNN",SUM(Expenses!BS$20:BS$24)*$F115,IF($X115="FSG",0,IF($X115="MG",SUMPRODUCT(Expenses!BS$20:BS$24,$Z115:$Z119)*$F115,MAX((Expenses!BS$20-$AB115/12)*$AA115*$F115,0)+MAX((Expenses!BS$21-$AB116/12)*$AA116*$F115,0)+MAX((Expenses!BS$22-$AB117/12)*$AA117*$F115,0)+MAX((Expenses!BS$23-$AB118/12)*$AA118*$F115,0)+MAX((Expenses!BS$24-$AB119/12)*$AA119*$F115,0)))))</f>
        <v>4228.096561392359</v>
      </c>
      <c r="BV286" s="154">
        <f ca="1">IF(OR(BV$165&lt;=EOMONTH($E115,$R115*(1-$O115)),BV$165&gt;EOMONTH($E115,$P115*12*(1-$O115)+$Q115*12*$O115+$R115*(1-$O115))),0,IF($X115="NNN",SUM(Expenses!BT$20:BT$24)*$F115,IF($X115="FSG",0,IF($X115="MG",SUMPRODUCT(Expenses!BT$20:BT$24,$Z115:$Z119)*$F115,MAX((Expenses!BT$20-$AB115/12)*$AA115*$F115,0)+MAX((Expenses!BT$21-$AB116/12)*$AA116*$F115,0)+MAX((Expenses!BT$22-$AB117/12)*$AA117*$F115,0)+MAX((Expenses!BT$23-$AB118/12)*$AA118*$F115,0)+MAX((Expenses!BT$24-$AB119/12)*$AA119*$F115,0)))))</f>
        <v>4229.2125808019309</v>
      </c>
      <c r="BW286" s="154">
        <f ca="1">IF(OR(BW$165&lt;=EOMONTH($E115,$R115*(1-$O115)),BW$165&gt;EOMONTH($E115,$P115*12*(1-$O115)+$Q115*12*$O115+$R115*(1-$O115))),0,IF($X115="NNN",SUM(Expenses!BU$20:BU$24)*$F115,IF($X115="FSG",0,IF($X115="MG",SUMPRODUCT(Expenses!BU$20:BU$24,$Z115:$Z119)*$F115,MAX((Expenses!BU$20-$AB115/12)*$AA115*$F115,0)+MAX((Expenses!BU$21-$AB116/12)*$AA116*$F115,0)+MAX((Expenses!BU$22-$AB117/12)*$AA117*$F115,0)+MAX((Expenses!BU$23-$AB118/12)*$AA118*$F115,0)+MAX((Expenses!BU$24-$AB119/12)*$AA119*$F115,0)))))</f>
        <v>4242.3318499162324</v>
      </c>
      <c r="BX286" s="154">
        <f ca="1">IF(OR(BX$165&lt;=EOMONTH($E115,$R115*(1-$O115)),BX$165&gt;EOMONTH($E115,$P115*12*(1-$O115)+$Q115*12*$O115+$R115*(1-$O115))),0,IF($X115="NNN",SUM(Expenses!BV$20:BV$24)*$F115,IF($X115="FSG",0,IF($X115="MG",SUMPRODUCT(Expenses!BV$20:BV$24,$Z115:$Z119)*$F115,MAX((Expenses!BV$20-$AB115/12)*$AA115*$F115,0)+MAX((Expenses!BV$21-$AB116/12)*$AA116*$F115,0)+MAX((Expenses!BV$22-$AB117/12)*$AA117*$F115,0)+MAX((Expenses!BV$23-$AB118/12)*$AA118*$F115,0)+MAX((Expenses!BV$24-$AB119/12)*$AA119*$F115,0)))))</f>
        <v>4308.528590746756</v>
      </c>
      <c r="BY286" s="154">
        <f ca="1">IF(OR(BY$165&lt;=EOMONTH($E115,$R115*(1-$O115)),BY$165&gt;EOMONTH($E115,$P115*12*(1-$O115)+$Q115*12*$O115+$R115*(1-$O115))),0,IF($X115="NNN",SUM(Expenses!BW$20:BW$24)*$F115,IF($X115="FSG",0,IF($X115="MG",SUMPRODUCT(Expenses!BW$20:BW$24,$Z115:$Z119)*$F115,MAX((Expenses!BW$20-$AB115/12)*$AA115*$F115,0)+MAX((Expenses!BW$21-$AB116/12)*$AA116*$F115,0)+MAX((Expenses!BW$22-$AB117/12)*$AA117*$F115,0)+MAX((Expenses!BW$23-$AB118/12)*$AA118*$F115,0)+MAX((Expenses!BW$24-$AB119/12)*$AA119*$F115,0)))))</f>
        <v>4317.0900080903693</v>
      </c>
      <c r="BZ286" s="154">
        <f ca="1">IF(OR(BZ$165&lt;=EOMONTH($E115,$R115*(1-$O115)),BZ$165&gt;EOMONTH($E115,$P115*12*(1-$O115)+$Q115*12*$O115+$R115*(1-$O115))),0,IF($X115="NNN",SUM(Expenses!BX$20:BX$24)*$F115,IF($X115="FSG",0,IF($X115="MG",SUMPRODUCT(Expenses!BX$20:BX$24,$Z115:$Z119)*$F115,MAX((Expenses!BX$20-$AB115/12)*$AA115*$F115,0)+MAX((Expenses!BX$21-$AB116/12)*$AA116*$F115,0)+MAX((Expenses!BX$22-$AB117/12)*$AA117*$F115,0)+MAX((Expenses!BX$23-$AB118/12)*$AA118*$F115,0)+MAX((Expenses!BX$24-$AB119/12)*$AA119*$F115,0)))))</f>
        <v>4318.2170779157268</v>
      </c>
      <c r="CA286" s="154">
        <f ca="1">IF(OR(CA$165&lt;=EOMONTH($E115,$R115*(1-$O115)),CA$165&gt;EOMONTH($E115,$P115*12*(1-$O115)+$Q115*12*$O115+$R115*(1-$O115))),0,IF($X115="NNN",SUM(Expenses!BY$20:BY$24)*$F115,IF($X115="FSG",0,IF($X115="MG",SUMPRODUCT(Expenses!BY$20:BY$24,$Z115:$Z119)*$F115,MAX((Expenses!BY$20-$AB115/12)*$AA115*$F115,0)+MAX((Expenses!BY$21-$AB116/12)*$AA116*$F115,0)+MAX((Expenses!BY$22-$AB117/12)*$AA117*$F115,0)+MAX((Expenses!BY$23-$AB118/12)*$AA118*$F115,0)+MAX((Expenses!BY$24-$AB119/12)*$AA119*$F115,0)))))</f>
        <v>4319.3469273993251</v>
      </c>
      <c r="CB286" s="154">
        <f ca="1">IF(OR(CB$165&lt;=EOMONTH($E115,$R115*(1-$O115)),CB$165&gt;EOMONTH($E115,$P115*12*(1-$O115)+$Q115*12*$O115+$R115*(1-$O115))),0,IF($X115="NNN",SUM(Expenses!BZ$20:BZ$24)*$F115,IF($X115="FSG",0,IF($X115="MG",SUMPRODUCT(Expenses!BZ$20:BZ$24,$Z115:$Z119)*$F115,MAX((Expenses!BZ$20-$AB115/12)*$AA115*$F115,0)+MAX((Expenses!BZ$21-$AB116/12)*$AA116*$F115,0)+MAX((Expenses!BZ$22-$AB117/12)*$AA117*$F115,0)+MAX((Expenses!BZ$23-$AB118/12)*$AA118*$F115,0)+MAX((Expenses!BZ$24-$AB119/12)*$AA119*$F115,0)))))</f>
        <v>4320.4795633965532</v>
      </c>
      <c r="CC286" s="154">
        <f ca="1">IF(OR(CC$165&lt;=EOMONTH($E115,$R115*(1-$O115)),CC$165&gt;EOMONTH($E115,$P115*12*(1-$O115)+$Q115*12*$O115+$R115*(1-$O115))),0,IF($X115="NNN",SUM(Expenses!CA$20:CA$24)*$F115,IF($X115="FSG",0,IF($X115="MG",SUMPRODUCT(Expenses!CA$20:CA$24,$Z115:$Z119)*$F115,MAX((Expenses!CA$20-$AB115/12)*$AA115*$F115,0)+MAX((Expenses!CA$21-$AB116/12)*$AA116*$F115,0)+MAX((Expenses!CA$22-$AB117/12)*$AA117*$F115,0)+MAX((Expenses!CA$23-$AB118/12)*$AA118*$F115,0)+MAX((Expenses!CA$24-$AB119/12)*$AA119*$F115,0)))))</f>
        <v>4321.6149927797032</v>
      </c>
      <c r="CD286" s="154">
        <f ca="1">IF(OR(CD$165&lt;=EOMONTH($E115,$R115*(1-$O115)),CD$165&gt;EOMONTH($E115,$P115*12*(1-$O115)+$Q115*12*$O115+$R115*(1-$O115))),0,IF($X115="NNN",SUM(Expenses!CB$20:CB$24)*$F115,IF($X115="FSG",0,IF($X115="MG",SUMPRODUCT(Expenses!CB$20:CB$24,$Z115:$Z119)*$F115,MAX((Expenses!CB$20-$AB115/12)*$AA115*$F115,0)+MAX((Expenses!CB$21-$AB116/12)*$AA116*$F115,0)+MAX((Expenses!CB$22-$AB117/12)*$AA117*$F115,0)+MAX((Expenses!CB$23-$AB118/12)*$AA118*$F115,0)+MAX((Expenses!CB$24-$AB119/12)*$AA119*$F115,0)))))</f>
        <v>4322.7532224380193</v>
      </c>
      <c r="CE286" s="154">
        <f ca="1">IF(OR(CE$165&lt;=EOMONTH($E115,$R115*(1-$O115)),CE$165&gt;EOMONTH($E115,$P115*12*(1-$O115)+$Q115*12*$O115+$R115*(1-$O115))),0,IF($X115="NNN",SUM(Expenses!CC$20:CC$24)*$F115,IF($X115="FSG",0,IF($X115="MG",SUMPRODUCT(Expenses!CC$20:CC$24,$Z115:$Z119)*$F115,MAX((Expenses!CC$20-$AB115/12)*$AA115*$F115,0)+MAX((Expenses!CC$21-$AB116/12)*$AA116*$F115,0)+MAX((Expenses!CC$22-$AB117/12)*$AA117*$F115,0)+MAX((Expenses!CC$23-$AB118/12)*$AA118*$F115,0)+MAX((Expenses!CC$24-$AB119/12)*$AA119*$F115,0)))))</f>
        <v>4323.8942592777366</v>
      </c>
      <c r="CF286" s="154">
        <f ca="1">IF(OR(CF$165&lt;=EOMONTH($E115,$R115*(1-$O115)),CF$165&gt;EOMONTH($E115,$P115*12*(1-$O115)+$Q115*12*$O115+$R115*(1-$O115))),0,IF($X115="NNN",SUM(Expenses!CD$20:CD$24)*$F115,IF($X115="FSG",0,IF($X115="MG",SUMPRODUCT(Expenses!CD$20:CD$24,$Z115:$Z119)*$F115,MAX((Expenses!CD$20-$AB115/12)*$AA115*$F115,0)+MAX((Expenses!CD$21-$AB116/12)*$AA116*$F115,0)+MAX((Expenses!CD$22-$AB117/12)*$AA117*$F115,0)+MAX((Expenses!CD$23-$AB118/12)*$AA118*$F115,0)+MAX((Expenses!CD$24-$AB119/12)*$AA119*$F115,0)))))</f>
        <v>4325.0381102221199</v>
      </c>
      <c r="CG286" s="154">
        <f ca="1">IF(OR(CG$165&lt;=EOMONTH($E115,$R115*(1-$O115)),CG$165&gt;EOMONTH($E115,$P115*12*(1-$O115)+$Q115*12*$O115+$R115*(1-$O115))),0,IF($X115="NNN",SUM(Expenses!CE$20:CE$24)*$F115,IF($X115="FSG",0,IF($X115="MG",SUMPRODUCT(Expenses!CE$20:CE$24,$Z115:$Z119)*$F115,MAX((Expenses!CE$20-$AB115/12)*$AA115*$F115,0)+MAX((Expenses!CE$21-$AB116/12)*$AA116*$F115,0)+MAX((Expenses!CE$22-$AB117/12)*$AA117*$F115,0)+MAX((Expenses!CE$23-$AB118/12)*$AA118*$F115,0)+MAX((Expenses!CE$24-$AB119/12)*$AA119*$F115,0)))))</f>
        <v>4326.1847822115114</v>
      </c>
      <c r="CH286" s="154">
        <f ca="1">IF(OR(CH$165&lt;=EOMONTH($E115,$R115*(1-$O115)),CH$165&gt;EOMONTH($E115,$P115*12*(1-$O115)+$Q115*12*$O115+$R115*(1-$O115))),0,IF($X115="NNN",SUM(Expenses!CF$20:CF$24)*$F115,IF($X115="FSG",0,IF($X115="MG",SUMPRODUCT(Expenses!CF$20:CF$24,$Z115:$Z119)*$F115,MAX((Expenses!CF$20-$AB115/12)*$AA115*$F115,0)+MAX((Expenses!CF$21-$AB116/12)*$AA116*$F115,0)+MAX((Expenses!CF$22-$AB117/12)*$AA117*$F115,0)+MAX((Expenses!CF$23-$AB118/12)*$AA118*$F115,0)+MAX((Expenses!CF$24-$AB119/12)*$AA119*$F115,0)))))</f>
        <v>4327.3342822033692</v>
      </c>
      <c r="CI286" s="154">
        <f ca="1">IF(OR(CI$165&lt;=EOMONTH($E115,$R115*(1-$O115)),CI$165&gt;EOMONTH($E115,$P115*12*(1-$O115)+$Q115*12*$O115+$R115*(1-$O115))),0,IF($X115="NNN",SUM(Expenses!CG$20:CG$24)*$F115,IF($X115="FSG",0,IF($X115="MG",SUMPRODUCT(Expenses!CG$20:CG$24,$Z115:$Z119)*$F115,MAX((Expenses!CG$20-$AB115/12)*$AA115*$F115,0)+MAX((Expenses!CG$21-$AB116/12)*$AA116*$F115,0)+MAX((Expenses!CG$22-$AB117/12)*$AA117*$F115,0)+MAX((Expenses!CG$23-$AB118/12)*$AA118*$F115,0)+MAX((Expenses!CG$24-$AB119/12)*$AA119*$F115,0)))))</f>
        <v>4340.8471293911025</v>
      </c>
      <c r="CJ286" s="154">
        <f ca="1">IF(OR(CJ$165&lt;=EOMONTH($E115,$R115*(1-$O115)),CJ$165&gt;EOMONTH($E115,$P115*12*(1-$O115)+$Q115*12*$O115+$R115*(1-$O115))),0,IF($X115="NNN",SUM(Expenses!CH$20:CH$24)*$F115,IF($X115="FSG",0,IF($X115="MG",SUMPRODUCT(Expenses!CH$20:CH$24,$Z115:$Z119)*$F115,MAX((Expenses!CH$20-$AB115/12)*$AA115*$F115,0)+MAX((Expenses!CH$21-$AB116/12)*$AA116*$F115,0)+MAX((Expenses!CH$22-$AB117/12)*$AA117*$F115,0)+MAX((Expenses!CH$23-$AB118/12)*$AA118*$F115,0)+MAX((Expenses!CH$24-$AB119/12)*$AA119*$F115,0)))))</f>
        <v>4408.4546789260876</v>
      </c>
      <c r="CK286" s="154">
        <f ca="1">IF(OR(CK$165&lt;=EOMONTH($E115,$R115*(1-$O115)),CK$165&gt;EOMONTH($E115,$P115*12*(1-$O115)+$Q115*12*$O115+$R115*(1-$O115))),0,IF($X115="NNN",SUM(Expenses!CI$20:CI$24)*$F115,IF($X115="FSG",0,IF($X115="MG",SUMPRODUCT(Expenses!CI$20:CI$24,$Z115:$Z119)*$F115,MAX((Expenses!CI$20-$AB115/12)*$AA115*$F115,0)+MAX((Expenses!CI$21-$AB116/12)*$AA116*$F115,0)+MAX((Expenses!CI$22-$AB117/12)*$AA117*$F115,0)+MAX((Expenses!CI$23-$AB118/12)*$AA118*$F115,0)+MAX((Expenses!CI$24-$AB119/12)*$AA119*$F115,0)))))</f>
        <v>4417.272938790009</v>
      </c>
      <c r="CL286" s="154">
        <f ca="1">IF(OR(CL$165&lt;=EOMONTH($E115,$R115*(1-$O115)),CL$165&gt;EOMONTH($E115,$P115*12*(1-$O115)+$Q115*12*$O115+$R115*(1-$O115))),0,IF($X115="NNN",SUM(Expenses!CJ$20:CJ$24)*$F115,IF($X115="FSG",0,IF($X115="MG",SUMPRODUCT(Expenses!CJ$20:CJ$24,$Z115:$Z119)*$F115,MAX((Expenses!CJ$20-$AB115/12)*$AA115*$F115,0)+MAX((Expenses!CJ$21-$AB116/12)*$AA116*$F115,0)+MAX((Expenses!CJ$22-$AB117/12)*$AA117*$F115,0)+MAX((Expenses!CJ$23-$AB118/12)*$AA118*$F115,0)+MAX((Expenses!CJ$24-$AB119/12)*$AA119*$F115,0)))))</f>
        <v>4418.4338207101273</v>
      </c>
      <c r="CM286" s="154">
        <f ca="1">IF(OR(CM$165&lt;=EOMONTH($E115,$R115*(1-$O115)),CM$165&gt;EOMONTH($E115,$P115*12*(1-$O115)+$Q115*12*$O115+$R115*(1-$O115))),0,IF($X115="NNN",SUM(Expenses!CK$20:CK$24)*$F115,IF($X115="FSG",0,IF($X115="MG",SUMPRODUCT(Expenses!CK$20:CK$24,$Z115:$Z119)*$F115,MAX((Expenses!CK$20-$AB115/12)*$AA115*$F115,0)+MAX((Expenses!CK$21-$AB116/12)*$AA116*$F115,0)+MAX((Expenses!CK$22-$AB117/12)*$AA117*$F115,0)+MAX((Expenses!CK$23-$AB118/12)*$AA118*$F115,0)+MAX((Expenses!CK$24-$AB119/12)*$AA119*$F115,0)))))</f>
        <v>4419.5975656782339</v>
      </c>
      <c r="CN286" s="154">
        <f ca="1">IF(OR(CN$165&lt;=EOMONTH($E115,$R115*(1-$O115)),CN$165&gt;EOMONTH($E115,$P115*12*(1-$O115)+$Q115*12*$O115+$R115*(1-$O115))),0,IF($X115="NNN",SUM(Expenses!CL$20:CL$24)*$F115,IF($X115="FSG",0,IF($X115="MG",SUMPRODUCT(Expenses!CL$20:CL$24,$Z115:$Z119)*$F115,MAX((Expenses!CL$20-$AB115/12)*$AA115*$F115,0)+MAX((Expenses!CL$21-$AB116/12)*$AA116*$F115,0)+MAX((Expenses!CL$22-$AB117/12)*$AA117*$F115,0)+MAX((Expenses!CL$23-$AB118/12)*$AA118*$F115,0)+MAX((Expenses!CL$24-$AB119/12)*$AA119*$F115,0)))))</f>
        <v>4420.7641807553782</v>
      </c>
      <c r="CO286" s="154">
        <f ca="1">IF(OR(CO$165&lt;=EOMONTH($E115,$R115*(1-$O115)),CO$165&gt;EOMONTH($E115,$P115*12*(1-$O115)+$Q115*12*$O115+$R115*(1-$O115))),0,IF($X115="NNN",SUM(Expenses!CM$20:CM$24)*$F115,IF($X115="FSG",0,IF($X115="MG",SUMPRODUCT(Expenses!CM$20:CM$24,$Z115:$Z119)*$F115,MAX((Expenses!CM$20-$AB115/12)*$AA115*$F115,0)+MAX((Expenses!CM$21-$AB116/12)*$AA116*$F115,0)+MAX((Expenses!CM$22-$AB117/12)*$AA117*$F115,0)+MAX((Expenses!CM$23-$AB118/12)*$AA118*$F115,0)+MAX((Expenses!CM$24-$AB119/12)*$AA119*$F115,0)))))</f>
        <v>4421.933673020023</v>
      </c>
      <c r="CP286" s="154">
        <f ca="1">IF(OR(CP$165&lt;=EOMONTH($E115,$R115*(1-$O115)),CP$165&gt;EOMONTH($E115,$P115*12*(1-$O115)+$Q115*12*$O115+$R115*(1-$O115))),0,IF($X115="NNN",SUM(Expenses!CN$20:CN$24)*$F115,IF($X115="FSG",0,IF($X115="MG",SUMPRODUCT(Expenses!CN$20:CN$24,$Z115:$Z119)*$F115,MAX((Expenses!CN$20-$AB115/12)*$AA115*$F115,0)+MAX((Expenses!CN$21-$AB116/12)*$AA116*$F115,0)+MAX((Expenses!CN$22-$AB117/12)*$AA117*$F115,0)+MAX((Expenses!CN$23-$AB118/12)*$AA118*$F115,0)+MAX((Expenses!CN$24-$AB119/12)*$AA119*$F115,0)))))</f>
        <v>4423.1060495680886</v>
      </c>
      <c r="CQ286" s="154">
        <f ca="1">IF(OR(CQ$165&lt;=EOMONTH($E115,$R115*(1-$O115)),CQ$165&gt;EOMONTH($E115,$P115*12*(1-$O115)+$Q115*12*$O115+$R115*(1-$O115))),0,IF($X115="NNN",SUM(Expenses!CO$20:CO$24)*$F115,IF($X115="FSG",0,IF($X115="MG",SUMPRODUCT(Expenses!CO$20:CO$24,$Z115:$Z119)*$F115,MAX((Expenses!CO$20-$AB115/12)*$AA115*$F115,0)+MAX((Expenses!CO$21-$AB116/12)*$AA116*$F115,0)+MAX((Expenses!CO$22-$AB117/12)*$AA117*$F115,0)+MAX((Expenses!CO$23-$AB118/12)*$AA118*$F115,0)+MAX((Expenses!CO$24-$AB119/12)*$AA119*$F115,0)))))</f>
        <v>4424.2813175129968</v>
      </c>
      <c r="CR286" s="154">
        <f ca="1">IF(OR(CR$165&lt;=EOMONTH($E115,$R115*(1-$O115)),CR$165&gt;EOMONTH($E115,$P115*12*(1-$O115)+$Q115*12*$O115+$R115*(1-$O115))),0,IF($X115="NNN",SUM(Expenses!CP$20:CP$24)*$F115,IF($X115="FSG",0,IF($X115="MG",SUMPRODUCT(Expenses!CP$20:CP$24,$Z115:$Z119)*$F115,MAX((Expenses!CP$20-$AB115/12)*$AA115*$F115,0)+MAX((Expenses!CP$21-$AB116/12)*$AA116*$F115,0)+MAX((Expenses!CP$22-$AB117/12)*$AA117*$F115,0)+MAX((Expenses!CP$23-$AB118/12)*$AA118*$F115,0)+MAX((Expenses!CP$24-$AB119/12)*$AA119*$F115,0)))))</f>
        <v>4425.4594839857118</v>
      </c>
      <c r="CS286" s="154">
        <f ca="1">IF(OR(CS$165&lt;=EOMONTH($E115,$R115*(1-$O115)),CS$165&gt;EOMONTH($E115,$P115*12*(1-$O115)+$Q115*12*$O115+$R115*(1-$O115))),0,IF($X115="NNN",SUM(Expenses!CQ$20:CQ$24)*$F115,IF($X115="FSG",0,IF($X115="MG",SUMPRODUCT(Expenses!CQ$20:CQ$24,$Z115:$Z119)*$F115,MAX((Expenses!CQ$20-$AB115/12)*$AA115*$F115,0)+MAX((Expenses!CQ$21-$AB116/12)*$AA116*$F115,0)+MAX((Expenses!CQ$22-$AB117/12)*$AA117*$F115,0)+MAX((Expenses!CQ$23-$AB118/12)*$AA118*$F115,0)+MAX((Expenses!CQ$24-$AB119/12)*$AA119*$F115,0)))))</f>
        <v>4426.6405561347865</v>
      </c>
      <c r="CT286" s="154">
        <f ca="1">IF(OR(CT$165&lt;=EOMONTH($E115,$R115*(1-$O115)),CT$165&gt;EOMONTH($E115,$P115*12*(1-$O115)+$Q115*12*$O115+$R115*(1-$O115))),0,IF($X115="NNN",SUM(Expenses!CR$20:CR$24)*$F115,IF($X115="FSG",0,IF($X115="MG",SUMPRODUCT(Expenses!CR$20:CR$24,$Z115:$Z119)*$F115,MAX((Expenses!CR$20-$AB115/12)*$AA115*$F115,0)+MAX((Expenses!CR$21-$AB116/12)*$AA116*$F115,0)+MAX((Expenses!CR$22-$AB117/12)*$AA117*$F115,0)+MAX((Expenses!CR$23-$AB118/12)*$AA118*$F115,0)+MAX((Expenses!CR$24-$AB119/12)*$AA119*$F115,0)))))</f>
        <v>4427.8245411263997</v>
      </c>
      <c r="CU286" s="154">
        <f ca="1">IF(OR(CU$165&lt;=EOMONTH($E115,$R115*(1-$O115)),CU$165&gt;EOMONTH($E115,$P115*12*(1-$O115)+$Q115*12*$O115+$R115*(1-$O115))),0,IF($X115="NNN",SUM(Expenses!CS$20:CS$24)*$F115,IF($X115="FSG",0,IF($X115="MG",SUMPRODUCT(Expenses!CS$20:CS$24,$Z115:$Z119)*$F115,MAX((Expenses!CS$20-$AB115/12)*$AA115*$F115,0)+MAX((Expenses!CS$21-$AB116/12)*$AA116*$F115,0)+MAX((Expenses!CS$22-$AB117/12)*$AA117*$F115,0)+MAX((Expenses!CS$23-$AB118/12)*$AA118*$F115,0)+MAX((Expenses!CS$24-$AB119/12)*$AA119*$F115,0)))))</f>
        <v>4441.742773729763</v>
      </c>
      <c r="CV286" s="154">
        <f ca="1">IF(OR(CV$165&lt;=EOMONTH($E115,$R115*(1-$O115)),CV$165&gt;EOMONTH($E115,$P115*12*(1-$O115)+$Q115*12*$O115+$R115*(1-$O115))),0,IF($X115="NNN",SUM(Expenses!CT$20:CT$24)*$F115,IF($X115="FSG",0,IF($X115="MG",SUMPRODUCT(Expenses!CT$20:CT$24,$Z115:$Z119)*$F115,MAX((Expenses!CT$20-$AB115/12)*$AA115*$F115,0)+MAX((Expenses!CT$21-$AB116/12)*$AA116*$F115,0)+MAX((Expenses!CT$22-$AB117/12)*$AA117*$F115,0)+MAX((Expenses!CT$23-$AB118/12)*$AA118*$F115,0)+MAX((Expenses!CT$24-$AB119/12)*$AA119*$F115,0)))))</f>
        <v>4510.7919543599373</v>
      </c>
      <c r="CW286" s="154">
        <f ca="1">IF(OR(CW$165&lt;=EOMONTH($E115,$R115*(1-$O115)),CW$165&gt;EOMONTH($E115,$P115*12*(1-$O115)+$Q115*12*$O115+$R115*(1-$O115))),0,IF($X115="NNN",SUM(Expenses!CU$20:CU$24)*$F115,IF($X115="FSG",0,IF($X115="MG",SUMPRODUCT(Expenses!CU$20:CU$24,$Z115:$Z119)*$F115,MAX((Expenses!CU$20-$AB115/12)*$AA115*$F115,0)+MAX((Expenses!CU$21-$AB116/12)*$AA116*$F115,0)+MAX((Expenses!CU$22-$AB117/12)*$AA117*$F115,0)+MAX((Expenses!CU$23-$AB118/12)*$AA118*$F115,0)+MAX((Expenses!CU$24-$AB119/12)*$AA119*$F115,0)))))</f>
        <v>4519.8747620197764</v>
      </c>
      <c r="CX286" s="154">
        <f ca="1">IF(OR(CX$165&lt;=EOMONTH($E115,$R115*(1-$O115)),CX$165&gt;EOMONTH($E115,$P115*12*(1-$O115)+$Q115*12*$O115+$R115*(1-$O115))),0,IF($X115="NNN",SUM(Expenses!CV$20:CV$24)*$F115,IF($X115="FSG",0,IF($X115="MG",SUMPRODUCT(Expenses!CV$20:CV$24,$Z115:$Z119)*$F115,MAX((Expenses!CV$20-$AB115/12)*$AA115*$F115,0)+MAX((Expenses!CV$21-$AB116/12)*$AA116*$F115,0)+MAX((Expenses!CV$22-$AB117/12)*$AA117*$F115,0)+MAX((Expenses!CV$23-$AB118/12)*$AA118*$F115,0)+MAX((Expenses!CV$24-$AB119/12)*$AA119*$F115,0)))))</f>
        <v>4521.0704703974989</v>
      </c>
      <c r="CY286" s="154">
        <f ca="1">IF(OR(CY$165&lt;=EOMONTH($E115,$R115*(1-$O115)),CY$165&gt;EOMONTH($E115,$P115*12*(1-$O115)+$Q115*12*$O115+$R115*(1-$O115))),0,IF($X115="NNN",SUM(Expenses!CW$20:CW$24)*$F115,IF($X115="FSG",0,IF($X115="MG",SUMPRODUCT(Expenses!CW$20:CW$24,$Z115:$Z119)*$F115,MAX((Expenses!CW$20-$AB115/12)*$AA115*$F115,0)+MAX((Expenses!CW$21-$AB116/12)*$AA116*$F115,0)+MAX((Expenses!CW$22-$AB117/12)*$AA117*$F115,0)+MAX((Expenses!CW$23-$AB118/12)*$AA118*$F115,0)+MAX((Expenses!CW$24-$AB119/12)*$AA119*$F115,0)))))</f>
        <v>4522.2691277146487</v>
      </c>
      <c r="CZ286" s="154">
        <f ca="1">IF(OR(CZ$165&lt;=EOMONTH($E115,$R115*(1-$O115)),CZ$165&gt;EOMONTH($E115,$P115*12*(1-$O115)+$Q115*12*$O115+$R115*(1-$O115))),0,IF($X115="NNN",SUM(Expenses!CX$20:CX$24)*$F115,IF($X115="FSG",0,IF($X115="MG",SUMPRODUCT(Expenses!CX$20:CX$24,$Z115:$Z119)*$F115,MAX((Expenses!CX$20-$AB115/12)*$AA115*$F115,0)+MAX((Expenses!CX$21-$AB116/12)*$AA116*$F115,0)+MAX((Expenses!CX$22-$AB117/12)*$AA117*$F115,0)+MAX((Expenses!CX$23-$AB118/12)*$AA118*$F115,0)+MAX((Expenses!CX$24-$AB119/12)*$AA119*$F115,0)))))</f>
        <v>4523.4707412441066</v>
      </c>
      <c r="DA286" s="154">
        <f ca="1">IF(OR(DA$165&lt;=EOMONTH($E115,$R115*(1-$O115)),DA$165&gt;EOMONTH($E115,$P115*12*(1-$O115)+$Q115*12*$O115+$R115*(1-$O115))),0,IF($X115="NNN",SUM(Expenses!CY$20:CY$24)*$F115,IF($X115="FSG",0,IF($X115="MG",SUMPRODUCT(Expenses!CY$20:CY$24,$Z115:$Z119)*$F115,MAX((Expenses!CY$20-$AB115/12)*$AA115*$F115,0)+MAX((Expenses!CY$21-$AB116/12)*$AA116*$F115,0)+MAX((Expenses!CY$22-$AB117/12)*$AA117*$F115,0)+MAX((Expenses!CY$23-$AB118/12)*$AA118*$F115,0)+MAX((Expenses!CY$24-$AB119/12)*$AA119*$F115,0)))))</f>
        <v>4524.6753182766906</v>
      </c>
      <c r="DB286" s="154">
        <f ca="1">IF(OR(DB$165&lt;=EOMONTH($E115,$R115*(1-$O115)),DB$165&gt;EOMONTH($E115,$P115*12*(1-$O115)+$Q115*12*$O115+$R115*(1-$O115))),0,IF($X115="NNN",SUM(Expenses!CZ$20:CZ$24)*$F115,IF($X115="FSG",0,IF($X115="MG",SUMPRODUCT(Expenses!CZ$20:CZ$24,$Z115:$Z119)*$F115,MAX((Expenses!CZ$20-$AB115/12)*$AA115*$F115,0)+MAX((Expenses!CZ$21-$AB116/12)*$AA116*$F115,0)+MAX((Expenses!CZ$22-$AB117/12)*$AA117*$F115,0)+MAX((Expenses!CZ$23-$AB118/12)*$AA118*$F115,0)+MAX((Expenses!CZ$24-$AB119/12)*$AA119*$F115,0)))))</f>
        <v>4525.8828661211992</v>
      </c>
      <c r="DC286" s="154">
        <f ca="1">IF(OR(DC$165&lt;=EOMONTH($E115,$R115*(1-$O115)),DC$165&gt;EOMONTH($E115,$P115*12*(1-$O115)+$Q115*12*$O115+$R115*(1-$O115))),0,IF($X115="NNN",SUM(Expenses!DA$20:DA$24)*$F115,IF($X115="FSG",0,IF($X115="MG",SUMPRODUCT(Expenses!DA$20:DA$24,$Z115:$Z119)*$F115,MAX((Expenses!DA$20-$AB115/12)*$AA115*$F115,0)+MAX((Expenses!DA$21-$AB116/12)*$AA116*$F115,0)+MAX((Expenses!DA$22-$AB117/12)*$AA117*$F115,0)+MAX((Expenses!DA$23-$AB118/12)*$AA118*$F115,0)+MAX((Expenses!DA$24-$AB119/12)*$AA119*$F115,0)))))</f>
        <v>4527.0933921044552</v>
      </c>
      <c r="DD286" s="154">
        <f ca="1">IF(OR(DD$165&lt;=EOMONTH($E115,$R115*(1-$O115)),DD$165&gt;EOMONTH($E115,$P115*12*(1-$O115)+$Q115*12*$O115+$R115*(1-$O115))),0,IF($X115="NNN",SUM(Expenses!DB$20:DB$24)*$F115,IF($X115="FSG",0,IF($X115="MG",SUMPRODUCT(Expenses!DB$20:DB$24,$Z115:$Z119)*$F115,MAX((Expenses!DB$20-$AB115/12)*$AA115*$F115,0)+MAX((Expenses!DB$21-$AB116/12)*$AA116*$F115,0)+MAX((Expenses!DB$22-$AB117/12)*$AA117*$F115,0)+MAX((Expenses!DB$23-$AB118/12)*$AA118*$F115,0)+MAX((Expenses!DB$24-$AB119/12)*$AA119*$F115,0)))))</f>
        <v>4528.3069035713515</v>
      </c>
      <c r="DE286" s="154">
        <f ca="1">IF(OR(DE$165&lt;=EOMONTH($E115,$R115*(1-$O115)),DE$165&gt;EOMONTH($E115,$P115*12*(1-$O115)+$Q115*12*$O115+$R115*(1-$O115))),0,IF($X115="NNN",SUM(Expenses!DC$20:DC$24)*$F115,IF($X115="FSG",0,IF($X115="MG",SUMPRODUCT(Expenses!DC$20:DC$24,$Z115:$Z119)*$F115,MAX((Expenses!DC$20-$AB115/12)*$AA115*$F115,0)+MAX((Expenses!DC$21-$AB116/12)*$AA116*$F115,0)+MAX((Expenses!DC$22-$AB117/12)*$AA117*$F115,0)+MAX((Expenses!DC$23-$AB118/12)*$AA118*$F115,0)+MAX((Expenses!DC$24-$AB119/12)*$AA119*$F115,0)))))</f>
        <v>4529.5234078848971</v>
      </c>
      <c r="DF286" s="154">
        <f ca="1">IF(OR(DF$165&lt;=EOMONTH($E115,$R115*(1-$O115)),DF$165&gt;EOMONTH($E115,$P115*12*(1-$O115)+$Q115*12*$O115+$R115*(1-$O115))),0,IF($X115="NNN",SUM(Expenses!DD$20:DD$24)*$F115,IF($X115="FSG",0,IF($X115="MG",SUMPRODUCT(Expenses!DD$20:DD$24,$Z115:$Z119)*$F115,MAX((Expenses!DD$20-$AB115/12)*$AA115*$F115,0)+MAX((Expenses!DD$21-$AB116/12)*$AA116*$F115,0)+MAX((Expenses!DD$22-$AB117/12)*$AA117*$F115,0)+MAX((Expenses!DD$23-$AB118/12)*$AA118*$F115,0)+MAX((Expenses!DD$24-$AB119/12)*$AA119*$F115,0)))))</f>
        <v>4530.742912426259</v>
      </c>
      <c r="DG286" s="154">
        <f ca="1">IF(OR(DG$165&lt;=EOMONTH($E115,$R115*(1-$O115)),DG$165&gt;EOMONTH($E115,$P115*12*(1-$O115)+$Q115*12*$O115+$R115*(1-$O115))),0,IF($X115="NNN",SUM(Expenses!DE$20:DE$24)*$F115,IF($X115="FSG",0,IF($X115="MG",SUMPRODUCT(Expenses!DE$20:DE$24,$Z115:$Z119)*$F115,MAX((Expenses!DE$20-$AB115/12)*$AA115*$F115,0)+MAX((Expenses!DE$21-$AB116/12)*$AA116*$F115,0)+MAX((Expenses!DE$22-$AB117/12)*$AA117*$F115,0)+MAX((Expenses!DE$23-$AB118/12)*$AA118*$F115,0)+MAX((Expenses!DE$24-$AB119/12)*$AA119*$F115,0)))))</f>
        <v>4545.0786920077244</v>
      </c>
      <c r="DH286" s="154">
        <f ca="1">IF(OR(DH$165&lt;=EOMONTH($E115,$R115*(1-$O115)),DH$165&gt;EOMONTH($E115,$P115*12*(1-$O115)+$Q115*12*$O115+$R115*(1-$O115))),0,IF($X115="NNN",SUM(Expenses!DF$20:DF$24)*$F115,IF($X115="FSG",0,IF($X115="MG",SUMPRODUCT(Expenses!DF$20:DF$24,$Z115:$Z119)*$F115,MAX((Expenses!DF$20-$AB115/12)*$AA115*$F115,0)+MAX((Expenses!DF$21-$AB116/12)*$AA116*$F115,0)+MAX((Expenses!DF$22-$AB117/12)*$AA117*$F115,0)+MAX((Expenses!DF$23-$AB118/12)*$AA118*$F115,0)+MAX((Expenses!DF$24-$AB119/12)*$AA119*$F115,0)))))</f>
        <v>4615.6010207581257</v>
      </c>
      <c r="DI286" s="154">
        <f ca="1">IF(OR(DI$165&lt;=EOMONTH($E115,$R115*(1-$O115)),DI$165&gt;EOMONTH($E115,$P115*12*(1-$O115)+$Q115*12*$O115+$R115*(1-$O115))),0,IF($X115="NNN",SUM(Expenses!DG$20:DG$24)*$F115,IF($X115="FSG",0,IF($X115="MG",SUMPRODUCT(Expenses!DG$20:DG$24,$Z115:$Z119)*$F115,MAX((Expenses!DG$20-$AB115/12)*$AA115*$F115,0)+MAX((Expenses!DG$21-$AB116/12)*$AA116*$F115,0)+MAX((Expenses!DG$22-$AB117/12)*$AA117*$F115,0)+MAX((Expenses!DG$23-$AB118/12)*$AA118*$F115,0)+MAX((Expenses!DG$24-$AB119/12)*$AA119*$F115,0)))))</f>
        <v>4624.9563126477606</v>
      </c>
      <c r="DJ286" s="154">
        <f ca="1">IF(OR(DJ$165&lt;=EOMONTH($E115,$R115*(1-$O115)),DJ$165&gt;EOMONTH($E115,$P115*12*(1-$O115)+$Q115*12*$O115+$R115*(1-$O115))),0,IF($X115="NNN",SUM(Expenses!DH$20:DH$24)*$F115,IF($X115="FSG",0,IF($X115="MG",SUMPRODUCT(Expenses!DH$20:DH$24,$Z115:$Z119)*$F115,MAX((Expenses!DH$20-$AB115/12)*$AA115*$F115,0)+MAX((Expenses!DH$21-$AB116/12)*$AA116*$F115,0)+MAX((Expenses!DH$22-$AB117/12)*$AA117*$F115,0)+MAX((Expenses!DH$23-$AB118/12)*$AA118*$F115,0)+MAX((Expenses!DH$24-$AB119/12)*$AA119*$F115,0)))))</f>
        <v>4626.1878922768137</v>
      </c>
      <c r="DK286" s="154">
        <f ca="1">IF(OR(DK$165&lt;=EOMONTH($E115,$R115*(1-$O115)),DK$165&gt;EOMONTH($E115,$P115*12*(1-$O115)+$Q115*12*$O115+$R115*(1-$O115))),0,IF($X115="NNN",SUM(Expenses!DI$20:DI$24)*$F115,IF($X115="FSG",0,IF($X115="MG",SUMPRODUCT(Expenses!DI$20:DI$24,$Z115:$Z119)*$F115,MAX((Expenses!DI$20-$AB115/12)*$AA115*$F115,0)+MAX((Expenses!DI$21-$AB116/12)*$AA116*$F115,0)+MAX((Expenses!DI$22-$AB117/12)*$AA117*$F115,0)+MAX((Expenses!DI$23-$AB118/12)*$AA118*$F115,0)+MAX((Expenses!DI$24-$AB119/12)*$AA119*$F115,0)))))</f>
        <v>4627.4225093134773</v>
      </c>
      <c r="DL286" s="154">
        <f ca="1">IF(OR(DL$165&lt;=EOMONTH($E115,$R115*(1-$O115)),DL$165&gt;EOMONTH($E115,$P115*12*(1-$O115)+$Q115*12*$O115+$R115*(1-$O115))),0,IF($X115="NNN",SUM(Expenses!DJ$20:DJ$24)*$F115,IF($X115="FSG",0,IF($X115="MG",SUMPRODUCT(Expenses!DJ$20:DJ$24,$Z115:$Z119)*$F115,MAX((Expenses!DJ$20-$AB115/12)*$AA115*$F115,0)+MAX((Expenses!DJ$21-$AB116/12)*$AA116*$F115,0)+MAX((Expenses!DJ$22-$AB117/12)*$AA117*$F115,0)+MAX((Expenses!DJ$23-$AB118/12)*$AA118*$F115,0)+MAX((Expenses!DJ$24-$AB119/12)*$AA119*$F115,0)))))</f>
        <v>4628.6601712488191</v>
      </c>
      <c r="DM286" s="154">
        <f ca="1">IF(OR(DM$165&lt;=EOMONTH($E115,$R115*(1-$O115)),DM$165&gt;EOMONTH($E115,$P115*12*(1-$O115)+$Q115*12*$O115+$R115*(1-$O115))),0,IF($X115="NNN",SUM(Expenses!DK$20:DK$24)*$F115,IF($X115="FSG",0,IF($X115="MG",SUMPRODUCT(Expenses!DK$20:DK$24,$Z115:$Z119)*$F115,MAX((Expenses!DK$20-$AB115/12)*$AA115*$F115,0)+MAX((Expenses!DK$21-$AB116/12)*$AA116*$F115,0)+MAX((Expenses!DK$22-$AB117/12)*$AA117*$F115,0)+MAX((Expenses!DK$23-$AB118/12)*$AA118*$F115,0)+MAX((Expenses!DK$24-$AB119/12)*$AA119*$F115,0)))))</f>
        <v>4629.9008855923812</v>
      </c>
      <c r="DN286" s="154">
        <f ca="1">IF(OR(DN$165&lt;=EOMONTH($E115,$R115*(1-$O115)),DN$165&gt;EOMONTH($E115,$P115*12*(1-$O115)+$Q115*12*$O115+$R115*(1-$O115))),0,IF($X115="NNN",SUM(Expenses!DL$20:DL$24)*$F115,IF($X115="FSG",0,IF($X115="MG",SUMPRODUCT(Expenses!DL$20:DL$24,$Z115:$Z119)*$F115,MAX((Expenses!DL$20-$AB115/12)*$AA115*$F115,0)+MAX((Expenses!DL$21-$AB116/12)*$AA116*$F115,0)+MAX((Expenses!DL$22-$AB117/12)*$AA117*$F115,0)+MAX((Expenses!DL$23-$AB118/12)*$AA118*$F115,0)+MAX((Expenses!DL$24-$AB119/12)*$AA119*$F115,0)))))</f>
        <v>4631.144659872225</v>
      </c>
      <c r="DO286" s="154">
        <f ca="1">IF(OR(DO$165&lt;=EOMONTH($E115,$R115*(1-$O115)),DO$165&gt;EOMONTH($E115,$P115*12*(1-$O115)+$Q115*12*$O115+$R115*(1-$O115))),0,IF($X115="NNN",SUM(Expenses!DM$20:DM$24)*$F115,IF($X115="FSG",0,IF($X115="MG",SUMPRODUCT(Expenses!DM$20:DM$24,$Z115:$Z119)*$F115,MAX((Expenses!DM$20-$AB115/12)*$AA115*$F115,0)+MAX((Expenses!DM$21-$AB116/12)*$AA116*$F115,0)+MAX((Expenses!DM$22-$AB117/12)*$AA117*$F115,0)+MAX((Expenses!DM$23-$AB118/12)*$AA118*$F115,0)+MAX((Expenses!DM$24-$AB119/12)*$AA119*$F115,0)))))</f>
        <v>4632.3915016349783</v>
      </c>
      <c r="DP286" s="154">
        <f ca="1">IF(OR(DP$165&lt;=EOMONTH($E115,$R115*(1-$O115)),DP$165&gt;EOMONTH($E115,$P115*12*(1-$O115)+$Q115*12*$O115+$R115*(1-$O115))),0,IF($X115="NNN",SUM(Expenses!DN$20:DN$24)*$F115,IF($X115="FSG",0,IF($X115="MG",SUMPRODUCT(Expenses!DN$20:DN$24,$Z115:$Z119)*$F115,MAX((Expenses!DN$20-$AB115/12)*$AA115*$F115,0)+MAX((Expenses!DN$21-$AB116/12)*$AA116*$F115,0)+MAX((Expenses!DN$22-$AB117/12)*$AA117*$F115,0)+MAX((Expenses!DN$23-$AB118/12)*$AA118*$F115,0)+MAX((Expenses!DN$24-$AB119/12)*$AA119*$F115,0)))))</f>
        <v>4633.6414184458818</v>
      </c>
      <c r="DQ286" s="154">
        <f ca="1">IF(OR(DQ$165&lt;=EOMONTH($E115,$R115*(1-$O115)),DQ$165&gt;EOMONTH($E115,$P115*12*(1-$O115)+$Q115*12*$O115+$R115*(1-$O115))),0,IF($X115="NNN",SUM(Expenses!DO$20:DO$24)*$F115,IF($X115="FSG",0,IF($X115="MG",SUMPRODUCT(Expenses!DO$20:DO$24,$Z115:$Z119)*$F115,MAX((Expenses!DO$20-$AB115/12)*$AA115*$F115,0)+MAX((Expenses!DO$21-$AB116/12)*$AA116*$F115,0)+MAX((Expenses!DO$22-$AB117/12)*$AA117*$F115,0)+MAX((Expenses!DO$23-$AB118/12)*$AA118*$F115,0)+MAX((Expenses!DO$24-$AB119/12)*$AA119*$F115,0)))))</f>
        <v>4634.8944178888332</v>
      </c>
      <c r="DR286" s="154">
        <f ca="1">IF(OR(DR$165&lt;=EOMONTH($E115,$R115*(1-$O115)),DR$165&gt;EOMONTH($E115,$P115*12*(1-$O115)+$Q115*12*$O115+$R115*(1-$O115))),0,IF($X115="NNN",SUM(Expenses!DP$20:DP$24)*$F115,IF($X115="FSG",0,IF($X115="MG",SUMPRODUCT(Expenses!DP$20:DP$24,$Z115:$Z119)*$F115,MAX((Expenses!DP$20-$AB115/12)*$AA115*$F115,0)+MAX((Expenses!DP$21-$AB116/12)*$AA116*$F115,0)+MAX((Expenses!DP$22-$AB117/12)*$AA117*$F115,0)+MAX((Expenses!DP$23-$AB118/12)*$AA118*$F115,0)+MAX((Expenses!DP$24-$AB119/12)*$AA119*$F115,0)))))</f>
        <v>4636.1505075664363</v>
      </c>
      <c r="DS286" s="154">
        <f ca="1">IF(OR(DS$165&lt;=EOMONTH($E115,$R115*(1-$O115)),DS$165&gt;EOMONTH($E115,$P115*12*(1-$O115)+$Q115*12*$O115+$R115*(1-$O115))),0,IF($X115="NNN",SUM(Expenses!DQ$20:DQ$24)*$F115,IF($X115="FSG",0,IF($X115="MG",SUMPRODUCT(Expenses!DQ$20:DQ$24,$Z115:$Z119)*$F115,MAX((Expenses!DQ$20-$AB115/12)*$AA115*$F115,0)+MAX((Expenses!DQ$21-$AB116/12)*$AA116*$F115,0)+MAX((Expenses!DQ$22-$AB117/12)*$AA117*$F115,0)+MAX((Expenses!DQ$23-$AB118/12)*$AA118*$F115,0)+MAX((Expenses!DQ$24-$AB119/12)*$AA119*$F115,0)))))</f>
        <v>4650.9163605353451</v>
      </c>
      <c r="DT286" s="154">
        <f ca="1">IF(OR(DT$165&lt;=EOMONTH($E115,$R115*(1-$O115)),DT$165&gt;EOMONTH($E115,$P115*12*(1-$O115)+$Q115*12*$O115+$R115*(1-$O115))),0,IF($X115="NNN",SUM(Expenses!DR$20:DR$24)*$F115,IF($X115="FSG",0,IF($X115="MG",SUMPRODUCT(Expenses!DR$20:DR$24,$Z115:$Z119)*$F115,MAX((Expenses!DR$20-$AB115/12)*$AA115*$F115,0)+MAX((Expenses!DR$21-$AB116/12)*$AA116*$F115,0)+MAX((Expenses!DR$22-$AB117/12)*$AA117*$F115,0)+MAX((Expenses!DR$23-$AB118/12)*$AA118*$F115,0)+MAX((Expenses!DR$24-$AB119/12)*$AA119*$F115,0)))))</f>
        <v>4991.2216174402956</v>
      </c>
      <c r="DU286" s="154">
        <f ca="1">IF(OR(DU$165&lt;=EOMONTH($E115,$R115*(1-$O115)),DU$165&gt;EOMONTH($E115,$P115*12*(1-$O115)+$Q115*12*$O115+$R115*(1-$O115))),0,IF($X115="NNN",SUM(Expenses!DS$20:DS$24)*$F115,IF($X115="FSG",0,IF($X115="MG",SUMPRODUCT(Expenses!DS$20:DS$24,$Z115:$Z119)*$F115,MAX((Expenses!DS$20-$AB115/12)*$AA115*$F115,0)+MAX((Expenses!DS$21-$AB116/12)*$AA116*$F115,0)+MAX((Expenses!DS$22-$AB117/12)*$AA117*$F115,0)+MAX((Expenses!DS$23-$AB118/12)*$AA118*$F115,0)+MAX((Expenses!DS$24-$AB119/12)*$AA119*$F115,0)))))</f>
        <v>5000.8575680866206</v>
      </c>
      <c r="DV286" s="154">
        <f ca="1">IF(OR(DV$165&lt;=EOMONTH($E115,$R115*(1-$O115)),DV$165&gt;EOMONTH($E115,$P115*12*(1-$O115)+$Q115*12*$O115+$R115*(1-$O115))),0,IF($X115="NNN",SUM(Expenses!DT$20:DT$24)*$F115,IF($X115="FSG",0,IF($X115="MG",SUMPRODUCT(Expenses!DT$20:DT$24,$Z115:$Z119)*$F115,MAX((Expenses!DT$20-$AB115/12)*$AA115*$F115,0)+MAX((Expenses!DT$21-$AB116/12)*$AA116*$F115,0)+MAX((Expenses!DT$22-$AB117/12)*$AA117*$F115,0)+MAX((Expenses!DT$23-$AB118/12)*$AA118*$F115,0)+MAX((Expenses!DT$24-$AB119/12)*$AA119*$F115,0)))))</f>
        <v>5002.1260951045451</v>
      </c>
      <c r="DW286" s="154">
        <f ca="1">IF(OR(DW$165&lt;=EOMONTH($E115,$R115*(1-$O115)),DW$165&gt;EOMONTH($E115,$P115*12*(1-$O115)+$Q115*12*$O115+$R115*(1-$O115))),0,IF($X115="NNN",SUM(Expenses!DU$20:DU$24)*$F115,IF($X115="FSG",0,IF($X115="MG",SUMPRODUCT(Expenses!DU$20:DU$24,$Z115:$Z119)*$F115,MAX((Expenses!DU$20-$AB115/12)*$AA115*$F115,0)+MAX((Expenses!DU$21-$AB116/12)*$AA116*$F115,0)+MAX((Expenses!DU$22-$AB117/12)*$AA117*$F115,0)+MAX((Expenses!DU$23-$AB118/12)*$AA118*$F115,0)+MAX((Expenses!DU$24-$AB119/12)*$AA119*$F115,0)))))</f>
        <v>5003.3977506523079</v>
      </c>
      <c r="DX286" s="154">
        <f ca="1">IF(OR(DX$165&lt;=EOMONTH($E115,$R115*(1-$O115)),DX$165&gt;EOMONTH($E115,$P115*12*(1-$O115)+$Q115*12*$O115+$R115*(1-$O115))),0,IF($X115="NNN",SUM(Expenses!DV$20:DV$24)*$F115,IF($X115="FSG",0,IF($X115="MG",SUMPRODUCT(Expenses!DV$20:DV$24,$Z115:$Z119)*$F115,MAX((Expenses!DV$20-$AB115/12)*$AA115*$F115,0)+MAX((Expenses!DV$21-$AB116/12)*$AA116*$F115,0)+MAX((Expenses!DV$22-$AB117/12)*$AA117*$F115,0)+MAX((Expenses!DV$23-$AB118/12)*$AA118*$F115,0)+MAX((Expenses!DV$24-$AB119/12)*$AA119*$F115,0)))))</f>
        <v>5004.6725424457118</v>
      </c>
      <c r="DY286" s="154">
        <f>IF(OR(DY$165&lt;=EOMONTH($E115,$R115*(1-$O115)),DY$165&gt;EOMONTH($E115,$P115*12*(1-$O115)+$Q115*12*$O115+$R115*(1-$O115))),0,IF($X115="NNN",SUM(Expenses!DW$20:DW$24)*$F115,IF($X115="FSG",0,IF($X115="MG",SUMPRODUCT(Expenses!DW$20:DW$24,$Z115:$Z119)*$F115,MAX((Expenses!DW$20-$AB115/12)*$AA115*$F115,0)+MAX((Expenses!DW$21-$AB116/12)*$AA116*$F115,0)+MAX((Expenses!DW$22-$AB117/12)*$AA117*$F115,0)+MAX((Expenses!DW$23-$AB118/12)*$AA118*$F115,0)+MAX((Expenses!DW$24-$AB119/12)*$AA119*$F115,0)))))</f>
        <v>0</v>
      </c>
      <c r="DZ286" s="154">
        <f>IF(OR(DZ$165&lt;=EOMONTH($E115,$R115*(1-$O115)),DZ$165&gt;EOMONTH($E115,$P115*12*(1-$O115)+$Q115*12*$O115+$R115*(1-$O115))),0,IF($X115="NNN",SUM(Expenses!DX$20:DX$24)*$F115,IF($X115="FSG",0,IF($X115="MG",SUMPRODUCT(Expenses!DX$20:DX$24,$Z115:$Z119)*$F115,MAX((Expenses!DX$20-$AB115/12)*$AA115*$F115,0)+MAX((Expenses!DX$21-$AB116/12)*$AA116*$F115,0)+MAX((Expenses!DX$22-$AB117/12)*$AA117*$F115,0)+MAX((Expenses!DX$23-$AB118/12)*$AA118*$F115,0)+MAX((Expenses!DX$24-$AB119/12)*$AA119*$F115,0)))))</f>
        <v>0</v>
      </c>
      <c r="EA286" s="154">
        <f>IF(OR(EA$165&lt;=EOMONTH($E115,$R115*(1-$O115)),EA$165&gt;EOMONTH($E115,$P115*12*(1-$O115)+$Q115*12*$O115+$R115*(1-$O115))),0,IF($X115="NNN",SUM(Expenses!DY$20:DY$24)*$F115,IF($X115="FSG",0,IF($X115="MG",SUMPRODUCT(Expenses!DY$20:DY$24,$Z115:$Z119)*$F115,MAX((Expenses!DY$20-$AB115/12)*$AA115*$F115,0)+MAX((Expenses!DY$21-$AB116/12)*$AA116*$F115,0)+MAX((Expenses!DY$22-$AB117/12)*$AA117*$F115,0)+MAX((Expenses!DY$23-$AB118/12)*$AA118*$F115,0)+MAX((Expenses!DY$24-$AB119/12)*$AA119*$F115,0)))))</f>
        <v>0</v>
      </c>
      <c r="EB286" s="154">
        <f>IF(OR(EB$165&lt;=EOMONTH($E115,$R115*(1-$O115)),EB$165&gt;EOMONTH($E115,$P115*12*(1-$O115)+$Q115*12*$O115+$R115*(1-$O115))),0,IF($X115="NNN",SUM(Expenses!DZ$20:DZ$24)*$F115,IF($X115="FSG",0,IF($X115="MG",SUMPRODUCT(Expenses!DZ$20:DZ$24,$Z115:$Z119)*$F115,MAX((Expenses!DZ$20-$AB115/12)*$AA115*$F115,0)+MAX((Expenses!DZ$21-$AB116/12)*$AA116*$F115,0)+MAX((Expenses!DZ$22-$AB117/12)*$AA117*$F115,0)+MAX((Expenses!DZ$23-$AB118/12)*$AA118*$F115,0)+MAX((Expenses!DZ$24-$AB119/12)*$AA119*$F115,0)))))</f>
        <v>0</v>
      </c>
      <c r="EC286" s="154">
        <f>IF(OR(EC$165&lt;=EOMONTH($E115,$R115*(1-$O115)),EC$165&gt;EOMONTH($E115,$P115*12*(1-$O115)+$Q115*12*$O115+$R115*(1-$O115))),0,IF($X115="NNN",SUM(Expenses!EA$20:EA$24)*$F115,IF($X115="FSG",0,IF($X115="MG",SUMPRODUCT(Expenses!EA$20:EA$24,$Z115:$Z119)*$F115,MAX((Expenses!EA$20-$AB115/12)*$AA115*$F115,0)+MAX((Expenses!EA$21-$AB116/12)*$AA116*$F115,0)+MAX((Expenses!EA$22-$AB117/12)*$AA117*$F115,0)+MAX((Expenses!EA$23-$AB118/12)*$AA118*$F115,0)+MAX((Expenses!EA$24-$AB119/12)*$AA119*$F115,0)))))</f>
        <v>0</v>
      </c>
      <c r="ED286" s="154">
        <f>IF(OR(ED$165&lt;=EOMONTH($E115,$R115*(1-$O115)),ED$165&gt;EOMONTH($E115,$P115*12*(1-$O115)+$Q115*12*$O115+$R115*(1-$O115))),0,IF($X115="NNN",SUM(Expenses!EB$20:EB$24)*$F115,IF($X115="FSG",0,IF($X115="MG",SUMPRODUCT(Expenses!EB$20:EB$24,$Z115:$Z119)*$F115,MAX((Expenses!EB$20-$AB115/12)*$AA115*$F115,0)+MAX((Expenses!EB$21-$AB116/12)*$AA116*$F115,0)+MAX((Expenses!EB$22-$AB117/12)*$AA117*$F115,0)+MAX((Expenses!EB$23-$AB118/12)*$AA118*$F115,0)+MAX((Expenses!EB$24-$AB119/12)*$AA119*$F115,0)))))</f>
        <v>0</v>
      </c>
      <c r="EE286" s="154">
        <f>IF(OR(EE$165&lt;=EOMONTH($E115,$R115*(1-$O115)),EE$165&gt;EOMONTH($E115,$P115*12*(1-$O115)+$Q115*12*$O115+$R115*(1-$O115))),0,IF($X115="NNN",SUM(Expenses!EC$20:EC$24)*$F115,IF($X115="FSG",0,IF($X115="MG",SUMPRODUCT(Expenses!EC$20:EC$24,$Z115:$Z119)*$F115,MAX((Expenses!EC$20-$AB115/12)*$AA115*$F115,0)+MAX((Expenses!EC$21-$AB116/12)*$AA116*$F115,0)+MAX((Expenses!EC$22-$AB117/12)*$AA117*$F115,0)+MAX((Expenses!EC$23-$AB118/12)*$AA118*$F115,0)+MAX((Expenses!EC$24-$AB119/12)*$AA119*$F115,0)))))</f>
        <v>0</v>
      </c>
      <c r="EF286" s="154">
        <f>IF(OR(EF$165&lt;=EOMONTH($E115,$R115*(1-$O115)),EF$165&gt;EOMONTH($E115,$P115*12*(1-$O115)+$Q115*12*$O115+$R115*(1-$O115))),0,IF($X115="NNN",SUM(Expenses!ED$20:ED$24)*$F115,IF($X115="FSG",0,IF($X115="MG",SUMPRODUCT(Expenses!ED$20:ED$24,$Z115:$Z119)*$F115,MAX((Expenses!ED$20-$AB115/12)*$AA115*$F115,0)+MAX((Expenses!ED$21-$AB116/12)*$AA116*$F115,0)+MAX((Expenses!ED$22-$AB117/12)*$AA117*$F115,0)+MAX((Expenses!ED$23-$AB118/12)*$AA118*$F115,0)+MAX((Expenses!ED$24-$AB119/12)*$AA119*$F115,0)))))</f>
        <v>0</v>
      </c>
      <c r="EG286" s="154">
        <f>IF(OR(EG$165&lt;=EOMONTH($E115,$R115*(1-$O115)),EG$165&gt;EOMONTH($E115,$P115*12*(1-$O115)+$Q115*12*$O115+$R115*(1-$O115))),0,IF($X115="NNN",SUM(Expenses!EE$20:EE$24)*$F115,IF($X115="FSG",0,IF($X115="MG",SUMPRODUCT(Expenses!EE$20:EE$24,$Z115:$Z119)*$F115,MAX((Expenses!EE$20-$AB115/12)*$AA115*$F115,0)+MAX((Expenses!EE$21-$AB116/12)*$AA116*$F115,0)+MAX((Expenses!EE$22-$AB117/12)*$AA117*$F115,0)+MAX((Expenses!EE$23-$AB118/12)*$AA118*$F115,0)+MAX((Expenses!EE$24-$AB119/12)*$AA119*$F115,0)))))</f>
        <v>0</v>
      </c>
      <c r="EH286" s="154">
        <f>IF(OR(EH$165&lt;=EOMONTH($E115,$R115*(1-$O115)),EH$165&gt;EOMONTH($E115,$P115*12*(1-$O115)+$Q115*12*$O115+$R115*(1-$O115))),0,IF($X115="NNN",SUM(Expenses!EF$20:EF$24)*$F115,IF($X115="FSG",0,IF($X115="MG",SUMPRODUCT(Expenses!EF$20:EF$24,$Z115:$Z119)*$F115,MAX((Expenses!EF$20-$AB115/12)*$AA115*$F115,0)+MAX((Expenses!EF$21-$AB116/12)*$AA116*$F115,0)+MAX((Expenses!EF$22-$AB117/12)*$AA117*$F115,0)+MAX((Expenses!EF$23-$AB118/12)*$AA118*$F115,0)+MAX((Expenses!EF$24-$AB119/12)*$AA119*$F115,0)))))</f>
        <v>0</v>
      </c>
      <c r="EI286" s="154">
        <f>IF(OR(EI$165&lt;=EOMONTH($E115,$R115*(1-$O115)),EI$165&gt;EOMONTH($E115,$P115*12*(1-$O115)+$Q115*12*$O115+$R115*(1-$O115))),0,IF($X115="NNN",SUM(Expenses!EG$20:EG$24)*$F115,IF($X115="FSG",0,IF($X115="MG",SUMPRODUCT(Expenses!EG$20:EG$24,$Z115:$Z119)*$F115,MAX((Expenses!EG$20-$AB115/12)*$AA115*$F115,0)+MAX((Expenses!EG$21-$AB116/12)*$AA116*$F115,0)+MAX((Expenses!EG$22-$AB117/12)*$AA117*$F115,0)+MAX((Expenses!EG$23-$AB118/12)*$AA118*$F115,0)+MAX((Expenses!EG$24-$AB119/12)*$AA119*$F115,0)))))</f>
        <v>0</v>
      </c>
      <c r="EJ286" s="154">
        <f>IF(OR(EJ$165&lt;=EOMONTH($E115,$R115*(1-$O115)),EJ$165&gt;EOMONTH($E115,$P115*12*(1-$O115)+$Q115*12*$O115+$R115*(1-$O115))),0,IF($X115="NNN",SUM(Expenses!EH$20:EH$24)*$F115,IF($X115="FSG",0,IF($X115="MG",SUMPRODUCT(Expenses!EH$20:EH$24,$Z115:$Z119)*$F115,MAX((Expenses!EH$20-$AB115/12)*$AA115*$F115,0)+MAX((Expenses!EH$21-$AB116/12)*$AA116*$F115,0)+MAX((Expenses!EH$22-$AB117/12)*$AA117*$F115,0)+MAX((Expenses!EH$23-$AB118/12)*$AA118*$F115,0)+MAX((Expenses!EH$24-$AB119/12)*$AA119*$F115,0)))))</f>
        <v>0</v>
      </c>
      <c r="EK286" s="154">
        <f>IF(OR(EK$165&lt;=EOMONTH($E115,$R115*(1-$O115)),EK$165&gt;EOMONTH($E115,$P115*12*(1-$O115)+$Q115*12*$O115+$R115*(1-$O115))),0,IF($X115="NNN",SUM(Expenses!EI$20:EI$24)*$F115,IF($X115="FSG",0,IF($X115="MG",SUMPRODUCT(Expenses!EI$20:EI$24,$Z115:$Z119)*$F115,MAX((Expenses!EI$20-$AB115/12)*$AA115*$F115,0)+MAX((Expenses!EI$21-$AB116/12)*$AA116*$F115,0)+MAX((Expenses!EI$22-$AB117/12)*$AA117*$F115,0)+MAX((Expenses!EI$23-$AB118/12)*$AA118*$F115,0)+MAX((Expenses!EI$24-$AB119/12)*$AA119*$F115,0)))))</f>
        <v>0</v>
      </c>
      <c r="EL286" s="154">
        <f>IF(OR(EL$165&lt;=EOMONTH($E115,$R115*(1-$O115)),EL$165&gt;EOMONTH($E115,$P115*12*(1-$O115)+$Q115*12*$O115+$R115*(1-$O115))),0,IF($X115="NNN",SUM(Expenses!EJ$20:EJ$24)*$F115,IF($X115="FSG",0,IF($X115="MG",SUMPRODUCT(Expenses!EJ$20:EJ$24,$Z115:$Z119)*$F115,MAX((Expenses!EJ$20-$AB115/12)*$AA115*$F115,0)+MAX((Expenses!EJ$21-$AB116/12)*$AA116*$F115,0)+MAX((Expenses!EJ$22-$AB117/12)*$AA117*$F115,0)+MAX((Expenses!EJ$23-$AB118/12)*$AA118*$F115,0)+MAX((Expenses!EJ$24-$AB119/12)*$AA119*$F115,0)))))</f>
        <v>0</v>
      </c>
      <c r="EM286" s="154">
        <f>IF(OR(EM$165&lt;=EOMONTH($E115,$R115*(1-$O115)),EM$165&gt;EOMONTH($E115,$P115*12*(1-$O115)+$Q115*12*$O115+$R115*(1-$O115))),0,IF($X115="NNN",SUM(Expenses!EK$20:EK$24)*$F115,IF($X115="FSG",0,IF($X115="MG",SUMPRODUCT(Expenses!EK$20:EK$24,$Z115:$Z119)*$F115,MAX((Expenses!EK$20-$AB115/12)*$AA115*$F115,0)+MAX((Expenses!EK$21-$AB116/12)*$AA116*$F115,0)+MAX((Expenses!EK$22-$AB117/12)*$AA117*$F115,0)+MAX((Expenses!EK$23-$AB118/12)*$AA118*$F115,0)+MAX((Expenses!EK$24-$AB119/12)*$AA119*$F115,0)))))</f>
        <v>0</v>
      </c>
      <c r="EN286" s="154">
        <f>IF(OR(EN$165&lt;=EOMONTH($E115,$R115*(1-$O115)),EN$165&gt;EOMONTH($E115,$P115*12*(1-$O115)+$Q115*12*$O115+$R115*(1-$O115))),0,IF($X115="NNN",SUM(Expenses!EL$20:EL$24)*$F115,IF($X115="FSG",0,IF($X115="MG",SUMPRODUCT(Expenses!EL$20:EL$24,$Z115:$Z119)*$F115,MAX((Expenses!EL$20-$AB115/12)*$AA115*$F115,0)+MAX((Expenses!EL$21-$AB116/12)*$AA116*$F115,0)+MAX((Expenses!EL$22-$AB117/12)*$AA117*$F115,0)+MAX((Expenses!EL$23-$AB118/12)*$AA118*$F115,0)+MAX((Expenses!EL$24-$AB119/12)*$AA119*$F115,0)))))</f>
        <v>0</v>
      </c>
      <c r="EO286" s="154">
        <f>IF(OR(EO$165&lt;=EOMONTH($E115,$R115*(1-$O115)),EO$165&gt;EOMONTH($E115,$P115*12*(1-$O115)+$Q115*12*$O115+$R115*(1-$O115))),0,IF($X115="NNN",SUM(Expenses!EM$20:EM$24)*$F115,IF($X115="FSG",0,IF($X115="MG",SUMPRODUCT(Expenses!EM$20:EM$24,$Z115:$Z119)*$F115,MAX((Expenses!EM$20-$AB115/12)*$AA115*$F115,0)+MAX((Expenses!EM$21-$AB116/12)*$AA116*$F115,0)+MAX((Expenses!EM$22-$AB117/12)*$AA117*$F115,0)+MAX((Expenses!EM$23-$AB118/12)*$AA118*$F115,0)+MAX((Expenses!EM$24-$AB119/12)*$AA119*$F115,0)))))</f>
        <v>0</v>
      </c>
      <c r="EP286" s="154">
        <f>IF(OR(EP$165&lt;=EOMONTH($E115,$R115*(1-$O115)),EP$165&gt;EOMONTH($E115,$P115*12*(1-$O115)+$Q115*12*$O115+$R115*(1-$O115))),0,IF($X115="NNN",SUM(Expenses!EN$20:EN$24)*$F115,IF($X115="FSG",0,IF($X115="MG",SUMPRODUCT(Expenses!EN$20:EN$24,$Z115:$Z119)*$F115,MAX((Expenses!EN$20-$AB115/12)*$AA115*$F115,0)+MAX((Expenses!EN$21-$AB116/12)*$AA116*$F115,0)+MAX((Expenses!EN$22-$AB117/12)*$AA117*$F115,0)+MAX((Expenses!EN$23-$AB118/12)*$AA118*$F115,0)+MAX((Expenses!EN$24-$AB119/12)*$AA119*$F115,0)))))</f>
        <v>0</v>
      </c>
      <c r="EQ286" s="154">
        <f>IF(OR(EQ$165&lt;=EOMONTH($E115,$R115*(1-$O115)),EQ$165&gt;EOMONTH($E115,$P115*12*(1-$O115)+$Q115*12*$O115+$R115*(1-$O115))),0,IF($X115="NNN",SUM(Expenses!EO$20:EO$24)*$F115,IF($X115="FSG",0,IF($X115="MG",SUMPRODUCT(Expenses!EO$20:EO$24,$Z115:$Z119)*$F115,MAX((Expenses!EO$20-$AB115/12)*$AA115*$F115,0)+MAX((Expenses!EO$21-$AB116/12)*$AA116*$F115,0)+MAX((Expenses!EO$22-$AB117/12)*$AA117*$F115,0)+MAX((Expenses!EO$23-$AB118/12)*$AA118*$F115,0)+MAX((Expenses!EO$24-$AB119/12)*$AA119*$F115,0)))))</f>
        <v>0</v>
      </c>
      <c r="ER286" s="154">
        <f>IF(OR(ER$165&lt;=EOMONTH($E115,$R115*(1-$O115)),ER$165&gt;EOMONTH($E115,$P115*12*(1-$O115)+$Q115*12*$O115+$R115*(1-$O115))),0,IF($X115="NNN",SUM(Expenses!EP$20:EP$24)*$F115,IF($X115="FSG",0,IF($X115="MG",SUMPRODUCT(Expenses!EP$20:EP$24,$Z115:$Z119)*$F115,MAX((Expenses!EP$20-$AB115/12)*$AA115*$F115,0)+MAX((Expenses!EP$21-$AB116/12)*$AA116*$F115,0)+MAX((Expenses!EP$22-$AB117/12)*$AA117*$F115,0)+MAX((Expenses!EP$23-$AB118/12)*$AA118*$F115,0)+MAX((Expenses!EP$24-$AB119/12)*$AA119*$F115,0)))))</f>
        <v>0</v>
      </c>
      <c r="ES286" s="154">
        <f>IF(OR(ES$165&lt;=EOMONTH($E115,$R115*(1-$O115)),ES$165&gt;EOMONTH($E115,$P115*12*(1-$O115)+$Q115*12*$O115+$R115*(1-$O115))),0,IF($X115="NNN",SUM(Expenses!EQ$20:EQ$24)*$F115,IF($X115="FSG",0,IF($X115="MG",SUMPRODUCT(Expenses!EQ$20:EQ$24,$Z115:$Z119)*$F115,MAX((Expenses!EQ$20-$AB115/12)*$AA115*$F115,0)+MAX((Expenses!EQ$21-$AB116/12)*$AA116*$F115,0)+MAX((Expenses!EQ$22-$AB117/12)*$AA117*$F115,0)+MAX((Expenses!EQ$23-$AB118/12)*$AA118*$F115,0)+MAX((Expenses!EQ$24-$AB119/12)*$AA119*$F115,0)))))</f>
        <v>0</v>
      </c>
      <c r="ET286" s="154">
        <f>IF(OR(ET$165&lt;=EOMONTH($E115,$R115*(1-$O115)),ET$165&gt;EOMONTH($E115,$P115*12*(1-$O115)+$Q115*12*$O115+$R115*(1-$O115))),0,IF($X115="NNN",SUM(Expenses!ER$20:ER$24)*$F115,IF($X115="FSG",0,IF($X115="MG",SUMPRODUCT(Expenses!ER$20:ER$24,$Z115:$Z119)*$F115,MAX((Expenses!ER$20-$AB115/12)*$AA115*$F115,0)+MAX((Expenses!ER$21-$AB116/12)*$AA116*$F115,0)+MAX((Expenses!ER$22-$AB117/12)*$AA117*$F115,0)+MAX((Expenses!ER$23-$AB118/12)*$AA118*$F115,0)+MAX((Expenses!ER$24-$AB119/12)*$AA119*$F115,0)))))</f>
        <v>0</v>
      </c>
      <c r="EU286" s="154">
        <f>IF(OR(EU$165&lt;=EOMONTH($E115,$R115*(1-$O115)),EU$165&gt;EOMONTH($E115,$P115*12*(1-$O115)+$Q115*12*$O115+$R115*(1-$O115))),0,IF($X115="NNN",SUM(Expenses!ES$20:ES$24)*$F115,IF($X115="FSG",0,IF($X115="MG",SUMPRODUCT(Expenses!ES$20:ES$24,$Z115:$Z119)*$F115,MAX((Expenses!ES$20-$AB115/12)*$AA115*$F115,0)+MAX((Expenses!ES$21-$AB116/12)*$AA116*$F115,0)+MAX((Expenses!ES$22-$AB117/12)*$AA117*$F115,0)+MAX((Expenses!ES$23-$AB118/12)*$AA118*$F115,0)+MAX((Expenses!ES$24-$AB119/12)*$AA119*$F115,0)))))</f>
        <v>0</v>
      </c>
      <c r="EV286" s="154">
        <f>IF(OR(EV$165&lt;=EOMONTH($E115,$R115*(1-$O115)),EV$165&gt;EOMONTH($E115,$P115*12*(1-$O115)+$Q115*12*$O115+$R115*(1-$O115))),0,IF($X115="NNN",SUM(Expenses!ET$20:ET$24)*$F115,IF($X115="FSG",0,IF($X115="MG",SUMPRODUCT(Expenses!ET$20:ET$24,$Z115:$Z119)*$F115,MAX((Expenses!ET$20-$AB115/12)*$AA115*$F115,0)+MAX((Expenses!ET$21-$AB116/12)*$AA116*$F115,0)+MAX((Expenses!ET$22-$AB117/12)*$AA117*$F115,0)+MAX((Expenses!ET$23-$AB118/12)*$AA118*$F115,0)+MAX((Expenses!ET$24-$AB119/12)*$AA119*$F115,0)))))</f>
        <v>0</v>
      </c>
      <c r="EW286" s="154">
        <f>IF(OR(EW$165&lt;=EOMONTH($E115,$R115*(1-$O115)),EW$165&gt;EOMONTH($E115,$P115*12*(1-$O115)+$Q115*12*$O115+$R115*(1-$O115))),0,IF($X115="NNN",SUM(Expenses!EU$20:EU$24)*$F115,IF($X115="FSG",0,IF($X115="MG",SUMPRODUCT(Expenses!EU$20:EU$24,$Z115:$Z119)*$F115,MAX((Expenses!EU$20-$AB115/12)*$AA115*$F115,0)+MAX((Expenses!EU$21-$AB116/12)*$AA116*$F115,0)+MAX((Expenses!EU$22-$AB117/12)*$AA117*$F115,0)+MAX((Expenses!EU$23-$AB118/12)*$AA118*$F115,0)+MAX((Expenses!EU$24-$AB119/12)*$AA119*$F115,0)))))</f>
        <v>0</v>
      </c>
      <c r="EX286" s="154">
        <f>IF(OR(EX$165&lt;=EOMONTH($E115,$R115*(1-$O115)),EX$165&gt;EOMONTH($E115,$P115*12*(1-$O115)+$Q115*12*$O115+$R115*(1-$O115))),0,IF($X115="NNN",SUM(Expenses!EV$20:EV$24)*$F115,IF($X115="FSG",0,IF($X115="MG",SUMPRODUCT(Expenses!EV$20:EV$24,$Z115:$Z119)*$F115,MAX((Expenses!EV$20-$AB115/12)*$AA115*$F115,0)+MAX((Expenses!EV$21-$AB116/12)*$AA116*$F115,0)+MAX((Expenses!EV$22-$AB117/12)*$AA117*$F115,0)+MAX((Expenses!EV$23-$AB118/12)*$AA118*$F115,0)+MAX((Expenses!EV$24-$AB119/12)*$AA119*$F115,0)))))</f>
        <v>0</v>
      </c>
      <c r="EY286" s="154">
        <f>IF(OR(EY$165&lt;=EOMONTH($E115,$R115*(1-$O115)),EY$165&gt;EOMONTH($E115,$P115*12*(1-$O115)+$Q115*12*$O115+$R115*(1-$O115))),0,IF($X115="NNN",SUM(Expenses!EW$20:EW$24)*$F115,IF($X115="FSG",0,IF($X115="MG",SUMPRODUCT(Expenses!EW$20:EW$24,$Z115:$Z119)*$F115,MAX((Expenses!EW$20-$AB115/12)*$AA115*$F115,0)+MAX((Expenses!EW$21-$AB116/12)*$AA116*$F115,0)+MAX((Expenses!EW$22-$AB117/12)*$AA117*$F115,0)+MAX((Expenses!EW$23-$AB118/12)*$AA118*$F115,0)+MAX((Expenses!EW$24-$AB119/12)*$AA119*$F115,0)))))</f>
        <v>0</v>
      </c>
      <c r="EZ286" s="154">
        <f>IF(OR(EZ$165&lt;=EOMONTH($E115,$R115*(1-$O115)),EZ$165&gt;EOMONTH($E115,$P115*12*(1-$O115)+$Q115*12*$O115+$R115*(1-$O115))),0,IF($X115="NNN",SUM(Expenses!EX$20:EX$24)*$F115,IF($X115="FSG",0,IF($X115="MG",SUMPRODUCT(Expenses!EX$20:EX$24,$Z115:$Z119)*$F115,MAX((Expenses!EX$20-$AB115/12)*$AA115*$F115,0)+MAX((Expenses!EX$21-$AB116/12)*$AA116*$F115,0)+MAX((Expenses!EX$22-$AB117/12)*$AA117*$F115,0)+MAX((Expenses!EX$23-$AB118/12)*$AA118*$F115,0)+MAX((Expenses!EX$24-$AB119/12)*$AA119*$F115,0)))))</f>
        <v>0</v>
      </c>
      <c r="FA286" s="154">
        <f>IF(OR(FA$165&lt;=EOMONTH($E115,$R115*(1-$O115)),FA$165&gt;EOMONTH($E115,$P115*12*(1-$O115)+$Q115*12*$O115+$R115*(1-$O115))),0,IF($X115="NNN",SUM(Expenses!EY$20:EY$24)*$F115,IF($X115="FSG",0,IF($X115="MG",SUMPRODUCT(Expenses!EY$20:EY$24,$Z115:$Z119)*$F115,MAX((Expenses!EY$20-$AB115/12)*$AA115*$F115,0)+MAX((Expenses!EY$21-$AB116/12)*$AA116*$F115,0)+MAX((Expenses!EY$22-$AB117/12)*$AA117*$F115,0)+MAX((Expenses!EY$23-$AB118/12)*$AA118*$F115,0)+MAX((Expenses!EY$24-$AB119/12)*$AA119*$F115,0)))))</f>
        <v>0</v>
      </c>
      <c r="FB286" s="154">
        <f>IF(OR(FB$165&lt;=EOMONTH($E115,$R115*(1-$O115)),FB$165&gt;EOMONTH($E115,$P115*12*(1-$O115)+$Q115*12*$O115+$R115*(1-$O115))),0,IF($X115="NNN",SUM(Expenses!EZ$20:EZ$24)*$F115,IF($X115="FSG",0,IF($X115="MG",SUMPRODUCT(Expenses!EZ$20:EZ$24,$Z115:$Z119)*$F115,MAX((Expenses!EZ$20-$AB115/12)*$AA115*$F115,0)+MAX((Expenses!EZ$21-$AB116/12)*$AA116*$F115,0)+MAX((Expenses!EZ$22-$AB117/12)*$AA117*$F115,0)+MAX((Expenses!EZ$23-$AB118/12)*$AA118*$F115,0)+MAX((Expenses!EZ$24-$AB119/12)*$AA119*$F115,0)))))</f>
        <v>0</v>
      </c>
      <c r="FC286" s="154">
        <f>IF(OR(FC$165&lt;=EOMONTH($E115,$R115*(1-$O115)),FC$165&gt;EOMONTH($E115,$P115*12*(1-$O115)+$Q115*12*$O115+$R115*(1-$O115))),0,IF($X115="NNN",SUM(Expenses!FA$20:FA$24)*$F115,IF($X115="FSG",0,IF($X115="MG",SUMPRODUCT(Expenses!FA$20:FA$24,$Z115:$Z119)*$F115,MAX((Expenses!FA$20-$AB115/12)*$AA115*$F115,0)+MAX((Expenses!FA$21-$AB116/12)*$AA116*$F115,0)+MAX((Expenses!FA$22-$AB117/12)*$AA117*$F115,0)+MAX((Expenses!FA$23-$AB118/12)*$AA118*$F115,0)+MAX((Expenses!FA$24-$AB119/12)*$AA119*$F115,0)))))</f>
        <v>0</v>
      </c>
      <c r="FD286" s="154">
        <f>IF(OR(FD$165&lt;=EOMONTH($E115,$R115*(1-$O115)),FD$165&gt;EOMONTH($E115,$P115*12*(1-$O115)+$Q115*12*$O115+$R115*(1-$O115))),0,IF($X115="NNN",SUM(Expenses!FB$20:FB$24)*$F115,IF($X115="FSG",0,IF($X115="MG",SUMPRODUCT(Expenses!FB$20:FB$24,$Z115:$Z119)*$F115,MAX((Expenses!FB$20-$AB115/12)*$AA115*$F115,0)+MAX((Expenses!FB$21-$AB116/12)*$AA116*$F115,0)+MAX((Expenses!FB$22-$AB117/12)*$AA117*$F115,0)+MAX((Expenses!FB$23-$AB118/12)*$AA118*$F115,0)+MAX((Expenses!FB$24-$AB119/12)*$AA119*$F115,0)))))</f>
        <v>0</v>
      </c>
      <c r="FE286" s="154">
        <f>IF(OR(FE$165&lt;=EOMONTH($E115,$R115*(1-$O115)),FE$165&gt;EOMONTH($E115,$P115*12*(1-$O115)+$Q115*12*$O115+$R115*(1-$O115))),0,IF($X115="NNN",SUM(Expenses!FC$20:FC$24)*$F115,IF($X115="FSG",0,IF($X115="MG",SUMPRODUCT(Expenses!FC$20:FC$24,$Z115:$Z119)*$F115,MAX((Expenses!FC$20-$AB115/12)*$AA115*$F115,0)+MAX((Expenses!FC$21-$AB116/12)*$AA116*$F115,0)+MAX((Expenses!FC$22-$AB117/12)*$AA117*$F115,0)+MAX((Expenses!FC$23-$AB118/12)*$AA118*$F115,0)+MAX((Expenses!FC$24-$AB119/12)*$AA119*$F115,0)))))</f>
        <v>0</v>
      </c>
      <c r="FF286" s="154">
        <f>IF(OR(FF$165&lt;=EOMONTH($E115,$R115*(1-$O115)),FF$165&gt;EOMONTH($E115,$P115*12*(1-$O115)+$Q115*12*$O115+$R115*(1-$O115))),0,IF($X115="NNN",SUM(Expenses!FD$20:FD$24)*$F115,IF($X115="FSG",0,IF($X115="MG",SUMPRODUCT(Expenses!FD$20:FD$24,$Z115:$Z119)*$F115,MAX((Expenses!FD$20-$AB115/12)*$AA115*$F115,0)+MAX((Expenses!FD$21-$AB116/12)*$AA116*$F115,0)+MAX((Expenses!FD$22-$AB117/12)*$AA117*$F115,0)+MAX((Expenses!FD$23-$AB118/12)*$AA118*$F115,0)+MAX((Expenses!FD$24-$AB119/12)*$AA119*$F115,0)))))</f>
        <v>0</v>
      </c>
      <c r="FG286" s="154">
        <f>IF(OR(FG$165&lt;=EOMONTH($E115,$R115*(1-$O115)),FG$165&gt;EOMONTH($E115,$P115*12*(1-$O115)+$Q115*12*$O115+$R115*(1-$O115))),0,IF($X115="NNN",SUM(Expenses!FE$20:FE$24)*$F115,IF($X115="FSG",0,IF($X115="MG",SUMPRODUCT(Expenses!FE$20:FE$24,$Z115:$Z119)*$F115,MAX((Expenses!FE$20-$AB115/12)*$AA115*$F115,0)+MAX((Expenses!FE$21-$AB116/12)*$AA116*$F115,0)+MAX((Expenses!FE$22-$AB117/12)*$AA117*$F115,0)+MAX((Expenses!FE$23-$AB118/12)*$AA118*$F115,0)+MAX((Expenses!FE$24-$AB119/12)*$AA119*$F115,0)))))</f>
        <v>0</v>
      </c>
      <c r="FH286" s="154">
        <f>IF(OR(FH$165&lt;=EOMONTH($E115,$R115*(1-$O115)),FH$165&gt;EOMONTH($E115,$P115*12*(1-$O115)+$Q115*12*$O115+$R115*(1-$O115))),0,IF($X115="NNN",SUM(Expenses!FF$20:FF$24)*$F115,IF($X115="FSG",0,IF($X115="MG",SUMPRODUCT(Expenses!FF$20:FF$24,$Z115:$Z119)*$F115,MAX((Expenses!FF$20-$AB115/12)*$AA115*$F115,0)+MAX((Expenses!FF$21-$AB116/12)*$AA116*$F115,0)+MAX((Expenses!FF$22-$AB117/12)*$AA117*$F115,0)+MAX((Expenses!FF$23-$AB118/12)*$AA118*$F115,0)+MAX((Expenses!FF$24-$AB119/12)*$AA119*$F115,0)))))</f>
        <v>0</v>
      </c>
      <c r="FI286" s="154">
        <f>IF(OR(FI$165&lt;=EOMONTH($E115,$R115*(1-$O115)),FI$165&gt;EOMONTH($E115,$P115*12*(1-$O115)+$Q115*12*$O115+$R115*(1-$O115))),0,IF($X115="NNN",SUM(Expenses!FG$20:FG$24)*$F115,IF($X115="FSG",0,IF($X115="MG",SUMPRODUCT(Expenses!FG$20:FG$24,$Z115:$Z119)*$F115,MAX((Expenses!FG$20-$AB115/12)*$AA115*$F115,0)+MAX((Expenses!FG$21-$AB116/12)*$AA116*$F115,0)+MAX((Expenses!FG$22-$AB117/12)*$AA117*$F115,0)+MAX((Expenses!FG$23-$AB118/12)*$AA118*$F115,0)+MAX((Expenses!FG$24-$AB119/12)*$AA119*$F115,0)))))</f>
        <v>0</v>
      </c>
      <c r="FJ286" s="154">
        <f>IF(OR(FJ$165&lt;=EOMONTH($E115,$R115*(1-$O115)),FJ$165&gt;EOMONTH($E115,$P115*12*(1-$O115)+$Q115*12*$O115+$R115*(1-$O115))),0,IF($X115="NNN",SUM(Expenses!FH$20:FH$24)*$F115,IF($X115="FSG",0,IF($X115="MG",SUMPRODUCT(Expenses!FH$20:FH$24,$Z115:$Z119)*$F115,MAX((Expenses!FH$20-$AB115/12)*$AA115*$F115,0)+MAX((Expenses!FH$21-$AB116/12)*$AA116*$F115,0)+MAX((Expenses!FH$22-$AB117/12)*$AA117*$F115,0)+MAX((Expenses!FH$23-$AB118/12)*$AA118*$F115,0)+MAX((Expenses!FH$24-$AB119/12)*$AA119*$F115,0)))))</f>
        <v>0</v>
      </c>
      <c r="FK286" s="154">
        <f>IF(OR(FK$165&lt;=EOMONTH($E115,$R115*(1-$O115)),FK$165&gt;EOMONTH($E115,$P115*12*(1-$O115)+$Q115*12*$O115+$R115*(1-$O115))),0,IF($X115="NNN",SUM(Expenses!FI$20:FI$24)*$F115,IF($X115="FSG",0,IF($X115="MG",SUMPRODUCT(Expenses!FI$20:FI$24,$Z115:$Z119)*$F115,MAX((Expenses!FI$20-$AB115/12)*$AA115*$F115,0)+MAX((Expenses!FI$21-$AB116/12)*$AA116*$F115,0)+MAX((Expenses!FI$22-$AB117/12)*$AA117*$F115,0)+MAX((Expenses!FI$23-$AB118/12)*$AA118*$F115,0)+MAX((Expenses!FI$24-$AB119/12)*$AA119*$F115,0)))))</f>
        <v>0</v>
      </c>
      <c r="FL286" s="154">
        <f>IF(OR(FL$165&lt;=EOMONTH($E115,$R115*(1-$O115)),FL$165&gt;EOMONTH($E115,$P115*12*(1-$O115)+$Q115*12*$O115+$R115*(1-$O115))),0,IF($X115="NNN",SUM(Expenses!FJ$20:FJ$24)*$F115,IF($X115="FSG",0,IF($X115="MG",SUMPRODUCT(Expenses!FJ$20:FJ$24,$Z115:$Z119)*$F115,MAX((Expenses!FJ$20-$AB115/12)*$AA115*$F115,0)+MAX((Expenses!FJ$21-$AB116/12)*$AA116*$F115,0)+MAX((Expenses!FJ$22-$AB117/12)*$AA117*$F115,0)+MAX((Expenses!FJ$23-$AB118/12)*$AA118*$F115,0)+MAX((Expenses!FJ$24-$AB119/12)*$AA119*$F115,0)))))</f>
        <v>0</v>
      </c>
      <c r="FM286" s="154">
        <f>IF(OR(FM$165&lt;=EOMONTH($E115,$R115*(1-$O115)),FM$165&gt;EOMONTH($E115,$P115*12*(1-$O115)+$Q115*12*$O115+$R115*(1-$O115))),0,IF($X115="NNN",SUM(Expenses!FK$20:FK$24)*$F115,IF($X115="FSG",0,IF($X115="MG",SUMPRODUCT(Expenses!FK$20:FK$24,$Z115:$Z119)*$F115,MAX((Expenses!FK$20-$AB115/12)*$AA115*$F115,0)+MAX((Expenses!FK$21-$AB116/12)*$AA116*$F115,0)+MAX((Expenses!FK$22-$AB117/12)*$AA117*$F115,0)+MAX((Expenses!FK$23-$AB118/12)*$AA118*$F115,0)+MAX((Expenses!FK$24-$AB119/12)*$AA119*$F115,0)))))</f>
        <v>0</v>
      </c>
      <c r="FN286" s="154">
        <f>IF(OR(FN$165&lt;=EOMONTH($E115,$R115*(1-$O115)),FN$165&gt;EOMONTH($E115,$P115*12*(1-$O115)+$Q115*12*$O115+$R115*(1-$O115))),0,IF($X115="NNN",SUM(Expenses!FL$20:FL$24)*$F115,IF($X115="FSG",0,IF($X115="MG",SUMPRODUCT(Expenses!FL$20:FL$24,$Z115:$Z119)*$F115,MAX((Expenses!FL$20-$AB115/12)*$AA115*$F115,0)+MAX((Expenses!FL$21-$AB116/12)*$AA116*$F115,0)+MAX((Expenses!FL$22-$AB117/12)*$AA117*$F115,0)+MAX((Expenses!FL$23-$AB118/12)*$AA118*$F115,0)+MAX((Expenses!FL$24-$AB119/12)*$AA119*$F115,0)))))</f>
        <v>0</v>
      </c>
      <c r="FO286" s="154">
        <f>IF(OR(FO$165&lt;=EOMONTH($E115,$R115*(1-$O115)),FO$165&gt;EOMONTH($E115,$P115*12*(1-$O115)+$Q115*12*$O115+$R115*(1-$O115))),0,IF($X115="NNN",SUM(Expenses!FM$20:FM$24)*$F115,IF($X115="FSG",0,IF($X115="MG",SUMPRODUCT(Expenses!FM$20:FM$24,$Z115:$Z119)*$F115,MAX((Expenses!FM$20-$AB115/12)*$AA115*$F115,0)+MAX((Expenses!FM$21-$AB116/12)*$AA116*$F115,0)+MAX((Expenses!FM$22-$AB117/12)*$AA117*$F115,0)+MAX((Expenses!FM$23-$AB118/12)*$AA118*$F115,0)+MAX((Expenses!FM$24-$AB119/12)*$AA119*$F115,0)))))</f>
        <v>0</v>
      </c>
      <c r="FP286" s="154">
        <f>IF(OR(FP$165&lt;=EOMONTH($E115,$R115*(1-$O115)),FP$165&gt;EOMONTH($E115,$P115*12*(1-$O115)+$Q115*12*$O115+$R115*(1-$O115))),0,IF($X115="NNN",SUM(Expenses!FN$20:FN$24)*$F115,IF($X115="FSG",0,IF($X115="MG",SUMPRODUCT(Expenses!FN$20:FN$24,$Z115:$Z119)*$F115,MAX((Expenses!FN$20-$AB115/12)*$AA115*$F115,0)+MAX((Expenses!FN$21-$AB116/12)*$AA116*$F115,0)+MAX((Expenses!FN$22-$AB117/12)*$AA117*$F115,0)+MAX((Expenses!FN$23-$AB118/12)*$AA118*$F115,0)+MAX((Expenses!FN$24-$AB119/12)*$AA119*$F115,0)))))</f>
        <v>0</v>
      </c>
      <c r="FQ286" s="154">
        <f>IF(OR(FQ$165&lt;=EOMONTH($E115,$R115*(1-$O115)),FQ$165&gt;EOMONTH($E115,$P115*12*(1-$O115)+$Q115*12*$O115+$R115*(1-$O115))),0,IF($X115="NNN",SUM(Expenses!FO$20:FO$24)*$F115,IF($X115="FSG",0,IF($X115="MG",SUMPRODUCT(Expenses!FO$20:FO$24,$Z115:$Z119)*$F115,MAX((Expenses!FO$20-$AB115/12)*$AA115*$F115,0)+MAX((Expenses!FO$21-$AB116/12)*$AA116*$F115,0)+MAX((Expenses!FO$22-$AB117/12)*$AA117*$F115,0)+MAX((Expenses!FO$23-$AB118/12)*$AA118*$F115,0)+MAX((Expenses!FO$24-$AB119/12)*$AA119*$F115,0)))))</f>
        <v>0</v>
      </c>
      <c r="FR286" s="154">
        <f>IF(OR(FR$165&lt;=EOMONTH($E115,$R115*(1-$O115)),FR$165&gt;EOMONTH($E115,$P115*12*(1-$O115)+$Q115*12*$O115+$R115*(1-$O115))),0,IF($X115="NNN",SUM(Expenses!FP$20:FP$24)*$F115,IF($X115="FSG",0,IF($X115="MG",SUMPRODUCT(Expenses!FP$20:FP$24,$Z115:$Z119)*$F115,MAX((Expenses!FP$20-$AB115/12)*$AA115*$F115,0)+MAX((Expenses!FP$21-$AB116/12)*$AA116*$F115,0)+MAX((Expenses!FP$22-$AB117/12)*$AA117*$F115,0)+MAX((Expenses!FP$23-$AB118/12)*$AA118*$F115,0)+MAX((Expenses!FP$24-$AB119/12)*$AA119*$F115,0)))))</f>
        <v>0</v>
      </c>
      <c r="FS286" s="154">
        <f>IF(OR(FS$165&lt;=EOMONTH($E115,$R115*(1-$O115)),FS$165&gt;EOMONTH($E115,$P115*12*(1-$O115)+$Q115*12*$O115+$R115*(1-$O115))),0,IF($X115="NNN",SUM(Expenses!FQ$20:FQ$24)*$F115,IF($X115="FSG",0,IF($X115="MG",SUMPRODUCT(Expenses!FQ$20:FQ$24,$Z115:$Z119)*$F115,MAX((Expenses!FQ$20-$AB115/12)*$AA115*$F115,0)+MAX((Expenses!FQ$21-$AB116/12)*$AA116*$F115,0)+MAX((Expenses!FQ$22-$AB117/12)*$AA117*$F115,0)+MAX((Expenses!FQ$23-$AB118/12)*$AA118*$F115,0)+MAX((Expenses!FQ$24-$AB119/12)*$AA119*$F115,0)))))</f>
        <v>0</v>
      </c>
      <c r="FT286" s="154">
        <f>IF(OR(FT$165&lt;=EOMONTH($E115,$R115*(1-$O115)),FT$165&gt;EOMONTH($E115,$P115*12*(1-$O115)+$Q115*12*$O115+$R115*(1-$O115))),0,IF($X115="NNN",SUM(Expenses!FR$20:FR$24)*$F115,IF($X115="FSG",0,IF($X115="MG",SUMPRODUCT(Expenses!FR$20:FR$24,$Z115:$Z119)*$F115,MAX((Expenses!FR$20-$AB115/12)*$AA115*$F115,0)+MAX((Expenses!FR$21-$AB116/12)*$AA116*$F115,0)+MAX((Expenses!FR$22-$AB117/12)*$AA117*$F115,0)+MAX((Expenses!FR$23-$AB118/12)*$AA118*$F115,0)+MAX((Expenses!FR$24-$AB119/12)*$AA119*$F115,0)))))</f>
        <v>0</v>
      </c>
      <c r="FU286" s="154">
        <f>IF(OR(FU$165&lt;=EOMONTH($E115,$R115*(1-$O115)),FU$165&gt;EOMONTH($E115,$P115*12*(1-$O115)+$Q115*12*$O115+$R115*(1-$O115))),0,IF($X115="NNN",SUM(Expenses!FS$20:FS$24)*$F115,IF($X115="FSG",0,IF($X115="MG",SUMPRODUCT(Expenses!FS$20:FS$24,$Z115:$Z119)*$F115,MAX((Expenses!FS$20-$AB115/12)*$AA115*$F115,0)+MAX((Expenses!FS$21-$AB116/12)*$AA116*$F115,0)+MAX((Expenses!FS$22-$AB117/12)*$AA117*$F115,0)+MAX((Expenses!FS$23-$AB118/12)*$AA118*$F115,0)+MAX((Expenses!FS$24-$AB119/12)*$AA119*$F115,0)))))</f>
        <v>0</v>
      </c>
      <c r="FV286" s="154">
        <f>IF(OR(FV$165&lt;=EOMONTH($E115,$R115*(1-$O115)),FV$165&gt;EOMONTH($E115,$P115*12*(1-$O115)+$Q115*12*$O115+$R115*(1-$O115))),0,IF($X115="NNN",SUM(Expenses!FT$20:FT$24)*$F115,IF($X115="FSG",0,IF($X115="MG",SUMPRODUCT(Expenses!FT$20:FT$24,$Z115:$Z119)*$F115,MAX((Expenses!FT$20-$AB115/12)*$AA115*$F115,0)+MAX((Expenses!FT$21-$AB116/12)*$AA116*$F115,0)+MAX((Expenses!FT$22-$AB117/12)*$AA117*$F115,0)+MAX((Expenses!FT$23-$AB118/12)*$AA118*$F115,0)+MAX((Expenses!FT$24-$AB119/12)*$AA119*$F115,0)))))</f>
        <v>0</v>
      </c>
      <c r="FW286" s="154">
        <f>IF(OR(FW$165&lt;=EOMONTH($E115,$R115*(1-$O115)),FW$165&gt;EOMONTH($E115,$P115*12*(1-$O115)+$Q115*12*$O115+$R115*(1-$O115))),0,IF($X115="NNN",SUM(Expenses!FU$20:FU$24)*$F115,IF($X115="FSG",0,IF($X115="MG",SUMPRODUCT(Expenses!FU$20:FU$24,$Z115:$Z119)*$F115,MAX((Expenses!FU$20-$AB115/12)*$AA115*$F115,0)+MAX((Expenses!FU$21-$AB116/12)*$AA116*$F115,0)+MAX((Expenses!FU$22-$AB117/12)*$AA117*$F115,0)+MAX((Expenses!FU$23-$AB118/12)*$AA118*$F115,0)+MAX((Expenses!FU$24-$AB119/12)*$AA119*$F115,0)))))</f>
        <v>0</v>
      </c>
      <c r="FX286" s="154">
        <f>IF(OR(FX$165&lt;=EOMONTH($E115,$R115*(1-$O115)),FX$165&gt;EOMONTH($E115,$P115*12*(1-$O115)+$Q115*12*$O115+$R115*(1-$O115))),0,IF($X115="NNN",SUM(Expenses!FV$20:FV$24)*$F115,IF($X115="FSG",0,IF($X115="MG",SUMPRODUCT(Expenses!FV$20:FV$24,$Z115:$Z119)*$F115,MAX((Expenses!FV$20-$AB115/12)*$AA115*$F115,0)+MAX((Expenses!FV$21-$AB116/12)*$AA116*$F115,0)+MAX((Expenses!FV$22-$AB117/12)*$AA117*$F115,0)+MAX((Expenses!FV$23-$AB118/12)*$AA118*$F115,0)+MAX((Expenses!FV$24-$AB119/12)*$AA119*$F115,0)))))</f>
        <v>0</v>
      </c>
      <c r="FY286" s="154">
        <f>IF(OR(FY$165&lt;=EOMONTH($E115,$R115*(1-$O115)),FY$165&gt;EOMONTH($E115,$P115*12*(1-$O115)+$Q115*12*$O115+$R115*(1-$O115))),0,IF($X115="NNN",SUM(Expenses!FW$20:FW$24)*$F115,IF($X115="FSG",0,IF($X115="MG",SUMPRODUCT(Expenses!FW$20:FW$24,$Z115:$Z119)*$F115,MAX((Expenses!FW$20-$AB115/12)*$AA115*$F115,0)+MAX((Expenses!FW$21-$AB116/12)*$AA116*$F115,0)+MAX((Expenses!FW$22-$AB117/12)*$AA117*$F115,0)+MAX((Expenses!FW$23-$AB118/12)*$AA118*$F115,0)+MAX((Expenses!FW$24-$AB119/12)*$AA119*$F115,0)))))</f>
        <v>0</v>
      </c>
      <c r="FZ286" s="154">
        <f>IF(OR(FZ$165&lt;=EOMONTH($E115,$R115*(1-$O115)),FZ$165&gt;EOMONTH($E115,$P115*12*(1-$O115)+$Q115*12*$O115+$R115*(1-$O115))),0,IF($X115="NNN",SUM(Expenses!FX$20:FX$24)*$F115,IF($X115="FSG",0,IF($X115="MG",SUMPRODUCT(Expenses!FX$20:FX$24,$Z115:$Z119)*$F115,MAX((Expenses!FX$20-$AB115/12)*$AA115*$F115,0)+MAX((Expenses!FX$21-$AB116/12)*$AA116*$F115,0)+MAX((Expenses!FX$22-$AB117/12)*$AA117*$F115,0)+MAX((Expenses!FX$23-$AB118/12)*$AA118*$F115,0)+MAX((Expenses!FX$24-$AB119/12)*$AA119*$F115,0)))))</f>
        <v>0</v>
      </c>
      <c r="GA286" s="154">
        <f>IF(OR(GA$165&lt;=EOMONTH($E115,$R115*(1-$O115)),GA$165&gt;EOMONTH($E115,$P115*12*(1-$O115)+$Q115*12*$O115+$R115*(1-$O115))),0,IF($X115="NNN",SUM(Expenses!FY$20:FY$24)*$F115,IF($X115="FSG",0,IF($X115="MG",SUMPRODUCT(Expenses!FY$20:FY$24,$Z115:$Z119)*$F115,MAX((Expenses!FY$20-$AB115/12)*$AA115*$F115,0)+MAX((Expenses!FY$21-$AB116/12)*$AA116*$F115,0)+MAX((Expenses!FY$22-$AB117/12)*$AA117*$F115,0)+MAX((Expenses!FY$23-$AB118/12)*$AA118*$F115,0)+MAX((Expenses!FY$24-$AB119/12)*$AA119*$F115,0)))))</f>
        <v>0</v>
      </c>
      <c r="GB286" s="154">
        <f>IF(OR(GB$165&lt;=EOMONTH($E115,$R115*(1-$O115)),GB$165&gt;EOMONTH($E115,$P115*12*(1-$O115)+$Q115*12*$O115+$R115*(1-$O115))),0,IF($X115="NNN",SUM(Expenses!FZ$20:FZ$24)*$F115,IF($X115="FSG",0,IF($X115="MG",SUMPRODUCT(Expenses!FZ$20:FZ$24,$Z115:$Z119)*$F115,MAX((Expenses!FZ$20-$AB115/12)*$AA115*$F115,0)+MAX((Expenses!FZ$21-$AB116/12)*$AA116*$F115,0)+MAX((Expenses!FZ$22-$AB117/12)*$AA117*$F115,0)+MAX((Expenses!FZ$23-$AB118/12)*$AA118*$F115,0)+MAX((Expenses!FZ$24-$AB119/12)*$AA119*$F115,0)))))</f>
        <v>0</v>
      </c>
      <c r="GC286" s="154">
        <f>IF(OR(GC$165&lt;=EOMONTH($E115,$R115*(1-$O115)),GC$165&gt;EOMONTH($E115,$P115*12*(1-$O115)+$Q115*12*$O115+$R115*(1-$O115))),0,IF($X115="NNN",SUM(Expenses!GA$20:GA$24)*$F115,IF($X115="FSG",0,IF($X115="MG",SUMPRODUCT(Expenses!GA$20:GA$24,$Z115:$Z119)*$F115,MAX((Expenses!GA$20-$AB115/12)*$AA115*$F115,0)+MAX((Expenses!GA$21-$AB116/12)*$AA116*$F115,0)+MAX((Expenses!GA$22-$AB117/12)*$AA117*$F115,0)+MAX((Expenses!GA$23-$AB118/12)*$AA118*$F115,0)+MAX((Expenses!GA$24-$AB119/12)*$AA119*$F115,0)))))</f>
        <v>0</v>
      </c>
      <c r="GD286" s="154">
        <f>IF(OR(GD$165&lt;=EOMONTH($E115,$R115*(1-$O115)),GD$165&gt;EOMONTH($E115,$P115*12*(1-$O115)+$Q115*12*$O115+$R115*(1-$O115))),0,IF($X115="NNN",SUM(Expenses!GB$20:GB$24)*$F115,IF($X115="FSG",0,IF($X115="MG",SUMPRODUCT(Expenses!GB$20:GB$24,$Z115:$Z119)*$F115,MAX((Expenses!GB$20-$AB115/12)*$AA115*$F115,0)+MAX((Expenses!GB$21-$AB116/12)*$AA116*$F115,0)+MAX((Expenses!GB$22-$AB117/12)*$AA117*$F115,0)+MAX((Expenses!GB$23-$AB118/12)*$AA118*$F115,0)+MAX((Expenses!GB$24-$AB119/12)*$AA119*$F115,0)))))</f>
        <v>0</v>
      </c>
      <c r="GE286" s="154">
        <f>IF(OR(GE$165&lt;=EOMONTH($E115,$R115*(1-$O115)),GE$165&gt;EOMONTH($E115,$P115*12*(1-$O115)+$Q115*12*$O115+$R115*(1-$O115))),0,IF($X115="NNN",SUM(Expenses!GC$20:GC$24)*$F115,IF($X115="FSG",0,IF($X115="MG",SUMPRODUCT(Expenses!GC$20:GC$24,$Z115:$Z119)*$F115,MAX((Expenses!GC$20-$AB115/12)*$AA115*$F115,0)+MAX((Expenses!GC$21-$AB116/12)*$AA116*$F115,0)+MAX((Expenses!GC$22-$AB117/12)*$AA117*$F115,0)+MAX((Expenses!GC$23-$AB118/12)*$AA118*$F115,0)+MAX((Expenses!GC$24-$AB119/12)*$AA119*$F115,0)))))</f>
        <v>0</v>
      </c>
      <c r="GF286" s="154">
        <f>IF(OR(GF$165&lt;=EOMONTH($E115,$R115*(1-$O115)),GF$165&gt;EOMONTH($E115,$P115*12*(1-$O115)+$Q115*12*$O115+$R115*(1-$O115))),0,IF($X115="NNN",SUM(Expenses!GD$20:GD$24)*$F115,IF($X115="FSG",0,IF($X115="MG",SUMPRODUCT(Expenses!GD$20:GD$24,$Z115:$Z119)*$F115,MAX((Expenses!GD$20-$AB115/12)*$AA115*$F115,0)+MAX((Expenses!GD$21-$AB116/12)*$AA116*$F115,0)+MAX((Expenses!GD$22-$AB117/12)*$AA117*$F115,0)+MAX((Expenses!GD$23-$AB118/12)*$AA118*$F115,0)+MAX((Expenses!GD$24-$AB119/12)*$AA119*$F115,0)))))</f>
        <v>0</v>
      </c>
      <c r="GG286" s="154">
        <f>IF(OR(GG$165&lt;=EOMONTH($E115,$R115*(1-$O115)),GG$165&gt;EOMONTH($E115,$P115*12*(1-$O115)+$Q115*12*$O115+$R115*(1-$O115))),0,IF($X115="NNN",SUM(Expenses!GE$20:GE$24)*$F115,IF($X115="FSG",0,IF($X115="MG",SUMPRODUCT(Expenses!GE$20:GE$24,$Z115:$Z119)*$F115,MAX((Expenses!GE$20-$AB115/12)*$AA115*$F115,0)+MAX((Expenses!GE$21-$AB116/12)*$AA116*$F115,0)+MAX((Expenses!GE$22-$AB117/12)*$AA117*$F115,0)+MAX((Expenses!GE$23-$AB118/12)*$AA118*$F115,0)+MAX((Expenses!GE$24-$AB119/12)*$AA119*$F115,0)))))</f>
        <v>0</v>
      </c>
      <c r="GH286" s="154">
        <f>IF(OR(GH$165&lt;=EOMONTH($E115,$R115*(1-$O115)),GH$165&gt;EOMONTH($E115,$P115*12*(1-$O115)+$Q115*12*$O115+$R115*(1-$O115))),0,IF($X115="NNN",SUM(Expenses!GF$20:GF$24)*$F115,IF($X115="FSG",0,IF($X115="MG",SUMPRODUCT(Expenses!GF$20:GF$24,$Z115:$Z119)*$F115,MAX((Expenses!GF$20-$AB115/12)*$AA115*$F115,0)+MAX((Expenses!GF$21-$AB116/12)*$AA116*$F115,0)+MAX((Expenses!GF$22-$AB117/12)*$AA117*$F115,0)+MAX((Expenses!GF$23-$AB118/12)*$AA118*$F115,0)+MAX((Expenses!GF$24-$AB119/12)*$AA119*$F115,0)))))</f>
        <v>0</v>
      </c>
      <c r="GI286" s="154">
        <f>IF(OR(GI$165&lt;=EOMONTH($E115,$R115*(1-$O115)),GI$165&gt;EOMONTH($E115,$P115*12*(1-$O115)+$Q115*12*$O115+$R115*(1-$O115))),0,IF($X115="NNN",SUM(Expenses!GG$20:GG$24)*$F115,IF($X115="FSG",0,IF($X115="MG",SUMPRODUCT(Expenses!GG$20:GG$24,$Z115:$Z119)*$F115,MAX((Expenses!GG$20-$AB115/12)*$AA115*$F115,0)+MAX((Expenses!GG$21-$AB116/12)*$AA116*$F115,0)+MAX((Expenses!GG$22-$AB117/12)*$AA117*$F115,0)+MAX((Expenses!GG$23-$AB118/12)*$AA118*$F115,0)+MAX((Expenses!GG$24-$AB119/12)*$AA119*$F115,0)))))</f>
        <v>0</v>
      </c>
      <c r="GJ286" s="154">
        <f>IF(OR(GJ$165&lt;=EOMONTH($E115,$R115*(1-$O115)),GJ$165&gt;EOMONTH($E115,$P115*12*(1-$O115)+$Q115*12*$O115+$R115*(1-$O115))),0,IF($X115="NNN",SUM(Expenses!GH$20:GH$24)*$F115,IF($X115="FSG",0,IF($X115="MG",SUMPRODUCT(Expenses!GH$20:GH$24,$Z115:$Z119)*$F115,MAX((Expenses!GH$20-$AB115/12)*$AA115*$F115,0)+MAX((Expenses!GH$21-$AB116/12)*$AA116*$F115,0)+MAX((Expenses!GH$22-$AB117/12)*$AA117*$F115,0)+MAX((Expenses!GH$23-$AB118/12)*$AA118*$F115,0)+MAX((Expenses!GH$24-$AB119/12)*$AA119*$F115,0)))))</f>
        <v>0</v>
      </c>
      <c r="GK286" s="154">
        <f>IF(OR(GK$165&lt;=EOMONTH($E115,$R115*(1-$O115)),GK$165&gt;EOMONTH($E115,$P115*12*(1-$O115)+$Q115*12*$O115+$R115*(1-$O115))),0,IF($X115="NNN",SUM(Expenses!GI$20:GI$24)*$F115,IF($X115="FSG",0,IF($X115="MG",SUMPRODUCT(Expenses!GI$20:GI$24,$Z115:$Z119)*$F115,MAX((Expenses!GI$20-$AB115/12)*$AA115*$F115,0)+MAX((Expenses!GI$21-$AB116/12)*$AA116*$F115,0)+MAX((Expenses!GI$22-$AB117/12)*$AA117*$F115,0)+MAX((Expenses!GI$23-$AB118/12)*$AA118*$F115,0)+MAX((Expenses!GI$24-$AB119/12)*$AA119*$F115,0)))))</f>
        <v>0</v>
      </c>
      <c r="GL286" s="154">
        <f>IF(OR(GL$165&lt;=EOMONTH($E115,$R115*(1-$O115)),GL$165&gt;EOMONTH($E115,$P115*12*(1-$O115)+$Q115*12*$O115+$R115*(1-$O115))),0,IF($X115="NNN",SUM(Expenses!GJ$20:GJ$24)*$F115,IF($X115="FSG",0,IF($X115="MG",SUMPRODUCT(Expenses!GJ$20:GJ$24,$Z115:$Z119)*$F115,MAX((Expenses!GJ$20-$AB115/12)*$AA115*$F115,0)+MAX((Expenses!GJ$21-$AB116/12)*$AA116*$F115,0)+MAX((Expenses!GJ$22-$AB117/12)*$AA117*$F115,0)+MAX((Expenses!GJ$23-$AB118/12)*$AA118*$F115,0)+MAX((Expenses!GJ$24-$AB119/12)*$AA119*$F115,0)))))</f>
        <v>0</v>
      </c>
      <c r="GM286" s="154">
        <f>IF(OR(GM$165&lt;=EOMONTH($E115,$R115*(1-$O115)),GM$165&gt;EOMONTH($E115,$P115*12*(1-$O115)+$Q115*12*$O115+$R115*(1-$O115))),0,IF($X115="NNN",SUM(Expenses!GK$20:GK$24)*$F115,IF($X115="FSG",0,IF($X115="MG",SUMPRODUCT(Expenses!GK$20:GK$24,$Z115:$Z119)*$F115,MAX((Expenses!GK$20-$AB115/12)*$AA115*$F115,0)+MAX((Expenses!GK$21-$AB116/12)*$AA116*$F115,0)+MAX((Expenses!GK$22-$AB117/12)*$AA117*$F115,0)+MAX((Expenses!GK$23-$AB118/12)*$AA118*$F115,0)+MAX((Expenses!GK$24-$AB119/12)*$AA119*$F115,0)))))</f>
        <v>0</v>
      </c>
      <c r="GN286" s="154">
        <f>IF(OR(GN$165&lt;=EOMONTH($E115,$R115*(1-$O115)),GN$165&gt;EOMONTH($E115,$P115*12*(1-$O115)+$Q115*12*$O115+$R115*(1-$O115))),0,IF($X115="NNN",SUM(Expenses!GL$20:GL$24)*$F115,IF($X115="FSG",0,IF($X115="MG",SUMPRODUCT(Expenses!GL$20:GL$24,$Z115:$Z119)*$F115,MAX((Expenses!GL$20-$AB115/12)*$AA115*$F115,0)+MAX((Expenses!GL$21-$AB116/12)*$AA116*$F115,0)+MAX((Expenses!GL$22-$AB117/12)*$AA117*$F115,0)+MAX((Expenses!GL$23-$AB118/12)*$AA118*$F115,0)+MAX((Expenses!GL$24-$AB119/12)*$AA119*$F115,0)))))</f>
        <v>0</v>
      </c>
      <c r="GO286" s="154">
        <f>IF(OR(GO$165&lt;=EOMONTH($E115,$R115*(1-$O115)),GO$165&gt;EOMONTH($E115,$P115*12*(1-$O115)+$Q115*12*$O115+$R115*(1-$O115))),0,IF($X115="NNN",SUM(Expenses!GM$20:GM$24)*$F115,IF($X115="FSG",0,IF($X115="MG",SUMPRODUCT(Expenses!GM$20:GM$24,$Z115:$Z119)*$F115,MAX((Expenses!GM$20-$AB115/12)*$AA115*$F115,0)+MAX((Expenses!GM$21-$AB116/12)*$AA116*$F115,0)+MAX((Expenses!GM$22-$AB117/12)*$AA117*$F115,0)+MAX((Expenses!GM$23-$AB118/12)*$AA118*$F115,0)+MAX((Expenses!GM$24-$AB119/12)*$AA119*$F115,0)))))</f>
        <v>0</v>
      </c>
      <c r="GP286" s="154">
        <f>IF(OR(GP$165&lt;=EOMONTH($E115,$R115*(1-$O115)),GP$165&gt;EOMONTH($E115,$P115*12*(1-$O115)+$Q115*12*$O115+$R115*(1-$O115))),0,IF($X115="NNN",SUM(Expenses!GN$20:GN$24)*$F115,IF($X115="FSG",0,IF($X115="MG",SUMPRODUCT(Expenses!GN$20:GN$24,$Z115:$Z119)*$F115,MAX((Expenses!GN$20-$AB115/12)*$AA115*$F115,0)+MAX((Expenses!GN$21-$AB116/12)*$AA116*$F115,0)+MAX((Expenses!GN$22-$AB117/12)*$AA117*$F115,0)+MAX((Expenses!GN$23-$AB118/12)*$AA118*$F115,0)+MAX((Expenses!GN$24-$AB119/12)*$AA119*$F115,0)))))</f>
        <v>0</v>
      </c>
      <c r="GQ286" s="154">
        <f>IF(OR(GQ$165&lt;=EOMONTH($E115,$R115*(1-$O115)),GQ$165&gt;EOMONTH($E115,$P115*12*(1-$O115)+$Q115*12*$O115+$R115*(1-$O115))),0,IF($X115="NNN",SUM(Expenses!GO$20:GO$24)*$F115,IF($X115="FSG",0,IF($X115="MG",SUMPRODUCT(Expenses!GO$20:GO$24,$Z115:$Z119)*$F115,MAX((Expenses!GO$20-$AB115/12)*$AA115*$F115,0)+MAX((Expenses!GO$21-$AB116/12)*$AA116*$F115,0)+MAX((Expenses!GO$22-$AB117/12)*$AA117*$F115,0)+MAX((Expenses!GO$23-$AB118/12)*$AA118*$F115,0)+MAX((Expenses!GO$24-$AB119/12)*$AA119*$F115,0)))))</f>
        <v>0</v>
      </c>
      <c r="GR286" s="154">
        <f>IF(OR(GR$165&lt;=EOMONTH($E115,$R115*(1-$O115)),GR$165&gt;EOMONTH($E115,$P115*12*(1-$O115)+$Q115*12*$O115+$R115*(1-$O115))),0,IF($X115="NNN",SUM(Expenses!GP$20:GP$24)*$F115,IF($X115="FSG",0,IF($X115="MG",SUMPRODUCT(Expenses!GP$20:GP$24,$Z115:$Z119)*$F115,MAX((Expenses!GP$20-$AB115/12)*$AA115*$F115,0)+MAX((Expenses!GP$21-$AB116/12)*$AA116*$F115,0)+MAX((Expenses!GP$22-$AB117/12)*$AA117*$F115,0)+MAX((Expenses!GP$23-$AB118/12)*$AA118*$F115,0)+MAX((Expenses!GP$24-$AB119/12)*$AA119*$F115,0)))))</f>
        <v>0</v>
      </c>
      <c r="GS286" s="154">
        <f>IF(OR(GS$165&lt;=EOMONTH($E115,$R115*(1-$O115)),GS$165&gt;EOMONTH($E115,$P115*12*(1-$O115)+$Q115*12*$O115+$R115*(1-$O115))),0,IF($X115="NNN",SUM(Expenses!GQ$20:GQ$24)*$F115,IF($X115="FSG",0,IF($X115="MG",SUMPRODUCT(Expenses!GQ$20:GQ$24,$Z115:$Z119)*$F115,MAX((Expenses!GQ$20-$AB115/12)*$AA115*$F115,0)+MAX((Expenses!GQ$21-$AB116/12)*$AA116*$F115,0)+MAX((Expenses!GQ$22-$AB117/12)*$AA117*$F115,0)+MAX((Expenses!GQ$23-$AB118/12)*$AA118*$F115,0)+MAX((Expenses!GQ$24-$AB119/12)*$AA119*$F115,0)))))</f>
        <v>0</v>
      </c>
      <c r="GT286" s="154">
        <f>IF(OR(GT$165&lt;=EOMONTH($E115,$R115*(1-$O115)),GT$165&gt;EOMONTH($E115,$P115*12*(1-$O115)+$Q115*12*$O115+$R115*(1-$O115))),0,IF($X115="NNN",SUM(Expenses!GR$20:GR$24)*$F115,IF($X115="FSG",0,IF($X115="MG",SUMPRODUCT(Expenses!GR$20:GR$24,$Z115:$Z119)*$F115,MAX((Expenses!GR$20-$AB115/12)*$AA115*$F115,0)+MAX((Expenses!GR$21-$AB116/12)*$AA116*$F115,0)+MAX((Expenses!GR$22-$AB117/12)*$AA117*$F115,0)+MAX((Expenses!GR$23-$AB118/12)*$AA118*$F115,0)+MAX((Expenses!GR$24-$AB119/12)*$AA119*$F115,0)))))</f>
        <v>0</v>
      </c>
      <c r="GU286" s="154">
        <f>IF(OR(GU$165&lt;=EOMONTH($E115,$R115*(1-$O115)),GU$165&gt;EOMONTH($E115,$P115*12*(1-$O115)+$Q115*12*$O115+$R115*(1-$O115))),0,IF($X115="NNN",SUM(Expenses!GS$20:GS$24)*$F115,IF($X115="FSG",0,IF($X115="MG",SUMPRODUCT(Expenses!GS$20:GS$24,$Z115:$Z119)*$F115,MAX((Expenses!GS$20-$AB115/12)*$AA115*$F115,0)+MAX((Expenses!GS$21-$AB116/12)*$AA116*$F115,0)+MAX((Expenses!GS$22-$AB117/12)*$AA117*$F115,0)+MAX((Expenses!GS$23-$AB118/12)*$AA118*$F115,0)+MAX((Expenses!GS$24-$AB119/12)*$AA119*$F115,0)))))</f>
        <v>0</v>
      </c>
      <c r="GV286" s="154">
        <f>IF(OR(GV$165&lt;=EOMONTH($E115,$R115*(1-$O115)),GV$165&gt;EOMONTH($E115,$P115*12*(1-$O115)+$Q115*12*$O115+$R115*(1-$O115))),0,IF($X115="NNN",SUM(Expenses!GT$20:GT$24)*$F115,IF($X115="FSG",0,IF($X115="MG",SUMPRODUCT(Expenses!GT$20:GT$24,$Z115:$Z119)*$F115,MAX((Expenses!GT$20-$AB115/12)*$AA115*$F115,0)+MAX((Expenses!GT$21-$AB116/12)*$AA116*$F115,0)+MAX((Expenses!GT$22-$AB117/12)*$AA117*$F115,0)+MAX((Expenses!GT$23-$AB118/12)*$AA118*$F115,0)+MAX((Expenses!GT$24-$AB119/12)*$AA119*$F115,0)))))</f>
        <v>0</v>
      </c>
      <c r="GW286" s="154">
        <f>IF(OR(GW$165&lt;=EOMONTH($E115,$R115*(1-$O115)),GW$165&gt;EOMONTH($E115,$P115*12*(1-$O115)+$Q115*12*$O115+$R115*(1-$O115))),0,IF($X115="NNN",SUM(Expenses!GU$20:GU$24)*$F115,IF($X115="FSG",0,IF($X115="MG",SUMPRODUCT(Expenses!GU$20:GU$24,$Z115:$Z119)*$F115,MAX((Expenses!GU$20-$AB115/12)*$AA115*$F115,0)+MAX((Expenses!GU$21-$AB116/12)*$AA116*$F115,0)+MAX((Expenses!GU$22-$AB117/12)*$AA117*$F115,0)+MAX((Expenses!GU$23-$AB118/12)*$AA118*$F115,0)+MAX((Expenses!GU$24-$AB119/12)*$AA119*$F115,0)))))</f>
        <v>0</v>
      </c>
      <c r="GX286" s="154">
        <f>IF(OR(GX$165&lt;=EOMONTH($E115,$R115*(1-$O115)),GX$165&gt;EOMONTH($E115,$P115*12*(1-$O115)+$Q115*12*$O115+$R115*(1-$O115))),0,IF($X115="NNN",SUM(Expenses!GV$20:GV$24)*$F115,IF($X115="FSG",0,IF($X115="MG",SUMPRODUCT(Expenses!GV$20:GV$24,$Z115:$Z119)*$F115,MAX((Expenses!GV$20-$AB115/12)*$AA115*$F115,0)+MAX((Expenses!GV$21-$AB116/12)*$AA116*$F115,0)+MAX((Expenses!GV$22-$AB117/12)*$AA117*$F115,0)+MAX((Expenses!GV$23-$AB118/12)*$AA118*$F115,0)+MAX((Expenses!GV$24-$AB119/12)*$AA119*$F115,0)))))</f>
        <v>0</v>
      </c>
      <c r="GY286" s="154">
        <f>IF(OR(GY$165&lt;=EOMONTH($E115,$R115*(1-$O115)),GY$165&gt;EOMONTH($E115,$P115*12*(1-$O115)+$Q115*12*$O115+$R115*(1-$O115))),0,IF($X115="NNN",SUM(Expenses!GW$20:GW$24)*$F115,IF($X115="FSG",0,IF($X115="MG",SUMPRODUCT(Expenses!GW$20:GW$24,$Z115:$Z119)*$F115,MAX((Expenses!GW$20-$AB115/12)*$AA115*$F115,0)+MAX((Expenses!GW$21-$AB116/12)*$AA116*$F115,0)+MAX((Expenses!GW$22-$AB117/12)*$AA117*$F115,0)+MAX((Expenses!GW$23-$AB118/12)*$AA118*$F115,0)+MAX((Expenses!GW$24-$AB119/12)*$AA119*$F115,0)))))</f>
        <v>0</v>
      </c>
      <c r="GZ286" s="154">
        <f>IF(OR(GZ$165&lt;=EOMONTH($E115,$R115*(1-$O115)),GZ$165&gt;EOMONTH($E115,$P115*12*(1-$O115)+$Q115*12*$O115+$R115*(1-$O115))),0,IF($X115="NNN",SUM(Expenses!GX$20:GX$24)*$F115,IF($X115="FSG",0,IF($X115="MG",SUMPRODUCT(Expenses!GX$20:GX$24,$Z115:$Z119)*$F115,MAX((Expenses!GX$20-$AB115/12)*$AA115*$F115,0)+MAX((Expenses!GX$21-$AB116/12)*$AA116*$F115,0)+MAX((Expenses!GX$22-$AB117/12)*$AA117*$F115,0)+MAX((Expenses!GX$23-$AB118/12)*$AA118*$F115,0)+MAX((Expenses!GX$24-$AB119/12)*$AA119*$F115,0)))))</f>
        <v>0</v>
      </c>
      <c r="HA286" s="154">
        <f>IF(OR(HA$165&lt;=EOMONTH($E115,$R115*(1-$O115)),HA$165&gt;EOMONTH($E115,$P115*12*(1-$O115)+$Q115*12*$O115+$R115*(1-$O115))),0,IF($X115="NNN",SUM(Expenses!GY$20:GY$24)*$F115,IF($X115="FSG",0,IF($X115="MG",SUMPRODUCT(Expenses!GY$20:GY$24,$Z115:$Z119)*$F115,MAX((Expenses!GY$20-$AB115/12)*$AA115*$F115,0)+MAX((Expenses!GY$21-$AB116/12)*$AA116*$F115,0)+MAX((Expenses!GY$22-$AB117/12)*$AA117*$F115,0)+MAX((Expenses!GY$23-$AB118/12)*$AA118*$F115,0)+MAX((Expenses!GY$24-$AB119/12)*$AA119*$F115,0)))))</f>
        <v>0</v>
      </c>
      <c r="HB286" s="154">
        <f>IF(OR(HB$165&lt;=EOMONTH($E115,$R115*(1-$O115)),HB$165&gt;EOMONTH($E115,$P115*12*(1-$O115)+$Q115*12*$O115+$R115*(1-$O115))),0,IF($X115="NNN",SUM(Expenses!GZ$20:GZ$24)*$F115,IF($X115="FSG",0,IF($X115="MG",SUMPRODUCT(Expenses!GZ$20:GZ$24,$Z115:$Z119)*$F115,MAX((Expenses!GZ$20-$AB115/12)*$AA115*$F115,0)+MAX((Expenses!GZ$21-$AB116/12)*$AA116*$F115,0)+MAX((Expenses!GZ$22-$AB117/12)*$AA117*$F115,0)+MAX((Expenses!GZ$23-$AB118/12)*$AA118*$F115,0)+MAX((Expenses!GZ$24-$AB119/12)*$AA119*$F115,0)))))</f>
        <v>0</v>
      </c>
      <c r="HC286" s="154">
        <f>IF(OR(HC$165&lt;=EOMONTH($E115,$R115*(1-$O115)),HC$165&gt;EOMONTH($E115,$P115*12*(1-$O115)+$Q115*12*$O115+$R115*(1-$O115))),0,IF($X115="NNN",SUM(Expenses!HA$20:HA$24)*$F115,IF($X115="FSG",0,IF($X115="MG",SUMPRODUCT(Expenses!HA$20:HA$24,$Z115:$Z119)*$F115,MAX((Expenses!HA$20-$AB115/12)*$AA115*$F115,0)+MAX((Expenses!HA$21-$AB116/12)*$AA116*$F115,0)+MAX((Expenses!HA$22-$AB117/12)*$AA117*$F115,0)+MAX((Expenses!HA$23-$AB118/12)*$AA118*$F115,0)+MAX((Expenses!HA$24-$AB119/12)*$AA119*$F115,0)))))</f>
        <v>0</v>
      </c>
      <c r="HD286" s="154">
        <f>IF(OR(HD$165&lt;=EOMONTH($E115,$R115*(1-$O115)),HD$165&gt;EOMONTH($E115,$P115*12*(1-$O115)+$Q115*12*$O115+$R115*(1-$O115))),0,IF($X115="NNN",SUM(Expenses!HB$20:HB$24)*$F115,IF($X115="FSG",0,IF($X115="MG",SUMPRODUCT(Expenses!HB$20:HB$24,$Z115:$Z119)*$F115,MAX((Expenses!HB$20-$AB115/12)*$AA115*$F115,0)+MAX((Expenses!HB$21-$AB116/12)*$AA116*$F115,0)+MAX((Expenses!HB$22-$AB117/12)*$AA117*$F115,0)+MAX((Expenses!HB$23-$AB118/12)*$AA118*$F115,0)+MAX((Expenses!HB$24-$AB119/12)*$AA119*$F115,0)))))</f>
        <v>0</v>
      </c>
      <c r="HE286" s="154">
        <f>IF(OR(HE$165&lt;=EOMONTH($E115,$R115*(1-$O115)),HE$165&gt;EOMONTH($E115,$P115*12*(1-$O115)+$Q115*12*$O115+$R115*(1-$O115))),0,IF($X115="NNN",SUM(Expenses!HC$20:HC$24)*$F115,IF($X115="FSG",0,IF($X115="MG",SUMPRODUCT(Expenses!HC$20:HC$24,$Z115:$Z119)*$F115,MAX((Expenses!HC$20-$AB115/12)*$AA115*$F115,0)+MAX((Expenses!HC$21-$AB116/12)*$AA116*$F115,0)+MAX((Expenses!HC$22-$AB117/12)*$AA117*$F115,0)+MAX((Expenses!HC$23-$AB118/12)*$AA118*$F115,0)+MAX((Expenses!HC$24-$AB119/12)*$AA119*$F115,0)))))</f>
        <v>0</v>
      </c>
      <c r="HF286" s="154">
        <f>IF(OR(HF$165&lt;=EOMONTH($E115,$R115*(1-$O115)),HF$165&gt;EOMONTH($E115,$P115*12*(1-$O115)+$Q115*12*$O115+$R115*(1-$O115))),0,IF($X115="NNN",SUM(Expenses!HD$20:HD$24)*$F115,IF($X115="FSG",0,IF($X115="MG",SUMPRODUCT(Expenses!HD$20:HD$24,$Z115:$Z119)*$F115,MAX((Expenses!HD$20-$AB115/12)*$AA115*$F115,0)+MAX((Expenses!HD$21-$AB116/12)*$AA116*$F115,0)+MAX((Expenses!HD$22-$AB117/12)*$AA117*$F115,0)+MAX((Expenses!HD$23-$AB118/12)*$AA118*$F115,0)+MAX((Expenses!HD$24-$AB119/12)*$AA119*$F115,0)))))</f>
        <v>0</v>
      </c>
      <c r="HG286" s="154">
        <f>IF(OR(HG$165&lt;=EOMONTH($E115,$R115*(1-$O115)),HG$165&gt;EOMONTH($E115,$P115*12*(1-$O115)+$Q115*12*$O115+$R115*(1-$O115))),0,IF($X115="NNN",SUM(Expenses!HE$20:HE$24)*$F115,IF($X115="FSG",0,IF($X115="MG",SUMPRODUCT(Expenses!HE$20:HE$24,$Z115:$Z119)*$F115,MAX((Expenses!HE$20-$AB115/12)*$AA115*$F115,0)+MAX((Expenses!HE$21-$AB116/12)*$AA116*$F115,0)+MAX((Expenses!HE$22-$AB117/12)*$AA117*$F115,0)+MAX((Expenses!HE$23-$AB118/12)*$AA118*$F115,0)+MAX((Expenses!HE$24-$AB119/12)*$AA119*$F115,0)))))</f>
        <v>0</v>
      </c>
      <c r="HH286" s="154">
        <f>IF(OR(HH$165&lt;=EOMONTH($E115,$R115*(1-$O115)),HH$165&gt;EOMONTH($E115,$P115*12*(1-$O115)+$Q115*12*$O115+$R115*(1-$O115))),0,IF($X115="NNN",SUM(Expenses!HF$20:HF$24)*$F115,IF($X115="FSG",0,IF($X115="MG",SUMPRODUCT(Expenses!HF$20:HF$24,$Z115:$Z119)*$F115,MAX((Expenses!HF$20-$AB115/12)*$AA115*$F115,0)+MAX((Expenses!HF$21-$AB116/12)*$AA116*$F115,0)+MAX((Expenses!HF$22-$AB117/12)*$AA117*$F115,0)+MAX((Expenses!HF$23-$AB118/12)*$AA118*$F115,0)+MAX((Expenses!HF$24-$AB119/12)*$AA119*$F115,0)))))</f>
        <v>0</v>
      </c>
      <c r="HI286" s="154">
        <f>IF(OR(HI$165&lt;=EOMONTH($E115,$R115*(1-$O115)),HI$165&gt;EOMONTH($E115,$P115*12*(1-$O115)+$Q115*12*$O115+$R115*(1-$O115))),0,IF($X115="NNN",SUM(Expenses!HG$20:HG$24)*$F115,IF($X115="FSG",0,IF($X115="MG",SUMPRODUCT(Expenses!HG$20:HG$24,$Z115:$Z119)*$F115,MAX((Expenses!HG$20-$AB115/12)*$AA115*$F115,0)+MAX((Expenses!HG$21-$AB116/12)*$AA116*$F115,0)+MAX((Expenses!HG$22-$AB117/12)*$AA117*$F115,0)+MAX((Expenses!HG$23-$AB118/12)*$AA118*$F115,0)+MAX((Expenses!HG$24-$AB119/12)*$AA119*$F115,0)))))</f>
        <v>0</v>
      </c>
      <c r="HJ286" s="154">
        <f>IF(OR(HJ$165&lt;=EOMONTH($E115,$R115*(1-$O115)),HJ$165&gt;EOMONTH($E115,$P115*12*(1-$O115)+$Q115*12*$O115+$R115*(1-$O115))),0,IF($X115="NNN",SUM(Expenses!HH$20:HH$24)*$F115,IF($X115="FSG",0,IF($X115="MG",SUMPRODUCT(Expenses!HH$20:HH$24,$Z115:$Z119)*$F115,MAX((Expenses!HH$20-$AB115/12)*$AA115*$F115,0)+MAX((Expenses!HH$21-$AB116/12)*$AA116*$F115,0)+MAX((Expenses!HH$22-$AB117/12)*$AA117*$F115,0)+MAX((Expenses!HH$23-$AB118/12)*$AA118*$F115,0)+MAX((Expenses!HH$24-$AB119/12)*$AA119*$F115,0)))))</f>
        <v>0</v>
      </c>
      <c r="HK286" s="154">
        <f>IF(OR(HK$165&lt;=EOMONTH($E115,$R115*(1-$O115)),HK$165&gt;EOMONTH($E115,$P115*12*(1-$O115)+$Q115*12*$O115+$R115*(1-$O115))),0,IF($X115="NNN",SUM(Expenses!HI$20:HI$24)*$F115,IF($X115="FSG",0,IF($X115="MG",SUMPRODUCT(Expenses!HI$20:HI$24,$Z115:$Z119)*$F115,MAX((Expenses!HI$20-$AB115/12)*$AA115*$F115,0)+MAX((Expenses!HI$21-$AB116/12)*$AA116*$F115,0)+MAX((Expenses!HI$22-$AB117/12)*$AA117*$F115,0)+MAX((Expenses!HI$23-$AB118/12)*$AA118*$F115,0)+MAX((Expenses!HI$24-$AB119/12)*$AA119*$F115,0)))))</f>
        <v>0</v>
      </c>
      <c r="HL286" s="154">
        <f>IF(OR(HL$165&lt;=EOMONTH($E115,$R115*(1-$O115)),HL$165&gt;EOMONTH($E115,$P115*12*(1-$O115)+$Q115*12*$O115+$R115*(1-$O115))),0,IF($X115="NNN",SUM(Expenses!HJ$20:HJ$24)*$F115,IF($X115="FSG",0,IF($X115="MG",SUMPRODUCT(Expenses!HJ$20:HJ$24,$Z115:$Z119)*$F115,MAX((Expenses!HJ$20-$AB115/12)*$AA115*$F115,0)+MAX((Expenses!HJ$21-$AB116/12)*$AA116*$F115,0)+MAX((Expenses!HJ$22-$AB117/12)*$AA117*$F115,0)+MAX((Expenses!HJ$23-$AB118/12)*$AA118*$F115,0)+MAX((Expenses!HJ$24-$AB119/12)*$AA119*$F115,0)))))</f>
        <v>0</v>
      </c>
      <c r="HM286" s="154">
        <f>IF(OR(HM$165&lt;=EOMONTH($E115,$R115*(1-$O115)),HM$165&gt;EOMONTH($E115,$P115*12*(1-$O115)+$Q115*12*$O115+$R115*(1-$O115))),0,IF($X115="NNN",SUM(Expenses!HK$20:HK$24)*$F115,IF($X115="FSG",0,IF($X115="MG",SUMPRODUCT(Expenses!HK$20:HK$24,$Z115:$Z119)*$F115,MAX((Expenses!HK$20-$AB115/12)*$AA115*$F115,0)+MAX((Expenses!HK$21-$AB116/12)*$AA116*$F115,0)+MAX((Expenses!HK$22-$AB117/12)*$AA117*$F115,0)+MAX((Expenses!HK$23-$AB118/12)*$AA118*$F115,0)+MAX((Expenses!HK$24-$AB119/12)*$AA119*$F115,0)))))</f>
        <v>0</v>
      </c>
      <c r="HN286" s="154">
        <f>IF(OR(HN$165&lt;=EOMONTH($E115,$R115*(1-$O115)),HN$165&gt;EOMONTH($E115,$P115*12*(1-$O115)+$Q115*12*$O115+$R115*(1-$O115))),0,IF($X115="NNN",SUM(Expenses!HL$20:HL$24)*$F115,IF($X115="FSG",0,IF($X115="MG",SUMPRODUCT(Expenses!HL$20:HL$24,$Z115:$Z119)*$F115,MAX((Expenses!HL$20-$AB115/12)*$AA115*$F115,0)+MAX((Expenses!HL$21-$AB116/12)*$AA116*$F115,0)+MAX((Expenses!HL$22-$AB117/12)*$AA117*$F115,0)+MAX((Expenses!HL$23-$AB118/12)*$AA118*$F115,0)+MAX((Expenses!HL$24-$AB119/12)*$AA119*$F115,0)))))</f>
        <v>0</v>
      </c>
      <c r="HO286" s="154">
        <f>IF(OR(HO$165&lt;=EOMONTH($E115,$R115*(1-$O115)),HO$165&gt;EOMONTH($E115,$P115*12*(1-$O115)+$Q115*12*$O115+$R115*(1-$O115))),0,IF($X115="NNN",SUM(Expenses!HM$20:HM$24)*$F115,IF($X115="FSG",0,IF($X115="MG",SUMPRODUCT(Expenses!HM$20:HM$24,$Z115:$Z119)*$F115,MAX((Expenses!HM$20-$AB115/12)*$AA115*$F115,0)+MAX((Expenses!HM$21-$AB116/12)*$AA116*$F115,0)+MAX((Expenses!HM$22-$AB117/12)*$AA117*$F115,0)+MAX((Expenses!HM$23-$AB118/12)*$AA118*$F115,0)+MAX((Expenses!HM$24-$AB119/12)*$AA119*$F115,0)))))</f>
        <v>0</v>
      </c>
      <c r="HP286" s="154">
        <f>IF(OR(HP$165&lt;=EOMONTH($E115,$R115*(1-$O115)),HP$165&gt;EOMONTH($E115,$P115*12*(1-$O115)+$Q115*12*$O115+$R115*(1-$O115))),0,IF($X115="NNN",SUM(Expenses!HN$20:HN$24)*$F115,IF($X115="FSG",0,IF($X115="MG",SUMPRODUCT(Expenses!HN$20:HN$24,$Z115:$Z119)*$F115,MAX((Expenses!HN$20-$AB115/12)*$AA115*$F115,0)+MAX((Expenses!HN$21-$AB116/12)*$AA116*$F115,0)+MAX((Expenses!HN$22-$AB117/12)*$AA117*$F115,0)+MAX((Expenses!HN$23-$AB118/12)*$AA118*$F115,0)+MAX((Expenses!HN$24-$AB119/12)*$AA119*$F115,0)))))</f>
        <v>0</v>
      </c>
      <c r="HQ286" s="154">
        <f>IF(OR(HQ$165&lt;=EOMONTH($E115,$R115*(1-$O115)),HQ$165&gt;EOMONTH($E115,$P115*12*(1-$O115)+$Q115*12*$O115+$R115*(1-$O115))),0,IF($X115="NNN",SUM(Expenses!HO$20:HO$24)*$F115,IF($X115="FSG",0,IF($X115="MG",SUMPRODUCT(Expenses!HO$20:HO$24,$Z115:$Z119)*$F115,MAX((Expenses!HO$20-$AB115/12)*$AA115*$F115,0)+MAX((Expenses!HO$21-$AB116/12)*$AA116*$F115,0)+MAX((Expenses!HO$22-$AB117/12)*$AA117*$F115,0)+MAX((Expenses!HO$23-$AB118/12)*$AA118*$F115,0)+MAX((Expenses!HO$24-$AB119/12)*$AA119*$F115,0)))))</f>
        <v>0</v>
      </c>
      <c r="HR286" s="154">
        <f>IF(OR(HR$165&lt;=EOMONTH($E115,$R115*(1-$O115)),HR$165&gt;EOMONTH($E115,$P115*12*(1-$O115)+$Q115*12*$O115+$R115*(1-$O115))),0,IF($X115="NNN",SUM(Expenses!HP$20:HP$24)*$F115,IF($X115="FSG",0,IF($X115="MG",SUMPRODUCT(Expenses!HP$20:HP$24,$Z115:$Z119)*$F115,MAX((Expenses!HP$20-$AB115/12)*$AA115*$F115,0)+MAX((Expenses!HP$21-$AB116/12)*$AA116*$F115,0)+MAX((Expenses!HP$22-$AB117/12)*$AA117*$F115,0)+MAX((Expenses!HP$23-$AB118/12)*$AA118*$F115,0)+MAX((Expenses!HP$24-$AB119/12)*$AA119*$F115,0)))))</f>
        <v>0</v>
      </c>
      <c r="HS286" s="154">
        <f>IF(OR(HS$165&lt;=EOMONTH($E115,$R115*(1-$O115)),HS$165&gt;EOMONTH($E115,$P115*12*(1-$O115)+$Q115*12*$O115+$R115*(1-$O115))),0,IF($X115="NNN",SUM(Expenses!HQ$20:HQ$24)*$F115,IF($X115="FSG",0,IF($X115="MG",SUMPRODUCT(Expenses!HQ$20:HQ$24,$Z115:$Z119)*$F115,MAX((Expenses!HQ$20-$AB115/12)*$AA115*$F115,0)+MAX((Expenses!HQ$21-$AB116/12)*$AA116*$F115,0)+MAX((Expenses!HQ$22-$AB117/12)*$AA117*$F115,0)+MAX((Expenses!HQ$23-$AB118/12)*$AA118*$F115,0)+MAX((Expenses!HQ$24-$AB119/12)*$AA119*$F115,0)))))</f>
        <v>0</v>
      </c>
      <c r="HT286" s="154">
        <f>IF(OR(HT$165&lt;=EOMONTH($E115,$R115*(1-$O115)),HT$165&gt;EOMONTH($E115,$P115*12*(1-$O115)+$Q115*12*$O115+$R115*(1-$O115))),0,IF($X115="NNN",SUM(Expenses!HR$20:HR$24)*$F115,IF($X115="FSG",0,IF($X115="MG",SUMPRODUCT(Expenses!HR$20:HR$24,$Z115:$Z119)*$F115,MAX((Expenses!HR$20-$AB115/12)*$AA115*$F115,0)+MAX((Expenses!HR$21-$AB116/12)*$AA116*$F115,0)+MAX((Expenses!HR$22-$AB117/12)*$AA117*$F115,0)+MAX((Expenses!HR$23-$AB118/12)*$AA118*$F115,0)+MAX((Expenses!HR$24-$AB119/12)*$AA119*$F115,0)))))</f>
        <v>0</v>
      </c>
      <c r="HU286" s="154">
        <f>IF(OR(HU$165&lt;=EOMONTH($E115,$R115*(1-$O115)),HU$165&gt;EOMONTH($E115,$P115*12*(1-$O115)+$Q115*12*$O115+$R115*(1-$O115))),0,IF($X115="NNN",SUM(Expenses!HS$20:HS$24)*$F115,IF($X115="FSG",0,IF($X115="MG",SUMPRODUCT(Expenses!HS$20:HS$24,$Z115:$Z119)*$F115,MAX((Expenses!HS$20-$AB115/12)*$AA115*$F115,0)+MAX((Expenses!HS$21-$AB116/12)*$AA116*$F115,0)+MAX((Expenses!HS$22-$AB117/12)*$AA117*$F115,0)+MAX((Expenses!HS$23-$AB118/12)*$AA118*$F115,0)+MAX((Expenses!HS$24-$AB119/12)*$AA119*$F115,0)))))</f>
        <v>0</v>
      </c>
      <c r="HV286" s="154">
        <f>IF(OR(HV$165&lt;=EOMONTH($E115,$R115*(1-$O115)),HV$165&gt;EOMONTH($E115,$P115*12*(1-$O115)+$Q115*12*$O115+$R115*(1-$O115))),0,IF($X115="NNN",SUM(Expenses!HT$20:HT$24)*$F115,IF($X115="FSG",0,IF($X115="MG",SUMPRODUCT(Expenses!HT$20:HT$24,$Z115:$Z119)*$F115,MAX((Expenses!HT$20-$AB115/12)*$AA115*$F115,0)+MAX((Expenses!HT$21-$AB116/12)*$AA116*$F115,0)+MAX((Expenses!HT$22-$AB117/12)*$AA117*$F115,0)+MAX((Expenses!HT$23-$AB118/12)*$AA118*$F115,0)+MAX((Expenses!HT$24-$AB119/12)*$AA119*$F115,0)))))</f>
        <v>0</v>
      </c>
      <c r="HW286" s="154">
        <f>IF(OR(HW$165&lt;=EOMONTH($E115,$R115*(1-$O115)),HW$165&gt;EOMONTH($E115,$P115*12*(1-$O115)+$Q115*12*$O115+$R115*(1-$O115))),0,IF($X115="NNN",SUM(Expenses!HU$20:HU$24)*$F115,IF($X115="FSG",0,IF($X115="MG",SUMPRODUCT(Expenses!HU$20:HU$24,$Z115:$Z119)*$F115,MAX((Expenses!HU$20-$AB115/12)*$AA115*$F115,0)+MAX((Expenses!HU$21-$AB116/12)*$AA116*$F115,0)+MAX((Expenses!HU$22-$AB117/12)*$AA117*$F115,0)+MAX((Expenses!HU$23-$AB118/12)*$AA118*$F115,0)+MAX((Expenses!HU$24-$AB119/12)*$AA119*$F115,0)))))</f>
        <v>0</v>
      </c>
      <c r="HX286" s="154">
        <f>IF(OR(HX$165&lt;=EOMONTH($E115,$R115*(1-$O115)),HX$165&gt;EOMONTH($E115,$P115*12*(1-$O115)+$Q115*12*$O115+$R115*(1-$O115))),0,IF($X115="NNN",SUM(Expenses!HV$20:HV$24)*$F115,IF($X115="FSG",0,IF($X115="MG",SUMPRODUCT(Expenses!HV$20:HV$24,$Z115:$Z119)*$F115,MAX((Expenses!HV$20-$AB115/12)*$AA115*$F115,0)+MAX((Expenses!HV$21-$AB116/12)*$AA116*$F115,0)+MAX((Expenses!HV$22-$AB117/12)*$AA117*$F115,0)+MAX((Expenses!HV$23-$AB118/12)*$AA118*$F115,0)+MAX((Expenses!HV$24-$AB119/12)*$AA119*$F115,0)))))</f>
        <v>0</v>
      </c>
      <c r="HY286" s="154">
        <f>IF(OR(HY$165&lt;=EOMONTH($E115,$R115*(1-$O115)),HY$165&gt;EOMONTH($E115,$P115*12*(1-$O115)+$Q115*12*$O115+$R115*(1-$O115))),0,IF($X115="NNN",SUM(Expenses!HW$20:HW$24)*$F115,IF($X115="FSG",0,IF($X115="MG",SUMPRODUCT(Expenses!HW$20:HW$24,$Z115:$Z119)*$F115,MAX((Expenses!HW$20-$AB115/12)*$AA115*$F115,0)+MAX((Expenses!HW$21-$AB116/12)*$AA116*$F115,0)+MAX((Expenses!HW$22-$AB117/12)*$AA117*$F115,0)+MAX((Expenses!HW$23-$AB118/12)*$AA118*$F115,0)+MAX((Expenses!HW$24-$AB119/12)*$AA119*$F115,0)))))</f>
        <v>0</v>
      </c>
      <c r="HZ286" s="154">
        <f>IF(OR(HZ$165&lt;=EOMONTH($E115,$R115*(1-$O115)),HZ$165&gt;EOMONTH($E115,$P115*12*(1-$O115)+$Q115*12*$O115+$R115*(1-$O115))),0,IF($X115="NNN",SUM(Expenses!HX$20:HX$24)*$F115,IF($X115="FSG",0,IF($X115="MG",SUMPRODUCT(Expenses!HX$20:HX$24,$Z115:$Z119)*$F115,MAX((Expenses!HX$20-$AB115/12)*$AA115*$F115,0)+MAX((Expenses!HX$21-$AB116/12)*$AA116*$F115,0)+MAX((Expenses!HX$22-$AB117/12)*$AA117*$F115,0)+MAX((Expenses!HX$23-$AB118/12)*$AA118*$F115,0)+MAX((Expenses!HX$24-$AB119/12)*$AA119*$F115,0)))))</f>
        <v>0</v>
      </c>
      <c r="IA286" s="154">
        <f>IF(OR(IA$165&lt;=EOMONTH($E115,$R115*(1-$O115)),IA$165&gt;EOMONTH($E115,$P115*12*(1-$O115)+$Q115*12*$O115+$R115*(1-$O115))),0,IF($X115="NNN",SUM(Expenses!HY$20:HY$24)*$F115,IF($X115="FSG",0,IF($X115="MG",SUMPRODUCT(Expenses!HY$20:HY$24,$Z115:$Z119)*$F115,MAX((Expenses!HY$20-$AB115/12)*$AA115*$F115,0)+MAX((Expenses!HY$21-$AB116/12)*$AA116*$F115,0)+MAX((Expenses!HY$22-$AB117/12)*$AA117*$F115,0)+MAX((Expenses!HY$23-$AB118/12)*$AA118*$F115,0)+MAX((Expenses!HY$24-$AB119/12)*$AA119*$F115,0)))))</f>
        <v>0</v>
      </c>
      <c r="IB286" s="154">
        <f>IF(OR(IB$165&lt;=EOMONTH($E115,$R115*(1-$O115)),IB$165&gt;EOMONTH($E115,$P115*12*(1-$O115)+$Q115*12*$O115+$R115*(1-$O115))),0,IF($X115="NNN",SUM(Expenses!HZ$20:HZ$24)*$F115,IF($X115="FSG",0,IF($X115="MG",SUMPRODUCT(Expenses!HZ$20:HZ$24,$Z115:$Z119)*$F115,MAX((Expenses!HZ$20-$AB115/12)*$AA115*$F115,0)+MAX((Expenses!HZ$21-$AB116/12)*$AA116*$F115,0)+MAX((Expenses!HZ$22-$AB117/12)*$AA117*$F115,0)+MAX((Expenses!HZ$23-$AB118/12)*$AA118*$F115,0)+MAX((Expenses!HZ$24-$AB119/12)*$AA119*$F115,0)))))</f>
        <v>0</v>
      </c>
      <c r="IC286" s="154">
        <f>IF(OR(IC$165&lt;=EOMONTH($E115,$R115*(1-$O115)),IC$165&gt;EOMONTH($E115,$P115*12*(1-$O115)+$Q115*12*$O115+$R115*(1-$O115))),0,IF($X115="NNN",SUM(Expenses!IA$20:IA$24)*$F115,IF($X115="FSG",0,IF($X115="MG",SUMPRODUCT(Expenses!IA$20:IA$24,$Z115:$Z119)*$F115,MAX((Expenses!IA$20-$AB115/12)*$AA115*$F115,0)+MAX((Expenses!IA$21-$AB116/12)*$AA116*$F115,0)+MAX((Expenses!IA$22-$AB117/12)*$AA117*$F115,0)+MAX((Expenses!IA$23-$AB118/12)*$AA118*$F115,0)+MAX((Expenses!IA$24-$AB119/12)*$AA119*$F115,0)))))</f>
        <v>0</v>
      </c>
      <c r="ID286" s="154">
        <f>IF(OR(ID$165&lt;=EOMONTH($E115,$R115*(1-$O115)),ID$165&gt;EOMONTH($E115,$P115*12*(1-$O115)+$Q115*12*$O115+$R115*(1-$O115))),0,IF($X115="NNN",SUM(Expenses!IB$20:IB$24)*$F115,IF($X115="FSG",0,IF($X115="MG",SUMPRODUCT(Expenses!IB$20:IB$24,$Z115:$Z119)*$F115,MAX((Expenses!IB$20-$AB115/12)*$AA115*$F115,0)+MAX((Expenses!IB$21-$AB116/12)*$AA116*$F115,0)+MAX((Expenses!IB$22-$AB117/12)*$AA117*$F115,0)+MAX((Expenses!IB$23-$AB118/12)*$AA118*$F115,0)+MAX((Expenses!IB$24-$AB119/12)*$AA119*$F115,0)))))</f>
        <v>0</v>
      </c>
      <c r="IE286" s="154">
        <f>IF(OR(IE$165&lt;=EOMONTH($E115,$R115*(1-$O115)),IE$165&gt;EOMONTH($E115,$P115*12*(1-$O115)+$Q115*12*$O115+$R115*(1-$O115))),0,IF($X115="NNN",SUM(Expenses!IC$20:IC$24)*$F115,IF($X115="FSG",0,IF($X115="MG",SUMPRODUCT(Expenses!IC$20:IC$24,$Z115:$Z119)*$F115,MAX((Expenses!IC$20-$AB115/12)*$AA115*$F115,0)+MAX((Expenses!IC$21-$AB116/12)*$AA116*$F115,0)+MAX((Expenses!IC$22-$AB117/12)*$AA117*$F115,0)+MAX((Expenses!IC$23-$AB118/12)*$AA118*$F115,0)+MAX((Expenses!IC$24-$AB119/12)*$AA119*$F115,0)))))</f>
        <v>0</v>
      </c>
      <c r="IF286" s="154">
        <f>IF(OR(IF$165&lt;=EOMONTH($E115,$R115*(1-$O115)),IF$165&gt;EOMONTH($E115,$P115*12*(1-$O115)+$Q115*12*$O115+$R115*(1-$O115))),0,IF($X115="NNN",SUM(Expenses!ID$20:ID$24)*$F115,IF($X115="FSG",0,IF($X115="MG",SUMPRODUCT(Expenses!ID$20:ID$24,$Z115:$Z119)*$F115,MAX((Expenses!ID$20-$AB115/12)*$AA115*$F115,0)+MAX((Expenses!ID$21-$AB116/12)*$AA116*$F115,0)+MAX((Expenses!ID$22-$AB117/12)*$AA117*$F115,0)+MAX((Expenses!ID$23-$AB118/12)*$AA118*$F115,0)+MAX((Expenses!ID$24-$AB119/12)*$AA119*$F115,0)))))</f>
        <v>0</v>
      </c>
      <c r="IG286" s="154">
        <f>IF(OR(IG$165&lt;=EOMONTH($E115,$R115*(1-$O115)),IG$165&gt;EOMONTH($E115,$P115*12*(1-$O115)+$Q115*12*$O115+$R115*(1-$O115))),0,IF($X115="NNN",SUM(Expenses!IE$20:IE$24)*$F115,IF($X115="FSG",0,IF($X115="MG",SUMPRODUCT(Expenses!IE$20:IE$24,$Z115:$Z119)*$F115,MAX((Expenses!IE$20-$AB115/12)*$AA115*$F115,0)+MAX((Expenses!IE$21-$AB116/12)*$AA116*$F115,0)+MAX((Expenses!IE$22-$AB117/12)*$AA117*$F115,0)+MAX((Expenses!IE$23-$AB118/12)*$AA118*$F115,0)+MAX((Expenses!IE$24-$AB119/12)*$AA119*$F115,0)))))</f>
        <v>0</v>
      </c>
      <c r="IH286" s="154">
        <f>IF(OR(IH$165&lt;=EOMONTH($E115,$R115*(1-$O115)),IH$165&gt;EOMONTH($E115,$P115*12*(1-$O115)+$Q115*12*$O115+$R115*(1-$O115))),0,IF($X115="NNN",SUM(Expenses!IF$20:IF$24)*$F115,IF($X115="FSG",0,IF($X115="MG",SUMPRODUCT(Expenses!IF$20:IF$24,$Z115:$Z119)*$F115,MAX((Expenses!IF$20-$AB115/12)*$AA115*$F115,0)+MAX((Expenses!IF$21-$AB116/12)*$AA116*$F115,0)+MAX((Expenses!IF$22-$AB117/12)*$AA117*$F115,0)+MAX((Expenses!IF$23-$AB118/12)*$AA118*$F115,0)+MAX((Expenses!IF$24-$AB119/12)*$AA119*$F115,0)))))</f>
        <v>0</v>
      </c>
      <c r="II286" s="154">
        <f>IF(OR(II$165&lt;=EOMONTH($E115,$R115*(1-$O115)),II$165&gt;EOMONTH($E115,$P115*12*(1-$O115)+$Q115*12*$O115+$R115*(1-$O115))),0,IF($X115="NNN",SUM(Expenses!IG$20:IG$24)*$F115,IF($X115="FSG",0,IF($X115="MG",SUMPRODUCT(Expenses!IG$20:IG$24,$Z115:$Z119)*$F115,MAX((Expenses!IG$20-$AB115/12)*$AA115*$F115,0)+MAX((Expenses!IG$21-$AB116/12)*$AA116*$F115,0)+MAX((Expenses!IG$22-$AB117/12)*$AA117*$F115,0)+MAX((Expenses!IG$23-$AB118/12)*$AA118*$F115,0)+MAX((Expenses!IG$24-$AB119/12)*$AA119*$F115,0)))))</f>
        <v>0</v>
      </c>
      <c r="IJ286" s="154">
        <f>IF(OR(IJ$165&lt;=EOMONTH($E115,$R115*(1-$O115)),IJ$165&gt;EOMONTH($E115,$P115*12*(1-$O115)+$Q115*12*$O115+$R115*(1-$O115))),0,IF($X115="NNN",SUM(Expenses!IH$20:IH$24)*$F115,IF($X115="FSG",0,IF($X115="MG",SUMPRODUCT(Expenses!IH$20:IH$24,$Z115:$Z119)*$F115,MAX((Expenses!IH$20-$AB115/12)*$AA115*$F115,0)+MAX((Expenses!IH$21-$AB116/12)*$AA116*$F115,0)+MAX((Expenses!IH$22-$AB117/12)*$AA117*$F115,0)+MAX((Expenses!IH$23-$AB118/12)*$AA118*$F115,0)+MAX((Expenses!IH$24-$AB119/12)*$AA119*$F115,0)))))</f>
        <v>0</v>
      </c>
      <c r="IK286" s="154">
        <f>IF(OR(IK$165&lt;=EOMONTH($E115,$R115*(1-$O115)),IK$165&gt;EOMONTH($E115,$P115*12*(1-$O115)+$Q115*12*$O115+$R115*(1-$O115))),0,IF($X115="NNN",SUM(Expenses!II$20:II$24)*$F115,IF($X115="FSG",0,IF($X115="MG",SUMPRODUCT(Expenses!II$20:II$24,$Z115:$Z119)*$F115,MAX((Expenses!II$20-$AB115/12)*$AA115*$F115,0)+MAX((Expenses!II$21-$AB116/12)*$AA116*$F115,0)+MAX((Expenses!II$22-$AB117/12)*$AA117*$F115,0)+MAX((Expenses!II$23-$AB118/12)*$AA118*$F115,0)+MAX((Expenses!II$24-$AB119/12)*$AA119*$F115,0)))))</f>
        <v>0</v>
      </c>
      <c r="IL286" s="154">
        <f>IF(OR(IL$165&lt;=EOMONTH($E115,$R115*(1-$O115)),IL$165&gt;EOMONTH($E115,$P115*12*(1-$O115)+$Q115*12*$O115+$R115*(1-$O115))),0,IF($X115="NNN",SUM(Expenses!IJ$20:IJ$24)*$F115,IF($X115="FSG",0,IF($X115="MG",SUMPRODUCT(Expenses!IJ$20:IJ$24,$Z115:$Z119)*$F115,MAX((Expenses!IJ$20-$AB115/12)*$AA115*$F115,0)+MAX((Expenses!IJ$21-$AB116/12)*$AA116*$F115,0)+MAX((Expenses!IJ$22-$AB117/12)*$AA117*$F115,0)+MAX((Expenses!IJ$23-$AB118/12)*$AA118*$F115,0)+MAX((Expenses!IJ$24-$AB119/12)*$AA119*$F115,0)))))</f>
        <v>0</v>
      </c>
      <c r="IM286" s="154">
        <f>IF(OR(IM$165&lt;=EOMONTH($E115,$R115*(1-$O115)),IM$165&gt;EOMONTH($E115,$P115*12*(1-$O115)+$Q115*12*$O115+$R115*(1-$O115))),0,IF($X115="NNN",SUM(Expenses!IK$20:IK$24)*$F115,IF($X115="FSG",0,IF($X115="MG",SUMPRODUCT(Expenses!IK$20:IK$24,$Z115:$Z119)*$F115,MAX((Expenses!IK$20-$AB115/12)*$AA115*$F115,0)+MAX((Expenses!IK$21-$AB116/12)*$AA116*$F115,0)+MAX((Expenses!IK$22-$AB117/12)*$AA117*$F115,0)+MAX((Expenses!IK$23-$AB118/12)*$AA118*$F115,0)+MAX((Expenses!IK$24-$AB119/12)*$AA119*$F115,0)))))</f>
        <v>0</v>
      </c>
      <c r="IN286" s="154">
        <f>IF(OR(IN$165&lt;=EOMONTH($E115,$R115*(1-$O115)),IN$165&gt;EOMONTH($E115,$P115*12*(1-$O115)+$Q115*12*$O115+$R115*(1-$O115))),0,IF($X115="NNN",SUM(Expenses!IL$20:IL$24)*$F115,IF($X115="FSG",0,IF($X115="MG",SUMPRODUCT(Expenses!IL$20:IL$24,$Z115:$Z119)*$F115,MAX((Expenses!IL$20-$AB115/12)*$AA115*$F115,0)+MAX((Expenses!IL$21-$AB116/12)*$AA116*$F115,0)+MAX((Expenses!IL$22-$AB117/12)*$AA117*$F115,0)+MAX((Expenses!IL$23-$AB118/12)*$AA118*$F115,0)+MAX((Expenses!IL$24-$AB119/12)*$AA119*$F115,0)))))</f>
        <v>0</v>
      </c>
      <c r="IO286" s="154">
        <f>IF(OR(IO$165&lt;=EOMONTH($E115,$R115*(1-$O115)),IO$165&gt;EOMONTH($E115,$P115*12*(1-$O115)+$Q115*12*$O115+$R115*(1-$O115))),0,IF($X115="NNN",SUM(Expenses!IM$20:IM$24)*$F115,IF($X115="FSG",0,IF($X115="MG",SUMPRODUCT(Expenses!IM$20:IM$24,$Z115:$Z119)*$F115,MAX((Expenses!IM$20-$AB115/12)*$AA115*$F115,0)+MAX((Expenses!IM$21-$AB116/12)*$AA116*$F115,0)+MAX((Expenses!IM$22-$AB117/12)*$AA117*$F115,0)+MAX((Expenses!IM$23-$AB118/12)*$AA118*$F115,0)+MAX((Expenses!IM$24-$AB119/12)*$AA119*$F115,0)))))</f>
        <v>0</v>
      </c>
      <c r="IP286" s="154">
        <f>IF(OR(IP$165&lt;=EOMONTH($E115,$R115*(1-$O115)),IP$165&gt;EOMONTH($E115,$P115*12*(1-$O115)+$Q115*12*$O115+$R115*(1-$O115))),0,IF($X115="NNN",SUM(Expenses!IN$20:IN$24)*$F115,IF($X115="FSG",0,IF($X115="MG",SUMPRODUCT(Expenses!IN$20:IN$24,$Z115:$Z119)*$F115,MAX((Expenses!IN$20-$AB115/12)*$AA115*$F115,0)+MAX((Expenses!IN$21-$AB116/12)*$AA116*$F115,0)+MAX((Expenses!IN$22-$AB117/12)*$AA117*$F115,0)+MAX((Expenses!IN$23-$AB118/12)*$AA118*$F115,0)+MAX((Expenses!IN$24-$AB119/12)*$AA119*$F115,0)))))</f>
        <v>0</v>
      </c>
      <c r="IQ286" s="154">
        <f>IF(OR(IQ$165&lt;=EOMONTH($E115,$R115*(1-$O115)),IQ$165&gt;EOMONTH($E115,$P115*12*(1-$O115)+$Q115*12*$O115+$R115*(1-$O115))),0,IF($X115="NNN",SUM(Expenses!IO$20:IO$24)*$F115,IF($X115="FSG",0,IF($X115="MG",SUMPRODUCT(Expenses!IO$20:IO$24,$Z115:$Z119)*$F115,MAX((Expenses!IO$20-$AB115/12)*$AA115*$F115,0)+MAX((Expenses!IO$21-$AB116/12)*$AA116*$F115,0)+MAX((Expenses!IO$22-$AB117/12)*$AA117*$F115,0)+MAX((Expenses!IO$23-$AB118/12)*$AA118*$F115,0)+MAX((Expenses!IO$24-$AB119/12)*$AA119*$F115,0)))))</f>
        <v>0</v>
      </c>
      <c r="IR286" s="154">
        <f>IF(OR(IR$165&lt;=EOMONTH($E115,$R115*(1-$O115)),IR$165&gt;EOMONTH($E115,$P115*12*(1-$O115)+$Q115*12*$O115+$R115*(1-$O115))),0,IF($X115="NNN",SUM(Expenses!IP$20:IP$24)*$F115,IF($X115="FSG",0,IF($X115="MG",SUMPRODUCT(Expenses!IP$20:IP$24,$Z115:$Z119)*$F115,MAX((Expenses!IP$20-$AB115/12)*$AA115*$F115,0)+MAX((Expenses!IP$21-$AB116/12)*$AA116*$F115,0)+MAX((Expenses!IP$22-$AB117/12)*$AA117*$F115,0)+MAX((Expenses!IP$23-$AB118/12)*$AA118*$F115,0)+MAX((Expenses!IP$24-$AB119/12)*$AA119*$F115,0)))))</f>
        <v>0</v>
      </c>
      <c r="IS286" s="154">
        <f>IF(OR(IS$165&lt;=EOMONTH($E115,$R115*(1-$O115)),IS$165&gt;EOMONTH($E115,$P115*12*(1-$O115)+$Q115*12*$O115+$R115*(1-$O115))),0,IF($X115="NNN",SUM(Expenses!IQ$20:IQ$24)*$F115,IF($X115="FSG",0,IF($X115="MG",SUMPRODUCT(Expenses!IQ$20:IQ$24,$Z115:$Z119)*$F115,MAX((Expenses!IQ$20-$AB115/12)*$AA115*$F115,0)+MAX((Expenses!IQ$21-$AB116/12)*$AA116*$F115,0)+MAX((Expenses!IQ$22-$AB117/12)*$AA117*$F115,0)+MAX((Expenses!IQ$23-$AB118/12)*$AA118*$F115,0)+MAX((Expenses!IQ$24-$AB119/12)*$AA119*$F115,0)))))</f>
        <v>0</v>
      </c>
      <c r="IT286" s="154">
        <f>IF(OR(IT$165&lt;=EOMONTH($E115,$R115*(1-$O115)),IT$165&gt;EOMONTH($E115,$P115*12*(1-$O115)+$Q115*12*$O115+$R115*(1-$O115))),0,IF($X115="NNN",SUM(Expenses!IR$20:IR$24)*$F115,IF($X115="FSG",0,IF($X115="MG",SUMPRODUCT(Expenses!IR$20:IR$24,$Z115:$Z119)*$F115,MAX((Expenses!IR$20-$AB115/12)*$AA115*$F115,0)+MAX((Expenses!IR$21-$AB116/12)*$AA116*$F115,0)+MAX((Expenses!IR$22-$AB117/12)*$AA117*$F115,0)+MAX((Expenses!IR$23-$AB118/12)*$AA118*$F115,0)+MAX((Expenses!IR$24-$AB119/12)*$AA119*$F115,0)))))</f>
        <v>0</v>
      </c>
      <c r="IU286" s="154">
        <f>IF(OR(IU$165&lt;=EOMONTH($E115,$R115*(1-$O115)),IU$165&gt;EOMONTH($E115,$P115*12*(1-$O115)+$Q115*12*$O115+$R115*(1-$O115))),0,IF($X115="NNN",SUM(Expenses!IS$20:IS$24)*$F115,IF($X115="FSG",0,IF($X115="MG",SUMPRODUCT(Expenses!IS$20:IS$24,$Z115:$Z119)*$F115,MAX((Expenses!IS$20-$AB115/12)*$AA115*$F115,0)+MAX((Expenses!IS$21-$AB116/12)*$AA116*$F115,0)+MAX((Expenses!IS$22-$AB117/12)*$AA117*$F115,0)+MAX((Expenses!IS$23-$AB118/12)*$AA118*$F115,0)+MAX((Expenses!IS$24-$AB119/12)*$AA119*$F115,0)))))</f>
        <v>0</v>
      </c>
      <c r="IV286" s="154">
        <f>IF(OR(IV$165&lt;=EOMONTH($E115,$R115*(1-$O115)),IV$165&gt;EOMONTH($E115,$P115*12*(1-$O115)+$Q115*12*$O115+$R115*(1-$O115))),0,IF($X115="NNN",SUM(Expenses!IT$20:IT$24)*$F115,IF($X115="FSG",0,IF($X115="MG",SUMPRODUCT(Expenses!IT$20:IT$24,$Z115:$Z119)*$F115,MAX((Expenses!IT$20-$AB115/12)*$AA115*$F115,0)+MAX((Expenses!IT$21-$AB116/12)*$AA116*$F115,0)+MAX((Expenses!IT$22-$AB117/12)*$AA117*$F115,0)+MAX((Expenses!IT$23-$AB118/12)*$AA118*$F115,0)+MAX((Expenses!IT$24-$AB119/12)*$AA119*$F115,0)))))</f>
        <v>0</v>
      </c>
      <c r="IW286" s="154">
        <f>IF(OR(IW$165&lt;=EOMONTH($E115,$R115*(1-$O115)),IW$165&gt;EOMONTH($E115,$P115*12*(1-$O115)+$Q115*12*$O115+$R115*(1-$O115))),0,IF($X115="NNN",SUM(Expenses!IU$20:IU$24)*$F115,IF($X115="FSG",0,IF($X115="MG",SUMPRODUCT(Expenses!IU$20:IU$24,$Z115:$Z119)*$F115,MAX((Expenses!IU$20-$AB115/12)*$AA115*$F115,0)+MAX((Expenses!IU$21-$AB116/12)*$AA116*$F115,0)+MAX((Expenses!IU$22-$AB117/12)*$AA117*$F115,0)+MAX((Expenses!IU$23-$AB118/12)*$AA118*$F115,0)+MAX((Expenses!IU$24-$AB119/12)*$AA119*$F115,0)))))</f>
        <v>0</v>
      </c>
      <c r="IX286" s="154">
        <f>IF(OR(IX$165&lt;=EOMONTH($E115,$R115*(1-$O115)),IX$165&gt;EOMONTH($E115,$P115*12*(1-$O115)+$Q115*12*$O115+$R115*(1-$O115))),0,IF($X115="NNN",SUM(Expenses!IV$20:IV$24)*$F115,IF($X115="FSG",0,IF($X115="MG",SUMPRODUCT(Expenses!IV$20:IV$24,$Z115:$Z119)*$F115,MAX((Expenses!IV$20-$AB115/12)*$AA115*$F115,0)+MAX((Expenses!IV$21-$AB116/12)*$AA116*$F115,0)+MAX((Expenses!IV$22-$AB117/12)*$AA117*$F115,0)+MAX((Expenses!IV$23-$AB118/12)*$AA118*$F115,0)+MAX((Expenses!IV$24-$AB119/12)*$AA119*$F115,0)))))</f>
        <v>0</v>
      </c>
      <c r="IY286" s="154">
        <f>IF(OR(IY$165&lt;=EOMONTH($E115,$R115*(1-$O115)),IY$165&gt;EOMONTH($E115,$P115*12*(1-$O115)+$Q115*12*$O115+$R115*(1-$O115))),0,IF($X115="NNN",SUM(Expenses!IW$20:IW$24)*$F115,IF($X115="FSG",0,IF($X115="MG",SUMPRODUCT(Expenses!IW$20:IW$24,$Z115:$Z119)*$F115,MAX((Expenses!IW$20-$AB115/12)*$AA115*$F115,0)+MAX((Expenses!IW$21-$AB116/12)*$AA116*$F115,0)+MAX((Expenses!IW$22-$AB117/12)*$AA117*$F115,0)+MAX((Expenses!IW$23-$AB118/12)*$AA118*$F115,0)+MAX((Expenses!IW$24-$AB119/12)*$AA119*$F115,0)))))</f>
        <v>0</v>
      </c>
      <c r="IZ286" s="154">
        <f>IF(OR(IZ$165&lt;=EOMONTH($E115,$R115*(1-$O115)),IZ$165&gt;EOMONTH($E115,$P115*12*(1-$O115)+$Q115*12*$O115+$R115*(1-$O115))),0,IF($X115="NNN",SUM(Expenses!IX$20:IX$24)*$F115,IF($X115="FSG",0,IF($X115="MG",SUMPRODUCT(Expenses!IX$20:IX$24,$Z115:$Z119)*$F115,MAX((Expenses!IX$20-$AB115/12)*$AA115*$F115,0)+MAX((Expenses!IX$21-$AB116/12)*$AA116*$F115,0)+MAX((Expenses!IX$22-$AB117/12)*$AA117*$F115,0)+MAX((Expenses!IX$23-$AB118/12)*$AA118*$F115,0)+MAX((Expenses!IX$24-$AB119/12)*$AA119*$F115,0)))))</f>
        <v>0</v>
      </c>
      <c r="JA286" s="154">
        <f>IF(OR(JA$165&lt;=EOMONTH($E115,$R115*(1-$O115)),JA$165&gt;EOMONTH($E115,$P115*12*(1-$O115)+$Q115*12*$O115+$R115*(1-$O115))),0,IF($X115="NNN",SUM(Expenses!IY$20:IY$24)*$F115,IF($X115="FSG",0,IF($X115="MG",SUMPRODUCT(Expenses!IY$20:IY$24,$Z115:$Z119)*$F115,MAX((Expenses!IY$20-$AB115/12)*$AA115*$F115,0)+MAX((Expenses!IY$21-$AB116/12)*$AA116*$F115,0)+MAX((Expenses!IY$22-$AB117/12)*$AA117*$F115,0)+MAX((Expenses!IY$23-$AB118/12)*$AA118*$F115,0)+MAX((Expenses!IY$24-$AB119/12)*$AA119*$F115,0)))))</f>
        <v>0</v>
      </c>
      <c r="JB286" s="154">
        <f>IF(OR(JB$165&lt;=EOMONTH($E115,$R115*(1-$O115)),JB$165&gt;EOMONTH($E115,$P115*12*(1-$O115)+$Q115*12*$O115+$R115*(1-$O115))),0,IF($X115="NNN",SUM(Expenses!IZ$20:IZ$24)*$F115,IF($X115="FSG",0,IF($X115="MG",SUMPRODUCT(Expenses!IZ$20:IZ$24,$Z115:$Z119)*$F115,MAX((Expenses!IZ$20-$AB115/12)*$AA115*$F115,0)+MAX((Expenses!IZ$21-$AB116/12)*$AA116*$F115,0)+MAX((Expenses!IZ$22-$AB117/12)*$AA117*$F115,0)+MAX((Expenses!IZ$23-$AB118/12)*$AA118*$F115,0)+MAX((Expenses!IZ$24-$AB119/12)*$AA119*$F115,0)))))</f>
        <v>0</v>
      </c>
      <c r="JC286" s="154">
        <f>IF(OR(JC$165&lt;=EOMONTH($E115,$R115*(1-$O115)),JC$165&gt;EOMONTH($E115,$P115*12*(1-$O115)+$Q115*12*$O115+$R115*(1-$O115))),0,IF($X115="NNN",SUM(Expenses!JA$20:JA$24)*$F115,IF($X115="FSG",0,IF($X115="MG",SUMPRODUCT(Expenses!JA$20:JA$24,$Z115:$Z119)*$F115,MAX((Expenses!JA$20-$AB115/12)*$AA115*$F115,0)+MAX((Expenses!JA$21-$AB116/12)*$AA116*$F115,0)+MAX((Expenses!JA$22-$AB117/12)*$AA117*$F115,0)+MAX((Expenses!JA$23-$AB118/12)*$AA118*$F115,0)+MAX((Expenses!JA$24-$AB119/12)*$AA119*$F115,0)))))</f>
        <v>0</v>
      </c>
      <c r="JD286" s="154">
        <f>IF(OR(JD$165&lt;=EOMONTH($E115,$R115*(1-$O115)),JD$165&gt;EOMONTH($E115,$P115*12*(1-$O115)+$Q115*12*$O115+$R115*(1-$O115))),0,IF($X115="NNN",SUM(Expenses!JB$20:JB$24)*$F115,IF($X115="FSG",0,IF($X115="MG",SUMPRODUCT(Expenses!JB$20:JB$24,$Z115:$Z119)*$F115,MAX((Expenses!JB$20-$AB115/12)*$AA115*$F115,0)+MAX((Expenses!JB$21-$AB116/12)*$AA116*$F115,0)+MAX((Expenses!JB$22-$AB117/12)*$AA117*$F115,0)+MAX((Expenses!JB$23-$AB118/12)*$AA118*$F115,0)+MAX((Expenses!JB$24-$AB119/12)*$AA119*$F115,0)))))</f>
        <v>0</v>
      </c>
      <c r="JE286" s="154">
        <f>IF(OR(JE$165&lt;=EOMONTH($E115,$R115*(1-$O115)),JE$165&gt;EOMONTH($E115,$P115*12*(1-$O115)+$Q115*12*$O115+$R115*(1-$O115))),0,IF($X115="NNN",SUM(Expenses!JC$20:JC$24)*$F115,IF($X115="FSG",0,IF($X115="MG",SUMPRODUCT(Expenses!JC$20:JC$24,$Z115:$Z119)*$F115,MAX((Expenses!JC$20-$AB115/12)*$AA115*$F115,0)+MAX((Expenses!JC$21-$AB116/12)*$AA116*$F115,0)+MAX((Expenses!JC$22-$AB117/12)*$AA117*$F115,0)+MAX((Expenses!JC$23-$AB118/12)*$AA118*$F115,0)+MAX((Expenses!JC$24-$AB119/12)*$AA119*$F115,0)))))</f>
        <v>0</v>
      </c>
      <c r="JF286" s="154">
        <f>IF(OR(JF$165&lt;=EOMONTH($E115,$R115*(1-$O115)),JF$165&gt;EOMONTH($E115,$P115*12*(1-$O115)+$Q115*12*$O115+$R115*(1-$O115))),0,IF($X115="NNN",SUM(Expenses!JD$20:JD$24)*$F115,IF($X115="FSG",0,IF($X115="MG",SUMPRODUCT(Expenses!JD$20:JD$24,$Z115:$Z119)*$F115,MAX((Expenses!JD$20-$AB115/12)*$AA115*$F115,0)+MAX((Expenses!JD$21-$AB116/12)*$AA116*$F115,0)+MAX((Expenses!JD$22-$AB117/12)*$AA117*$F115,0)+MAX((Expenses!JD$23-$AB118/12)*$AA118*$F115,0)+MAX((Expenses!JD$24-$AB119/12)*$AA119*$F115,0)))))</f>
        <v>0</v>
      </c>
      <c r="JG286" s="154">
        <f>IF(OR(JG$165&lt;=EOMONTH($E115,$R115*(1-$O115)),JG$165&gt;EOMONTH($E115,$P115*12*(1-$O115)+$Q115*12*$O115+$R115*(1-$O115))),0,IF($X115="NNN",SUM(Expenses!JE$20:JE$24)*$F115,IF($X115="FSG",0,IF($X115="MG",SUMPRODUCT(Expenses!JE$20:JE$24,$Z115:$Z119)*$F115,MAX((Expenses!JE$20-$AB115/12)*$AA115*$F115,0)+MAX((Expenses!JE$21-$AB116/12)*$AA116*$F115,0)+MAX((Expenses!JE$22-$AB117/12)*$AA117*$F115,0)+MAX((Expenses!JE$23-$AB118/12)*$AA118*$F115,0)+MAX((Expenses!JE$24-$AB119/12)*$AA119*$F115,0)))))</f>
        <v>0</v>
      </c>
      <c r="JH286" s="154">
        <f>IF(OR(JH$165&lt;=EOMONTH($E115,$R115*(1-$O115)),JH$165&gt;EOMONTH($E115,$P115*12*(1-$O115)+$Q115*12*$O115+$R115*(1-$O115))),0,IF($X115="NNN",SUM(Expenses!JF$20:JF$24)*$F115,IF($X115="FSG",0,IF($X115="MG",SUMPRODUCT(Expenses!JF$20:JF$24,$Z115:$Z119)*$F115,MAX((Expenses!JF$20-$AB115/12)*$AA115*$F115,0)+MAX((Expenses!JF$21-$AB116/12)*$AA116*$F115,0)+MAX((Expenses!JF$22-$AB117/12)*$AA117*$F115,0)+MAX((Expenses!JF$23-$AB118/12)*$AA118*$F115,0)+MAX((Expenses!JF$24-$AB119/12)*$AA119*$F115,0)))))</f>
        <v>0</v>
      </c>
      <c r="JI286" s="154">
        <f>IF(OR(JI$165&lt;=EOMONTH($E115,$R115*(1-$O115)),JI$165&gt;EOMONTH($E115,$P115*12*(1-$O115)+$Q115*12*$O115+$R115*(1-$O115))),0,IF($X115="NNN",SUM(Expenses!JG$20:JG$24)*$F115,IF($X115="FSG",0,IF($X115="MG",SUMPRODUCT(Expenses!JG$20:JG$24,$Z115:$Z119)*$F115,MAX((Expenses!JG$20-$AB115/12)*$AA115*$F115,0)+MAX((Expenses!JG$21-$AB116/12)*$AA116*$F115,0)+MAX((Expenses!JG$22-$AB117/12)*$AA117*$F115,0)+MAX((Expenses!JG$23-$AB118/12)*$AA118*$F115,0)+MAX((Expenses!JG$24-$AB119/12)*$AA119*$F115,0)))))</f>
        <v>0</v>
      </c>
      <c r="JJ286" s="154">
        <f>IF(OR(JJ$165&lt;=EOMONTH($E115,$R115*(1-$O115)),JJ$165&gt;EOMONTH($E115,$P115*12*(1-$O115)+$Q115*12*$O115+$R115*(1-$O115))),0,IF($X115="NNN",SUM(Expenses!JH$20:JH$24)*$F115,IF($X115="FSG",0,IF($X115="MG",SUMPRODUCT(Expenses!JH$20:JH$24,$Z115:$Z119)*$F115,MAX((Expenses!JH$20-$AB115/12)*$AA115*$F115,0)+MAX((Expenses!JH$21-$AB116/12)*$AA116*$F115,0)+MAX((Expenses!JH$22-$AB117/12)*$AA117*$F115,0)+MAX((Expenses!JH$23-$AB118/12)*$AA118*$F115,0)+MAX((Expenses!JH$24-$AB119/12)*$AA119*$F115,0)))))</f>
        <v>0</v>
      </c>
      <c r="JK286" s="154">
        <f>IF(OR(JK$165&lt;=EOMONTH($E115,$R115*(1-$O115)),JK$165&gt;EOMONTH($E115,$P115*12*(1-$O115)+$Q115*12*$O115+$R115*(1-$O115))),0,IF($X115="NNN",SUM(Expenses!JI$20:JI$24)*$F115,IF($X115="FSG",0,IF($X115="MG",SUMPRODUCT(Expenses!JI$20:JI$24,$Z115:$Z119)*$F115,MAX((Expenses!JI$20-$AB115/12)*$AA115*$F115,0)+MAX((Expenses!JI$21-$AB116/12)*$AA116*$F115,0)+MAX((Expenses!JI$22-$AB117/12)*$AA117*$F115,0)+MAX((Expenses!JI$23-$AB118/12)*$AA118*$F115,0)+MAX((Expenses!JI$24-$AB119/12)*$AA119*$F115,0)))))</f>
        <v>0</v>
      </c>
      <c r="JL286" s="154">
        <f>IF(OR(JL$165&lt;=EOMONTH($E115,$R115*(1-$O115)),JL$165&gt;EOMONTH($E115,$P115*12*(1-$O115)+$Q115*12*$O115+$R115*(1-$O115))),0,IF($X115="NNN",SUM(Expenses!JJ$20:JJ$24)*$F115,IF($X115="FSG",0,IF($X115="MG",SUMPRODUCT(Expenses!JJ$20:JJ$24,$Z115:$Z119)*$F115,MAX((Expenses!JJ$20-$AB115/12)*$AA115*$F115,0)+MAX((Expenses!JJ$21-$AB116/12)*$AA116*$F115,0)+MAX((Expenses!JJ$22-$AB117/12)*$AA117*$F115,0)+MAX((Expenses!JJ$23-$AB118/12)*$AA118*$F115,0)+MAX((Expenses!JJ$24-$AB119/12)*$AA119*$F115,0)))))</f>
        <v>0</v>
      </c>
      <c r="JM286" s="154">
        <f>IF(OR(JM$165&lt;=EOMONTH($E115,$R115*(1-$O115)),JM$165&gt;EOMONTH($E115,$P115*12*(1-$O115)+$Q115*12*$O115+$R115*(1-$O115))),0,IF($X115="NNN",SUM(Expenses!JK$20:JK$24)*$F115,IF($X115="FSG",0,IF($X115="MG",SUMPRODUCT(Expenses!JK$20:JK$24,$Z115:$Z119)*$F115,MAX((Expenses!JK$20-$AB115/12)*$AA115*$F115,0)+MAX((Expenses!JK$21-$AB116/12)*$AA116*$F115,0)+MAX((Expenses!JK$22-$AB117/12)*$AA117*$F115,0)+MAX((Expenses!JK$23-$AB118/12)*$AA118*$F115,0)+MAX((Expenses!JK$24-$AB119/12)*$AA119*$F115,0)))))</f>
        <v>0</v>
      </c>
      <c r="JN286" s="154">
        <f>IF(OR(JN$165&lt;=EOMONTH($E115,$R115*(1-$O115)),JN$165&gt;EOMONTH($E115,$P115*12*(1-$O115)+$Q115*12*$O115+$R115*(1-$O115))),0,IF($X115="NNN",SUM(Expenses!JL$20:JL$24)*$F115,IF($X115="FSG",0,IF($X115="MG",SUMPRODUCT(Expenses!JL$20:JL$24,$Z115:$Z119)*$F115,MAX((Expenses!JL$20-$AB115/12)*$AA115*$F115,0)+MAX((Expenses!JL$21-$AB116/12)*$AA116*$F115,0)+MAX((Expenses!JL$22-$AB117/12)*$AA117*$F115,0)+MAX((Expenses!JL$23-$AB118/12)*$AA118*$F115,0)+MAX((Expenses!JL$24-$AB119/12)*$AA119*$F115,0)))))</f>
        <v>0</v>
      </c>
      <c r="JO286" s="154">
        <f>IF(OR(JO$165&lt;=EOMONTH($E115,$R115*(1-$O115)),JO$165&gt;EOMONTH($E115,$P115*12*(1-$O115)+$Q115*12*$O115+$R115*(1-$O115))),0,IF($X115="NNN",SUM(Expenses!JM$20:JM$24)*$F115,IF($X115="FSG",0,IF($X115="MG",SUMPRODUCT(Expenses!JM$20:JM$24,$Z115:$Z119)*$F115,MAX((Expenses!JM$20-$AB115/12)*$AA115*$F115,0)+MAX((Expenses!JM$21-$AB116/12)*$AA116*$F115,0)+MAX((Expenses!JM$22-$AB117/12)*$AA117*$F115,0)+MAX((Expenses!JM$23-$AB118/12)*$AA118*$F115,0)+MAX((Expenses!JM$24-$AB119/12)*$AA119*$F115,0)))))</f>
        <v>0</v>
      </c>
      <c r="JP286" s="154">
        <f>IF(OR(JP$165&lt;=EOMONTH($E115,$R115*(1-$O115)),JP$165&gt;EOMONTH($E115,$P115*12*(1-$O115)+$Q115*12*$O115+$R115*(1-$O115))),0,IF($X115="NNN",SUM(Expenses!JN$20:JN$24)*$F115,IF($X115="FSG",0,IF($X115="MG",SUMPRODUCT(Expenses!JN$20:JN$24,$Z115:$Z119)*$F115,MAX((Expenses!JN$20-$AB115/12)*$AA115*$F115,0)+MAX((Expenses!JN$21-$AB116/12)*$AA116*$F115,0)+MAX((Expenses!JN$22-$AB117/12)*$AA117*$F115,0)+MAX((Expenses!JN$23-$AB118/12)*$AA118*$F115,0)+MAX((Expenses!JN$24-$AB119/12)*$AA119*$F115,0)))))</f>
        <v>0</v>
      </c>
      <c r="JQ286" s="154">
        <f>IF(OR(JQ$165&lt;=EOMONTH($E115,$R115*(1-$O115)),JQ$165&gt;EOMONTH($E115,$P115*12*(1-$O115)+$Q115*12*$O115+$R115*(1-$O115))),0,IF($X115="NNN",SUM(Expenses!JO$20:JO$24)*$F115,IF($X115="FSG",0,IF($X115="MG",SUMPRODUCT(Expenses!JO$20:JO$24,$Z115:$Z119)*$F115,MAX((Expenses!JO$20-$AB115/12)*$AA115*$F115,0)+MAX((Expenses!JO$21-$AB116/12)*$AA116*$F115,0)+MAX((Expenses!JO$22-$AB117/12)*$AA117*$F115,0)+MAX((Expenses!JO$23-$AB118/12)*$AA118*$F115,0)+MAX((Expenses!JO$24-$AB119/12)*$AA119*$F115,0)))))</f>
        <v>0</v>
      </c>
      <c r="JR286" s="154">
        <f>IF(OR(JR$165&lt;=EOMONTH($E115,$R115*(1-$O115)),JR$165&gt;EOMONTH($E115,$P115*12*(1-$O115)+$Q115*12*$O115+$R115*(1-$O115))),0,IF($X115="NNN",SUM(Expenses!JP$20:JP$24)*$F115,IF($X115="FSG",0,IF($X115="MG",SUMPRODUCT(Expenses!JP$20:JP$24,$Z115:$Z119)*$F115,MAX((Expenses!JP$20-$AB115/12)*$AA115*$F115,0)+MAX((Expenses!JP$21-$AB116/12)*$AA116*$F115,0)+MAX((Expenses!JP$22-$AB117/12)*$AA117*$F115,0)+MAX((Expenses!JP$23-$AB118/12)*$AA118*$F115,0)+MAX((Expenses!JP$24-$AB119/12)*$AA119*$F115,0)))))</f>
        <v>0</v>
      </c>
      <c r="JS286" s="154">
        <f>IF(OR(JS$165&lt;=EOMONTH($E115,$R115*(1-$O115)),JS$165&gt;EOMONTH($E115,$P115*12*(1-$O115)+$Q115*12*$O115+$R115*(1-$O115))),0,IF($X115="NNN",SUM(Expenses!JQ$20:JQ$24)*$F115,IF($X115="FSG",0,IF($X115="MG",SUMPRODUCT(Expenses!JQ$20:JQ$24,$Z115:$Z119)*$F115,MAX((Expenses!JQ$20-$AB115/12)*$AA115*$F115,0)+MAX((Expenses!JQ$21-$AB116/12)*$AA116*$F115,0)+MAX((Expenses!JQ$22-$AB117/12)*$AA117*$F115,0)+MAX((Expenses!JQ$23-$AB118/12)*$AA118*$F115,0)+MAX((Expenses!JQ$24-$AB119/12)*$AA119*$F115,0)))))</f>
        <v>0</v>
      </c>
      <c r="JT286" s="154">
        <f>IF(OR(JT$165&lt;=EOMONTH($E115,$R115*(1-$O115)),JT$165&gt;EOMONTH($E115,$P115*12*(1-$O115)+$Q115*12*$O115+$R115*(1-$O115))),0,IF($X115="NNN",SUM(Expenses!JR$20:JR$24)*$F115,IF($X115="FSG",0,IF($X115="MG",SUMPRODUCT(Expenses!JR$20:JR$24,$Z115:$Z119)*$F115,MAX((Expenses!JR$20-$AB115/12)*$AA115*$F115,0)+MAX((Expenses!JR$21-$AB116/12)*$AA116*$F115,0)+MAX((Expenses!JR$22-$AB117/12)*$AA117*$F115,0)+MAX((Expenses!JR$23-$AB118/12)*$AA118*$F115,0)+MAX((Expenses!JR$24-$AB119/12)*$AA119*$F115,0)))))</f>
        <v>0</v>
      </c>
      <c r="JU286" s="154">
        <f>IF(OR(JU$165&lt;=EOMONTH($E115,$R115*(1-$O115)),JU$165&gt;EOMONTH($E115,$P115*12*(1-$O115)+$Q115*12*$O115+$R115*(1-$O115))),0,IF($X115="NNN",SUM(Expenses!JS$20:JS$24)*$F115,IF($X115="FSG",0,IF($X115="MG",SUMPRODUCT(Expenses!JS$20:JS$24,$Z115:$Z119)*$F115,MAX((Expenses!JS$20-$AB115/12)*$AA115*$F115,0)+MAX((Expenses!JS$21-$AB116/12)*$AA116*$F115,0)+MAX((Expenses!JS$22-$AB117/12)*$AA117*$F115,0)+MAX((Expenses!JS$23-$AB118/12)*$AA118*$F115,0)+MAX((Expenses!JS$24-$AB119/12)*$AA119*$F115,0)))))</f>
        <v>0</v>
      </c>
      <c r="JV286" s="154">
        <f>IF(OR(JV$165&lt;=EOMONTH($E115,$R115*(1-$O115)),JV$165&gt;EOMONTH($E115,$P115*12*(1-$O115)+$Q115*12*$O115+$R115*(1-$O115))),0,IF($X115="NNN",SUM(Expenses!JT$20:JT$24)*$F115,IF($X115="FSG",0,IF($X115="MG",SUMPRODUCT(Expenses!JT$20:JT$24,$Z115:$Z119)*$F115,MAX((Expenses!JT$20-$AB115/12)*$AA115*$F115,0)+MAX((Expenses!JT$21-$AB116/12)*$AA116*$F115,0)+MAX((Expenses!JT$22-$AB117/12)*$AA117*$F115,0)+MAX((Expenses!JT$23-$AB118/12)*$AA118*$F115,0)+MAX((Expenses!JT$24-$AB119/12)*$AA119*$F115,0)))))</f>
        <v>0</v>
      </c>
      <c r="JW286" s="154">
        <f>IF(OR(JW$165&lt;=EOMONTH($E115,$R115*(1-$O115)),JW$165&gt;EOMONTH($E115,$P115*12*(1-$O115)+$Q115*12*$O115+$R115*(1-$O115))),0,IF($X115="NNN",SUM(Expenses!JU$20:JU$24)*$F115,IF($X115="FSG",0,IF($X115="MG",SUMPRODUCT(Expenses!JU$20:JU$24,$Z115:$Z119)*$F115,MAX((Expenses!JU$20-$AB115/12)*$AA115*$F115,0)+MAX((Expenses!JU$21-$AB116/12)*$AA116*$F115,0)+MAX((Expenses!JU$22-$AB117/12)*$AA117*$F115,0)+MAX((Expenses!JU$23-$AB118/12)*$AA118*$F115,0)+MAX((Expenses!JU$24-$AB119/12)*$AA119*$F115,0)))))</f>
        <v>0</v>
      </c>
      <c r="JX286" s="154">
        <f>IF(OR(JX$165&lt;=EOMONTH($E115,$R115*(1-$O115)),JX$165&gt;EOMONTH($E115,$P115*12*(1-$O115)+$Q115*12*$O115+$R115*(1-$O115))),0,IF($X115="NNN",SUM(Expenses!JV$20:JV$24)*$F115,IF($X115="FSG",0,IF($X115="MG",SUMPRODUCT(Expenses!JV$20:JV$24,$Z115:$Z119)*$F115,MAX((Expenses!JV$20-$AB115/12)*$AA115*$F115,0)+MAX((Expenses!JV$21-$AB116/12)*$AA116*$F115,0)+MAX((Expenses!JV$22-$AB117/12)*$AA117*$F115,0)+MAX((Expenses!JV$23-$AB118/12)*$AA118*$F115,0)+MAX((Expenses!JV$24-$AB119/12)*$AA119*$F115,0)))))</f>
        <v>0</v>
      </c>
      <c r="JY286" s="154">
        <f>IF(OR(JY$165&lt;=EOMONTH($E115,$R115*(1-$O115)),JY$165&gt;EOMONTH($E115,$P115*12*(1-$O115)+$Q115*12*$O115+$R115*(1-$O115))),0,IF($X115="NNN",SUM(Expenses!JW$20:JW$24)*$F115,IF($X115="FSG",0,IF($X115="MG",SUMPRODUCT(Expenses!JW$20:JW$24,$Z115:$Z119)*$F115,MAX((Expenses!JW$20-$AB115/12)*$AA115*$F115,0)+MAX((Expenses!JW$21-$AB116/12)*$AA116*$F115,0)+MAX((Expenses!JW$22-$AB117/12)*$AA117*$F115,0)+MAX((Expenses!JW$23-$AB118/12)*$AA118*$F115,0)+MAX((Expenses!JW$24-$AB119/12)*$AA119*$F115,0)))))</f>
        <v>0</v>
      </c>
      <c r="JZ286" s="154">
        <f>IF(OR(JZ$165&lt;=EOMONTH($E115,$R115*(1-$O115)),JZ$165&gt;EOMONTH($E115,$P115*12*(1-$O115)+$Q115*12*$O115+$R115*(1-$O115))),0,IF($X115="NNN",SUM(Expenses!JX$20:JX$24)*$F115,IF($X115="FSG",0,IF($X115="MG",SUMPRODUCT(Expenses!JX$20:JX$24,$Z115:$Z119)*$F115,MAX((Expenses!JX$20-$AB115/12)*$AA115*$F115,0)+MAX((Expenses!JX$21-$AB116/12)*$AA116*$F115,0)+MAX((Expenses!JX$22-$AB117/12)*$AA117*$F115,0)+MAX((Expenses!JX$23-$AB118/12)*$AA118*$F115,0)+MAX((Expenses!JX$24-$AB119/12)*$AA119*$F115,0)))))</f>
        <v>0</v>
      </c>
      <c r="KA286" s="154">
        <f>IF(OR(KA$165&lt;=EOMONTH($E115,$R115*(1-$O115)),KA$165&gt;EOMONTH($E115,$P115*12*(1-$O115)+$Q115*12*$O115+$R115*(1-$O115))),0,IF($X115="NNN",SUM(Expenses!JY$20:JY$24)*$F115,IF($X115="FSG",0,IF($X115="MG",SUMPRODUCT(Expenses!JY$20:JY$24,$Z115:$Z119)*$F115,MAX((Expenses!JY$20-$AB115/12)*$AA115*$F115,0)+MAX((Expenses!JY$21-$AB116/12)*$AA116*$F115,0)+MAX((Expenses!JY$22-$AB117/12)*$AA117*$F115,0)+MAX((Expenses!JY$23-$AB118/12)*$AA118*$F115,0)+MAX((Expenses!JY$24-$AB119/12)*$AA119*$F115,0)))))</f>
        <v>0</v>
      </c>
      <c r="KB286" s="154">
        <f>IF(OR(KB$165&lt;=EOMONTH($E115,$R115*(1-$O115)),KB$165&gt;EOMONTH($E115,$P115*12*(1-$O115)+$Q115*12*$O115+$R115*(1-$O115))),0,IF($X115="NNN",SUM(Expenses!JZ$20:JZ$24)*$F115,IF($X115="FSG",0,IF($X115="MG",SUMPRODUCT(Expenses!JZ$20:JZ$24,$Z115:$Z119)*$F115,MAX((Expenses!JZ$20-$AB115/12)*$AA115*$F115,0)+MAX((Expenses!JZ$21-$AB116/12)*$AA116*$F115,0)+MAX((Expenses!JZ$22-$AB117/12)*$AA117*$F115,0)+MAX((Expenses!JZ$23-$AB118/12)*$AA118*$F115,0)+MAX((Expenses!JZ$24-$AB119/12)*$AA119*$F115,0)))))</f>
        <v>0</v>
      </c>
      <c r="KC286" s="154">
        <f>IF(OR(KC$165&lt;=EOMONTH($E115,$R115*(1-$O115)),KC$165&gt;EOMONTH($E115,$P115*12*(1-$O115)+$Q115*12*$O115+$R115*(1-$O115))),0,IF($X115="NNN",SUM(Expenses!KA$20:KA$24)*$F115,IF($X115="FSG",0,IF($X115="MG",SUMPRODUCT(Expenses!KA$20:KA$24,$Z115:$Z119)*$F115,MAX((Expenses!KA$20-$AB115/12)*$AA115*$F115,0)+MAX((Expenses!KA$21-$AB116/12)*$AA116*$F115,0)+MAX((Expenses!KA$22-$AB117/12)*$AA117*$F115,0)+MAX((Expenses!KA$23-$AB118/12)*$AA118*$F115,0)+MAX((Expenses!KA$24-$AB119/12)*$AA119*$F115,0)))))</f>
        <v>0</v>
      </c>
      <c r="KD286" s="154">
        <f>IF(OR(KD$165&lt;=EOMONTH($E115,$R115*(1-$O115)),KD$165&gt;EOMONTH($E115,$P115*12*(1-$O115)+$Q115*12*$O115+$R115*(1-$O115))),0,IF($X115="NNN",SUM(Expenses!KB$20:KB$24)*$F115,IF($X115="FSG",0,IF($X115="MG",SUMPRODUCT(Expenses!KB$20:KB$24,$Z115:$Z119)*$F115,MAX((Expenses!KB$20-$AB115/12)*$AA115*$F115,0)+MAX((Expenses!KB$21-$AB116/12)*$AA116*$F115,0)+MAX((Expenses!KB$22-$AB117/12)*$AA117*$F115,0)+MAX((Expenses!KB$23-$AB118/12)*$AA118*$F115,0)+MAX((Expenses!KB$24-$AB119/12)*$AA119*$F115,0)))))</f>
        <v>0</v>
      </c>
      <c r="KE286" s="154">
        <f>IF(OR(KE$165&lt;=EOMONTH($E115,$R115*(1-$O115)),KE$165&gt;EOMONTH($E115,$P115*12*(1-$O115)+$Q115*12*$O115+$R115*(1-$O115))),0,IF($X115="NNN",SUM(Expenses!KC$20:KC$24)*$F115,IF($X115="FSG",0,IF($X115="MG",SUMPRODUCT(Expenses!KC$20:KC$24,$Z115:$Z119)*$F115,MAX((Expenses!KC$20-$AB115/12)*$AA115*$F115,0)+MAX((Expenses!KC$21-$AB116/12)*$AA116*$F115,0)+MAX((Expenses!KC$22-$AB117/12)*$AA117*$F115,0)+MAX((Expenses!KC$23-$AB118/12)*$AA118*$F115,0)+MAX((Expenses!KC$24-$AB119/12)*$AA119*$F115,0)))))</f>
        <v>0</v>
      </c>
      <c r="KF286" s="154">
        <f>IF(OR(KF$165&lt;=EOMONTH($E115,$R115*(1-$O115)),KF$165&gt;EOMONTH($E115,$P115*12*(1-$O115)+$Q115*12*$O115+$R115*(1-$O115))),0,IF($X115="NNN",SUM(Expenses!KD$20:KD$24)*$F115,IF($X115="FSG",0,IF($X115="MG",SUMPRODUCT(Expenses!KD$20:KD$24,$Z115:$Z119)*$F115,MAX((Expenses!KD$20-$AB115/12)*$AA115*$F115,0)+MAX((Expenses!KD$21-$AB116/12)*$AA116*$F115,0)+MAX((Expenses!KD$22-$AB117/12)*$AA117*$F115,0)+MAX((Expenses!KD$23-$AB118/12)*$AA118*$F115,0)+MAX((Expenses!KD$24-$AB119/12)*$AA119*$F115,0)))))</f>
        <v>0</v>
      </c>
      <c r="KG286" s="154">
        <f>IF(OR(KG$165&lt;=EOMONTH($E115,$R115*(1-$O115)),KG$165&gt;EOMONTH($E115,$P115*12*(1-$O115)+$Q115*12*$O115+$R115*(1-$O115))),0,IF($X115="NNN",SUM(Expenses!KE$20:KE$24)*$F115,IF($X115="FSG",0,IF($X115="MG",SUMPRODUCT(Expenses!KE$20:KE$24,$Z115:$Z119)*$F115,MAX((Expenses!KE$20-$AB115/12)*$AA115*$F115,0)+MAX((Expenses!KE$21-$AB116/12)*$AA116*$F115,0)+MAX((Expenses!KE$22-$AB117/12)*$AA117*$F115,0)+MAX((Expenses!KE$23-$AB118/12)*$AA118*$F115,0)+MAX((Expenses!KE$24-$AB119/12)*$AA119*$F115,0)))))</f>
        <v>0</v>
      </c>
      <c r="KH286" s="154">
        <f>IF(OR(KH$165&lt;=EOMONTH($E115,$R115*(1-$O115)),KH$165&gt;EOMONTH($E115,$P115*12*(1-$O115)+$Q115*12*$O115+$R115*(1-$O115))),0,IF($X115="NNN",SUM(Expenses!KF$20:KF$24)*$F115,IF($X115="FSG",0,IF($X115="MG",SUMPRODUCT(Expenses!KF$20:KF$24,$Z115:$Z119)*$F115,MAX((Expenses!KF$20-$AB115/12)*$AA115*$F115,0)+MAX((Expenses!KF$21-$AB116/12)*$AA116*$F115,0)+MAX((Expenses!KF$22-$AB117/12)*$AA117*$F115,0)+MAX((Expenses!KF$23-$AB118/12)*$AA118*$F115,0)+MAX((Expenses!KF$24-$AB119/12)*$AA119*$F115,0)))))</f>
        <v>0</v>
      </c>
      <c r="KI286" s="154">
        <f>IF(OR(KI$165&lt;=EOMONTH($E115,$R115*(1-$O115)),KI$165&gt;EOMONTH($E115,$P115*12*(1-$O115)+$Q115*12*$O115+$R115*(1-$O115))),0,IF($X115="NNN",SUM(Expenses!KG$20:KG$24)*$F115,IF($X115="FSG",0,IF($X115="MG",SUMPRODUCT(Expenses!KG$20:KG$24,$Z115:$Z119)*$F115,MAX((Expenses!KG$20-$AB115/12)*$AA115*$F115,0)+MAX((Expenses!KG$21-$AB116/12)*$AA116*$F115,0)+MAX((Expenses!KG$22-$AB117/12)*$AA117*$F115,0)+MAX((Expenses!KG$23-$AB118/12)*$AA118*$F115,0)+MAX((Expenses!KG$24-$AB119/12)*$AA119*$F115,0)))))</f>
        <v>0</v>
      </c>
      <c r="KJ286" s="154">
        <f>IF(OR(KJ$165&lt;=EOMONTH($E115,$R115*(1-$O115)),KJ$165&gt;EOMONTH($E115,$P115*12*(1-$O115)+$Q115*12*$O115+$R115*(1-$O115))),0,IF($X115="NNN",SUM(Expenses!KH$20:KH$24)*$F115,IF($X115="FSG",0,IF($X115="MG",SUMPRODUCT(Expenses!KH$20:KH$24,$Z115:$Z119)*$F115,MAX((Expenses!KH$20-$AB115/12)*$AA115*$F115,0)+MAX((Expenses!KH$21-$AB116/12)*$AA116*$F115,0)+MAX((Expenses!KH$22-$AB117/12)*$AA117*$F115,0)+MAX((Expenses!KH$23-$AB118/12)*$AA118*$F115,0)+MAX((Expenses!KH$24-$AB119/12)*$AA119*$F115,0)))))</f>
        <v>0</v>
      </c>
      <c r="KK286" s="154">
        <f>IF(OR(KK$165&lt;=EOMONTH($E115,$R115*(1-$O115)),KK$165&gt;EOMONTH($E115,$P115*12*(1-$O115)+$Q115*12*$O115+$R115*(1-$O115))),0,IF($X115="NNN",SUM(Expenses!KI$20:KI$24)*$F115,IF($X115="FSG",0,IF($X115="MG",SUMPRODUCT(Expenses!KI$20:KI$24,$Z115:$Z119)*$F115,MAX((Expenses!KI$20-$AB115/12)*$AA115*$F115,0)+MAX((Expenses!KI$21-$AB116/12)*$AA116*$F115,0)+MAX((Expenses!KI$22-$AB117/12)*$AA117*$F115,0)+MAX((Expenses!KI$23-$AB118/12)*$AA118*$F115,0)+MAX((Expenses!KI$24-$AB119/12)*$AA119*$F115,0)))))</f>
        <v>0</v>
      </c>
      <c r="KL286" s="154">
        <f>IF(OR(KL$165&lt;=EOMONTH($E115,$R115*(1-$O115)),KL$165&gt;EOMONTH($E115,$P115*12*(1-$O115)+$Q115*12*$O115+$R115*(1-$O115))),0,IF($X115="NNN",SUM(Expenses!KJ$20:KJ$24)*$F115,IF($X115="FSG",0,IF($X115="MG",SUMPRODUCT(Expenses!KJ$20:KJ$24,$Z115:$Z119)*$F115,MAX((Expenses!KJ$20-$AB115/12)*$AA115*$F115,0)+MAX((Expenses!KJ$21-$AB116/12)*$AA116*$F115,0)+MAX((Expenses!KJ$22-$AB117/12)*$AA117*$F115,0)+MAX((Expenses!KJ$23-$AB118/12)*$AA118*$F115,0)+MAX((Expenses!KJ$24-$AB119/12)*$AA119*$F115,0)))))</f>
        <v>0</v>
      </c>
      <c r="KM286" s="154">
        <f>IF(OR(KM$165&lt;=EOMONTH($E115,$R115*(1-$O115)),KM$165&gt;EOMONTH($E115,$P115*12*(1-$O115)+$Q115*12*$O115+$R115*(1-$O115))),0,IF($X115="NNN",SUM(Expenses!KK$20:KK$24)*$F115,IF($X115="FSG",0,IF($X115="MG",SUMPRODUCT(Expenses!KK$20:KK$24,$Z115:$Z119)*$F115,MAX((Expenses!KK$20-$AB115/12)*$AA115*$F115,0)+MAX((Expenses!KK$21-$AB116/12)*$AA116*$F115,0)+MAX((Expenses!KK$22-$AB117/12)*$AA117*$F115,0)+MAX((Expenses!KK$23-$AB118/12)*$AA118*$F115,0)+MAX((Expenses!KK$24-$AB119/12)*$AA119*$F115,0)))))</f>
        <v>0</v>
      </c>
      <c r="KN286" s="154">
        <f>IF(OR(KN$165&lt;=EOMONTH($E115,$R115*(1-$O115)),KN$165&gt;EOMONTH($E115,$P115*12*(1-$O115)+$Q115*12*$O115+$R115*(1-$O115))),0,IF($X115="NNN",SUM(Expenses!KL$20:KL$24)*$F115,IF($X115="FSG",0,IF($X115="MG",SUMPRODUCT(Expenses!KL$20:KL$24,$Z115:$Z119)*$F115,MAX((Expenses!KL$20-$AB115/12)*$AA115*$F115,0)+MAX((Expenses!KL$21-$AB116/12)*$AA116*$F115,0)+MAX((Expenses!KL$22-$AB117/12)*$AA117*$F115,0)+MAX((Expenses!KL$23-$AB118/12)*$AA118*$F115,0)+MAX((Expenses!KL$24-$AB119/12)*$AA119*$F115,0)))))</f>
        <v>0</v>
      </c>
      <c r="KO286" s="154">
        <f>IF(OR(KO$165&lt;=EOMONTH($E115,$R115*(1-$O115)),KO$165&gt;EOMONTH($E115,$P115*12*(1-$O115)+$Q115*12*$O115+$R115*(1-$O115))),0,IF($X115="NNN",SUM(Expenses!KM$20:KM$24)*$F115,IF($X115="FSG",0,IF($X115="MG",SUMPRODUCT(Expenses!KM$20:KM$24,$Z115:$Z119)*$F115,MAX((Expenses!KM$20-$AB115/12)*$AA115*$F115,0)+MAX((Expenses!KM$21-$AB116/12)*$AA116*$F115,0)+MAX((Expenses!KM$22-$AB117/12)*$AA117*$F115,0)+MAX((Expenses!KM$23-$AB118/12)*$AA118*$F115,0)+MAX((Expenses!KM$24-$AB119/12)*$AA119*$F115,0)))))</f>
        <v>0</v>
      </c>
      <c r="KP286" s="154">
        <f>IF(OR(KP$165&lt;=EOMONTH($E115,$R115*(1-$O115)),KP$165&gt;EOMONTH($E115,$P115*12*(1-$O115)+$Q115*12*$O115+$R115*(1-$O115))),0,IF($X115="NNN",SUM(Expenses!KN$20:KN$24)*$F115,IF($X115="FSG",0,IF($X115="MG",SUMPRODUCT(Expenses!KN$20:KN$24,$Z115:$Z119)*$F115,MAX((Expenses!KN$20-$AB115/12)*$AA115*$F115,0)+MAX((Expenses!KN$21-$AB116/12)*$AA116*$F115,0)+MAX((Expenses!KN$22-$AB117/12)*$AA117*$F115,0)+MAX((Expenses!KN$23-$AB118/12)*$AA118*$F115,0)+MAX((Expenses!KN$24-$AB119/12)*$AA119*$F115,0)))))</f>
        <v>0</v>
      </c>
      <c r="KQ286" s="154">
        <f>IF(OR(KQ$165&lt;=EOMONTH($E115,$R115*(1-$O115)),KQ$165&gt;EOMONTH($E115,$P115*12*(1-$O115)+$Q115*12*$O115+$R115*(1-$O115))),0,IF($X115="NNN",SUM(Expenses!KO$20:KO$24)*$F115,IF($X115="FSG",0,IF($X115="MG",SUMPRODUCT(Expenses!KO$20:KO$24,$Z115:$Z119)*$F115,MAX((Expenses!KO$20-$AB115/12)*$AA115*$F115,0)+MAX((Expenses!KO$21-$AB116/12)*$AA116*$F115,0)+MAX((Expenses!KO$22-$AB117/12)*$AA117*$F115,0)+MAX((Expenses!KO$23-$AB118/12)*$AA118*$F115,0)+MAX((Expenses!KO$24-$AB119/12)*$AA119*$F115,0)))))</f>
        <v>0</v>
      </c>
      <c r="KR286" s="154">
        <f>IF(OR(KR$165&lt;=EOMONTH($E115,$R115*(1-$O115)),KR$165&gt;EOMONTH($E115,$P115*12*(1-$O115)+$Q115*12*$O115+$R115*(1-$O115))),0,IF($X115="NNN",SUM(Expenses!KP$20:KP$24)*$F115,IF($X115="FSG",0,IF($X115="MG",SUMPRODUCT(Expenses!KP$20:KP$24,$Z115:$Z119)*$F115,MAX((Expenses!KP$20-$AB115/12)*$AA115*$F115,0)+MAX((Expenses!KP$21-$AB116/12)*$AA116*$F115,0)+MAX((Expenses!KP$22-$AB117/12)*$AA117*$F115,0)+MAX((Expenses!KP$23-$AB118/12)*$AA118*$F115,0)+MAX((Expenses!KP$24-$AB119/12)*$AA119*$F115,0)))))</f>
        <v>0</v>
      </c>
      <c r="KS286" s="154">
        <f>IF(OR(KS$165&lt;=EOMONTH($E115,$R115*(1-$O115)),KS$165&gt;EOMONTH($E115,$P115*12*(1-$O115)+$Q115*12*$O115+$R115*(1-$O115))),0,IF($X115="NNN",SUM(Expenses!KQ$20:KQ$24)*$F115,IF($X115="FSG",0,IF($X115="MG",SUMPRODUCT(Expenses!KQ$20:KQ$24,$Z115:$Z119)*$F115,MAX((Expenses!KQ$20-$AB115/12)*$AA115*$F115,0)+MAX((Expenses!KQ$21-$AB116/12)*$AA116*$F115,0)+MAX((Expenses!KQ$22-$AB117/12)*$AA117*$F115,0)+MAX((Expenses!KQ$23-$AB118/12)*$AA118*$F115,0)+MAX((Expenses!KQ$24-$AB119/12)*$AA119*$F115,0)))))</f>
        <v>0</v>
      </c>
      <c r="KT286" s="154">
        <f>IF(OR(KT$165&lt;=EOMONTH($E115,$R115*(1-$O115)),KT$165&gt;EOMONTH($E115,$P115*12*(1-$O115)+$Q115*12*$O115+$R115*(1-$O115))),0,IF($X115="NNN",SUM(Expenses!KR$20:KR$24)*$F115,IF($X115="FSG",0,IF($X115="MG",SUMPRODUCT(Expenses!KR$20:KR$24,$Z115:$Z119)*$F115,MAX((Expenses!KR$20-$AB115/12)*$AA115*$F115,0)+MAX((Expenses!KR$21-$AB116/12)*$AA116*$F115,0)+MAX((Expenses!KR$22-$AB117/12)*$AA117*$F115,0)+MAX((Expenses!KR$23-$AB118/12)*$AA118*$F115,0)+MAX((Expenses!KR$24-$AB119/12)*$AA119*$F115,0)))))</f>
        <v>0</v>
      </c>
      <c r="KU286" s="154">
        <f>IF(OR(KU$165&lt;=EOMONTH($E115,$R115*(1-$O115)),KU$165&gt;EOMONTH($E115,$P115*12*(1-$O115)+$Q115*12*$O115+$R115*(1-$O115))),0,IF($X115="NNN",SUM(Expenses!KS$20:KS$24)*$F115,IF($X115="FSG",0,IF($X115="MG",SUMPRODUCT(Expenses!KS$20:KS$24,$Z115:$Z119)*$F115,MAX((Expenses!KS$20-$AB115/12)*$AA115*$F115,0)+MAX((Expenses!KS$21-$AB116/12)*$AA116*$F115,0)+MAX((Expenses!KS$22-$AB117/12)*$AA117*$F115,0)+MAX((Expenses!KS$23-$AB118/12)*$AA118*$F115,0)+MAX((Expenses!KS$24-$AB119/12)*$AA119*$F115,0)))))</f>
        <v>0</v>
      </c>
      <c r="KV286" s="154">
        <f>IF(OR(KV$165&lt;=EOMONTH($E115,$R115*(1-$O115)),KV$165&gt;EOMONTH($E115,$P115*12*(1-$O115)+$Q115*12*$O115+$R115*(1-$O115))),0,IF($X115="NNN",SUM(Expenses!KT$20:KT$24)*$F115,IF($X115="FSG",0,IF($X115="MG",SUMPRODUCT(Expenses!KT$20:KT$24,$Z115:$Z119)*$F115,MAX((Expenses!KT$20-$AB115/12)*$AA115*$F115,0)+MAX((Expenses!KT$21-$AB116/12)*$AA116*$F115,0)+MAX((Expenses!KT$22-$AB117/12)*$AA117*$F115,0)+MAX((Expenses!KT$23-$AB118/12)*$AA118*$F115,0)+MAX((Expenses!KT$24-$AB119/12)*$AA119*$F115,0)))))</f>
        <v>0</v>
      </c>
      <c r="KW286" s="154">
        <f>IF(OR(KW$165&lt;=EOMONTH($E115,$R115*(1-$O115)),KW$165&gt;EOMONTH($E115,$P115*12*(1-$O115)+$Q115*12*$O115+$R115*(1-$O115))),0,IF($X115="NNN",SUM(Expenses!KU$20:KU$24)*$F115,IF($X115="FSG",0,IF($X115="MG",SUMPRODUCT(Expenses!KU$20:KU$24,$Z115:$Z119)*$F115,MAX((Expenses!KU$20-$AB115/12)*$AA115*$F115,0)+MAX((Expenses!KU$21-$AB116/12)*$AA116*$F115,0)+MAX((Expenses!KU$22-$AB117/12)*$AA117*$F115,0)+MAX((Expenses!KU$23-$AB118/12)*$AA118*$F115,0)+MAX((Expenses!KU$24-$AB119/12)*$AA119*$F115,0)))))</f>
        <v>0</v>
      </c>
      <c r="KX286" s="154">
        <f>IF(OR(KX$165&lt;=EOMONTH($E115,$R115*(1-$O115)),KX$165&gt;EOMONTH($E115,$P115*12*(1-$O115)+$Q115*12*$O115+$R115*(1-$O115))),0,IF($X115="NNN",SUM(Expenses!KV$20:KV$24)*$F115,IF($X115="FSG",0,IF($X115="MG",SUMPRODUCT(Expenses!KV$20:KV$24,$Z115:$Z119)*$F115,MAX((Expenses!KV$20-$AB115/12)*$AA115*$F115,0)+MAX((Expenses!KV$21-$AB116/12)*$AA116*$F115,0)+MAX((Expenses!KV$22-$AB117/12)*$AA117*$F115,0)+MAX((Expenses!KV$23-$AB118/12)*$AA118*$F115,0)+MAX((Expenses!KV$24-$AB119/12)*$AA119*$F115,0)))))</f>
        <v>0</v>
      </c>
      <c r="KY286" s="154">
        <f>IF(OR(KY$165&lt;=EOMONTH($E115,$R115*(1-$O115)),KY$165&gt;EOMONTH($E115,$P115*12*(1-$O115)+$Q115*12*$O115+$R115*(1-$O115))),0,IF($X115="NNN",SUM(Expenses!KW$20:KW$24)*$F115,IF($X115="FSG",0,IF($X115="MG",SUMPRODUCT(Expenses!KW$20:KW$24,$Z115:$Z119)*$F115,MAX((Expenses!KW$20-$AB115/12)*$AA115*$F115,0)+MAX((Expenses!KW$21-$AB116/12)*$AA116*$F115,0)+MAX((Expenses!KW$22-$AB117/12)*$AA117*$F115,0)+MAX((Expenses!KW$23-$AB118/12)*$AA118*$F115,0)+MAX((Expenses!KW$24-$AB119/12)*$AA119*$F115,0)))))</f>
        <v>0</v>
      </c>
      <c r="KZ286" s="154">
        <f>IF(OR(KZ$165&lt;=EOMONTH($E115,$R115*(1-$O115)),KZ$165&gt;EOMONTH($E115,$P115*12*(1-$O115)+$Q115*12*$O115+$R115*(1-$O115))),0,IF($X115="NNN",SUM(Expenses!KX$20:KX$24)*$F115,IF($X115="FSG",0,IF($X115="MG",SUMPRODUCT(Expenses!KX$20:KX$24,$Z115:$Z119)*$F115,MAX((Expenses!KX$20-$AB115/12)*$AA115*$F115,0)+MAX((Expenses!KX$21-$AB116/12)*$AA116*$F115,0)+MAX((Expenses!KX$22-$AB117/12)*$AA117*$F115,0)+MAX((Expenses!KX$23-$AB118/12)*$AA118*$F115,0)+MAX((Expenses!KX$24-$AB119/12)*$AA119*$F115,0)))))</f>
        <v>0</v>
      </c>
      <c r="LA286" s="154">
        <f>IF(OR(LA$165&lt;=EOMONTH($E115,$R115*(1-$O115)),LA$165&gt;EOMONTH($E115,$P115*12*(1-$O115)+$Q115*12*$O115+$R115*(1-$O115))),0,IF($X115="NNN",SUM(Expenses!KY$20:KY$24)*$F115,IF($X115="FSG",0,IF($X115="MG",SUMPRODUCT(Expenses!KY$20:KY$24,$Z115:$Z119)*$F115,MAX((Expenses!KY$20-$AB115/12)*$AA115*$F115,0)+MAX((Expenses!KY$21-$AB116/12)*$AA116*$F115,0)+MAX((Expenses!KY$22-$AB117/12)*$AA117*$F115,0)+MAX((Expenses!KY$23-$AB118/12)*$AA118*$F115,0)+MAX((Expenses!KY$24-$AB119/12)*$AA119*$F115,0)))))</f>
        <v>0</v>
      </c>
      <c r="LB286" s="154">
        <f>IF(OR(LB$165&lt;=EOMONTH($E115,$R115*(1-$O115)),LB$165&gt;EOMONTH($E115,$P115*12*(1-$O115)+$Q115*12*$O115+$R115*(1-$O115))),0,IF($X115="NNN",SUM(Expenses!KZ$20:KZ$24)*$F115,IF($X115="FSG",0,IF($X115="MG",SUMPRODUCT(Expenses!KZ$20:KZ$24,$Z115:$Z119)*$F115,MAX((Expenses!KZ$20-$AB115/12)*$AA115*$F115,0)+MAX((Expenses!KZ$21-$AB116/12)*$AA116*$F115,0)+MAX((Expenses!KZ$22-$AB117/12)*$AA117*$F115,0)+MAX((Expenses!KZ$23-$AB118/12)*$AA118*$F115,0)+MAX((Expenses!KZ$24-$AB119/12)*$AA119*$F115,0)))))</f>
        <v>0</v>
      </c>
      <c r="LC286" s="154">
        <f>IF(OR(LC$165&lt;=EOMONTH($E115,$R115*(1-$O115)),LC$165&gt;EOMONTH($E115,$P115*12*(1-$O115)+$Q115*12*$O115+$R115*(1-$O115))),0,IF($X115="NNN",SUM(Expenses!LA$20:LA$24)*$F115,IF($X115="FSG",0,IF($X115="MG",SUMPRODUCT(Expenses!LA$20:LA$24,$Z115:$Z119)*$F115,MAX((Expenses!LA$20-$AB115/12)*$AA115*$F115,0)+MAX((Expenses!LA$21-$AB116/12)*$AA116*$F115,0)+MAX((Expenses!LA$22-$AB117/12)*$AA117*$F115,0)+MAX((Expenses!LA$23-$AB118/12)*$AA118*$F115,0)+MAX((Expenses!LA$24-$AB119/12)*$AA119*$F115,0)))))</f>
        <v>0</v>
      </c>
      <c r="LD286" s="154">
        <f>IF(OR(LD$165&lt;=EOMONTH($E115,$R115*(1-$O115)),LD$165&gt;EOMONTH($E115,$P115*12*(1-$O115)+$Q115*12*$O115+$R115*(1-$O115))),0,IF($X115="NNN",SUM(Expenses!LB$20:LB$24)*$F115,IF($X115="FSG",0,IF($X115="MG",SUMPRODUCT(Expenses!LB$20:LB$24,$Z115:$Z119)*$F115,MAX((Expenses!LB$20-$AB115/12)*$AA115*$F115,0)+MAX((Expenses!LB$21-$AB116/12)*$AA116*$F115,0)+MAX((Expenses!LB$22-$AB117/12)*$AA117*$F115,0)+MAX((Expenses!LB$23-$AB118/12)*$AA118*$F115,0)+MAX((Expenses!LB$24-$AB119/12)*$AA119*$F115,0)))))</f>
        <v>0</v>
      </c>
      <c r="LE286" s="154">
        <f>IF(OR(LE$165&lt;=EOMONTH($E115,$R115*(1-$O115)),LE$165&gt;EOMONTH($E115,$P115*12*(1-$O115)+$Q115*12*$O115+$R115*(1-$O115))),0,IF($X115="NNN",SUM(Expenses!LC$20:LC$24)*$F115,IF($X115="FSG",0,IF($X115="MG",SUMPRODUCT(Expenses!LC$20:LC$24,$Z115:$Z119)*$F115,MAX((Expenses!LC$20-$AB115/12)*$AA115*$F115,0)+MAX((Expenses!LC$21-$AB116/12)*$AA116*$F115,0)+MAX((Expenses!LC$22-$AB117/12)*$AA117*$F115,0)+MAX((Expenses!LC$23-$AB118/12)*$AA118*$F115,0)+MAX((Expenses!LC$24-$AB119/12)*$AA119*$F115,0)))))</f>
        <v>0</v>
      </c>
      <c r="LF286" s="154">
        <f>IF(OR(LF$165&lt;=EOMONTH($E115,$R115*(1-$O115)),LF$165&gt;EOMONTH($E115,$P115*12*(1-$O115)+$Q115*12*$O115+$R115*(1-$O115))),0,IF($X115="NNN",SUM(Expenses!LD$20:LD$24)*$F115,IF($X115="FSG",0,IF($X115="MG",SUMPRODUCT(Expenses!LD$20:LD$24,$Z115:$Z119)*$F115,MAX((Expenses!LD$20-$AB115/12)*$AA115*$F115,0)+MAX((Expenses!LD$21-$AB116/12)*$AA116*$F115,0)+MAX((Expenses!LD$22-$AB117/12)*$AA117*$F115,0)+MAX((Expenses!LD$23-$AB118/12)*$AA118*$F115,0)+MAX((Expenses!LD$24-$AB119/12)*$AA119*$F115,0)))))</f>
        <v>0</v>
      </c>
      <c r="LG286" s="154">
        <f>IF(OR(LG$165&lt;=EOMONTH($E115,$R115*(1-$O115)),LG$165&gt;EOMONTH($E115,$P115*12*(1-$O115)+$Q115*12*$O115+$R115*(1-$O115))),0,IF($X115="NNN",SUM(Expenses!LE$20:LE$24)*$F115,IF($X115="FSG",0,IF($X115="MG",SUMPRODUCT(Expenses!LE$20:LE$24,$Z115:$Z119)*$F115,MAX((Expenses!LE$20-$AB115/12)*$AA115*$F115,0)+MAX((Expenses!LE$21-$AB116/12)*$AA116*$F115,0)+MAX((Expenses!LE$22-$AB117/12)*$AA117*$F115,0)+MAX((Expenses!LE$23-$AB118/12)*$AA118*$F115,0)+MAX((Expenses!LE$24-$AB119/12)*$AA119*$F115,0)))))</f>
        <v>0</v>
      </c>
      <c r="LH286" s="154">
        <f>IF(OR(LH$165&lt;=EOMONTH($E115,$R115*(1-$O115)),LH$165&gt;EOMONTH($E115,$P115*12*(1-$O115)+$Q115*12*$O115+$R115*(1-$O115))),0,IF($X115="NNN",SUM(Expenses!LF$20:LF$24)*$F115,IF($X115="FSG",0,IF($X115="MG",SUMPRODUCT(Expenses!LF$20:LF$24,$Z115:$Z119)*$F115,MAX((Expenses!LF$20-$AB115/12)*$AA115*$F115,0)+MAX((Expenses!LF$21-$AB116/12)*$AA116*$F115,0)+MAX((Expenses!LF$22-$AB117/12)*$AA117*$F115,0)+MAX((Expenses!LF$23-$AB118/12)*$AA118*$F115,0)+MAX((Expenses!LF$24-$AB119/12)*$AA119*$F115,0)))))</f>
        <v>0</v>
      </c>
      <c r="LI286" s="154">
        <f>IF(OR(LI$165&lt;=EOMONTH($E115,$R115*(1-$O115)),LI$165&gt;EOMONTH($E115,$P115*12*(1-$O115)+$Q115*12*$O115+$R115*(1-$O115))),0,IF($X115="NNN",SUM(Expenses!LG$20:LG$24)*$F115,IF($X115="FSG",0,IF($X115="MG",SUMPRODUCT(Expenses!LG$20:LG$24,$Z115:$Z119)*$F115,MAX((Expenses!LG$20-$AB115/12)*$AA115*$F115,0)+MAX((Expenses!LG$21-$AB116/12)*$AA116*$F115,0)+MAX((Expenses!LG$22-$AB117/12)*$AA117*$F115,0)+MAX((Expenses!LG$23-$AB118/12)*$AA118*$F115,0)+MAX((Expenses!LG$24-$AB119/12)*$AA119*$F115,0)))))</f>
        <v>0</v>
      </c>
      <c r="LJ286" s="154">
        <f>IF(OR(LJ$165&lt;=EOMONTH($E115,$R115*(1-$O115)),LJ$165&gt;EOMONTH($E115,$P115*12*(1-$O115)+$Q115*12*$O115+$R115*(1-$O115))),0,IF($X115="NNN",SUM(Expenses!LH$20:LH$24)*$F115,IF($X115="FSG",0,IF($X115="MG",SUMPRODUCT(Expenses!LH$20:LH$24,$Z115:$Z119)*$F115,MAX((Expenses!LH$20-$AB115/12)*$AA115*$F115,0)+MAX((Expenses!LH$21-$AB116/12)*$AA116*$F115,0)+MAX((Expenses!LH$22-$AB117/12)*$AA117*$F115,0)+MAX((Expenses!LH$23-$AB118/12)*$AA118*$F115,0)+MAX((Expenses!LH$24-$AB119/12)*$AA119*$F115,0)))))</f>
        <v>0</v>
      </c>
      <c r="LK286" s="154">
        <f>IF(OR(LK$165&lt;=EOMONTH($E115,$R115*(1-$O115)),LK$165&gt;EOMONTH($E115,$P115*12*(1-$O115)+$Q115*12*$O115+$R115*(1-$O115))),0,IF($X115="NNN",SUM(Expenses!LI$20:LI$24)*$F115,IF($X115="FSG",0,IF($X115="MG",SUMPRODUCT(Expenses!LI$20:LI$24,$Z115:$Z119)*$F115,MAX((Expenses!LI$20-$AB115/12)*$AA115*$F115,0)+MAX((Expenses!LI$21-$AB116/12)*$AA116*$F115,0)+MAX((Expenses!LI$22-$AB117/12)*$AA117*$F115,0)+MAX((Expenses!LI$23-$AB118/12)*$AA118*$F115,0)+MAX((Expenses!LI$24-$AB119/12)*$AA119*$F115,0)))))</f>
        <v>0</v>
      </c>
      <c r="LL286" s="154">
        <f>IF(OR(LL$165&lt;=EOMONTH($E115,$R115*(1-$O115)),LL$165&gt;EOMONTH($E115,$P115*12*(1-$O115)+$Q115*12*$O115+$R115*(1-$O115))),0,IF($X115="NNN",SUM(Expenses!LJ$20:LJ$24)*$F115,IF($X115="FSG",0,IF($X115="MG",SUMPRODUCT(Expenses!LJ$20:LJ$24,$Z115:$Z119)*$F115,MAX((Expenses!LJ$20-$AB115/12)*$AA115*$F115,0)+MAX((Expenses!LJ$21-$AB116/12)*$AA116*$F115,0)+MAX((Expenses!LJ$22-$AB117/12)*$AA117*$F115,0)+MAX((Expenses!LJ$23-$AB118/12)*$AA118*$F115,0)+MAX((Expenses!LJ$24-$AB119/12)*$AA119*$F115,0)))))</f>
        <v>0</v>
      </c>
      <c r="LM286" s="154">
        <f>IF(OR(LM$165&lt;=EOMONTH($E115,$R115*(1-$O115)),LM$165&gt;EOMONTH($E115,$P115*12*(1-$O115)+$Q115*12*$O115+$R115*(1-$O115))),0,IF($X115="NNN",SUM(Expenses!LK$20:LK$24)*$F115,IF($X115="FSG",0,IF($X115="MG",SUMPRODUCT(Expenses!LK$20:LK$24,$Z115:$Z119)*$F115,MAX((Expenses!LK$20-$AB115/12)*$AA115*$F115,0)+MAX((Expenses!LK$21-$AB116/12)*$AA116*$F115,0)+MAX((Expenses!LK$22-$AB117/12)*$AA117*$F115,0)+MAX((Expenses!LK$23-$AB118/12)*$AA118*$F115,0)+MAX((Expenses!LK$24-$AB119/12)*$AA119*$F115,0)))))</f>
        <v>0</v>
      </c>
      <c r="LN286" s="154">
        <f>IF(OR(LN$165&lt;=EOMONTH($E115,$R115*(1-$O115)),LN$165&gt;EOMONTH($E115,$P115*12*(1-$O115)+$Q115*12*$O115+$R115*(1-$O115))),0,IF($X115="NNN",SUM(Expenses!LL$20:LL$24)*$F115,IF($X115="FSG",0,IF($X115="MG",SUMPRODUCT(Expenses!LL$20:LL$24,$Z115:$Z119)*$F115,MAX((Expenses!LL$20-$AB115/12)*$AA115*$F115,0)+MAX((Expenses!LL$21-$AB116/12)*$AA116*$F115,0)+MAX((Expenses!LL$22-$AB117/12)*$AA117*$F115,0)+MAX((Expenses!LL$23-$AB118/12)*$AA118*$F115,0)+MAX((Expenses!LL$24-$AB119/12)*$AA119*$F115,0)))))</f>
        <v>0</v>
      </c>
      <c r="LO286" s="154">
        <f>IF(OR(LO$165&lt;=EOMONTH($E115,$R115*(1-$O115)),LO$165&gt;EOMONTH($E115,$P115*12*(1-$O115)+$Q115*12*$O115+$R115*(1-$O115))),0,IF($X115="NNN",SUM(Expenses!LM$20:LM$24)*$F115,IF($X115="FSG",0,IF($X115="MG",SUMPRODUCT(Expenses!LM$20:LM$24,$Z115:$Z119)*$F115,MAX((Expenses!LM$20-$AB115/12)*$AA115*$F115,0)+MAX((Expenses!LM$21-$AB116/12)*$AA116*$F115,0)+MAX((Expenses!LM$22-$AB117/12)*$AA117*$F115,0)+MAX((Expenses!LM$23-$AB118/12)*$AA118*$F115,0)+MAX((Expenses!LM$24-$AB119/12)*$AA119*$F115,0)))))</f>
        <v>0</v>
      </c>
      <c r="LP286" s="154">
        <f>IF(OR(LP$165&lt;=EOMONTH($E115,$R115*(1-$O115)),LP$165&gt;EOMONTH($E115,$P115*12*(1-$O115)+$Q115*12*$O115+$R115*(1-$O115))),0,IF($X115="NNN",SUM(Expenses!LN$20:LN$24)*$F115,IF($X115="FSG",0,IF($X115="MG",SUMPRODUCT(Expenses!LN$20:LN$24,$Z115:$Z119)*$F115,MAX((Expenses!LN$20-$AB115/12)*$AA115*$F115,0)+MAX((Expenses!LN$21-$AB116/12)*$AA116*$F115,0)+MAX((Expenses!LN$22-$AB117/12)*$AA117*$F115,0)+MAX((Expenses!LN$23-$AB118/12)*$AA118*$F115,0)+MAX((Expenses!LN$24-$AB119/12)*$AA119*$F115,0)))))</f>
        <v>0</v>
      </c>
      <c r="LQ286" s="154">
        <f>IF(OR(LQ$165&lt;=EOMONTH($E115,$R115*(1-$O115)),LQ$165&gt;EOMONTH($E115,$P115*12*(1-$O115)+$Q115*12*$O115+$R115*(1-$O115))),0,IF($X115="NNN",SUM(Expenses!LO$20:LO$24)*$F115,IF($X115="FSG",0,IF($X115="MG",SUMPRODUCT(Expenses!LO$20:LO$24,$Z115:$Z119)*$F115,MAX((Expenses!LO$20-$AB115/12)*$AA115*$F115,0)+MAX((Expenses!LO$21-$AB116/12)*$AA116*$F115,0)+MAX((Expenses!LO$22-$AB117/12)*$AA117*$F115,0)+MAX((Expenses!LO$23-$AB118/12)*$AA118*$F115,0)+MAX((Expenses!LO$24-$AB119/12)*$AA119*$F115,0)))))</f>
        <v>0</v>
      </c>
      <c r="LR286" s="154">
        <f>IF(OR(LR$165&lt;=EOMONTH($E115,$R115*(1-$O115)),LR$165&gt;EOMONTH($E115,$P115*12*(1-$O115)+$Q115*12*$O115+$R115*(1-$O115))),0,IF($X115="NNN",SUM(Expenses!LP$20:LP$24)*$F115,IF($X115="FSG",0,IF($X115="MG",SUMPRODUCT(Expenses!LP$20:LP$24,$Z115:$Z119)*$F115,MAX((Expenses!LP$20-$AB115/12)*$AA115*$F115,0)+MAX((Expenses!LP$21-$AB116/12)*$AA116*$F115,0)+MAX((Expenses!LP$22-$AB117/12)*$AA117*$F115,0)+MAX((Expenses!LP$23-$AB118/12)*$AA118*$F115,0)+MAX((Expenses!LP$24-$AB119/12)*$AA119*$F115,0)))))</f>
        <v>0</v>
      </c>
      <c r="LS286" s="154">
        <f>IF(OR(LS$165&lt;=EOMONTH($E115,$R115*(1-$O115)),LS$165&gt;EOMONTH($E115,$P115*12*(1-$O115)+$Q115*12*$O115+$R115*(1-$O115))),0,IF($X115="NNN",SUM(Expenses!LQ$20:LQ$24)*$F115,IF($X115="FSG",0,IF($X115="MG",SUMPRODUCT(Expenses!LQ$20:LQ$24,$Z115:$Z119)*$F115,MAX((Expenses!LQ$20-$AB115/12)*$AA115*$F115,0)+MAX((Expenses!LQ$21-$AB116/12)*$AA116*$F115,0)+MAX((Expenses!LQ$22-$AB117/12)*$AA117*$F115,0)+MAX((Expenses!LQ$23-$AB118/12)*$AA118*$F115,0)+MAX((Expenses!LQ$24-$AB119/12)*$AA119*$F115,0)))))</f>
        <v>0</v>
      </c>
      <c r="LT286" s="154">
        <f>IF(OR(LT$165&lt;=EOMONTH($E115,$R115*(1-$O115)),LT$165&gt;EOMONTH($E115,$P115*12*(1-$O115)+$Q115*12*$O115+$R115*(1-$O115))),0,IF($X115="NNN",SUM(Expenses!LR$20:LR$24)*$F115,IF($X115="FSG",0,IF($X115="MG",SUMPRODUCT(Expenses!LR$20:LR$24,$Z115:$Z119)*$F115,MAX((Expenses!LR$20-$AB115/12)*$AA115*$F115,0)+MAX((Expenses!LR$21-$AB116/12)*$AA116*$F115,0)+MAX((Expenses!LR$22-$AB117/12)*$AA117*$F115,0)+MAX((Expenses!LR$23-$AB118/12)*$AA118*$F115,0)+MAX((Expenses!LR$24-$AB119/12)*$AA119*$F115,0)))))</f>
        <v>0</v>
      </c>
      <c r="LU286" s="154">
        <f>IF(OR(LU$165&lt;=EOMONTH($E115,$R115*(1-$O115)),LU$165&gt;EOMONTH($E115,$P115*12*(1-$O115)+$Q115*12*$O115+$R115*(1-$O115))),0,IF($X115="NNN",SUM(Expenses!LS$20:LS$24)*$F115,IF($X115="FSG",0,IF($X115="MG",SUMPRODUCT(Expenses!LS$20:LS$24,$Z115:$Z119)*$F115,MAX((Expenses!LS$20-$AB115/12)*$AA115*$F115,0)+MAX((Expenses!LS$21-$AB116/12)*$AA116*$F115,0)+MAX((Expenses!LS$22-$AB117/12)*$AA117*$F115,0)+MAX((Expenses!LS$23-$AB118/12)*$AA118*$F115,0)+MAX((Expenses!LS$24-$AB119/12)*$AA119*$F115,0)))))</f>
        <v>0</v>
      </c>
      <c r="LV286" s="154">
        <f>IF(OR(LV$165&lt;=EOMONTH($E115,$R115*(1-$O115)),LV$165&gt;EOMONTH($E115,$P115*12*(1-$O115)+$Q115*12*$O115+$R115*(1-$O115))),0,IF($X115="NNN",SUM(Expenses!LT$20:LT$24)*$F115,IF($X115="FSG",0,IF($X115="MG",SUMPRODUCT(Expenses!LT$20:LT$24,$Z115:$Z119)*$F115,MAX((Expenses!LT$20-$AB115/12)*$AA115*$F115,0)+MAX((Expenses!LT$21-$AB116/12)*$AA116*$F115,0)+MAX((Expenses!LT$22-$AB117/12)*$AA117*$F115,0)+MAX((Expenses!LT$23-$AB118/12)*$AA118*$F115,0)+MAX((Expenses!LT$24-$AB119/12)*$AA119*$F115,0)))))</f>
        <v>0</v>
      </c>
      <c r="LW286" s="154">
        <f>IF(OR(LW$165&lt;=EOMONTH($E115,$R115*(1-$O115)),LW$165&gt;EOMONTH($E115,$P115*12*(1-$O115)+$Q115*12*$O115+$R115*(1-$O115))),0,IF($X115="NNN",SUM(Expenses!LU$20:LU$24)*$F115,IF($X115="FSG",0,IF($X115="MG",SUMPRODUCT(Expenses!LU$20:LU$24,$Z115:$Z119)*$F115,MAX((Expenses!LU$20-$AB115/12)*$AA115*$F115,0)+MAX((Expenses!LU$21-$AB116/12)*$AA116*$F115,0)+MAX((Expenses!LU$22-$AB117/12)*$AA117*$F115,0)+MAX((Expenses!LU$23-$AB118/12)*$AA118*$F115,0)+MAX((Expenses!LU$24-$AB119/12)*$AA119*$F115,0)))))</f>
        <v>0</v>
      </c>
      <c r="LX286" s="154">
        <f>IF(OR(LX$165&lt;=EOMONTH($E115,$R115*(1-$O115)),LX$165&gt;EOMONTH($E115,$P115*12*(1-$O115)+$Q115*12*$O115+$R115*(1-$O115))),0,IF($X115="NNN",SUM(Expenses!LV$20:LV$24)*$F115,IF($X115="FSG",0,IF($X115="MG",SUMPRODUCT(Expenses!LV$20:LV$24,$Z115:$Z119)*$F115,MAX((Expenses!LV$20-$AB115/12)*$AA115*$F115,0)+MAX((Expenses!LV$21-$AB116/12)*$AA116*$F115,0)+MAX((Expenses!LV$22-$AB117/12)*$AA117*$F115,0)+MAX((Expenses!LV$23-$AB118/12)*$AA118*$F115,0)+MAX((Expenses!LV$24-$AB119/12)*$AA119*$F115,0)))))</f>
        <v>0</v>
      </c>
      <c r="LY286" s="154">
        <f>IF(OR(LY$165&lt;=EOMONTH($E115,$R115*(1-$O115)),LY$165&gt;EOMONTH($E115,$P115*12*(1-$O115)+$Q115*12*$O115+$R115*(1-$O115))),0,IF($X115="NNN",SUM(Expenses!LW$20:LW$24)*$F115,IF($X115="FSG",0,IF($X115="MG",SUMPRODUCT(Expenses!LW$20:LW$24,$Z115:$Z119)*$F115,MAX((Expenses!LW$20-$AB115/12)*$AA115*$F115,0)+MAX((Expenses!LW$21-$AB116/12)*$AA116*$F115,0)+MAX((Expenses!LW$22-$AB117/12)*$AA117*$F115,0)+MAX((Expenses!LW$23-$AB118/12)*$AA118*$F115,0)+MAX((Expenses!LW$24-$AB119/12)*$AA119*$F115,0)))))</f>
        <v>0</v>
      </c>
      <c r="LZ286" s="154">
        <f>IF(OR(LZ$165&lt;=EOMONTH($E115,$R115*(1-$O115)),LZ$165&gt;EOMONTH($E115,$P115*12*(1-$O115)+$Q115*12*$O115+$R115*(1-$O115))),0,IF($X115="NNN",SUM(Expenses!LX$20:LX$24)*$F115,IF($X115="FSG",0,IF($X115="MG",SUMPRODUCT(Expenses!LX$20:LX$24,$Z115:$Z119)*$F115,MAX((Expenses!LX$20-$AB115/12)*$AA115*$F115,0)+MAX((Expenses!LX$21-$AB116/12)*$AA116*$F115,0)+MAX((Expenses!LX$22-$AB117/12)*$AA117*$F115,0)+MAX((Expenses!LX$23-$AB118/12)*$AA118*$F115,0)+MAX((Expenses!LX$24-$AB119/12)*$AA119*$F115,0)))))</f>
        <v>0</v>
      </c>
      <c r="MA286" s="154">
        <f>IF(OR(MA$165&lt;=EOMONTH($E115,$R115*(1-$O115)),MA$165&gt;EOMONTH($E115,$P115*12*(1-$O115)+$Q115*12*$O115+$R115*(1-$O115))),0,IF($X115="NNN",SUM(Expenses!LY$20:LY$24)*$F115,IF($X115="FSG",0,IF($X115="MG",SUMPRODUCT(Expenses!LY$20:LY$24,$Z115:$Z119)*$F115,MAX((Expenses!LY$20-$AB115/12)*$AA115*$F115,0)+MAX((Expenses!LY$21-$AB116/12)*$AA116*$F115,0)+MAX((Expenses!LY$22-$AB117/12)*$AA117*$F115,0)+MAX((Expenses!LY$23-$AB118/12)*$AA118*$F115,0)+MAX((Expenses!LY$24-$AB119/12)*$AA119*$F115,0)))))</f>
        <v>0</v>
      </c>
      <c r="MB286" s="154">
        <f>IF(OR(MB$165&lt;=EOMONTH($E115,$R115*(1-$O115)),MB$165&gt;EOMONTH($E115,$P115*12*(1-$O115)+$Q115*12*$O115+$R115*(1-$O115))),0,IF($X115="NNN",SUM(Expenses!LZ$20:LZ$24)*$F115,IF($X115="FSG",0,IF($X115="MG",SUMPRODUCT(Expenses!LZ$20:LZ$24,$Z115:$Z119)*$F115,MAX((Expenses!LZ$20-$AB115/12)*$AA115*$F115,0)+MAX((Expenses!LZ$21-$AB116/12)*$AA116*$F115,0)+MAX((Expenses!LZ$22-$AB117/12)*$AA117*$F115,0)+MAX((Expenses!LZ$23-$AB118/12)*$AA118*$F115,0)+MAX((Expenses!LZ$24-$AB119/12)*$AA119*$F115,0)))))</f>
        <v>0</v>
      </c>
      <c r="MC286" s="154">
        <f>IF(OR(MC$165&lt;=EOMONTH($E115,$R115*(1-$O115)),MC$165&gt;EOMONTH($E115,$P115*12*(1-$O115)+$Q115*12*$O115+$R115*(1-$O115))),0,IF($X115="NNN",SUM(Expenses!MA$20:MA$24)*$F115,IF($X115="FSG",0,IF($X115="MG",SUMPRODUCT(Expenses!MA$20:MA$24,$Z115:$Z119)*$F115,MAX((Expenses!MA$20-$AB115/12)*$AA115*$F115,0)+MAX((Expenses!MA$21-$AB116/12)*$AA116*$F115,0)+MAX((Expenses!MA$22-$AB117/12)*$AA117*$F115,0)+MAX((Expenses!MA$23-$AB118/12)*$AA118*$F115,0)+MAX((Expenses!MA$24-$AB119/12)*$AA119*$F115,0)))))</f>
        <v>0</v>
      </c>
      <c r="MD286" s="154">
        <f>IF(OR(MD$165&lt;=EOMONTH($E115,$R115*(1-$O115)),MD$165&gt;EOMONTH($E115,$P115*12*(1-$O115)+$Q115*12*$O115+$R115*(1-$O115))),0,IF($X115="NNN",SUM(Expenses!MB$20:MB$24)*$F115,IF($X115="FSG",0,IF($X115="MG",SUMPRODUCT(Expenses!MB$20:MB$24,$Z115:$Z119)*$F115,MAX((Expenses!MB$20-$AB115/12)*$AA115*$F115,0)+MAX((Expenses!MB$21-$AB116/12)*$AA116*$F115,0)+MAX((Expenses!MB$22-$AB117/12)*$AA117*$F115,0)+MAX((Expenses!MB$23-$AB118/12)*$AA118*$F115,0)+MAX((Expenses!MB$24-$AB119/12)*$AA119*$F115,0)))))</f>
        <v>0</v>
      </c>
      <c r="ME286" s="154">
        <f>IF(OR(ME$165&lt;=EOMONTH($E115,$R115*(1-$O115)),ME$165&gt;EOMONTH($E115,$P115*12*(1-$O115)+$Q115*12*$O115+$R115*(1-$O115))),0,IF($X115="NNN",SUM(Expenses!MC$20:MC$24)*$F115,IF($X115="FSG",0,IF($X115="MG",SUMPRODUCT(Expenses!MC$20:MC$24,$Z115:$Z119)*$F115,MAX((Expenses!MC$20-$AB115/12)*$AA115*$F115,0)+MAX((Expenses!MC$21-$AB116/12)*$AA116*$F115,0)+MAX((Expenses!MC$22-$AB117/12)*$AA117*$F115,0)+MAX((Expenses!MC$23-$AB118/12)*$AA118*$F115,0)+MAX((Expenses!MC$24-$AB119/12)*$AA119*$F115,0)))))</f>
        <v>0</v>
      </c>
      <c r="MF286" s="154">
        <f>IF(OR(MF$165&lt;=EOMONTH($E115,$R115*(1-$O115)),MF$165&gt;EOMONTH($E115,$P115*12*(1-$O115)+$Q115*12*$O115+$R115*(1-$O115))),0,IF($X115="NNN",SUM(Expenses!MD$20:MD$24)*$F115,IF($X115="FSG",0,IF($X115="MG",SUMPRODUCT(Expenses!MD$20:MD$24,$Z115:$Z119)*$F115,MAX((Expenses!MD$20-$AB115/12)*$AA115*$F115,0)+MAX((Expenses!MD$21-$AB116/12)*$AA116*$F115,0)+MAX((Expenses!MD$22-$AB117/12)*$AA117*$F115,0)+MAX((Expenses!MD$23-$AB118/12)*$AA118*$F115,0)+MAX((Expenses!MD$24-$AB119/12)*$AA119*$F115,0)))))</f>
        <v>0</v>
      </c>
      <c r="MG286" s="154">
        <f>IF(OR(MG$165&lt;=EOMONTH($E115,$R115*(1-$O115)),MG$165&gt;EOMONTH($E115,$P115*12*(1-$O115)+$Q115*12*$O115+$R115*(1-$O115))),0,IF($X115="NNN",SUM(Expenses!ME$20:ME$24)*$F115,IF($X115="FSG",0,IF($X115="MG",SUMPRODUCT(Expenses!ME$20:ME$24,$Z115:$Z119)*$F115,MAX((Expenses!ME$20-$AB115/12)*$AA115*$F115,0)+MAX((Expenses!ME$21-$AB116/12)*$AA116*$F115,0)+MAX((Expenses!ME$22-$AB117/12)*$AA117*$F115,0)+MAX((Expenses!ME$23-$AB118/12)*$AA118*$F115,0)+MAX((Expenses!ME$24-$AB119/12)*$AA119*$F115,0)))))</f>
        <v>0</v>
      </c>
      <c r="MH286" s="154">
        <f>IF(OR(MH$165&lt;=EOMONTH($E115,$R115*(1-$O115)),MH$165&gt;EOMONTH($E115,$P115*12*(1-$O115)+$Q115*12*$O115+$R115*(1-$O115))),0,IF($X115="NNN",SUM(Expenses!MF$20:MF$24)*$F115,IF($X115="FSG",0,IF($X115="MG",SUMPRODUCT(Expenses!MF$20:MF$24,$Z115:$Z119)*$F115,MAX((Expenses!MF$20-$AB115/12)*$AA115*$F115,0)+MAX((Expenses!MF$21-$AB116/12)*$AA116*$F115,0)+MAX((Expenses!MF$22-$AB117/12)*$AA117*$F115,0)+MAX((Expenses!MF$23-$AB118/12)*$AA118*$F115,0)+MAX((Expenses!MF$24-$AB119/12)*$AA119*$F115,0)))))</f>
        <v>0</v>
      </c>
      <c r="MI286" s="154">
        <f>IF(OR(MI$165&lt;=EOMONTH($E115,$R115*(1-$O115)),MI$165&gt;EOMONTH($E115,$P115*12*(1-$O115)+$Q115*12*$O115+$R115*(1-$O115))),0,IF($X115="NNN",SUM(Expenses!MG$20:MG$24)*$F115,IF($X115="FSG",0,IF($X115="MG",SUMPRODUCT(Expenses!MG$20:MG$24,$Z115:$Z119)*$F115,MAX((Expenses!MG$20-$AB115/12)*$AA115*$F115,0)+MAX((Expenses!MG$21-$AB116/12)*$AA116*$F115,0)+MAX((Expenses!MG$22-$AB117/12)*$AA117*$F115,0)+MAX((Expenses!MG$23-$AB118/12)*$AA118*$F115,0)+MAX((Expenses!MG$24-$AB119/12)*$AA119*$F115,0)))))</f>
        <v>0</v>
      </c>
      <c r="MJ286" s="154">
        <f>IF(OR(MJ$165&lt;=EOMONTH($E115,$R115*(1-$O115)),MJ$165&gt;EOMONTH($E115,$P115*12*(1-$O115)+$Q115*12*$O115+$R115*(1-$O115))),0,IF($X115="NNN",SUM(Expenses!MH$20:MH$24)*$F115,IF($X115="FSG",0,IF($X115="MG",SUMPRODUCT(Expenses!MH$20:MH$24,$Z115:$Z119)*$F115,MAX((Expenses!MH$20-$AB115/12)*$AA115*$F115,0)+MAX((Expenses!MH$21-$AB116/12)*$AA116*$F115,0)+MAX((Expenses!MH$22-$AB117/12)*$AA117*$F115,0)+MAX((Expenses!MH$23-$AB118/12)*$AA118*$F115,0)+MAX((Expenses!MH$24-$AB119/12)*$AA119*$F115,0)))))</f>
        <v>0</v>
      </c>
      <c r="MK286" s="154">
        <f>IF(OR(MK$165&lt;=EOMONTH($E115,$R115*(1-$O115)),MK$165&gt;EOMONTH($E115,$P115*12*(1-$O115)+$Q115*12*$O115+$R115*(1-$O115))),0,IF($X115="NNN",SUM(Expenses!MI$20:MI$24)*$F115,IF($X115="FSG",0,IF($X115="MG",SUMPRODUCT(Expenses!MI$20:MI$24,$Z115:$Z119)*$F115,MAX((Expenses!MI$20-$AB115/12)*$AA115*$F115,0)+MAX((Expenses!MI$21-$AB116/12)*$AA116*$F115,0)+MAX((Expenses!MI$22-$AB117/12)*$AA117*$F115,0)+MAX((Expenses!MI$23-$AB118/12)*$AA118*$F115,0)+MAX((Expenses!MI$24-$AB119/12)*$AA119*$F115,0)))))</f>
        <v>0</v>
      </c>
      <c r="ML286" s="154">
        <f>IF(OR(ML$165&lt;=EOMONTH($E115,$R115*(1-$O115)),ML$165&gt;EOMONTH($E115,$P115*12*(1-$O115)+$Q115*12*$O115+$R115*(1-$O115))),0,IF($X115="NNN",SUM(Expenses!MJ$20:MJ$24)*$F115,IF($X115="FSG",0,IF($X115="MG",SUMPRODUCT(Expenses!MJ$20:MJ$24,$Z115:$Z119)*$F115,MAX((Expenses!MJ$20-$AB115/12)*$AA115*$F115,0)+MAX((Expenses!MJ$21-$AB116/12)*$AA116*$F115,0)+MAX((Expenses!MJ$22-$AB117/12)*$AA117*$F115,0)+MAX((Expenses!MJ$23-$AB118/12)*$AA118*$F115,0)+MAX((Expenses!MJ$24-$AB119/12)*$AA119*$F115,0)))))</f>
        <v>0</v>
      </c>
      <c r="MM286" s="154">
        <f>IF(OR(MM$165&lt;=EOMONTH($E115,$R115*(1-$O115)),MM$165&gt;EOMONTH($E115,$P115*12*(1-$O115)+$Q115*12*$O115+$R115*(1-$O115))),0,IF($X115="NNN",SUM(Expenses!MK$20:MK$24)*$F115,IF($X115="FSG",0,IF($X115="MG",SUMPRODUCT(Expenses!MK$20:MK$24,$Z115:$Z119)*$F115,MAX((Expenses!MK$20-$AB115/12)*$AA115*$F115,0)+MAX((Expenses!MK$21-$AB116/12)*$AA116*$F115,0)+MAX((Expenses!MK$22-$AB117/12)*$AA117*$F115,0)+MAX((Expenses!MK$23-$AB118/12)*$AA118*$F115,0)+MAX((Expenses!MK$24-$AB119/12)*$AA119*$F115,0)))))</f>
        <v>0</v>
      </c>
      <c r="MN286" s="154">
        <f>IF(OR(MN$165&lt;=EOMONTH($E115,$R115*(1-$O115)),MN$165&gt;EOMONTH($E115,$P115*12*(1-$O115)+$Q115*12*$O115+$R115*(1-$O115))),0,IF($X115="NNN",SUM(Expenses!ML$20:ML$24)*$F115,IF($X115="FSG",0,IF($X115="MG",SUMPRODUCT(Expenses!ML$20:ML$24,$Z115:$Z119)*$F115,MAX((Expenses!ML$20-$AB115/12)*$AA115*$F115,0)+MAX((Expenses!ML$21-$AB116/12)*$AA116*$F115,0)+MAX((Expenses!ML$22-$AB117/12)*$AA117*$F115,0)+MAX((Expenses!ML$23-$AB118/12)*$AA118*$F115,0)+MAX((Expenses!ML$24-$AB119/12)*$AA119*$F115,0)))))</f>
        <v>0</v>
      </c>
      <c r="MO286" s="154">
        <f>IF(OR(MO$165&lt;=EOMONTH($E115,$R115*(1-$O115)),MO$165&gt;EOMONTH($E115,$P115*12*(1-$O115)+$Q115*12*$O115+$R115*(1-$O115))),0,IF($X115="NNN",SUM(Expenses!MM$20:MM$24)*$F115,IF($X115="FSG",0,IF($X115="MG",SUMPRODUCT(Expenses!MM$20:MM$24,$Z115:$Z119)*$F115,MAX((Expenses!MM$20-$AB115/12)*$AA115*$F115,0)+MAX((Expenses!MM$21-$AB116/12)*$AA116*$F115,0)+MAX((Expenses!MM$22-$AB117/12)*$AA117*$F115,0)+MAX((Expenses!MM$23-$AB118/12)*$AA118*$F115,0)+MAX((Expenses!MM$24-$AB119/12)*$AA119*$F115,0)))))</f>
        <v>0</v>
      </c>
      <c r="MP286" s="154">
        <f>IF(OR(MP$165&lt;=EOMONTH($E115,$R115*(1-$O115)),MP$165&gt;EOMONTH($E115,$P115*12*(1-$O115)+$Q115*12*$O115+$R115*(1-$O115))),0,IF($X115="NNN",SUM(Expenses!MN$20:MN$24)*$F115,IF($X115="FSG",0,IF($X115="MG",SUMPRODUCT(Expenses!MN$20:MN$24,$Z115:$Z119)*$F115,MAX((Expenses!MN$20-$AB115/12)*$AA115*$F115,0)+MAX((Expenses!MN$21-$AB116/12)*$AA116*$F115,0)+MAX((Expenses!MN$22-$AB117/12)*$AA117*$F115,0)+MAX((Expenses!MN$23-$AB118/12)*$AA118*$F115,0)+MAX((Expenses!MN$24-$AB119/12)*$AA119*$F115,0)))))</f>
        <v>0</v>
      </c>
      <c r="MQ286" s="154">
        <f>IF(OR(MQ$165&lt;=EOMONTH($E115,$R115*(1-$O115)),MQ$165&gt;EOMONTH($E115,$P115*12*(1-$O115)+$Q115*12*$O115+$R115*(1-$O115))),0,IF($X115="NNN",SUM(Expenses!MO$20:MO$24)*$F115,IF($X115="FSG",0,IF($X115="MG",SUMPRODUCT(Expenses!MO$20:MO$24,$Z115:$Z119)*$F115,MAX((Expenses!MO$20-$AB115/12)*$AA115*$F115,0)+MAX((Expenses!MO$21-$AB116/12)*$AA116*$F115,0)+MAX((Expenses!MO$22-$AB117/12)*$AA117*$F115,0)+MAX((Expenses!MO$23-$AB118/12)*$AA118*$F115,0)+MAX((Expenses!MO$24-$AB119/12)*$AA119*$F115,0)))))</f>
        <v>0</v>
      </c>
      <c r="MR286" s="154">
        <f>IF(OR(MR$165&lt;=EOMONTH($E115,$R115*(1-$O115)),MR$165&gt;EOMONTH($E115,$P115*12*(1-$O115)+$Q115*12*$O115+$R115*(1-$O115))),0,IF($X115="NNN",SUM(Expenses!MP$20:MP$24)*$F115,IF($X115="FSG",0,IF($X115="MG",SUMPRODUCT(Expenses!MP$20:MP$24,$Z115:$Z119)*$F115,MAX((Expenses!MP$20-$AB115/12)*$AA115*$F115,0)+MAX((Expenses!MP$21-$AB116/12)*$AA116*$F115,0)+MAX((Expenses!MP$22-$AB117/12)*$AA117*$F115,0)+MAX((Expenses!MP$23-$AB118/12)*$AA118*$F115,0)+MAX((Expenses!MP$24-$AB119/12)*$AA119*$F115,0)))))</f>
        <v>0</v>
      </c>
      <c r="MS286" s="154">
        <f>IF(OR(MS$165&lt;=EOMONTH($E115,$R115*(1-$O115)),MS$165&gt;EOMONTH($E115,$P115*12*(1-$O115)+$Q115*12*$O115+$R115*(1-$O115))),0,IF($X115="NNN",SUM(Expenses!MQ$20:MQ$24)*$F115,IF($X115="FSG",0,IF($X115="MG",SUMPRODUCT(Expenses!MQ$20:MQ$24,$Z115:$Z119)*$F115,MAX((Expenses!MQ$20-$AB115/12)*$AA115*$F115,0)+MAX((Expenses!MQ$21-$AB116/12)*$AA116*$F115,0)+MAX((Expenses!MQ$22-$AB117/12)*$AA117*$F115,0)+MAX((Expenses!MQ$23-$AB118/12)*$AA118*$F115,0)+MAX((Expenses!MQ$24-$AB119/12)*$AA119*$F115,0)))))</f>
        <v>0</v>
      </c>
      <c r="MT286" s="154">
        <f>IF(OR(MT$165&lt;=EOMONTH($E115,$R115*(1-$O115)),MT$165&gt;EOMONTH($E115,$P115*12*(1-$O115)+$Q115*12*$O115+$R115*(1-$O115))),0,IF($X115="NNN",SUM(Expenses!MR$20:MR$24)*$F115,IF($X115="FSG",0,IF($X115="MG",SUMPRODUCT(Expenses!MR$20:MR$24,$Z115:$Z119)*$F115,MAX((Expenses!MR$20-$AB115/12)*$AA115*$F115,0)+MAX((Expenses!MR$21-$AB116/12)*$AA116*$F115,0)+MAX((Expenses!MR$22-$AB117/12)*$AA117*$F115,0)+MAX((Expenses!MR$23-$AB118/12)*$AA118*$F115,0)+MAX((Expenses!MR$24-$AB119/12)*$AA119*$F115,0)))))</f>
        <v>0</v>
      </c>
      <c r="MU286" s="154">
        <f>IF(OR(MU$165&lt;=EOMONTH($E115,$R115*(1-$O115)),MU$165&gt;EOMONTH($E115,$P115*12*(1-$O115)+$Q115*12*$O115+$R115*(1-$O115))),0,IF($X115="NNN",SUM(Expenses!MS$20:MS$24)*$F115,IF($X115="FSG",0,IF($X115="MG",SUMPRODUCT(Expenses!MS$20:MS$24,$Z115:$Z119)*$F115,MAX((Expenses!MS$20-$AB115/12)*$AA115*$F115,0)+MAX((Expenses!MS$21-$AB116/12)*$AA116*$F115,0)+MAX((Expenses!MS$22-$AB117/12)*$AA117*$F115,0)+MAX((Expenses!MS$23-$AB118/12)*$AA118*$F115,0)+MAX((Expenses!MS$24-$AB119/12)*$AA119*$F115,0)))))</f>
        <v>0</v>
      </c>
      <c r="MV286" s="154">
        <f>IF(OR(MV$165&lt;=EOMONTH($E115,$R115*(1-$O115)),MV$165&gt;EOMONTH($E115,$P115*12*(1-$O115)+$Q115*12*$O115+$R115*(1-$O115))),0,IF($X115="NNN",SUM(Expenses!MT$20:MT$24)*$F115,IF($X115="FSG",0,IF($X115="MG",SUMPRODUCT(Expenses!MT$20:MT$24,$Z115:$Z119)*$F115,MAX((Expenses!MT$20-$AB115/12)*$AA115*$F115,0)+MAX((Expenses!MT$21-$AB116/12)*$AA116*$F115,0)+MAX((Expenses!MT$22-$AB117/12)*$AA117*$F115,0)+MAX((Expenses!MT$23-$AB118/12)*$AA118*$F115,0)+MAX((Expenses!MT$24-$AB119/12)*$AA119*$F115,0)))))</f>
        <v>0</v>
      </c>
      <c r="MW286" s="154">
        <f>IF(OR(MW$165&lt;=EOMONTH($E115,$R115*(1-$O115)),MW$165&gt;EOMONTH($E115,$P115*12*(1-$O115)+$Q115*12*$O115+$R115*(1-$O115))),0,IF($X115="NNN",SUM(Expenses!MU$20:MU$24)*$F115,IF($X115="FSG",0,IF($X115="MG",SUMPRODUCT(Expenses!MU$20:MU$24,$Z115:$Z119)*$F115,MAX((Expenses!MU$20-$AB115/12)*$AA115*$F115,0)+MAX((Expenses!MU$21-$AB116/12)*$AA116*$F115,0)+MAX((Expenses!MU$22-$AB117/12)*$AA117*$F115,0)+MAX((Expenses!MU$23-$AB118/12)*$AA118*$F115,0)+MAX((Expenses!MU$24-$AB119/12)*$AA119*$F115,0)))))</f>
        <v>0</v>
      </c>
      <c r="MX286" s="154">
        <f>IF(OR(MX$165&lt;=EOMONTH($E115,$R115*(1-$O115)),MX$165&gt;EOMONTH($E115,$P115*12*(1-$O115)+$Q115*12*$O115+$R115*(1-$O115))),0,IF($X115="NNN",SUM(Expenses!MV$20:MV$24)*$F115,IF($X115="FSG",0,IF($X115="MG",SUMPRODUCT(Expenses!MV$20:MV$24,$Z115:$Z119)*$F115,MAX((Expenses!MV$20-$AB115/12)*$AA115*$F115,0)+MAX((Expenses!MV$21-$AB116/12)*$AA116*$F115,0)+MAX((Expenses!MV$22-$AB117/12)*$AA117*$F115,0)+MAX((Expenses!MV$23-$AB118/12)*$AA118*$F115,0)+MAX((Expenses!MV$24-$AB119/12)*$AA119*$F115,0)))))</f>
        <v>0</v>
      </c>
      <c r="MY286" s="154">
        <f>IF(OR(MY$165&lt;=EOMONTH($E115,$R115*(1-$O115)),MY$165&gt;EOMONTH($E115,$P115*12*(1-$O115)+$Q115*12*$O115+$R115*(1-$O115))),0,IF($X115="NNN",SUM(Expenses!MW$20:MW$24)*$F115,IF($X115="FSG",0,IF($X115="MG",SUMPRODUCT(Expenses!MW$20:MW$24,$Z115:$Z119)*$F115,MAX((Expenses!MW$20-$AB115/12)*$AA115*$F115,0)+MAX((Expenses!MW$21-$AB116/12)*$AA116*$F115,0)+MAX((Expenses!MW$22-$AB117/12)*$AA117*$F115,0)+MAX((Expenses!MW$23-$AB118/12)*$AA118*$F115,0)+MAX((Expenses!MW$24-$AB119/12)*$AA119*$F115,0)))))</f>
        <v>0</v>
      </c>
      <c r="MZ286" s="154">
        <f>IF(OR(MZ$165&lt;=EOMONTH($E115,$R115*(1-$O115)),MZ$165&gt;EOMONTH($E115,$P115*12*(1-$O115)+$Q115*12*$O115+$R115*(1-$O115))),0,IF($X115="NNN",SUM(Expenses!MX$20:MX$24)*$F115,IF($X115="FSG",0,IF($X115="MG",SUMPRODUCT(Expenses!MX$20:MX$24,$Z115:$Z119)*$F115,MAX((Expenses!MX$20-$AB115/12)*$AA115*$F115,0)+MAX((Expenses!MX$21-$AB116/12)*$AA116*$F115,0)+MAX((Expenses!MX$22-$AB117/12)*$AA117*$F115,0)+MAX((Expenses!MX$23-$AB118/12)*$AA118*$F115,0)+MAX((Expenses!MX$24-$AB119/12)*$AA119*$F115,0)))))</f>
        <v>0</v>
      </c>
      <c r="NA286" s="154">
        <f>IF(OR(NA$165&lt;=EOMONTH($E115,$R115*(1-$O115)),NA$165&gt;EOMONTH($E115,$P115*12*(1-$O115)+$Q115*12*$O115+$R115*(1-$O115))),0,IF($X115="NNN",SUM(Expenses!MY$20:MY$24)*$F115,IF($X115="FSG",0,IF($X115="MG",SUMPRODUCT(Expenses!MY$20:MY$24,$Z115:$Z119)*$F115,MAX((Expenses!MY$20-$AB115/12)*$AA115*$F115,0)+MAX((Expenses!MY$21-$AB116/12)*$AA116*$F115,0)+MAX((Expenses!MY$22-$AB117/12)*$AA117*$F115,0)+MAX((Expenses!MY$23-$AB118/12)*$AA118*$F115,0)+MAX((Expenses!MY$24-$AB119/12)*$AA119*$F115,0)))))</f>
        <v>0</v>
      </c>
      <c r="NB286" s="154">
        <f>IF(OR(NB$165&lt;=EOMONTH($E115,$R115*(1-$O115)),NB$165&gt;EOMONTH($E115,$P115*12*(1-$O115)+$Q115*12*$O115+$R115*(1-$O115))),0,IF($X115="NNN",SUM(Expenses!MZ$20:MZ$24)*$F115,IF($X115="FSG",0,IF($X115="MG",SUMPRODUCT(Expenses!MZ$20:MZ$24,$Z115:$Z119)*$F115,MAX((Expenses!MZ$20-$AB115/12)*$AA115*$F115,0)+MAX((Expenses!MZ$21-$AB116/12)*$AA116*$F115,0)+MAX((Expenses!MZ$22-$AB117/12)*$AA117*$F115,0)+MAX((Expenses!MZ$23-$AB118/12)*$AA118*$F115,0)+MAX((Expenses!MZ$24-$AB119/12)*$AA119*$F115,0)))))</f>
        <v>0</v>
      </c>
      <c r="NC286" s="154">
        <f>IF(OR(NC$165&lt;=EOMONTH($E115,$R115*(1-$O115)),NC$165&gt;EOMONTH($E115,$P115*12*(1-$O115)+$Q115*12*$O115+$R115*(1-$O115))),0,IF($X115="NNN",SUM(Expenses!NA$20:NA$24)*$F115,IF($X115="FSG",0,IF($X115="MG",SUMPRODUCT(Expenses!NA$20:NA$24,$Z115:$Z119)*$F115,MAX((Expenses!NA$20-$AB115/12)*$AA115*$F115,0)+MAX((Expenses!NA$21-$AB116/12)*$AA116*$F115,0)+MAX((Expenses!NA$22-$AB117/12)*$AA117*$F115,0)+MAX((Expenses!NA$23-$AB118/12)*$AA118*$F115,0)+MAX((Expenses!NA$24-$AB119/12)*$AA119*$F115,0)))))</f>
        <v>0</v>
      </c>
      <c r="ND286" s="154">
        <f>IF(OR(ND$165&lt;=EOMONTH($E115,$R115*(1-$O115)),ND$165&gt;EOMONTH($E115,$P115*12*(1-$O115)+$Q115*12*$O115+$R115*(1-$O115))),0,IF($X115="NNN",SUM(Expenses!NB$20:NB$24)*$F115,IF($X115="FSG",0,IF($X115="MG",SUMPRODUCT(Expenses!NB$20:NB$24,$Z115:$Z119)*$F115,MAX((Expenses!NB$20-$AB115/12)*$AA115*$F115,0)+MAX((Expenses!NB$21-$AB116/12)*$AA116*$F115,0)+MAX((Expenses!NB$22-$AB117/12)*$AA117*$F115,0)+MAX((Expenses!NB$23-$AB118/12)*$AA118*$F115,0)+MAX((Expenses!NB$24-$AB119/12)*$AA119*$F115,0)))))</f>
        <v>0</v>
      </c>
      <c r="NE286" s="154">
        <f>IF(OR(NE$165&lt;=EOMONTH($E115,$R115*(1-$O115)),NE$165&gt;EOMONTH($E115,$P115*12*(1-$O115)+$Q115*12*$O115+$R115*(1-$O115))),0,IF($X115="NNN",SUM(Expenses!NC$20:NC$24)*$F115,IF($X115="FSG",0,IF($X115="MG",SUMPRODUCT(Expenses!NC$20:NC$24,$Z115:$Z119)*$F115,MAX((Expenses!NC$20-$AB115/12)*$AA115*$F115,0)+MAX((Expenses!NC$21-$AB116/12)*$AA116*$F115,0)+MAX((Expenses!NC$22-$AB117/12)*$AA117*$F115,0)+MAX((Expenses!NC$23-$AB118/12)*$AA118*$F115,0)+MAX((Expenses!NC$24-$AB119/12)*$AA119*$F115,0)))))</f>
        <v>0</v>
      </c>
      <c r="NF286" s="154">
        <f>IF(OR(NF$165&lt;=EOMONTH($E115,$R115*(1-$O115)),NF$165&gt;EOMONTH($E115,$P115*12*(1-$O115)+$Q115*12*$O115+$R115*(1-$O115))),0,IF($X115="NNN",SUM(Expenses!ND$20:ND$24)*$F115,IF($X115="FSG",0,IF($X115="MG",SUMPRODUCT(Expenses!ND$20:ND$24,$Z115:$Z119)*$F115,MAX((Expenses!ND$20-$AB115/12)*$AA115*$F115,0)+MAX((Expenses!ND$21-$AB116/12)*$AA116*$F115,0)+MAX((Expenses!ND$22-$AB117/12)*$AA117*$F115,0)+MAX((Expenses!ND$23-$AB118/12)*$AA118*$F115,0)+MAX((Expenses!ND$24-$AB119/12)*$AA119*$F115,0)))))</f>
        <v>0</v>
      </c>
      <c r="NG286" s="154">
        <f>IF(OR(NG$165&lt;=EOMONTH($E115,$R115*(1-$O115)),NG$165&gt;EOMONTH($E115,$P115*12*(1-$O115)+$Q115*12*$O115+$R115*(1-$O115))),0,IF($X115="NNN",SUM(Expenses!NE$20:NE$24)*$F115,IF($X115="FSG",0,IF($X115="MG",SUMPRODUCT(Expenses!NE$20:NE$24,$Z115:$Z119)*$F115,MAX((Expenses!NE$20-$AB115/12)*$AA115*$F115,0)+MAX((Expenses!NE$21-$AB116/12)*$AA116*$F115,0)+MAX((Expenses!NE$22-$AB117/12)*$AA117*$F115,0)+MAX((Expenses!NE$23-$AB118/12)*$AA118*$F115,0)+MAX((Expenses!NE$24-$AB119/12)*$AA119*$F115,0)))))</f>
        <v>0</v>
      </c>
      <c r="NH286" s="154">
        <f>IF(OR(NH$165&lt;=EOMONTH($E115,$R115*(1-$O115)),NH$165&gt;EOMONTH($E115,$P115*12*(1-$O115)+$Q115*12*$O115+$R115*(1-$O115))),0,IF($X115="NNN",SUM(Expenses!NF$20:NF$24)*$F115,IF($X115="FSG",0,IF($X115="MG",SUMPRODUCT(Expenses!NF$20:NF$24,$Z115:$Z119)*$F115,MAX((Expenses!NF$20-$AB115/12)*$AA115*$F115,0)+MAX((Expenses!NF$21-$AB116/12)*$AA116*$F115,0)+MAX((Expenses!NF$22-$AB117/12)*$AA117*$F115,0)+MAX((Expenses!NF$23-$AB118/12)*$AA118*$F115,0)+MAX((Expenses!NF$24-$AB119/12)*$AA119*$F115,0)))))</f>
        <v>0</v>
      </c>
      <c r="NI286" s="154">
        <f>IF(OR(NI$165&lt;=EOMONTH($E115,$R115*(1-$O115)),NI$165&gt;EOMONTH($E115,$P115*12*(1-$O115)+$Q115*12*$O115+$R115*(1-$O115))),0,IF($X115="NNN",SUM(Expenses!NG$20:NG$24)*$F115,IF($X115="FSG",0,IF($X115="MG",SUMPRODUCT(Expenses!NG$20:NG$24,$Z115:$Z119)*$F115,MAX((Expenses!NG$20-$AB115/12)*$AA115*$F115,0)+MAX((Expenses!NG$21-$AB116/12)*$AA116*$F115,0)+MAX((Expenses!NG$22-$AB117/12)*$AA117*$F115,0)+MAX((Expenses!NG$23-$AB118/12)*$AA118*$F115,0)+MAX((Expenses!NG$24-$AB119/12)*$AA119*$F115,0)))))</f>
        <v>0</v>
      </c>
      <c r="NJ286" s="154">
        <f>IF(OR(NJ$165&lt;=EOMONTH($E115,$R115*(1-$O115)),NJ$165&gt;EOMONTH($E115,$P115*12*(1-$O115)+$Q115*12*$O115+$R115*(1-$O115))),0,IF($X115="NNN",SUM(Expenses!NH$20:NH$24)*$F115,IF($X115="FSG",0,IF($X115="MG",SUMPRODUCT(Expenses!NH$20:NH$24,$Z115:$Z119)*$F115,MAX((Expenses!NH$20-$AB115/12)*$AA115*$F115,0)+MAX((Expenses!NH$21-$AB116/12)*$AA116*$F115,0)+MAX((Expenses!NH$22-$AB117/12)*$AA117*$F115,0)+MAX((Expenses!NH$23-$AB118/12)*$AA118*$F115,0)+MAX((Expenses!NH$24-$AB119/12)*$AA119*$F115,0)))))</f>
        <v>0</v>
      </c>
      <c r="NK286" s="157">
        <f>IF(OR(NK$165&lt;=EOMONTH($E115,$R115*(1-$O115)),NK$165&gt;EOMONTH($E115,$P115*12*(1-$O115)+$Q115*12*$O115+$R115*(1-$O115))),0,IF($X115="NNN",SUM(Expenses!NI$20:NI$24)*$F115,IF($X115="FSG",0,IF($X115="MG",SUMPRODUCT(Expenses!NI$20:NI$24,$Z115:$Z119)*$F115,MAX((Expenses!NI$20-$AB115/12)*$AA115*$F115,0)+MAX((Expenses!NI$21-$AB116/12)*$AA116*$F115,0)+MAX((Expenses!NI$22-$AB117/12)*$AA117*$F115,0)+MAX((Expenses!NI$23-$AB118/12)*$AA118*$F115,0)+MAX((Expenses!NI$24-$AB119/12)*$AA119*$F115,0)))))</f>
        <v>0</v>
      </c>
    </row>
    <row r="287" spans="1:375" x14ac:dyDescent="0.25">
      <c r="A287" s="158">
        <f t="shared" ca="1" si="475"/>
        <v>2806401.8184112827</v>
      </c>
      <c r="B287" s="77"/>
      <c r="C287" s="159" t="s">
        <v>146</v>
      </c>
      <c r="D287" s="160">
        <f ca="1">SUM(D280:D286)</f>
        <v>18423.522617689301</v>
      </c>
      <c r="E287" s="160">
        <f t="shared" ref="E287:BP287" ca="1" si="500">SUM(E280:E286)</f>
        <v>18424.464198731359</v>
      </c>
      <c r="F287" s="160">
        <f t="shared" si="500"/>
        <v>0</v>
      </c>
      <c r="G287" s="160">
        <f t="shared" si="500"/>
        <v>0</v>
      </c>
      <c r="H287" s="160">
        <f t="shared" si="500"/>
        <v>0</v>
      </c>
      <c r="I287" s="160">
        <f t="shared" ca="1" si="500"/>
        <v>2555.0255988070789</v>
      </c>
      <c r="J287" s="160">
        <f t="shared" ca="1" si="500"/>
        <v>19266.727989213588</v>
      </c>
      <c r="K287" s="160">
        <f t="shared" ca="1" si="500"/>
        <v>19267.683589603148</v>
      </c>
      <c r="L287" s="160">
        <f t="shared" ca="1" si="500"/>
        <v>19268.64154676106</v>
      </c>
      <c r="M287" s="160">
        <f t="shared" ca="1" si="500"/>
        <v>19269.601866499757</v>
      </c>
      <c r="N287" s="160">
        <f t="shared" ca="1" si="500"/>
        <v>19270.564554645996</v>
      </c>
      <c r="O287" s="160">
        <f t="shared" ca="1" si="500"/>
        <v>19283.09920253314</v>
      </c>
      <c r="P287" s="160">
        <f t="shared" ca="1" si="500"/>
        <v>19321.899265299515</v>
      </c>
      <c r="Q287" s="160">
        <f t="shared" ca="1" si="500"/>
        <v>19824.19156800245</v>
      </c>
      <c r="R287" s="160">
        <f t="shared" ca="1" si="500"/>
        <v>19825.163788334416</v>
      </c>
      <c r="S287" s="160">
        <f t="shared" ca="1" si="500"/>
        <v>19826.138406424001</v>
      </c>
      <c r="T287" s="160">
        <f t="shared" ca="1" si="500"/>
        <v>19827.115428184719</v>
      </c>
      <c r="U287" s="160">
        <f t="shared" ca="1" si="500"/>
        <v>19828.094859544672</v>
      </c>
      <c r="V287" s="160">
        <f t="shared" ca="1" si="500"/>
        <v>19829.076706446584</v>
      </c>
      <c r="W287" s="160">
        <f t="shared" ca="1" si="500"/>
        <v>19830.060974847827</v>
      </c>
      <c r="X287" s="160">
        <f t="shared" ca="1" si="500"/>
        <v>19831.04767072048</v>
      </c>
      <c r="Y287" s="160">
        <f t="shared" ca="1" si="500"/>
        <v>19832.036800051337</v>
      </c>
      <c r="Z287" s="160">
        <f t="shared" ca="1" si="500"/>
        <v>19833.028368841962</v>
      </c>
      <c r="AA287" s="160">
        <f t="shared" ca="1" si="500"/>
        <v>19845.93905616572</v>
      </c>
      <c r="AB287" s="160">
        <f t="shared" ca="1" si="500"/>
        <v>20966.656543231231</v>
      </c>
      <c r="AC287" s="160">
        <f t="shared" ca="1" si="500"/>
        <v>21484.017615015251</v>
      </c>
      <c r="AD287" s="160">
        <f t="shared" ca="1" si="500"/>
        <v>21485.019001957178</v>
      </c>
      <c r="AE287" s="160">
        <f t="shared" ca="1" si="500"/>
        <v>21486.022858589451</v>
      </c>
      <c r="AF287" s="160">
        <f t="shared" ca="1" si="500"/>
        <v>21487.029191002988</v>
      </c>
      <c r="AG287" s="160">
        <f t="shared" ca="1" si="500"/>
        <v>21488.038005303741</v>
      </c>
      <c r="AH287" s="160">
        <f t="shared" ca="1" si="500"/>
        <v>21489.04930761271</v>
      </c>
      <c r="AI287" s="160">
        <f t="shared" ca="1" si="500"/>
        <v>21490.06310406599</v>
      </c>
      <c r="AJ287" s="160">
        <f t="shared" ca="1" si="500"/>
        <v>21491.079400814822</v>
      </c>
      <c r="AK287" s="160">
        <f t="shared" ca="1" si="500"/>
        <v>21492.098204025606</v>
      </c>
      <c r="AL287" s="160">
        <f t="shared" ca="1" si="500"/>
        <v>21493.119519879951</v>
      </c>
      <c r="AM287" s="160">
        <f t="shared" ca="1" si="500"/>
        <v>21505.125509586713</v>
      </c>
      <c r="AN287" s="160">
        <f t="shared" ca="1" si="500"/>
        <v>21567.268047852682</v>
      </c>
      <c r="AO287" s="160">
        <f t="shared" ca="1" si="500"/>
        <v>22101.441970026935</v>
      </c>
      <c r="AP287" s="160">
        <f t="shared" ca="1" si="500"/>
        <v>22102.473398577116</v>
      </c>
      <c r="AQ287" s="160">
        <f t="shared" ca="1" si="500"/>
        <v>22103.507370908359</v>
      </c>
      <c r="AR287" s="160">
        <f t="shared" ca="1" si="500"/>
        <v>22104.543893294303</v>
      </c>
      <c r="AS287" s="160">
        <f t="shared" ca="1" si="500"/>
        <v>22105.58297202408</v>
      </c>
      <c r="AT287" s="160">
        <f t="shared" ca="1" si="500"/>
        <v>22106.624613402317</v>
      </c>
      <c r="AU287" s="160">
        <f t="shared" ca="1" si="500"/>
        <v>22107.668823749198</v>
      </c>
      <c r="AV287" s="160">
        <f t="shared" ca="1" si="500"/>
        <v>22108.715609400493</v>
      </c>
      <c r="AW287" s="160">
        <f t="shared" ca="1" si="500"/>
        <v>22109.7649767076</v>
      </c>
      <c r="AX287" s="160">
        <f t="shared" ca="1" si="500"/>
        <v>22110.816932037575</v>
      </c>
      <c r="AY287" s="160">
        <f t="shared" ca="1" si="500"/>
        <v>22123.183101435541</v>
      </c>
      <c r="AZ287" s="160">
        <f t="shared" ca="1" si="500"/>
        <v>22186.647992380713</v>
      </c>
      <c r="BA287" s="160">
        <f t="shared" ca="1" si="500"/>
        <v>22736.847132220188</v>
      </c>
      <c r="BB287" s="160">
        <f t="shared" ca="1" si="500"/>
        <v>22737.909503626877</v>
      </c>
      <c r="BC287" s="160">
        <f t="shared" ca="1" si="500"/>
        <v>22738.974495128052</v>
      </c>
      <c r="BD287" s="160">
        <f t="shared" ca="1" si="500"/>
        <v>22740.042113185576</v>
      </c>
      <c r="BE287" s="160">
        <f t="shared" ca="1" si="500"/>
        <v>22741.112364277244</v>
      </c>
      <c r="BF287" s="160">
        <f t="shared" ca="1" si="500"/>
        <v>22742.185254896827</v>
      </c>
      <c r="BG287" s="160">
        <f t="shared" ca="1" si="500"/>
        <v>22743.260791554116</v>
      </c>
      <c r="BH287" s="160">
        <f t="shared" ca="1" si="500"/>
        <v>22744.338980774952</v>
      </c>
      <c r="BI287" s="160">
        <f t="shared" ca="1" si="500"/>
        <v>22745.419829101269</v>
      </c>
      <c r="BJ287" s="160">
        <f t="shared" ca="1" si="500"/>
        <v>22746.503343091143</v>
      </c>
      <c r="BK287" s="160">
        <f t="shared" ca="1" si="500"/>
        <v>22759.240497571052</v>
      </c>
      <c r="BL287" s="160">
        <f t="shared" ca="1" si="500"/>
        <v>22824.056573306425</v>
      </c>
      <c r="BM287" s="160">
        <f t="shared" ca="1" si="500"/>
        <v>23390.761687341084</v>
      </c>
      <c r="BN287" s="160">
        <f t="shared" ca="1" si="500"/>
        <v>23391.855929889978</v>
      </c>
      <c r="BO287" s="160">
        <f t="shared" ca="1" si="500"/>
        <v>23392.952871136189</v>
      </c>
      <c r="BP287" s="160">
        <f t="shared" ca="1" si="500"/>
        <v>23394.052517735439</v>
      </c>
      <c r="BQ287" s="160">
        <f t="shared" ref="BQ287:EB287" ca="1" si="501">SUM(BQ280:BQ286)</f>
        <v>23395.154876359855</v>
      </c>
      <c r="BR287" s="160">
        <f t="shared" ca="1" si="501"/>
        <v>23396.259953698027</v>
      </c>
      <c r="BS287" s="160">
        <f t="shared" ca="1" si="501"/>
        <v>23397.367756455034</v>
      </c>
      <c r="BT287" s="160">
        <f t="shared" ca="1" si="501"/>
        <v>23398.478291352494</v>
      </c>
      <c r="BU287" s="160">
        <f t="shared" ca="1" si="501"/>
        <v>23399.591565128601</v>
      </c>
      <c r="BV287" s="160">
        <f t="shared" ca="1" si="501"/>
        <v>23400.707584538173</v>
      </c>
      <c r="BW287" s="160">
        <f t="shared" ca="1" si="501"/>
        <v>23413.826853652477</v>
      </c>
      <c r="BX287" s="160">
        <f t="shared" ca="1" si="501"/>
        <v>23480.023594482998</v>
      </c>
      <c r="BY287" s="160">
        <f t="shared" ca="1" si="501"/>
        <v>24063.7298619387</v>
      </c>
      <c r="BZ287" s="160">
        <f t="shared" ca="1" si="501"/>
        <v>24064.856931764058</v>
      </c>
      <c r="CA287" s="160">
        <f t="shared" ca="1" si="501"/>
        <v>24065.986781247655</v>
      </c>
      <c r="CB287" s="160">
        <f t="shared" ca="1" si="501"/>
        <v>24067.119417244881</v>
      </c>
      <c r="CC287" s="160">
        <f t="shared" ca="1" si="501"/>
        <v>24068.254846628035</v>
      </c>
      <c r="CD287" s="160">
        <f t="shared" ca="1" si="501"/>
        <v>24069.393076286349</v>
      </c>
      <c r="CE287" s="160">
        <f t="shared" ca="1" si="501"/>
        <v>24070.534113126065</v>
      </c>
      <c r="CF287" s="160">
        <f t="shared" ca="1" si="501"/>
        <v>24071.677964070448</v>
      </c>
      <c r="CG287" s="160">
        <f t="shared" ca="1" si="501"/>
        <v>24072.824636059842</v>
      </c>
      <c r="CH287" s="160">
        <f t="shared" ca="1" si="501"/>
        <v>24073.9741360517</v>
      </c>
      <c r="CI287" s="160">
        <f t="shared" ca="1" si="501"/>
        <v>24087.486983239432</v>
      </c>
      <c r="CJ287" s="160">
        <f t="shared" ca="1" si="501"/>
        <v>24155.094532774419</v>
      </c>
      <c r="CK287" s="160">
        <f t="shared" ca="1" si="501"/>
        <v>24756.311988253794</v>
      </c>
      <c r="CL287" s="160">
        <f t="shared" ca="1" si="501"/>
        <v>24757.472870173911</v>
      </c>
      <c r="CM287" s="160">
        <f t="shared" ca="1" si="501"/>
        <v>24758.636615142015</v>
      </c>
      <c r="CN287" s="160">
        <f t="shared" ca="1" si="501"/>
        <v>24759.80323021916</v>
      </c>
      <c r="CO287" s="160">
        <f t="shared" ca="1" si="501"/>
        <v>24760.972722483806</v>
      </c>
      <c r="CP287" s="160">
        <f t="shared" ca="1" si="501"/>
        <v>24762.14509903187</v>
      </c>
      <c r="CQ287" s="160">
        <f t="shared" ca="1" si="501"/>
        <v>24763.320366976779</v>
      </c>
      <c r="CR287" s="160">
        <f t="shared" ca="1" si="501"/>
        <v>24764.498533449496</v>
      </c>
      <c r="CS287" s="160">
        <f t="shared" ca="1" si="501"/>
        <v>24765.679605598569</v>
      </c>
      <c r="CT287" s="160">
        <f t="shared" ca="1" si="501"/>
        <v>24766.863590590183</v>
      </c>
      <c r="CU287" s="160">
        <f t="shared" ca="1" si="501"/>
        <v>24780.781823193545</v>
      </c>
      <c r="CV287" s="160">
        <f t="shared" ca="1" si="501"/>
        <v>24849.831003823721</v>
      </c>
      <c r="CW287" s="160">
        <f t="shared" ca="1" si="501"/>
        <v>25469.08498296747</v>
      </c>
      <c r="CX287" s="160">
        <f t="shared" ca="1" si="501"/>
        <v>25470.280691345193</v>
      </c>
      <c r="CY287" s="160">
        <f t="shared" ca="1" si="501"/>
        <v>25471.479348662342</v>
      </c>
      <c r="CZ287" s="160">
        <f t="shared" ca="1" si="501"/>
        <v>25472.6809621918</v>
      </c>
      <c r="DA287" s="160">
        <f t="shared" ca="1" si="501"/>
        <v>25473.885539224386</v>
      </c>
      <c r="DB287" s="160">
        <f t="shared" ca="1" si="501"/>
        <v>25475.093087068894</v>
      </c>
      <c r="DC287" s="160">
        <f t="shared" ca="1" si="501"/>
        <v>25476.30361305215</v>
      </c>
      <c r="DD287" s="160">
        <f t="shared" ca="1" si="501"/>
        <v>25477.517124519047</v>
      </c>
      <c r="DE287" s="160">
        <f t="shared" ca="1" si="501"/>
        <v>25478.73362883259</v>
      </c>
      <c r="DF287" s="160">
        <f t="shared" ca="1" si="501"/>
        <v>25479.953133373954</v>
      </c>
      <c r="DG287" s="160">
        <f t="shared" ca="1" si="501"/>
        <v>25494.288912955417</v>
      </c>
      <c r="DH287" s="160">
        <f t="shared" ca="1" si="501"/>
        <v>25564.811241705822</v>
      </c>
      <c r="DI287" s="160">
        <f t="shared" ca="1" si="501"/>
        <v>26202.642840223889</v>
      </c>
      <c r="DJ287" s="160">
        <f t="shared" ca="1" si="501"/>
        <v>26203.874419852938</v>
      </c>
      <c r="DK287" s="160">
        <f t="shared" ca="1" si="501"/>
        <v>26205.109036889604</v>
      </c>
      <c r="DL287" s="160">
        <f t="shared" ca="1" si="501"/>
        <v>26206.346698824946</v>
      </c>
      <c r="DM287" s="160">
        <f t="shared" ca="1" si="501"/>
        <v>26207.587413168509</v>
      </c>
      <c r="DN287" s="160">
        <f t="shared" ca="1" si="501"/>
        <v>26208.831187448352</v>
      </c>
      <c r="DO287" s="160">
        <f t="shared" ca="1" si="501"/>
        <v>26210.078029211105</v>
      </c>
      <c r="DP287" s="160">
        <f t="shared" ca="1" si="501"/>
        <v>26211.327946022007</v>
      </c>
      <c r="DQ287" s="160">
        <f t="shared" ca="1" si="501"/>
        <v>26212.580945464961</v>
      </c>
      <c r="DR287" s="160">
        <f t="shared" ca="1" si="501"/>
        <v>26213.837035142562</v>
      </c>
      <c r="DS287" s="160">
        <f t="shared" ca="1" si="501"/>
        <v>26228.602888111473</v>
      </c>
      <c r="DT287" s="160">
        <f t="shared" ca="1" si="501"/>
        <v>26568.908145016423</v>
      </c>
      <c r="DU287" s="160">
        <f t="shared" ca="1" si="501"/>
        <v>27225.874691490029</v>
      </c>
      <c r="DV287" s="160">
        <f t="shared" ca="1" si="501"/>
        <v>27227.143218507954</v>
      </c>
      <c r="DW287" s="160">
        <f t="shared" ca="1" si="501"/>
        <v>27228.414874055718</v>
      </c>
      <c r="DX287" s="160">
        <f t="shared" ca="1" si="501"/>
        <v>27229.689665849121</v>
      </c>
      <c r="DY287" s="160">
        <f t="shared" si="501"/>
        <v>0</v>
      </c>
      <c r="DZ287" s="160">
        <f t="shared" si="501"/>
        <v>0</v>
      </c>
      <c r="EA287" s="160">
        <f t="shared" si="501"/>
        <v>0</v>
      </c>
      <c r="EB287" s="160">
        <f t="shared" si="501"/>
        <v>0</v>
      </c>
      <c r="EC287" s="160">
        <f t="shared" ref="EC287:GN287" si="502">SUM(EC280:EC286)</f>
        <v>0</v>
      </c>
      <c r="ED287" s="160">
        <f t="shared" si="502"/>
        <v>0</v>
      </c>
      <c r="EE287" s="160">
        <f t="shared" si="502"/>
        <v>0</v>
      </c>
      <c r="EF287" s="160">
        <f t="shared" si="502"/>
        <v>0</v>
      </c>
      <c r="EG287" s="160">
        <f t="shared" si="502"/>
        <v>0</v>
      </c>
      <c r="EH287" s="160">
        <f t="shared" si="502"/>
        <v>0</v>
      </c>
      <c r="EI287" s="160">
        <f t="shared" si="502"/>
        <v>0</v>
      </c>
      <c r="EJ287" s="160">
        <f t="shared" si="502"/>
        <v>0</v>
      </c>
      <c r="EK287" s="160">
        <f t="shared" si="502"/>
        <v>0</v>
      </c>
      <c r="EL287" s="160">
        <f t="shared" si="502"/>
        <v>0</v>
      </c>
      <c r="EM287" s="160">
        <f t="shared" si="502"/>
        <v>0</v>
      </c>
      <c r="EN287" s="160">
        <f t="shared" si="502"/>
        <v>0</v>
      </c>
      <c r="EO287" s="160">
        <f t="shared" si="502"/>
        <v>0</v>
      </c>
      <c r="EP287" s="160">
        <f t="shared" si="502"/>
        <v>0</v>
      </c>
      <c r="EQ287" s="160">
        <f t="shared" si="502"/>
        <v>0</v>
      </c>
      <c r="ER287" s="160">
        <f t="shared" si="502"/>
        <v>0</v>
      </c>
      <c r="ES287" s="160">
        <f t="shared" si="502"/>
        <v>0</v>
      </c>
      <c r="ET287" s="160">
        <f t="shared" si="502"/>
        <v>0</v>
      </c>
      <c r="EU287" s="160">
        <f t="shared" si="502"/>
        <v>0</v>
      </c>
      <c r="EV287" s="160">
        <f t="shared" si="502"/>
        <v>0</v>
      </c>
      <c r="EW287" s="160">
        <f t="shared" si="502"/>
        <v>0</v>
      </c>
      <c r="EX287" s="160">
        <f t="shared" si="502"/>
        <v>0</v>
      </c>
      <c r="EY287" s="160">
        <f t="shared" si="502"/>
        <v>0</v>
      </c>
      <c r="EZ287" s="160">
        <f t="shared" si="502"/>
        <v>0</v>
      </c>
      <c r="FA287" s="160">
        <f t="shared" si="502"/>
        <v>0</v>
      </c>
      <c r="FB287" s="160">
        <f t="shared" si="502"/>
        <v>0</v>
      </c>
      <c r="FC287" s="160">
        <f t="shared" si="502"/>
        <v>0</v>
      </c>
      <c r="FD287" s="160">
        <f t="shared" si="502"/>
        <v>0</v>
      </c>
      <c r="FE287" s="160">
        <f t="shared" si="502"/>
        <v>0</v>
      </c>
      <c r="FF287" s="160">
        <f t="shared" si="502"/>
        <v>0</v>
      </c>
      <c r="FG287" s="160">
        <f t="shared" si="502"/>
        <v>0</v>
      </c>
      <c r="FH287" s="160">
        <f t="shared" si="502"/>
        <v>0</v>
      </c>
      <c r="FI287" s="160">
        <f t="shared" si="502"/>
        <v>0</v>
      </c>
      <c r="FJ287" s="160">
        <f t="shared" si="502"/>
        <v>0</v>
      </c>
      <c r="FK287" s="160">
        <f t="shared" si="502"/>
        <v>0</v>
      </c>
      <c r="FL287" s="160">
        <f t="shared" si="502"/>
        <v>0</v>
      </c>
      <c r="FM287" s="160">
        <f t="shared" si="502"/>
        <v>0</v>
      </c>
      <c r="FN287" s="160">
        <f t="shared" si="502"/>
        <v>0</v>
      </c>
      <c r="FO287" s="160">
        <f t="shared" si="502"/>
        <v>0</v>
      </c>
      <c r="FP287" s="160">
        <f t="shared" si="502"/>
        <v>0</v>
      </c>
      <c r="FQ287" s="160">
        <f t="shared" si="502"/>
        <v>0</v>
      </c>
      <c r="FR287" s="160">
        <f t="shared" si="502"/>
        <v>0</v>
      </c>
      <c r="FS287" s="160">
        <f t="shared" si="502"/>
        <v>0</v>
      </c>
      <c r="FT287" s="160">
        <f t="shared" si="502"/>
        <v>0</v>
      </c>
      <c r="FU287" s="160">
        <f t="shared" si="502"/>
        <v>0</v>
      </c>
      <c r="FV287" s="160">
        <f t="shared" si="502"/>
        <v>0</v>
      </c>
      <c r="FW287" s="160">
        <f t="shared" si="502"/>
        <v>0</v>
      </c>
      <c r="FX287" s="160">
        <f t="shared" si="502"/>
        <v>0</v>
      </c>
      <c r="FY287" s="160">
        <f t="shared" si="502"/>
        <v>0</v>
      </c>
      <c r="FZ287" s="160">
        <f t="shared" si="502"/>
        <v>0</v>
      </c>
      <c r="GA287" s="160">
        <f t="shared" si="502"/>
        <v>0</v>
      </c>
      <c r="GB287" s="160">
        <f t="shared" si="502"/>
        <v>0</v>
      </c>
      <c r="GC287" s="160">
        <f t="shared" si="502"/>
        <v>0</v>
      </c>
      <c r="GD287" s="160">
        <f t="shared" si="502"/>
        <v>0</v>
      </c>
      <c r="GE287" s="160">
        <f t="shared" si="502"/>
        <v>0</v>
      </c>
      <c r="GF287" s="160">
        <f t="shared" si="502"/>
        <v>0</v>
      </c>
      <c r="GG287" s="160">
        <f t="shared" si="502"/>
        <v>0</v>
      </c>
      <c r="GH287" s="160">
        <f t="shared" si="502"/>
        <v>0</v>
      </c>
      <c r="GI287" s="160">
        <f t="shared" si="502"/>
        <v>0</v>
      </c>
      <c r="GJ287" s="160">
        <f t="shared" si="502"/>
        <v>0</v>
      </c>
      <c r="GK287" s="160">
        <f t="shared" si="502"/>
        <v>0</v>
      </c>
      <c r="GL287" s="160">
        <f t="shared" si="502"/>
        <v>0</v>
      </c>
      <c r="GM287" s="160">
        <f t="shared" si="502"/>
        <v>0</v>
      </c>
      <c r="GN287" s="160">
        <f t="shared" si="502"/>
        <v>0</v>
      </c>
      <c r="GO287" s="160">
        <f t="shared" ref="GO287:IZ287" si="503">SUM(GO280:GO286)</f>
        <v>0</v>
      </c>
      <c r="GP287" s="160">
        <f t="shared" si="503"/>
        <v>0</v>
      </c>
      <c r="GQ287" s="160">
        <f t="shared" si="503"/>
        <v>0</v>
      </c>
      <c r="GR287" s="160">
        <f t="shared" si="503"/>
        <v>0</v>
      </c>
      <c r="GS287" s="160">
        <f t="shared" si="503"/>
        <v>0</v>
      </c>
      <c r="GT287" s="160">
        <f t="shared" si="503"/>
        <v>0</v>
      </c>
      <c r="GU287" s="160">
        <f t="shared" si="503"/>
        <v>0</v>
      </c>
      <c r="GV287" s="160">
        <f t="shared" si="503"/>
        <v>0</v>
      </c>
      <c r="GW287" s="160">
        <f t="shared" si="503"/>
        <v>0</v>
      </c>
      <c r="GX287" s="160">
        <f t="shared" si="503"/>
        <v>0</v>
      </c>
      <c r="GY287" s="160">
        <f t="shared" si="503"/>
        <v>0</v>
      </c>
      <c r="GZ287" s="160">
        <f t="shared" si="503"/>
        <v>0</v>
      </c>
      <c r="HA287" s="160">
        <f t="shared" si="503"/>
        <v>0</v>
      </c>
      <c r="HB287" s="160">
        <f t="shared" si="503"/>
        <v>0</v>
      </c>
      <c r="HC287" s="160">
        <f t="shared" si="503"/>
        <v>0</v>
      </c>
      <c r="HD287" s="160">
        <f t="shared" si="503"/>
        <v>0</v>
      </c>
      <c r="HE287" s="160">
        <f t="shared" si="503"/>
        <v>0</v>
      </c>
      <c r="HF287" s="160">
        <f t="shared" si="503"/>
        <v>0</v>
      </c>
      <c r="HG287" s="160">
        <f t="shared" si="503"/>
        <v>0</v>
      </c>
      <c r="HH287" s="160">
        <f t="shared" si="503"/>
        <v>0</v>
      </c>
      <c r="HI287" s="160">
        <f t="shared" si="503"/>
        <v>0</v>
      </c>
      <c r="HJ287" s="160">
        <f t="shared" si="503"/>
        <v>0</v>
      </c>
      <c r="HK287" s="160">
        <f t="shared" si="503"/>
        <v>0</v>
      </c>
      <c r="HL287" s="160">
        <f t="shared" si="503"/>
        <v>0</v>
      </c>
      <c r="HM287" s="160">
        <f t="shared" si="503"/>
        <v>0</v>
      </c>
      <c r="HN287" s="160">
        <f t="shared" si="503"/>
        <v>0</v>
      </c>
      <c r="HO287" s="160">
        <f t="shared" si="503"/>
        <v>0</v>
      </c>
      <c r="HP287" s="160">
        <f t="shared" si="503"/>
        <v>0</v>
      </c>
      <c r="HQ287" s="160">
        <f t="shared" si="503"/>
        <v>0</v>
      </c>
      <c r="HR287" s="160">
        <f t="shared" si="503"/>
        <v>0</v>
      </c>
      <c r="HS287" s="160">
        <f t="shared" si="503"/>
        <v>0</v>
      </c>
      <c r="HT287" s="160">
        <f t="shared" si="503"/>
        <v>0</v>
      </c>
      <c r="HU287" s="160">
        <f t="shared" si="503"/>
        <v>0</v>
      </c>
      <c r="HV287" s="160">
        <f t="shared" si="503"/>
        <v>0</v>
      </c>
      <c r="HW287" s="160">
        <f t="shared" si="503"/>
        <v>0</v>
      </c>
      <c r="HX287" s="160">
        <f t="shared" si="503"/>
        <v>0</v>
      </c>
      <c r="HY287" s="160">
        <f t="shared" si="503"/>
        <v>0</v>
      </c>
      <c r="HZ287" s="160">
        <f t="shared" si="503"/>
        <v>0</v>
      </c>
      <c r="IA287" s="160">
        <f t="shared" si="503"/>
        <v>0</v>
      </c>
      <c r="IB287" s="160">
        <f t="shared" si="503"/>
        <v>0</v>
      </c>
      <c r="IC287" s="160">
        <f t="shared" si="503"/>
        <v>0</v>
      </c>
      <c r="ID287" s="160">
        <f t="shared" si="503"/>
        <v>0</v>
      </c>
      <c r="IE287" s="160">
        <f t="shared" si="503"/>
        <v>0</v>
      </c>
      <c r="IF287" s="160">
        <f t="shared" si="503"/>
        <v>0</v>
      </c>
      <c r="IG287" s="160">
        <f t="shared" si="503"/>
        <v>0</v>
      </c>
      <c r="IH287" s="160">
        <f t="shared" si="503"/>
        <v>0</v>
      </c>
      <c r="II287" s="160">
        <f t="shared" si="503"/>
        <v>0</v>
      </c>
      <c r="IJ287" s="160">
        <f t="shared" si="503"/>
        <v>0</v>
      </c>
      <c r="IK287" s="160">
        <f t="shared" si="503"/>
        <v>0</v>
      </c>
      <c r="IL287" s="160">
        <f t="shared" si="503"/>
        <v>0</v>
      </c>
      <c r="IM287" s="160">
        <f t="shared" si="503"/>
        <v>0</v>
      </c>
      <c r="IN287" s="160">
        <f t="shared" si="503"/>
        <v>0</v>
      </c>
      <c r="IO287" s="160">
        <f t="shared" si="503"/>
        <v>0</v>
      </c>
      <c r="IP287" s="160">
        <f t="shared" si="503"/>
        <v>0</v>
      </c>
      <c r="IQ287" s="160">
        <f t="shared" si="503"/>
        <v>0</v>
      </c>
      <c r="IR287" s="160">
        <f t="shared" si="503"/>
        <v>0</v>
      </c>
      <c r="IS287" s="160">
        <f t="shared" si="503"/>
        <v>0</v>
      </c>
      <c r="IT287" s="160">
        <f t="shared" si="503"/>
        <v>0</v>
      </c>
      <c r="IU287" s="160">
        <f t="shared" si="503"/>
        <v>0</v>
      </c>
      <c r="IV287" s="160">
        <f t="shared" si="503"/>
        <v>0</v>
      </c>
      <c r="IW287" s="160">
        <f t="shared" si="503"/>
        <v>0</v>
      </c>
      <c r="IX287" s="160">
        <f t="shared" si="503"/>
        <v>0</v>
      </c>
      <c r="IY287" s="160">
        <f t="shared" si="503"/>
        <v>0</v>
      </c>
      <c r="IZ287" s="160">
        <f t="shared" si="503"/>
        <v>0</v>
      </c>
      <c r="JA287" s="160">
        <f t="shared" ref="JA287:LL287" si="504">SUM(JA280:JA286)</f>
        <v>0</v>
      </c>
      <c r="JB287" s="160">
        <f t="shared" si="504"/>
        <v>0</v>
      </c>
      <c r="JC287" s="160">
        <f t="shared" si="504"/>
        <v>0</v>
      </c>
      <c r="JD287" s="160">
        <f t="shared" si="504"/>
        <v>0</v>
      </c>
      <c r="JE287" s="160">
        <f t="shared" si="504"/>
        <v>0</v>
      </c>
      <c r="JF287" s="160">
        <f t="shared" si="504"/>
        <v>0</v>
      </c>
      <c r="JG287" s="160">
        <f t="shared" si="504"/>
        <v>0</v>
      </c>
      <c r="JH287" s="160">
        <f t="shared" si="504"/>
        <v>0</v>
      </c>
      <c r="JI287" s="160">
        <f t="shared" si="504"/>
        <v>0</v>
      </c>
      <c r="JJ287" s="160">
        <f t="shared" si="504"/>
        <v>0</v>
      </c>
      <c r="JK287" s="160">
        <f t="shared" si="504"/>
        <v>0</v>
      </c>
      <c r="JL287" s="160">
        <f t="shared" si="504"/>
        <v>0</v>
      </c>
      <c r="JM287" s="160">
        <f t="shared" si="504"/>
        <v>0</v>
      </c>
      <c r="JN287" s="160">
        <f t="shared" si="504"/>
        <v>0</v>
      </c>
      <c r="JO287" s="160">
        <f t="shared" si="504"/>
        <v>0</v>
      </c>
      <c r="JP287" s="160">
        <f t="shared" si="504"/>
        <v>0</v>
      </c>
      <c r="JQ287" s="160">
        <f t="shared" si="504"/>
        <v>0</v>
      </c>
      <c r="JR287" s="160">
        <f t="shared" si="504"/>
        <v>0</v>
      </c>
      <c r="JS287" s="160">
        <f t="shared" si="504"/>
        <v>0</v>
      </c>
      <c r="JT287" s="160">
        <f t="shared" si="504"/>
        <v>0</v>
      </c>
      <c r="JU287" s="160">
        <f t="shared" si="504"/>
        <v>0</v>
      </c>
      <c r="JV287" s="160">
        <f t="shared" si="504"/>
        <v>0</v>
      </c>
      <c r="JW287" s="160">
        <f t="shared" si="504"/>
        <v>0</v>
      </c>
      <c r="JX287" s="160">
        <f t="shared" si="504"/>
        <v>0</v>
      </c>
      <c r="JY287" s="160">
        <f t="shared" si="504"/>
        <v>0</v>
      </c>
      <c r="JZ287" s="160">
        <f t="shared" si="504"/>
        <v>0</v>
      </c>
      <c r="KA287" s="160">
        <f t="shared" si="504"/>
        <v>0</v>
      </c>
      <c r="KB287" s="160">
        <f t="shared" si="504"/>
        <v>0</v>
      </c>
      <c r="KC287" s="160">
        <f t="shared" si="504"/>
        <v>0</v>
      </c>
      <c r="KD287" s="160">
        <f t="shared" si="504"/>
        <v>0</v>
      </c>
      <c r="KE287" s="160">
        <f t="shared" si="504"/>
        <v>0</v>
      </c>
      <c r="KF287" s="160">
        <f t="shared" si="504"/>
        <v>0</v>
      </c>
      <c r="KG287" s="160">
        <f t="shared" si="504"/>
        <v>0</v>
      </c>
      <c r="KH287" s="160">
        <f t="shared" si="504"/>
        <v>0</v>
      </c>
      <c r="KI287" s="160">
        <f t="shared" si="504"/>
        <v>0</v>
      </c>
      <c r="KJ287" s="160">
        <f t="shared" si="504"/>
        <v>0</v>
      </c>
      <c r="KK287" s="160">
        <f t="shared" si="504"/>
        <v>0</v>
      </c>
      <c r="KL287" s="160">
        <f t="shared" si="504"/>
        <v>0</v>
      </c>
      <c r="KM287" s="160">
        <f t="shared" si="504"/>
        <v>0</v>
      </c>
      <c r="KN287" s="160">
        <f t="shared" si="504"/>
        <v>0</v>
      </c>
      <c r="KO287" s="160">
        <f t="shared" si="504"/>
        <v>0</v>
      </c>
      <c r="KP287" s="160">
        <f t="shared" si="504"/>
        <v>0</v>
      </c>
      <c r="KQ287" s="160">
        <f t="shared" si="504"/>
        <v>0</v>
      </c>
      <c r="KR287" s="160">
        <f t="shared" si="504"/>
        <v>0</v>
      </c>
      <c r="KS287" s="160">
        <f t="shared" si="504"/>
        <v>0</v>
      </c>
      <c r="KT287" s="160">
        <f t="shared" si="504"/>
        <v>0</v>
      </c>
      <c r="KU287" s="160">
        <f t="shared" si="504"/>
        <v>0</v>
      </c>
      <c r="KV287" s="160">
        <f t="shared" si="504"/>
        <v>0</v>
      </c>
      <c r="KW287" s="160">
        <f t="shared" si="504"/>
        <v>0</v>
      </c>
      <c r="KX287" s="160">
        <f t="shared" si="504"/>
        <v>0</v>
      </c>
      <c r="KY287" s="160">
        <f t="shared" si="504"/>
        <v>0</v>
      </c>
      <c r="KZ287" s="160">
        <f t="shared" si="504"/>
        <v>0</v>
      </c>
      <c r="LA287" s="160">
        <f t="shared" si="504"/>
        <v>0</v>
      </c>
      <c r="LB287" s="160">
        <f t="shared" si="504"/>
        <v>0</v>
      </c>
      <c r="LC287" s="160">
        <f t="shared" si="504"/>
        <v>0</v>
      </c>
      <c r="LD287" s="160">
        <f t="shared" si="504"/>
        <v>0</v>
      </c>
      <c r="LE287" s="160">
        <f t="shared" si="504"/>
        <v>0</v>
      </c>
      <c r="LF287" s="160">
        <f t="shared" si="504"/>
        <v>0</v>
      </c>
      <c r="LG287" s="160">
        <f t="shared" si="504"/>
        <v>0</v>
      </c>
      <c r="LH287" s="160">
        <f t="shared" si="504"/>
        <v>0</v>
      </c>
      <c r="LI287" s="160">
        <f t="shared" si="504"/>
        <v>0</v>
      </c>
      <c r="LJ287" s="160">
        <f t="shared" si="504"/>
        <v>0</v>
      </c>
      <c r="LK287" s="160">
        <f t="shared" si="504"/>
        <v>0</v>
      </c>
      <c r="LL287" s="160">
        <f t="shared" si="504"/>
        <v>0</v>
      </c>
      <c r="LM287" s="160">
        <f t="shared" ref="LM287:NK287" si="505">SUM(LM280:LM286)</f>
        <v>0</v>
      </c>
      <c r="LN287" s="160">
        <f t="shared" si="505"/>
        <v>0</v>
      </c>
      <c r="LO287" s="160">
        <f t="shared" si="505"/>
        <v>0</v>
      </c>
      <c r="LP287" s="160">
        <f t="shared" si="505"/>
        <v>0</v>
      </c>
      <c r="LQ287" s="160">
        <f t="shared" si="505"/>
        <v>0</v>
      </c>
      <c r="LR287" s="160">
        <f t="shared" si="505"/>
        <v>0</v>
      </c>
      <c r="LS287" s="160">
        <f t="shared" si="505"/>
        <v>0</v>
      </c>
      <c r="LT287" s="160">
        <f t="shared" si="505"/>
        <v>0</v>
      </c>
      <c r="LU287" s="160">
        <f t="shared" si="505"/>
        <v>0</v>
      </c>
      <c r="LV287" s="160">
        <f t="shared" si="505"/>
        <v>0</v>
      </c>
      <c r="LW287" s="160">
        <f t="shared" si="505"/>
        <v>0</v>
      </c>
      <c r="LX287" s="160">
        <f t="shared" si="505"/>
        <v>0</v>
      </c>
      <c r="LY287" s="160">
        <f t="shared" si="505"/>
        <v>0</v>
      </c>
      <c r="LZ287" s="160">
        <f t="shared" si="505"/>
        <v>0</v>
      </c>
      <c r="MA287" s="160">
        <f t="shared" si="505"/>
        <v>0</v>
      </c>
      <c r="MB287" s="160">
        <f t="shared" si="505"/>
        <v>0</v>
      </c>
      <c r="MC287" s="160">
        <f t="shared" si="505"/>
        <v>0</v>
      </c>
      <c r="MD287" s="160">
        <f t="shared" si="505"/>
        <v>0</v>
      </c>
      <c r="ME287" s="160">
        <f t="shared" si="505"/>
        <v>0</v>
      </c>
      <c r="MF287" s="160">
        <f t="shared" si="505"/>
        <v>0</v>
      </c>
      <c r="MG287" s="160">
        <f t="shared" si="505"/>
        <v>0</v>
      </c>
      <c r="MH287" s="160">
        <f t="shared" si="505"/>
        <v>0</v>
      </c>
      <c r="MI287" s="160">
        <f t="shared" si="505"/>
        <v>0</v>
      </c>
      <c r="MJ287" s="160">
        <f t="shared" si="505"/>
        <v>0</v>
      </c>
      <c r="MK287" s="160">
        <f t="shared" si="505"/>
        <v>0</v>
      </c>
      <c r="ML287" s="160">
        <f t="shared" si="505"/>
        <v>0</v>
      </c>
      <c r="MM287" s="160">
        <f t="shared" si="505"/>
        <v>0</v>
      </c>
      <c r="MN287" s="160">
        <f t="shared" si="505"/>
        <v>0</v>
      </c>
      <c r="MO287" s="160">
        <f t="shared" si="505"/>
        <v>0</v>
      </c>
      <c r="MP287" s="160">
        <f t="shared" si="505"/>
        <v>0</v>
      </c>
      <c r="MQ287" s="160">
        <f t="shared" si="505"/>
        <v>0</v>
      </c>
      <c r="MR287" s="160">
        <f t="shared" si="505"/>
        <v>0</v>
      </c>
      <c r="MS287" s="160">
        <f t="shared" si="505"/>
        <v>0</v>
      </c>
      <c r="MT287" s="160">
        <f t="shared" si="505"/>
        <v>0</v>
      </c>
      <c r="MU287" s="160">
        <f t="shared" si="505"/>
        <v>0</v>
      </c>
      <c r="MV287" s="160">
        <f t="shared" si="505"/>
        <v>0</v>
      </c>
      <c r="MW287" s="160">
        <f t="shared" si="505"/>
        <v>0</v>
      </c>
      <c r="MX287" s="160">
        <f t="shared" si="505"/>
        <v>0</v>
      </c>
      <c r="MY287" s="160">
        <f t="shared" si="505"/>
        <v>0</v>
      </c>
      <c r="MZ287" s="160">
        <f t="shared" si="505"/>
        <v>0</v>
      </c>
      <c r="NA287" s="160">
        <f t="shared" si="505"/>
        <v>0</v>
      </c>
      <c r="NB287" s="160">
        <f t="shared" si="505"/>
        <v>0</v>
      </c>
      <c r="NC287" s="160">
        <f t="shared" si="505"/>
        <v>0</v>
      </c>
      <c r="ND287" s="160">
        <f t="shared" si="505"/>
        <v>0</v>
      </c>
      <c r="NE287" s="160">
        <f t="shared" si="505"/>
        <v>0</v>
      </c>
      <c r="NF287" s="160">
        <f t="shared" si="505"/>
        <v>0</v>
      </c>
      <c r="NG287" s="160">
        <f t="shared" si="505"/>
        <v>0</v>
      </c>
      <c r="NH287" s="160">
        <f t="shared" si="505"/>
        <v>0</v>
      </c>
      <c r="NI287" s="160">
        <f t="shared" si="505"/>
        <v>0</v>
      </c>
      <c r="NJ287" s="160">
        <f t="shared" si="505"/>
        <v>0</v>
      </c>
      <c r="NK287" s="161">
        <f t="shared" si="505"/>
        <v>0</v>
      </c>
    </row>
    <row r="288" spans="1:375" x14ac:dyDescent="0.25">
      <c r="A288" s="156">
        <f t="shared" si="475"/>
        <v>0</v>
      </c>
      <c r="B288" s="48" t="s">
        <v>157</v>
      </c>
      <c r="C288" s="153" t="s">
        <v>147</v>
      </c>
      <c r="D288" s="154">
        <f t="shared" ref="D288:BO288" si="506">IF(D$165=EOMONTH($D115,-1),-FV($AE115,ROUNDDOWN(YEARFRAC($D$165,D$165,1),0),,-$AC115*$B115,0),0)</f>
        <v>0</v>
      </c>
      <c r="E288" s="154">
        <f t="shared" si="506"/>
        <v>0</v>
      </c>
      <c r="F288" s="154">
        <f t="shared" si="506"/>
        <v>0</v>
      </c>
      <c r="G288" s="154">
        <f t="shared" si="506"/>
        <v>0</v>
      </c>
      <c r="H288" s="154">
        <f t="shared" si="506"/>
        <v>0</v>
      </c>
      <c r="I288" s="154">
        <f t="shared" si="506"/>
        <v>0</v>
      </c>
      <c r="J288" s="154">
        <f t="shared" si="506"/>
        <v>0</v>
      </c>
      <c r="K288" s="154">
        <f t="shared" si="506"/>
        <v>0</v>
      </c>
      <c r="L288" s="154">
        <f t="shared" si="506"/>
        <v>0</v>
      </c>
      <c r="M288" s="154">
        <f t="shared" si="506"/>
        <v>0</v>
      </c>
      <c r="N288" s="154">
        <f t="shared" si="506"/>
        <v>0</v>
      </c>
      <c r="O288" s="154">
        <f t="shared" si="506"/>
        <v>0</v>
      </c>
      <c r="P288" s="154">
        <f t="shared" si="506"/>
        <v>0</v>
      </c>
      <c r="Q288" s="154">
        <f t="shared" si="506"/>
        <v>0</v>
      </c>
      <c r="R288" s="154">
        <f t="shared" si="506"/>
        <v>0</v>
      </c>
      <c r="S288" s="154">
        <f t="shared" si="506"/>
        <v>0</v>
      </c>
      <c r="T288" s="154">
        <f t="shared" si="506"/>
        <v>0</v>
      </c>
      <c r="U288" s="154">
        <f t="shared" si="506"/>
        <v>0</v>
      </c>
      <c r="V288" s="154">
        <f t="shared" si="506"/>
        <v>0</v>
      </c>
      <c r="W288" s="154">
        <f t="shared" si="506"/>
        <v>0</v>
      </c>
      <c r="X288" s="154">
        <f t="shared" si="506"/>
        <v>0</v>
      </c>
      <c r="Y288" s="154">
        <f t="shared" si="506"/>
        <v>0</v>
      </c>
      <c r="Z288" s="154">
        <f t="shared" si="506"/>
        <v>0</v>
      </c>
      <c r="AA288" s="154">
        <f t="shared" si="506"/>
        <v>0</v>
      </c>
      <c r="AB288" s="154">
        <f t="shared" si="506"/>
        <v>0</v>
      </c>
      <c r="AC288" s="154">
        <f t="shared" si="506"/>
        <v>0</v>
      </c>
      <c r="AD288" s="154">
        <f t="shared" si="506"/>
        <v>0</v>
      </c>
      <c r="AE288" s="154">
        <f t="shared" si="506"/>
        <v>0</v>
      </c>
      <c r="AF288" s="154">
        <f t="shared" si="506"/>
        <v>0</v>
      </c>
      <c r="AG288" s="154">
        <f t="shared" si="506"/>
        <v>0</v>
      </c>
      <c r="AH288" s="154">
        <f t="shared" si="506"/>
        <v>0</v>
      </c>
      <c r="AI288" s="154">
        <f t="shared" si="506"/>
        <v>0</v>
      </c>
      <c r="AJ288" s="154">
        <f t="shared" si="506"/>
        <v>0</v>
      </c>
      <c r="AK288" s="154">
        <f t="shared" si="506"/>
        <v>0</v>
      </c>
      <c r="AL288" s="154">
        <f t="shared" si="506"/>
        <v>0</v>
      </c>
      <c r="AM288" s="154">
        <f t="shared" si="506"/>
        <v>0</v>
      </c>
      <c r="AN288" s="154">
        <f t="shared" si="506"/>
        <v>0</v>
      </c>
      <c r="AO288" s="154">
        <f t="shared" si="506"/>
        <v>0</v>
      </c>
      <c r="AP288" s="154">
        <f t="shared" si="506"/>
        <v>0</v>
      </c>
      <c r="AQ288" s="154">
        <f t="shared" si="506"/>
        <v>0</v>
      </c>
      <c r="AR288" s="154">
        <f t="shared" si="506"/>
        <v>0</v>
      </c>
      <c r="AS288" s="154">
        <f t="shared" si="506"/>
        <v>0</v>
      </c>
      <c r="AT288" s="154">
        <f t="shared" si="506"/>
        <v>0</v>
      </c>
      <c r="AU288" s="154">
        <f t="shared" si="506"/>
        <v>0</v>
      </c>
      <c r="AV288" s="154">
        <f t="shared" si="506"/>
        <v>0</v>
      </c>
      <c r="AW288" s="154">
        <f t="shared" si="506"/>
        <v>0</v>
      </c>
      <c r="AX288" s="154">
        <f t="shared" si="506"/>
        <v>0</v>
      </c>
      <c r="AY288" s="154">
        <f t="shared" si="506"/>
        <v>0</v>
      </c>
      <c r="AZ288" s="154">
        <f t="shared" si="506"/>
        <v>0</v>
      </c>
      <c r="BA288" s="154">
        <f t="shared" si="506"/>
        <v>0</v>
      </c>
      <c r="BB288" s="154">
        <f t="shared" si="506"/>
        <v>0</v>
      </c>
      <c r="BC288" s="154">
        <f t="shared" si="506"/>
        <v>0</v>
      </c>
      <c r="BD288" s="154">
        <f t="shared" si="506"/>
        <v>0</v>
      </c>
      <c r="BE288" s="154">
        <f t="shared" si="506"/>
        <v>0</v>
      </c>
      <c r="BF288" s="154">
        <f t="shared" si="506"/>
        <v>0</v>
      </c>
      <c r="BG288" s="154">
        <f t="shared" si="506"/>
        <v>0</v>
      </c>
      <c r="BH288" s="154">
        <f t="shared" si="506"/>
        <v>0</v>
      </c>
      <c r="BI288" s="154">
        <f t="shared" si="506"/>
        <v>0</v>
      </c>
      <c r="BJ288" s="154">
        <f t="shared" si="506"/>
        <v>0</v>
      </c>
      <c r="BK288" s="154">
        <f t="shared" si="506"/>
        <v>0</v>
      </c>
      <c r="BL288" s="154">
        <f t="shared" si="506"/>
        <v>0</v>
      </c>
      <c r="BM288" s="154">
        <f t="shared" si="506"/>
        <v>0</v>
      </c>
      <c r="BN288" s="154">
        <f t="shared" si="506"/>
        <v>0</v>
      </c>
      <c r="BO288" s="154">
        <f t="shared" si="506"/>
        <v>0</v>
      </c>
      <c r="BP288" s="154">
        <f t="shared" ref="BP288:EA288" si="507">IF(BP$165=EOMONTH($D115,-1),-FV($AE115,ROUNDDOWN(YEARFRAC($D$165,BP$165,1),0),,-$AC115*$B115,0),0)</f>
        <v>0</v>
      </c>
      <c r="BQ288" s="154">
        <f t="shared" si="507"/>
        <v>0</v>
      </c>
      <c r="BR288" s="154">
        <f t="shared" si="507"/>
        <v>0</v>
      </c>
      <c r="BS288" s="154">
        <f t="shared" si="507"/>
        <v>0</v>
      </c>
      <c r="BT288" s="154">
        <f t="shared" si="507"/>
        <v>0</v>
      </c>
      <c r="BU288" s="154">
        <f t="shared" si="507"/>
        <v>0</v>
      </c>
      <c r="BV288" s="154">
        <f t="shared" si="507"/>
        <v>0</v>
      </c>
      <c r="BW288" s="154">
        <f t="shared" si="507"/>
        <v>0</v>
      </c>
      <c r="BX288" s="154">
        <f t="shared" si="507"/>
        <v>0</v>
      </c>
      <c r="BY288" s="154">
        <f t="shared" si="507"/>
        <v>0</v>
      </c>
      <c r="BZ288" s="154">
        <f t="shared" si="507"/>
        <v>0</v>
      </c>
      <c r="CA288" s="154">
        <f t="shared" si="507"/>
        <v>0</v>
      </c>
      <c r="CB288" s="154">
        <f t="shared" si="507"/>
        <v>0</v>
      </c>
      <c r="CC288" s="154">
        <f t="shared" si="507"/>
        <v>0</v>
      </c>
      <c r="CD288" s="154">
        <f t="shared" si="507"/>
        <v>0</v>
      </c>
      <c r="CE288" s="154">
        <f t="shared" si="507"/>
        <v>0</v>
      </c>
      <c r="CF288" s="154">
        <f t="shared" si="507"/>
        <v>0</v>
      </c>
      <c r="CG288" s="154">
        <f t="shared" si="507"/>
        <v>0</v>
      </c>
      <c r="CH288" s="154">
        <f t="shared" si="507"/>
        <v>0</v>
      </c>
      <c r="CI288" s="154">
        <f t="shared" si="507"/>
        <v>0</v>
      </c>
      <c r="CJ288" s="154">
        <f t="shared" si="507"/>
        <v>0</v>
      </c>
      <c r="CK288" s="154">
        <f t="shared" si="507"/>
        <v>0</v>
      </c>
      <c r="CL288" s="154">
        <f t="shared" si="507"/>
        <v>0</v>
      </c>
      <c r="CM288" s="154">
        <f t="shared" si="507"/>
        <v>0</v>
      </c>
      <c r="CN288" s="154">
        <f t="shared" si="507"/>
        <v>0</v>
      </c>
      <c r="CO288" s="154">
        <f t="shared" si="507"/>
        <v>0</v>
      </c>
      <c r="CP288" s="154">
        <f t="shared" si="507"/>
        <v>0</v>
      </c>
      <c r="CQ288" s="154">
        <f t="shared" si="507"/>
        <v>0</v>
      </c>
      <c r="CR288" s="154">
        <f t="shared" si="507"/>
        <v>0</v>
      </c>
      <c r="CS288" s="154">
        <f t="shared" si="507"/>
        <v>0</v>
      </c>
      <c r="CT288" s="154">
        <f t="shared" si="507"/>
        <v>0</v>
      </c>
      <c r="CU288" s="154">
        <f t="shared" si="507"/>
        <v>0</v>
      </c>
      <c r="CV288" s="154">
        <f t="shared" si="507"/>
        <v>0</v>
      </c>
      <c r="CW288" s="154">
        <f t="shared" si="507"/>
        <v>0</v>
      </c>
      <c r="CX288" s="154">
        <f t="shared" si="507"/>
        <v>0</v>
      </c>
      <c r="CY288" s="154">
        <f t="shared" si="507"/>
        <v>0</v>
      </c>
      <c r="CZ288" s="154">
        <f t="shared" si="507"/>
        <v>0</v>
      </c>
      <c r="DA288" s="154">
        <f t="shared" si="507"/>
        <v>0</v>
      </c>
      <c r="DB288" s="154">
        <f t="shared" si="507"/>
        <v>0</v>
      </c>
      <c r="DC288" s="154">
        <f t="shared" si="507"/>
        <v>0</v>
      </c>
      <c r="DD288" s="154">
        <f t="shared" si="507"/>
        <v>0</v>
      </c>
      <c r="DE288" s="154">
        <f t="shared" si="507"/>
        <v>0</v>
      </c>
      <c r="DF288" s="154">
        <f t="shared" si="507"/>
        <v>0</v>
      </c>
      <c r="DG288" s="154">
        <f t="shared" si="507"/>
        <v>0</v>
      </c>
      <c r="DH288" s="154">
        <f t="shared" si="507"/>
        <v>0</v>
      </c>
      <c r="DI288" s="154">
        <f t="shared" si="507"/>
        <v>0</v>
      </c>
      <c r="DJ288" s="154">
        <f t="shared" si="507"/>
        <v>0</v>
      </c>
      <c r="DK288" s="154">
        <f t="shared" si="507"/>
        <v>0</v>
      </c>
      <c r="DL288" s="154">
        <f t="shared" si="507"/>
        <v>0</v>
      </c>
      <c r="DM288" s="154">
        <f t="shared" si="507"/>
        <v>0</v>
      </c>
      <c r="DN288" s="154">
        <f t="shared" si="507"/>
        <v>0</v>
      </c>
      <c r="DO288" s="154">
        <f t="shared" si="507"/>
        <v>0</v>
      </c>
      <c r="DP288" s="154">
        <f t="shared" si="507"/>
        <v>0</v>
      </c>
      <c r="DQ288" s="154">
        <f t="shared" si="507"/>
        <v>0</v>
      </c>
      <c r="DR288" s="154">
        <f t="shared" si="507"/>
        <v>0</v>
      </c>
      <c r="DS288" s="154">
        <f t="shared" si="507"/>
        <v>0</v>
      </c>
      <c r="DT288" s="154">
        <f t="shared" si="507"/>
        <v>0</v>
      </c>
      <c r="DU288" s="154">
        <f t="shared" si="507"/>
        <v>0</v>
      </c>
      <c r="DV288" s="154">
        <f t="shared" si="507"/>
        <v>0</v>
      </c>
      <c r="DW288" s="154">
        <f t="shared" si="507"/>
        <v>0</v>
      </c>
      <c r="DX288" s="154">
        <f t="shared" si="507"/>
        <v>0</v>
      </c>
      <c r="DY288" s="154">
        <f t="shared" si="507"/>
        <v>0</v>
      </c>
      <c r="DZ288" s="154">
        <f t="shared" si="507"/>
        <v>0</v>
      </c>
      <c r="EA288" s="154">
        <f t="shared" si="507"/>
        <v>0</v>
      </c>
      <c r="EB288" s="154">
        <f t="shared" ref="EB288:GM288" si="508">IF(EB$165=EOMONTH($D115,-1),-FV($AE115,ROUNDDOWN(YEARFRAC($D$165,EB$165,1),0),,-$AC115*$B115,0),0)</f>
        <v>0</v>
      </c>
      <c r="EC288" s="154">
        <f t="shared" si="508"/>
        <v>0</v>
      </c>
      <c r="ED288" s="154">
        <f t="shared" si="508"/>
        <v>0</v>
      </c>
      <c r="EE288" s="154">
        <f t="shared" si="508"/>
        <v>0</v>
      </c>
      <c r="EF288" s="154">
        <f t="shared" si="508"/>
        <v>0</v>
      </c>
      <c r="EG288" s="154">
        <f t="shared" si="508"/>
        <v>0</v>
      </c>
      <c r="EH288" s="154">
        <f t="shared" si="508"/>
        <v>0</v>
      </c>
      <c r="EI288" s="154">
        <f t="shared" si="508"/>
        <v>0</v>
      </c>
      <c r="EJ288" s="154">
        <f t="shared" si="508"/>
        <v>0</v>
      </c>
      <c r="EK288" s="154">
        <f t="shared" si="508"/>
        <v>0</v>
      </c>
      <c r="EL288" s="154">
        <f t="shared" si="508"/>
        <v>0</v>
      </c>
      <c r="EM288" s="154">
        <f t="shared" si="508"/>
        <v>0</v>
      </c>
      <c r="EN288" s="154">
        <f t="shared" si="508"/>
        <v>0</v>
      </c>
      <c r="EO288" s="154">
        <f t="shared" si="508"/>
        <v>0</v>
      </c>
      <c r="EP288" s="154">
        <f t="shared" si="508"/>
        <v>0</v>
      </c>
      <c r="EQ288" s="154">
        <f t="shared" si="508"/>
        <v>0</v>
      </c>
      <c r="ER288" s="154">
        <f t="shared" si="508"/>
        <v>0</v>
      </c>
      <c r="ES288" s="154">
        <f t="shared" si="508"/>
        <v>0</v>
      </c>
      <c r="ET288" s="154">
        <f t="shared" si="508"/>
        <v>0</v>
      </c>
      <c r="EU288" s="154">
        <f t="shared" si="508"/>
        <v>0</v>
      </c>
      <c r="EV288" s="154">
        <f t="shared" si="508"/>
        <v>0</v>
      </c>
      <c r="EW288" s="154">
        <f t="shared" si="508"/>
        <v>0</v>
      </c>
      <c r="EX288" s="154">
        <f t="shared" si="508"/>
        <v>0</v>
      </c>
      <c r="EY288" s="154">
        <f t="shared" si="508"/>
        <v>0</v>
      </c>
      <c r="EZ288" s="154">
        <f t="shared" si="508"/>
        <v>0</v>
      </c>
      <c r="FA288" s="154">
        <f t="shared" si="508"/>
        <v>0</v>
      </c>
      <c r="FB288" s="154">
        <f t="shared" si="508"/>
        <v>0</v>
      </c>
      <c r="FC288" s="154">
        <f t="shared" si="508"/>
        <v>0</v>
      </c>
      <c r="FD288" s="154">
        <f t="shared" si="508"/>
        <v>0</v>
      </c>
      <c r="FE288" s="154">
        <f t="shared" si="508"/>
        <v>0</v>
      </c>
      <c r="FF288" s="154">
        <f t="shared" si="508"/>
        <v>0</v>
      </c>
      <c r="FG288" s="154">
        <f t="shared" si="508"/>
        <v>0</v>
      </c>
      <c r="FH288" s="154">
        <f t="shared" si="508"/>
        <v>0</v>
      </c>
      <c r="FI288" s="154">
        <f t="shared" si="508"/>
        <v>0</v>
      </c>
      <c r="FJ288" s="154">
        <f t="shared" si="508"/>
        <v>0</v>
      </c>
      <c r="FK288" s="154">
        <f t="shared" si="508"/>
        <v>0</v>
      </c>
      <c r="FL288" s="154">
        <f t="shared" si="508"/>
        <v>0</v>
      </c>
      <c r="FM288" s="154">
        <f t="shared" si="508"/>
        <v>0</v>
      </c>
      <c r="FN288" s="154">
        <f t="shared" si="508"/>
        <v>0</v>
      </c>
      <c r="FO288" s="154">
        <f t="shared" si="508"/>
        <v>0</v>
      </c>
      <c r="FP288" s="154">
        <f t="shared" si="508"/>
        <v>0</v>
      </c>
      <c r="FQ288" s="154">
        <f t="shared" si="508"/>
        <v>0</v>
      </c>
      <c r="FR288" s="154">
        <f t="shared" si="508"/>
        <v>0</v>
      </c>
      <c r="FS288" s="154">
        <f t="shared" si="508"/>
        <v>0</v>
      </c>
      <c r="FT288" s="154">
        <f t="shared" si="508"/>
        <v>0</v>
      </c>
      <c r="FU288" s="154">
        <f t="shared" si="508"/>
        <v>0</v>
      </c>
      <c r="FV288" s="154">
        <f t="shared" si="508"/>
        <v>0</v>
      </c>
      <c r="FW288" s="154">
        <f t="shared" si="508"/>
        <v>0</v>
      </c>
      <c r="FX288" s="154">
        <f t="shared" si="508"/>
        <v>0</v>
      </c>
      <c r="FY288" s="154">
        <f t="shared" si="508"/>
        <v>0</v>
      </c>
      <c r="FZ288" s="154">
        <f t="shared" si="508"/>
        <v>0</v>
      </c>
      <c r="GA288" s="154">
        <f t="shared" si="508"/>
        <v>0</v>
      </c>
      <c r="GB288" s="154">
        <f t="shared" si="508"/>
        <v>0</v>
      </c>
      <c r="GC288" s="154">
        <f t="shared" si="508"/>
        <v>0</v>
      </c>
      <c r="GD288" s="154">
        <f t="shared" si="508"/>
        <v>0</v>
      </c>
      <c r="GE288" s="154">
        <f t="shared" si="508"/>
        <v>0</v>
      </c>
      <c r="GF288" s="154">
        <f t="shared" si="508"/>
        <v>0</v>
      </c>
      <c r="GG288" s="154">
        <f t="shared" si="508"/>
        <v>0</v>
      </c>
      <c r="GH288" s="154">
        <f t="shared" si="508"/>
        <v>0</v>
      </c>
      <c r="GI288" s="154">
        <f t="shared" si="508"/>
        <v>0</v>
      </c>
      <c r="GJ288" s="154">
        <f t="shared" si="508"/>
        <v>0</v>
      </c>
      <c r="GK288" s="154">
        <f t="shared" si="508"/>
        <v>0</v>
      </c>
      <c r="GL288" s="154">
        <f t="shared" si="508"/>
        <v>0</v>
      </c>
      <c r="GM288" s="154">
        <f t="shared" si="508"/>
        <v>0</v>
      </c>
      <c r="GN288" s="154">
        <f t="shared" ref="GN288:IY288" si="509">IF(GN$165=EOMONTH($D115,-1),-FV($AE115,ROUNDDOWN(YEARFRAC($D$165,GN$165,1),0),,-$AC115*$B115,0),0)</f>
        <v>0</v>
      </c>
      <c r="GO288" s="154">
        <f t="shared" si="509"/>
        <v>0</v>
      </c>
      <c r="GP288" s="154">
        <f t="shared" si="509"/>
        <v>0</v>
      </c>
      <c r="GQ288" s="154">
        <f t="shared" si="509"/>
        <v>0</v>
      </c>
      <c r="GR288" s="154">
        <f t="shared" si="509"/>
        <v>0</v>
      </c>
      <c r="GS288" s="154">
        <f t="shared" si="509"/>
        <v>0</v>
      </c>
      <c r="GT288" s="154">
        <f t="shared" si="509"/>
        <v>0</v>
      </c>
      <c r="GU288" s="154">
        <f t="shared" si="509"/>
        <v>0</v>
      </c>
      <c r="GV288" s="154">
        <f t="shared" si="509"/>
        <v>0</v>
      </c>
      <c r="GW288" s="154">
        <f t="shared" si="509"/>
        <v>0</v>
      </c>
      <c r="GX288" s="154">
        <f t="shared" si="509"/>
        <v>0</v>
      </c>
      <c r="GY288" s="154">
        <f t="shared" si="509"/>
        <v>0</v>
      </c>
      <c r="GZ288" s="154">
        <f t="shared" si="509"/>
        <v>0</v>
      </c>
      <c r="HA288" s="154">
        <f t="shared" si="509"/>
        <v>0</v>
      </c>
      <c r="HB288" s="154">
        <f t="shared" si="509"/>
        <v>0</v>
      </c>
      <c r="HC288" s="154">
        <f t="shared" si="509"/>
        <v>0</v>
      </c>
      <c r="HD288" s="154">
        <f t="shared" si="509"/>
        <v>0</v>
      </c>
      <c r="HE288" s="154">
        <f t="shared" si="509"/>
        <v>0</v>
      </c>
      <c r="HF288" s="154">
        <f t="shared" si="509"/>
        <v>0</v>
      </c>
      <c r="HG288" s="154">
        <f t="shared" si="509"/>
        <v>0</v>
      </c>
      <c r="HH288" s="154">
        <f t="shared" si="509"/>
        <v>0</v>
      </c>
      <c r="HI288" s="154">
        <f t="shared" si="509"/>
        <v>0</v>
      </c>
      <c r="HJ288" s="154">
        <f t="shared" si="509"/>
        <v>0</v>
      </c>
      <c r="HK288" s="154">
        <f t="shared" si="509"/>
        <v>0</v>
      </c>
      <c r="HL288" s="154">
        <f t="shared" si="509"/>
        <v>0</v>
      </c>
      <c r="HM288" s="154">
        <f t="shared" si="509"/>
        <v>0</v>
      </c>
      <c r="HN288" s="154">
        <f t="shared" si="509"/>
        <v>0</v>
      </c>
      <c r="HO288" s="154">
        <f t="shared" si="509"/>
        <v>0</v>
      </c>
      <c r="HP288" s="154">
        <f t="shared" si="509"/>
        <v>0</v>
      </c>
      <c r="HQ288" s="154">
        <f t="shared" si="509"/>
        <v>0</v>
      </c>
      <c r="HR288" s="154">
        <f t="shared" si="509"/>
        <v>0</v>
      </c>
      <c r="HS288" s="154">
        <f t="shared" si="509"/>
        <v>0</v>
      </c>
      <c r="HT288" s="154">
        <f t="shared" si="509"/>
        <v>0</v>
      </c>
      <c r="HU288" s="154">
        <f t="shared" si="509"/>
        <v>0</v>
      </c>
      <c r="HV288" s="154">
        <f t="shared" si="509"/>
        <v>0</v>
      </c>
      <c r="HW288" s="154">
        <f t="shared" si="509"/>
        <v>0</v>
      </c>
      <c r="HX288" s="154">
        <f t="shared" si="509"/>
        <v>0</v>
      </c>
      <c r="HY288" s="154">
        <f t="shared" si="509"/>
        <v>0</v>
      </c>
      <c r="HZ288" s="154">
        <f t="shared" si="509"/>
        <v>0</v>
      </c>
      <c r="IA288" s="154">
        <f t="shared" si="509"/>
        <v>0</v>
      </c>
      <c r="IB288" s="154">
        <f t="shared" si="509"/>
        <v>0</v>
      </c>
      <c r="IC288" s="154">
        <f t="shared" si="509"/>
        <v>0</v>
      </c>
      <c r="ID288" s="154">
        <f t="shared" si="509"/>
        <v>0</v>
      </c>
      <c r="IE288" s="154">
        <f t="shared" si="509"/>
        <v>0</v>
      </c>
      <c r="IF288" s="154">
        <f t="shared" si="509"/>
        <v>0</v>
      </c>
      <c r="IG288" s="154">
        <f t="shared" si="509"/>
        <v>0</v>
      </c>
      <c r="IH288" s="154">
        <f t="shared" si="509"/>
        <v>0</v>
      </c>
      <c r="II288" s="154">
        <f t="shared" si="509"/>
        <v>0</v>
      </c>
      <c r="IJ288" s="154">
        <f t="shared" si="509"/>
        <v>0</v>
      </c>
      <c r="IK288" s="154">
        <f t="shared" si="509"/>
        <v>0</v>
      </c>
      <c r="IL288" s="154">
        <f t="shared" si="509"/>
        <v>0</v>
      </c>
      <c r="IM288" s="154">
        <f t="shared" si="509"/>
        <v>0</v>
      </c>
      <c r="IN288" s="154">
        <f t="shared" si="509"/>
        <v>0</v>
      </c>
      <c r="IO288" s="154">
        <f t="shared" si="509"/>
        <v>0</v>
      </c>
      <c r="IP288" s="154">
        <f t="shared" si="509"/>
        <v>0</v>
      </c>
      <c r="IQ288" s="154">
        <f t="shared" si="509"/>
        <v>0</v>
      </c>
      <c r="IR288" s="154">
        <f t="shared" si="509"/>
        <v>0</v>
      </c>
      <c r="IS288" s="154">
        <f t="shared" si="509"/>
        <v>0</v>
      </c>
      <c r="IT288" s="154">
        <f t="shared" si="509"/>
        <v>0</v>
      </c>
      <c r="IU288" s="154">
        <f t="shared" si="509"/>
        <v>0</v>
      </c>
      <c r="IV288" s="154">
        <f t="shared" si="509"/>
        <v>0</v>
      </c>
      <c r="IW288" s="154">
        <f t="shared" si="509"/>
        <v>0</v>
      </c>
      <c r="IX288" s="154">
        <f t="shared" si="509"/>
        <v>0</v>
      </c>
      <c r="IY288" s="154">
        <f t="shared" si="509"/>
        <v>0</v>
      </c>
      <c r="IZ288" s="154">
        <f t="shared" ref="IZ288:LK288" si="510">IF(IZ$165=EOMONTH($D115,-1),-FV($AE115,ROUNDDOWN(YEARFRAC($D$165,IZ$165,1),0),,-$AC115*$B115,0),0)</f>
        <v>0</v>
      </c>
      <c r="JA288" s="154">
        <f t="shared" si="510"/>
        <v>0</v>
      </c>
      <c r="JB288" s="154">
        <f t="shared" si="510"/>
        <v>0</v>
      </c>
      <c r="JC288" s="154">
        <f t="shared" si="510"/>
        <v>0</v>
      </c>
      <c r="JD288" s="154">
        <f t="shared" si="510"/>
        <v>0</v>
      </c>
      <c r="JE288" s="154">
        <f t="shared" si="510"/>
        <v>0</v>
      </c>
      <c r="JF288" s="154">
        <f t="shared" si="510"/>
        <v>0</v>
      </c>
      <c r="JG288" s="154">
        <f t="shared" si="510"/>
        <v>0</v>
      </c>
      <c r="JH288" s="154">
        <f t="shared" si="510"/>
        <v>0</v>
      </c>
      <c r="JI288" s="154">
        <f t="shared" si="510"/>
        <v>0</v>
      </c>
      <c r="JJ288" s="154">
        <f t="shared" si="510"/>
        <v>0</v>
      </c>
      <c r="JK288" s="154">
        <f t="shared" si="510"/>
        <v>0</v>
      </c>
      <c r="JL288" s="154">
        <f t="shared" si="510"/>
        <v>0</v>
      </c>
      <c r="JM288" s="154">
        <f t="shared" si="510"/>
        <v>0</v>
      </c>
      <c r="JN288" s="154">
        <f t="shared" si="510"/>
        <v>0</v>
      </c>
      <c r="JO288" s="154">
        <f t="shared" si="510"/>
        <v>0</v>
      </c>
      <c r="JP288" s="154">
        <f t="shared" si="510"/>
        <v>0</v>
      </c>
      <c r="JQ288" s="154">
        <f t="shared" si="510"/>
        <v>0</v>
      </c>
      <c r="JR288" s="154">
        <f t="shared" si="510"/>
        <v>0</v>
      </c>
      <c r="JS288" s="154">
        <f t="shared" si="510"/>
        <v>0</v>
      </c>
      <c r="JT288" s="154">
        <f t="shared" si="510"/>
        <v>0</v>
      </c>
      <c r="JU288" s="154">
        <f t="shared" si="510"/>
        <v>0</v>
      </c>
      <c r="JV288" s="154">
        <f t="shared" si="510"/>
        <v>0</v>
      </c>
      <c r="JW288" s="154">
        <f t="shared" si="510"/>
        <v>0</v>
      </c>
      <c r="JX288" s="154">
        <f t="shared" si="510"/>
        <v>0</v>
      </c>
      <c r="JY288" s="154">
        <f t="shared" si="510"/>
        <v>0</v>
      </c>
      <c r="JZ288" s="154">
        <f t="shared" si="510"/>
        <v>0</v>
      </c>
      <c r="KA288" s="154">
        <f t="shared" si="510"/>
        <v>0</v>
      </c>
      <c r="KB288" s="154">
        <f t="shared" si="510"/>
        <v>0</v>
      </c>
      <c r="KC288" s="154">
        <f t="shared" si="510"/>
        <v>0</v>
      </c>
      <c r="KD288" s="154">
        <f t="shared" si="510"/>
        <v>0</v>
      </c>
      <c r="KE288" s="154">
        <f t="shared" si="510"/>
        <v>0</v>
      </c>
      <c r="KF288" s="154">
        <f t="shared" si="510"/>
        <v>0</v>
      </c>
      <c r="KG288" s="154">
        <f t="shared" si="510"/>
        <v>0</v>
      </c>
      <c r="KH288" s="154">
        <f t="shared" si="510"/>
        <v>0</v>
      </c>
      <c r="KI288" s="154">
        <f t="shared" si="510"/>
        <v>0</v>
      </c>
      <c r="KJ288" s="154">
        <f t="shared" si="510"/>
        <v>0</v>
      </c>
      <c r="KK288" s="154">
        <f t="shared" si="510"/>
        <v>0</v>
      </c>
      <c r="KL288" s="154">
        <f t="shared" si="510"/>
        <v>0</v>
      </c>
      <c r="KM288" s="154">
        <f t="shared" si="510"/>
        <v>0</v>
      </c>
      <c r="KN288" s="154">
        <f t="shared" si="510"/>
        <v>0</v>
      </c>
      <c r="KO288" s="154">
        <f t="shared" si="510"/>
        <v>0</v>
      </c>
      <c r="KP288" s="154">
        <f t="shared" si="510"/>
        <v>0</v>
      </c>
      <c r="KQ288" s="154">
        <f t="shared" si="510"/>
        <v>0</v>
      </c>
      <c r="KR288" s="154">
        <f t="shared" si="510"/>
        <v>0</v>
      </c>
      <c r="KS288" s="154">
        <f t="shared" si="510"/>
        <v>0</v>
      </c>
      <c r="KT288" s="154">
        <f t="shared" si="510"/>
        <v>0</v>
      </c>
      <c r="KU288" s="154">
        <f t="shared" si="510"/>
        <v>0</v>
      </c>
      <c r="KV288" s="154">
        <f t="shared" si="510"/>
        <v>0</v>
      </c>
      <c r="KW288" s="154">
        <f t="shared" si="510"/>
        <v>0</v>
      </c>
      <c r="KX288" s="154">
        <f t="shared" si="510"/>
        <v>0</v>
      </c>
      <c r="KY288" s="154">
        <f t="shared" si="510"/>
        <v>0</v>
      </c>
      <c r="KZ288" s="154">
        <f t="shared" si="510"/>
        <v>0</v>
      </c>
      <c r="LA288" s="154">
        <f t="shared" si="510"/>
        <v>0</v>
      </c>
      <c r="LB288" s="154">
        <f t="shared" si="510"/>
        <v>0</v>
      </c>
      <c r="LC288" s="154">
        <f t="shared" si="510"/>
        <v>0</v>
      </c>
      <c r="LD288" s="154">
        <f t="shared" si="510"/>
        <v>0</v>
      </c>
      <c r="LE288" s="154">
        <f t="shared" si="510"/>
        <v>0</v>
      </c>
      <c r="LF288" s="154">
        <f t="shared" si="510"/>
        <v>0</v>
      </c>
      <c r="LG288" s="154">
        <f t="shared" si="510"/>
        <v>0</v>
      </c>
      <c r="LH288" s="154">
        <f t="shared" si="510"/>
        <v>0</v>
      </c>
      <c r="LI288" s="154">
        <f t="shared" si="510"/>
        <v>0</v>
      </c>
      <c r="LJ288" s="154">
        <f t="shared" si="510"/>
        <v>0</v>
      </c>
      <c r="LK288" s="154">
        <f t="shared" si="510"/>
        <v>0</v>
      </c>
      <c r="LL288" s="154">
        <f t="shared" ref="LL288:NK288" si="511">IF(LL$165=EOMONTH($D115,-1),-FV($AE115,ROUNDDOWN(YEARFRAC($D$165,LL$165,1),0),,-$AC115*$B115,0),0)</f>
        <v>0</v>
      </c>
      <c r="LM288" s="154">
        <f t="shared" si="511"/>
        <v>0</v>
      </c>
      <c r="LN288" s="154">
        <f t="shared" si="511"/>
        <v>0</v>
      </c>
      <c r="LO288" s="154">
        <f t="shared" si="511"/>
        <v>0</v>
      </c>
      <c r="LP288" s="154">
        <f t="shared" si="511"/>
        <v>0</v>
      </c>
      <c r="LQ288" s="154">
        <f t="shared" si="511"/>
        <v>0</v>
      </c>
      <c r="LR288" s="154">
        <f t="shared" si="511"/>
        <v>0</v>
      </c>
      <c r="LS288" s="154">
        <f t="shared" si="511"/>
        <v>0</v>
      </c>
      <c r="LT288" s="154">
        <f t="shared" si="511"/>
        <v>0</v>
      </c>
      <c r="LU288" s="154">
        <f t="shared" si="511"/>
        <v>0</v>
      </c>
      <c r="LV288" s="154">
        <f t="shared" si="511"/>
        <v>0</v>
      </c>
      <c r="LW288" s="154">
        <f t="shared" si="511"/>
        <v>0</v>
      </c>
      <c r="LX288" s="154">
        <f t="shared" si="511"/>
        <v>0</v>
      </c>
      <c r="LY288" s="154">
        <f t="shared" si="511"/>
        <v>0</v>
      </c>
      <c r="LZ288" s="154">
        <f t="shared" si="511"/>
        <v>0</v>
      </c>
      <c r="MA288" s="154">
        <f t="shared" si="511"/>
        <v>0</v>
      </c>
      <c r="MB288" s="154">
        <f t="shared" si="511"/>
        <v>0</v>
      </c>
      <c r="MC288" s="154">
        <f t="shared" si="511"/>
        <v>0</v>
      </c>
      <c r="MD288" s="154">
        <f t="shared" si="511"/>
        <v>0</v>
      </c>
      <c r="ME288" s="154">
        <f t="shared" si="511"/>
        <v>0</v>
      </c>
      <c r="MF288" s="154">
        <f t="shared" si="511"/>
        <v>0</v>
      </c>
      <c r="MG288" s="154">
        <f t="shared" si="511"/>
        <v>0</v>
      </c>
      <c r="MH288" s="154">
        <f t="shared" si="511"/>
        <v>0</v>
      </c>
      <c r="MI288" s="154">
        <f t="shared" si="511"/>
        <v>0</v>
      </c>
      <c r="MJ288" s="154">
        <f t="shared" si="511"/>
        <v>0</v>
      </c>
      <c r="MK288" s="154">
        <f t="shared" si="511"/>
        <v>0</v>
      </c>
      <c r="ML288" s="154">
        <f t="shared" si="511"/>
        <v>0</v>
      </c>
      <c r="MM288" s="154">
        <f t="shared" si="511"/>
        <v>0</v>
      </c>
      <c r="MN288" s="154">
        <f t="shared" si="511"/>
        <v>0</v>
      </c>
      <c r="MO288" s="154">
        <f t="shared" si="511"/>
        <v>0</v>
      </c>
      <c r="MP288" s="154">
        <f t="shared" si="511"/>
        <v>0</v>
      </c>
      <c r="MQ288" s="154">
        <f t="shared" si="511"/>
        <v>0</v>
      </c>
      <c r="MR288" s="154">
        <f t="shared" si="511"/>
        <v>0</v>
      </c>
      <c r="MS288" s="154">
        <f t="shared" si="511"/>
        <v>0</v>
      </c>
      <c r="MT288" s="154">
        <f t="shared" si="511"/>
        <v>0</v>
      </c>
      <c r="MU288" s="154">
        <f t="shared" si="511"/>
        <v>0</v>
      </c>
      <c r="MV288" s="154">
        <f t="shared" si="511"/>
        <v>0</v>
      </c>
      <c r="MW288" s="154">
        <f t="shared" si="511"/>
        <v>0</v>
      </c>
      <c r="MX288" s="154">
        <f t="shared" si="511"/>
        <v>0</v>
      </c>
      <c r="MY288" s="154">
        <f t="shared" si="511"/>
        <v>0</v>
      </c>
      <c r="MZ288" s="154">
        <f t="shared" si="511"/>
        <v>0</v>
      </c>
      <c r="NA288" s="154">
        <f t="shared" si="511"/>
        <v>0</v>
      </c>
      <c r="NB288" s="154">
        <f t="shared" si="511"/>
        <v>0</v>
      </c>
      <c r="NC288" s="154">
        <f t="shared" si="511"/>
        <v>0</v>
      </c>
      <c r="ND288" s="154">
        <f t="shared" si="511"/>
        <v>0</v>
      </c>
      <c r="NE288" s="154">
        <f t="shared" si="511"/>
        <v>0</v>
      </c>
      <c r="NF288" s="154">
        <f t="shared" si="511"/>
        <v>0</v>
      </c>
      <c r="NG288" s="154">
        <f t="shared" si="511"/>
        <v>0</v>
      </c>
      <c r="NH288" s="154">
        <f t="shared" si="511"/>
        <v>0</v>
      </c>
      <c r="NI288" s="154">
        <f t="shared" si="511"/>
        <v>0</v>
      </c>
      <c r="NJ288" s="154">
        <f t="shared" si="511"/>
        <v>0</v>
      </c>
      <c r="NK288" s="157">
        <f t="shared" si="511"/>
        <v>0</v>
      </c>
    </row>
    <row r="289" spans="1:375" x14ac:dyDescent="0.25">
      <c r="A289" s="156">
        <f t="shared" si="475"/>
        <v>0</v>
      </c>
      <c r="B289" s="48" t="s">
        <v>156</v>
      </c>
      <c r="C289" s="153" t="s">
        <v>148</v>
      </c>
      <c r="D289" s="154">
        <f>IF(D$165=EOMONTH($D115,-1),SUMIFS($D280:$NK280,$D$165:$NK$165,"&gt;="&amp;EOMONTH($D115,$S115),$D$165:$NK$165,"&lt;"&amp;EOMONTH($D115,60))*-$AF115+SUMIFS($D280:$NK280,$D$165:$NK$165,"&gt;="&amp;EOMONTH($D115,60),$D$165:$NK$165,"&lt;"&amp;EOMONTH($D115,300))*-$AG115,0)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E289" s="154">
        <f t="shared" ref="E289:BP289" si="512">IF(E$165=EOMONTH($D115,-1),SUMIFS($D280:$NK280,$D$165:$NK$165,"&gt;="&amp;EOMONTH($D115,$S115),$D$165:$NK$165,"&lt;"&amp;EOMONTH($D115,60))*-$AF115+SUMIFS($D280:$NK280,$D$165:$NK$165,"&gt;="&amp;EOMONTH($D115,60),$D$165:$NK$165,"&lt;"&amp;EOMONTH($D115,300))*-$AG115,0)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F289" s="154">
        <f t="shared" si="512"/>
        <v>0</v>
      </c>
      <c r="G289" s="154">
        <f t="shared" si="512"/>
        <v>0</v>
      </c>
      <c r="H289" s="154">
        <f t="shared" si="512"/>
        <v>0</v>
      </c>
      <c r="I289" s="154">
        <f t="shared" si="512"/>
        <v>0</v>
      </c>
      <c r="J289" s="154">
        <f t="shared" si="512"/>
        <v>0</v>
      </c>
      <c r="K289" s="154">
        <f t="shared" si="512"/>
        <v>0</v>
      </c>
      <c r="L289" s="154">
        <f t="shared" si="512"/>
        <v>0</v>
      </c>
      <c r="M289" s="154">
        <f t="shared" si="512"/>
        <v>0</v>
      </c>
      <c r="N289" s="154">
        <f t="shared" si="512"/>
        <v>0</v>
      </c>
      <c r="O289" s="154">
        <f t="shared" si="512"/>
        <v>0</v>
      </c>
      <c r="P289" s="154">
        <f t="shared" si="512"/>
        <v>0</v>
      </c>
      <c r="Q289" s="154">
        <f t="shared" si="512"/>
        <v>0</v>
      </c>
      <c r="R289" s="154">
        <f t="shared" si="512"/>
        <v>0</v>
      </c>
      <c r="S289" s="154">
        <f t="shared" si="512"/>
        <v>0</v>
      </c>
      <c r="T289" s="154">
        <f t="shared" si="512"/>
        <v>0</v>
      </c>
      <c r="U289" s="154">
        <f t="shared" si="512"/>
        <v>0</v>
      </c>
      <c r="V289" s="154">
        <f t="shared" si="512"/>
        <v>0</v>
      </c>
      <c r="W289" s="154">
        <f t="shared" si="512"/>
        <v>0</v>
      </c>
      <c r="X289" s="154">
        <f t="shared" si="512"/>
        <v>0</v>
      </c>
      <c r="Y289" s="154">
        <f t="shared" si="512"/>
        <v>0</v>
      </c>
      <c r="Z289" s="154">
        <f t="shared" si="512"/>
        <v>0</v>
      </c>
      <c r="AA289" s="154">
        <f t="shared" si="512"/>
        <v>0</v>
      </c>
      <c r="AB289" s="154">
        <f t="shared" si="512"/>
        <v>0</v>
      </c>
      <c r="AC289" s="154">
        <f t="shared" si="512"/>
        <v>0</v>
      </c>
      <c r="AD289" s="154">
        <f t="shared" si="512"/>
        <v>0</v>
      </c>
      <c r="AE289" s="154">
        <f t="shared" si="512"/>
        <v>0</v>
      </c>
      <c r="AF289" s="154">
        <f t="shared" si="512"/>
        <v>0</v>
      </c>
      <c r="AG289" s="154">
        <f t="shared" si="512"/>
        <v>0</v>
      </c>
      <c r="AH289" s="154">
        <f t="shared" si="512"/>
        <v>0</v>
      </c>
      <c r="AI289" s="154">
        <f t="shared" si="512"/>
        <v>0</v>
      </c>
      <c r="AJ289" s="154">
        <f t="shared" si="512"/>
        <v>0</v>
      </c>
      <c r="AK289" s="154">
        <f t="shared" si="512"/>
        <v>0</v>
      </c>
      <c r="AL289" s="154">
        <f t="shared" si="512"/>
        <v>0</v>
      </c>
      <c r="AM289" s="154">
        <f t="shared" si="512"/>
        <v>0</v>
      </c>
      <c r="AN289" s="154">
        <f t="shared" si="512"/>
        <v>0</v>
      </c>
      <c r="AO289" s="154">
        <f t="shared" si="512"/>
        <v>0</v>
      </c>
      <c r="AP289" s="154">
        <f t="shared" si="512"/>
        <v>0</v>
      </c>
      <c r="AQ289" s="154">
        <f t="shared" si="512"/>
        <v>0</v>
      </c>
      <c r="AR289" s="154">
        <f t="shared" si="512"/>
        <v>0</v>
      </c>
      <c r="AS289" s="154">
        <f t="shared" si="512"/>
        <v>0</v>
      </c>
      <c r="AT289" s="154">
        <f t="shared" si="512"/>
        <v>0</v>
      </c>
      <c r="AU289" s="154">
        <f t="shared" si="512"/>
        <v>0</v>
      </c>
      <c r="AV289" s="154">
        <f t="shared" si="512"/>
        <v>0</v>
      </c>
      <c r="AW289" s="154">
        <f t="shared" si="512"/>
        <v>0</v>
      </c>
      <c r="AX289" s="154">
        <f t="shared" si="512"/>
        <v>0</v>
      </c>
      <c r="AY289" s="154">
        <f t="shared" si="512"/>
        <v>0</v>
      </c>
      <c r="AZ289" s="154">
        <f t="shared" si="512"/>
        <v>0</v>
      </c>
      <c r="BA289" s="154">
        <f t="shared" si="512"/>
        <v>0</v>
      </c>
      <c r="BB289" s="154">
        <f t="shared" si="512"/>
        <v>0</v>
      </c>
      <c r="BC289" s="154">
        <f t="shared" si="512"/>
        <v>0</v>
      </c>
      <c r="BD289" s="154">
        <f t="shared" si="512"/>
        <v>0</v>
      </c>
      <c r="BE289" s="154">
        <f t="shared" si="512"/>
        <v>0</v>
      </c>
      <c r="BF289" s="154">
        <f t="shared" si="512"/>
        <v>0</v>
      </c>
      <c r="BG289" s="154">
        <f t="shared" si="512"/>
        <v>0</v>
      </c>
      <c r="BH289" s="154">
        <f t="shared" si="512"/>
        <v>0</v>
      </c>
      <c r="BI289" s="154">
        <f t="shared" si="512"/>
        <v>0</v>
      </c>
      <c r="BJ289" s="154">
        <f t="shared" si="512"/>
        <v>0</v>
      </c>
      <c r="BK289" s="154">
        <f t="shared" si="512"/>
        <v>0</v>
      </c>
      <c r="BL289" s="154">
        <f t="shared" si="512"/>
        <v>0</v>
      </c>
      <c r="BM289" s="154">
        <f t="shared" si="512"/>
        <v>0</v>
      </c>
      <c r="BN289" s="154">
        <f t="shared" si="512"/>
        <v>0</v>
      </c>
      <c r="BO289" s="154">
        <f t="shared" si="512"/>
        <v>0</v>
      </c>
      <c r="BP289" s="154">
        <f t="shared" si="512"/>
        <v>0</v>
      </c>
      <c r="BQ289" s="154">
        <f t="shared" ref="BQ289:EB289" si="513">IF(BQ$165=EOMONTH($D115,-1),SUMIFS($D280:$NK280,$D$165:$NK$165,"&gt;="&amp;EOMONTH($D115,$S115),$D$165:$NK$165,"&lt;"&amp;EOMONTH($D115,60))*-$AF115+SUMIFS($D280:$NK280,$D$165:$NK$165,"&gt;="&amp;EOMONTH($D115,60),$D$165:$NK$165,"&lt;"&amp;EOMONTH($D115,300))*-$AG115,0)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BR289" s="154">
        <f t="shared" si="513"/>
        <v>0</v>
      </c>
      <c r="BS289" s="154">
        <f t="shared" si="513"/>
        <v>0</v>
      </c>
      <c r="BT289" s="154">
        <f t="shared" si="513"/>
        <v>0</v>
      </c>
      <c r="BU289" s="154">
        <f t="shared" si="513"/>
        <v>0</v>
      </c>
      <c r="BV289" s="154">
        <f t="shared" si="513"/>
        <v>0</v>
      </c>
      <c r="BW289" s="154">
        <f t="shared" si="513"/>
        <v>0</v>
      </c>
      <c r="BX289" s="154">
        <f t="shared" si="513"/>
        <v>0</v>
      </c>
      <c r="BY289" s="154">
        <f t="shared" si="513"/>
        <v>0</v>
      </c>
      <c r="BZ289" s="154">
        <f t="shared" si="513"/>
        <v>0</v>
      </c>
      <c r="CA289" s="154">
        <f t="shared" si="513"/>
        <v>0</v>
      </c>
      <c r="CB289" s="154">
        <f t="shared" si="513"/>
        <v>0</v>
      </c>
      <c r="CC289" s="154">
        <f t="shared" si="513"/>
        <v>0</v>
      </c>
      <c r="CD289" s="154">
        <f t="shared" si="513"/>
        <v>0</v>
      </c>
      <c r="CE289" s="154">
        <f t="shared" si="513"/>
        <v>0</v>
      </c>
      <c r="CF289" s="154">
        <f t="shared" si="513"/>
        <v>0</v>
      </c>
      <c r="CG289" s="154">
        <f t="shared" si="513"/>
        <v>0</v>
      </c>
      <c r="CH289" s="154">
        <f t="shared" si="513"/>
        <v>0</v>
      </c>
      <c r="CI289" s="154">
        <f t="shared" si="513"/>
        <v>0</v>
      </c>
      <c r="CJ289" s="154">
        <f t="shared" si="513"/>
        <v>0</v>
      </c>
      <c r="CK289" s="154">
        <f t="shared" si="513"/>
        <v>0</v>
      </c>
      <c r="CL289" s="154">
        <f t="shared" si="513"/>
        <v>0</v>
      </c>
      <c r="CM289" s="154">
        <f t="shared" si="513"/>
        <v>0</v>
      </c>
      <c r="CN289" s="154">
        <f t="shared" si="513"/>
        <v>0</v>
      </c>
      <c r="CO289" s="154">
        <f t="shared" si="513"/>
        <v>0</v>
      </c>
      <c r="CP289" s="154">
        <f t="shared" si="513"/>
        <v>0</v>
      </c>
      <c r="CQ289" s="154">
        <f t="shared" si="513"/>
        <v>0</v>
      </c>
      <c r="CR289" s="154">
        <f t="shared" si="513"/>
        <v>0</v>
      </c>
      <c r="CS289" s="154">
        <f t="shared" si="513"/>
        <v>0</v>
      </c>
      <c r="CT289" s="154">
        <f t="shared" si="513"/>
        <v>0</v>
      </c>
      <c r="CU289" s="154">
        <f t="shared" si="513"/>
        <v>0</v>
      </c>
      <c r="CV289" s="154">
        <f t="shared" si="513"/>
        <v>0</v>
      </c>
      <c r="CW289" s="154">
        <f t="shared" si="513"/>
        <v>0</v>
      </c>
      <c r="CX289" s="154">
        <f t="shared" si="513"/>
        <v>0</v>
      </c>
      <c r="CY289" s="154">
        <f t="shared" si="513"/>
        <v>0</v>
      </c>
      <c r="CZ289" s="154">
        <f t="shared" si="513"/>
        <v>0</v>
      </c>
      <c r="DA289" s="154">
        <f t="shared" si="513"/>
        <v>0</v>
      </c>
      <c r="DB289" s="154">
        <f t="shared" si="513"/>
        <v>0</v>
      </c>
      <c r="DC289" s="154">
        <f t="shared" si="513"/>
        <v>0</v>
      </c>
      <c r="DD289" s="154">
        <f t="shared" si="513"/>
        <v>0</v>
      </c>
      <c r="DE289" s="154">
        <f t="shared" si="513"/>
        <v>0</v>
      </c>
      <c r="DF289" s="154">
        <f t="shared" si="513"/>
        <v>0</v>
      </c>
      <c r="DG289" s="154">
        <f t="shared" si="513"/>
        <v>0</v>
      </c>
      <c r="DH289" s="154">
        <f t="shared" si="513"/>
        <v>0</v>
      </c>
      <c r="DI289" s="154">
        <f t="shared" si="513"/>
        <v>0</v>
      </c>
      <c r="DJ289" s="154">
        <f t="shared" si="513"/>
        <v>0</v>
      </c>
      <c r="DK289" s="154">
        <f t="shared" si="513"/>
        <v>0</v>
      </c>
      <c r="DL289" s="154">
        <f t="shared" si="513"/>
        <v>0</v>
      </c>
      <c r="DM289" s="154">
        <f t="shared" si="513"/>
        <v>0</v>
      </c>
      <c r="DN289" s="154">
        <f t="shared" si="513"/>
        <v>0</v>
      </c>
      <c r="DO289" s="154">
        <f t="shared" si="513"/>
        <v>0</v>
      </c>
      <c r="DP289" s="154">
        <f t="shared" si="513"/>
        <v>0</v>
      </c>
      <c r="DQ289" s="154">
        <f t="shared" si="513"/>
        <v>0</v>
      </c>
      <c r="DR289" s="154">
        <f t="shared" si="513"/>
        <v>0</v>
      </c>
      <c r="DS289" s="154">
        <f t="shared" si="513"/>
        <v>0</v>
      </c>
      <c r="DT289" s="154">
        <f t="shared" si="513"/>
        <v>0</v>
      </c>
      <c r="DU289" s="154">
        <f t="shared" si="513"/>
        <v>0</v>
      </c>
      <c r="DV289" s="154">
        <f t="shared" si="513"/>
        <v>0</v>
      </c>
      <c r="DW289" s="154">
        <f t="shared" si="513"/>
        <v>0</v>
      </c>
      <c r="DX289" s="154">
        <f t="shared" si="513"/>
        <v>0</v>
      </c>
      <c r="DY289" s="154">
        <f t="shared" si="513"/>
        <v>0</v>
      </c>
      <c r="DZ289" s="154">
        <f t="shared" si="513"/>
        <v>0</v>
      </c>
      <c r="EA289" s="154">
        <f t="shared" si="513"/>
        <v>0</v>
      </c>
      <c r="EB289" s="154">
        <f t="shared" si="513"/>
        <v>0</v>
      </c>
      <c r="EC289" s="154">
        <f t="shared" ref="EC289:GN289" si="514">IF(EC$165=EOMONTH($D115,-1),SUMIFS($D280:$NK280,$D$165:$NK$165,"&gt;="&amp;EOMONTH($D115,$S115),$D$165:$NK$165,"&lt;"&amp;EOMONTH($D115,60))*-$AF115+SUMIFS($D280:$NK280,$D$165:$NK$165,"&gt;="&amp;EOMONTH($D115,60),$D$165:$NK$165,"&lt;"&amp;EOMONTH($D115,300))*-$AG115,0)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ED289" s="154">
        <f t="shared" si="514"/>
        <v>0</v>
      </c>
      <c r="EE289" s="154">
        <f t="shared" si="514"/>
        <v>0</v>
      </c>
      <c r="EF289" s="154">
        <f t="shared" si="514"/>
        <v>0</v>
      </c>
      <c r="EG289" s="154">
        <f t="shared" si="514"/>
        <v>0</v>
      </c>
      <c r="EH289" s="154">
        <f t="shared" si="514"/>
        <v>0</v>
      </c>
      <c r="EI289" s="154">
        <f t="shared" si="514"/>
        <v>0</v>
      </c>
      <c r="EJ289" s="154">
        <f t="shared" si="514"/>
        <v>0</v>
      </c>
      <c r="EK289" s="154">
        <f t="shared" si="514"/>
        <v>0</v>
      </c>
      <c r="EL289" s="154">
        <f t="shared" si="514"/>
        <v>0</v>
      </c>
      <c r="EM289" s="154">
        <f t="shared" si="514"/>
        <v>0</v>
      </c>
      <c r="EN289" s="154">
        <f t="shared" si="514"/>
        <v>0</v>
      </c>
      <c r="EO289" s="154">
        <f t="shared" si="514"/>
        <v>0</v>
      </c>
      <c r="EP289" s="154">
        <f t="shared" si="514"/>
        <v>0</v>
      </c>
      <c r="EQ289" s="154">
        <f t="shared" si="514"/>
        <v>0</v>
      </c>
      <c r="ER289" s="154">
        <f t="shared" si="514"/>
        <v>0</v>
      </c>
      <c r="ES289" s="154">
        <f t="shared" si="514"/>
        <v>0</v>
      </c>
      <c r="ET289" s="154">
        <f t="shared" si="514"/>
        <v>0</v>
      </c>
      <c r="EU289" s="154">
        <f t="shared" si="514"/>
        <v>0</v>
      </c>
      <c r="EV289" s="154">
        <f t="shared" si="514"/>
        <v>0</v>
      </c>
      <c r="EW289" s="154">
        <f t="shared" si="514"/>
        <v>0</v>
      </c>
      <c r="EX289" s="154">
        <f t="shared" si="514"/>
        <v>0</v>
      </c>
      <c r="EY289" s="154">
        <f t="shared" si="514"/>
        <v>0</v>
      </c>
      <c r="EZ289" s="154">
        <f t="shared" si="514"/>
        <v>0</v>
      </c>
      <c r="FA289" s="154">
        <f t="shared" si="514"/>
        <v>0</v>
      </c>
      <c r="FB289" s="154">
        <f t="shared" si="514"/>
        <v>0</v>
      </c>
      <c r="FC289" s="154">
        <f t="shared" si="514"/>
        <v>0</v>
      </c>
      <c r="FD289" s="154">
        <f t="shared" si="514"/>
        <v>0</v>
      </c>
      <c r="FE289" s="154">
        <f t="shared" si="514"/>
        <v>0</v>
      </c>
      <c r="FF289" s="154">
        <f t="shared" si="514"/>
        <v>0</v>
      </c>
      <c r="FG289" s="154">
        <f t="shared" si="514"/>
        <v>0</v>
      </c>
      <c r="FH289" s="154">
        <f t="shared" si="514"/>
        <v>0</v>
      </c>
      <c r="FI289" s="154">
        <f t="shared" si="514"/>
        <v>0</v>
      </c>
      <c r="FJ289" s="154">
        <f t="shared" si="514"/>
        <v>0</v>
      </c>
      <c r="FK289" s="154">
        <f t="shared" si="514"/>
        <v>0</v>
      </c>
      <c r="FL289" s="154">
        <f t="shared" si="514"/>
        <v>0</v>
      </c>
      <c r="FM289" s="154">
        <f t="shared" si="514"/>
        <v>0</v>
      </c>
      <c r="FN289" s="154">
        <f t="shared" si="514"/>
        <v>0</v>
      </c>
      <c r="FO289" s="154">
        <f t="shared" si="514"/>
        <v>0</v>
      </c>
      <c r="FP289" s="154">
        <f t="shared" si="514"/>
        <v>0</v>
      </c>
      <c r="FQ289" s="154">
        <f t="shared" si="514"/>
        <v>0</v>
      </c>
      <c r="FR289" s="154">
        <f t="shared" si="514"/>
        <v>0</v>
      </c>
      <c r="FS289" s="154">
        <f t="shared" si="514"/>
        <v>0</v>
      </c>
      <c r="FT289" s="154">
        <f t="shared" si="514"/>
        <v>0</v>
      </c>
      <c r="FU289" s="154">
        <f t="shared" si="514"/>
        <v>0</v>
      </c>
      <c r="FV289" s="154">
        <f t="shared" si="514"/>
        <v>0</v>
      </c>
      <c r="FW289" s="154">
        <f t="shared" si="514"/>
        <v>0</v>
      </c>
      <c r="FX289" s="154">
        <f t="shared" si="514"/>
        <v>0</v>
      </c>
      <c r="FY289" s="154">
        <f t="shared" si="514"/>
        <v>0</v>
      </c>
      <c r="FZ289" s="154">
        <f t="shared" si="514"/>
        <v>0</v>
      </c>
      <c r="GA289" s="154">
        <f t="shared" si="514"/>
        <v>0</v>
      </c>
      <c r="GB289" s="154">
        <f t="shared" si="514"/>
        <v>0</v>
      </c>
      <c r="GC289" s="154">
        <f t="shared" si="514"/>
        <v>0</v>
      </c>
      <c r="GD289" s="154">
        <f t="shared" si="514"/>
        <v>0</v>
      </c>
      <c r="GE289" s="154">
        <f t="shared" si="514"/>
        <v>0</v>
      </c>
      <c r="GF289" s="154">
        <f t="shared" si="514"/>
        <v>0</v>
      </c>
      <c r="GG289" s="154">
        <f t="shared" si="514"/>
        <v>0</v>
      </c>
      <c r="GH289" s="154">
        <f t="shared" si="514"/>
        <v>0</v>
      </c>
      <c r="GI289" s="154">
        <f t="shared" si="514"/>
        <v>0</v>
      </c>
      <c r="GJ289" s="154">
        <f t="shared" si="514"/>
        <v>0</v>
      </c>
      <c r="GK289" s="154">
        <f t="shared" si="514"/>
        <v>0</v>
      </c>
      <c r="GL289" s="154">
        <f t="shared" si="514"/>
        <v>0</v>
      </c>
      <c r="GM289" s="154">
        <f t="shared" si="514"/>
        <v>0</v>
      </c>
      <c r="GN289" s="154">
        <f t="shared" si="514"/>
        <v>0</v>
      </c>
      <c r="GO289" s="154">
        <f t="shared" ref="GO289:IZ289" si="515">IF(GO$165=EOMONTH($D115,-1),SUMIFS($D280:$NK280,$D$165:$NK$165,"&gt;="&amp;EOMONTH($D115,$S115),$D$165:$NK$165,"&lt;"&amp;EOMONTH($D115,60))*-$AF115+SUMIFS($D280:$NK280,$D$165:$NK$165,"&gt;="&amp;EOMONTH($D115,60),$D$165:$NK$165,"&lt;"&amp;EOMONTH($D115,300))*-$AG115,0)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GP289" s="154">
        <f t="shared" si="515"/>
        <v>0</v>
      </c>
      <c r="GQ289" s="154">
        <f t="shared" si="515"/>
        <v>0</v>
      </c>
      <c r="GR289" s="154">
        <f t="shared" si="515"/>
        <v>0</v>
      </c>
      <c r="GS289" s="154">
        <f t="shared" si="515"/>
        <v>0</v>
      </c>
      <c r="GT289" s="154">
        <f t="shared" si="515"/>
        <v>0</v>
      </c>
      <c r="GU289" s="154">
        <f t="shared" si="515"/>
        <v>0</v>
      </c>
      <c r="GV289" s="154">
        <f t="shared" si="515"/>
        <v>0</v>
      </c>
      <c r="GW289" s="154">
        <f t="shared" si="515"/>
        <v>0</v>
      </c>
      <c r="GX289" s="154">
        <f t="shared" si="515"/>
        <v>0</v>
      </c>
      <c r="GY289" s="154">
        <f t="shared" si="515"/>
        <v>0</v>
      </c>
      <c r="GZ289" s="154">
        <f t="shared" si="515"/>
        <v>0</v>
      </c>
      <c r="HA289" s="154">
        <f t="shared" si="515"/>
        <v>0</v>
      </c>
      <c r="HB289" s="154">
        <f t="shared" si="515"/>
        <v>0</v>
      </c>
      <c r="HC289" s="154">
        <f t="shared" si="515"/>
        <v>0</v>
      </c>
      <c r="HD289" s="154">
        <f t="shared" si="515"/>
        <v>0</v>
      </c>
      <c r="HE289" s="154">
        <f t="shared" si="515"/>
        <v>0</v>
      </c>
      <c r="HF289" s="154">
        <f t="shared" si="515"/>
        <v>0</v>
      </c>
      <c r="HG289" s="154">
        <f t="shared" si="515"/>
        <v>0</v>
      </c>
      <c r="HH289" s="154">
        <f t="shared" si="515"/>
        <v>0</v>
      </c>
      <c r="HI289" s="154">
        <f t="shared" si="515"/>
        <v>0</v>
      </c>
      <c r="HJ289" s="154">
        <f t="shared" si="515"/>
        <v>0</v>
      </c>
      <c r="HK289" s="154">
        <f t="shared" si="515"/>
        <v>0</v>
      </c>
      <c r="HL289" s="154">
        <f t="shared" si="515"/>
        <v>0</v>
      </c>
      <c r="HM289" s="154">
        <f t="shared" si="515"/>
        <v>0</v>
      </c>
      <c r="HN289" s="154">
        <f t="shared" si="515"/>
        <v>0</v>
      </c>
      <c r="HO289" s="154">
        <f t="shared" si="515"/>
        <v>0</v>
      </c>
      <c r="HP289" s="154">
        <f t="shared" si="515"/>
        <v>0</v>
      </c>
      <c r="HQ289" s="154">
        <f t="shared" si="515"/>
        <v>0</v>
      </c>
      <c r="HR289" s="154">
        <f t="shared" si="515"/>
        <v>0</v>
      </c>
      <c r="HS289" s="154">
        <f t="shared" si="515"/>
        <v>0</v>
      </c>
      <c r="HT289" s="154">
        <f t="shared" si="515"/>
        <v>0</v>
      </c>
      <c r="HU289" s="154">
        <f t="shared" si="515"/>
        <v>0</v>
      </c>
      <c r="HV289" s="154">
        <f t="shared" si="515"/>
        <v>0</v>
      </c>
      <c r="HW289" s="154">
        <f t="shared" si="515"/>
        <v>0</v>
      </c>
      <c r="HX289" s="154">
        <f t="shared" si="515"/>
        <v>0</v>
      </c>
      <c r="HY289" s="154">
        <f t="shared" si="515"/>
        <v>0</v>
      </c>
      <c r="HZ289" s="154">
        <f t="shared" si="515"/>
        <v>0</v>
      </c>
      <c r="IA289" s="154">
        <f t="shared" si="515"/>
        <v>0</v>
      </c>
      <c r="IB289" s="154">
        <f t="shared" si="515"/>
        <v>0</v>
      </c>
      <c r="IC289" s="154">
        <f t="shared" si="515"/>
        <v>0</v>
      </c>
      <c r="ID289" s="154">
        <f t="shared" si="515"/>
        <v>0</v>
      </c>
      <c r="IE289" s="154">
        <f t="shared" si="515"/>
        <v>0</v>
      </c>
      <c r="IF289" s="154">
        <f t="shared" si="515"/>
        <v>0</v>
      </c>
      <c r="IG289" s="154">
        <f t="shared" si="515"/>
        <v>0</v>
      </c>
      <c r="IH289" s="154">
        <f t="shared" si="515"/>
        <v>0</v>
      </c>
      <c r="II289" s="154">
        <f t="shared" si="515"/>
        <v>0</v>
      </c>
      <c r="IJ289" s="154">
        <f t="shared" si="515"/>
        <v>0</v>
      </c>
      <c r="IK289" s="154">
        <f t="shared" si="515"/>
        <v>0</v>
      </c>
      <c r="IL289" s="154">
        <f t="shared" si="515"/>
        <v>0</v>
      </c>
      <c r="IM289" s="154">
        <f t="shared" si="515"/>
        <v>0</v>
      </c>
      <c r="IN289" s="154">
        <f t="shared" si="515"/>
        <v>0</v>
      </c>
      <c r="IO289" s="154">
        <f t="shared" si="515"/>
        <v>0</v>
      </c>
      <c r="IP289" s="154">
        <f t="shared" si="515"/>
        <v>0</v>
      </c>
      <c r="IQ289" s="154">
        <f t="shared" si="515"/>
        <v>0</v>
      </c>
      <c r="IR289" s="154">
        <f t="shared" si="515"/>
        <v>0</v>
      </c>
      <c r="IS289" s="154">
        <f t="shared" si="515"/>
        <v>0</v>
      </c>
      <c r="IT289" s="154">
        <f t="shared" si="515"/>
        <v>0</v>
      </c>
      <c r="IU289" s="154">
        <f t="shared" si="515"/>
        <v>0</v>
      </c>
      <c r="IV289" s="154">
        <f t="shared" si="515"/>
        <v>0</v>
      </c>
      <c r="IW289" s="154">
        <f t="shared" si="515"/>
        <v>0</v>
      </c>
      <c r="IX289" s="154">
        <f t="shared" si="515"/>
        <v>0</v>
      </c>
      <c r="IY289" s="154">
        <f t="shared" si="515"/>
        <v>0</v>
      </c>
      <c r="IZ289" s="154">
        <f t="shared" si="515"/>
        <v>0</v>
      </c>
      <c r="JA289" s="154">
        <f t="shared" ref="JA289:LL289" si="516">IF(JA$165=EOMONTH($D115,-1),SUMIFS($D280:$NK280,$D$165:$NK$165,"&gt;="&amp;EOMONTH($D115,$S115),$D$165:$NK$165,"&lt;"&amp;EOMONTH($D115,60))*-$AF115+SUMIFS($D280:$NK280,$D$165:$NK$165,"&gt;="&amp;EOMONTH($D115,60),$D$165:$NK$165,"&lt;"&amp;EOMONTH($D115,300))*-$AG115,0)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JB289" s="154">
        <f t="shared" si="516"/>
        <v>0</v>
      </c>
      <c r="JC289" s="154">
        <f t="shared" si="516"/>
        <v>0</v>
      </c>
      <c r="JD289" s="154">
        <f t="shared" si="516"/>
        <v>0</v>
      </c>
      <c r="JE289" s="154">
        <f t="shared" si="516"/>
        <v>0</v>
      </c>
      <c r="JF289" s="154">
        <f t="shared" si="516"/>
        <v>0</v>
      </c>
      <c r="JG289" s="154">
        <f t="shared" si="516"/>
        <v>0</v>
      </c>
      <c r="JH289" s="154">
        <f t="shared" si="516"/>
        <v>0</v>
      </c>
      <c r="JI289" s="154">
        <f t="shared" si="516"/>
        <v>0</v>
      </c>
      <c r="JJ289" s="154">
        <f t="shared" si="516"/>
        <v>0</v>
      </c>
      <c r="JK289" s="154">
        <f t="shared" si="516"/>
        <v>0</v>
      </c>
      <c r="JL289" s="154">
        <f t="shared" si="516"/>
        <v>0</v>
      </c>
      <c r="JM289" s="154">
        <f t="shared" si="516"/>
        <v>0</v>
      </c>
      <c r="JN289" s="154">
        <f t="shared" si="516"/>
        <v>0</v>
      </c>
      <c r="JO289" s="154">
        <f t="shared" si="516"/>
        <v>0</v>
      </c>
      <c r="JP289" s="154">
        <f t="shared" si="516"/>
        <v>0</v>
      </c>
      <c r="JQ289" s="154">
        <f t="shared" si="516"/>
        <v>0</v>
      </c>
      <c r="JR289" s="154">
        <f t="shared" si="516"/>
        <v>0</v>
      </c>
      <c r="JS289" s="154">
        <f t="shared" si="516"/>
        <v>0</v>
      </c>
      <c r="JT289" s="154">
        <f t="shared" si="516"/>
        <v>0</v>
      </c>
      <c r="JU289" s="154">
        <f t="shared" si="516"/>
        <v>0</v>
      </c>
      <c r="JV289" s="154">
        <f t="shared" si="516"/>
        <v>0</v>
      </c>
      <c r="JW289" s="154">
        <f t="shared" si="516"/>
        <v>0</v>
      </c>
      <c r="JX289" s="154">
        <f t="shared" si="516"/>
        <v>0</v>
      </c>
      <c r="JY289" s="154">
        <f t="shared" si="516"/>
        <v>0</v>
      </c>
      <c r="JZ289" s="154">
        <f t="shared" si="516"/>
        <v>0</v>
      </c>
      <c r="KA289" s="154">
        <f t="shared" si="516"/>
        <v>0</v>
      </c>
      <c r="KB289" s="154">
        <f t="shared" si="516"/>
        <v>0</v>
      </c>
      <c r="KC289" s="154">
        <f t="shared" si="516"/>
        <v>0</v>
      </c>
      <c r="KD289" s="154">
        <f t="shared" si="516"/>
        <v>0</v>
      </c>
      <c r="KE289" s="154">
        <f t="shared" si="516"/>
        <v>0</v>
      </c>
      <c r="KF289" s="154">
        <f t="shared" si="516"/>
        <v>0</v>
      </c>
      <c r="KG289" s="154">
        <f t="shared" si="516"/>
        <v>0</v>
      </c>
      <c r="KH289" s="154">
        <f t="shared" si="516"/>
        <v>0</v>
      </c>
      <c r="KI289" s="154">
        <f t="shared" si="516"/>
        <v>0</v>
      </c>
      <c r="KJ289" s="154">
        <f t="shared" si="516"/>
        <v>0</v>
      </c>
      <c r="KK289" s="154">
        <f t="shared" si="516"/>
        <v>0</v>
      </c>
      <c r="KL289" s="154">
        <f t="shared" si="516"/>
        <v>0</v>
      </c>
      <c r="KM289" s="154">
        <f t="shared" si="516"/>
        <v>0</v>
      </c>
      <c r="KN289" s="154">
        <f t="shared" si="516"/>
        <v>0</v>
      </c>
      <c r="KO289" s="154">
        <f t="shared" si="516"/>
        <v>0</v>
      </c>
      <c r="KP289" s="154">
        <f t="shared" si="516"/>
        <v>0</v>
      </c>
      <c r="KQ289" s="154">
        <f t="shared" si="516"/>
        <v>0</v>
      </c>
      <c r="KR289" s="154">
        <f t="shared" si="516"/>
        <v>0</v>
      </c>
      <c r="KS289" s="154">
        <f t="shared" si="516"/>
        <v>0</v>
      </c>
      <c r="KT289" s="154">
        <f t="shared" si="516"/>
        <v>0</v>
      </c>
      <c r="KU289" s="154">
        <f t="shared" si="516"/>
        <v>0</v>
      </c>
      <c r="KV289" s="154">
        <f t="shared" si="516"/>
        <v>0</v>
      </c>
      <c r="KW289" s="154">
        <f t="shared" si="516"/>
        <v>0</v>
      </c>
      <c r="KX289" s="154">
        <f t="shared" si="516"/>
        <v>0</v>
      </c>
      <c r="KY289" s="154">
        <f t="shared" si="516"/>
        <v>0</v>
      </c>
      <c r="KZ289" s="154">
        <f t="shared" si="516"/>
        <v>0</v>
      </c>
      <c r="LA289" s="154">
        <f t="shared" si="516"/>
        <v>0</v>
      </c>
      <c r="LB289" s="154">
        <f t="shared" si="516"/>
        <v>0</v>
      </c>
      <c r="LC289" s="154">
        <f t="shared" si="516"/>
        <v>0</v>
      </c>
      <c r="LD289" s="154">
        <f t="shared" si="516"/>
        <v>0</v>
      </c>
      <c r="LE289" s="154">
        <f t="shared" si="516"/>
        <v>0</v>
      </c>
      <c r="LF289" s="154">
        <f t="shared" si="516"/>
        <v>0</v>
      </c>
      <c r="LG289" s="154">
        <f t="shared" si="516"/>
        <v>0</v>
      </c>
      <c r="LH289" s="154">
        <f t="shared" si="516"/>
        <v>0</v>
      </c>
      <c r="LI289" s="154">
        <f t="shared" si="516"/>
        <v>0</v>
      </c>
      <c r="LJ289" s="154">
        <f t="shared" si="516"/>
        <v>0</v>
      </c>
      <c r="LK289" s="154">
        <f t="shared" si="516"/>
        <v>0</v>
      </c>
      <c r="LL289" s="154">
        <f t="shared" si="516"/>
        <v>0</v>
      </c>
      <c r="LM289" s="154">
        <f t="shared" ref="LM289:NK289" si="517">IF(LM$165=EOMONTH($D115,-1),SUMIFS($D280:$NK280,$D$165:$NK$165,"&gt;="&amp;EOMONTH($D115,$S115),$D$165:$NK$165,"&lt;"&amp;EOMONTH($D115,60))*-$AF115+SUMIFS($D280:$NK280,$D$165:$NK$165,"&gt;="&amp;EOMONTH($D115,60),$D$165:$NK$165,"&lt;"&amp;EOMONTH($D115,300))*-$AG115,0)</f>
        <v>0</v>
      </c>
      <c r="LN289" s="154">
        <f t="shared" si="517"/>
        <v>0</v>
      </c>
      <c r="LO289" s="154">
        <f t="shared" si="517"/>
        <v>0</v>
      </c>
      <c r="LP289" s="154">
        <f t="shared" si="517"/>
        <v>0</v>
      </c>
      <c r="LQ289" s="154">
        <f t="shared" si="517"/>
        <v>0</v>
      </c>
      <c r="LR289" s="154">
        <f t="shared" si="517"/>
        <v>0</v>
      </c>
      <c r="LS289" s="154">
        <f t="shared" si="517"/>
        <v>0</v>
      </c>
      <c r="LT289" s="154">
        <f t="shared" si="517"/>
        <v>0</v>
      </c>
      <c r="LU289" s="154">
        <f t="shared" si="517"/>
        <v>0</v>
      </c>
      <c r="LV289" s="154">
        <f t="shared" si="517"/>
        <v>0</v>
      </c>
      <c r="LW289" s="154">
        <f t="shared" si="517"/>
        <v>0</v>
      </c>
      <c r="LX289" s="154">
        <f t="shared" si="517"/>
        <v>0</v>
      </c>
      <c r="LY289" s="154">
        <f t="shared" si="517"/>
        <v>0</v>
      </c>
      <c r="LZ289" s="154">
        <f t="shared" si="517"/>
        <v>0</v>
      </c>
      <c r="MA289" s="154">
        <f t="shared" si="517"/>
        <v>0</v>
      </c>
      <c r="MB289" s="154">
        <f t="shared" si="517"/>
        <v>0</v>
      </c>
      <c r="MC289" s="154">
        <f t="shared" si="517"/>
        <v>0</v>
      </c>
      <c r="MD289" s="154">
        <f t="shared" si="517"/>
        <v>0</v>
      </c>
      <c r="ME289" s="154">
        <f t="shared" si="517"/>
        <v>0</v>
      </c>
      <c r="MF289" s="154">
        <f t="shared" si="517"/>
        <v>0</v>
      </c>
      <c r="MG289" s="154">
        <f t="shared" si="517"/>
        <v>0</v>
      </c>
      <c r="MH289" s="154">
        <f t="shared" si="517"/>
        <v>0</v>
      </c>
      <c r="MI289" s="154">
        <f t="shared" si="517"/>
        <v>0</v>
      </c>
      <c r="MJ289" s="154">
        <f t="shared" si="517"/>
        <v>0</v>
      </c>
      <c r="MK289" s="154">
        <f t="shared" si="517"/>
        <v>0</v>
      </c>
      <c r="ML289" s="154">
        <f t="shared" si="517"/>
        <v>0</v>
      </c>
      <c r="MM289" s="154">
        <f t="shared" si="517"/>
        <v>0</v>
      </c>
      <c r="MN289" s="154">
        <f t="shared" si="517"/>
        <v>0</v>
      </c>
      <c r="MO289" s="154">
        <f t="shared" si="517"/>
        <v>0</v>
      </c>
      <c r="MP289" s="154">
        <f t="shared" si="517"/>
        <v>0</v>
      </c>
      <c r="MQ289" s="154">
        <f t="shared" si="517"/>
        <v>0</v>
      </c>
      <c r="MR289" s="154">
        <f t="shared" si="517"/>
        <v>0</v>
      </c>
      <c r="MS289" s="154">
        <f t="shared" si="517"/>
        <v>0</v>
      </c>
      <c r="MT289" s="154">
        <f t="shared" si="517"/>
        <v>0</v>
      </c>
      <c r="MU289" s="154">
        <f t="shared" si="517"/>
        <v>0</v>
      </c>
      <c r="MV289" s="154">
        <f t="shared" si="517"/>
        <v>0</v>
      </c>
      <c r="MW289" s="154">
        <f t="shared" si="517"/>
        <v>0</v>
      </c>
      <c r="MX289" s="154">
        <f t="shared" si="517"/>
        <v>0</v>
      </c>
      <c r="MY289" s="154">
        <f t="shared" si="517"/>
        <v>0</v>
      </c>
      <c r="MZ289" s="154">
        <f t="shared" si="517"/>
        <v>0</v>
      </c>
      <c r="NA289" s="154">
        <f t="shared" si="517"/>
        <v>0</v>
      </c>
      <c r="NB289" s="154">
        <f t="shared" si="517"/>
        <v>0</v>
      </c>
      <c r="NC289" s="154">
        <f t="shared" si="517"/>
        <v>0</v>
      </c>
      <c r="ND289" s="154">
        <f t="shared" si="517"/>
        <v>0</v>
      </c>
      <c r="NE289" s="154">
        <f t="shared" si="517"/>
        <v>0</v>
      </c>
      <c r="NF289" s="154">
        <f t="shared" si="517"/>
        <v>0</v>
      </c>
      <c r="NG289" s="154">
        <f t="shared" si="517"/>
        <v>0</v>
      </c>
      <c r="NH289" s="154">
        <f t="shared" si="517"/>
        <v>0</v>
      </c>
      <c r="NI289" s="154">
        <f t="shared" si="517"/>
        <v>0</v>
      </c>
      <c r="NJ289" s="154">
        <f t="shared" si="517"/>
        <v>0</v>
      </c>
      <c r="NK289" s="157">
        <f t="shared" si="517"/>
        <v>0</v>
      </c>
    </row>
    <row r="290" spans="1:375" x14ac:dyDescent="0.25">
      <c r="A290" s="156">
        <f t="shared" si="475"/>
        <v>-211750</v>
      </c>
      <c r="B290" s="48" t="s">
        <v>157</v>
      </c>
      <c r="C290" s="153" t="s">
        <v>149</v>
      </c>
      <c r="D290" s="154">
        <f t="shared" ref="D290:BO290" si="518">IF(D$165=EOMONTH($E115,$R115*(1-$O115)),-FV($AE115,ROUNDDOWN(YEARFRAC($D$165,D$165,1),0),,-($AC115*(1-$O115)+$AD115*$O115)*$B115,0),0)</f>
        <v>0</v>
      </c>
      <c r="E290" s="154">
        <f t="shared" si="518"/>
        <v>0</v>
      </c>
      <c r="F290" s="154">
        <f t="shared" si="518"/>
        <v>0</v>
      </c>
      <c r="G290" s="154">
        <f t="shared" si="518"/>
        <v>0</v>
      </c>
      <c r="H290" s="154">
        <f t="shared" si="518"/>
        <v>-211750</v>
      </c>
      <c r="I290" s="154">
        <f t="shared" si="518"/>
        <v>0</v>
      </c>
      <c r="J290" s="154">
        <f t="shared" si="518"/>
        <v>0</v>
      </c>
      <c r="K290" s="154">
        <f t="shared" si="518"/>
        <v>0</v>
      </c>
      <c r="L290" s="154">
        <f t="shared" si="518"/>
        <v>0</v>
      </c>
      <c r="M290" s="154">
        <f t="shared" si="518"/>
        <v>0</v>
      </c>
      <c r="N290" s="154">
        <f t="shared" si="518"/>
        <v>0</v>
      </c>
      <c r="O290" s="154">
        <f t="shared" si="518"/>
        <v>0</v>
      </c>
      <c r="P290" s="154">
        <f t="shared" si="518"/>
        <v>0</v>
      </c>
      <c r="Q290" s="154">
        <f t="shared" si="518"/>
        <v>0</v>
      </c>
      <c r="R290" s="154">
        <f t="shared" si="518"/>
        <v>0</v>
      </c>
      <c r="S290" s="154">
        <f t="shared" si="518"/>
        <v>0</v>
      </c>
      <c r="T290" s="154">
        <f t="shared" si="518"/>
        <v>0</v>
      </c>
      <c r="U290" s="154">
        <f t="shared" si="518"/>
        <v>0</v>
      </c>
      <c r="V290" s="154">
        <f t="shared" si="518"/>
        <v>0</v>
      </c>
      <c r="W290" s="154">
        <f t="shared" si="518"/>
        <v>0</v>
      </c>
      <c r="X290" s="154">
        <f t="shared" si="518"/>
        <v>0</v>
      </c>
      <c r="Y290" s="154">
        <f t="shared" si="518"/>
        <v>0</v>
      </c>
      <c r="Z290" s="154">
        <f t="shared" si="518"/>
        <v>0</v>
      </c>
      <c r="AA290" s="154">
        <f t="shared" si="518"/>
        <v>0</v>
      </c>
      <c r="AB290" s="154">
        <f t="shared" si="518"/>
        <v>0</v>
      </c>
      <c r="AC290" s="154">
        <f t="shared" si="518"/>
        <v>0</v>
      </c>
      <c r="AD290" s="154">
        <f t="shared" si="518"/>
        <v>0</v>
      </c>
      <c r="AE290" s="154">
        <f t="shared" si="518"/>
        <v>0</v>
      </c>
      <c r="AF290" s="154">
        <f t="shared" si="518"/>
        <v>0</v>
      </c>
      <c r="AG290" s="154">
        <f t="shared" si="518"/>
        <v>0</v>
      </c>
      <c r="AH290" s="154">
        <f t="shared" si="518"/>
        <v>0</v>
      </c>
      <c r="AI290" s="154">
        <f t="shared" si="518"/>
        <v>0</v>
      </c>
      <c r="AJ290" s="154">
        <f t="shared" si="518"/>
        <v>0</v>
      </c>
      <c r="AK290" s="154">
        <f t="shared" si="518"/>
        <v>0</v>
      </c>
      <c r="AL290" s="154">
        <f t="shared" si="518"/>
        <v>0</v>
      </c>
      <c r="AM290" s="154">
        <f t="shared" si="518"/>
        <v>0</v>
      </c>
      <c r="AN290" s="154">
        <f t="shared" si="518"/>
        <v>0</v>
      </c>
      <c r="AO290" s="154">
        <f t="shared" si="518"/>
        <v>0</v>
      </c>
      <c r="AP290" s="154">
        <f t="shared" si="518"/>
        <v>0</v>
      </c>
      <c r="AQ290" s="154">
        <f t="shared" si="518"/>
        <v>0</v>
      </c>
      <c r="AR290" s="154">
        <f t="shared" si="518"/>
        <v>0</v>
      </c>
      <c r="AS290" s="154">
        <f t="shared" si="518"/>
        <v>0</v>
      </c>
      <c r="AT290" s="154">
        <f t="shared" si="518"/>
        <v>0</v>
      </c>
      <c r="AU290" s="154">
        <f t="shared" si="518"/>
        <v>0</v>
      </c>
      <c r="AV290" s="154">
        <f t="shared" si="518"/>
        <v>0</v>
      </c>
      <c r="AW290" s="154">
        <f t="shared" si="518"/>
        <v>0</v>
      </c>
      <c r="AX290" s="154">
        <f t="shared" si="518"/>
        <v>0</v>
      </c>
      <c r="AY290" s="154">
        <f t="shared" si="518"/>
        <v>0</v>
      </c>
      <c r="AZ290" s="154">
        <f t="shared" si="518"/>
        <v>0</v>
      </c>
      <c r="BA290" s="154">
        <f t="shared" si="518"/>
        <v>0</v>
      </c>
      <c r="BB290" s="154">
        <f t="shared" si="518"/>
        <v>0</v>
      </c>
      <c r="BC290" s="154">
        <f t="shared" si="518"/>
        <v>0</v>
      </c>
      <c r="BD290" s="154">
        <f t="shared" si="518"/>
        <v>0</v>
      </c>
      <c r="BE290" s="154">
        <f t="shared" si="518"/>
        <v>0</v>
      </c>
      <c r="BF290" s="154">
        <f t="shared" si="518"/>
        <v>0</v>
      </c>
      <c r="BG290" s="154">
        <f t="shared" si="518"/>
        <v>0</v>
      </c>
      <c r="BH290" s="154">
        <f t="shared" si="518"/>
        <v>0</v>
      </c>
      <c r="BI290" s="154">
        <f t="shared" si="518"/>
        <v>0</v>
      </c>
      <c r="BJ290" s="154">
        <f t="shared" si="518"/>
        <v>0</v>
      </c>
      <c r="BK290" s="154">
        <f t="shared" si="518"/>
        <v>0</v>
      </c>
      <c r="BL290" s="154">
        <f t="shared" si="518"/>
        <v>0</v>
      </c>
      <c r="BM290" s="154">
        <f t="shared" si="518"/>
        <v>0</v>
      </c>
      <c r="BN290" s="154">
        <f t="shared" si="518"/>
        <v>0</v>
      </c>
      <c r="BO290" s="154">
        <f t="shared" si="518"/>
        <v>0</v>
      </c>
      <c r="BP290" s="154">
        <f t="shared" ref="BP290:EA290" si="519">IF(BP$165=EOMONTH($E115,$R115*(1-$O115)),-FV($AE115,ROUNDDOWN(YEARFRAC($D$165,BP$165,1),0),,-($AC115*(1-$O115)+$AD115*$O115)*$B115,0),0)</f>
        <v>0</v>
      </c>
      <c r="BQ290" s="154">
        <f t="shared" si="519"/>
        <v>0</v>
      </c>
      <c r="BR290" s="154">
        <f t="shared" si="519"/>
        <v>0</v>
      </c>
      <c r="BS290" s="154">
        <f t="shared" si="519"/>
        <v>0</v>
      </c>
      <c r="BT290" s="154">
        <f t="shared" si="519"/>
        <v>0</v>
      </c>
      <c r="BU290" s="154">
        <f t="shared" si="519"/>
        <v>0</v>
      </c>
      <c r="BV290" s="154">
        <f t="shared" si="519"/>
        <v>0</v>
      </c>
      <c r="BW290" s="154">
        <f t="shared" si="519"/>
        <v>0</v>
      </c>
      <c r="BX290" s="154">
        <f t="shared" si="519"/>
        <v>0</v>
      </c>
      <c r="BY290" s="154">
        <f t="shared" si="519"/>
        <v>0</v>
      </c>
      <c r="BZ290" s="154">
        <f t="shared" si="519"/>
        <v>0</v>
      </c>
      <c r="CA290" s="154">
        <f t="shared" si="519"/>
        <v>0</v>
      </c>
      <c r="CB290" s="154">
        <f t="shared" si="519"/>
        <v>0</v>
      </c>
      <c r="CC290" s="154">
        <f t="shared" si="519"/>
        <v>0</v>
      </c>
      <c r="CD290" s="154">
        <f t="shared" si="519"/>
        <v>0</v>
      </c>
      <c r="CE290" s="154">
        <f t="shared" si="519"/>
        <v>0</v>
      </c>
      <c r="CF290" s="154">
        <f t="shared" si="519"/>
        <v>0</v>
      </c>
      <c r="CG290" s="154">
        <f t="shared" si="519"/>
        <v>0</v>
      </c>
      <c r="CH290" s="154">
        <f t="shared" si="519"/>
        <v>0</v>
      </c>
      <c r="CI290" s="154">
        <f t="shared" si="519"/>
        <v>0</v>
      </c>
      <c r="CJ290" s="154">
        <f t="shared" si="519"/>
        <v>0</v>
      </c>
      <c r="CK290" s="154">
        <f t="shared" si="519"/>
        <v>0</v>
      </c>
      <c r="CL290" s="154">
        <f t="shared" si="519"/>
        <v>0</v>
      </c>
      <c r="CM290" s="154">
        <f t="shared" si="519"/>
        <v>0</v>
      </c>
      <c r="CN290" s="154">
        <f t="shared" si="519"/>
        <v>0</v>
      </c>
      <c r="CO290" s="154">
        <f t="shared" si="519"/>
        <v>0</v>
      </c>
      <c r="CP290" s="154">
        <f t="shared" si="519"/>
        <v>0</v>
      </c>
      <c r="CQ290" s="154">
        <f t="shared" si="519"/>
        <v>0</v>
      </c>
      <c r="CR290" s="154">
        <f t="shared" si="519"/>
        <v>0</v>
      </c>
      <c r="CS290" s="154">
        <f t="shared" si="519"/>
        <v>0</v>
      </c>
      <c r="CT290" s="154">
        <f t="shared" si="519"/>
        <v>0</v>
      </c>
      <c r="CU290" s="154">
        <f t="shared" si="519"/>
        <v>0</v>
      </c>
      <c r="CV290" s="154">
        <f t="shared" si="519"/>
        <v>0</v>
      </c>
      <c r="CW290" s="154">
        <f t="shared" si="519"/>
        <v>0</v>
      </c>
      <c r="CX290" s="154">
        <f t="shared" si="519"/>
        <v>0</v>
      </c>
      <c r="CY290" s="154">
        <f t="shared" si="519"/>
        <v>0</v>
      </c>
      <c r="CZ290" s="154">
        <f t="shared" si="519"/>
        <v>0</v>
      </c>
      <c r="DA290" s="154">
        <f t="shared" si="519"/>
        <v>0</v>
      </c>
      <c r="DB290" s="154">
        <f t="shared" si="519"/>
        <v>0</v>
      </c>
      <c r="DC290" s="154">
        <f t="shared" si="519"/>
        <v>0</v>
      </c>
      <c r="DD290" s="154">
        <f t="shared" si="519"/>
        <v>0</v>
      </c>
      <c r="DE290" s="154">
        <f t="shared" si="519"/>
        <v>0</v>
      </c>
      <c r="DF290" s="154">
        <f t="shared" si="519"/>
        <v>0</v>
      </c>
      <c r="DG290" s="154">
        <f t="shared" si="519"/>
        <v>0</v>
      </c>
      <c r="DH290" s="154">
        <f t="shared" si="519"/>
        <v>0</v>
      </c>
      <c r="DI290" s="154">
        <f t="shared" si="519"/>
        <v>0</v>
      </c>
      <c r="DJ290" s="154">
        <f t="shared" si="519"/>
        <v>0</v>
      </c>
      <c r="DK290" s="154">
        <f t="shared" si="519"/>
        <v>0</v>
      </c>
      <c r="DL290" s="154">
        <f t="shared" si="519"/>
        <v>0</v>
      </c>
      <c r="DM290" s="154">
        <f t="shared" si="519"/>
        <v>0</v>
      </c>
      <c r="DN290" s="154">
        <f t="shared" si="519"/>
        <v>0</v>
      </c>
      <c r="DO290" s="154">
        <f t="shared" si="519"/>
        <v>0</v>
      </c>
      <c r="DP290" s="154">
        <f t="shared" si="519"/>
        <v>0</v>
      </c>
      <c r="DQ290" s="154">
        <f t="shared" si="519"/>
        <v>0</v>
      </c>
      <c r="DR290" s="154">
        <f t="shared" si="519"/>
        <v>0</v>
      </c>
      <c r="DS290" s="154">
        <f t="shared" si="519"/>
        <v>0</v>
      </c>
      <c r="DT290" s="154">
        <f t="shared" si="519"/>
        <v>0</v>
      </c>
      <c r="DU290" s="154">
        <f t="shared" si="519"/>
        <v>0</v>
      </c>
      <c r="DV290" s="154">
        <f t="shared" si="519"/>
        <v>0</v>
      </c>
      <c r="DW290" s="154">
        <f t="shared" si="519"/>
        <v>0</v>
      </c>
      <c r="DX290" s="154">
        <f t="shared" si="519"/>
        <v>0</v>
      </c>
      <c r="DY290" s="154">
        <f t="shared" si="519"/>
        <v>0</v>
      </c>
      <c r="DZ290" s="154">
        <f t="shared" si="519"/>
        <v>0</v>
      </c>
      <c r="EA290" s="154">
        <f t="shared" si="519"/>
        <v>0</v>
      </c>
      <c r="EB290" s="154">
        <f t="shared" ref="EB290:GM290" si="520">IF(EB$165=EOMONTH($E115,$R115*(1-$O115)),-FV($AE115,ROUNDDOWN(YEARFRAC($D$165,EB$165,1),0),,-($AC115*(1-$O115)+$AD115*$O115)*$B115,0),0)</f>
        <v>0</v>
      </c>
      <c r="EC290" s="154">
        <f t="shared" si="520"/>
        <v>0</v>
      </c>
      <c r="ED290" s="154">
        <f t="shared" si="520"/>
        <v>0</v>
      </c>
      <c r="EE290" s="154">
        <f t="shared" si="520"/>
        <v>0</v>
      </c>
      <c r="EF290" s="154">
        <f t="shared" si="520"/>
        <v>0</v>
      </c>
      <c r="EG290" s="154">
        <f t="shared" si="520"/>
        <v>0</v>
      </c>
      <c r="EH290" s="154">
        <f t="shared" si="520"/>
        <v>0</v>
      </c>
      <c r="EI290" s="154">
        <f t="shared" si="520"/>
        <v>0</v>
      </c>
      <c r="EJ290" s="154">
        <f t="shared" si="520"/>
        <v>0</v>
      </c>
      <c r="EK290" s="154">
        <f t="shared" si="520"/>
        <v>0</v>
      </c>
      <c r="EL290" s="154">
        <f t="shared" si="520"/>
        <v>0</v>
      </c>
      <c r="EM290" s="154">
        <f t="shared" si="520"/>
        <v>0</v>
      </c>
      <c r="EN290" s="154">
        <f t="shared" si="520"/>
        <v>0</v>
      </c>
      <c r="EO290" s="154">
        <f t="shared" si="520"/>
        <v>0</v>
      </c>
      <c r="EP290" s="154">
        <f t="shared" si="520"/>
        <v>0</v>
      </c>
      <c r="EQ290" s="154">
        <f t="shared" si="520"/>
        <v>0</v>
      </c>
      <c r="ER290" s="154">
        <f t="shared" si="520"/>
        <v>0</v>
      </c>
      <c r="ES290" s="154">
        <f t="shared" si="520"/>
        <v>0</v>
      </c>
      <c r="ET290" s="154">
        <f t="shared" si="520"/>
        <v>0</v>
      </c>
      <c r="EU290" s="154">
        <f t="shared" si="520"/>
        <v>0</v>
      </c>
      <c r="EV290" s="154">
        <f t="shared" si="520"/>
        <v>0</v>
      </c>
      <c r="EW290" s="154">
        <f t="shared" si="520"/>
        <v>0</v>
      </c>
      <c r="EX290" s="154">
        <f t="shared" si="520"/>
        <v>0</v>
      </c>
      <c r="EY290" s="154">
        <f t="shared" si="520"/>
        <v>0</v>
      </c>
      <c r="EZ290" s="154">
        <f t="shared" si="520"/>
        <v>0</v>
      </c>
      <c r="FA290" s="154">
        <f t="shared" si="520"/>
        <v>0</v>
      </c>
      <c r="FB290" s="154">
        <f t="shared" si="520"/>
        <v>0</v>
      </c>
      <c r="FC290" s="154">
        <f t="shared" si="520"/>
        <v>0</v>
      </c>
      <c r="FD290" s="154">
        <f t="shared" si="520"/>
        <v>0</v>
      </c>
      <c r="FE290" s="154">
        <f t="shared" si="520"/>
        <v>0</v>
      </c>
      <c r="FF290" s="154">
        <f t="shared" si="520"/>
        <v>0</v>
      </c>
      <c r="FG290" s="154">
        <f t="shared" si="520"/>
        <v>0</v>
      </c>
      <c r="FH290" s="154">
        <f t="shared" si="520"/>
        <v>0</v>
      </c>
      <c r="FI290" s="154">
        <f t="shared" si="520"/>
        <v>0</v>
      </c>
      <c r="FJ290" s="154">
        <f t="shared" si="520"/>
        <v>0</v>
      </c>
      <c r="FK290" s="154">
        <f t="shared" si="520"/>
        <v>0</v>
      </c>
      <c r="FL290" s="154">
        <f t="shared" si="520"/>
        <v>0</v>
      </c>
      <c r="FM290" s="154">
        <f t="shared" si="520"/>
        <v>0</v>
      </c>
      <c r="FN290" s="154">
        <f t="shared" si="520"/>
        <v>0</v>
      </c>
      <c r="FO290" s="154">
        <f t="shared" si="520"/>
        <v>0</v>
      </c>
      <c r="FP290" s="154">
        <f t="shared" si="520"/>
        <v>0</v>
      </c>
      <c r="FQ290" s="154">
        <f t="shared" si="520"/>
        <v>0</v>
      </c>
      <c r="FR290" s="154">
        <f t="shared" si="520"/>
        <v>0</v>
      </c>
      <c r="FS290" s="154">
        <f t="shared" si="520"/>
        <v>0</v>
      </c>
      <c r="FT290" s="154">
        <f t="shared" si="520"/>
        <v>0</v>
      </c>
      <c r="FU290" s="154">
        <f t="shared" si="520"/>
        <v>0</v>
      </c>
      <c r="FV290" s="154">
        <f t="shared" si="520"/>
        <v>0</v>
      </c>
      <c r="FW290" s="154">
        <f t="shared" si="520"/>
        <v>0</v>
      </c>
      <c r="FX290" s="154">
        <f t="shared" si="520"/>
        <v>0</v>
      </c>
      <c r="FY290" s="154">
        <f t="shared" si="520"/>
        <v>0</v>
      </c>
      <c r="FZ290" s="154">
        <f t="shared" si="520"/>
        <v>0</v>
      </c>
      <c r="GA290" s="154">
        <f t="shared" si="520"/>
        <v>0</v>
      </c>
      <c r="GB290" s="154">
        <f t="shared" si="520"/>
        <v>0</v>
      </c>
      <c r="GC290" s="154">
        <f t="shared" si="520"/>
        <v>0</v>
      </c>
      <c r="GD290" s="154">
        <f t="shared" si="520"/>
        <v>0</v>
      </c>
      <c r="GE290" s="154">
        <f t="shared" si="520"/>
        <v>0</v>
      </c>
      <c r="GF290" s="154">
        <f t="shared" si="520"/>
        <v>0</v>
      </c>
      <c r="GG290" s="154">
        <f t="shared" si="520"/>
        <v>0</v>
      </c>
      <c r="GH290" s="154">
        <f t="shared" si="520"/>
        <v>0</v>
      </c>
      <c r="GI290" s="154">
        <f t="shared" si="520"/>
        <v>0</v>
      </c>
      <c r="GJ290" s="154">
        <f t="shared" si="520"/>
        <v>0</v>
      </c>
      <c r="GK290" s="154">
        <f t="shared" si="520"/>
        <v>0</v>
      </c>
      <c r="GL290" s="154">
        <f t="shared" si="520"/>
        <v>0</v>
      </c>
      <c r="GM290" s="154">
        <f t="shared" si="520"/>
        <v>0</v>
      </c>
      <c r="GN290" s="154">
        <f t="shared" ref="GN290:IY290" si="521">IF(GN$165=EOMONTH($E115,$R115*(1-$O115)),-FV($AE115,ROUNDDOWN(YEARFRAC($D$165,GN$165,1),0),,-($AC115*(1-$O115)+$AD115*$O115)*$B115,0),0)</f>
        <v>0</v>
      </c>
      <c r="GO290" s="154">
        <f t="shared" si="521"/>
        <v>0</v>
      </c>
      <c r="GP290" s="154">
        <f t="shared" si="521"/>
        <v>0</v>
      </c>
      <c r="GQ290" s="154">
        <f t="shared" si="521"/>
        <v>0</v>
      </c>
      <c r="GR290" s="154">
        <f t="shared" si="521"/>
        <v>0</v>
      </c>
      <c r="GS290" s="154">
        <f t="shared" si="521"/>
        <v>0</v>
      </c>
      <c r="GT290" s="154">
        <f t="shared" si="521"/>
        <v>0</v>
      </c>
      <c r="GU290" s="154">
        <f t="shared" si="521"/>
        <v>0</v>
      </c>
      <c r="GV290" s="154">
        <f t="shared" si="521"/>
        <v>0</v>
      </c>
      <c r="GW290" s="154">
        <f t="shared" si="521"/>
        <v>0</v>
      </c>
      <c r="GX290" s="154">
        <f t="shared" si="521"/>
        <v>0</v>
      </c>
      <c r="GY290" s="154">
        <f t="shared" si="521"/>
        <v>0</v>
      </c>
      <c r="GZ290" s="154">
        <f t="shared" si="521"/>
        <v>0</v>
      </c>
      <c r="HA290" s="154">
        <f t="shared" si="521"/>
        <v>0</v>
      </c>
      <c r="HB290" s="154">
        <f t="shared" si="521"/>
        <v>0</v>
      </c>
      <c r="HC290" s="154">
        <f t="shared" si="521"/>
        <v>0</v>
      </c>
      <c r="HD290" s="154">
        <f t="shared" si="521"/>
        <v>0</v>
      </c>
      <c r="HE290" s="154">
        <f t="shared" si="521"/>
        <v>0</v>
      </c>
      <c r="HF290" s="154">
        <f t="shared" si="521"/>
        <v>0</v>
      </c>
      <c r="HG290" s="154">
        <f t="shared" si="521"/>
        <v>0</v>
      </c>
      <c r="HH290" s="154">
        <f t="shared" si="521"/>
        <v>0</v>
      </c>
      <c r="HI290" s="154">
        <f t="shared" si="521"/>
        <v>0</v>
      </c>
      <c r="HJ290" s="154">
        <f t="shared" si="521"/>
        <v>0</v>
      </c>
      <c r="HK290" s="154">
        <f t="shared" si="521"/>
        <v>0</v>
      </c>
      <c r="HL290" s="154">
        <f t="shared" si="521"/>
        <v>0</v>
      </c>
      <c r="HM290" s="154">
        <f t="shared" si="521"/>
        <v>0</v>
      </c>
      <c r="HN290" s="154">
        <f t="shared" si="521"/>
        <v>0</v>
      </c>
      <c r="HO290" s="154">
        <f t="shared" si="521"/>
        <v>0</v>
      </c>
      <c r="HP290" s="154">
        <f t="shared" si="521"/>
        <v>0</v>
      </c>
      <c r="HQ290" s="154">
        <f t="shared" si="521"/>
        <v>0</v>
      </c>
      <c r="HR290" s="154">
        <f t="shared" si="521"/>
        <v>0</v>
      </c>
      <c r="HS290" s="154">
        <f t="shared" si="521"/>
        <v>0</v>
      </c>
      <c r="HT290" s="154">
        <f t="shared" si="521"/>
        <v>0</v>
      </c>
      <c r="HU290" s="154">
        <f t="shared" si="521"/>
        <v>0</v>
      </c>
      <c r="HV290" s="154">
        <f t="shared" si="521"/>
        <v>0</v>
      </c>
      <c r="HW290" s="154">
        <f t="shared" si="521"/>
        <v>0</v>
      </c>
      <c r="HX290" s="154">
        <f t="shared" si="521"/>
        <v>0</v>
      </c>
      <c r="HY290" s="154">
        <f t="shared" si="521"/>
        <v>0</v>
      </c>
      <c r="HZ290" s="154">
        <f t="shared" si="521"/>
        <v>0</v>
      </c>
      <c r="IA290" s="154">
        <f t="shared" si="521"/>
        <v>0</v>
      </c>
      <c r="IB290" s="154">
        <f t="shared" si="521"/>
        <v>0</v>
      </c>
      <c r="IC290" s="154">
        <f t="shared" si="521"/>
        <v>0</v>
      </c>
      <c r="ID290" s="154">
        <f t="shared" si="521"/>
        <v>0</v>
      </c>
      <c r="IE290" s="154">
        <f t="shared" si="521"/>
        <v>0</v>
      </c>
      <c r="IF290" s="154">
        <f t="shared" si="521"/>
        <v>0</v>
      </c>
      <c r="IG290" s="154">
        <f t="shared" si="521"/>
        <v>0</v>
      </c>
      <c r="IH290" s="154">
        <f t="shared" si="521"/>
        <v>0</v>
      </c>
      <c r="II290" s="154">
        <f t="shared" si="521"/>
        <v>0</v>
      </c>
      <c r="IJ290" s="154">
        <f t="shared" si="521"/>
        <v>0</v>
      </c>
      <c r="IK290" s="154">
        <f t="shared" si="521"/>
        <v>0</v>
      </c>
      <c r="IL290" s="154">
        <f t="shared" si="521"/>
        <v>0</v>
      </c>
      <c r="IM290" s="154">
        <f t="shared" si="521"/>
        <v>0</v>
      </c>
      <c r="IN290" s="154">
        <f t="shared" si="521"/>
        <v>0</v>
      </c>
      <c r="IO290" s="154">
        <f t="shared" si="521"/>
        <v>0</v>
      </c>
      <c r="IP290" s="154">
        <f t="shared" si="521"/>
        <v>0</v>
      </c>
      <c r="IQ290" s="154">
        <f t="shared" si="521"/>
        <v>0</v>
      </c>
      <c r="IR290" s="154">
        <f t="shared" si="521"/>
        <v>0</v>
      </c>
      <c r="IS290" s="154">
        <f t="shared" si="521"/>
        <v>0</v>
      </c>
      <c r="IT290" s="154">
        <f t="shared" si="521"/>
        <v>0</v>
      </c>
      <c r="IU290" s="154">
        <f t="shared" si="521"/>
        <v>0</v>
      </c>
      <c r="IV290" s="154">
        <f t="shared" si="521"/>
        <v>0</v>
      </c>
      <c r="IW290" s="154">
        <f t="shared" si="521"/>
        <v>0</v>
      </c>
      <c r="IX290" s="154">
        <f t="shared" si="521"/>
        <v>0</v>
      </c>
      <c r="IY290" s="154">
        <f t="shared" si="521"/>
        <v>0</v>
      </c>
      <c r="IZ290" s="154">
        <f t="shared" ref="IZ290:LK290" si="522">IF(IZ$165=EOMONTH($E115,$R115*(1-$O115)),-FV($AE115,ROUNDDOWN(YEARFRAC($D$165,IZ$165,1),0),,-($AC115*(1-$O115)+$AD115*$O115)*$B115,0),0)</f>
        <v>0</v>
      </c>
      <c r="JA290" s="154">
        <f t="shared" si="522"/>
        <v>0</v>
      </c>
      <c r="JB290" s="154">
        <f t="shared" si="522"/>
        <v>0</v>
      </c>
      <c r="JC290" s="154">
        <f t="shared" si="522"/>
        <v>0</v>
      </c>
      <c r="JD290" s="154">
        <f t="shared" si="522"/>
        <v>0</v>
      </c>
      <c r="JE290" s="154">
        <f t="shared" si="522"/>
        <v>0</v>
      </c>
      <c r="JF290" s="154">
        <f t="shared" si="522"/>
        <v>0</v>
      </c>
      <c r="JG290" s="154">
        <f t="shared" si="522"/>
        <v>0</v>
      </c>
      <c r="JH290" s="154">
        <f t="shared" si="522"/>
        <v>0</v>
      </c>
      <c r="JI290" s="154">
        <f t="shared" si="522"/>
        <v>0</v>
      </c>
      <c r="JJ290" s="154">
        <f t="shared" si="522"/>
        <v>0</v>
      </c>
      <c r="JK290" s="154">
        <f t="shared" si="522"/>
        <v>0</v>
      </c>
      <c r="JL290" s="154">
        <f t="shared" si="522"/>
        <v>0</v>
      </c>
      <c r="JM290" s="154">
        <f t="shared" si="522"/>
        <v>0</v>
      </c>
      <c r="JN290" s="154">
        <f t="shared" si="522"/>
        <v>0</v>
      </c>
      <c r="JO290" s="154">
        <f t="shared" si="522"/>
        <v>0</v>
      </c>
      <c r="JP290" s="154">
        <f t="shared" si="522"/>
        <v>0</v>
      </c>
      <c r="JQ290" s="154">
        <f t="shared" si="522"/>
        <v>0</v>
      </c>
      <c r="JR290" s="154">
        <f t="shared" si="522"/>
        <v>0</v>
      </c>
      <c r="JS290" s="154">
        <f t="shared" si="522"/>
        <v>0</v>
      </c>
      <c r="JT290" s="154">
        <f t="shared" si="522"/>
        <v>0</v>
      </c>
      <c r="JU290" s="154">
        <f t="shared" si="522"/>
        <v>0</v>
      </c>
      <c r="JV290" s="154">
        <f t="shared" si="522"/>
        <v>0</v>
      </c>
      <c r="JW290" s="154">
        <f t="shared" si="522"/>
        <v>0</v>
      </c>
      <c r="JX290" s="154">
        <f t="shared" si="522"/>
        <v>0</v>
      </c>
      <c r="JY290" s="154">
        <f t="shared" si="522"/>
        <v>0</v>
      </c>
      <c r="JZ290" s="154">
        <f t="shared" si="522"/>
        <v>0</v>
      </c>
      <c r="KA290" s="154">
        <f t="shared" si="522"/>
        <v>0</v>
      </c>
      <c r="KB290" s="154">
        <f t="shared" si="522"/>
        <v>0</v>
      </c>
      <c r="KC290" s="154">
        <f t="shared" si="522"/>
        <v>0</v>
      </c>
      <c r="KD290" s="154">
        <f t="shared" si="522"/>
        <v>0</v>
      </c>
      <c r="KE290" s="154">
        <f t="shared" si="522"/>
        <v>0</v>
      </c>
      <c r="KF290" s="154">
        <f t="shared" si="522"/>
        <v>0</v>
      </c>
      <c r="KG290" s="154">
        <f t="shared" si="522"/>
        <v>0</v>
      </c>
      <c r="KH290" s="154">
        <f t="shared" si="522"/>
        <v>0</v>
      </c>
      <c r="KI290" s="154">
        <f t="shared" si="522"/>
        <v>0</v>
      </c>
      <c r="KJ290" s="154">
        <f t="shared" si="522"/>
        <v>0</v>
      </c>
      <c r="KK290" s="154">
        <f t="shared" si="522"/>
        <v>0</v>
      </c>
      <c r="KL290" s="154">
        <f t="shared" si="522"/>
        <v>0</v>
      </c>
      <c r="KM290" s="154">
        <f t="shared" si="522"/>
        <v>0</v>
      </c>
      <c r="KN290" s="154">
        <f t="shared" si="522"/>
        <v>0</v>
      </c>
      <c r="KO290" s="154">
        <f t="shared" si="522"/>
        <v>0</v>
      </c>
      <c r="KP290" s="154">
        <f t="shared" si="522"/>
        <v>0</v>
      </c>
      <c r="KQ290" s="154">
        <f t="shared" si="522"/>
        <v>0</v>
      </c>
      <c r="KR290" s="154">
        <f t="shared" si="522"/>
        <v>0</v>
      </c>
      <c r="KS290" s="154">
        <f t="shared" si="522"/>
        <v>0</v>
      </c>
      <c r="KT290" s="154">
        <f t="shared" si="522"/>
        <v>0</v>
      </c>
      <c r="KU290" s="154">
        <f t="shared" si="522"/>
        <v>0</v>
      </c>
      <c r="KV290" s="154">
        <f t="shared" si="522"/>
        <v>0</v>
      </c>
      <c r="KW290" s="154">
        <f t="shared" si="522"/>
        <v>0</v>
      </c>
      <c r="KX290" s="154">
        <f t="shared" si="522"/>
        <v>0</v>
      </c>
      <c r="KY290" s="154">
        <f t="shared" si="522"/>
        <v>0</v>
      </c>
      <c r="KZ290" s="154">
        <f t="shared" si="522"/>
        <v>0</v>
      </c>
      <c r="LA290" s="154">
        <f t="shared" si="522"/>
        <v>0</v>
      </c>
      <c r="LB290" s="154">
        <f t="shared" si="522"/>
        <v>0</v>
      </c>
      <c r="LC290" s="154">
        <f t="shared" si="522"/>
        <v>0</v>
      </c>
      <c r="LD290" s="154">
        <f t="shared" si="522"/>
        <v>0</v>
      </c>
      <c r="LE290" s="154">
        <f t="shared" si="522"/>
        <v>0</v>
      </c>
      <c r="LF290" s="154">
        <f t="shared" si="522"/>
        <v>0</v>
      </c>
      <c r="LG290" s="154">
        <f t="shared" si="522"/>
        <v>0</v>
      </c>
      <c r="LH290" s="154">
        <f t="shared" si="522"/>
        <v>0</v>
      </c>
      <c r="LI290" s="154">
        <f t="shared" si="522"/>
        <v>0</v>
      </c>
      <c r="LJ290" s="154">
        <f t="shared" si="522"/>
        <v>0</v>
      </c>
      <c r="LK290" s="154">
        <f t="shared" si="522"/>
        <v>0</v>
      </c>
      <c r="LL290" s="154">
        <f t="shared" ref="LL290:NK290" si="523">IF(LL$165=EOMONTH($E115,$R115*(1-$O115)),-FV($AE115,ROUNDDOWN(YEARFRAC($D$165,LL$165,1),0),,-($AC115*(1-$O115)+$AD115*$O115)*$B115,0),0)</f>
        <v>0</v>
      </c>
      <c r="LM290" s="154">
        <f t="shared" si="523"/>
        <v>0</v>
      </c>
      <c r="LN290" s="154">
        <f t="shared" si="523"/>
        <v>0</v>
      </c>
      <c r="LO290" s="154">
        <f t="shared" si="523"/>
        <v>0</v>
      </c>
      <c r="LP290" s="154">
        <f t="shared" si="523"/>
        <v>0</v>
      </c>
      <c r="LQ290" s="154">
        <f t="shared" si="523"/>
        <v>0</v>
      </c>
      <c r="LR290" s="154">
        <f t="shared" si="523"/>
        <v>0</v>
      </c>
      <c r="LS290" s="154">
        <f t="shared" si="523"/>
        <v>0</v>
      </c>
      <c r="LT290" s="154">
        <f t="shared" si="523"/>
        <v>0</v>
      </c>
      <c r="LU290" s="154">
        <f t="shared" si="523"/>
        <v>0</v>
      </c>
      <c r="LV290" s="154">
        <f t="shared" si="523"/>
        <v>0</v>
      </c>
      <c r="LW290" s="154">
        <f t="shared" si="523"/>
        <v>0</v>
      </c>
      <c r="LX290" s="154">
        <f t="shared" si="523"/>
        <v>0</v>
      </c>
      <c r="LY290" s="154">
        <f t="shared" si="523"/>
        <v>0</v>
      </c>
      <c r="LZ290" s="154">
        <f t="shared" si="523"/>
        <v>0</v>
      </c>
      <c r="MA290" s="154">
        <f t="shared" si="523"/>
        <v>0</v>
      </c>
      <c r="MB290" s="154">
        <f t="shared" si="523"/>
        <v>0</v>
      </c>
      <c r="MC290" s="154">
        <f t="shared" si="523"/>
        <v>0</v>
      </c>
      <c r="MD290" s="154">
        <f t="shared" si="523"/>
        <v>0</v>
      </c>
      <c r="ME290" s="154">
        <f t="shared" si="523"/>
        <v>0</v>
      </c>
      <c r="MF290" s="154">
        <f t="shared" si="523"/>
        <v>0</v>
      </c>
      <c r="MG290" s="154">
        <f t="shared" si="523"/>
        <v>0</v>
      </c>
      <c r="MH290" s="154">
        <f t="shared" si="523"/>
        <v>0</v>
      </c>
      <c r="MI290" s="154">
        <f t="shared" si="523"/>
        <v>0</v>
      </c>
      <c r="MJ290" s="154">
        <f t="shared" si="523"/>
        <v>0</v>
      </c>
      <c r="MK290" s="154">
        <f t="shared" si="523"/>
        <v>0</v>
      </c>
      <c r="ML290" s="154">
        <f t="shared" si="523"/>
        <v>0</v>
      </c>
      <c r="MM290" s="154">
        <f t="shared" si="523"/>
        <v>0</v>
      </c>
      <c r="MN290" s="154">
        <f t="shared" si="523"/>
        <v>0</v>
      </c>
      <c r="MO290" s="154">
        <f t="shared" si="523"/>
        <v>0</v>
      </c>
      <c r="MP290" s="154">
        <f t="shared" si="523"/>
        <v>0</v>
      </c>
      <c r="MQ290" s="154">
        <f t="shared" si="523"/>
        <v>0</v>
      </c>
      <c r="MR290" s="154">
        <f t="shared" si="523"/>
        <v>0</v>
      </c>
      <c r="MS290" s="154">
        <f t="shared" si="523"/>
        <v>0</v>
      </c>
      <c r="MT290" s="154">
        <f t="shared" si="523"/>
        <v>0</v>
      </c>
      <c r="MU290" s="154">
        <f t="shared" si="523"/>
        <v>0</v>
      </c>
      <c r="MV290" s="154">
        <f t="shared" si="523"/>
        <v>0</v>
      </c>
      <c r="MW290" s="154">
        <f t="shared" si="523"/>
        <v>0</v>
      </c>
      <c r="MX290" s="154">
        <f t="shared" si="523"/>
        <v>0</v>
      </c>
      <c r="MY290" s="154">
        <f t="shared" si="523"/>
        <v>0</v>
      </c>
      <c r="MZ290" s="154">
        <f t="shared" si="523"/>
        <v>0</v>
      </c>
      <c r="NA290" s="154">
        <f t="shared" si="523"/>
        <v>0</v>
      </c>
      <c r="NB290" s="154">
        <f t="shared" si="523"/>
        <v>0</v>
      </c>
      <c r="NC290" s="154">
        <f t="shared" si="523"/>
        <v>0</v>
      </c>
      <c r="ND290" s="154">
        <f t="shared" si="523"/>
        <v>0</v>
      </c>
      <c r="NE290" s="154">
        <f t="shared" si="523"/>
        <v>0</v>
      </c>
      <c r="NF290" s="154">
        <f t="shared" si="523"/>
        <v>0</v>
      </c>
      <c r="NG290" s="154">
        <f t="shared" si="523"/>
        <v>0</v>
      </c>
      <c r="NH290" s="154">
        <f t="shared" si="523"/>
        <v>0</v>
      </c>
      <c r="NI290" s="154">
        <f t="shared" si="523"/>
        <v>0</v>
      </c>
      <c r="NJ290" s="154">
        <f t="shared" si="523"/>
        <v>0</v>
      </c>
      <c r="NK290" s="157">
        <f t="shared" si="523"/>
        <v>0</v>
      </c>
    </row>
    <row r="291" spans="1:375" x14ac:dyDescent="0.25">
      <c r="A291" s="156">
        <f t="shared" si="475"/>
        <v>-78227.173635064013</v>
      </c>
      <c r="B291" s="48" t="s">
        <v>156</v>
      </c>
      <c r="C291" s="153" t="s">
        <v>150</v>
      </c>
      <c r="D291" s="154">
        <f>IF(D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E291" s="154">
        <f t="shared" ref="E291:BP291" si="524">IF(E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F291" s="154">
        <f t="shared" si="524"/>
        <v>0</v>
      </c>
      <c r="G291" s="154">
        <f t="shared" si="524"/>
        <v>0</v>
      </c>
      <c r="H291" s="154">
        <f t="shared" si="524"/>
        <v>-78227.173635064013</v>
      </c>
      <c r="I291" s="154">
        <f t="shared" si="524"/>
        <v>0</v>
      </c>
      <c r="J291" s="154">
        <f t="shared" si="524"/>
        <v>0</v>
      </c>
      <c r="K291" s="154">
        <f t="shared" si="524"/>
        <v>0</v>
      </c>
      <c r="L291" s="154">
        <f t="shared" si="524"/>
        <v>0</v>
      </c>
      <c r="M291" s="154">
        <f t="shared" si="524"/>
        <v>0</v>
      </c>
      <c r="N291" s="154">
        <f t="shared" si="524"/>
        <v>0</v>
      </c>
      <c r="O291" s="154">
        <f t="shared" si="524"/>
        <v>0</v>
      </c>
      <c r="P291" s="154">
        <f t="shared" si="524"/>
        <v>0</v>
      </c>
      <c r="Q291" s="154">
        <f t="shared" si="524"/>
        <v>0</v>
      </c>
      <c r="R291" s="154">
        <f t="shared" si="524"/>
        <v>0</v>
      </c>
      <c r="S291" s="154">
        <f t="shared" si="524"/>
        <v>0</v>
      </c>
      <c r="T291" s="154">
        <f t="shared" si="524"/>
        <v>0</v>
      </c>
      <c r="U291" s="154">
        <f t="shared" si="524"/>
        <v>0</v>
      </c>
      <c r="V291" s="154">
        <f t="shared" si="524"/>
        <v>0</v>
      </c>
      <c r="W291" s="154">
        <f t="shared" si="524"/>
        <v>0</v>
      </c>
      <c r="X291" s="154">
        <f t="shared" si="524"/>
        <v>0</v>
      </c>
      <c r="Y291" s="154">
        <f t="shared" si="524"/>
        <v>0</v>
      </c>
      <c r="Z291" s="154">
        <f t="shared" si="524"/>
        <v>0</v>
      </c>
      <c r="AA291" s="154">
        <f t="shared" si="524"/>
        <v>0</v>
      </c>
      <c r="AB291" s="154">
        <f t="shared" si="524"/>
        <v>0</v>
      </c>
      <c r="AC291" s="154">
        <f t="shared" si="524"/>
        <v>0</v>
      </c>
      <c r="AD291" s="154">
        <f t="shared" si="524"/>
        <v>0</v>
      </c>
      <c r="AE291" s="154">
        <f t="shared" si="524"/>
        <v>0</v>
      </c>
      <c r="AF291" s="154">
        <f t="shared" si="524"/>
        <v>0</v>
      </c>
      <c r="AG291" s="154">
        <f t="shared" si="524"/>
        <v>0</v>
      </c>
      <c r="AH291" s="154">
        <f t="shared" si="524"/>
        <v>0</v>
      </c>
      <c r="AI291" s="154">
        <f t="shared" si="524"/>
        <v>0</v>
      </c>
      <c r="AJ291" s="154">
        <f t="shared" si="524"/>
        <v>0</v>
      </c>
      <c r="AK291" s="154">
        <f t="shared" si="524"/>
        <v>0</v>
      </c>
      <c r="AL291" s="154">
        <f t="shared" si="524"/>
        <v>0</v>
      </c>
      <c r="AM291" s="154">
        <f t="shared" si="524"/>
        <v>0</v>
      </c>
      <c r="AN291" s="154">
        <f t="shared" si="524"/>
        <v>0</v>
      </c>
      <c r="AO291" s="154">
        <f t="shared" si="524"/>
        <v>0</v>
      </c>
      <c r="AP291" s="154">
        <f t="shared" si="524"/>
        <v>0</v>
      </c>
      <c r="AQ291" s="154">
        <f t="shared" si="524"/>
        <v>0</v>
      </c>
      <c r="AR291" s="154">
        <f t="shared" si="524"/>
        <v>0</v>
      </c>
      <c r="AS291" s="154">
        <f t="shared" si="524"/>
        <v>0</v>
      </c>
      <c r="AT291" s="154">
        <f t="shared" si="524"/>
        <v>0</v>
      </c>
      <c r="AU291" s="154">
        <f t="shared" si="524"/>
        <v>0</v>
      </c>
      <c r="AV291" s="154">
        <f t="shared" si="524"/>
        <v>0</v>
      </c>
      <c r="AW291" s="154">
        <f t="shared" si="524"/>
        <v>0</v>
      </c>
      <c r="AX291" s="154">
        <f t="shared" si="524"/>
        <v>0</v>
      </c>
      <c r="AY291" s="154">
        <f t="shared" si="524"/>
        <v>0</v>
      </c>
      <c r="AZ291" s="154">
        <f t="shared" si="524"/>
        <v>0</v>
      </c>
      <c r="BA291" s="154">
        <f t="shared" si="524"/>
        <v>0</v>
      </c>
      <c r="BB291" s="154">
        <f t="shared" si="524"/>
        <v>0</v>
      </c>
      <c r="BC291" s="154">
        <f t="shared" si="524"/>
        <v>0</v>
      </c>
      <c r="BD291" s="154">
        <f t="shared" si="524"/>
        <v>0</v>
      </c>
      <c r="BE291" s="154">
        <f t="shared" si="524"/>
        <v>0</v>
      </c>
      <c r="BF291" s="154">
        <f t="shared" si="524"/>
        <v>0</v>
      </c>
      <c r="BG291" s="154">
        <f t="shared" si="524"/>
        <v>0</v>
      </c>
      <c r="BH291" s="154">
        <f t="shared" si="524"/>
        <v>0</v>
      </c>
      <c r="BI291" s="154">
        <f t="shared" si="524"/>
        <v>0</v>
      </c>
      <c r="BJ291" s="154">
        <f t="shared" si="524"/>
        <v>0</v>
      </c>
      <c r="BK291" s="154">
        <f t="shared" si="524"/>
        <v>0</v>
      </c>
      <c r="BL291" s="154">
        <f t="shared" si="524"/>
        <v>0</v>
      </c>
      <c r="BM291" s="154">
        <f t="shared" si="524"/>
        <v>0</v>
      </c>
      <c r="BN291" s="154">
        <f t="shared" si="524"/>
        <v>0</v>
      </c>
      <c r="BO291" s="154">
        <f t="shared" si="524"/>
        <v>0</v>
      </c>
      <c r="BP291" s="154">
        <f t="shared" si="524"/>
        <v>0</v>
      </c>
      <c r="BQ291" s="154">
        <f t="shared" ref="BQ291:EB291" si="525">IF(BQ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BR291" s="154">
        <f t="shared" si="525"/>
        <v>0</v>
      </c>
      <c r="BS291" s="154">
        <f t="shared" si="525"/>
        <v>0</v>
      </c>
      <c r="BT291" s="154">
        <f t="shared" si="525"/>
        <v>0</v>
      </c>
      <c r="BU291" s="154">
        <f t="shared" si="525"/>
        <v>0</v>
      </c>
      <c r="BV291" s="154">
        <f t="shared" si="525"/>
        <v>0</v>
      </c>
      <c r="BW291" s="154">
        <f t="shared" si="525"/>
        <v>0</v>
      </c>
      <c r="BX291" s="154">
        <f t="shared" si="525"/>
        <v>0</v>
      </c>
      <c r="BY291" s="154">
        <f t="shared" si="525"/>
        <v>0</v>
      </c>
      <c r="BZ291" s="154">
        <f t="shared" si="525"/>
        <v>0</v>
      </c>
      <c r="CA291" s="154">
        <f t="shared" si="525"/>
        <v>0</v>
      </c>
      <c r="CB291" s="154">
        <f t="shared" si="525"/>
        <v>0</v>
      </c>
      <c r="CC291" s="154">
        <f t="shared" si="525"/>
        <v>0</v>
      </c>
      <c r="CD291" s="154">
        <f t="shared" si="525"/>
        <v>0</v>
      </c>
      <c r="CE291" s="154">
        <f t="shared" si="525"/>
        <v>0</v>
      </c>
      <c r="CF291" s="154">
        <f t="shared" si="525"/>
        <v>0</v>
      </c>
      <c r="CG291" s="154">
        <f t="shared" si="525"/>
        <v>0</v>
      </c>
      <c r="CH291" s="154">
        <f t="shared" si="525"/>
        <v>0</v>
      </c>
      <c r="CI291" s="154">
        <f t="shared" si="525"/>
        <v>0</v>
      </c>
      <c r="CJ291" s="154">
        <f t="shared" si="525"/>
        <v>0</v>
      </c>
      <c r="CK291" s="154">
        <f t="shared" si="525"/>
        <v>0</v>
      </c>
      <c r="CL291" s="154">
        <f t="shared" si="525"/>
        <v>0</v>
      </c>
      <c r="CM291" s="154">
        <f t="shared" si="525"/>
        <v>0</v>
      </c>
      <c r="CN291" s="154">
        <f t="shared" si="525"/>
        <v>0</v>
      </c>
      <c r="CO291" s="154">
        <f t="shared" si="525"/>
        <v>0</v>
      </c>
      <c r="CP291" s="154">
        <f t="shared" si="525"/>
        <v>0</v>
      </c>
      <c r="CQ291" s="154">
        <f t="shared" si="525"/>
        <v>0</v>
      </c>
      <c r="CR291" s="154">
        <f t="shared" si="525"/>
        <v>0</v>
      </c>
      <c r="CS291" s="154">
        <f t="shared" si="525"/>
        <v>0</v>
      </c>
      <c r="CT291" s="154">
        <f t="shared" si="525"/>
        <v>0</v>
      </c>
      <c r="CU291" s="154">
        <f t="shared" si="525"/>
        <v>0</v>
      </c>
      <c r="CV291" s="154">
        <f t="shared" si="525"/>
        <v>0</v>
      </c>
      <c r="CW291" s="154">
        <f t="shared" si="525"/>
        <v>0</v>
      </c>
      <c r="CX291" s="154">
        <f t="shared" si="525"/>
        <v>0</v>
      </c>
      <c r="CY291" s="154">
        <f t="shared" si="525"/>
        <v>0</v>
      </c>
      <c r="CZ291" s="154">
        <f t="shared" si="525"/>
        <v>0</v>
      </c>
      <c r="DA291" s="154">
        <f t="shared" si="525"/>
        <v>0</v>
      </c>
      <c r="DB291" s="154">
        <f t="shared" si="525"/>
        <v>0</v>
      </c>
      <c r="DC291" s="154">
        <f t="shared" si="525"/>
        <v>0</v>
      </c>
      <c r="DD291" s="154">
        <f t="shared" si="525"/>
        <v>0</v>
      </c>
      <c r="DE291" s="154">
        <f t="shared" si="525"/>
        <v>0</v>
      </c>
      <c r="DF291" s="154">
        <f t="shared" si="525"/>
        <v>0</v>
      </c>
      <c r="DG291" s="154">
        <f t="shared" si="525"/>
        <v>0</v>
      </c>
      <c r="DH291" s="154">
        <f t="shared" si="525"/>
        <v>0</v>
      </c>
      <c r="DI291" s="154">
        <f t="shared" si="525"/>
        <v>0</v>
      </c>
      <c r="DJ291" s="154">
        <f t="shared" si="525"/>
        <v>0</v>
      </c>
      <c r="DK291" s="154">
        <f t="shared" si="525"/>
        <v>0</v>
      </c>
      <c r="DL291" s="154">
        <f t="shared" si="525"/>
        <v>0</v>
      </c>
      <c r="DM291" s="154">
        <f t="shared" si="525"/>
        <v>0</v>
      </c>
      <c r="DN291" s="154">
        <f t="shared" si="525"/>
        <v>0</v>
      </c>
      <c r="DO291" s="154">
        <f t="shared" si="525"/>
        <v>0</v>
      </c>
      <c r="DP291" s="154">
        <f t="shared" si="525"/>
        <v>0</v>
      </c>
      <c r="DQ291" s="154">
        <f t="shared" si="525"/>
        <v>0</v>
      </c>
      <c r="DR291" s="154">
        <f t="shared" si="525"/>
        <v>0</v>
      </c>
      <c r="DS291" s="154">
        <f t="shared" si="525"/>
        <v>0</v>
      </c>
      <c r="DT291" s="154">
        <f t="shared" si="525"/>
        <v>0</v>
      </c>
      <c r="DU291" s="154">
        <f t="shared" si="525"/>
        <v>0</v>
      </c>
      <c r="DV291" s="154">
        <f t="shared" si="525"/>
        <v>0</v>
      </c>
      <c r="DW291" s="154">
        <f t="shared" si="525"/>
        <v>0</v>
      </c>
      <c r="DX291" s="154">
        <f t="shared" si="525"/>
        <v>0</v>
      </c>
      <c r="DY291" s="154">
        <f t="shared" si="525"/>
        <v>0</v>
      </c>
      <c r="DZ291" s="154">
        <f t="shared" si="525"/>
        <v>0</v>
      </c>
      <c r="EA291" s="154">
        <f t="shared" si="525"/>
        <v>0</v>
      </c>
      <c r="EB291" s="154">
        <f t="shared" si="525"/>
        <v>0</v>
      </c>
      <c r="EC291" s="154">
        <f t="shared" ref="EC291:GN291" si="526">IF(EC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ED291" s="154">
        <f t="shared" si="526"/>
        <v>0</v>
      </c>
      <c r="EE291" s="154">
        <f t="shared" si="526"/>
        <v>0</v>
      </c>
      <c r="EF291" s="154">
        <f t="shared" si="526"/>
        <v>0</v>
      </c>
      <c r="EG291" s="154">
        <f t="shared" si="526"/>
        <v>0</v>
      </c>
      <c r="EH291" s="154">
        <f t="shared" si="526"/>
        <v>0</v>
      </c>
      <c r="EI291" s="154">
        <f t="shared" si="526"/>
        <v>0</v>
      </c>
      <c r="EJ291" s="154">
        <f t="shared" si="526"/>
        <v>0</v>
      </c>
      <c r="EK291" s="154">
        <f t="shared" si="526"/>
        <v>0</v>
      </c>
      <c r="EL291" s="154">
        <f t="shared" si="526"/>
        <v>0</v>
      </c>
      <c r="EM291" s="154">
        <f t="shared" si="526"/>
        <v>0</v>
      </c>
      <c r="EN291" s="154">
        <f t="shared" si="526"/>
        <v>0</v>
      </c>
      <c r="EO291" s="154">
        <f t="shared" si="526"/>
        <v>0</v>
      </c>
      <c r="EP291" s="154">
        <f t="shared" si="526"/>
        <v>0</v>
      </c>
      <c r="EQ291" s="154">
        <f t="shared" si="526"/>
        <v>0</v>
      </c>
      <c r="ER291" s="154">
        <f t="shared" si="526"/>
        <v>0</v>
      </c>
      <c r="ES291" s="154">
        <f t="shared" si="526"/>
        <v>0</v>
      </c>
      <c r="ET291" s="154">
        <f t="shared" si="526"/>
        <v>0</v>
      </c>
      <c r="EU291" s="154">
        <f t="shared" si="526"/>
        <v>0</v>
      </c>
      <c r="EV291" s="154">
        <f t="shared" si="526"/>
        <v>0</v>
      </c>
      <c r="EW291" s="154">
        <f t="shared" si="526"/>
        <v>0</v>
      </c>
      <c r="EX291" s="154">
        <f t="shared" si="526"/>
        <v>0</v>
      </c>
      <c r="EY291" s="154">
        <f t="shared" si="526"/>
        <v>0</v>
      </c>
      <c r="EZ291" s="154">
        <f t="shared" si="526"/>
        <v>0</v>
      </c>
      <c r="FA291" s="154">
        <f t="shared" si="526"/>
        <v>0</v>
      </c>
      <c r="FB291" s="154">
        <f t="shared" si="526"/>
        <v>0</v>
      </c>
      <c r="FC291" s="154">
        <f t="shared" si="526"/>
        <v>0</v>
      </c>
      <c r="FD291" s="154">
        <f t="shared" si="526"/>
        <v>0</v>
      </c>
      <c r="FE291" s="154">
        <f t="shared" si="526"/>
        <v>0</v>
      </c>
      <c r="FF291" s="154">
        <f t="shared" si="526"/>
        <v>0</v>
      </c>
      <c r="FG291" s="154">
        <f t="shared" si="526"/>
        <v>0</v>
      </c>
      <c r="FH291" s="154">
        <f t="shared" si="526"/>
        <v>0</v>
      </c>
      <c r="FI291" s="154">
        <f t="shared" si="526"/>
        <v>0</v>
      </c>
      <c r="FJ291" s="154">
        <f t="shared" si="526"/>
        <v>0</v>
      </c>
      <c r="FK291" s="154">
        <f t="shared" si="526"/>
        <v>0</v>
      </c>
      <c r="FL291" s="154">
        <f t="shared" si="526"/>
        <v>0</v>
      </c>
      <c r="FM291" s="154">
        <f t="shared" si="526"/>
        <v>0</v>
      </c>
      <c r="FN291" s="154">
        <f t="shared" si="526"/>
        <v>0</v>
      </c>
      <c r="FO291" s="154">
        <f t="shared" si="526"/>
        <v>0</v>
      </c>
      <c r="FP291" s="154">
        <f t="shared" si="526"/>
        <v>0</v>
      </c>
      <c r="FQ291" s="154">
        <f t="shared" si="526"/>
        <v>0</v>
      </c>
      <c r="FR291" s="154">
        <f t="shared" si="526"/>
        <v>0</v>
      </c>
      <c r="FS291" s="154">
        <f t="shared" si="526"/>
        <v>0</v>
      </c>
      <c r="FT291" s="154">
        <f t="shared" si="526"/>
        <v>0</v>
      </c>
      <c r="FU291" s="154">
        <f t="shared" si="526"/>
        <v>0</v>
      </c>
      <c r="FV291" s="154">
        <f t="shared" si="526"/>
        <v>0</v>
      </c>
      <c r="FW291" s="154">
        <f t="shared" si="526"/>
        <v>0</v>
      </c>
      <c r="FX291" s="154">
        <f t="shared" si="526"/>
        <v>0</v>
      </c>
      <c r="FY291" s="154">
        <f t="shared" si="526"/>
        <v>0</v>
      </c>
      <c r="FZ291" s="154">
        <f t="shared" si="526"/>
        <v>0</v>
      </c>
      <c r="GA291" s="154">
        <f t="shared" si="526"/>
        <v>0</v>
      </c>
      <c r="GB291" s="154">
        <f t="shared" si="526"/>
        <v>0</v>
      </c>
      <c r="GC291" s="154">
        <f t="shared" si="526"/>
        <v>0</v>
      </c>
      <c r="GD291" s="154">
        <f t="shared" si="526"/>
        <v>0</v>
      </c>
      <c r="GE291" s="154">
        <f t="shared" si="526"/>
        <v>0</v>
      </c>
      <c r="GF291" s="154">
        <f t="shared" si="526"/>
        <v>0</v>
      </c>
      <c r="GG291" s="154">
        <f t="shared" si="526"/>
        <v>0</v>
      </c>
      <c r="GH291" s="154">
        <f t="shared" si="526"/>
        <v>0</v>
      </c>
      <c r="GI291" s="154">
        <f t="shared" si="526"/>
        <v>0</v>
      </c>
      <c r="GJ291" s="154">
        <f t="shared" si="526"/>
        <v>0</v>
      </c>
      <c r="GK291" s="154">
        <f t="shared" si="526"/>
        <v>0</v>
      </c>
      <c r="GL291" s="154">
        <f t="shared" si="526"/>
        <v>0</v>
      </c>
      <c r="GM291" s="154">
        <f t="shared" si="526"/>
        <v>0</v>
      </c>
      <c r="GN291" s="154">
        <f t="shared" si="526"/>
        <v>0</v>
      </c>
      <c r="GO291" s="154">
        <f t="shared" ref="GO291:IZ291" si="527">IF(GO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GP291" s="154">
        <f t="shared" si="527"/>
        <v>0</v>
      </c>
      <c r="GQ291" s="154">
        <f t="shared" si="527"/>
        <v>0</v>
      </c>
      <c r="GR291" s="154">
        <f t="shared" si="527"/>
        <v>0</v>
      </c>
      <c r="GS291" s="154">
        <f t="shared" si="527"/>
        <v>0</v>
      </c>
      <c r="GT291" s="154">
        <f t="shared" si="527"/>
        <v>0</v>
      </c>
      <c r="GU291" s="154">
        <f t="shared" si="527"/>
        <v>0</v>
      </c>
      <c r="GV291" s="154">
        <f t="shared" si="527"/>
        <v>0</v>
      </c>
      <c r="GW291" s="154">
        <f t="shared" si="527"/>
        <v>0</v>
      </c>
      <c r="GX291" s="154">
        <f t="shared" si="527"/>
        <v>0</v>
      </c>
      <c r="GY291" s="154">
        <f t="shared" si="527"/>
        <v>0</v>
      </c>
      <c r="GZ291" s="154">
        <f t="shared" si="527"/>
        <v>0</v>
      </c>
      <c r="HA291" s="154">
        <f t="shared" si="527"/>
        <v>0</v>
      </c>
      <c r="HB291" s="154">
        <f t="shared" si="527"/>
        <v>0</v>
      </c>
      <c r="HC291" s="154">
        <f t="shared" si="527"/>
        <v>0</v>
      </c>
      <c r="HD291" s="154">
        <f t="shared" si="527"/>
        <v>0</v>
      </c>
      <c r="HE291" s="154">
        <f t="shared" si="527"/>
        <v>0</v>
      </c>
      <c r="HF291" s="154">
        <f t="shared" si="527"/>
        <v>0</v>
      </c>
      <c r="HG291" s="154">
        <f t="shared" si="527"/>
        <v>0</v>
      </c>
      <c r="HH291" s="154">
        <f t="shared" si="527"/>
        <v>0</v>
      </c>
      <c r="HI291" s="154">
        <f t="shared" si="527"/>
        <v>0</v>
      </c>
      <c r="HJ291" s="154">
        <f t="shared" si="527"/>
        <v>0</v>
      </c>
      <c r="HK291" s="154">
        <f t="shared" si="527"/>
        <v>0</v>
      </c>
      <c r="HL291" s="154">
        <f t="shared" si="527"/>
        <v>0</v>
      </c>
      <c r="HM291" s="154">
        <f t="shared" si="527"/>
        <v>0</v>
      </c>
      <c r="HN291" s="154">
        <f t="shared" si="527"/>
        <v>0</v>
      </c>
      <c r="HO291" s="154">
        <f t="shared" si="527"/>
        <v>0</v>
      </c>
      <c r="HP291" s="154">
        <f t="shared" si="527"/>
        <v>0</v>
      </c>
      <c r="HQ291" s="154">
        <f t="shared" si="527"/>
        <v>0</v>
      </c>
      <c r="HR291" s="154">
        <f t="shared" si="527"/>
        <v>0</v>
      </c>
      <c r="HS291" s="154">
        <f t="shared" si="527"/>
        <v>0</v>
      </c>
      <c r="HT291" s="154">
        <f t="shared" si="527"/>
        <v>0</v>
      </c>
      <c r="HU291" s="154">
        <f t="shared" si="527"/>
        <v>0</v>
      </c>
      <c r="HV291" s="154">
        <f t="shared" si="527"/>
        <v>0</v>
      </c>
      <c r="HW291" s="154">
        <f t="shared" si="527"/>
        <v>0</v>
      </c>
      <c r="HX291" s="154">
        <f t="shared" si="527"/>
        <v>0</v>
      </c>
      <c r="HY291" s="154">
        <f t="shared" si="527"/>
        <v>0</v>
      </c>
      <c r="HZ291" s="154">
        <f t="shared" si="527"/>
        <v>0</v>
      </c>
      <c r="IA291" s="154">
        <f t="shared" si="527"/>
        <v>0</v>
      </c>
      <c r="IB291" s="154">
        <f t="shared" si="527"/>
        <v>0</v>
      </c>
      <c r="IC291" s="154">
        <f t="shared" si="527"/>
        <v>0</v>
      </c>
      <c r="ID291" s="154">
        <f t="shared" si="527"/>
        <v>0</v>
      </c>
      <c r="IE291" s="154">
        <f t="shared" si="527"/>
        <v>0</v>
      </c>
      <c r="IF291" s="154">
        <f t="shared" si="527"/>
        <v>0</v>
      </c>
      <c r="IG291" s="154">
        <f t="shared" si="527"/>
        <v>0</v>
      </c>
      <c r="IH291" s="154">
        <f t="shared" si="527"/>
        <v>0</v>
      </c>
      <c r="II291" s="154">
        <f t="shared" si="527"/>
        <v>0</v>
      </c>
      <c r="IJ291" s="154">
        <f t="shared" si="527"/>
        <v>0</v>
      </c>
      <c r="IK291" s="154">
        <f t="shared" si="527"/>
        <v>0</v>
      </c>
      <c r="IL291" s="154">
        <f t="shared" si="527"/>
        <v>0</v>
      </c>
      <c r="IM291" s="154">
        <f t="shared" si="527"/>
        <v>0</v>
      </c>
      <c r="IN291" s="154">
        <f t="shared" si="527"/>
        <v>0</v>
      </c>
      <c r="IO291" s="154">
        <f t="shared" si="527"/>
        <v>0</v>
      </c>
      <c r="IP291" s="154">
        <f t="shared" si="527"/>
        <v>0</v>
      </c>
      <c r="IQ291" s="154">
        <f t="shared" si="527"/>
        <v>0</v>
      </c>
      <c r="IR291" s="154">
        <f t="shared" si="527"/>
        <v>0</v>
      </c>
      <c r="IS291" s="154">
        <f t="shared" si="527"/>
        <v>0</v>
      </c>
      <c r="IT291" s="154">
        <f t="shared" si="527"/>
        <v>0</v>
      </c>
      <c r="IU291" s="154">
        <f t="shared" si="527"/>
        <v>0</v>
      </c>
      <c r="IV291" s="154">
        <f t="shared" si="527"/>
        <v>0</v>
      </c>
      <c r="IW291" s="154">
        <f t="shared" si="527"/>
        <v>0</v>
      </c>
      <c r="IX291" s="154">
        <f t="shared" si="527"/>
        <v>0</v>
      </c>
      <c r="IY291" s="154">
        <f t="shared" si="527"/>
        <v>0</v>
      </c>
      <c r="IZ291" s="154">
        <f t="shared" si="527"/>
        <v>0</v>
      </c>
      <c r="JA291" s="154">
        <f t="shared" ref="JA291:LL291" si="528">IF(JA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JB291" s="154">
        <f t="shared" si="528"/>
        <v>0</v>
      </c>
      <c r="JC291" s="154">
        <f t="shared" si="528"/>
        <v>0</v>
      </c>
      <c r="JD291" s="154">
        <f t="shared" si="528"/>
        <v>0</v>
      </c>
      <c r="JE291" s="154">
        <f t="shared" si="528"/>
        <v>0</v>
      </c>
      <c r="JF291" s="154">
        <f t="shared" si="528"/>
        <v>0</v>
      </c>
      <c r="JG291" s="154">
        <f t="shared" si="528"/>
        <v>0</v>
      </c>
      <c r="JH291" s="154">
        <f t="shared" si="528"/>
        <v>0</v>
      </c>
      <c r="JI291" s="154">
        <f t="shared" si="528"/>
        <v>0</v>
      </c>
      <c r="JJ291" s="154">
        <f t="shared" si="528"/>
        <v>0</v>
      </c>
      <c r="JK291" s="154">
        <f t="shared" si="528"/>
        <v>0</v>
      </c>
      <c r="JL291" s="154">
        <f t="shared" si="528"/>
        <v>0</v>
      </c>
      <c r="JM291" s="154">
        <f t="shared" si="528"/>
        <v>0</v>
      </c>
      <c r="JN291" s="154">
        <f t="shared" si="528"/>
        <v>0</v>
      </c>
      <c r="JO291" s="154">
        <f t="shared" si="528"/>
        <v>0</v>
      </c>
      <c r="JP291" s="154">
        <f t="shared" si="528"/>
        <v>0</v>
      </c>
      <c r="JQ291" s="154">
        <f t="shared" si="528"/>
        <v>0</v>
      </c>
      <c r="JR291" s="154">
        <f t="shared" si="528"/>
        <v>0</v>
      </c>
      <c r="JS291" s="154">
        <f t="shared" si="528"/>
        <v>0</v>
      </c>
      <c r="JT291" s="154">
        <f t="shared" si="528"/>
        <v>0</v>
      </c>
      <c r="JU291" s="154">
        <f t="shared" si="528"/>
        <v>0</v>
      </c>
      <c r="JV291" s="154">
        <f t="shared" si="528"/>
        <v>0</v>
      </c>
      <c r="JW291" s="154">
        <f t="shared" si="528"/>
        <v>0</v>
      </c>
      <c r="JX291" s="154">
        <f t="shared" si="528"/>
        <v>0</v>
      </c>
      <c r="JY291" s="154">
        <f t="shared" si="528"/>
        <v>0</v>
      </c>
      <c r="JZ291" s="154">
        <f t="shared" si="528"/>
        <v>0</v>
      </c>
      <c r="KA291" s="154">
        <f t="shared" si="528"/>
        <v>0</v>
      </c>
      <c r="KB291" s="154">
        <f t="shared" si="528"/>
        <v>0</v>
      </c>
      <c r="KC291" s="154">
        <f t="shared" si="528"/>
        <v>0</v>
      </c>
      <c r="KD291" s="154">
        <f t="shared" si="528"/>
        <v>0</v>
      </c>
      <c r="KE291" s="154">
        <f t="shared" si="528"/>
        <v>0</v>
      </c>
      <c r="KF291" s="154">
        <f t="shared" si="528"/>
        <v>0</v>
      </c>
      <c r="KG291" s="154">
        <f t="shared" si="528"/>
        <v>0</v>
      </c>
      <c r="KH291" s="154">
        <f t="shared" si="528"/>
        <v>0</v>
      </c>
      <c r="KI291" s="154">
        <f t="shared" si="528"/>
        <v>0</v>
      </c>
      <c r="KJ291" s="154">
        <f t="shared" si="528"/>
        <v>0</v>
      </c>
      <c r="KK291" s="154">
        <f t="shared" si="528"/>
        <v>0</v>
      </c>
      <c r="KL291" s="154">
        <f t="shared" si="528"/>
        <v>0</v>
      </c>
      <c r="KM291" s="154">
        <f t="shared" si="528"/>
        <v>0</v>
      </c>
      <c r="KN291" s="154">
        <f t="shared" si="528"/>
        <v>0</v>
      </c>
      <c r="KO291" s="154">
        <f t="shared" si="528"/>
        <v>0</v>
      </c>
      <c r="KP291" s="154">
        <f t="shared" si="528"/>
        <v>0</v>
      </c>
      <c r="KQ291" s="154">
        <f t="shared" si="528"/>
        <v>0</v>
      </c>
      <c r="KR291" s="154">
        <f t="shared" si="528"/>
        <v>0</v>
      </c>
      <c r="KS291" s="154">
        <f t="shared" si="528"/>
        <v>0</v>
      </c>
      <c r="KT291" s="154">
        <f t="shared" si="528"/>
        <v>0</v>
      </c>
      <c r="KU291" s="154">
        <f t="shared" si="528"/>
        <v>0</v>
      </c>
      <c r="KV291" s="154">
        <f t="shared" si="528"/>
        <v>0</v>
      </c>
      <c r="KW291" s="154">
        <f t="shared" si="528"/>
        <v>0</v>
      </c>
      <c r="KX291" s="154">
        <f t="shared" si="528"/>
        <v>0</v>
      </c>
      <c r="KY291" s="154">
        <f t="shared" si="528"/>
        <v>0</v>
      </c>
      <c r="KZ291" s="154">
        <f t="shared" si="528"/>
        <v>0</v>
      </c>
      <c r="LA291" s="154">
        <f t="shared" si="528"/>
        <v>0</v>
      </c>
      <c r="LB291" s="154">
        <f t="shared" si="528"/>
        <v>0</v>
      </c>
      <c r="LC291" s="154">
        <f t="shared" si="528"/>
        <v>0</v>
      </c>
      <c r="LD291" s="154">
        <f t="shared" si="528"/>
        <v>0</v>
      </c>
      <c r="LE291" s="154">
        <f t="shared" si="528"/>
        <v>0</v>
      </c>
      <c r="LF291" s="154">
        <f t="shared" si="528"/>
        <v>0</v>
      </c>
      <c r="LG291" s="154">
        <f t="shared" si="528"/>
        <v>0</v>
      </c>
      <c r="LH291" s="154">
        <f t="shared" si="528"/>
        <v>0</v>
      </c>
      <c r="LI291" s="154">
        <f t="shared" si="528"/>
        <v>0</v>
      </c>
      <c r="LJ291" s="154">
        <f t="shared" si="528"/>
        <v>0</v>
      </c>
      <c r="LK291" s="154">
        <f t="shared" si="528"/>
        <v>0</v>
      </c>
      <c r="LL291" s="154">
        <f t="shared" si="528"/>
        <v>0</v>
      </c>
      <c r="LM291" s="154">
        <f t="shared" ref="LM291:NK291" si="529">IF(LM$165=EOMONTH($E115,$R115*(1-$O115)),SUMIFS($D284:$NK284,$D$165:$NK$165,"&gt;"&amp;EOMONTH($E115,$R115*(1-$O115)+$S115*(1-$O115)+$T115*$O115),$D$165:$NK$165,"&lt;="&amp;EOMONTH($E115,$R115*(1-$O115)+60))*-($AF115*(1-$O115)+$AH115*$O115)+SUMIFS($D284:$NK284,$D$165:$NK$165,"&gt;"&amp;EOMONTH($E115,$R115*(1-$O115)+60),$D$165:$NK$165,"&lt;="&amp;EOMONTH($E115,$R115*(1-$O115)+300))*-($AG115*(1-$O115)+$AI115*$O115),0)</f>
        <v>0</v>
      </c>
      <c r="LN291" s="154">
        <f t="shared" si="529"/>
        <v>0</v>
      </c>
      <c r="LO291" s="154">
        <f t="shared" si="529"/>
        <v>0</v>
      </c>
      <c r="LP291" s="154">
        <f t="shared" si="529"/>
        <v>0</v>
      </c>
      <c r="LQ291" s="154">
        <f t="shared" si="529"/>
        <v>0</v>
      </c>
      <c r="LR291" s="154">
        <f t="shared" si="529"/>
        <v>0</v>
      </c>
      <c r="LS291" s="154">
        <f t="shared" si="529"/>
        <v>0</v>
      </c>
      <c r="LT291" s="154">
        <f t="shared" si="529"/>
        <v>0</v>
      </c>
      <c r="LU291" s="154">
        <f t="shared" si="529"/>
        <v>0</v>
      </c>
      <c r="LV291" s="154">
        <f t="shared" si="529"/>
        <v>0</v>
      </c>
      <c r="LW291" s="154">
        <f t="shared" si="529"/>
        <v>0</v>
      </c>
      <c r="LX291" s="154">
        <f t="shared" si="529"/>
        <v>0</v>
      </c>
      <c r="LY291" s="154">
        <f t="shared" si="529"/>
        <v>0</v>
      </c>
      <c r="LZ291" s="154">
        <f t="shared" si="529"/>
        <v>0</v>
      </c>
      <c r="MA291" s="154">
        <f t="shared" si="529"/>
        <v>0</v>
      </c>
      <c r="MB291" s="154">
        <f t="shared" si="529"/>
        <v>0</v>
      </c>
      <c r="MC291" s="154">
        <f t="shared" si="529"/>
        <v>0</v>
      </c>
      <c r="MD291" s="154">
        <f t="shared" si="529"/>
        <v>0</v>
      </c>
      <c r="ME291" s="154">
        <f t="shared" si="529"/>
        <v>0</v>
      </c>
      <c r="MF291" s="154">
        <f t="shared" si="529"/>
        <v>0</v>
      </c>
      <c r="MG291" s="154">
        <f t="shared" si="529"/>
        <v>0</v>
      </c>
      <c r="MH291" s="154">
        <f t="shared" si="529"/>
        <v>0</v>
      </c>
      <c r="MI291" s="154">
        <f t="shared" si="529"/>
        <v>0</v>
      </c>
      <c r="MJ291" s="154">
        <f t="shared" si="529"/>
        <v>0</v>
      </c>
      <c r="MK291" s="154">
        <f t="shared" si="529"/>
        <v>0</v>
      </c>
      <c r="ML291" s="154">
        <f t="shared" si="529"/>
        <v>0</v>
      </c>
      <c r="MM291" s="154">
        <f t="shared" si="529"/>
        <v>0</v>
      </c>
      <c r="MN291" s="154">
        <f t="shared" si="529"/>
        <v>0</v>
      </c>
      <c r="MO291" s="154">
        <f t="shared" si="529"/>
        <v>0</v>
      </c>
      <c r="MP291" s="154">
        <f t="shared" si="529"/>
        <v>0</v>
      </c>
      <c r="MQ291" s="154">
        <f t="shared" si="529"/>
        <v>0</v>
      </c>
      <c r="MR291" s="154">
        <f t="shared" si="529"/>
        <v>0</v>
      </c>
      <c r="MS291" s="154">
        <f t="shared" si="529"/>
        <v>0</v>
      </c>
      <c r="MT291" s="154">
        <f t="shared" si="529"/>
        <v>0</v>
      </c>
      <c r="MU291" s="154">
        <f t="shared" si="529"/>
        <v>0</v>
      </c>
      <c r="MV291" s="154">
        <f t="shared" si="529"/>
        <v>0</v>
      </c>
      <c r="MW291" s="154">
        <f t="shared" si="529"/>
        <v>0</v>
      </c>
      <c r="MX291" s="154">
        <f t="shared" si="529"/>
        <v>0</v>
      </c>
      <c r="MY291" s="154">
        <f t="shared" si="529"/>
        <v>0</v>
      </c>
      <c r="MZ291" s="154">
        <f t="shared" si="529"/>
        <v>0</v>
      </c>
      <c r="NA291" s="154">
        <f t="shared" si="529"/>
        <v>0</v>
      </c>
      <c r="NB291" s="154">
        <f t="shared" si="529"/>
        <v>0</v>
      </c>
      <c r="NC291" s="154">
        <f t="shared" si="529"/>
        <v>0</v>
      </c>
      <c r="ND291" s="154">
        <f t="shared" si="529"/>
        <v>0</v>
      </c>
      <c r="NE291" s="154">
        <f t="shared" si="529"/>
        <v>0</v>
      </c>
      <c r="NF291" s="154">
        <f t="shared" si="529"/>
        <v>0</v>
      </c>
      <c r="NG291" s="154">
        <f t="shared" si="529"/>
        <v>0</v>
      </c>
      <c r="NH291" s="154">
        <f t="shared" si="529"/>
        <v>0</v>
      </c>
      <c r="NI291" s="154">
        <f t="shared" si="529"/>
        <v>0</v>
      </c>
      <c r="NJ291" s="154">
        <f t="shared" si="529"/>
        <v>0</v>
      </c>
      <c r="NK291" s="157">
        <f t="shared" si="529"/>
        <v>0</v>
      </c>
    </row>
    <row r="292" spans="1:375" x14ac:dyDescent="0.25">
      <c r="A292" s="158">
        <f t="shared" ca="1" si="475"/>
        <v>2516424.6447762186</v>
      </c>
      <c r="B292" s="162"/>
      <c r="C292" s="159" t="s">
        <v>151</v>
      </c>
      <c r="D292" s="160">
        <f ca="1">SUM(D287:D291)</f>
        <v>18423.522617689301</v>
      </c>
      <c r="E292" s="160">
        <f t="shared" ref="E292:BP292" ca="1" si="530">SUM(E287:E291)</f>
        <v>18424.464198731359</v>
      </c>
      <c r="F292" s="160">
        <f t="shared" si="530"/>
        <v>0</v>
      </c>
      <c r="G292" s="160">
        <f t="shared" si="530"/>
        <v>0</v>
      </c>
      <c r="H292" s="160">
        <f t="shared" si="530"/>
        <v>-289977.17363506404</v>
      </c>
      <c r="I292" s="160">
        <f t="shared" ca="1" si="530"/>
        <v>2555.0255988070789</v>
      </c>
      <c r="J292" s="160">
        <f t="shared" ca="1" si="530"/>
        <v>19266.727989213588</v>
      </c>
      <c r="K292" s="160">
        <f t="shared" ca="1" si="530"/>
        <v>19267.683589603148</v>
      </c>
      <c r="L292" s="160">
        <f t="shared" ca="1" si="530"/>
        <v>19268.64154676106</v>
      </c>
      <c r="M292" s="160">
        <f t="shared" ca="1" si="530"/>
        <v>19269.601866499757</v>
      </c>
      <c r="N292" s="160">
        <f t="shared" ca="1" si="530"/>
        <v>19270.564554645996</v>
      </c>
      <c r="O292" s="160">
        <f t="shared" ca="1" si="530"/>
        <v>19283.09920253314</v>
      </c>
      <c r="P292" s="160">
        <f t="shared" ca="1" si="530"/>
        <v>19321.899265299515</v>
      </c>
      <c r="Q292" s="160">
        <f t="shared" ca="1" si="530"/>
        <v>19824.19156800245</v>
      </c>
      <c r="R292" s="160">
        <f t="shared" ca="1" si="530"/>
        <v>19825.163788334416</v>
      </c>
      <c r="S292" s="160">
        <f t="shared" ca="1" si="530"/>
        <v>19826.138406424001</v>
      </c>
      <c r="T292" s="160">
        <f t="shared" ca="1" si="530"/>
        <v>19827.115428184719</v>
      </c>
      <c r="U292" s="160">
        <f t="shared" ca="1" si="530"/>
        <v>19828.094859544672</v>
      </c>
      <c r="V292" s="160">
        <f t="shared" ca="1" si="530"/>
        <v>19829.076706446584</v>
      </c>
      <c r="W292" s="160">
        <f t="shared" ca="1" si="530"/>
        <v>19830.060974847827</v>
      </c>
      <c r="X292" s="160">
        <f t="shared" ca="1" si="530"/>
        <v>19831.04767072048</v>
      </c>
      <c r="Y292" s="160">
        <f t="shared" ca="1" si="530"/>
        <v>19832.036800051337</v>
      </c>
      <c r="Z292" s="160">
        <f t="shared" ca="1" si="530"/>
        <v>19833.028368841962</v>
      </c>
      <c r="AA292" s="160">
        <f t="shared" ca="1" si="530"/>
        <v>19845.93905616572</v>
      </c>
      <c r="AB292" s="160">
        <f t="shared" ca="1" si="530"/>
        <v>20966.656543231231</v>
      </c>
      <c r="AC292" s="160">
        <f t="shared" ca="1" si="530"/>
        <v>21484.017615015251</v>
      </c>
      <c r="AD292" s="160">
        <f t="shared" ca="1" si="530"/>
        <v>21485.019001957178</v>
      </c>
      <c r="AE292" s="160">
        <f t="shared" ca="1" si="530"/>
        <v>21486.022858589451</v>
      </c>
      <c r="AF292" s="160">
        <f t="shared" ca="1" si="530"/>
        <v>21487.029191002988</v>
      </c>
      <c r="AG292" s="160">
        <f t="shared" ca="1" si="530"/>
        <v>21488.038005303741</v>
      </c>
      <c r="AH292" s="160">
        <f t="shared" ca="1" si="530"/>
        <v>21489.04930761271</v>
      </c>
      <c r="AI292" s="160">
        <f t="shared" ca="1" si="530"/>
        <v>21490.06310406599</v>
      </c>
      <c r="AJ292" s="160">
        <f t="shared" ca="1" si="530"/>
        <v>21491.079400814822</v>
      </c>
      <c r="AK292" s="160">
        <f t="shared" ca="1" si="530"/>
        <v>21492.098204025606</v>
      </c>
      <c r="AL292" s="160">
        <f t="shared" ca="1" si="530"/>
        <v>21493.119519879951</v>
      </c>
      <c r="AM292" s="160">
        <f t="shared" ca="1" si="530"/>
        <v>21505.125509586713</v>
      </c>
      <c r="AN292" s="160">
        <f t="shared" ca="1" si="530"/>
        <v>21567.268047852682</v>
      </c>
      <c r="AO292" s="160">
        <f t="shared" ca="1" si="530"/>
        <v>22101.441970026935</v>
      </c>
      <c r="AP292" s="160">
        <f t="shared" ca="1" si="530"/>
        <v>22102.473398577116</v>
      </c>
      <c r="AQ292" s="160">
        <f t="shared" ca="1" si="530"/>
        <v>22103.507370908359</v>
      </c>
      <c r="AR292" s="160">
        <f t="shared" ca="1" si="530"/>
        <v>22104.543893294303</v>
      </c>
      <c r="AS292" s="160">
        <f t="shared" ca="1" si="530"/>
        <v>22105.58297202408</v>
      </c>
      <c r="AT292" s="160">
        <f t="shared" ca="1" si="530"/>
        <v>22106.624613402317</v>
      </c>
      <c r="AU292" s="160">
        <f t="shared" ca="1" si="530"/>
        <v>22107.668823749198</v>
      </c>
      <c r="AV292" s="160">
        <f t="shared" ca="1" si="530"/>
        <v>22108.715609400493</v>
      </c>
      <c r="AW292" s="160">
        <f t="shared" ca="1" si="530"/>
        <v>22109.7649767076</v>
      </c>
      <c r="AX292" s="160">
        <f t="shared" ca="1" si="530"/>
        <v>22110.816932037575</v>
      </c>
      <c r="AY292" s="160">
        <f t="shared" ca="1" si="530"/>
        <v>22123.183101435541</v>
      </c>
      <c r="AZ292" s="160">
        <f t="shared" ca="1" si="530"/>
        <v>22186.647992380713</v>
      </c>
      <c r="BA292" s="160">
        <f t="shared" ca="1" si="530"/>
        <v>22736.847132220188</v>
      </c>
      <c r="BB292" s="160">
        <f t="shared" ca="1" si="530"/>
        <v>22737.909503626877</v>
      </c>
      <c r="BC292" s="160">
        <f t="shared" ca="1" si="530"/>
        <v>22738.974495128052</v>
      </c>
      <c r="BD292" s="160">
        <f t="shared" ca="1" si="530"/>
        <v>22740.042113185576</v>
      </c>
      <c r="BE292" s="160">
        <f t="shared" ca="1" si="530"/>
        <v>22741.112364277244</v>
      </c>
      <c r="BF292" s="160">
        <f t="shared" ca="1" si="530"/>
        <v>22742.185254896827</v>
      </c>
      <c r="BG292" s="160">
        <f t="shared" ca="1" si="530"/>
        <v>22743.260791554116</v>
      </c>
      <c r="BH292" s="160">
        <f t="shared" ca="1" si="530"/>
        <v>22744.338980774952</v>
      </c>
      <c r="BI292" s="160">
        <f t="shared" ca="1" si="530"/>
        <v>22745.419829101269</v>
      </c>
      <c r="BJ292" s="160">
        <f t="shared" ca="1" si="530"/>
        <v>22746.503343091143</v>
      </c>
      <c r="BK292" s="160">
        <f t="shared" ca="1" si="530"/>
        <v>22759.240497571052</v>
      </c>
      <c r="BL292" s="160">
        <f t="shared" ca="1" si="530"/>
        <v>22824.056573306425</v>
      </c>
      <c r="BM292" s="160">
        <f t="shared" ca="1" si="530"/>
        <v>23390.761687341084</v>
      </c>
      <c r="BN292" s="160">
        <f t="shared" ca="1" si="530"/>
        <v>23391.855929889978</v>
      </c>
      <c r="BO292" s="160">
        <f t="shared" ca="1" si="530"/>
        <v>23392.952871136189</v>
      </c>
      <c r="BP292" s="160">
        <f t="shared" ca="1" si="530"/>
        <v>23394.052517735439</v>
      </c>
      <c r="BQ292" s="160">
        <f t="shared" ref="BQ292:EB292" ca="1" si="531">SUM(BQ287:BQ291)</f>
        <v>23395.154876359855</v>
      </c>
      <c r="BR292" s="160">
        <f t="shared" ca="1" si="531"/>
        <v>23396.259953698027</v>
      </c>
      <c r="BS292" s="160">
        <f t="shared" ca="1" si="531"/>
        <v>23397.367756455034</v>
      </c>
      <c r="BT292" s="160">
        <f t="shared" ca="1" si="531"/>
        <v>23398.478291352494</v>
      </c>
      <c r="BU292" s="160">
        <f t="shared" ca="1" si="531"/>
        <v>23399.591565128601</v>
      </c>
      <c r="BV292" s="160">
        <f t="shared" ca="1" si="531"/>
        <v>23400.707584538173</v>
      </c>
      <c r="BW292" s="160">
        <f t="shared" ca="1" si="531"/>
        <v>23413.826853652477</v>
      </c>
      <c r="BX292" s="160">
        <f t="shared" ca="1" si="531"/>
        <v>23480.023594482998</v>
      </c>
      <c r="BY292" s="160">
        <f t="shared" ca="1" si="531"/>
        <v>24063.7298619387</v>
      </c>
      <c r="BZ292" s="160">
        <f t="shared" ca="1" si="531"/>
        <v>24064.856931764058</v>
      </c>
      <c r="CA292" s="160">
        <f t="shared" ca="1" si="531"/>
        <v>24065.986781247655</v>
      </c>
      <c r="CB292" s="160">
        <f t="shared" ca="1" si="531"/>
        <v>24067.119417244881</v>
      </c>
      <c r="CC292" s="160">
        <f t="shared" ca="1" si="531"/>
        <v>24068.254846628035</v>
      </c>
      <c r="CD292" s="160">
        <f t="shared" ca="1" si="531"/>
        <v>24069.393076286349</v>
      </c>
      <c r="CE292" s="160">
        <f t="shared" ca="1" si="531"/>
        <v>24070.534113126065</v>
      </c>
      <c r="CF292" s="160">
        <f t="shared" ca="1" si="531"/>
        <v>24071.677964070448</v>
      </c>
      <c r="CG292" s="160">
        <f t="shared" ca="1" si="531"/>
        <v>24072.824636059842</v>
      </c>
      <c r="CH292" s="160">
        <f t="shared" ca="1" si="531"/>
        <v>24073.9741360517</v>
      </c>
      <c r="CI292" s="160">
        <f t="shared" ca="1" si="531"/>
        <v>24087.486983239432</v>
      </c>
      <c r="CJ292" s="160">
        <f t="shared" ca="1" si="531"/>
        <v>24155.094532774419</v>
      </c>
      <c r="CK292" s="160">
        <f t="shared" ca="1" si="531"/>
        <v>24756.311988253794</v>
      </c>
      <c r="CL292" s="160">
        <f t="shared" ca="1" si="531"/>
        <v>24757.472870173911</v>
      </c>
      <c r="CM292" s="160">
        <f t="shared" ca="1" si="531"/>
        <v>24758.636615142015</v>
      </c>
      <c r="CN292" s="160">
        <f t="shared" ca="1" si="531"/>
        <v>24759.80323021916</v>
      </c>
      <c r="CO292" s="160">
        <f t="shared" ca="1" si="531"/>
        <v>24760.972722483806</v>
      </c>
      <c r="CP292" s="160">
        <f t="shared" ca="1" si="531"/>
        <v>24762.14509903187</v>
      </c>
      <c r="CQ292" s="160">
        <f t="shared" ca="1" si="531"/>
        <v>24763.320366976779</v>
      </c>
      <c r="CR292" s="160">
        <f t="shared" ca="1" si="531"/>
        <v>24764.498533449496</v>
      </c>
      <c r="CS292" s="160">
        <f t="shared" ca="1" si="531"/>
        <v>24765.679605598569</v>
      </c>
      <c r="CT292" s="160">
        <f t="shared" ca="1" si="531"/>
        <v>24766.863590590183</v>
      </c>
      <c r="CU292" s="160">
        <f t="shared" ca="1" si="531"/>
        <v>24780.781823193545</v>
      </c>
      <c r="CV292" s="160">
        <f t="shared" ca="1" si="531"/>
        <v>24849.831003823721</v>
      </c>
      <c r="CW292" s="160">
        <f t="shared" ca="1" si="531"/>
        <v>25469.08498296747</v>
      </c>
      <c r="CX292" s="160">
        <f t="shared" ca="1" si="531"/>
        <v>25470.280691345193</v>
      </c>
      <c r="CY292" s="160">
        <f t="shared" ca="1" si="531"/>
        <v>25471.479348662342</v>
      </c>
      <c r="CZ292" s="160">
        <f t="shared" ca="1" si="531"/>
        <v>25472.6809621918</v>
      </c>
      <c r="DA292" s="160">
        <f t="shared" ca="1" si="531"/>
        <v>25473.885539224386</v>
      </c>
      <c r="DB292" s="160">
        <f t="shared" ca="1" si="531"/>
        <v>25475.093087068894</v>
      </c>
      <c r="DC292" s="160">
        <f t="shared" ca="1" si="531"/>
        <v>25476.30361305215</v>
      </c>
      <c r="DD292" s="160">
        <f t="shared" ca="1" si="531"/>
        <v>25477.517124519047</v>
      </c>
      <c r="DE292" s="160">
        <f t="shared" ca="1" si="531"/>
        <v>25478.73362883259</v>
      </c>
      <c r="DF292" s="160">
        <f t="shared" ca="1" si="531"/>
        <v>25479.953133373954</v>
      </c>
      <c r="DG292" s="160">
        <f t="shared" ca="1" si="531"/>
        <v>25494.288912955417</v>
      </c>
      <c r="DH292" s="160">
        <f t="shared" ca="1" si="531"/>
        <v>25564.811241705822</v>
      </c>
      <c r="DI292" s="160">
        <f t="shared" ca="1" si="531"/>
        <v>26202.642840223889</v>
      </c>
      <c r="DJ292" s="160">
        <f t="shared" ca="1" si="531"/>
        <v>26203.874419852938</v>
      </c>
      <c r="DK292" s="160">
        <f t="shared" ca="1" si="531"/>
        <v>26205.109036889604</v>
      </c>
      <c r="DL292" s="160">
        <f t="shared" ca="1" si="531"/>
        <v>26206.346698824946</v>
      </c>
      <c r="DM292" s="160">
        <f t="shared" ca="1" si="531"/>
        <v>26207.587413168509</v>
      </c>
      <c r="DN292" s="160">
        <f t="shared" ca="1" si="531"/>
        <v>26208.831187448352</v>
      </c>
      <c r="DO292" s="160">
        <f t="shared" ca="1" si="531"/>
        <v>26210.078029211105</v>
      </c>
      <c r="DP292" s="160">
        <f t="shared" ca="1" si="531"/>
        <v>26211.327946022007</v>
      </c>
      <c r="DQ292" s="160">
        <f t="shared" ca="1" si="531"/>
        <v>26212.580945464961</v>
      </c>
      <c r="DR292" s="160">
        <f t="shared" ca="1" si="531"/>
        <v>26213.837035142562</v>
      </c>
      <c r="DS292" s="160">
        <f t="shared" ca="1" si="531"/>
        <v>26228.602888111473</v>
      </c>
      <c r="DT292" s="160">
        <f t="shared" ca="1" si="531"/>
        <v>26568.908145016423</v>
      </c>
      <c r="DU292" s="160">
        <f t="shared" ca="1" si="531"/>
        <v>27225.874691490029</v>
      </c>
      <c r="DV292" s="160">
        <f t="shared" ca="1" si="531"/>
        <v>27227.143218507954</v>
      </c>
      <c r="DW292" s="160">
        <f t="shared" ca="1" si="531"/>
        <v>27228.414874055718</v>
      </c>
      <c r="DX292" s="160">
        <f t="shared" ca="1" si="531"/>
        <v>27229.689665849121</v>
      </c>
      <c r="DY292" s="160">
        <f t="shared" si="531"/>
        <v>0</v>
      </c>
      <c r="DZ292" s="160">
        <f t="shared" si="531"/>
        <v>0</v>
      </c>
      <c r="EA292" s="160">
        <f t="shared" si="531"/>
        <v>0</v>
      </c>
      <c r="EB292" s="160">
        <f t="shared" si="531"/>
        <v>0</v>
      </c>
      <c r="EC292" s="160">
        <f t="shared" ref="EC292:GN292" si="532">SUM(EC287:EC291)</f>
        <v>0</v>
      </c>
      <c r="ED292" s="160">
        <f t="shared" si="532"/>
        <v>0</v>
      </c>
      <c r="EE292" s="160">
        <f t="shared" si="532"/>
        <v>0</v>
      </c>
      <c r="EF292" s="160">
        <f t="shared" si="532"/>
        <v>0</v>
      </c>
      <c r="EG292" s="160">
        <f t="shared" si="532"/>
        <v>0</v>
      </c>
      <c r="EH292" s="160">
        <f t="shared" si="532"/>
        <v>0</v>
      </c>
      <c r="EI292" s="160">
        <f t="shared" si="532"/>
        <v>0</v>
      </c>
      <c r="EJ292" s="160">
        <f t="shared" si="532"/>
        <v>0</v>
      </c>
      <c r="EK292" s="160">
        <f t="shared" si="532"/>
        <v>0</v>
      </c>
      <c r="EL292" s="160">
        <f t="shared" si="532"/>
        <v>0</v>
      </c>
      <c r="EM292" s="160">
        <f t="shared" si="532"/>
        <v>0</v>
      </c>
      <c r="EN292" s="160">
        <f t="shared" si="532"/>
        <v>0</v>
      </c>
      <c r="EO292" s="160">
        <f t="shared" si="532"/>
        <v>0</v>
      </c>
      <c r="EP292" s="160">
        <f t="shared" si="532"/>
        <v>0</v>
      </c>
      <c r="EQ292" s="160">
        <f t="shared" si="532"/>
        <v>0</v>
      </c>
      <c r="ER292" s="160">
        <f t="shared" si="532"/>
        <v>0</v>
      </c>
      <c r="ES292" s="160">
        <f t="shared" si="532"/>
        <v>0</v>
      </c>
      <c r="ET292" s="160">
        <f t="shared" si="532"/>
        <v>0</v>
      </c>
      <c r="EU292" s="160">
        <f t="shared" si="532"/>
        <v>0</v>
      </c>
      <c r="EV292" s="160">
        <f t="shared" si="532"/>
        <v>0</v>
      </c>
      <c r="EW292" s="160">
        <f t="shared" si="532"/>
        <v>0</v>
      </c>
      <c r="EX292" s="160">
        <f t="shared" si="532"/>
        <v>0</v>
      </c>
      <c r="EY292" s="160">
        <f t="shared" si="532"/>
        <v>0</v>
      </c>
      <c r="EZ292" s="160">
        <f t="shared" si="532"/>
        <v>0</v>
      </c>
      <c r="FA292" s="160">
        <f t="shared" si="532"/>
        <v>0</v>
      </c>
      <c r="FB292" s="160">
        <f t="shared" si="532"/>
        <v>0</v>
      </c>
      <c r="FC292" s="160">
        <f t="shared" si="532"/>
        <v>0</v>
      </c>
      <c r="FD292" s="160">
        <f t="shared" si="532"/>
        <v>0</v>
      </c>
      <c r="FE292" s="160">
        <f t="shared" si="532"/>
        <v>0</v>
      </c>
      <c r="FF292" s="160">
        <f t="shared" si="532"/>
        <v>0</v>
      </c>
      <c r="FG292" s="160">
        <f t="shared" si="532"/>
        <v>0</v>
      </c>
      <c r="FH292" s="160">
        <f t="shared" si="532"/>
        <v>0</v>
      </c>
      <c r="FI292" s="160">
        <f t="shared" si="532"/>
        <v>0</v>
      </c>
      <c r="FJ292" s="160">
        <f t="shared" si="532"/>
        <v>0</v>
      </c>
      <c r="FK292" s="160">
        <f t="shared" si="532"/>
        <v>0</v>
      </c>
      <c r="FL292" s="160">
        <f t="shared" si="532"/>
        <v>0</v>
      </c>
      <c r="FM292" s="160">
        <f t="shared" si="532"/>
        <v>0</v>
      </c>
      <c r="FN292" s="160">
        <f t="shared" si="532"/>
        <v>0</v>
      </c>
      <c r="FO292" s="160">
        <f t="shared" si="532"/>
        <v>0</v>
      </c>
      <c r="FP292" s="160">
        <f t="shared" si="532"/>
        <v>0</v>
      </c>
      <c r="FQ292" s="160">
        <f t="shared" si="532"/>
        <v>0</v>
      </c>
      <c r="FR292" s="160">
        <f t="shared" si="532"/>
        <v>0</v>
      </c>
      <c r="FS292" s="160">
        <f t="shared" si="532"/>
        <v>0</v>
      </c>
      <c r="FT292" s="160">
        <f t="shared" si="532"/>
        <v>0</v>
      </c>
      <c r="FU292" s="160">
        <f t="shared" si="532"/>
        <v>0</v>
      </c>
      <c r="FV292" s="160">
        <f t="shared" si="532"/>
        <v>0</v>
      </c>
      <c r="FW292" s="160">
        <f t="shared" si="532"/>
        <v>0</v>
      </c>
      <c r="FX292" s="160">
        <f t="shared" si="532"/>
        <v>0</v>
      </c>
      <c r="FY292" s="160">
        <f t="shared" si="532"/>
        <v>0</v>
      </c>
      <c r="FZ292" s="160">
        <f t="shared" si="532"/>
        <v>0</v>
      </c>
      <c r="GA292" s="160">
        <f t="shared" si="532"/>
        <v>0</v>
      </c>
      <c r="GB292" s="160">
        <f t="shared" si="532"/>
        <v>0</v>
      </c>
      <c r="GC292" s="160">
        <f t="shared" si="532"/>
        <v>0</v>
      </c>
      <c r="GD292" s="160">
        <f t="shared" si="532"/>
        <v>0</v>
      </c>
      <c r="GE292" s="160">
        <f t="shared" si="532"/>
        <v>0</v>
      </c>
      <c r="GF292" s="160">
        <f t="shared" si="532"/>
        <v>0</v>
      </c>
      <c r="GG292" s="160">
        <f t="shared" si="532"/>
        <v>0</v>
      </c>
      <c r="GH292" s="160">
        <f t="shared" si="532"/>
        <v>0</v>
      </c>
      <c r="GI292" s="160">
        <f t="shared" si="532"/>
        <v>0</v>
      </c>
      <c r="GJ292" s="160">
        <f t="shared" si="532"/>
        <v>0</v>
      </c>
      <c r="GK292" s="160">
        <f t="shared" si="532"/>
        <v>0</v>
      </c>
      <c r="GL292" s="160">
        <f t="shared" si="532"/>
        <v>0</v>
      </c>
      <c r="GM292" s="160">
        <f t="shared" si="532"/>
        <v>0</v>
      </c>
      <c r="GN292" s="160">
        <f t="shared" si="532"/>
        <v>0</v>
      </c>
      <c r="GO292" s="160">
        <f t="shared" ref="GO292:IZ292" si="533">SUM(GO287:GO291)</f>
        <v>0</v>
      </c>
      <c r="GP292" s="160">
        <f t="shared" si="533"/>
        <v>0</v>
      </c>
      <c r="GQ292" s="160">
        <f t="shared" si="533"/>
        <v>0</v>
      </c>
      <c r="GR292" s="160">
        <f t="shared" si="533"/>
        <v>0</v>
      </c>
      <c r="GS292" s="160">
        <f t="shared" si="533"/>
        <v>0</v>
      </c>
      <c r="GT292" s="160">
        <f t="shared" si="533"/>
        <v>0</v>
      </c>
      <c r="GU292" s="160">
        <f t="shared" si="533"/>
        <v>0</v>
      </c>
      <c r="GV292" s="160">
        <f t="shared" si="533"/>
        <v>0</v>
      </c>
      <c r="GW292" s="160">
        <f t="shared" si="533"/>
        <v>0</v>
      </c>
      <c r="GX292" s="160">
        <f t="shared" si="533"/>
        <v>0</v>
      </c>
      <c r="GY292" s="160">
        <f t="shared" si="533"/>
        <v>0</v>
      </c>
      <c r="GZ292" s="160">
        <f t="shared" si="533"/>
        <v>0</v>
      </c>
      <c r="HA292" s="160">
        <f t="shared" si="533"/>
        <v>0</v>
      </c>
      <c r="HB292" s="160">
        <f t="shared" si="533"/>
        <v>0</v>
      </c>
      <c r="HC292" s="160">
        <f t="shared" si="533"/>
        <v>0</v>
      </c>
      <c r="HD292" s="160">
        <f t="shared" si="533"/>
        <v>0</v>
      </c>
      <c r="HE292" s="160">
        <f t="shared" si="533"/>
        <v>0</v>
      </c>
      <c r="HF292" s="160">
        <f t="shared" si="533"/>
        <v>0</v>
      </c>
      <c r="HG292" s="160">
        <f t="shared" si="533"/>
        <v>0</v>
      </c>
      <c r="HH292" s="160">
        <f t="shared" si="533"/>
        <v>0</v>
      </c>
      <c r="HI292" s="160">
        <f t="shared" si="533"/>
        <v>0</v>
      </c>
      <c r="HJ292" s="160">
        <f t="shared" si="533"/>
        <v>0</v>
      </c>
      <c r="HK292" s="160">
        <f t="shared" si="533"/>
        <v>0</v>
      </c>
      <c r="HL292" s="160">
        <f t="shared" si="533"/>
        <v>0</v>
      </c>
      <c r="HM292" s="160">
        <f t="shared" si="533"/>
        <v>0</v>
      </c>
      <c r="HN292" s="160">
        <f t="shared" si="533"/>
        <v>0</v>
      </c>
      <c r="HO292" s="160">
        <f t="shared" si="533"/>
        <v>0</v>
      </c>
      <c r="HP292" s="160">
        <f t="shared" si="533"/>
        <v>0</v>
      </c>
      <c r="HQ292" s="160">
        <f t="shared" si="533"/>
        <v>0</v>
      </c>
      <c r="HR292" s="160">
        <f t="shared" si="533"/>
        <v>0</v>
      </c>
      <c r="HS292" s="160">
        <f t="shared" si="533"/>
        <v>0</v>
      </c>
      <c r="HT292" s="160">
        <f t="shared" si="533"/>
        <v>0</v>
      </c>
      <c r="HU292" s="160">
        <f t="shared" si="533"/>
        <v>0</v>
      </c>
      <c r="HV292" s="160">
        <f t="shared" si="533"/>
        <v>0</v>
      </c>
      <c r="HW292" s="160">
        <f t="shared" si="533"/>
        <v>0</v>
      </c>
      <c r="HX292" s="160">
        <f t="shared" si="533"/>
        <v>0</v>
      </c>
      <c r="HY292" s="160">
        <f t="shared" si="533"/>
        <v>0</v>
      </c>
      <c r="HZ292" s="160">
        <f t="shared" si="533"/>
        <v>0</v>
      </c>
      <c r="IA292" s="160">
        <f t="shared" si="533"/>
        <v>0</v>
      </c>
      <c r="IB292" s="160">
        <f t="shared" si="533"/>
        <v>0</v>
      </c>
      <c r="IC292" s="160">
        <f t="shared" si="533"/>
        <v>0</v>
      </c>
      <c r="ID292" s="160">
        <f t="shared" si="533"/>
        <v>0</v>
      </c>
      <c r="IE292" s="160">
        <f t="shared" si="533"/>
        <v>0</v>
      </c>
      <c r="IF292" s="160">
        <f t="shared" si="533"/>
        <v>0</v>
      </c>
      <c r="IG292" s="160">
        <f t="shared" si="533"/>
        <v>0</v>
      </c>
      <c r="IH292" s="160">
        <f t="shared" si="533"/>
        <v>0</v>
      </c>
      <c r="II292" s="160">
        <f t="shared" si="533"/>
        <v>0</v>
      </c>
      <c r="IJ292" s="160">
        <f t="shared" si="533"/>
        <v>0</v>
      </c>
      <c r="IK292" s="160">
        <f t="shared" si="533"/>
        <v>0</v>
      </c>
      <c r="IL292" s="160">
        <f t="shared" si="533"/>
        <v>0</v>
      </c>
      <c r="IM292" s="160">
        <f t="shared" si="533"/>
        <v>0</v>
      </c>
      <c r="IN292" s="160">
        <f t="shared" si="533"/>
        <v>0</v>
      </c>
      <c r="IO292" s="160">
        <f t="shared" si="533"/>
        <v>0</v>
      </c>
      <c r="IP292" s="160">
        <f t="shared" si="533"/>
        <v>0</v>
      </c>
      <c r="IQ292" s="160">
        <f t="shared" si="533"/>
        <v>0</v>
      </c>
      <c r="IR292" s="160">
        <f t="shared" si="533"/>
        <v>0</v>
      </c>
      <c r="IS292" s="160">
        <f t="shared" si="533"/>
        <v>0</v>
      </c>
      <c r="IT292" s="160">
        <f t="shared" si="533"/>
        <v>0</v>
      </c>
      <c r="IU292" s="160">
        <f t="shared" si="533"/>
        <v>0</v>
      </c>
      <c r="IV292" s="160">
        <f t="shared" si="533"/>
        <v>0</v>
      </c>
      <c r="IW292" s="160">
        <f t="shared" si="533"/>
        <v>0</v>
      </c>
      <c r="IX292" s="160">
        <f t="shared" si="533"/>
        <v>0</v>
      </c>
      <c r="IY292" s="160">
        <f t="shared" si="533"/>
        <v>0</v>
      </c>
      <c r="IZ292" s="160">
        <f t="shared" si="533"/>
        <v>0</v>
      </c>
      <c r="JA292" s="160">
        <f t="shared" ref="JA292:LL292" si="534">SUM(JA287:JA291)</f>
        <v>0</v>
      </c>
      <c r="JB292" s="160">
        <f t="shared" si="534"/>
        <v>0</v>
      </c>
      <c r="JC292" s="160">
        <f t="shared" si="534"/>
        <v>0</v>
      </c>
      <c r="JD292" s="160">
        <f t="shared" si="534"/>
        <v>0</v>
      </c>
      <c r="JE292" s="160">
        <f t="shared" si="534"/>
        <v>0</v>
      </c>
      <c r="JF292" s="160">
        <f t="shared" si="534"/>
        <v>0</v>
      </c>
      <c r="JG292" s="160">
        <f t="shared" si="534"/>
        <v>0</v>
      </c>
      <c r="JH292" s="160">
        <f t="shared" si="534"/>
        <v>0</v>
      </c>
      <c r="JI292" s="160">
        <f t="shared" si="534"/>
        <v>0</v>
      </c>
      <c r="JJ292" s="160">
        <f t="shared" si="534"/>
        <v>0</v>
      </c>
      <c r="JK292" s="160">
        <f t="shared" si="534"/>
        <v>0</v>
      </c>
      <c r="JL292" s="160">
        <f t="shared" si="534"/>
        <v>0</v>
      </c>
      <c r="JM292" s="160">
        <f t="shared" si="534"/>
        <v>0</v>
      </c>
      <c r="JN292" s="160">
        <f t="shared" si="534"/>
        <v>0</v>
      </c>
      <c r="JO292" s="160">
        <f t="shared" si="534"/>
        <v>0</v>
      </c>
      <c r="JP292" s="160">
        <f t="shared" si="534"/>
        <v>0</v>
      </c>
      <c r="JQ292" s="160">
        <f t="shared" si="534"/>
        <v>0</v>
      </c>
      <c r="JR292" s="160">
        <f t="shared" si="534"/>
        <v>0</v>
      </c>
      <c r="JS292" s="160">
        <f t="shared" si="534"/>
        <v>0</v>
      </c>
      <c r="JT292" s="160">
        <f t="shared" si="534"/>
        <v>0</v>
      </c>
      <c r="JU292" s="160">
        <f t="shared" si="534"/>
        <v>0</v>
      </c>
      <c r="JV292" s="160">
        <f t="shared" si="534"/>
        <v>0</v>
      </c>
      <c r="JW292" s="160">
        <f t="shared" si="534"/>
        <v>0</v>
      </c>
      <c r="JX292" s="160">
        <f t="shared" si="534"/>
        <v>0</v>
      </c>
      <c r="JY292" s="160">
        <f t="shared" si="534"/>
        <v>0</v>
      </c>
      <c r="JZ292" s="160">
        <f t="shared" si="534"/>
        <v>0</v>
      </c>
      <c r="KA292" s="160">
        <f t="shared" si="534"/>
        <v>0</v>
      </c>
      <c r="KB292" s="160">
        <f t="shared" si="534"/>
        <v>0</v>
      </c>
      <c r="KC292" s="160">
        <f t="shared" si="534"/>
        <v>0</v>
      </c>
      <c r="KD292" s="160">
        <f t="shared" si="534"/>
        <v>0</v>
      </c>
      <c r="KE292" s="160">
        <f t="shared" si="534"/>
        <v>0</v>
      </c>
      <c r="KF292" s="160">
        <f t="shared" si="534"/>
        <v>0</v>
      </c>
      <c r="KG292" s="160">
        <f t="shared" si="534"/>
        <v>0</v>
      </c>
      <c r="KH292" s="160">
        <f t="shared" si="534"/>
        <v>0</v>
      </c>
      <c r="KI292" s="160">
        <f t="shared" si="534"/>
        <v>0</v>
      </c>
      <c r="KJ292" s="160">
        <f t="shared" si="534"/>
        <v>0</v>
      </c>
      <c r="KK292" s="160">
        <f t="shared" si="534"/>
        <v>0</v>
      </c>
      <c r="KL292" s="160">
        <f t="shared" si="534"/>
        <v>0</v>
      </c>
      <c r="KM292" s="160">
        <f t="shared" si="534"/>
        <v>0</v>
      </c>
      <c r="KN292" s="160">
        <f t="shared" si="534"/>
        <v>0</v>
      </c>
      <c r="KO292" s="160">
        <f t="shared" si="534"/>
        <v>0</v>
      </c>
      <c r="KP292" s="160">
        <f t="shared" si="534"/>
        <v>0</v>
      </c>
      <c r="KQ292" s="160">
        <f t="shared" si="534"/>
        <v>0</v>
      </c>
      <c r="KR292" s="160">
        <f t="shared" si="534"/>
        <v>0</v>
      </c>
      <c r="KS292" s="160">
        <f t="shared" si="534"/>
        <v>0</v>
      </c>
      <c r="KT292" s="160">
        <f t="shared" si="534"/>
        <v>0</v>
      </c>
      <c r="KU292" s="160">
        <f t="shared" si="534"/>
        <v>0</v>
      </c>
      <c r="KV292" s="160">
        <f t="shared" si="534"/>
        <v>0</v>
      </c>
      <c r="KW292" s="160">
        <f t="shared" si="534"/>
        <v>0</v>
      </c>
      <c r="KX292" s="160">
        <f t="shared" si="534"/>
        <v>0</v>
      </c>
      <c r="KY292" s="160">
        <f t="shared" si="534"/>
        <v>0</v>
      </c>
      <c r="KZ292" s="160">
        <f t="shared" si="534"/>
        <v>0</v>
      </c>
      <c r="LA292" s="160">
        <f t="shared" si="534"/>
        <v>0</v>
      </c>
      <c r="LB292" s="160">
        <f t="shared" si="534"/>
        <v>0</v>
      </c>
      <c r="LC292" s="160">
        <f t="shared" si="534"/>
        <v>0</v>
      </c>
      <c r="LD292" s="160">
        <f t="shared" si="534"/>
        <v>0</v>
      </c>
      <c r="LE292" s="160">
        <f t="shared" si="534"/>
        <v>0</v>
      </c>
      <c r="LF292" s="160">
        <f t="shared" si="534"/>
        <v>0</v>
      </c>
      <c r="LG292" s="160">
        <f t="shared" si="534"/>
        <v>0</v>
      </c>
      <c r="LH292" s="160">
        <f t="shared" si="534"/>
        <v>0</v>
      </c>
      <c r="LI292" s="160">
        <f t="shared" si="534"/>
        <v>0</v>
      </c>
      <c r="LJ292" s="160">
        <f t="shared" si="534"/>
        <v>0</v>
      </c>
      <c r="LK292" s="160">
        <f t="shared" si="534"/>
        <v>0</v>
      </c>
      <c r="LL292" s="160">
        <f t="shared" si="534"/>
        <v>0</v>
      </c>
      <c r="LM292" s="160">
        <f t="shared" ref="LM292:NK292" si="535">SUM(LM287:LM291)</f>
        <v>0</v>
      </c>
      <c r="LN292" s="160">
        <f t="shared" si="535"/>
        <v>0</v>
      </c>
      <c r="LO292" s="160">
        <f t="shared" si="535"/>
        <v>0</v>
      </c>
      <c r="LP292" s="160">
        <f t="shared" si="535"/>
        <v>0</v>
      </c>
      <c r="LQ292" s="160">
        <f t="shared" si="535"/>
        <v>0</v>
      </c>
      <c r="LR292" s="160">
        <f t="shared" si="535"/>
        <v>0</v>
      </c>
      <c r="LS292" s="160">
        <f t="shared" si="535"/>
        <v>0</v>
      </c>
      <c r="LT292" s="160">
        <f t="shared" si="535"/>
        <v>0</v>
      </c>
      <c r="LU292" s="160">
        <f t="shared" si="535"/>
        <v>0</v>
      </c>
      <c r="LV292" s="160">
        <f t="shared" si="535"/>
        <v>0</v>
      </c>
      <c r="LW292" s="160">
        <f t="shared" si="535"/>
        <v>0</v>
      </c>
      <c r="LX292" s="160">
        <f t="shared" si="535"/>
        <v>0</v>
      </c>
      <c r="LY292" s="160">
        <f t="shared" si="535"/>
        <v>0</v>
      </c>
      <c r="LZ292" s="160">
        <f t="shared" si="535"/>
        <v>0</v>
      </c>
      <c r="MA292" s="160">
        <f t="shared" si="535"/>
        <v>0</v>
      </c>
      <c r="MB292" s="160">
        <f t="shared" si="535"/>
        <v>0</v>
      </c>
      <c r="MC292" s="160">
        <f t="shared" si="535"/>
        <v>0</v>
      </c>
      <c r="MD292" s="160">
        <f t="shared" si="535"/>
        <v>0</v>
      </c>
      <c r="ME292" s="160">
        <f t="shared" si="535"/>
        <v>0</v>
      </c>
      <c r="MF292" s="160">
        <f t="shared" si="535"/>
        <v>0</v>
      </c>
      <c r="MG292" s="160">
        <f t="shared" si="535"/>
        <v>0</v>
      </c>
      <c r="MH292" s="160">
        <f t="shared" si="535"/>
        <v>0</v>
      </c>
      <c r="MI292" s="160">
        <f t="shared" si="535"/>
        <v>0</v>
      </c>
      <c r="MJ292" s="160">
        <f t="shared" si="535"/>
        <v>0</v>
      </c>
      <c r="MK292" s="160">
        <f t="shared" si="535"/>
        <v>0</v>
      </c>
      <c r="ML292" s="160">
        <f t="shared" si="535"/>
        <v>0</v>
      </c>
      <c r="MM292" s="160">
        <f t="shared" si="535"/>
        <v>0</v>
      </c>
      <c r="MN292" s="160">
        <f t="shared" si="535"/>
        <v>0</v>
      </c>
      <c r="MO292" s="160">
        <f t="shared" si="535"/>
        <v>0</v>
      </c>
      <c r="MP292" s="160">
        <f t="shared" si="535"/>
        <v>0</v>
      </c>
      <c r="MQ292" s="160">
        <f t="shared" si="535"/>
        <v>0</v>
      </c>
      <c r="MR292" s="160">
        <f t="shared" si="535"/>
        <v>0</v>
      </c>
      <c r="MS292" s="160">
        <f t="shared" si="535"/>
        <v>0</v>
      </c>
      <c r="MT292" s="160">
        <f t="shared" si="535"/>
        <v>0</v>
      </c>
      <c r="MU292" s="160">
        <f t="shared" si="535"/>
        <v>0</v>
      </c>
      <c r="MV292" s="160">
        <f t="shared" si="535"/>
        <v>0</v>
      </c>
      <c r="MW292" s="160">
        <f t="shared" si="535"/>
        <v>0</v>
      </c>
      <c r="MX292" s="160">
        <f t="shared" si="535"/>
        <v>0</v>
      </c>
      <c r="MY292" s="160">
        <f t="shared" si="535"/>
        <v>0</v>
      </c>
      <c r="MZ292" s="160">
        <f t="shared" si="535"/>
        <v>0</v>
      </c>
      <c r="NA292" s="160">
        <f t="shared" si="535"/>
        <v>0</v>
      </c>
      <c r="NB292" s="160">
        <f t="shared" si="535"/>
        <v>0</v>
      </c>
      <c r="NC292" s="160">
        <f t="shared" si="535"/>
        <v>0</v>
      </c>
      <c r="ND292" s="160">
        <f t="shared" si="535"/>
        <v>0</v>
      </c>
      <c r="NE292" s="160">
        <f t="shared" si="535"/>
        <v>0</v>
      </c>
      <c r="NF292" s="160">
        <f t="shared" si="535"/>
        <v>0</v>
      </c>
      <c r="NG292" s="160">
        <f t="shared" si="535"/>
        <v>0</v>
      </c>
      <c r="NH292" s="160">
        <f t="shared" si="535"/>
        <v>0</v>
      </c>
      <c r="NI292" s="160">
        <f t="shared" si="535"/>
        <v>0</v>
      </c>
      <c r="NJ292" s="160">
        <f t="shared" si="535"/>
        <v>0</v>
      </c>
      <c r="NK292" s="161">
        <f t="shared" si="535"/>
        <v>0</v>
      </c>
    </row>
    <row r="293" spans="1:375" x14ac:dyDescent="0.25">
      <c r="C293" s="153"/>
      <c r="D293" s="154"/>
      <c r="E293" s="154"/>
      <c r="F293" s="154"/>
      <c r="G293" s="154"/>
      <c r="H293" s="154"/>
      <c r="I293" s="154"/>
      <c r="J293" s="154"/>
      <c r="K293" s="154"/>
      <c r="L293" s="154"/>
      <c r="M293" s="154"/>
      <c r="N293" s="154"/>
      <c r="O293" s="154"/>
      <c r="P293" s="154"/>
      <c r="Q293" s="154"/>
      <c r="R293" s="154"/>
      <c r="S293" s="154"/>
      <c r="T293" s="154"/>
      <c r="U293" s="154"/>
      <c r="V293" s="154"/>
      <c r="W293" s="154"/>
      <c r="X293" s="154"/>
      <c r="Y293" s="154"/>
      <c r="Z293" s="154"/>
      <c r="AA293" s="154"/>
      <c r="AB293" s="154"/>
      <c r="AC293" s="154"/>
      <c r="AD293" s="154"/>
      <c r="AE293" s="154"/>
      <c r="AF293" s="154"/>
      <c r="AG293" s="154"/>
      <c r="AH293" s="154"/>
      <c r="AI293" s="154"/>
      <c r="AJ293" s="154"/>
      <c r="AK293" s="154"/>
      <c r="AL293" s="154"/>
      <c r="AM293" s="154"/>
      <c r="AN293" s="154"/>
      <c r="AO293" s="154"/>
      <c r="AP293" s="154"/>
      <c r="AQ293" s="154"/>
      <c r="AR293" s="154"/>
      <c r="AS293" s="154"/>
      <c r="AT293" s="154"/>
      <c r="AU293" s="154"/>
      <c r="AV293" s="154"/>
      <c r="AW293" s="154"/>
      <c r="AX293" s="154"/>
      <c r="AY293" s="154"/>
      <c r="AZ293" s="154"/>
      <c r="BA293" s="154"/>
      <c r="BB293" s="154"/>
      <c r="BC293" s="154"/>
      <c r="BD293" s="154"/>
      <c r="BE293" s="154"/>
      <c r="BF293" s="154"/>
      <c r="BG293" s="154"/>
      <c r="BH293" s="154"/>
      <c r="BI293" s="154"/>
      <c r="BJ293" s="154"/>
      <c r="BK293" s="154"/>
      <c r="BL293" s="154"/>
      <c r="BM293" s="154"/>
      <c r="BN293" s="154"/>
      <c r="BO293" s="154"/>
      <c r="BP293" s="154"/>
      <c r="BQ293" s="154"/>
      <c r="BR293" s="154"/>
      <c r="BS293" s="154"/>
      <c r="BT293" s="154"/>
      <c r="BU293" s="154"/>
      <c r="BV293" s="154"/>
      <c r="BW293" s="154"/>
      <c r="BX293" s="154"/>
      <c r="BY293" s="154"/>
      <c r="BZ293" s="154"/>
      <c r="CA293" s="154"/>
      <c r="CB293" s="154"/>
      <c r="CC293" s="154"/>
      <c r="CD293" s="154"/>
      <c r="CE293" s="154"/>
      <c r="CF293" s="154"/>
      <c r="CG293" s="154"/>
      <c r="CH293" s="154"/>
      <c r="CI293" s="154"/>
      <c r="CJ293" s="154"/>
      <c r="CK293" s="154"/>
      <c r="CL293" s="154"/>
      <c r="CM293" s="154"/>
      <c r="CN293" s="154"/>
      <c r="CO293" s="154"/>
      <c r="CP293" s="154"/>
      <c r="CQ293" s="154"/>
      <c r="CR293" s="154"/>
      <c r="CS293" s="154"/>
      <c r="CT293" s="154"/>
      <c r="CU293" s="154"/>
      <c r="CV293" s="154"/>
      <c r="CW293" s="154"/>
      <c r="CX293" s="154"/>
      <c r="CY293" s="154"/>
      <c r="CZ293" s="154"/>
      <c r="DA293" s="154"/>
      <c r="DB293" s="154"/>
      <c r="DC293" s="154"/>
      <c r="DD293" s="154"/>
      <c r="DE293" s="154"/>
      <c r="DF293" s="154"/>
      <c r="DG293" s="154"/>
      <c r="DH293" s="154"/>
      <c r="DI293" s="154"/>
      <c r="DJ293" s="154"/>
      <c r="DK293" s="154"/>
      <c r="DL293" s="154"/>
      <c r="DM293" s="154"/>
      <c r="DN293" s="154"/>
      <c r="DO293" s="154"/>
      <c r="DP293" s="154"/>
      <c r="DQ293" s="154"/>
      <c r="DR293" s="154"/>
      <c r="DS293" s="154"/>
      <c r="DT293" s="154"/>
      <c r="DU293" s="154"/>
      <c r="DV293" s="154"/>
      <c r="DW293" s="154"/>
      <c r="DX293" s="154"/>
      <c r="DY293" s="154"/>
      <c r="DZ293" s="154"/>
      <c r="EA293" s="154"/>
      <c r="EB293" s="154"/>
      <c r="EC293" s="154"/>
      <c r="ED293" s="154"/>
      <c r="EE293" s="154"/>
      <c r="EF293" s="154"/>
      <c r="EG293" s="154"/>
      <c r="EH293" s="154"/>
      <c r="EI293" s="154"/>
      <c r="EJ293" s="154"/>
      <c r="EK293" s="154"/>
      <c r="EL293" s="154"/>
      <c r="EM293" s="154"/>
      <c r="EN293" s="154"/>
      <c r="EO293" s="154"/>
      <c r="EP293" s="154"/>
      <c r="EQ293" s="154"/>
      <c r="ER293" s="154"/>
      <c r="ES293" s="154"/>
      <c r="ET293" s="154"/>
      <c r="EU293" s="154"/>
      <c r="EV293" s="154"/>
      <c r="EW293" s="154"/>
      <c r="EX293" s="154"/>
      <c r="EY293" s="154"/>
      <c r="EZ293" s="154"/>
      <c r="FA293" s="154"/>
      <c r="FB293" s="154"/>
      <c r="FC293" s="154"/>
      <c r="FD293" s="154"/>
      <c r="FE293" s="154"/>
      <c r="FF293" s="154"/>
      <c r="FG293" s="154"/>
      <c r="FH293" s="154"/>
      <c r="FI293" s="154"/>
      <c r="FJ293" s="154"/>
      <c r="FK293" s="154"/>
      <c r="FL293" s="154"/>
      <c r="FM293" s="154"/>
      <c r="FN293" s="154"/>
      <c r="FO293" s="154"/>
      <c r="FP293" s="154"/>
      <c r="FQ293" s="154"/>
      <c r="FR293" s="154"/>
      <c r="FS293" s="154"/>
      <c r="FT293" s="154"/>
      <c r="FU293" s="154"/>
      <c r="FV293" s="154"/>
      <c r="FW293" s="154"/>
      <c r="FX293" s="154"/>
      <c r="FY293" s="154"/>
      <c r="FZ293" s="154"/>
      <c r="GA293" s="154"/>
      <c r="GB293" s="154"/>
      <c r="GC293" s="154"/>
      <c r="GD293" s="154"/>
      <c r="GE293" s="154"/>
      <c r="GF293" s="154"/>
      <c r="GG293" s="154"/>
      <c r="GH293" s="154"/>
      <c r="GI293" s="154"/>
      <c r="GJ293" s="154"/>
      <c r="GK293" s="154"/>
      <c r="GL293" s="154"/>
      <c r="GM293" s="154"/>
      <c r="GN293" s="154"/>
      <c r="GO293" s="154"/>
      <c r="GP293" s="154"/>
      <c r="GQ293" s="154"/>
      <c r="GR293" s="154"/>
      <c r="GS293" s="154"/>
      <c r="GT293" s="154"/>
      <c r="GU293" s="154"/>
      <c r="GV293" s="154"/>
      <c r="GW293" s="154"/>
      <c r="GX293" s="154"/>
      <c r="GY293" s="154"/>
      <c r="GZ293" s="154"/>
      <c r="HA293" s="154"/>
      <c r="HB293" s="154"/>
      <c r="HC293" s="154"/>
      <c r="HD293" s="154"/>
      <c r="HE293" s="154"/>
      <c r="HF293" s="154"/>
      <c r="HG293" s="154"/>
      <c r="HH293" s="154"/>
      <c r="HI293" s="154"/>
      <c r="HJ293" s="154"/>
      <c r="HK293" s="154"/>
      <c r="HL293" s="154"/>
      <c r="HM293" s="154"/>
      <c r="HN293" s="154"/>
      <c r="HO293" s="154"/>
      <c r="HP293" s="154"/>
      <c r="HQ293" s="154"/>
      <c r="HR293" s="154"/>
      <c r="HS293" s="154"/>
      <c r="HT293" s="154"/>
      <c r="HU293" s="154"/>
      <c r="HV293" s="154"/>
      <c r="HW293" s="154"/>
      <c r="HX293" s="154"/>
      <c r="HY293" s="154"/>
      <c r="HZ293" s="154"/>
      <c r="IA293" s="154"/>
      <c r="IB293" s="154"/>
      <c r="IC293" s="154"/>
      <c r="ID293" s="154"/>
      <c r="IE293" s="154"/>
      <c r="IF293" s="154"/>
      <c r="IG293" s="154"/>
      <c r="IH293" s="154"/>
      <c r="II293" s="154"/>
      <c r="IJ293" s="154"/>
      <c r="IK293" s="154"/>
      <c r="IL293" s="154"/>
      <c r="IM293" s="154"/>
      <c r="IN293" s="154"/>
      <c r="IO293" s="154"/>
      <c r="IP293" s="154"/>
      <c r="IQ293" s="154"/>
      <c r="IR293" s="154"/>
      <c r="IS293" s="154"/>
      <c r="IT293" s="154"/>
      <c r="IU293" s="154"/>
      <c r="IV293" s="154"/>
      <c r="IW293" s="154"/>
      <c r="IX293" s="154"/>
      <c r="IY293" s="154"/>
      <c r="IZ293" s="154"/>
      <c r="JA293" s="154"/>
      <c r="JB293" s="154"/>
      <c r="JC293" s="154"/>
      <c r="JD293" s="154"/>
      <c r="JE293" s="154"/>
      <c r="JF293" s="154"/>
      <c r="JG293" s="154"/>
      <c r="JH293" s="154"/>
      <c r="JI293" s="154"/>
      <c r="JJ293" s="154"/>
      <c r="JK293" s="154"/>
      <c r="JL293" s="154"/>
      <c r="JM293" s="154"/>
      <c r="JN293" s="154"/>
      <c r="JO293" s="154"/>
      <c r="JP293" s="154"/>
      <c r="JQ293" s="154"/>
      <c r="JR293" s="154"/>
      <c r="JS293" s="154"/>
      <c r="JT293" s="154"/>
      <c r="JU293" s="154"/>
      <c r="JV293" s="154"/>
      <c r="JW293" s="154"/>
      <c r="JX293" s="154"/>
      <c r="JY293" s="154"/>
      <c r="JZ293" s="154"/>
      <c r="KA293" s="154"/>
      <c r="KB293" s="154"/>
      <c r="KC293" s="154"/>
      <c r="KD293" s="154"/>
      <c r="KE293" s="154"/>
      <c r="KF293" s="154"/>
      <c r="KG293" s="154"/>
      <c r="KH293" s="154"/>
      <c r="KI293" s="154"/>
      <c r="KJ293" s="154"/>
      <c r="KK293" s="154"/>
      <c r="KL293" s="154"/>
      <c r="KM293" s="154"/>
      <c r="KN293" s="154"/>
      <c r="KO293" s="154"/>
      <c r="KP293" s="154"/>
      <c r="KQ293" s="154"/>
      <c r="KR293" s="154"/>
      <c r="KS293" s="154"/>
      <c r="KT293" s="154"/>
      <c r="KU293" s="154"/>
      <c r="KV293" s="154"/>
      <c r="KW293" s="154"/>
      <c r="KX293" s="154"/>
      <c r="KY293" s="154"/>
      <c r="KZ293" s="154"/>
      <c r="LA293" s="154"/>
      <c r="LB293" s="154"/>
      <c r="LC293" s="154"/>
      <c r="LD293" s="154"/>
      <c r="LE293" s="154"/>
      <c r="LF293" s="154"/>
      <c r="LG293" s="154"/>
      <c r="LH293" s="154"/>
      <c r="LI293" s="154"/>
      <c r="LJ293" s="154"/>
      <c r="LK293" s="154"/>
      <c r="LL293" s="154"/>
      <c r="LM293" s="154"/>
      <c r="LN293" s="154"/>
      <c r="LO293" s="154"/>
      <c r="LP293" s="154"/>
      <c r="LQ293" s="154"/>
      <c r="LR293" s="154"/>
      <c r="LS293" s="154"/>
      <c r="LT293" s="154"/>
      <c r="LU293" s="154"/>
      <c r="LV293" s="154"/>
      <c r="LW293" s="154"/>
      <c r="LX293" s="154"/>
      <c r="LY293" s="154"/>
      <c r="LZ293" s="154"/>
      <c r="MA293" s="154"/>
      <c r="MB293" s="154"/>
      <c r="MC293" s="154"/>
      <c r="MD293" s="154"/>
      <c r="ME293" s="154"/>
      <c r="MF293" s="154"/>
      <c r="MG293" s="154"/>
      <c r="MH293" s="154"/>
      <c r="MI293" s="154"/>
      <c r="MJ293" s="154"/>
      <c r="MK293" s="154"/>
      <c r="ML293" s="154"/>
      <c r="MM293" s="154"/>
      <c r="MN293" s="154"/>
      <c r="MO293" s="154"/>
      <c r="MP293" s="154"/>
      <c r="MQ293" s="154"/>
      <c r="MR293" s="154"/>
      <c r="MS293" s="154"/>
      <c r="MT293" s="154"/>
      <c r="MU293" s="154"/>
      <c r="MV293" s="154"/>
      <c r="MW293" s="154"/>
      <c r="MX293" s="154"/>
      <c r="MY293" s="154"/>
      <c r="MZ293" s="154"/>
      <c r="NA293" s="154"/>
      <c r="NB293" s="154"/>
      <c r="NC293" s="154"/>
      <c r="ND293" s="154"/>
      <c r="NE293" s="154"/>
      <c r="NF293" s="154"/>
      <c r="NG293" s="154"/>
      <c r="NH293" s="154"/>
      <c r="NI293" s="154"/>
      <c r="NJ293" s="154"/>
      <c r="NK293" s="154"/>
    </row>
    <row r="294" spans="1:375" x14ac:dyDescent="0.25">
      <c r="A294" s="19"/>
      <c r="B294" s="20"/>
      <c r="C294" s="146" t="s">
        <v>136</v>
      </c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/>
      <c r="HT294" s="20"/>
      <c r="HU294" s="20"/>
      <c r="HV294" s="20"/>
      <c r="HW294" s="20"/>
      <c r="HX294" s="20"/>
      <c r="HY294" s="20"/>
      <c r="HZ294" s="20"/>
      <c r="IA294" s="20"/>
      <c r="IB294" s="20"/>
      <c r="IC294" s="20"/>
      <c r="ID294" s="20"/>
      <c r="IE294" s="20"/>
      <c r="IF294" s="20"/>
      <c r="IG294" s="20"/>
      <c r="IH294" s="20"/>
      <c r="II294" s="20"/>
      <c r="IJ294" s="20"/>
      <c r="IK294" s="20"/>
      <c r="IL294" s="20"/>
      <c r="IM294" s="20"/>
      <c r="IN294" s="20"/>
      <c r="IO294" s="20"/>
      <c r="IP294" s="20"/>
      <c r="IQ294" s="20"/>
      <c r="IR294" s="20"/>
      <c r="IS294" s="20"/>
      <c r="IT294" s="20"/>
      <c r="IU294" s="20"/>
      <c r="IV294" s="20"/>
      <c r="IW294" s="20"/>
      <c r="IX294" s="20"/>
      <c r="IY294" s="20"/>
      <c r="IZ294" s="20"/>
      <c r="JA294" s="20"/>
      <c r="JB294" s="20"/>
      <c r="JC294" s="20"/>
      <c r="JD294" s="20"/>
      <c r="JE294" s="20"/>
      <c r="JF294" s="20"/>
      <c r="JG294" s="20"/>
      <c r="JH294" s="20"/>
      <c r="JI294" s="20"/>
      <c r="JJ294" s="20"/>
      <c r="JK294" s="20"/>
      <c r="JL294" s="20"/>
      <c r="JM294" s="20"/>
      <c r="JN294" s="20"/>
      <c r="JO294" s="20"/>
      <c r="JP294" s="20"/>
      <c r="JQ294" s="20"/>
      <c r="JR294" s="20"/>
      <c r="JS294" s="20"/>
      <c r="JT294" s="20"/>
      <c r="JU294" s="20"/>
      <c r="JV294" s="20"/>
      <c r="JW294" s="20"/>
      <c r="JX294" s="20"/>
      <c r="JY294" s="20"/>
      <c r="JZ294" s="20"/>
      <c r="KA294" s="20"/>
      <c r="KB294" s="20"/>
      <c r="KC294" s="20"/>
      <c r="KD294" s="20"/>
      <c r="KE294" s="20"/>
      <c r="KF294" s="20"/>
      <c r="KG294" s="20"/>
      <c r="KH294" s="20"/>
      <c r="KI294" s="20"/>
      <c r="KJ294" s="20"/>
      <c r="KK294" s="20"/>
      <c r="KL294" s="20"/>
      <c r="KM294" s="20"/>
      <c r="KN294" s="20"/>
      <c r="KO294" s="20"/>
      <c r="KP294" s="20"/>
      <c r="KQ294" s="20"/>
      <c r="KR294" s="20"/>
      <c r="KS294" s="20"/>
      <c r="KT294" s="20"/>
      <c r="KU294" s="20"/>
      <c r="KV294" s="20"/>
      <c r="KW294" s="20"/>
      <c r="KX294" s="20"/>
      <c r="KY294" s="20"/>
      <c r="KZ294" s="20"/>
      <c r="LA294" s="20"/>
      <c r="LB294" s="20"/>
      <c r="LC294" s="20"/>
      <c r="LD294" s="20"/>
      <c r="LE294" s="20"/>
      <c r="LF294" s="20"/>
      <c r="LG294" s="20"/>
      <c r="LH294" s="20"/>
      <c r="LI294" s="20"/>
      <c r="LJ294" s="20"/>
      <c r="LK294" s="20"/>
      <c r="LL294" s="20"/>
      <c r="LM294" s="20"/>
      <c r="LN294" s="20"/>
      <c r="LO294" s="20"/>
      <c r="LP294" s="20"/>
      <c r="LQ294" s="20"/>
      <c r="LR294" s="20"/>
      <c r="LS294" s="20"/>
      <c r="LT294" s="20"/>
      <c r="LU294" s="20"/>
      <c r="LV294" s="20"/>
      <c r="LW294" s="20"/>
      <c r="LX294" s="20"/>
      <c r="LY294" s="20"/>
      <c r="LZ294" s="20"/>
      <c r="MA294" s="20"/>
      <c r="MB294" s="20"/>
      <c r="MC294" s="20"/>
      <c r="MD294" s="20"/>
      <c r="ME294" s="20"/>
      <c r="MF294" s="20"/>
      <c r="MG294" s="20"/>
      <c r="MH294" s="20"/>
      <c r="MI294" s="20"/>
      <c r="MJ294" s="20"/>
      <c r="MK294" s="20"/>
      <c r="ML294" s="20"/>
      <c r="MM294" s="20"/>
      <c r="MN294" s="20"/>
      <c r="MO294" s="20"/>
      <c r="MP294" s="20"/>
      <c r="MQ294" s="20"/>
      <c r="MR294" s="20"/>
      <c r="MS294" s="20"/>
      <c r="MT294" s="20"/>
      <c r="MU294" s="20"/>
      <c r="MV294" s="20"/>
      <c r="MW294" s="20"/>
      <c r="MX294" s="20"/>
      <c r="MY294" s="20"/>
      <c r="MZ294" s="20"/>
      <c r="NA294" s="20"/>
      <c r="NB294" s="20"/>
      <c r="NC294" s="20"/>
      <c r="ND294" s="20"/>
      <c r="NE294" s="20"/>
      <c r="NF294" s="20"/>
      <c r="NG294" s="20"/>
      <c r="NH294" s="20"/>
      <c r="NI294" s="20"/>
      <c r="NJ294" s="20"/>
      <c r="NK294" s="147"/>
    </row>
    <row r="295" spans="1:375" x14ac:dyDescent="0.25">
      <c r="A295" s="62"/>
      <c r="B295" s="148" t="s">
        <v>152</v>
      </c>
      <c r="C295" s="149" t="str">
        <f>A131&amp;" / "&amp;C131</f>
        <v>900 / FedEx</v>
      </c>
      <c r="D295" s="150"/>
      <c r="E295" s="150"/>
      <c r="F295" s="150"/>
      <c r="G295" s="150"/>
      <c r="H295" s="150"/>
      <c r="I295" s="150"/>
      <c r="J295" s="150"/>
      <c r="K295" s="150"/>
      <c r="L295" s="150"/>
      <c r="M295" s="150"/>
      <c r="N295" s="150"/>
      <c r="O295" s="150"/>
      <c r="P295" s="150"/>
      <c r="Q295" s="150"/>
      <c r="R295" s="150"/>
      <c r="S295" s="150"/>
      <c r="T295" s="150"/>
      <c r="U295" s="150"/>
      <c r="V295" s="150"/>
      <c r="W295" s="150"/>
      <c r="X295" s="150"/>
      <c r="Y295" s="150"/>
      <c r="Z295" s="150"/>
      <c r="AA295" s="150"/>
      <c r="AB295" s="150"/>
      <c r="AC295" s="150"/>
      <c r="AD295" s="150"/>
      <c r="AE295" s="150"/>
      <c r="AF295" s="150"/>
      <c r="AG295" s="150"/>
      <c r="AH295" s="150"/>
      <c r="AI295" s="150"/>
      <c r="AJ295" s="150"/>
      <c r="AK295" s="150"/>
      <c r="AL295" s="150"/>
      <c r="AM295" s="150"/>
      <c r="AN295" s="150"/>
      <c r="AO295" s="150"/>
      <c r="AP295" s="150"/>
      <c r="AQ295" s="150"/>
      <c r="AR295" s="150"/>
      <c r="AS295" s="150"/>
      <c r="AT295" s="150"/>
      <c r="AU295" s="150"/>
      <c r="AV295" s="150"/>
      <c r="AW295" s="150"/>
      <c r="AX295" s="150"/>
      <c r="AY295" s="150"/>
      <c r="AZ295" s="150"/>
      <c r="BA295" s="150"/>
      <c r="BB295" s="150"/>
      <c r="BC295" s="150"/>
      <c r="BD295" s="150"/>
      <c r="BE295" s="150"/>
      <c r="BF295" s="150"/>
      <c r="BG295" s="150"/>
      <c r="BH295" s="150"/>
      <c r="BI295" s="150"/>
      <c r="BJ295" s="150"/>
      <c r="BK295" s="150"/>
      <c r="BL295" s="150"/>
      <c r="BM295" s="150"/>
      <c r="BN295" s="150"/>
      <c r="BO295" s="150"/>
      <c r="BP295" s="150"/>
      <c r="BQ295" s="150"/>
      <c r="BR295" s="150"/>
      <c r="BS295" s="150"/>
      <c r="BT295" s="150"/>
      <c r="BU295" s="150"/>
      <c r="BV295" s="150"/>
      <c r="BW295" s="150"/>
      <c r="BX295" s="150"/>
      <c r="BY295" s="150"/>
      <c r="BZ295" s="150"/>
      <c r="CA295" s="150"/>
      <c r="CB295" s="150"/>
      <c r="CC295" s="150"/>
      <c r="CD295" s="150"/>
      <c r="CE295" s="150"/>
      <c r="CF295" s="150"/>
      <c r="CG295" s="150"/>
      <c r="CH295" s="150"/>
      <c r="CI295" s="150"/>
      <c r="CJ295" s="150"/>
      <c r="CK295" s="150"/>
      <c r="CL295" s="150"/>
      <c r="CM295" s="150"/>
      <c r="CN295" s="150"/>
      <c r="CO295" s="150"/>
      <c r="CP295" s="150"/>
      <c r="CQ295" s="150"/>
      <c r="CR295" s="150"/>
      <c r="CS295" s="150"/>
      <c r="CT295" s="150"/>
      <c r="CU295" s="150"/>
      <c r="CV295" s="150"/>
      <c r="CW295" s="150"/>
      <c r="CX295" s="150"/>
      <c r="CY295" s="150"/>
      <c r="CZ295" s="150"/>
      <c r="DA295" s="150"/>
      <c r="DB295" s="150"/>
      <c r="DC295" s="150"/>
      <c r="DD295" s="150"/>
      <c r="DE295" s="150"/>
      <c r="DF295" s="150"/>
      <c r="DG295" s="150"/>
      <c r="DH295" s="150"/>
      <c r="DI295" s="150"/>
      <c r="DJ295" s="150"/>
      <c r="DK295" s="150"/>
      <c r="DL295" s="150"/>
      <c r="DM295" s="150"/>
      <c r="DN295" s="150"/>
      <c r="DO295" s="150"/>
      <c r="DP295" s="150"/>
      <c r="DQ295" s="150"/>
      <c r="DR295" s="150"/>
      <c r="DS295" s="150"/>
      <c r="DT295" s="150"/>
      <c r="DU295" s="150"/>
      <c r="DV295" s="150"/>
      <c r="DW295" s="150"/>
      <c r="DX295" s="150"/>
      <c r="DY295" s="150"/>
      <c r="DZ295" s="150"/>
      <c r="EA295" s="150"/>
      <c r="EB295" s="150"/>
      <c r="EC295" s="150"/>
      <c r="ED295" s="150"/>
      <c r="EE295" s="150"/>
      <c r="EF295" s="150"/>
      <c r="EG295" s="150"/>
      <c r="EH295" s="150"/>
      <c r="EI295" s="150"/>
      <c r="EJ295" s="150"/>
      <c r="EK295" s="150"/>
      <c r="EL295" s="150"/>
      <c r="EM295" s="150"/>
      <c r="EN295" s="150"/>
      <c r="EO295" s="150"/>
      <c r="EP295" s="150"/>
      <c r="EQ295" s="150"/>
      <c r="ER295" s="150"/>
      <c r="ES295" s="150"/>
      <c r="ET295" s="150"/>
      <c r="EU295" s="150"/>
      <c r="EV295" s="150"/>
      <c r="EW295" s="150"/>
      <c r="EX295" s="150"/>
      <c r="EY295" s="150"/>
      <c r="EZ295" s="150"/>
      <c r="FA295" s="150"/>
      <c r="FB295" s="150"/>
      <c r="FC295" s="150"/>
      <c r="FD295" s="150"/>
      <c r="FE295" s="150"/>
      <c r="FF295" s="150"/>
      <c r="FG295" s="150"/>
      <c r="FH295" s="150"/>
      <c r="FI295" s="150"/>
      <c r="FJ295" s="150"/>
      <c r="FK295" s="150"/>
      <c r="FL295" s="150"/>
      <c r="FM295" s="150"/>
      <c r="FN295" s="150"/>
      <c r="FO295" s="150"/>
      <c r="FP295" s="150"/>
      <c r="FQ295" s="150"/>
      <c r="FR295" s="150"/>
      <c r="FS295" s="150"/>
      <c r="FT295" s="150"/>
      <c r="FU295" s="150"/>
      <c r="FV295" s="150"/>
      <c r="FW295" s="150"/>
      <c r="FX295" s="150"/>
      <c r="FY295" s="150"/>
      <c r="FZ295" s="150"/>
      <c r="GA295" s="150"/>
      <c r="GB295" s="150"/>
      <c r="GC295" s="150"/>
      <c r="GD295" s="150"/>
      <c r="GE295" s="150"/>
      <c r="GF295" s="150"/>
      <c r="GG295" s="150"/>
      <c r="GH295" s="150"/>
      <c r="GI295" s="150"/>
      <c r="GJ295" s="150"/>
      <c r="GK295" s="150"/>
      <c r="GL295" s="150"/>
      <c r="GM295" s="150"/>
      <c r="GN295" s="150"/>
      <c r="GO295" s="150"/>
      <c r="GP295" s="150"/>
      <c r="GQ295" s="150"/>
      <c r="GR295" s="150"/>
      <c r="GS295" s="150"/>
      <c r="GT295" s="150"/>
      <c r="GU295" s="150"/>
      <c r="GV295" s="150"/>
      <c r="GW295" s="150"/>
      <c r="GX295" s="150"/>
      <c r="GY295" s="150"/>
      <c r="GZ295" s="150"/>
      <c r="HA295" s="150"/>
      <c r="HB295" s="150"/>
      <c r="HC295" s="150"/>
      <c r="HD295" s="150"/>
      <c r="HE295" s="150"/>
      <c r="HF295" s="150"/>
      <c r="HG295" s="150"/>
      <c r="HH295" s="150"/>
      <c r="HI295" s="150"/>
      <c r="HJ295" s="150"/>
      <c r="HK295" s="150"/>
      <c r="HL295" s="150"/>
      <c r="HM295" s="150"/>
      <c r="HN295" s="150"/>
      <c r="HO295" s="150"/>
      <c r="HP295" s="150"/>
      <c r="HQ295" s="150"/>
      <c r="HR295" s="150"/>
      <c r="HS295" s="150"/>
      <c r="HT295" s="150"/>
      <c r="HU295" s="150"/>
      <c r="HV295" s="150"/>
      <c r="HW295" s="150"/>
      <c r="HX295" s="150"/>
      <c r="HY295" s="150"/>
      <c r="HZ295" s="150"/>
      <c r="IA295" s="150"/>
      <c r="IB295" s="150"/>
      <c r="IC295" s="150"/>
      <c r="ID295" s="150"/>
      <c r="IE295" s="150"/>
      <c r="IF295" s="150"/>
      <c r="IG295" s="150"/>
      <c r="IH295" s="150"/>
      <c r="II295" s="150"/>
      <c r="IJ295" s="150"/>
      <c r="IK295" s="150"/>
      <c r="IL295" s="150"/>
      <c r="IM295" s="150"/>
      <c r="IN295" s="150"/>
      <c r="IO295" s="150"/>
      <c r="IP295" s="150"/>
      <c r="IQ295" s="150"/>
      <c r="IR295" s="150"/>
      <c r="IS295" s="150"/>
      <c r="IT295" s="150"/>
      <c r="IU295" s="150"/>
      <c r="IV295" s="150"/>
      <c r="IW295" s="150"/>
      <c r="IX295" s="150"/>
      <c r="IY295" s="150"/>
      <c r="IZ295" s="150"/>
      <c r="JA295" s="150"/>
      <c r="JB295" s="150"/>
      <c r="JC295" s="150"/>
      <c r="JD295" s="150"/>
      <c r="JE295" s="150"/>
      <c r="JF295" s="150"/>
      <c r="JG295" s="150"/>
      <c r="JH295" s="150"/>
      <c r="JI295" s="150"/>
      <c r="JJ295" s="150"/>
      <c r="JK295" s="150"/>
      <c r="JL295" s="150"/>
      <c r="JM295" s="150"/>
      <c r="JN295" s="150"/>
      <c r="JO295" s="150"/>
      <c r="JP295" s="150"/>
      <c r="JQ295" s="150"/>
      <c r="JR295" s="150"/>
      <c r="JS295" s="150"/>
      <c r="JT295" s="150"/>
      <c r="JU295" s="150"/>
      <c r="JV295" s="150"/>
      <c r="JW295" s="150"/>
      <c r="JX295" s="150"/>
      <c r="JY295" s="150"/>
      <c r="JZ295" s="150"/>
      <c r="KA295" s="150"/>
      <c r="KB295" s="150"/>
      <c r="KC295" s="150"/>
      <c r="KD295" s="150"/>
      <c r="KE295" s="150"/>
      <c r="KF295" s="150"/>
      <c r="KG295" s="150"/>
      <c r="KH295" s="150"/>
      <c r="KI295" s="150"/>
      <c r="KJ295" s="150"/>
      <c r="KK295" s="150"/>
      <c r="KL295" s="150"/>
      <c r="KM295" s="150"/>
      <c r="KN295" s="150"/>
      <c r="KO295" s="150"/>
      <c r="KP295" s="150"/>
      <c r="KQ295" s="150"/>
      <c r="KR295" s="150"/>
      <c r="KS295" s="150"/>
      <c r="KT295" s="150"/>
      <c r="KU295" s="150"/>
      <c r="KV295" s="150"/>
      <c r="KW295" s="150"/>
      <c r="KX295" s="150"/>
      <c r="KY295" s="150"/>
      <c r="KZ295" s="150"/>
      <c r="LA295" s="150"/>
      <c r="LB295" s="150"/>
      <c r="LC295" s="150"/>
      <c r="LD295" s="150"/>
      <c r="LE295" s="150"/>
      <c r="LF295" s="150"/>
      <c r="LG295" s="150"/>
      <c r="LH295" s="150"/>
      <c r="LI295" s="150"/>
      <c r="LJ295" s="150"/>
      <c r="LK295" s="150"/>
      <c r="LL295" s="150"/>
      <c r="LM295" s="150"/>
      <c r="LN295" s="150"/>
      <c r="LO295" s="150"/>
      <c r="LP295" s="150"/>
      <c r="LQ295" s="150"/>
      <c r="LR295" s="150"/>
      <c r="LS295" s="150"/>
      <c r="LT295" s="150"/>
      <c r="LU295" s="150"/>
      <c r="LV295" s="150"/>
      <c r="LW295" s="150"/>
      <c r="LX295" s="150"/>
      <c r="LY295" s="150"/>
      <c r="LZ295" s="150"/>
      <c r="MA295" s="150"/>
      <c r="MB295" s="150"/>
      <c r="MC295" s="150"/>
      <c r="MD295" s="150"/>
      <c r="ME295" s="150"/>
      <c r="MF295" s="150"/>
      <c r="MG295" s="150"/>
      <c r="MH295" s="150"/>
      <c r="MI295" s="150"/>
      <c r="MJ295" s="150"/>
      <c r="MK295" s="150"/>
      <c r="ML295" s="150"/>
      <c r="MM295" s="150"/>
      <c r="MN295" s="150"/>
      <c r="MO295" s="150"/>
      <c r="MP295" s="150"/>
      <c r="MQ295" s="150"/>
      <c r="MR295" s="150"/>
      <c r="MS295" s="150"/>
      <c r="MT295" s="150"/>
      <c r="MU295" s="150"/>
      <c r="MV295" s="150"/>
      <c r="MW295" s="150"/>
      <c r="MX295" s="150"/>
      <c r="MY295" s="150"/>
      <c r="MZ295" s="150"/>
      <c r="NA295" s="150"/>
      <c r="NB295" s="150"/>
      <c r="NC295" s="150"/>
      <c r="ND295" s="150"/>
      <c r="NE295" s="150"/>
      <c r="NF295" s="150"/>
      <c r="NG295" s="150"/>
      <c r="NH295" s="150"/>
      <c r="NI295" s="150"/>
      <c r="NJ295" s="150"/>
      <c r="NK295" s="151"/>
    </row>
    <row r="296" spans="1:375" x14ac:dyDescent="0.25">
      <c r="A296" s="152">
        <f>SUM(D296:NK296)</f>
        <v>573982.99715412327</v>
      </c>
      <c r="B296" s="48" t="s">
        <v>153</v>
      </c>
      <c r="C296" s="153" t="s">
        <v>137</v>
      </c>
      <c r="D296" s="154">
        <f t="array" ref="D296">IFERROR(INDEX($N131:$N145,MATCH(1,IF($L131:$L145&lt;=D$165,IF($M131:$M145&gt;=D$165,1)),0))*$B131/12,0)</f>
        <v>2583.3333333333335</v>
      </c>
      <c r="E296" s="154">
        <f t="array" ref="E296">IFERROR(INDEX($N131:$N145,MATCH(1,IF($L131:$L145&lt;=E$165,IF($M131:$M145&gt;=E$165,1)),0))*$B131/12,0)</f>
        <v>2583.3333333333335</v>
      </c>
      <c r="F296" s="154">
        <f t="array" ref="F296">IFERROR(INDEX($N131:$N145,MATCH(1,IF($L131:$L145&lt;=F$165,IF($M131:$M145&gt;=F$165,1)),0))*$B131/12,0)</f>
        <v>2583.3333333333335</v>
      </c>
      <c r="G296" s="154">
        <f t="array" ref="G296">IFERROR(INDEX($N131:$N145,MATCH(1,IF($L131:$L145&lt;=G$165,IF($M131:$M145&gt;=G$165,1)),0))*$B131/12,0)</f>
        <v>2583.3333333333335</v>
      </c>
      <c r="H296" s="154">
        <f t="array" ref="H296">IFERROR(INDEX($N131:$N145,MATCH(1,IF($L131:$L145&lt;=H$165,IF($M131:$M145&gt;=H$165,1)),0))*$B131/12,0)</f>
        <v>2583.3333333333335</v>
      </c>
      <c r="I296" s="154">
        <f t="array" ref="I296">IFERROR(INDEX($N131:$N145,MATCH(1,IF($L131:$L145&lt;=I$165,IF($M131:$M145&gt;=I$165,1)),0))*$B131/12,0)</f>
        <v>2583.3333333333335</v>
      </c>
      <c r="J296" s="154">
        <f t="array" ref="J296">IFERROR(INDEX($N131:$N145,MATCH(1,IF($L131:$L145&lt;=J$165,IF($M131:$M145&gt;=J$165,1)),0))*$B131/12,0)</f>
        <v>2583.3333333333335</v>
      </c>
      <c r="K296" s="154">
        <f t="array" ref="K296">IFERROR(INDEX($N131:$N145,MATCH(1,IF($L131:$L145&lt;=K$165,IF($M131:$M145&gt;=K$165,1)),0))*$B131/12,0)</f>
        <v>2583.3333333333335</v>
      </c>
      <c r="L296" s="154">
        <f t="array" ref="L296">IFERROR(INDEX($N131:$N145,MATCH(1,IF($L131:$L145&lt;=L$165,IF($M131:$M145&gt;=L$165,1)),0))*$B131/12,0)</f>
        <v>2583.3333333333335</v>
      </c>
      <c r="M296" s="154">
        <f t="array" ref="M296">IFERROR(INDEX($N131:$N145,MATCH(1,IF($L131:$L145&lt;=M$165,IF($M131:$M145&gt;=M$165,1)),0))*$B131/12,0)</f>
        <v>2583.3333333333335</v>
      </c>
      <c r="N296" s="154">
        <f t="array" ref="N296">IFERROR(INDEX($N131:$N145,MATCH(1,IF($L131:$L145&lt;=N$165,IF($M131:$M145&gt;=N$165,1)),0))*$B131/12,0)</f>
        <v>2583.3333333333335</v>
      </c>
      <c r="O296" s="154">
        <f t="array" ref="O296">IFERROR(INDEX($N131:$N145,MATCH(1,IF($L131:$L145&lt;=O$165,IF($M131:$M145&gt;=O$165,1)),0))*$B131/12,0)</f>
        <v>2660.8333333333335</v>
      </c>
      <c r="P296" s="154">
        <f t="array" ref="P296">IFERROR(INDEX($N131:$N145,MATCH(1,IF($L131:$L145&lt;=P$165,IF($M131:$M145&gt;=P$165,1)),0))*$B131/12,0)</f>
        <v>2660.8333333333335</v>
      </c>
      <c r="Q296" s="154">
        <f t="array" ref="Q296">IFERROR(INDEX($N131:$N145,MATCH(1,IF($L131:$L145&lt;=Q$165,IF($M131:$M145&gt;=Q$165,1)),0))*$B131/12,0)</f>
        <v>2660.8333333333335</v>
      </c>
      <c r="R296" s="154">
        <f t="array" ref="R296">IFERROR(INDEX($N131:$N145,MATCH(1,IF($L131:$L145&lt;=R$165,IF($M131:$M145&gt;=R$165,1)),0))*$B131/12,0)</f>
        <v>2660.8333333333335</v>
      </c>
      <c r="S296" s="154">
        <f t="array" ref="S296">IFERROR(INDEX($N131:$N145,MATCH(1,IF($L131:$L145&lt;=S$165,IF($M131:$M145&gt;=S$165,1)),0))*$B131/12,0)</f>
        <v>2660.8333333333335</v>
      </c>
      <c r="T296" s="154">
        <f t="array" ref="T296">IFERROR(INDEX($N131:$N145,MATCH(1,IF($L131:$L145&lt;=T$165,IF($M131:$M145&gt;=T$165,1)),0))*$B131/12,0)</f>
        <v>2660.8333333333335</v>
      </c>
      <c r="U296" s="154">
        <f t="array" ref="U296">IFERROR(INDEX($N131:$N145,MATCH(1,IF($L131:$L145&lt;=U$165,IF($M131:$M145&gt;=U$165,1)),0))*$B131/12,0)</f>
        <v>2660.8333333333335</v>
      </c>
      <c r="V296" s="154">
        <f t="array" ref="V296">IFERROR(INDEX($N131:$N145,MATCH(1,IF($L131:$L145&lt;=V$165,IF($M131:$M145&gt;=V$165,1)),0))*$B131/12,0)</f>
        <v>2660.8333333333335</v>
      </c>
      <c r="W296" s="154">
        <f t="array" ref="W296">IFERROR(INDEX($N131:$N145,MATCH(1,IF($L131:$L145&lt;=W$165,IF($M131:$M145&gt;=W$165,1)),0))*$B131/12,0)</f>
        <v>2660.8333333333335</v>
      </c>
      <c r="X296" s="154">
        <f t="array" ref="X296">IFERROR(INDEX($N131:$N145,MATCH(1,IF($L131:$L145&lt;=X$165,IF($M131:$M145&gt;=X$165,1)),0))*$B131/12,0)</f>
        <v>2660.8333333333335</v>
      </c>
      <c r="Y296" s="154">
        <f t="array" ref="Y296">IFERROR(INDEX($N131:$N145,MATCH(1,IF($L131:$L145&lt;=Y$165,IF($M131:$M145&gt;=Y$165,1)),0))*$B131/12,0)</f>
        <v>2660.8333333333335</v>
      </c>
      <c r="Z296" s="154">
        <f t="array" ref="Z296">IFERROR(INDEX($N131:$N145,MATCH(1,IF($L131:$L145&lt;=Z$165,IF($M131:$M145&gt;=Z$165,1)),0))*$B131/12,0)</f>
        <v>2660.8333333333335</v>
      </c>
      <c r="AA296" s="154">
        <f t="array" ref="AA296">IFERROR(INDEX($N131:$N145,MATCH(1,IF($L131:$L145&lt;=AA$165,IF($M131:$M145&gt;=AA$165,1)),0))*$B131/12,0)</f>
        <v>2740.6583333333333</v>
      </c>
      <c r="AB296" s="154">
        <f t="array" ref="AB296">IFERROR(INDEX($N131:$N145,MATCH(1,IF($L131:$L145&lt;=AB$165,IF($M131:$M145&gt;=AB$165,1)),0))*$B131/12,0)</f>
        <v>2740.6583333333333</v>
      </c>
      <c r="AC296" s="154">
        <f t="array" ref="AC296">IFERROR(INDEX($N131:$N145,MATCH(1,IF($L131:$L145&lt;=AC$165,IF($M131:$M145&gt;=AC$165,1)),0))*$B131/12,0)</f>
        <v>2740.6583333333333</v>
      </c>
      <c r="AD296" s="154">
        <f t="array" ref="AD296">IFERROR(INDEX($N131:$N145,MATCH(1,IF($L131:$L145&lt;=AD$165,IF($M131:$M145&gt;=AD$165,1)),0))*$B131/12,0)</f>
        <v>2740.6583333333333</v>
      </c>
      <c r="AE296" s="154">
        <f t="array" ref="AE296">IFERROR(INDEX($N131:$N145,MATCH(1,IF($L131:$L145&lt;=AE$165,IF($M131:$M145&gt;=AE$165,1)),0))*$B131/12,0)</f>
        <v>2740.6583333333333</v>
      </c>
      <c r="AF296" s="154">
        <f t="array" ref="AF296">IFERROR(INDEX($N131:$N145,MATCH(1,IF($L131:$L145&lt;=AF$165,IF($M131:$M145&gt;=AF$165,1)),0))*$B131/12,0)</f>
        <v>2740.6583333333333</v>
      </c>
      <c r="AG296" s="154">
        <f t="array" ref="AG296">IFERROR(INDEX($N131:$N145,MATCH(1,IF($L131:$L145&lt;=AG$165,IF($M131:$M145&gt;=AG$165,1)),0))*$B131/12,0)</f>
        <v>2740.6583333333333</v>
      </c>
      <c r="AH296" s="154">
        <f t="array" ref="AH296">IFERROR(INDEX($N131:$N145,MATCH(1,IF($L131:$L145&lt;=AH$165,IF($M131:$M145&gt;=AH$165,1)),0))*$B131/12,0)</f>
        <v>2740.6583333333333</v>
      </c>
      <c r="AI296" s="154">
        <f t="array" ref="AI296">IFERROR(INDEX($N131:$N145,MATCH(1,IF($L131:$L145&lt;=AI$165,IF($M131:$M145&gt;=AI$165,1)),0))*$B131/12,0)</f>
        <v>2740.6583333333333</v>
      </c>
      <c r="AJ296" s="154">
        <f t="array" ref="AJ296">IFERROR(INDEX($N131:$N145,MATCH(1,IF($L131:$L145&lt;=AJ$165,IF($M131:$M145&gt;=AJ$165,1)),0))*$B131/12,0)</f>
        <v>2740.6583333333333</v>
      </c>
      <c r="AK296" s="154">
        <f t="array" ref="AK296">IFERROR(INDEX($N131:$N145,MATCH(1,IF($L131:$L145&lt;=AK$165,IF($M131:$M145&gt;=AK$165,1)),0))*$B131/12,0)</f>
        <v>2740.6583333333333</v>
      </c>
      <c r="AL296" s="154">
        <f t="array" ref="AL296">IFERROR(INDEX($N131:$N145,MATCH(1,IF($L131:$L145&lt;=AL$165,IF($M131:$M145&gt;=AL$165,1)),0))*$B131/12,0)</f>
        <v>2740.6583333333333</v>
      </c>
      <c r="AM296" s="154">
        <f t="array" ref="AM296">IFERROR(INDEX($N131:$N145,MATCH(1,IF($L131:$L145&lt;=AM$165,IF($M131:$M145&gt;=AM$165,1)),0))*$B131/12,0)</f>
        <v>2822.8780833333335</v>
      </c>
      <c r="AN296" s="154">
        <f t="array" ref="AN296">IFERROR(INDEX($N131:$N145,MATCH(1,IF($L131:$L145&lt;=AN$165,IF($M131:$M145&gt;=AN$165,1)),0))*$B131/12,0)</f>
        <v>2822.8780833333335</v>
      </c>
      <c r="AO296" s="154">
        <f t="array" ref="AO296">IFERROR(INDEX($N131:$N145,MATCH(1,IF($L131:$L145&lt;=AO$165,IF($M131:$M145&gt;=AO$165,1)),0))*$B131/12,0)</f>
        <v>2822.8780833333335</v>
      </c>
      <c r="AP296" s="154">
        <f t="array" ref="AP296">IFERROR(INDEX($N131:$N145,MATCH(1,IF($L131:$L145&lt;=AP$165,IF($M131:$M145&gt;=AP$165,1)),0))*$B131/12,0)</f>
        <v>2822.8780833333335</v>
      </c>
      <c r="AQ296" s="154">
        <f t="array" ref="AQ296">IFERROR(INDEX($N131:$N145,MATCH(1,IF($L131:$L145&lt;=AQ$165,IF($M131:$M145&gt;=AQ$165,1)),0))*$B131/12,0)</f>
        <v>2822.8780833333335</v>
      </c>
      <c r="AR296" s="154">
        <f t="array" ref="AR296">IFERROR(INDEX($N131:$N145,MATCH(1,IF($L131:$L145&lt;=AR$165,IF($M131:$M145&gt;=AR$165,1)),0))*$B131/12,0)</f>
        <v>2822.8780833333335</v>
      </c>
      <c r="AS296" s="154">
        <f t="array" ref="AS296">IFERROR(INDEX($N131:$N145,MATCH(1,IF($L131:$L145&lt;=AS$165,IF($M131:$M145&gt;=AS$165,1)),0))*$B131/12,0)</f>
        <v>2822.8780833333335</v>
      </c>
      <c r="AT296" s="154">
        <f t="array" ref="AT296">IFERROR(INDEX($N131:$N145,MATCH(1,IF($L131:$L145&lt;=AT$165,IF($M131:$M145&gt;=AT$165,1)),0))*$B131/12,0)</f>
        <v>2822.8780833333335</v>
      </c>
      <c r="AU296" s="154">
        <f t="array" ref="AU296">IFERROR(INDEX($N131:$N145,MATCH(1,IF($L131:$L145&lt;=AU$165,IF($M131:$M145&gt;=AU$165,1)),0))*$B131/12,0)</f>
        <v>2822.8780833333335</v>
      </c>
      <c r="AV296" s="154">
        <f t="array" ref="AV296">IFERROR(INDEX($N131:$N145,MATCH(1,IF($L131:$L145&lt;=AV$165,IF($M131:$M145&gt;=AV$165,1)),0))*$B131/12,0)</f>
        <v>2822.8780833333335</v>
      </c>
      <c r="AW296" s="154">
        <f t="array" ref="AW296">IFERROR(INDEX($N131:$N145,MATCH(1,IF($L131:$L145&lt;=AW$165,IF($M131:$M145&gt;=AW$165,1)),0))*$B131/12,0)</f>
        <v>2822.8780833333335</v>
      </c>
      <c r="AX296" s="154">
        <f t="array" ref="AX296">IFERROR(INDEX($N131:$N145,MATCH(1,IF($L131:$L145&lt;=AX$165,IF($M131:$M145&gt;=AX$165,1)),0))*$B131/12,0)</f>
        <v>2822.8780833333335</v>
      </c>
      <c r="AY296" s="154">
        <f t="array" ref="AY296">IFERROR(INDEX($N131:$N145,MATCH(1,IF($L131:$L145&lt;=AY$165,IF($M131:$M145&gt;=AY$165,1)),0))*$B131/12,0)</f>
        <v>2907.5644258333336</v>
      </c>
      <c r="AZ296" s="154">
        <f t="array" ref="AZ296">IFERROR(INDEX($N131:$N145,MATCH(1,IF($L131:$L145&lt;=AZ$165,IF($M131:$M145&gt;=AZ$165,1)),0))*$B131/12,0)</f>
        <v>2907.5644258333336</v>
      </c>
      <c r="BA296" s="154">
        <f t="array" ref="BA296">IFERROR(INDEX($N131:$N145,MATCH(1,IF($L131:$L145&lt;=BA$165,IF($M131:$M145&gt;=BA$165,1)),0))*$B131/12,0)</f>
        <v>2907.5644258333336</v>
      </c>
      <c r="BB296" s="154">
        <f t="array" ref="BB296">IFERROR(INDEX($N131:$N145,MATCH(1,IF($L131:$L145&lt;=BB$165,IF($M131:$M145&gt;=BB$165,1)),0))*$B131/12,0)</f>
        <v>2907.5644258333336</v>
      </c>
      <c r="BC296" s="154">
        <f t="array" ref="BC296">IFERROR(INDEX($N131:$N145,MATCH(1,IF($L131:$L145&lt;=BC$165,IF($M131:$M145&gt;=BC$165,1)),0))*$B131/12,0)</f>
        <v>2907.5644258333336</v>
      </c>
      <c r="BD296" s="154">
        <f t="array" ref="BD296">IFERROR(INDEX($N131:$N145,MATCH(1,IF($L131:$L145&lt;=BD$165,IF($M131:$M145&gt;=BD$165,1)),0))*$B131/12,0)</f>
        <v>2907.5644258333336</v>
      </c>
      <c r="BE296" s="154">
        <f t="array" ref="BE296">IFERROR(INDEX($N131:$N145,MATCH(1,IF($L131:$L145&lt;=BE$165,IF($M131:$M145&gt;=BE$165,1)),0))*$B131/12,0)</f>
        <v>2907.5644258333336</v>
      </c>
      <c r="BF296" s="154">
        <f t="array" ref="BF296">IFERROR(INDEX($N131:$N145,MATCH(1,IF($L131:$L145&lt;=BF$165,IF($M131:$M145&gt;=BF$165,1)),0))*$B131/12,0)</f>
        <v>2907.5644258333336</v>
      </c>
      <c r="BG296" s="154">
        <f t="array" ref="BG296">IFERROR(INDEX($N131:$N145,MATCH(1,IF($L131:$L145&lt;=BG$165,IF($M131:$M145&gt;=BG$165,1)),0))*$B131/12,0)</f>
        <v>2907.5644258333336</v>
      </c>
      <c r="BH296" s="154">
        <f t="array" ref="BH296">IFERROR(INDEX($N131:$N145,MATCH(1,IF($L131:$L145&lt;=BH$165,IF($M131:$M145&gt;=BH$165,1)),0))*$B131/12,0)</f>
        <v>2907.5644258333336</v>
      </c>
      <c r="BI296" s="154">
        <f t="array" ref="BI296">IFERROR(INDEX($N131:$N145,MATCH(1,IF($L131:$L145&lt;=BI$165,IF($M131:$M145&gt;=BI$165,1)),0))*$B131/12,0)</f>
        <v>2907.5644258333336</v>
      </c>
      <c r="BJ296" s="154">
        <f t="array" ref="BJ296">IFERROR(INDEX($N131:$N145,MATCH(1,IF($L131:$L145&lt;=BJ$165,IF($M131:$M145&gt;=BJ$165,1)),0))*$B131/12,0)</f>
        <v>2907.5644258333336</v>
      </c>
      <c r="BK296" s="154">
        <f t="array" ref="BK296">IFERROR(INDEX($N131:$N145,MATCH(1,IF($L131:$L145&lt;=BK$165,IF($M131:$M145&gt;=BK$165,1)),0))*$B131/12,0)</f>
        <v>2994.7913586083341</v>
      </c>
      <c r="BL296" s="154">
        <f t="array" ref="BL296">IFERROR(INDEX($N131:$N145,MATCH(1,IF($L131:$L145&lt;=BL$165,IF($M131:$M145&gt;=BL$165,1)),0))*$B131/12,0)</f>
        <v>2994.7913586083341</v>
      </c>
      <c r="BM296" s="154">
        <f t="array" ref="BM296">IFERROR(INDEX($N131:$N145,MATCH(1,IF($L131:$L145&lt;=BM$165,IF($M131:$M145&gt;=BM$165,1)),0))*$B131/12,0)</f>
        <v>2994.7913586083341</v>
      </c>
      <c r="BN296" s="154">
        <f t="array" ref="BN296">IFERROR(INDEX($N131:$N145,MATCH(1,IF($L131:$L145&lt;=BN$165,IF($M131:$M145&gt;=BN$165,1)),0))*$B131/12,0)</f>
        <v>2994.7913586083341</v>
      </c>
      <c r="BO296" s="154">
        <f t="array" ref="BO296">IFERROR(INDEX($N131:$N145,MATCH(1,IF($L131:$L145&lt;=BO$165,IF($M131:$M145&gt;=BO$165,1)),0))*$B131/12,0)</f>
        <v>2994.7913586083341</v>
      </c>
      <c r="BP296" s="154">
        <f t="array" ref="BP296">IFERROR(INDEX($N131:$N145,MATCH(1,IF($L131:$L145&lt;=BP$165,IF($M131:$M145&gt;=BP$165,1)),0))*$B131/12,0)</f>
        <v>2994.7913586083341</v>
      </c>
      <c r="BQ296" s="154">
        <f t="array" ref="BQ296">IFERROR(INDEX($N131:$N145,MATCH(1,IF($L131:$L145&lt;=BQ$165,IF($M131:$M145&gt;=BQ$165,1)),0))*$B131/12,0)</f>
        <v>2994.7913586083341</v>
      </c>
      <c r="BR296" s="154">
        <f t="array" ref="BR296">IFERROR(INDEX($N131:$N145,MATCH(1,IF($L131:$L145&lt;=BR$165,IF($M131:$M145&gt;=BR$165,1)),0))*$B131/12,0)</f>
        <v>2994.7913586083341</v>
      </c>
      <c r="BS296" s="154">
        <f t="array" ref="BS296">IFERROR(INDEX($N131:$N145,MATCH(1,IF($L131:$L145&lt;=BS$165,IF($M131:$M145&gt;=BS$165,1)),0))*$B131/12,0)</f>
        <v>2994.7913586083341</v>
      </c>
      <c r="BT296" s="154">
        <f t="array" ref="BT296">IFERROR(INDEX($N131:$N145,MATCH(1,IF($L131:$L145&lt;=BT$165,IF($M131:$M145&gt;=BT$165,1)),0))*$B131/12,0)</f>
        <v>2994.7913586083341</v>
      </c>
      <c r="BU296" s="154">
        <f t="array" ref="BU296">IFERROR(INDEX($N131:$N145,MATCH(1,IF($L131:$L145&lt;=BU$165,IF($M131:$M145&gt;=BU$165,1)),0))*$B131/12,0)</f>
        <v>2994.7913586083341</v>
      </c>
      <c r="BV296" s="154">
        <f t="array" ref="BV296">IFERROR(INDEX($N131:$N145,MATCH(1,IF($L131:$L145&lt;=BV$165,IF($M131:$M145&gt;=BV$165,1)),0))*$B131/12,0)</f>
        <v>2994.7913586083341</v>
      </c>
      <c r="BW296" s="154">
        <f t="array" ref="BW296">IFERROR(INDEX($N131:$N145,MATCH(1,IF($L131:$L145&lt;=BW$165,IF($M131:$M145&gt;=BW$165,1)),0))*$B131/12,0)</f>
        <v>3084.6350993665842</v>
      </c>
      <c r="BX296" s="154">
        <f t="array" ref="BX296">IFERROR(INDEX($N131:$N145,MATCH(1,IF($L131:$L145&lt;=BX$165,IF($M131:$M145&gt;=BX$165,1)),0))*$B131/12,0)</f>
        <v>3084.6350993665842</v>
      </c>
      <c r="BY296" s="154">
        <f t="array" ref="BY296">IFERROR(INDEX($N131:$N145,MATCH(1,IF($L131:$L145&lt;=BY$165,IF($M131:$M145&gt;=BY$165,1)),0))*$B131/12,0)</f>
        <v>3084.6350993665842</v>
      </c>
      <c r="BZ296" s="154">
        <f t="array" ref="BZ296">IFERROR(INDEX($N131:$N145,MATCH(1,IF($L131:$L145&lt;=BZ$165,IF($M131:$M145&gt;=BZ$165,1)),0))*$B131/12,0)</f>
        <v>3084.6350993665842</v>
      </c>
      <c r="CA296" s="154">
        <f t="array" ref="CA296">IFERROR(INDEX($N131:$N145,MATCH(1,IF($L131:$L145&lt;=CA$165,IF($M131:$M145&gt;=CA$165,1)),0))*$B131/12,0)</f>
        <v>3084.6350993665842</v>
      </c>
      <c r="CB296" s="154">
        <f t="array" ref="CB296">IFERROR(INDEX($N131:$N145,MATCH(1,IF($L131:$L145&lt;=CB$165,IF($M131:$M145&gt;=CB$165,1)),0))*$B131/12,0)</f>
        <v>3084.6350993665842</v>
      </c>
      <c r="CC296" s="154">
        <f t="array" ref="CC296">IFERROR(INDEX($N131:$N145,MATCH(1,IF($L131:$L145&lt;=CC$165,IF($M131:$M145&gt;=CC$165,1)),0))*$B131/12,0)</f>
        <v>3084.6350993665842</v>
      </c>
      <c r="CD296" s="154">
        <f t="array" ref="CD296">IFERROR(INDEX($N131:$N145,MATCH(1,IF($L131:$L145&lt;=CD$165,IF($M131:$M145&gt;=CD$165,1)),0))*$B131/12,0)</f>
        <v>3084.6350993665842</v>
      </c>
      <c r="CE296" s="154">
        <f t="array" ref="CE296">IFERROR(INDEX($N131:$N145,MATCH(1,IF($L131:$L145&lt;=CE$165,IF($M131:$M145&gt;=CE$165,1)),0))*$B131/12,0)</f>
        <v>3084.6350993665842</v>
      </c>
      <c r="CF296" s="154">
        <f t="array" ref="CF296">IFERROR(INDEX($N131:$N145,MATCH(1,IF($L131:$L145&lt;=CF$165,IF($M131:$M145&gt;=CF$165,1)),0))*$B131/12,0)</f>
        <v>3084.6350993665842</v>
      </c>
      <c r="CG296" s="154">
        <f t="array" ref="CG296">IFERROR(INDEX($N131:$N145,MATCH(1,IF($L131:$L145&lt;=CG$165,IF($M131:$M145&gt;=CG$165,1)),0))*$B131/12,0)</f>
        <v>3084.6350993665842</v>
      </c>
      <c r="CH296" s="154">
        <f t="array" ref="CH296">IFERROR(INDEX($N131:$N145,MATCH(1,IF($L131:$L145&lt;=CH$165,IF($M131:$M145&gt;=CH$165,1)),0))*$B131/12,0)</f>
        <v>3084.6350993665842</v>
      </c>
      <c r="CI296" s="154">
        <f t="array" ref="CI296">IFERROR(INDEX($N131:$N145,MATCH(1,IF($L131:$L145&lt;=CI$165,IF($M131:$M145&gt;=CI$165,1)),0))*$B131/12,0)</f>
        <v>3177.1741523475816</v>
      </c>
      <c r="CJ296" s="154">
        <f t="array" ref="CJ296">IFERROR(INDEX($N131:$N145,MATCH(1,IF($L131:$L145&lt;=CJ$165,IF($M131:$M145&gt;=CJ$165,1)),0))*$B131/12,0)</f>
        <v>3177.1741523475816</v>
      </c>
      <c r="CK296" s="154">
        <f t="array" ref="CK296">IFERROR(INDEX($N131:$N145,MATCH(1,IF($L131:$L145&lt;=CK$165,IF($M131:$M145&gt;=CK$165,1)),0))*$B131/12,0)</f>
        <v>3177.1741523475816</v>
      </c>
      <c r="CL296" s="154">
        <f t="array" ref="CL296">IFERROR(INDEX($N131:$N145,MATCH(1,IF($L131:$L145&lt;=CL$165,IF($M131:$M145&gt;=CL$165,1)),0))*$B131/12,0)</f>
        <v>3177.1741523475816</v>
      </c>
      <c r="CM296" s="154">
        <f t="array" ref="CM296">IFERROR(INDEX($N131:$N145,MATCH(1,IF($L131:$L145&lt;=CM$165,IF($M131:$M145&gt;=CM$165,1)),0))*$B131/12,0)</f>
        <v>3177.1741523475816</v>
      </c>
      <c r="CN296" s="154">
        <f t="array" ref="CN296">IFERROR(INDEX($N131:$N145,MATCH(1,IF($L131:$L145&lt;=CN$165,IF($M131:$M145&gt;=CN$165,1)),0))*$B131/12,0)</f>
        <v>3177.1741523475816</v>
      </c>
      <c r="CO296" s="154">
        <f t="array" ref="CO296">IFERROR(INDEX($N131:$N145,MATCH(1,IF($L131:$L145&lt;=CO$165,IF($M131:$M145&gt;=CO$165,1)),0))*$B131/12,0)</f>
        <v>3177.1741523475816</v>
      </c>
      <c r="CP296" s="154">
        <f t="array" ref="CP296">IFERROR(INDEX($N131:$N145,MATCH(1,IF($L131:$L145&lt;=CP$165,IF($M131:$M145&gt;=CP$165,1)),0))*$B131/12,0)</f>
        <v>3177.1741523475816</v>
      </c>
      <c r="CQ296" s="154">
        <f t="array" ref="CQ296">IFERROR(INDEX($N131:$N145,MATCH(1,IF($L131:$L145&lt;=CQ$165,IF($M131:$M145&gt;=CQ$165,1)),0))*$B131/12,0)</f>
        <v>3177.1741523475816</v>
      </c>
      <c r="CR296" s="154">
        <f t="array" ref="CR296">IFERROR(INDEX($N131:$N145,MATCH(1,IF($L131:$L145&lt;=CR$165,IF($M131:$M145&gt;=CR$165,1)),0))*$B131/12,0)</f>
        <v>3177.1741523475816</v>
      </c>
      <c r="CS296" s="154">
        <f t="array" ref="CS296">IFERROR(INDEX($N131:$N145,MATCH(1,IF($L131:$L145&lt;=CS$165,IF($M131:$M145&gt;=CS$165,1)),0))*$B131/12,0)</f>
        <v>3177.1741523475816</v>
      </c>
      <c r="CT296" s="154">
        <f t="array" ref="CT296">IFERROR(INDEX($N131:$N145,MATCH(1,IF($L131:$L145&lt;=CT$165,IF($M131:$M145&gt;=CT$165,1)),0))*$B131/12,0)</f>
        <v>3177.1741523475816</v>
      </c>
      <c r="CU296" s="154">
        <f t="array" ref="CU296">IFERROR(INDEX($N131:$N145,MATCH(1,IF($L131:$L145&lt;=CU$165,IF($M131:$M145&gt;=CU$165,1)),0))*$B131/12,0)</f>
        <v>3272.4893769180094</v>
      </c>
      <c r="CV296" s="154">
        <f t="array" ref="CV296">IFERROR(INDEX($N131:$N145,MATCH(1,IF($L131:$L145&lt;=CV$165,IF($M131:$M145&gt;=CV$165,1)),0))*$B131/12,0)</f>
        <v>3272.4893769180094</v>
      </c>
      <c r="CW296" s="154">
        <f t="array" ref="CW296">IFERROR(INDEX($N131:$N145,MATCH(1,IF($L131:$L145&lt;=CW$165,IF($M131:$M145&gt;=CW$165,1)),0))*$B131/12,0)</f>
        <v>3272.4893769180094</v>
      </c>
      <c r="CX296" s="154">
        <f t="array" ref="CX296">IFERROR(INDEX($N131:$N145,MATCH(1,IF($L131:$L145&lt;=CX$165,IF($M131:$M145&gt;=CX$165,1)),0))*$B131/12,0)</f>
        <v>3272.4893769180094</v>
      </c>
      <c r="CY296" s="154">
        <f t="array" ref="CY296">IFERROR(INDEX($N131:$N145,MATCH(1,IF($L131:$L145&lt;=CY$165,IF($M131:$M145&gt;=CY$165,1)),0))*$B131/12,0)</f>
        <v>3272.4893769180094</v>
      </c>
      <c r="CZ296" s="154">
        <f t="array" ref="CZ296">IFERROR(INDEX($N131:$N145,MATCH(1,IF($L131:$L145&lt;=CZ$165,IF($M131:$M145&gt;=CZ$165,1)),0))*$B131/12,0)</f>
        <v>3272.4893769180094</v>
      </c>
      <c r="DA296" s="154">
        <f t="array" ref="DA296">IFERROR(INDEX($N131:$N145,MATCH(1,IF($L131:$L145&lt;=DA$165,IF($M131:$M145&gt;=DA$165,1)),0))*$B131/12,0)</f>
        <v>3272.4893769180094</v>
      </c>
      <c r="DB296" s="154">
        <f t="array" ref="DB296">IFERROR(INDEX($N131:$N145,MATCH(1,IF($L131:$L145&lt;=DB$165,IF($M131:$M145&gt;=DB$165,1)),0))*$B131/12,0)</f>
        <v>3272.4893769180094</v>
      </c>
      <c r="DC296" s="154">
        <f t="array" ref="DC296">IFERROR(INDEX($N131:$N145,MATCH(1,IF($L131:$L145&lt;=DC$165,IF($M131:$M145&gt;=DC$165,1)),0))*$B131/12,0)</f>
        <v>3272.4893769180094</v>
      </c>
      <c r="DD296" s="154">
        <f t="array" ref="DD296">IFERROR(INDEX($N131:$N145,MATCH(1,IF($L131:$L145&lt;=DD$165,IF($M131:$M145&gt;=DD$165,1)),0))*$B131/12,0)</f>
        <v>3272.4893769180094</v>
      </c>
      <c r="DE296" s="154">
        <f t="array" ref="DE296">IFERROR(INDEX($N131:$N145,MATCH(1,IF($L131:$L145&lt;=DE$165,IF($M131:$M145&gt;=DE$165,1)),0))*$B131/12,0)</f>
        <v>3272.4893769180094</v>
      </c>
      <c r="DF296" s="154">
        <f t="array" ref="DF296">IFERROR(INDEX($N131:$N145,MATCH(1,IF($L131:$L145&lt;=DF$165,IF($M131:$M145&gt;=DF$165,1)),0))*$B131/12,0)</f>
        <v>3272.4893769180094</v>
      </c>
      <c r="DG296" s="154">
        <f t="array" ref="DG296">IFERROR(INDEX($N131:$N145,MATCH(1,IF($L131:$L145&lt;=DG$165,IF($M131:$M145&gt;=DG$165,1)),0))*$B131/12,0)</f>
        <v>3370.6640582255495</v>
      </c>
      <c r="DH296" s="154">
        <f t="array" ref="DH296">IFERROR(INDEX($N131:$N145,MATCH(1,IF($L131:$L145&lt;=DH$165,IF($M131:$M145&gt;=DH$165,1)),0))*$B131/12,0)</f>
        <v>3370.6640582255495</v>
      </c>
      <c r="DI296" s="154">
        <f t="array" ref="DI296">IFERROR(INDEX($N131:$N145,MATCH(1,IF($L131:$L145&lt;=DI$165,IF($M131:$M145&gt;=DI$165,1)),0))*$B131/12,0)</f>
        <v>3370.6640582255495</v>
      </c>
      <c r="DJ296" s="154">
        <f t="array" ref="DJ296">IFERROR(INDEX($N131:$N145,MATCH(1,IF($L131:$L145&lt;=DJ$165,IF($M131:$M145&gt;=DJ$165,1)),0))*$B131/12,0)</f>
        <v>3370.6640582255495</v>
      </c>
      <c r="DK296" s="154">
        <f t="array" ref="DK296">IFERROR(INDEX($N131:$N145,MATCH(1,IF($L131:$L145&lt;=DK$165,IF($M131:$M145&gt;=DK$165,1)),0))*$B131/12,0)</f>
        <v>3370.6640582255495</v>
      </c>
      <c r="DL296" s="154">
        <f t="array" ref="DL296">IFERROR(INDEX($N131:$N145,MATCH(1,IF($L131:$L145&lt;=DL$165,IF($M131:$M145&gt;=DL$165,1)),0))*$B131/12,0)</f>
        <v>3370.6640582255495</v>
      </c>
      <c r="DM296" s="154">
        <f t="array" ref="DM296">IFERROR(INDEX($N131:$N145,MATCH(1,IF($L131:$L145&lt;=DM$165,IF($M131:$M145&gt;=DM$165,1)),0))*$B131/12,0)</f>
        <v>3370.6640582255495</v>
      </c>
      <c r="DN296" s="154">
        <f t="array" ref="DN296">IFERROR(INDEX($N131:$N145,MATCH(1,IF($L131:$L145&lt;=DN$165,IF($M131:$M145&gt;=DN$165,1)),0))*$B131/12,0)</f>
        <v>3370.6640582255495</v>
      </c>
      <c r="DO296" s="154">
        <f t="array" ref="DO296">IFERROR(INDEX($N131:$N145,MATCH(1,IF($L131:$L145&lt;=DO$165,IF($M131:$M145&gt;=DO$165,1)),0))*$B131/12,0)</f>
        <v>3370.6640582255495</v>
      </c>
      <c r="DP296" s="154">
        <f t="array" ref="DP296">IFERROR(INDEX($N131:$N145,MATCH(1,IF($L131:$L145&lt;=DP$165,IF($M131:$M145&gt;=DP$165,1)),0))*$B131/12,0)</f>
        <v>3370.6640582255495</v>
      </c>
      <c r="DQ296" s="154">
        <f t="array" ref="DQ296">IFERROR(INDEX($N131:$N145,MATCH(1,IF($L131:$L145&lt;=DQ$165,IF($M131:$M145&gt;=DQ$165,1)),0))*$B131/12,0)</f>
        <v>3370.6640582255495</v>
      </c>
      <c r="DR296" s="154">
        <f t="array" ref="DR296">IFERROR(INDEX($N131:$N145,MATCH(1,IF($L131:$L145&lt;=DR$165,IF($M131:$M145&gt;=DR$165,1)),0))*$B131/12,0)</f>
        <v>3370.6640582255495</v>
      </c>
      <c r="DS296" s="154">
        <f t="array" ref="DS296">IFERROR(INDEX($N131:$N145,MATCH(1,IF($L131:$L145&lt;=DS$165,IF($M131:$M145&gt;=DS$165,1)),0))*$B131/12,0)</f>
        <v>3471.7839799723165</v>
      </c>
      <c r="DT296" s="154">
        <f t="array" ref="DT296">IFERROR(INDEX($N131:$N145,MATCH(1,IF($L131:$L145&lt;=DT$165,IF($M131:$M145&gt;=DT$165,1)),0))*$B131/12,0)</f>
        <v>3471.7839799723165</v>
      </c>
      <c r="DU296" s="154">
        <f t="array" ref="DU296">IFERROR(INDEX($N131:$N145,MATCH(1,IF($L131:$L145&lt;=DU$165,IF($M131:$M145&gt;=DU$165,1)),0))*$B131/12,0)</f>
        <v>3471.7839799723165</v>
      </c>
      <c r="DV296" s="154">
        <f t="array" ref="DV296">IFERROR(INDEX($N131:$N145,MATCH(1,IF($L131:$L145&lt;=DV$165,IF($M131:$M145&gt;=DV$165,1)),0))*$B131/12,0)</f>
        <v>3471.7839799723165</v>
      </c>
      <c r="DW296" s="154">
        <f t="array" ref="DW296">IFERROR(INDEX($N131:$N145,MATCH(1,IF($L131:$L145&lt;=DW$165,IF($M131:$M145&gt;=DW$165,1)),0))*$B131/12,0)</f>
        <v>3471.7839799723165</v>
      </c>
      <c r="DX296" s="154">
        <f t="array" ref="DX296">IFERROR(INDEX($N131:$N145,MATCH(1,IF($L131:$L145&lt;=DX$165,IF($M131:$M145&gt;=DX$165,1)),0))*$B131/12,0)</f>
        <v>3471.7839799723165</v>
      </c>
      <c r="DY296" s="154">
        <f t="array" ref="DY296">IFERROR(INDEX($N131:$N145,MATCH(1,IF($L131:$L145&lt;=DY$165,IF($M131:$M145&gt;=DY$165,1)),0))*$B131/12,0)</f>
        <v>3471.7839799723165</v>
      </c>
      <c r="DZ296" s="154">
        <f t="array" ref="DZ296">IFERROR(INDEX($N131:$N145,MATCH(1,IF($L131:$L145&lt;=DZ$165,IF($M131:$M145&gt;=DZ$165,1)),0))*$B131/12,0)</f>
        <v>3471.7839799723165</v>
      </c>
      <c r="EA296" s="154">
        <f t="array" ref="EA296">IFERROR(INDEX($N131:$N145,MATCH(1,IF($L131:$L145&lt;=EA$165,IF($M131:$M145&gt;=EA$165,1)),0))*$B131/12,0)</f>
        <v>3471.7839799723165</v>
      </c>
      <c r="EB296" s="154">
        <f t="array" ref="EB296">IFERROR(INDEX($N131:$N145,MATCH(1,IF($L131:$L145&lt;=EB$165,IF($M131:$M145&gt;=EB$165,1)),0))*$B131/12,0)</f>
        <v>3471.7839799723165</v>
      </c>
      <c r="EC296" s="154">
        <f t="array" ref="EC296">IFERROR(INDEX($N131:$N145,MATCH(1,IF($L131:$L145&lt;=EC$165,IF($M131:$M145&gt;=EC$165,1)),0))*$B131/12,0)</f>
        <v>3471.7839799723165</v>
      </c>
      <c r="ED296" s="154">
        <f t="array" ref="ED296">IFERROR(INDEX($N131:$N145,MATCH(1,IF($L131:$L145&lt;=ED$165,IF($M131:$M145&gt;=ED$165,1)),0))*$B131/12,0)</f>
        <v>3471.7839799723165</v>
      </c>
      <c r="EE296" s="154">
        <f t="array" ref="EE296">IFERROR(INDEX($N131:$N145,MATCH(1,IF($L131:$L145&lt;=EE$165,IF($M131:$M145&gt;=EE$165,1)),0))*$B131/12,0)</f>
        <v>3575.937499371486</v>
      </c>
      <c r="EF296" s="154">
        <f t="array" ref="EF296">IFERROR(INDEX($N131:$N145,MATCH(1,IF($L131:$L145&lt;=EF$165,IF($M131:$M145&gt;=EF$165,1)),0))*$B131/12,0)</f>
        <v>3575.937499371486</v>
      </c>
      <c r="EG296" s="154">
        <f t="array" ref="EG296">IFERROR(INDEX($N131:$N145,MATCH(1,IF($L131:$L145&lt;=EG$165,IF($M131:$M145&gt;=EG$165,1)),0))*$B131/12,0)</f>
        <v>3575.937499371486</v>
      </c>
      <c r="EH296" s="154">
        <f t="array" ref="EH296">IFERROR(INDEX($N131:$N145,MATCH(1,IF($L131:$L145&lt;=EH$165,IF($M131:$M145&gt;=EH$165,1)),0))*$B131/12,0)</f>
        <v>3575.937499371486</v>
      </c>
      <c r="EI296" s="154">
        <f t="array" ref="EI296">IFERROR(INDEX($N131:$N145,MATCH(1,IF($L131:$L145&lt;=EI$165,IF($M131:$M145&gt;=EI$165,1)),0))*$B131/12,0)</f>
        <v>3575.937499371486</v>
      </c>
      <c r="EJ296" s="154">
        <f t="array" ref="EJ296">IFERROR(INDEX($N131:$N145,MATCH(1,IF($L131:$L145&lt;=EJ$165,IF($M131:$M145&gt;=EJ$165,1)),0))*$B131/12,0)</f>
        <v>3575.937499371486</v>
      </c>
      <c r="EK296" s="154">
        <f t="array" ref="EK296">IFERROR(INDEX($N131:$N145,MATCH(1,IF($L131:$L145&lt;=EK$165,IF($M131:$M145&gt;=EK$165,1)),0))*$B131/12,0)</f>
        <v>3575.937499371486</v>
      </c>
      <c r="EL296" s="154">
        <f t="array" ref="EL296">IFERROR(INDEX($N131:$N145,MATCH(1,IF($L131:$L145&lt;=EL$165,IF($M131:$M145&gt;=EL$165,1)),0))*$B131/12,0)</f>
        <v>3575.937499371486</v>
      </c>
      <c r="EM296" s="154">
        <f t="array" ref="EM296">IFERROR(INDEX($N131:$N145,MATCH(1,IF($L131:$L145&lt;=EM$165,IF($M131:$M145&gt;=EM$165,1)),0))*$B131/12,0)</f>
        <v>3575.937499371486</v>
      </c>
      <c r="EN296" s="154">
        <f t="array" ref="EN296">IFERROR(INDEX($N131:$N145,MATCH(1,IF($L131:$L145&lt;=EN$165,IF($M131:$M145&gt;=EN$165,1)),0))*$B131/12,0)</f>
        <v>3575.937499371486</v>
      </c>
      <c r="EO296" s="154">
        <f t="array" ref="EO296">IFERROR(INDEX($N131:$N145,MATCH(1,IF($L131:$L145&lt;=EO$165,IF($M131:$M145&gt;=EO$165,1)),0))*$B131/12,0)</f>
        <v>3575.937499371486</v>
      </c>
      <c r="EP296" s="154">
        <f t="array" ref="EP296">IFERROR(INDEX($N131:$N145,MATCH(1,IF($L131:$L145&lt;=EP$165,IF($M131:$M145&gt;=EP$165,1)),0))*$B131/12,0)</f>
        <v>3575.937499371486</v>
      </c>
      <c r="EQ296" s="154">
        <f t="array" ref="EQ296">IFERROR(INDEX($N131:$N145,MATCH(1,IF($L131:$L145&lt;=EQ$165,IF($M131:$M145&gt;=EQ$165,1)),0))*$B131/12,0)</f>
        <v>3683.215624352631</v>
      </c>
      <c r="ER296" s="154">
        <f t="array" ref="ER296">IFERROR(INDEX($N131:$N145,MATCH(1,IF($L131:$L145&lt;=ER$165,IF($M131:$M145&gt;=ER$165,1)),0))*$B131/12,0)</f>
        <v>3683.215624352631</v>
      </c>
      <c r="ES296" s="154">
        <f t="array" ref="ES296">IFERROR(INDEX($N131:$N145,MATCH(1,IF($L131:$L145&lt;=ES$165,IF($M131:$M145&gt;=ES$165,1)),0))*$B131/12,0)</f>
        <v>3683.215624352631</v>
      </c>
      <c r="ET296" s="154">
        <f t="array" ref="ET296">IFERROR(INDEX($N131:$N145,MATCH(1,IF($L131:$L145&lt;=ET$165,IF($M131:$M145&gt;=ET$165,1)),0))*$B131/12,0)</f>
        <v>3683.215624352631</v>
      </c>
      <c r="EU296" s="154">
        <f t="array" ref="EU296">IFERROR(INDEX($N131:$N145,MATCH(1,IF($L131:$L145&lt;=EU$165,IF($M131:$M145&gt;=EU$165,1)),0))*$B131/12,0)</f>
        <v>3683.215624352631</v>
      </c>
      <c r="EV296" s="154">
        <f t="array" ref="EV296">IFERROR(INDEX($N131:$N145,MATCH(1,IF($L131:$L145&lt;=EV$165,IF($M131:$M145&gt;=EV$165,1)),0))*$B131/12,0)</f>
        <v>3683.215624352631</v>
      </c>
      <c r="EW296" s="154">
        <f t="array" ref="EW296">IFERROR(INDEX($N131:$N145,MATCH(1,IF($L131:$L145&lt;=EW$165,IF($M131:$M145&gt;=EW$165,1)),0))*$B131/12,0)</f>
        <v>3683.215624352631</v>
      </c>
      <c r="EX296" s="154">
        <f t="array" ref="EX296">IFERROR(INDEX($N131:$N145,MATCH(1,IF($L131:$L145&lt;=EX$165,IF($M131:$M145&gt;=EX$165,1)),0))*$B131/12,0)</f>
        <v>3683.215624352631</v>
      </c>
      <c r="EY296" s="154">
        <f t="array" ref="EY296">IFERROR(INDEX($N131:$N145,MATCH(1,IF($L131:$L145&lt;=EY$165,IF($M131:$M145&gt;=EY$165,1)),0))*$B131/12,0)</f>
        <v>3683.215624352631</v>
      </c>
      <c r="EZ296" s="154">
        <f t="array" ref="EZ296">IFERROR(INDEX($N131:$N145,MATCH(1,IF($L131:$L145&lt;=EZ$165,IF($M131:$M145&gt;=EZ$165,1)),0))*$B131/12,0)</f>
        <v>3683.215624352631</v>
      </c>
      <c r="FA296" s="154">
        <f t="array" ref="FA296">IFERROR(INDEX($N131:$N145,MATCH(1,IF($L131:$L145&lt;=FA$165,IF($M131:$M145&gt;=FA$165,1)),0))*$B131/12,0)</f>
        <v>3683.215624352631</v>
      </c>
      <c r="FB296" s="154">
        <f t="array" ref="FB296">IFERROR(INDEX($N131:$N145,MATCH(1,IF($L131:$L145&lt;=FB$165,IF($M131:$M145&gt;=FB$165,1)),0))*$B131/12,0)</f>
        <v>3683.215624352631</v>
      </c>
      <c r="FC296" s="154">
        <f t="array" ref="FC296">IFERROR(INDEX($N131:$N145,MATCH(1,IF($L131:$L145&lt;=FC$165,IF($M131:$M145&gt;=FC$165,1)),0))*$B131/12,0)</f>
        <v>3793.7120930832098</v>
      </c>
      <c r="FD296" s="154">
        <f t="array" ref="FD296">IFERROR(INDEX($N131:$N145,MATCH(1,IF($L131:$L145&lt;=FD$165,IF($M131:$M145&gt;=FD$165,1)),0))*$B131/12,0)</f>
        <v>3793.7120930832098</v>
      </c>
      <c r="FE296" s="154">
        <f t="array" ref="FE296">IFERROR(INDEX($N131:$N145,MATCH(1,IF($L131:$L145&lt;=FE$165,IF($M131:$M145&gt;=FE$165,1)),0))*$B131/12,0)</f>
        <v>3793.7120930832098</v>
      </c>
      <c r="FF296" s="154">
        <f t="array" ref="FF296">IFERROR(INDEX($N131:$N145,MATCH(1,IF($L131:$L145&lt;=FF$165,IF($M131:$M145&gt;=FF$165,1)),0))*$B131/12,0)</f>
        <v>3793.7120930832098</v>
      </c>
      <c r="FG296" s="154">
        <f t="array" ref="FG296">IFERROR(INDEX($N131:$N145,MATCH(1,IF($L131:$L145&lt;=FG$165,IF($M131:$M145&gt;=FG$165,1)),0))*$B131/12,0)</f>
        <v>3793.7120930832098</v>
      </c>
      <c r="FH296" s="154">
        <f t="array" ref="FH296">IFERROR(INDEX($N131:$N145,MATCH(1,IF($L131:$L145&lt;=FH$165,IF($M131:$M145&gt;=FH$165,1)),0))*$B131/12,0)</f>
        <v>3793.7120930832098</v>
      </c>
      <c r="FI296" s="154">
        <f t="array" ref="FI296">IFERROR(INDEX($N131:$N145,MATCH(1,IF($L131:$L145&lt;=FI$165,IF($M131:$M145&gt;=FI$165,1)),0))*$B131/12,0)</f>
        <v>3793.7120930832098</v>
      </c>
      <c r="FJ296" s="154">
        <f t="array" ref="FJ296">IFERROR(INDEX($N131:$N145,MATCH(1,IF($L131:$L145&lt;=FJ$165,IF($M131:$M145&gt;=FJ$165,1)),0))*$B131/12,0)</f>
        <v>3793.7120930832098</v>
      </c>
      <c r="FK296" s="154">
        <f t="array" ref="FK296">IFERROR(INDEX($N131:$N145,MATCH(1,IF($L131:$L145&lt;=FK$165,IF($M131:$M145&gt;=FK$165,1)),0))*$B131/12,0)</f>
        <v>3793.7120930832098</v>
      </c>
      <c r="FL296" s="154">
        <f t="array" ref="FL296">IFERROR(INDEX($N131:$N145,MATCH(1,IF($L131:$L145&lt;=FL$165,IF($M131:$M145&gt;=FL$165,1)),0))*$B131/12,0)</f>
        <v>3793.7120930832098</v>
      </c>
      <c r="FM296" s="154">
        <f t="array" ref="FM296">IFERROR(INDEX($N131:$N145,MATCH(1,IF($L131:$L145&lt;=FM$165,IF($M131:$M145&gt;=FM$165,1)),0))*$B131/12,0)</f>
        <v>3793.7120930832098</v>
      </c>
      <c r="FN296" s="154">
        <f t="array" ref="FN296">IFERROR(INDEX($N131:$N145,MATCH(1,IF($L131:$L145&lt;=FN$165,IF($M131:$M145&gt;=FN$165,1)),0))*$B131/12,0)</f>
        <v>3793.7120930832098</v>
      </c>
      <c r="FO296" s="154">
        <f t="array" ref="FO296">IFERROR(INDEX($N131:$N145,MATCH(1,IF($L131:$L145&lt;=FO$165,IF($M131:$M145&gt;=FO$165,1)),0))*$B131/12,0)</f>
        <v>3907.5234558757061</v>
      </c>
      <c r="FP296" s="154">
        <f t="array" ref="FP296">IFERROR(INDEX($N131:$N145,MATCH(1,IF($L131:$L145&lt;=FP$165,IF($M131:$M145&gt;=FP$165,1)),0))*$B131/12,0)</f>
        <v>3907.5234558757061</v>
      </c>
      <c r="FQ296" s="154">
        <f t="array" ref="FQ296">IFERROR(INDEX($N131:$N145,MATCH(1,IF($L131:$L145&lt;=FQ$165,IF($M131:$M145&gt;=FQ$165,1)),0))*$B131/12,0)</f>
        <v>3907.5234558757061</v>
      </c>
      <c r="FR296" s="154">
        <f t="array" ref="FR296">IFERROR(INDEX($N131:$N145,MATCH(1,IF($L131:$L145&lt;=FR$165,IF($M131:$M145&gt;=FR$165,1)),0))*$B131/12,0)</f>
        <v>3907.5234558757061</v>
      </c>
      <c r="FS296" s="154">
        <f t="array" ref="FS296">IFERROR(INDEX($N131:$N145,MATCH(1,IF($L131:$L145&lt;=FS$165,IF($M131:$M145&gt;=FS$165,1)),0))*$B131/12,0)</f>
        <v>3907.5234558757061</v>
      </c>
      <c r="FT296" s="154">
        <f t="array" ref="FT296">IFERROR(INDEX($N131:$N145,MATCH(1,IF($L131:$L145&lt;=FT$165,IF($M131:$M145&gt;=FT$165,1)),0))*$B131/12,0)</f>
        <v>3907.5234558757061</v>
      </c>
      <c r="FU296" s="154">
        <f t="array" ref="FU296">IFERROR(INDEX($N131:$N145,MATCH(1,IF($L131:$L145&lt;=FU$165,IF($M131:$M145&gt;=FU$165,1)),0))*$B131/12,0)</f>
        <v>3907.5234558757061</v>
      </c>
      <c r="FV296" s="154">
        <f t="array" ref="FV296">IFERROR(INDEX($N131:$N145,MATCH(1,IF($L131:$L145&lt;=FV$165,IF($M131:$M145&gt;=FV$165,1)),0))*$B131/12,0)</f>
        <v>3907.5234558757061</v>
      </c>
      <c r="FW296" s="154">
        <f t="array" ref="FW296">IFERROR(INDEX($N131:$N145,MATCH(1,IF($L131:$L145&lt;=FW$165,IF($M131:$M145&gt;=FW$165,1)),0))*$B131/12,0)</f>
        <v>3907.5234558757061</v>
      </c>
      <c r="FX296" s="154">
        <f t="array" ref="FX296">IFERROR(INDEX($N131:$N145,MATCH(1,IF($L131:$L145&lt;=FX$165,IF($M131:$M145&gt;=FX$165,1)),0))*$B131/12,0)</f>
        <v>3907.5234558757061</v>
      </c>
      <c r="FY296" s="154">
        <f t="array" ref="FY296">IFERROR(INDEX($N131:$N145,MATCH(1,IF($L131:$L145&lt;=FY$165,IF($M131:$M145&gt;=FY$165,1)),0))*$B131/12,0)</f>
        <v>3907.5234558757061</v>
      </c>
      <c r="FZ296" s="154">
        <f t="array" ref="FZ296">IFERROR(INDEX($N131:$N145,MATCH(1,IF($L131:$L145&lt;=FZ$165,IF($M131:$M145&gt;=FZ$165,1)),0))*$B131/12,0)</f>
        <v>3907.5234558757061</v>
      </c>
      <c r="GA296" s="154">
        <f t="array" ref="GA296">IFERROR(INDEX($N131:$N145,MATCH(1,IF($L131:$L145&lt;=GA$165,IF($M131:$M145&gt;=GA$165,1)),0))*$B131/12,0)</f>
        <v>0</v>
      </c>
      <c r="GB296" s="154">
        <f t="array" ref="GB296">IFERROR(INDEX($N131:$N145,MATCH(1,IF($L131:$L145&lt;=GB$165,IF($M131:$M145&gt;=GB$165,1)),0))*$B131/12,0)</f>
        <v>0</v>
      </c>
      <c r="GC296" s="154">
        <f t="array" ref="GC296">IFERROR(INDEX($N131:$N145,MATCH(1,IF($L131:$L145&lt;=GC$165,IF($M131:$M145&gt;=GC$165,1)),0))*$B131/12,0)</f>
        <v>0</v>
      </c>
      <c r="GD296" s="154">
        <f t="array" ref="GD296">IFERROR(INDEX($N131:$N145,MATCH(1,IF($L131:$L145&lt;=GD$165,IF($M131:$M145&gt;=GD$165,1)),0))*$B131/12,0)</f>
        <v>0</v>
      </c>
      <c r="GE296" s="154">
        <f t="array" ref="GE296">IFERROR(INDEX($N131:$N145,MATCH(1,IF($L131:$L145&lt;=GE$165,IF($M131:$M145&gt;=GE$165,1)),0))*$B131/12,0)</f>
        <v>0</v>
      </c>
      <c r="GF296" s="154">
        <f t="array" ref="GF296">IFERROR(INDEX($N131:$N145,MATCH(1,IF($L131:$L145&lt;=GF$165,IF($M131:$M145&gt;=GF$165,1)),0))*$B131/12,0)</f>
        <v>0</v>
      </c>
      <c r="GG296" s="154">
        <f t="array" ref="GG296">IFERROR(INDEX($N131:$N145,MATCH(1,IF($L131:$L145&lt;=GG$165,IF($M131:$M145&gt;=GG$165,1)),0))*$B131/12,0)</f>
        <v>0</v>
      </c>
      <c r="GH296" s="154">
        <f t="array" ref="GH296">IFERROR(INDEX($N131:$N145,MATCH(1,IF($L131:$L145&lt;=GH$165,IF($M131:$M145&gt;=GH$165,1)),0))*$B131/12,0)</f>
        <v>0</v>
      </c>
      <c r="GI296" s="154">
        <f t="array" ref="GI296">IFERROR(INDEX($N131:$N145,MATCH(1,IF($L131:$L145&lt;=GI$165,IF($M131:$M145&gt;=GI$165,1)),0))*$B131/12,0)</f>
        <v>0</v>
      </c>
      <c r="GJ296" s="154">
        <f t="array" ref="GJ296">IFERROR(INDEX($N131:$N145,MATCH(1,IF($L131:$L145&lt;=GJ$165,IF($M131:$M145&gt;=GJ$165,1)),0))*$B131/12,0)</f>
        <v>0</v>
      </c>
      <c r="GK296" s="154">
        <f t="array" ref="GK296">IFERROR(INDEX($N131:$N145,MATCH(1,IF($L131:$L145&lt;=GK$165,IF($M131:$M145&gt;=GK$165,1)),0))*$B131/12,0)</f>
        <v>0</v>
      </c>
      <c r="GL296" s="154">
        <f t="array" ref="GL296">IFERROR(INDEX($N131:$N145,MATCH(1,IF($L131:$L145&lt;=GL$165,IF($M131:$M145&gt;=GL$165,1)),0))*$B131/12,0)</f>
        <v>0</v>
      </c>
      <c r="GM296" s="154">
        <f t="array" ref="GM296">IFERROR(INDEX($N131:$N145,MATCH(1,IF($L131:$L145&lt;=GM$165,IF($M131:$M145&gt;=GM$165,1)),0))*$B131/12,0)</f>
        <v>0</v>
      </c>
      <c r="GN296" s="154">
        <f t="array" ref="GN296">IFERROR(INDEX($N131:$N145,MATCH(1,IF($L131:$L145&lt;=GN$165,IF($M131:$M145&gt;=GN$165,1)),0))*$B131/12,0)</f>
        <v>0</v>
      </c>
      <c r="GO296" s="154">
        <f t="array" ref="GO296">IFERROR(INDEX($N131:$N145,MATCH(1,IF($L131:$L145&lt;=GO$165,IF($M131:$M145&gt;=GO$165,1)),0))*$B131/12,0)</f>
        <v>0</v>
      </c>
      <c r="GP296" s="154">
        <f t="array" ref="GP296">IFERROR(INDEX($N131:$N145,MATCH(1,IF($L131:$L145&lt;=GP$165,IF($M131:$M145&gt;=GP$165,1)),0))*$B131/12,0)</f>
        <v>0</v>
      </c>
      <c r="GQ296" s="154">
        <f t="array" ref="GQ296">IFERROR(INDEX($N131:$N145,MATCH(1,IF($L131:$L145&lt;=GQ$165,IF($M131:$M145&gt;=GQ$165,1)),0))*$B131/12,0)</f>
        <v>0</v>
      </c>
      <c r="GR296" s="154">
        <f t="array" ref="GR296">IFERROR(INDEX($N131:$N145,MATCH(1,IF($L131:$L145&lt;=GR$165,IF($M131:$M145&gt;=GR$165,1)),0))*$B131/12,0)</f>
        <v>0</v>
      </c>
      <c r="GS296" s="154">
        <f t="array" ref="GS296">IFERROR(INDEX($N131:$N145,MATCH(1,IF($L131:$L145&lt;=GS$165,IF($M131:$M145&gt;=GS$165,1)),0))*$B131/12,0)</f>
        <v>0</v>
      </c>
      <c r="GT296" s="154">
        <f t="array" ref="GT296">IFERROR(INDEX($N131:$N145,MATCH(1,IF($L131:$L145&lt;=GT$165,IF($M131:$M145&gt;=GT$165,1)),0))*$B131/12,0)</f>
        <v>0</v>
      </c>
      <c r="GU296" s="154">
        <f t="array" ref="GU296">IFERROR(INDEX($N131:$N145,MATCH(1,IF($L131:$L145&lt;=GU$165,IF($M131:$M145&gt;=GU$165,1)),0))*$B131/12,0)</f>
        <v>0</v>
      </c>
      <c r="GV296" s="154">
        <f t="array" ref="GV296">IFERROR(INDEX($N131:$N145,MATCH(1,IF($L131:$L145&lt;=GV$165,IF($M131:$M145&gt;=GV$165,1)),0))*$B131/12,0)</f>
        <v>0</v>
      </c>
      <c r="GW296" s="154">
        <f t="array" ref="GW296">IFERROR(INDEX($N131:$N145,MATCH(1,IF($L131:$L145&lt;=GW$165,IF($M131:$M145&gt;=GW$165,1)),0))*$B131/12,0)</f>
        <v>0</v>
      </c>
      <c r="GX296" s="154">
        <f t="array" ref="GX296">IFERROR(INDEX($N131:$N145,MATCH(1,IF($L131:$L145&lt;=GX$165,IF($M131:$M145&gt;=GX$165,1)),0))*$B131/12,0)</f>
        <v>0</v>
      </c>
      <c r="GY296" s="154">
        <f t="array" ref="GY296">IFERROR(INDEX($N131:$N145,MATCH(1,IF($L131:$L145&lt;=GY$165,IF($M131:$M145&gt;=GY$165,1)),0))*$B131/12,0)</f>
        <v>0</v>
      </c>
      <c r="GZ296" s="154">
        <f t="array" ref="GZ296">IFERROR(INDEX($N131:$N145,MATCH(1,IF($L131:$L145&lt;=GZ$165,IF($M131:$M145&gt;=GZ$165,1)),0))*$B131/12,0)</f>
        <v>0</v>
      </c>
      <c r="HA296" s="154">
        <f t="array" ref="HA296">IFERROR(INDEX($N131:$N145,MATCH(1,IF($L131:$L145&lt;=HA$165,IF($M131:$M145&gt;=HA$165,1)),0))*$B131/12,0)</f>
        <v>0</v>
      </c>
      <c r="HB296" s="154">
        <f t="array" ref="HB296">IFERROR(INDEX($N131:$N145,MATCH(1,IF($L131:$L145&lt;=HB$165,IF($M131:$M145&gt;=HB$165,1)),0))*$B131/12,0)</f>
        <v>0</v>
      </c>
      <c r="HC296" s="154">
        <f t="array" ref="HC296">IFERROR(INDEX($N131:$N145,MATCH(1,IF($L131:$L145&lt;=HC$165,IF($M131:$M145&gt;=HC$165,1)),0))*$B131/12,0)</f>
        <v>0</v>
      </c>
      <c r="HD296" s="154">
        <f t="array" ref="HD296">IFERROR(INDEX($N131:$N145,MATCH(1,IF($L131:$L145&lt;=HD$165,IF($M131:$M145&gt;=HD$165,1)),0))*$B131/12,0)</f>
        <v>0</v>
      </c>
      <c r="HE296" s="154">
        <f t="array" ref="HE296">IFERROR(INDEX($N131:$N145,MATCH(1,IF($L131:$L145&lt;=HE$165,IF($M131:$M145&gt;=HE$165,1)),0))*$B131/12,0)</f>
        <v>0</v>
      </c>
      <c r="HF296" s="154">
        <f t="array" ref="HF296">IFERROR(INDEX($N131:$N145,MATCH(1,IF($L131:$L145&lt;=HF$165,IF($M131:$M145&gt;=HF$165,1)),0))*$B131/12,0)</f>
        <v>0</v>
      </c>
      <c r="HG296" s="154">
        <f t="array" ref="HG296">IFERROR(INDEX($N131:$N145,MATCH(1,IF($L131:$L145&lt;=HG$165,IF($M131:$M145&gt;=HG$165,1)),0))*$B131/12,0)</f>
        <v>0</v>
      </c>
      <c r="HH296" s="154">
        <f t="array" ref="HH296">IFERROR(INDEX($N131:$N145,MATCH(1,IF($L131:$L145&lt;=HH$165,IF($M131:$M145&gt;=HH$165,1)),0))*$B131/12,0)</f>
        <v>0</v>
      </c>
      <c r="HI296" s="154">
        <f t="array" ref="HI296">IFERROR(INDEX($N131:$N145,MATCH(1,IF($L131:$L145&lt;=HI$165,IF($M131:$M145&gt;=HI$165,1)),0))*$B131/12,0)</f>
        <v>0</v>
      </c>
      <c r="HJ296" s="154">
        <f t="array" ref="HJ296">IFERROR(INDEX($N131:$N145,MATCH(1,IF($L131:$L145&lt;=HJ$165,IF($M131:$M145&gt;=HJ$165,1)),0))*$B131/12,0)</f>
        <v>0</v>
      </c>
      <c r="HK296" s="154">
        <f t="array" ref="HK296">IFERROR(INDEX($N131:$N145,MATCH(1,IF($L131:$L145&lt;=HK$165,IF($M131:$M145&gt;=HK$165,1)),0))*$B131/12,0)</f>
        <v>0</v>
      </c>
      <c r="HL296" s="154">
        <f t="array" ref="HL296">IFERROR(INDEX($N131:$N145,MATCH(1,IF($L131:$L145&lt;=HL$165,IF($M131:$M145&gt;=HL$165,1)),0))*$B131/12,0)</f>
        <v>0</v>
      </c>
      <c r="HM296" s="154">
        <f t="array" ref="HM296">IFERROR(INDEX($N131:$N145,MATCH(1,IF($L131:$L145&lt;=HM$165,IF($M131:$M145&gt;=HM$165,1)),0))*$B131/12,0)</f>
        <v>0</v>
      </c>
      <c r="HN296" s="154">
        <f t="array" ref="HN296">IFERROR(INDEX($N131:$N145,MATCH(1,IF($L131:$L145&lt;=HN$165,IF($M131:$M145&gt;=HN$165,1)),0))*$B131/12,0)</f>
        <v>0</v>
      </c>
      <c r="HO296" s="154">
        <f t="array" ref="HO296">IFERROR(INDEX($N131:$N145,MATCH(1,IF($L131:$L145&lt;=HO$165,IF($M131:$M145&gt;=HO$165,1)),0))*$B131/12,0)</f>
        <v>0</v>
      </c>
      <c r="HP296" s="154">
        <f t="array" ref="HP296">IFERROR(INDEX($N131:$N145,MATCH(1,IF($L131:$L145&lt;=HP$165,IF($M131:$M145&gt;=HP$165,1)),0))*$B131/12,0)</f>
        <v>0</v>
      </c>
      <c r="HQ296" s="154">
        <f t="array" ref="HQ296">IFERROR(INDEX($N131:$N145,MATCH(1,IF($L131:$L145&lt;=HQ$165,IF($M131:$M145&gt;=HQ$165,1)),0))*$B131/12,0)</f>
        <v>0</v>
      </c>
      <c r="HR296" s="154">
        <f t="array" ref="HR296">IFERROR(INDEX($N131:$N145,MATCH(1,IF($L131:$L145&lt;=HR$165,IF($M131:$M145&gt;=HR$165,1)),0))*$B131/12,0)</f>
        <v>0</v>
      </c>
      <c r="HS296" s="154">
        <f t="array" ref="HS296">IFERROR(INDEX($N131:$N145,MATCH(1,IF($L131:$L145&lt;=HS$165,IF($M131:$M145&gt;=HS$165,1)),0))*$B131/12,0)</f>
        <v>0</v>
      </c>
      <c r="HT296" s="154">
        <f t="array" ref="HT296">IFERROR(INDEX($N131:$N145,MATCH(1,IF($L131:$L145&lt;=HT$165,IF($M131:$M145&gt;=HT$165,1)),0))*$B131/12,0)</f>
        <v>0</v>
      </c>
      <c r="HU296" s="154">
        <f t="array" ref="HU296">IFERROR(INDEX($N131:$N145,MATCH(1,IF($L131:$L145&lt;=HU$165,IF($M131:$M145&gt;=HU$165,1)),0))*$B131/12,0)</f>
        <v>0</v>
      </c>
      <c r="HV296" s="154">
        <f t="array" ref="HV296">IFERROR(INDEX($N131:$N145,MATCH(1,IF($L131:$L145&lt;=HV$165,IF($M131:$M145&gt;=HV$165,1)),0))*$B131/12,0)</f>
        <v>0</v>
      </c>
      <c r="HW296" s="154">
        <f t="array" ref="HW296">IFERROR(INDEX($N131:$N145,MATCH(1,IF($L131:$L145&lt;=HW$165,IF($M131:$M145&gt;=HW$165,1)),0))*$B131/12,0)</f>
        <v>0</v>
      </c>
      <c r="HX296" s="154">
        <f t="array" ref="HX296">IFERROR(INDEX($N131:$N145,MATCH(1,IF($L131:$L145&lt;=HX$165,IF($M131:$M145&gt;=HX$165,1)),0))*$B131/12,0)</f>
        <v>0</v>
      </c>
      <c r="HY296" s="154">
        <f t="array" ref="HY296">IFERROR(INDEX($N131:$N145,MATCH(1,IF($L131:$L145&lt;=HY$165,IF($M131:$M145&gt;=HY$165,1)),0))*$B131/12,0)</f>
        <v>0</v>
      </c>
      <c r="HZ296" s="154">
        <f t="array" ref="HZ296">IFERROR(INDEX($N131:$N145,MATCH(1,IF($L131:$L145&lt;=HZ$165,IF($M131:$M145&gt;=HZ$165,1)),0))*$B131/12,0)</f>
        <v>0</v>
      </c>
      <c r="IA296" s="154">
        <f t="array" ref="IA296">IFERROR(INDEX($N131:$N145,MATCH(1,IF($L131:$L145&lt;=IA$165,IF($M131:$M145&gt;=IA$165,1)),0))*$B131/12,0)</f>
        <v>0</v>
      </c>
      <c r="IB296" s="154">
        <f t="array" ref="IB296">IFERROR(INDEX($N131:$N145,MATCH(1,IF($L131:$L145&lt;=IB$165,IF($M131:$M145&gt;=IB$165,1)),0))*$B131/12,0)</f>
        <v>0</v>
      </c>
      <c r="IC296" s="154">
        <f t="array" ref="IC296">IFERROR(INDEX($N131:$N145,MATCH(1,IF($L131:$L145&lt;=IC$165,IF($M131:$M145&gt;=IC$165,1)),0))*$B131/12,0)</f>
        <v>0</v>
      </c>
      <c r="ID296" s="154">
        <f t="array" ref="ID296">IFERROR(INDEX($N131:$N145,MATCH(1,IF($L131:$L145&lt;=ID$165,IF($M131:$M145&gt;=ID$165,1)),0))*$B131/12,0)</f>
        <v>0</v>
      </c>
      <c r="IE296" s="154">
        <f t="array" ref="IE296">IFERROR(INDEX($N131:$N145,MATCH(1,IF($L131:$L145&lt;=IE$165,IF($M131:$M145&gt;=IE$165,1)),0))*$B131/12,0)</f>
        <v>0</v>
      </c>
      <c r="IF296" s="154">
        <f t="array" ref="IF296">IFERROR(INDEX($N131:$N145,MATCH(1,IF($L131:$L145&lt;=IF$165,IF($M131:$M145&gt;=IF$165,1)),0))*$B131/12,0)</f>
        <v>0</v>
      </c>
      <c r="IG296" s="154">
        <f t="array" ref="IG296">IFERROR(INDEX($N131:$N145,MATCH(1,IF($L131:$L145&lt;=IG$165,IF($M131:$M145&gt;=IG$165,1)),0))*$B131/12,0)</f>
        <v>0</v>
      </c>
      <c r="IH296" s="154">
        <f t="array" ref="IH296">IFERROR(INDEX($N131:$N145,MATCH(1,IF($L131:$L145&lt;=IH$165,IF($M131:$M145&gt;=IH$165,1)),0))*$B131/12,0)</f>
        <v>0</v>
      </c>
      <c r="II296" s="154">
        <f t="array" ref="II296">IFERROR(INDEX($N131:$N145,MATCH(1,IF($L131:$L145&lt;=II$165,IF($M131:$M145&gt;=II$165,1)),0))*$B131/12,0)</f>
        <v>0</v>
      </c>
      <c r="IJ296" s="154">
        <f t="array" ref="IJ296">IFERROR(INDEX($N131:$N145,MATCH(1,IF($L131:$L145&lt;=IJ$165,IF($M131:$M145&gt;=IJ$165,1)),0))*$B131/12,0)</f>
        <v>0</v>
      </c>
      <c r="IK296" s="154">
        <f t="array" ref="IK296">IFERROR(INDEX($N131:$N145,MATCH(1,IF($L131:$L145&lt;=IK$165,IF($M131:$M145&gt;=IK$165,1)),0))*$B131/12,0)</f>
        <v>0</v>
      </c>
      <c r="IL296" s="154">
        <f t="array" ref="IL296">IFERROR(INDEX($N131:$N145,MATCH(1,IF($L131:$L145&lt;=IL$165,IF($M131:$M145&gt;=IL$165,1)),0))*$B131/12,0)</f>
        <v>0</v>
      </c>
      <c r="IM296" s="154">
        <f t="array" ref="IM296">IFERROR(INDEX($N131:$N145,MATCH(1,IF($L131:$L145&lt;=IM$165,IF($M131:$M145&gt;=IM$165,1)),0))*$B131/12,0)</f>
        <v>0</v>
      </c>
      <c r="IN296" s="154">
        <f t="array" ref="IN296">IFERROR(INDEX($N131:$N145,MATCH(1,IF($L131:$L145&lt;=IN$165,IF($M131:$M145&gt;=IN$165,1)),0))*$B131/12,0)</f>
        <v>0</v>
      </c>
      <c r="IO296" s="154">
        <f t="array" ref="IO296">IFERROR(INDEX($N131:$N145,MATCH(1,IF($L131:$L145&lt;=IO$165,IF($M131:$M145&gt;=IO$165,1)),0))*$B131/12,0)</f>
        <v>0</v>
      </c>
      <c r="IP296" s="154">
        <f t="array" ref="IP296">IFERROR(INDEX($N131:$N145,MATCH(1,IF($L131:$L145&lt;=IP$165,IF($M131:$M145&gt;=IP$165,1)),0))*$B131/12,0)</f>
        <v>0</v>
      </c>
      <c r="IQ296" s="154">
        <f t="array" ref="IQ296">IFERROR(INDEX($N131:$N145,MATCH(1,IF($L131:$L145&lt;=IQ$165,IF($M131:$M145&gt;=IQ$165,1)),0))*$B131/12,0)</f>
        <v>0</v>
      </c>
      <c r="IR296" s="154">
        <f t="array" ref="IR296">IFERROR(INDEX($N131:$N145,MATCH(1,IF($L131:$L145&lt;=IR$165,IF($M131:$M145&gt;=IR$165,1)),0))*$B131/12,0)</f>
        <v>0</v>
      </c>
      <c r="IS296" s="154">
        <f t="array" ref="IS296">IFERROR(INDEX($N131:$N145,MATCH(1,IF($L131:$L145&lt;=IS$165,IF($M131:$M145&gt;=IS$165,1)),0))*$B131/12,0)</f>
        <v>0</v>
      </c>
      <c r="IT296" s="154">
        <f t="array" ref="IT296">IFERROR(INDEX($N131:$N145,MATCH(1,IF($L131:$L145&lt;=IT$165,IF($M131:$M145&gt;=IT$165,1)),0))*$B131/12,0)</f>
        <v>0</v>
      </c>
      <c r="IU296" s="154">
        <f t="array" ref="IU296">IFERROR(INDEX($N131:$N145,MATCH(1,IF($L131:$L145&lt;=IU$165,IF($M131:$M145&gt;=IU$165,1)),0))*$B131/12,0)</f>
        <v>0</v>
      </c>
      <c r="IV296" s="154">
        <f t="array" ref="IV296">IFERROR(INDEX($N131:$N145,MATCH(1,IF($L131:$L145&lt;=IV$165,IF($M131:$M145&gt;=IV$165,1)),0))*$B131/12,0)</f>
        <v>0</v>
      </c>
      <c r="IW296" s="154">
        <f t="array" ref="IW296">IFERROR(INDEX($N131:$N145,MATCH(1,IF($L131:$L145&lt;=IW$165,IF($M131:$M145&gt;=IW$165,1)),0))*$B131/12,0)</f>
        <v>0</v>
      </c>
      <c r="IX296" s="154">
        <f t="array" ref="IX296">IFERROR(INDEX($N131:$N145,MATCH(1,IF($L131:$L145&lt;=IX$165,IF($M131:$M145&gt;=IX$165,1)),0))*$B131/12,0)</f>
        <v>0</v>
      </c>
      <c r="IY296" s="154">
        <f t="array" ref="IY296">IFERROR(INDEX($N131:$N145,MATCH(1,IF($L131:$L145&lt;=IY$165,IF($M131:$M145&gt;=IY$165,1)),0))*$B131/12,0)</f>
        <v>0</v>
      </c>
      <c r="IZ296" s="154">
        <f t="array" ref="IZ296">IFERROR(INDEX($N131:$N145,MATCH(1,IF($L131:$L145&lt;=IZ$165,IF($M131:$M145&gt;=IZ$165,1)),0))*$B131/12,0)</f>
        <v>0</v>
      </c>
      <c r="JA296" s="154">
        <f t="array" ref="JA296">IFERROR(INDEX($N131:$N145,MATCH(1,IF($L131:$L145&lt;=JA$165,IF($M131:$M145&gt;=JA$165,1)),0))*$B131/12,0)</f>
        <v>0</v>
      </c>
      <c r="JB296" s="154">
        <f t="array" ref="JB296">IFERROR(INDEX($N131:$N145,MATCH(1,IF($L131:$L145&lt;=JB$165,IF($M131:$M145&gt;=JB$165,1)),0))*$B131/12,0)</f>
        <v>0</v>
      </c>
      <c r="JC296" s="154">
        <f t="array" ref="JC296">IFERROR(INDEX($N131:$N145,MATCH(1,IF($L131:$L145&lt;=JC$165,IF($M131:$M145&gt;=JC$165,1)),0))*$B131/12,0)</f>
        <v>0</v>
      </c>
      <c r="JD296" s="154">
        <f t="array" ref="JD296">IFERROR(INDEX($N131:$N145,MATCH(1,IF($L131:$L145&lt;=JD$165,IF($M131:$M145&gt;=JD$165,1)),0))*$B131/12,0)</f>
        <v>0</v>
      </c>
      <c r="JE296" s="154">
        <f t="array" ref="JE296">IFERROR(INDEX($N131:$N145,MATCH(1,IF($L131:$L145&lt;=JE$165,IF($M131:$M145&gt;=JE$165,1)),0))*$B131/12,0)</f>
        <v>0</v>
      </c>
      <c r="JF296" s="154">
        <f t="array" ref="JF296">IFERROR(INDEX($N131:$N145,MATCH(1,IF($L131:$L145&lt;=JF$165,IF($M131:$M145&gt;=JF$165,1)),0))*$B131/12,0)</f>
        <v>0</v>
      </c>
      <c r="JG296" s="154">
        <f t="array" ref="JG296">IFERROR(INDEX($N131:$N145,MATCH(1,IF($L131:$L145&lt;=JG$165,IF($M131:$M145&gt;=JG$165,1)),0))*$B131/12,0)</f>
        <v>0</v>
      </c>
      <c r="JH296" s="154">
        <f t="array" ref="JH296">IFERROR(INDEX($N131:$N145,MATCH(1,IF($L131:$L145&lt;=JH$165,IF($M131:$M145&gt;=JH$165,1)),0))*$B131/12,0)</f>
        <v>0</v>
      </c>
      <c r="JI296" s="154">
        <f t="array" ref="JI296">IFERROR(INDEX($N131:$N145,MATCH(1,IF($L131:$L145&lt;=JI$165,IF($M131:$M145&gt;=JI$165,1)),0))*$B131/12,0)</f>
        <v>0</v>
      </c>
      <c r="JJ296" s="154">
        <f t="array" ref="JJ296">IFERROR(INDEX($N131:$N145,MATCH(1,IF($L131:$L145&lt;=JJ$165,IF($M131:$M145&gt;=JJ$165,1)),0))*$B131/12,0)</f>
        <v>0</v>
      </c>
      <c r="JK296" s="154">
        <f t="array" ref="JK296">IFERROR(INDEX($N131:$N145,MATCH(1,IF($L131:$L145&lt;=JK$165,IF($M131:$M145&gt;=JK$165,1)),0))*$B131/12,0)</f>
        <v>0</v>
      </c>
      <c r="JL296" s="154">
        <f t="array" ref="JL296">IFERROR(INDEX($N131:$N145,MATCH(1,IF($L131:$L145&lt;=JL$165,IF($M131:$M145&gt;=JL$165,1)),0))*$B131/12,0)</f>
        <v>0</v>
      </c>
      <c r="JM296" s="154">
        <f t="array" ref="JM296">IFERROR(INDEX($N131:$N145,MATCH(1,IF($L131:$L145&lt;=JM$165,IF($M131:$M145&gt;=JM$165,1)),0))*$B131/12,0)</f>
        <v>0</v>
      </c>
      <c r="JN296" s="154">
        <f t="array" ref="JN296">IFERROR(INDEX($N131:$N145,MATCH(1,IF($L131:$L145&lt;=JN$165,IF($M131:$M145&gt;=JN$165,1)),0))*$B131/12,0)</f>
        <v>0</v>
      </c>
      <c r="JO296" s="154">
        <f t="array" ref="JO296">IFERROR(INDEX($N131:$N145,MATCH(1,IF($L131:$L145&lt;=JO$165,IF($M131:$M145&gt;=JO$165,1)),0))*$B131/12,0)</f>
        <v>0</v>
      </c>
      <c r="JP296" s="154">
        <f t="array" ref="JP296">IFERROR(INDEX($N131:$N145,MATCH(1,IF($L131:$L145&lt;=JP$165,IF($M131:$M145&gt;=JP$165,1)),0))*$B131/12,0)</f>
        <v>0</v>
      </c>
      <c r="JQ296" s="154">
        <f t="array" ref="JQ296">IFERROR(INDEX($N131:$N145,MATCH(1,IF($L131:$L145&lt;=JQ$165,IF($M131:$M145&gt;=JQ$165,1)),0))*$B131/12,0)</f>
        <v>0</v>
      </c>
      <c r="JR296" s="154">
        <f t="array" ref="JR296">IFERROR(INDEX($N131:$N145,MATCH(1,IF($L131:$L145&lt;=JR$165,IF($M131:$M145&gt;=JR$165,1)),0))*$B131/12,0)</f>
        <v>0</v>
      </c>
      <c r="JS296" s="154">
        <f t="array" ref="JS296">IFERROR(INDEX($N131:$N145,MATCH(1,IF($L131:$L145&lt;=JS$165,IF($M131:$M145&gt;=JS$165,1)),0))*$B131/12,0)</f>
        <v>0</v>
      </c>
      <c r="JT296" s="154">
        <f t="array" ref="JT296">IFERROR(INDEX($N131:$N145,MATCH(1,IF($L131:$L145&lt;=JT$165,IF($M131:$M145&gt;=JT$165,1)),0))*$B131/12,0)</f>
        <v>0</v>
      </c>
      <c r="JU296" s="154">
        <f t="array" ref="JU296">IFERROR(INDEX($N131:$N145,MATCH(1,IF($L131:$L145&lt;=JU$165,IF($M131:$M145&gt;=JU$165,1)),0))*$B131/12,0)</f>
        <v>0</v>
      </c>
      <c r="JV296" s="154">
        <f t="array" ref="JV296">IFERROR(INDEX($N131:$N145,MATCH(1,IF($L131:$L145&lt;=JV$165,IF($M131:$M145&gt;=JV$165,1)),0))*$B131/12,0)</f>
        <v>0</v>
      </c>
      <c r="JW296" s="154">
        <f t="array" ref="JW296">IFERROR(INDEX($N131:$N145,MATCH(1,IF($L131:$L145&lt;=JW$165,IF($M131:$M145&gt;=JW$165,1)),0))*$B131/12,0)</f>
        <v>0</v>
      </c>
      <c r="JX296" s="154">
        <f t="array" ref="JX296">IFERROR(INDEX($N131:$N145,MATCH(1,IF($L131:$L145&lt;=JX$165,IF($M131:$M145&gt;=JX$165,1)),0))*$B131/12,0)</f>
        <v>0</v>
      </c>
      <c r="JY296" s="154">
        <f t="array" ref="JY296">IFERROR(INDEX($N131:$N145,MATCH(1,IF($L131:$L145&lt;=JY$165,IF($M131:$M145&gt;=JY$165,1)),0))*$B131/12,0)</f>
        <v>0</v>
      </c>
      <c r="JZ296" s="154">
        <f t="array" ref="JZ296">IFERROR(INDEX($N131:$N145,MATCH(1,IF($L131:$L145&lt;=JZ$165,IF($M131:$M145&gt;=JZ$165,1)),0))*$B131/12,0)</f>
        <v>0</v>
      </c>
      <c r="KA296" s="154">
        <f t="array" ref="KA296">IFERROR(INDEX($N131:$N145,MATCH(1,IF($L131:$L145&lt;=KA$165,IF($M131:$M145&gt;=KA$165,1)),0))*$B131/12,0)</f>
        <v>0</v>
      </c>
      <c r="KB296" s="154">
        <f t="array" ref="KB296">IFERROR(INDEX($N131:$N145,MATCH(1,IF($L131:$L145&lt;=KB$165,IF($M131:$M145&gt;=KB$165,1)),0))*$B131/12,0)</f>
        <v>0</v>
      </c>
      <c r="KC296" s="154">
        <f t="array" ref="KC296">IFERROR(INDEX($N131:$N145,MATCH(1,IF($L131:$L145&lt;=KC$165,IF($M131:$M145&gt;=KC$165,1)),0))*$B131/12,0)</f>
        <v>0</v>
      </c>
      <c r="KD296" s="154">
        <f t="array" ref="KD296">IFERROR(INDEX($N131:$N145,MATCH(1,IF($L131:$L145&lt;=KD$165,IF($M131:$M145&gt;=KD$165,1)),0))*$B131/12,0)</f>
        <v>0</v>
      </c>
      <c r="KE296" s="154">
        <f t="array" ref="KE296">IFERROR(INDEX($N131:$N145,MATCH(1,IF($L131:$L145&lt;=KE$165,IF($M131:$M145&gt;=KE$165,1)),0))*$B131/12,0)</f>
        <v>0</v>
      </c>
      <c r="KF296" s="154">
        <f t="array" ref="KF296">IFERROR(INDEX($N131:$N145,MATCH(1,IF($L131:$L145&lt;=KF$165,IF($M131:$M145&gt;=KF$165,1)),0))*$B131/12,0)</f>
        <v>0</v>
      </c>
      <c r="KG296" s="154">
        <f t="array" ref="KG296">IFERROR(INDEX($N131:$N145,MATCH(1,IF($L131:$L145&lt;=KG$165,IF($M131:$M145&gt;=KG$165,1)),0))*$B131/12,0)</f>
        <v>0</v>
      </c>
      <c r="KH296" s="154">
        <f t="array" ref="KH296">IFERROR(INDEX($N131:$N145,MATCH(1,IF($L131:$L145&lt;=KH$165,IF($M131:$M145&gt;=KH$165,1)),0))*$B131/12,0)</f>
        <v>0</v>
      </c>
      <c r="KI296" s="154">
        <f t="array" ref="KI296">IFERROR(INDEX($N131:$N145,MATCH(1,IF($L131:$L145&lt;=KI$165,IF($M131:$M145&gt;=KI$165,1)),0))*$B131/12,0)</f>
        <v>0</v>
      </c>
      <c r="KJ296" s="154">
        <f t="array" ref="KJ296">IFERROR(INDEX($N131:$N145,MATCH(1,IF($L131:$L145&lt;=KJ$165,IF($M131:$M145&gt;=KJ$165,1)),0))*$B131/12,0)</f>
        <v>0</v>
      </c>
      <c r="KK296" s="154">
        <f t="array" ref="KK296">IFERROR(INDEX($N131:$N145,MATCH(1,IF($L131:$L145&lt;=KK$165,IF($M131:$M145&gt;=KK$165,1)),0))*$B131/12,0)</f>
        <v>0</v>
      </c>
      <c r="KL296" s="154">
        <f t="array" ref="KL296">IFERROR(INDEX($N131:$N145,MATCH(1,IF($L131:$L145&lt;=KL$165,IF($M131:$M145&gt;=KL$165,1)),0))*$B131/12,0)</f>
        <v>0</v>
      </c>
      <c r="KM296" s="154">
        <f t="array" ref="KM296">IFERROR(INDEX($N131:$N145,MATCH(1,IF($L131:$L145&lt;=KM$165,IF($M131:$M145&gt;=KM$165,1)),0))*$B131/12,0)</f>
        <v>0</v>
      </c>
      <c r="KN296" s="154">
        <f t="array" ref="KN296">IFERROR(INDEX($N131:$N145,MATCH(1,IF($L131:$L145&lt;=KN$165,IF($M131:$M145&gt;=KN$165,1)),0))*$B131/12,0)</f>
        <v>0</v>
      </c>
      <c r="KO296" s="154">
        <f t="array" ref="KO296">IFERROR(INDEX($N131:$N145,MATCH(1,IF($L131:$L145&lt;=KO$165,IF($M131:$M145&gt;=KO$165,1)),0))*$B131/12,0)</f>
        <v>0</v>
      </c>
      <c r="KP296" s="154">
        <f t="array" ref="KP296">IFERROR(INDEX($N131:$N145,MATCH(1,IF($L131:$L145&lt;=KP$165,IF($M131:$M145&gt;=KP$165,1)),0))*$B131/12,0)</f>
        <v>0</v>
      </c>
      <c r="KQ296" s="154">
        <f t="array" ref="KQ296">IFERROR(INDEX($N131:$N145,MATCH(1,IF($L131:$L145&lt;=KQ$165,IF($M131:$M145&gt;=KQ$165,1)),0))*$B131/12,0)</f>
        <v>0</v>
      </c>
      <c r="KR296" s="154">
        <f t="array" ref="KR296">IFERROR(INDEX($N131:$N145,MATCH(1,IF($L131:$L145&lt;=KR$165,IF($M131:$M145&gt;=KR$165,1)),0))*$B131/12,0)</f>
        <v>0</v>
      </c>
      <c r="KS296" s="154">
        <f t="array" ref="KS296">IFERROR(INDEX($N131:$N145,MATCH(1,IF($L131:$L145&lt;=KS$165,IF($M131:$M145&gt;=KS$165,1)),0))*$B131/12,0)</f>
        <v>0</v>
      </c>
      <c r="KT296" s="154">
        <f t="array" ref="KT296">IFERROR(INDEX($N131:$N145,MATCH(1,IF($L131:$L145&lt;=KT$165,IF($M131:$M145&gt;=KT$165,1)),0))*$B131/12,0)</f>
        <v>0</v>
      </c>
      <c r="KU296" s="154">
        <f t="array" ref="KU296">IFERROR(INDEX($N131:$N145,MATCH(1,IF($L131:$L145&lt;=KU$165,IF($M131:$M145&gt;=KU$165,1)),0))*$B131/12,0)</f>
        <v>0</v>
      </c>
      <c r="KV296" s="154">
        <f t="array" ref="KV296">IFERROR(INDEX($N131:$N145,MATCH(1,IF($L131:$L145&lt;=KV$165,IF($M131:$M145&gt;=KV$165,1)),0))*$B131/12,0)</f>
        <v>0</v>
      </c>
      <c r="KW296" s="154">
        <f t="array" ref="KW296">IFERROR(INDEX($N131:$N145,MATCH(1,IF($L131:$L145&lt;=KW$165,IF($M131:$M145&gt;=KW$165,1)),0))*$B131/12,0)</f>
        <v>0</v>
      </c>
      <c r="KX296" s="154">
        <f t="array" ref="KX296">IFERROR(INDEX($N131:$N145,MATCH(1,IF($L131:$L145&lt;=KX$165,IF($M131:$M145&gt;=KX$165,1)),0))*$B131/12,0)</f>
        <v>0</v>
      </c>
      <c r="KY296" s="154">
        <f t="array" ref="KY296">IFERROR(INDEX($N131:$N145,MATCH(1,IF($L131:$L145&lt;=KY$165,IF($M131:$M145&gt;=KY$165,1)),0))*$B131/12,0)</f>
        <v>0</v>
      </c>
      <c r="KZ296" s="154">
        <f t="array" ref="KZ296">IFERROR(INDEX($N131:$N145,MATCH(1,IF($L131:$L145&lt;=KZ$165,IF($M131:$M145&gt;=KZ$165,1)),0))*$B131/12,0)</f>
        <v>0</v>
      </c>
      <c r="LA296" s="154">
        <f t="array" ref="LA296">IFERROR(INDEX($N131:$N145,MATCH(1,IF($L131:$L145&lt;=LA$165,IF($M131:$M145&gt;=LA$165,1)),0))*$B131/12,0)</f>
        <v>0</v>
      </c>
      <c r="LB296" s="154">
        <f t="array" ref="LB296">IFERROR(INDEX($N131:$N145,MATCH(1,IF($L131:$L145&lt;=LB$165,IF($M131:$M145&gt;=LB$165,1)),0))*$B131/12,0)</f>
        <v>0</v>
      </c>
      <c r="LC296" s="154">
        <f t="array" ref="LC296">IFERROR(INDEX($N131:$N145,MATCH(1,IF($L131:$L145&lt;=LC$165,IF($M131:$M145&gt;=LC$165,1)),0))*$B131/12,0)</f>
        <v>0</v>
      </c>
      <c r="LD296" s="154">
        <f t="array" ref="LD296">IFERROR(INDEX($N131:$N145,MATCH(1,IF($L131:$L145&lt;=LD$165,IF($M131:$M145&gt;=LD$165,1)),0))*$B131/12,0)</f>
        <v>0</v>
      </c>
      <c r="LE296" s="154">
        <f t="array" ref="LE296">IFERROR(INDEX($N131:$N145,MATCH(1,IF($L131:$L145&lt;=LE$165,IF($M131:$M145&gt;=LE$165,1)),0))*$B131/12,0)</f>
        <v>0</v>
      </c>
      <c r="LF296" s="154">
        <f t="array" ref="LF296">IFERROR(INDEX($N131:$N145,MATCH(1,IF($L131:$L145&lt;=LF$165,IF($M131:$M145&gt;=LF$165,1)),0))*$B131/12,0)</f>
        <v>0</v>
      </c>
      <c r="LG296" s="154">
        <f t="array" ref="LG296">IFERROR(INDEX($N131:$N145,MATCH(1,IF($L131:$L145&lt;=LG$165,IF($M131:$M145&gt;=LG$165,1)),0))*$B131/12,0)</f>
        <v>0</v>
      </c>
      <c r="LH296" s="154">
        <f t="array" ref="LH296">IFERROR(INDEX($N131:$N145,MATCH(1,IF($L131:$L145&lt;=LH$165,IF($M131:$M145&gt;=LH$165,1)),0))*$B131/12,0)</f>
        <v>0</v>
      </c>
      <c r="LI296" s="154">
        <f t="array" ref="LI296">IFERROR(INDEX($N131:$N145,MATCH(1,IF($L131:$L145&lt;=LI$165,IF($M131:$M145&gt;=LI$165,1)),0))*$B131/12,0)</f>
        <v>0</v>
      </c>
      <c r="LJ296" s="154">
        <f t="array" ref="LJ296">IFERROR(INDEX($N131:$N145,MATCH(1,IF($L131:$L145&lt;=LJ$165,IF($M131:$M145&gt;=LJ$165,1)),0))*$B131/12,0)</f>
        <v>0</v>
      </c>
      <c r="LK296" s="154">
        <f t="array" ref="LK296">IFERROR(INDEX($N131:$N145,MATCH(1,IF($L131:$L145&lt;=LK$165,IF($M131:$M145&gt;=LK$165,1)),0))*$B131/12,0)</f>
        <v>0</v>
      </c>
      <c r="LL296" s="154">
        <f t="array" ref="LL296">IFERROR(INDEX($N131:$N145,MATCH(1,IF($L131:$L145&lt;=LL$165,IF($M131:$M145&gt;=LL$165,1)),0))*$B131/12,0)</f>
        <v>0</v>
      </c>
      <c r="LM296" s="154">
        <f t="array" ref="LM296">IFERROR(INDEX($N131:$N145,MATCH(1,IF($L131:$L145&lt;=LM$165,IF($M131:$M145&gt;=LM$165,1)),0))*$B131/12,0)</f>
        <v>0</v>
      </c>
      <c r="LN296" s="154">
        <f t="array" ref="LN296">IFERROR(INDEX($N131:$N145,MATCH(1,IF($L131:$L145&lt;=LN$165,IF($M131:$M145&gt;=LN$165,1)),0))*$B131/12,0)</f>
        <v>0</v>
      </c>
      <c r="LO296" s="154">
        <f t="array" ref="LO296">IFERROR(INDEX($N131:$N145,MATCH(1,IF($L131:$L145&lt;=LO$165,IF($M131:$M145&gt;=LO$165,1)),0))*$B131/12,0)</f>
        <v>0</v>
      </c>
      <c r="LP296" s="154">
        <f t="array" ref="LP296">IFERROR(INDEX($N131:$N145,MATCH(1,IF($L131:$L145&lt;=LP$165,IF($M131:$M145&gt;=LP$165,1)),0))*$B131/12,0)</f>
        <v>0</v>
      </c>
      <c r="LQ296" s="154">
        <f t="array" ref="LQ296">IFERROR(INDEX($N131:$N145,MATCH(1,IF($L131:$L145&lt;=LQ$165,IF($M131:$M145&gt;=LQ$165,1)),0))*$B131/12,0)</f>
        <v>0</v>
      </c>
      <c r="LR296" s="154">
        <f t="array" ref="LR296">IFERROR(INDEX($N131:$N145,MATCH(1,IF($L131:$L145&lt;=LR$165,IF($M131:$M145&gt;=LR$165,1)),0))*$B131/12,0)</f>
        <v>0</v>
      </c>
      <c r="LS296" s="154">
        <f t="array" ref="LS296">IFERROR(INDEX($N131:$N145,MATCH(1,IF($L131:$L145&lt;=LS$165,IF($M131:$M145&gt;=LS$165,1)),0))*$B131/12,0)</f>
        <v>0</v>
      </c>
      <c r="LT296" s="154">
        <f t="array" ref="LT296">IFERROR(INDEX($N131:$N145,MATCH(1,IF($L131:$L145&lt;=LT$165,IF($M131:$M145&gt;=LT$165,1)),0))*$B131/12,0)</f>
        <v>0</v>
      </c>
      <c r="LU296" s="154">
        <f t="array" ref="LU296">IFERROR(INDEX($N131:$N145,MATCH(1,IF($L131:$L145&lt;=LU$165,IF($M131:$M145&gt;=LU$165,1)),0))*$B131/12,0)</f>
        <v>0</v>
      </c>
      <c r="LV296" s="154">
        <f t="array" ref="LV296">IFERROR(INDEX($N131:$N145,MATCH(1,IF($L131:$L145&lt;=LV$165,IF($M131:$M145&gt;=LV$165,1)),0))*$B131/12,0)</f>
        <v>0</v>
      </c>
      <c r="LW296" s="154">
        <f t="array" ref="LW296">IFERROR(INDEX($N131:$N145,MATCH(1,IF($L131:$L145&lt;=LW$165,IF($M131:$M145&gt;=LW$165,1)),0))*$B131/12,0)</f>
        <v>0</v>
      </c>
      <c r="LX296" s="154">
        <f t="array" ref="LX296">IFERROR(INDEX($N131:$N145,MATCH(1,IF($L131:$L145&lt;=LX$165,IF($M131:$M145&gt;=LX$165,1)),0))*$B131/12,0)</f>
        <v>0</v>
      </c>
      <c r="LY296" s="154">
        <f t="array" ref="LY296">IFERROR(INDEX($N131:$N145,MATCH(1,IF($L131:$L145&lt;=LY$165,IF($M131:$M145&gt;=LY$165,1)),0))*$B131/12,0)</f>
        <v>0</v>
      </c>
      <c r="LZ296" s="154">
        <f t="array" ref="LZ296">IFERROR(INDEX($N131:$N145,MATCH(1,IF($L131:$L145&lt;=LZ$165,IF($M131:$M145&gt;=LZ$165,1)),0))*$B131/12,0)</f>
        <v>0</v>
      </c>
      <c r="MA296" s="154">
        <f t="array" ref="MA296">IFERROR(INDEX($N131:$N145,MATCH(1,IF($L131:$L145&lt;=MA$165,IF($M131:$M145&gt;=MA$165,1)),0))*$B131/12,0)</f>
        <v>0</v>
      </c>
      <c r="MB296" s="154">
        <f t="array" ref="MB296">IFERROR(INDEX($N131:$N145,MATCH(1,IF($L131:$L145&lt;=MB$165,IF($M131:$M145&gt;=MB$165,1)),0))*$B131/12,0)</f>
        <v>0</v>
      </c>
      <c r="MC296" s="154">
        <f t="array" ref="MC296">IFERROR(INDEX($N131:$N145,MATCH(1,IF($L131:$L145&lt;=MC$165,IF($M131:$M145&gt;=MC$165,1)),0))*$B131/12,0)</f>
        <v>0</v>
      </c>
      <c r="MD296" s="154">
        <f t="array" ref="MD296">IFERROR(INDEX($N131:$N145,MATCH(1,IF($L131:$L145&lt;=MD$165,IF($M131:$M145&gt;=MD$165,1)),0))*$B131/12,0)</f>
        <v>0</v>
      </c>
      <c r="ME296" s="154">
        <f t="array" ref="ME296">IFERROR(INDEX($N131:$N145,MATCH(1,IF($L131:$L145&lt;=ME$165,IF($M131:$M145&gt;=ME$165,1)),0))*$B131/12,0)</f>
        <v>0</v>
      </c>
      <c r="MF296" s="154">
        <f t="array" ref="MF296">IFERROR(INDEX($N131:$N145,MATCH(1,IF($L131:$L145&lt;=MF$165,IF($M131:$M145&gt;=MF$165,1)),0))*$B131/12,0)</f>
        <v>0</v>
      </c>
      <c r="MG296" s="154">
        <f t="array" ref="MG296">IFERROR(INDEX($N131:$N145,MATCH(1,IF($L131:$L145&lt;=MG$165,IF($M131:$M145&gt;=MG$165,1)),0))*$B131/12,0)</f>
        <v>0</v>
      </c>
      <c r="MH296" s="154">
        <f t="array" ref="MH296">IFERROR(INDEX($N131:$N145,MATCH(1,IF($L131:$L145&lt;=MH$165,IF($M131:$M145&gt;=MH$165,1)),0))*$B131/12,0)</f>
        <v>0</v>
      </c>
      <c r="MI296" s="154">
        <f t="array" ref="MI296">IFERROR(INDEX($N131:$N145,MATCH(1,IF($L131:$L145&lt;=MI$165,IF($M131:$M145&gt;=MI$165,1)),0))*$B131/12,0)</f>
        <v>0</v>
      </c>
      <c r="MJ296" s="154">
        <f t="array" ref="MJ296">IFERROR(INDEX($N131:$N145,MATCH(1,IF($L131:$L145&lt;=MJ$165,IF($M131:$M145&gt;=MJ$165,1)),0))*$B131/12,0)</f>
        <v>0</v>
      </c>
      <c r="MK296" s="154">
        <f t="array" ref="MK296">IFERROR(INDEX($N131:$N145,MATCH(1,IF($L131:$L145&lt;=MK$165,IF($M131:$M145&gt;=MK$165,1)),0))*$B131/12,0)</f>
        <v>0</v>
      </c>
      <c r="ML296" s="154">
        <f t="array" ref="ML296">IFERROR(INDEX($N131:$N145,MATCH(1,IF($L131:$L145&lt;=ML$165,IF($M131:$M145&gt;=ML$165,1)),0))*$B131/12,0)</f>
        <v>0</v>
      </c>
      <c r="MM296" s="154">
        <f t="array" ref="MM296">IFERROR(INDEX($N131:$N145,MATCH(1,IF($L131:$L145&lt;=MM$165,IF($M131:$M145&gt;=MM$165,1)),0))*$B131/12,0)</f>
        <v>0</v>
      </c>
      <c r="MN296" s="154">
        <f t="array" ref="MN296">IFERROR(INDEX($N131:$N145,MATCH(1,IF($L131:$L145&lt;=MN$165,IF($M131:$M145&gt;=MN$165,1)),0))*$B131/12,0)</f>
        <v>0</v>
      </c>
      <c r="MO296" s="154">
        <f t="array" ref="MO296">IFERROR(INDEX($N131:$N145,MATCH(1,IF($L131:$L145&lt;=MO$165,IF($M131:$M145&gt;=MO$165,1)),0))*$B131/12,0)</f>
        <v>0</v>
      </c>
      <c r="MP296" s="154">
        <f t="array" ref="MP296">IFERROR(INDEX($N131:$N145,MATCH(1,IF($L131:$L145&lt;=MP$165,IF($M131:$M145&gt;=MP$165,1)),0))*$B131/12,0)</f>
        <v>0</v>
      </c>
      <c r="MQ296" s="154">
        <f t="array" ref="MQ296">IFERROR(INDEX($N131:$N145,MATCH(1,IF($L131:$L145&lt;=MQ$165,IF($M131:$M145&gt;=MQ$165,1)),0))*$B131/12,0)</f>
        <v>0</v>
      </c>
      <c r="MR296" s="154">
        <f t="array" ref="MR296">IFERROR(INDEX($N131:$N145,MATCH(1,IF($L131:$L145&lt;=MR$165,IF($M131:$M145&gt;=MR$165,1)),0))*$B131/12,0)</f>
        <v>0</v>
      </c>
      <c r="MS296" s="154">
        <f t="array" ref="MS296">IFERROR(INDEX($N131:$N145,MATCH(1,IF($L131:$L145&lt;=MS$165,IF($M131:$M145&gt;=MS$165,1)),0))*$B131/12,0)</f>
        <v>0</v>
      </c>
      <c r="MT296" s="154">
        <f t="array" ref="MT296">IFERROR(INDEX($N131:$N145,MATCH(1,IF($L131:$L145&lt;=MT$165,IF($M131:$M145&gt;=MT$165,1)),0))*$B131/12,0)</f>
        <v>0</v>
      </c>
      <c r="MU296" s="154">
        <f t="array" ref="MU296">IFERROR(INDEX($N131:$N145,MATCH(1,IF($L131:$L145&lt;=MU$165,IF($M131:$M145&gt;=MU$165,1)),0))*$B131/12,0)</f>
        <v>0</v>
      </c>
      <c r="MV296" s="154">
        <f t="array" ref="MV296">IFERROR(INDEX($N131:$N145,MATCH(1,IF($L131:$L145&lt;=MV$165,IF($M131:$M145&gt;=MV$165,1)),0))*$B131/12,0)</f>
        <v>0</v>
      </c>
      <c r="MW296" s="154">
        <f t="array" ref="MW296">IFERROR(INDEX($N131:$N145,MATCH(1,IF($L131:$L145&lt;=MW$165,IF($M131:$M145&gt;=MW$165,1)),0))*$B131/12,0)</f>
        <v>0</v>
      </c>
      <c r="MX296" s="154">
        <f t="array" ref="MX296">IFERROR(INDEX($N131:$N145,MATCH(1,IF($L131:$L145&lt;=MX$165,IF($M131:$M145&gt;=MX$165,1)),0))*$B131/12,0)</f>
        <v>0</v>
      </c>
      <c r="MY296" s="154">
        <f t="array" ref="MY296">IFERROR(INDEX($N131:$N145,MATCH(1,IF($L131:$L145&lt;=MY$165,IF($M131:$M145&gt;=MY$165,1)),0))*$B131/12,0)</f>
        <v>0</v>
      </c>
      <c r="MZ296" s="154">
        <f t="array" ref="MZ296">IFERROR(INDEX($N131:$N145,MATCH(1,IF($L131:$L145&lt;=MZ$165,IF($M131:$M145&gt;=MZ$165,1)),0))*$B131/12,0)</f>
        <v>0</v>
      </c>
      <c r="NA296" s="154">
        <f t="array" ref="NA296">IFERROR(INDEX($N131:$N145,MATCH(1,IF($L131:$L145&lt;=NA$165,IF($M131:$M145&gt;=NA$165,1)),0))*$B131/12,0)</f>
        <v>0</v>
      </c>
      <c r="NB296" s="154">
        <f t="array" ref="NB296">IFERROR(INDEX($N131:$N145,MATCH(1,IF($L131:$L145&lt;=NB$165,IF($M131:$M145&gt;=NB$165,1)),0))*$B131/12,0)</f>
        <v>0</v>
      </c>
      <c r="NC296" s="154">
        <f t="array" ref="NC296">IFERROR(INDEX($N131:$N145,MATCH(1,IF($L131:$L145&lt;=NC$165,IF($M131:$M145&gt;=NC$165,1)),0))*$B131/12,0)</f>
        <v>0</v>
      </c>
      <c r="ND296" s="154">
        <f t="array" ref="ND296">IFERROR(INDEX($N131:$N145,MATCH(1,IF($L131:$L145&lt;=ND$165,IF($M131:$M145&gt;=ND$165,1)),0))*$B131/12,0)</f>
        <v>0</v>
      </c>
      <c r="NE296" s="154">
        <f t="array" ref="NE296">IFERROR(INDEX($N131:$N145,MATCH(1,IF($L131:$L145&lt;=NE$165,IF($M131:$M145&gt;=NE$165,1)),0))*$B131/12,0)</f>
        <v>0</v>
      </c>
      <c r="NF296" s="154">
        <f t="array" ref="NF296">IFERROR(INDEX($N131:$N145,MATCH(1,IF($L131:$L145&lt;=NF$165,IF($M131:$M145&gt;=NF$165,1)),0))*$B131/12,0)</f>
        <v>0</v>
      </c>
      <c r="NG296" s="154">
        <f t="array" ref="NG296">IFERROR(INDEX($N131:$N145,MATCH(1,IF($L131:$L145&lt;=NG$165,IF($M131:$M145&gt;=NG$165,1)),0))*$B131/12,0)</f>
        <v>0</v>
      </c>
      <c r="NH296" s="154">
        <f t="array" ref="NH296">IFERROR(INDEX($N131:$N145,MATCH(1,IF($L131:$L145&lt;=NH$165,IF($M131:$M145&gt;=NH$165,1)),0))*$B131/12,0)</f>
        <v>0</v>
      </c>
      <c r="NI296" s="154">
        <f t="array" ref="NI296">IFERROR(INDEX($N131:$N145,MATCH(1,IF($L131:$L145&lt;=NI$165,IF($M131:$M145&gt;=NI$165,1)),0))*$B131/12,0)</f>
        <v>0</v>
      </c>
      <c r="NJ296" s="154">
        <f t="array" ref="NJ296">IFERROR(INDEX($N131:$N145,MATCH(1,IF($L131:$L145&lt;=NJ$165,IF($M131:$M145&gt;=NJ$165,1)),0))*$B131/12,0)</f>
        <v>0</v>
      </c>
      <c r="NK296" s="155">
        <f t="array" ref="NK296">IFERROR(INDEX($N131:$N145,MATCH(1,IF($L131:$L145&lt;=NK$165,IF($M131:$M145&gt;=NK$165,1)),0))*$B131/12,0)</f>
        <v>0</v>
      </c>
    </row>
    <row r="297" spans="1:375" x14ac:dyDescent="0.25">
      <c r="A297" s="156">
        <f t="shared" ref="A297:A308" ca="1" si="536">SUM(D297:NK297)</f>
        <v>81187.794996721845</v>
      </c>
      <c r="B297" s="48" t="s">
        <v>103</v>
      </c>
      <c r="C297" s="153" t="s">
        <v>138</v>
      </c>
      <c r="D297" s="154">
        <f ca="1">IF(AND(D$165&lt;=$E131,D$165&gt;=EOMONTH($D131,0)),IF($G131="NNN",SUM(Expenses!B$20:B$24)*$F131,IF($G131="FSG",0,IF($G131="MG",SUMPRODUCT(Expenses!B$20:B$24,$I131:$I135)*$F131,MAX((Expenses!B$20-$K131/12)*$J131*$F131,0)+MAX((Expenses!B$21-$K132/12)*$J132*$F131,0)+MAX((Expenses!B$22-$K133/12)*$J133*$F131,0)+MAX((Expenses!B$23-$K134/12)*$J134*$F131,0)+MAX((Expenses!B$24-$K135/12)*$J135*$F131,0)))),0)</f>
        <v>333.3151358603763</v>
      </c>
      <c r="E297" s="154">
        <f ca="1">IF(AND(E$165&lt;=$E131,E$165&gt;=EOMONTH($D131,0)),IF($G131="NNN",SUM(Expenses!C$20:C$24)*$F131,IF($G131="FSG",0,IF($G131="MG",SUMPRODUCT(Expenses!C$20:C$24,$I131:$I135)*$F131,MAX((Expenses!C$20-$K131/12)*$J131*$F131,0)+MAX((Expenses!C$21-$K132/12)*$J132*$F131,0)+MAX((Expenses!C$22-$K133/12)*$J133*$F131,0)+MAX((Expenses!C$23-$K134/12)*$J134*$F131,0)+MAX((Expenses!C$24-$K135/12)*$J135*$F131,0)))),0)</f>
        <v>333.4496474378131</v>
      </c>
      <c r="F297" s="154">
        <f ca="1">IF(AND(F$165&lt;=$E131,F$165&gt;=EOMONTH($D131,0)),IF($G131="NNN",SUM(Expenses!D$20:D$24)*$F131,IF($G131="FSG",0,IF($G131="MG",SUMPRODUCT(Expenses!D$20:D$24,$I131:$I135)*$F131,MAX((Expenses!D$20-$K131/12)*$J131*$F131,0)+MAX((Expenses!D$21-$K132/12)*$J132*$F131,0)+MAX((Expenses!D$22-$K133/12)*$J133*$F131,0)+MAX((Expenses!D$23-$K134/12)*$J134*$F131,0)+MAX((Expenses!D$24-$K135/12)*$J135*$F131,0)))),0)</f>
        <v>306.23028161987287</v>
      </c>
      <c r="G297" s="154">
        <f ca="1">IF(AND(G$165&lt;=$E131,G$165&gt;=EOMONTH($D131,0)),IF($G131="NNN",SUM(Expenses!E$20:E$24)*$F131,IF($G131="FSG",0,IF($G131="MG",SUMPRODUCT(Expenses!E$20:E$24,$I131:$I135)*$F131,MAX((Expenses!E$20-$K131/12)*$J131*$F131,0)+MAX((Expenses!E$21-$K132/12)*$J132*$F131,0)+MAX((Expenses!E$22-$K133/12)*$J133*$F131,0)+MAX((Expenses!E$23-$K134/12)*$J134*$F131,0)+MAX((Expenses!E$24-$K135/12)*$J135*$F131,0)))),0)</f>
        <v>306.36402776128648</v>
      </c>
      <c r="H297" s="154">
        <f ca="1">IF(AND(H$165&lt;=$E131,H$165&gt;=EOMONTH($D131,0)),IF($G131="NNN",SUM(Expenses!F$20:F$24)*$F131,IF($G131="FSG",0,IF($G131="MG",SUMPRODUCT(Expenses!F$20:F$24,$I131:$I135)*$F131,MAX((Expenses!F$20-$K131/12)*$J131*$F131,0)+MAX((Expenses!F$21-$K132/12)*$J132*$F131,0)+MAX((Expenses!F$22-$K133/12)*$J133*$F131,0)+MAX((Expenses!F$23-$K134/12)*$J134*$F131,0)+MAX((Expenses!F$24-$K135/12)*$J135*$F131,0)))),0)</f>
        <v>361.00865364614049</v>
      </c>
      <c r="I297" s="154">
        <f ca="1">IF(AND(I$165&lt;=$E131,I$165&gt;=EOMONTH($D131,0)),IF($G131="NNN",SUM(Expenses!G$20:G$24)*$F131,IF($G131="FSG",0,IF($G131="MG",SUMPRODUCT(Expenses!G$20:G$24,$I131:$I135)*$F131,MAX((Expenses!G$20-$K131/12)*$J131*$F131,0)+MAX((Expenses!G$21-$K132/12)*$J132*$F131,0)+MAX((Expenses!G$22-$K133/12)*$J133*$F131,0)+MAX((Expenses!G$23-$K134/12)*$J134*$F131,0)+MAX((Expenses!G$24-$K135/12)*$J135*$F131,0)))),0)</f>
        <v>365.00365697243984</v>
      </c>
      <c r="J297" s="154">
        <f ca="1">IF(AND(J$165&lt;=$E131,J$165&gt;=EOMONTH($D131,0)),IF($G131="NNN",SUM(Expenses!H$20:H$24)*$F131,IF($G131="FSG",0,IF($G131="MG",SUMPRODUCT(Expenses!H$20:H$24,$I131:$I135)*$F131,MAX((Expenses!H$20-$K131/12)*$J131*$F131,0)+MAX((Expenses!H$21-$K132/12)*$J132*$F131,0)+MAX((Expenses!H$22-$K133/12)*$J133*$F131,0)+MAX((Expenses!H$23-$K134/12)*$J134*$F131,0)+MAX((Expenses!H$24-$K135/12)*$J135*$F131,0)))),0)</f>
        <v>389.889712744799</v>
      </c>
      <c r="K297" s="154">
        <f ca="1">IF(AND(K$165&lt;=$E131,K$165&gt;=EOMONTH($D131,0)),IF($G131="NNN",SUM(Expenses!I$20:I$24)*$F131,IF($G131="FSG",0,IF($G131="MG",SUMPRODUCT(Expenses!I$20:I$24,$I131:$I135)*$F131,MAX((Expenses!I$20-$K131/12)*$J131*$F131,0)+MAX((Expenses!I$21-$K132/12)*$J132*$F131,0)+MAX((Expenses!I$22-$K133/12)*$J133*$F131,0)+MAX((Expenses!I$23-$K134/12)*$J134*$F131,0)+MAX((Expenses!I$24-$K135/12)*$J135*$F131,0)))),0)</f>
        <v>390.02622708616445</v>
      </c>
      <c r="L297" s="154">
        <f ca="1">IF(AND(L$165&lt;=$E131,L$165&gt;=EOMONTH($D131,0)),IF($G131="NNN",SUM(Expenses!J$20:J$24)*$F131,IF($G131="FSG",0,IF($G131="MG",SUMPRODUCT(Expenses!J$20:J$24,$I131:$I135)*$F131,MAX((Expenses!J$20-$K131/12)*$J131*$F131,0)+MAX((Expenses!J$21-$K132/12)*$J132*$F131,0)+MAX((Expenses!J$22-$K133/12)*$J133*$F131,0)+MAX((Expenses!J$23-$K134/12)*$J134*$F131,0)+MAX((Expenses!J$24-$K135/12)*$J135*$F131,0)))),0)</f>
        <v>390.16307810872371</v>
      </c>
      <c r="M297" s="154">
        <f ca="1">IF(AND(M$165&lt;=$E131,M$165&gt;=EOMONTH($D131,0)),IF($G131="NNN",SUM(Expenses!K$20:K$24)*$F131,IF($G131="FSG",0,IF($G131="MG",SUMPRODUCT(Expenses!K$20:K$24,$I131:$I135)*$F131,MAX((Expenses!K$20-$K131/12)*$J131*$F131,0)+MAX((Expenses!K$21-$K132/12)*$J132*$F131,0)+MAX((Expenses!K$22-$K133/12)*$J133*$F131,0)+MAX((Expenses!K$23-$K134/12)*$J134*$F131,0)+MAX((Expenses!K$24-$K135/12)*$J135*$F131,0)))),0)</f>
        <v>390.30026664282309</v>
      </c>
      <c r="N297" s="154">
        <f ca="1">IF(AND(N$165&lt;=$E131,N$165&gt;=EOMONTH($D131,0)),IF($G131="NNN",SUM(Expenses!L$20:L$24)*$F131,IF($G131="FSG",0,IF($G131="MG",SUMPRODUCT(Expenses!L$20:L$24,$I131:$I135)*$F131,MAX((Expenses!L$20-$K131/12)*$J131*$F131,0)+MAX((Expenses!L$21-$K132/12)*$J132*$F131,0)+MAX((Expenses!L$22-$K133/12)*$J133*$F131,0)+MAX((Expenses!L$23-$K134/12)*$J134*$F131,0)+MAX((Expenses!L$24-$K135/12)*$J135*$F131,0)))),0)</f>
        <v>390.43779352085721</v>
      </c>
      <c r="O297" s="154">
        <f ca="1">IF(AND(O$165&lt;=$E131,O$165&gt;=EOMONTH($D131,0)),IF($G131="NNN",SUM(Expenses!M$20:M$24)*$F131,IF($G131="FSG",0,IF($G131="MG",SUMPRODUCT(Expenses!M$20:M$24,$I131:$I135)*$F131,MAX((Expenses!M$20-$K131/12)*$J131*$F131,0)+MAX((Expenses!M$21-$K132/12)*$J132*$F131,0)+MAX((Expenses!M$22-$K133/12)*$J133*$F131,0)+MAX((Expenses!M$23-$K134/12)*$J134*$F131,0)+MAX((Expenses!M$24-$K135/12)*$J135*$F131,0)))),0)</f>
        <v>392.22845750473476</v>
      </c>
      <c r="P297" s="154">
        <f ca="1">IF(AND(P$165&lt;=$E131,P$165&gt;=EOMONTH($D131,0)),IF($G131="NNN",SUM(Expenses!N$20:N$24)*$F131,IF($G131="FSG",0,IF($G131="MG",SUMPRODUCT(Expenses!N$20:N$24,$I131:$I135)*$F131,MAX((Expenses!N$20-$K131/12)*$J131*$F131,0)+MAX((Expenses!N$21-$K132/12)*$J132*$F131,0)+MAX((Expenses!N$22-$K133/12)*$J133*$F131,0)+MAX((Expenses!N$23-$K134/12)*$J134*$F131,0)+MAX((Expenses!N$24-$K135/12)*$J135*$F131,0)))),0)</f>
        <v>397.77132361421695</v>
      </c>
      <c r="Q297" s="154">
        <f ca="1">IF(AND(Q$165&lt;=$E131,Q$165&gt;=EOMONTH($D131,0)),IF($G131="NNN",SUM(Expenses!O$20:O$24)*$F131,IF($G131="FSG",0,IF($G131="MG",SUMPRODUCT(Expenses!O$20:O$24,$I131:$I135)*$F131,MAX((Expenses!O$20-$K131/12)*$J131*$F131,0)+MAX((Expenses!O$21-$K132/12)*$J132*$F131,0)+MAX((Expenses!O$22-$K133/12)*$J133*$F131,0)+MAX((Expenses!O$23-$K134/12)*$J134*$F131,0)+MAX((Expenses!O$24-$K135/12)*$J135*$F131,0)))),0)</f>
        <v>398.65236685749335</v>
      </c>
      <c r="R297" s="154">
        <f ca="1">IF(AND(R$165&lt;=$E131,R$165&gt;=EOMONTH($D131,0)),IF($G131="NNN",SUM(Expenses!P$20:P$24)*$F131,IF($G131="FSG",0,IF($G131="MG",SUMPRODUCT(Expenses!P$20:P$24,$I131:$I135)*$F131,MAX((Expenses!P$20-$K131/12)*$J131*$F131,0)+MAX((Expenses!P$21-$K132/12)*$J132*$F131,0)+MAX((Expenses!P$22-$K133/12)*$J133*$F131,0)+MAX((Expenses!P$23-$K134/12)*$J134*$F131,0)+MAX((Expenses!P$24-$K135/12)*$J135*$F131,0)))),0)</f>
        <v>398.79125547634578</v>
      </c>
      <c r="S297" s="154">
        <f ca="1">IF(AND(S$165&lt;=$E131,S$165&gt;=EOMONTH($D131,0)),IF($G131="NNN",SUM(Expenses!Q$20:Q$24)*$F131,IF($G131="FSG",0,IF($G131="MG",SUMPRODUCT(Expenses!Q$20:Q$24,$I131:$I135)*$F131,MAX((Expenses!Q$20-$K131/12)*$J131*$F131,0)+MAX((Expenses!Q$21-$K132/12)*$J132*$F131,0)+MAX((Expenses!Q$22-$K133/12)*$J133*$F131,0)+MAX((Expenses!Q$23-$K134/12)*$J134*$F131,0)+MAX((Expenses!Q$24-$K135/12)*$J135*$F131,0)))),0)</f>
        <v>398.93048663200068</v>
      </c>
      <c r="T297" s="154">
        <f ca="1">IF(AND(T$165&lt;=$E131,T$165&gt;=EOMONTH($D131,0)),IF($G131="NNN",SUM(Expenses!R$20:R$24)*$F131,IF($G131="FSG",0,IF($G131="MG",SUMPRODUCT(Expenses!R$20:R$24,$I131:$I135)*$F131,MAX((Expenses!R$20-$K131/12)*$J131*$F131,0)+MAX((Expenses!R$21-$K132/12)*$J132*$F131,0)+MAX((Expenses!R$22-$K133/12)*$J133*$F131,0)+MAX((Expenses!R$23-$K134/12)*$J134*$F131,0)+MAX((Expenses!R$24-$K135/12)*$J135*$F131,0)))),0)</f>
        <v>399.07006116924617</v>
      </c>
      <c r="U297" s="154">
        <f ca="1">IF(AND(U$165&lt;=$E131,U$165&gt;=EOMONTH($D131,0)),IF($G131="NNN",SUM(Expenses!S$20:S$24)*$F131,IF($G131="FSG",0,IF($G131="MG",SUMPRODUCT(Expenses!S$20:S$24,$I131:$I135)*$F131,MAX((Expenses!S$20-$K131/12)*$J131*$F131,0)+MAX((Expenses!S$21-$K132/12)*$J132*$F131,0)+MAX((Expenses!S$22-$K133/12)*$J133*$F131,0)+MAX((Expenses!S$23-$K134/12)*$J134*$F131,0)+MAX((Expenses!S$24-$K135/12)*$J135*$F131,0)))),0)</f>
        <v>399.20997993495376</v>
      </c>
      <c r="V297" s="154">
        <f ca="1">IF(AND(V$165&lt;=$E131,V$165&gt;=EOMONTH($D131,0)),IF($G131="NNN",SUM(Expenses!T$20:T$24)*$F131,IF($G131="FSG",0,IF($G131="MG",SUMPRODUCT(Expenses!T$20:T$24,$I131:$I135)*$F131,MAX((Expenses!T$20-$K131/12)*$J131*$F131,0)+MAX((Expenses!T$21-$K132/12)*$J132*$F131,0)+MAX((Expenses!T$22-$K133/12)*$J133*$F131,0)+MAX((Expenses!T$23-$K134/12)*$J134*$F131,0)+MAX((Expenses!T$24-$K135/12)*$J135*$F131,0)))),0)</f>
        <v>399.35024377808384</v>
      </c>
      <c r="W297" s="154">
        <f ca="1">IF(AND(W$165&lt;=$E131,W$165&gt;=EOMONTH($D131,0)),IF($G131="NNN",SUM(Expenses!U$20:U$24)*$F131,IF($G131="FSG",0,IF($G131="MG",SUMPRODUCT(Expenses!U$20:U$24,$I131:$I135)*$F131,MAX((Expenses!U$20-$K131/12)*$J131*$F131,0)+MAX((Expenses!U$21-$K132/12)*$J132*$F131,0)+MAX((Expenses!U$22-$K133/12)*$J133*$F131,0)+MAX((Expenses!U$23-$K134/12)*$J134*$F131,0)+MAX((Expenses!U$24-$K135/12)*$J135*$F131,0)))),0)</f>
        <v>399.49085354969037</v>
      </c>
      <c r="X297" s="154">
        <f ca="1">IF(AND(X$165&lt;=$E131,X$165&gt;=EOMONTH($D131,0)),IF($G131="NNN",SUM(Expenses!V$20:V$24)*$F131,IF($G131="FSG",0,IF($G131="MG",SUMPRODUCT(Expenses!V$20:V$24,$I131:$I135)*$F131,MAX((Expenses!V$20-$K131/12)*$J131*$F131,0)+MAX((Expenses!V$21-$K132/12)*$J132*$F131,0)+MAX((Expenses!V$22-$K133/12)*$J133*$F131,0)+MAX((Expenses!V$23-$K134/12)*$J134*$F131,0)+MAX((Expenses!V$24-$K135/12)*$J135*$F131,0)))),0)</f>
        <v>399.63181010292629</v>
      </c>
      <c r="Y297" s="154">
        <f ca="1">IF(AND(Y$165&lt;=$E131,Y$165&gt;=EOMONTH($D131,0)),IF($G131="NNN",SUM(Expenses!W$20:W$24)*$F131,IF($G131="FSG",0,IF($G131="MG",SUMPRODUCT(Expenses!W$20:W$24,$I131:$I135)*$F131,MAX((Expenses!W$20-$K131/12)*$J131*$F131,0)+MAX((Expenses!W$21-$K132/12)*$J132*$F131,0)+MAX((Expenses!W$22-$K133/12)*$J133*$F131,0)+MAX((Expenses!W$23-$K134/12)*$J134*$F131,0)+MAX((Expenses!W$24-$K135/12)*$J135*$F131,0)))),0)</f>
        <v>399.77311429304865</v>
      </c>
      <c r="Z297" s="154">
        <f ca="1">IF(AND(Z$165&lt;=$E131,Z$165&gt;=EOMONTH($D131,0)),IF($G131="NNN",SUM(Expenses!X$20:X$24)*$F131,IF($G131="FSG",0,IF($G131="MG",SUMPRODUCT(Expenses!X$20:X$24,$I131:$I135)*$F131,MAX((Expenses!X$20-$K131/12)*$J131*$F131,0)+MAX((Expenses!X$21-$K132/12)*$J132*$F131,0)+MAX((Expenses!X$22-$K133/12)*$J133*$F131,0)+MAX((Expenses!X$23-$K134/12)*$J134*$F131,0)+MAX((Expenses!X$24-$K135/12)*$J135*$F131,0)))),0)</f>
        <v>399.91476697742382</v>
      </c>
      <c r="AA297" s="154">
        <f ca="1">IF(AND(AA$165&lt;=$E131,AA$165&gt;=EOMONTH($D131,0)),IF($G131="NNN",SUM(Expenses!Y$20:Y$24)*$F131,IF($G131="FSG",0,IF($G131="MG",SUMPRODUCT(Expenses!Y$20:Y$24,$I131:$I135)*$F131,MAX((Expenses!Y$20-$K131/12)*$J131*$F131,0)+MAX((Expenses!Y$21-$K132/12)*$J132*$F131,0)+MAX((Expenses!Y$22-$K133/12)*$J133*$F131,0)+MAX((Expenses!Y$23-$K134/12)*$J134*$F131,0)+MAX((Expenses!Y$24-$K135/12)*$J135*$F131,0)))),0)</f>
        <v>401.75915088081757</v>
      </c>
      <c r="AB297" s="154">
        <f ca="1">IF(AND(AB$165&lt;=$E131,AB$165&gt;=EOMONTH($D131,0)),IF($G131="NNN",SUM(Expenses!Z$20:Z$24)*$F131,IF($G131="FSG",0,IF($G131="MG",SUMPRODUCT(Expenses!Z$20:Z$24,$I131:$I135)*$F131,MAX((Expenses!Z$20-$K131/12)*$J131*$F131,0)+MAX((Expenses!Z$21-$K132/12)*$J132*$F131,0)+MAX((Expenses!Z$22-$K133/12)*$J133*$F131,0)+MAX((Expenses!Z$23-$K134/12)*$J134*$F131,0)+MAX((Expenses!Z$24-$K135/12)*$J135*$F131,0)))),0)</f>
        <v>561.86164903303359</v>
      </c>
      <c r="AC297" s="154">
        <f ca="1">IF(AND(AC$165&lt;=$E131,AC$165&gt;=EOMONTH($D131,0)),IF($G131="NNN",SUM(Expenses!AA$20:AA$24)*$F131,IF($G131="FSG",0,IF($G131="MG",SUMPRODUCT(Expenses!AA$20:AA$24,$I131:$I135)*$F131,MAX((Expenses!AA$20-$K131/12)*$J131*$F131,0)+MAX((Expenses!AA$21-$K132/12)*$J132*$F131,0)+MAX((Expenses!AA$22-$K133/12)*$J133*$F131,0)+MAX((Expenses!AA$23-$K134/12)*$J134*$F131,0)+MAX((Expenses!AA$24-$K135/12)*$J135*$F131,0)))),0)</f>
        <v>562.76912357360823</v>
      </c>
      <c r="AD297" s="154">
        <f ca="1">IF(AND(AD$165&lt;=$E131,AD$165&gt;=EOMONTH($D131,0)),IF($G131="NNN",SUM(Expenses!AB$20:AB$24)*$F131,IF($G131="FSG",0,IF($G131="MG",SUMPRODUCT(Expenses!AB$20:AB$24,$I131:$I135)*$F131,MAX((Expenses!AB$20-$K131/12)*$J131*$F131,0)+MAX((Expenses!AB$21-$K132/12)*$J132*$F131,0)+MAX((Expenses!AB$22-$K133/12)*$J133*$F131,0)+MAX((Expenses!AB$23-$K134/12)*$J134*$F131,0)+MAX((Expenses!AB$24-$K135/12)*$J135*$F131,0)))),0)</f>
        <v>562.9121788510264</v>
      </c>
      <c r="AE297" s="154">
        <f ca="1">IF(AND(AE$165&lt;=$E131,AE$165&gt;=EOMONTH($D131,0)),IF($G131="NNN",SUM(Expenses!AC$20:AC$24)*$F131,IF($G131="FSG",0,IF($G131="MG",SUMPRODUCT(Expenses!AC$20:AC$24,$I131:$I135)*$F131,MAX((Expenses!AC$20-$K131/12)*$J131*$F131,0)+MAX((Expenses!AC$21-$K132/12)*$J132*$F131,0)+MAX((Expenses!AC$22-$K133/12)*$J133*$F131,0)+MAX((Expenses!AC$23-$K134/12)*$J134*$F131,0)+MAX((Expenses!AC$24-$K135/12)*$J135*$F131,0)))),0)</f>
        <v>563.05558694135084</v>
      </c>
      <c r="AF297" s="154">
        <f ca="1">IF(AND(AF$165&lt;=$E131,AF$165&gt;=EOMONTH($D131,0)),IF($G131="NNN",SUM(Expenses!AD$20:AD$24)*$F131,IF($G131="FSG",0,IF($G131="MG",SUMPRODUCT(Expenses!AD$20:AD$24,$I131:$I135)*$F131,MAX((Expenses!AD$20-$K131/12)*$J131*$F131,0)+MAX((Expenses!AD$21-$K132/12)*$J132*$F131,0)+MAX((Expenses!AD$22-$K133/12)*$J133*$F131,0)+MAX((Expenses!AD$23-$K134/12)*$J134*$F131,0)+MAX((Expenses!AD$24-$K135/12)*$J135*$F131,0)))),0)</f>
        <v>563.19934871471366</v>
      </c>
      <c r="AG297" s="154">
        <f ca="1">IF(AND(AG$165&lt;=$E131,AG$165&gt;=EOMONTH($D131,0)),IF($G131="NNN",SUM(Expenses!AE$20:AE$24)*$F131,IF($G131="FSG",0,IF($G131="MG",SUMPRODUCT(Expenses!AE$20:AE$24,$I131:$I135)*$F131,MAX((Expenses!AE$20-$K131/12)*$J131*$F131,0)+MAX((Expenses!AE$21-$K132/12)*$J132*$F131,0)+MAX((Expenses!AE$22-$K133/12)*$J133*$F131,0)+MAX((Expenses!AE$23-$K134/12)*$J134*$F131,0)+MAX((Expenses!AE$24-$K135/12)*$J135*$F131,0)))),0)</f>
        <v>563.34346504339248</v>
      </c>
      <c r="AH297" s="154">
        <f ca="1">IF(AND(AH$165&lt;=$E131,AH$165&gt;=EOMONTH($D131,0)),IF($G131="NNN",SUM(Expenses!AF$20:AF$24)*$F131,IF($G131="FSG",0,IF($G131="MG",SUMPRODUCT(Expenses!AF$20:AF$24,$I131:$I135)*$F131,MAX((Expenses!AF$20-$K131/12)*$J131*$F131,0)+MAX((Expenses!AF$21-$K132/12)*$J132*$F131,0)+MAX((Expenses!AF$22-$K133/12)*$J133*$F131,0)+MAX((Expenses!AF$23-$K134/12)*$J134*$F131,0)+MAX((Expenses!AF$24-$K135/12)*$J135*$F131,0)))),0)</f>
        <v>563.48793680181643</v>
      </c>
      <c r="AI297" s="154">
        <f ca="1">IF(AND(AI$165&lt;=$E131,AI$165&gt;=EOMONTH($D131,0)),IF($G131="NNN",SUM(Expenses!AG$20:AG$24)*$F131,IF($G131="FSG",0,IF($G131="MG",SUMPRODUCT(Expenses!AG$20:AG$24,$I131:$I135)*$F131,MAX((Expenses!AG$20-$K131/12)*$J131*$F131,0)+MAX((Expenses!AG$21-$K132/12)*$J132*$F131,0)+MAX((Expenses!AG$22-$K133/12)*$J133*$F131,0)+MAX((Expenses!AG$23-$K134/12)*$J134*$F131,0)+MAX((Expenses!AG$24-$K135/12)*$J135*$F131,0)))),0)</f>
        <v>563.63276486657116</v>
      </c>
      <c r="AJ297" s="154">
        <f ca="1">IF(AND(AJ$165&lt;=$E131,AJ$165&gt;=EOMONTH($D131,0)),IF($G131="NNN",SUM(Expenses!AH$20:AH$24)*$F131,IF($G131="FSG",0,IF($G131="MG",SUMPRODUCT(Expenses!AH$20:AH$24,$I131:$I135)*$F131,MAX((Expenses!AH$20-$K131/12)*$J131*$F131,0)+MAX((Expenses!AH$21-$K132/12)*$J132*$F131,0)+MAX((Expenses!AH$22-$K133/12)*$J133*$F131,0)+MAX((Expenses!AH$23-$K134/12)*$J134*$F131,0)+MAX((Expenses!AH$24-$K135/12)*$J135*$F131,0)))),0)</f>
        <v>563.77795011640421</v>
      </c>
      <c r="AK297" s="154">
        <f ca="1">IF(AND(AK$165&lt;=$E131,AK$165&gt;=EOMONTH($D131,0)),IF($G131="NNN",SUM(Expenses!AI$20:AI$24)*$F131,IF($G131="FSG",0,IF($G131="MG",SUMPRODUCT(Expenses!AI$20:AI$24,$I131:$I135)*$F131,MAX((Expenses!AI$20-$K131/12)*$J131*$F131,0)+MAX((Expenses!AI$21-$K132/12)*$J132*$F131,0)+MAX((Expenses!AI$22-$K133/12)*$J133*$F131,0)+MAX((Expenses!AI$23-$K134/12)*$J134*$F131,0)+MAX((Expenses!AI$24-$K135/12)*$J135*$F131,0)))),0)</f>
        <v>563.9234934322302</v>
      </c>
      <c r="AL297" s="154">
        <f ca="1">IF(AND(AL$165&lt;=$E131,AL$165&gt;=EOMONTH($D131,0)),IF($G131="NNN",SUM(Expenses!AJ$20:AJ$24)*$F131,IF($G131="FSG",0,IF($G131="MG",SUMPRODUCT(Expenses!AJ$20:AJ$24,$I131:$I135)*$F131,MAX((Expenses!AJ$20-$K131/12)*$J131*$F131,0)+MAX((Expenses!AJ$21-$K132/12)*$J132*$F131,0)+MAX((Expenses!AJ$22-$K133/12)*$J133*$F131,0)+MAX((Expenses!AJ$23-$K134/12)*$J134*$F131,0)+MAX((Expenses!AJ$24-$K135/12)*$J135*$F131,0)))),0)</f>
        <v>564.06939569713666</v>
      </c>
      <c r="AM297" s="154">
        <f ca="1">IF(AND(AM$165&lt;=$E131,AM$165&gt;=EOMONTH($D131,0)),IF($G131="NNN",SUM(Expenses!AK$20:AK$24)*$F131,IF($G131="FSG",0,IF($G131="MG",SUMPRODUCT(Expenses!AK$20:AK$24,$I131:$I135)*$F131,MAX((Expenses!AK$20-$K131/12)*$J131*$F131,0)+MAX((Expenses!AK$21-$K132/12)*$J132*$F131,0)+MAX((Expenses!AK$22-$K133/12)*$J133*$F131,0)+MAX((Expenses!AK$23-$K134/12)*$J134*$F131,0)+MAX((Expenses!AK$24-$K135/12)*$J135*$F131,0)))),0)</f>
        <v>565.78453708381721</v>
      </c>
      <c r="AN297" s="154">
        <f ca="1">IF(AND(AN$165&lt;=$E131,AN$165&gt;=EOMONTH($D131,0)),IF($G131="NNN",SUM(Expenses!AL$20:AL$24)*$F131,IF($G131="FSG",0,IF($G131="MG",SUMPRODUCT(Expenses!AL$20:AL$24,$I131:$I135)*$F131,MAX((Expenses!AL$20-$K131/12)*$J131*$F131,0)+MAX((Expenses!AL$21-$K132/12)*$J132*$F131,0)+MAX((Expenses!AL$22-$K133/12)*$J133*$F131,0)+MAX((Expenses!AL$23-$K134/12)*$J134*$F131,0)+MAX((Expenses!AL$24-$K135/12)*$J135*$F131,0)))),0)</f>
        <v>574.66204255038383</v>
      </c>
      <c r="AO297" s="154">
        <f ca="1">IF(AND(AO$165&lt;=$E131,AO$165&gt;=EOMONTH($D131,0)),IF($G131="NNN",SUM(Expenses!AM$20:AM$24)*$F131,IF($G131="FSG",0,IF($G131="MG",SUMPRODUCT(Expenses!AM$20:AM$24,$I131:$I135)*$F131,MAX((Expenses!AM$20-$K131/12)*$J131*$F131,0)+MAX((Expenses!AM$21-$K132/12)*$J132*$F131,0)+MAX((Expenses!AM$22-$K133/12)*$J133*$F131,0)+MAX((Expenses!AM$23-$K134/12)*$J134*$F131,0)+MAX((Expenses!AM$24-$K135/12)*$J135*$F131,0)))),0)</f>
        <v>575.78131536099102</v>
      </c>
      <c r="AP297" s="154">
        <f ca="1">IF(AND(AP$165&lt;=$E131,AP$165&gt;=EOMONTH($D131,0)),IF($G131="NNN",SUM(Expenses!AN$20:AN$24)*$F131,IF($G131="FSG",0,IF($G131="MG",SUMPRODUCT(Expenses!AN$20:AN$24,$I131:$I135)*$F131,MAX((Expenses!AN$20-$K131/12)*$J131*$F131,0)+MAX((Expenses!AN$21-$K132/12)*$J132*$F131,0)+MAX((Expenses!AN$22-$K133/12)*$J133*$F131,0)+MAX((Expenses!AN$23-$K134/12)*$J134*$F131,0)+MAX((Expenses!AN$24-$K135/12)*$J135*$F131,0)))),0)</f>
        <v>575.92866229673155</v>
      </c>
      <c r="AQ297" s="154">
        <f ca="1">IF(AND(AQ$165&lt;=$E131,AQ$165&gt;=EOMONTH($D131,0)),IF($G131="NNN",SUM(Expenses!AO$20:AO$24)*$F131,IF($G131="FSG",0,IF($G131="MG",SUMPRODUCT(Expenses!AO$20:AO$24,$I131:$I135)*$F131,MAX((Expenses!AO$20-$K131/12)*$J131*$F131,0)+MAX((Expenses!AO$21-$K132/12)*$J132*$F131,0)+MAX((Expenses!AO$22-$K133/12)*$J133*$F131,0)+MAX((Expenses!AO$23-$K134/12)*$J134*$F131,0)+MAX((Expenses!AO$24-$K135/12)*$J135*$F131,0)))),0)</f>
        <v>576.07637262976573</v>
      </c>
      <c r="AR297" s="154">
        <f ca="1">IF(AND(AR$165&lt;=$E131,AR$165&gt;=EOMONTH($D131,0)),IF($G131="NNN",SUM(Expenses!AP$20:AP$24)*$F131,IF($G131="FSG",0,IF($G131="MG",SUMPRODUCT(Expenses!AP$20:AP$24,$I131:$I135)*$F131,MAX((Expenses!AP$20-$K131/12)*$J131*$F131,0)+MAX((Expenses!AP$21-$K132/12)*$J132*$F131,0)+MAX((Expenses!AP$22-$K133/12)*$J133*$F131,0)+MAX((Expenses!AP$23-$K134/12)*$J134*$F131,0)+MAX((Expenses!AP$24-$K135/12)*$J135*$F131,0)))),0)</f>
        <v>576.22444725632943</v>
      </c>
      <c r="AS297" s="154">
        <f ca="1">IF(AND(AS$165&lt;=$E131,AS$165&gt;=EOMONTH($D131,0)),IF($G131="NNN",SUM(Expenses!AQ$20:AQ$24)*$F131,IF($G131="FSG",0,IF($G131="MG",SUMPRODUCT(Expenses!AQ$20:AQ$24,$I131:$I135)*$F131,MAX((Expenses!AQ$20-$K131/12)*$J131*$F131,0)+MAX((Expenses!AQ$21-$K132/12)*$J132*$F131,0)+MAX((Expenses!AQ$22-$K133/12)*$J133*$F131,0)+MAX((Expenses!AQ$23-$K134/12)*$J134*$F131,0)+MAX((Expenses!AQ$24-$K135/12)*$J135*$F131,0)))),0)</f>
        <v>576.37288707486869</v>
      </c>
      <c r="AT297" s="154">
        <f ca="1">IF(AND(AT$165&lt;=$E131,AT$165&gt;=EOMONTH($D131,0)),IF($G131="NNN",SUM(Expenses!AR$20:AR$24)*$F131,IF($G131="FSG",0,IF($G131="MG",SUMPRODUCT(Expenses!AR$20:AR$24,$I131:$I135)*$F131,MAX((Expenses!AR$20-$K131/12)*$J131*$F131,0)+MAX((Expenses!AR$21-$K132/12)*$J132*$F131,0)+MAX((Expenses!AR$22-$K133/12)*$J133*$F131,0)+MAX((Expenses!AR$23-$K134/12)*$J134*$F131,0)+MAX((Expenses!AR$24-$K135/12)*$J135*$F131,0)))),0)</f>
        <v>576.52169298604531</v>
      </c>
      <c r="AU297" s="154">
        <f ca="1">IF(AND(AU$165&lt;=$E131,AU$165&gt;=EOMONTH($D131,0)),IF($G131="NNN",SUM(Expenses!AS$20:AS$24)*$F131,IF($G131="FSG",0,IF($G131="MG",SUMPRODUCT(Expenses!AS$20:AS$24,$I131:$I135)*$F131,MAX((Expenses!AS$20-$K131/12)*$J131*$F131,0)+MAX((Expenses!AS$21-$K132/12)*$J132*$F131,0)+MAX((Expenses!AS$22-$K133/12)*$J133*$F131,0)+MAX((Expenses!AS$23-$K134/12)*$J134*$F131,0)+MAX((Expenses!AS$24-$K135/12)*$J135*$F131,0)))),0)</f>
        <v>576.67086589274277</v>
      </c>
      <c r="AV297" s="154">
        <f ca="1">IF(AND(AV$165&lt;=$E131,AV$165&gt;=EOMONTH($D131,0)),IF($G131="NNN",SUM(Expenses!AT$20:AT$24)*$F131,IF($G131="FSG",0,IF($G131="MG",SUMPRODUCT(Expenses!AT$20:AT$24,$I131:$I135)*$F131,MAX((Expenses!AT$20-$K131/12)*$J131*$F131,0)+MAX((Expenses!AT$21-$K132/12)*$J132*$F131,0)+MAX((Expenses!AT$22-$K133/12)*$J133*$F131,0)+MAX((Expenses!AT$23-$K134/12)*$J134*$F131,0)+MAX((Expenses!AT$24-$K135/12)*$J135*$F131,0)))),0)</f>
        <v>576.82040670007075</v>
      </c>
      <c r="AW297" s="154">
        <f ca="1">IF(AND(AW$165&lt;=$E131,AW$165&gt;=EOMONTH($D131,0)),IF($G131="NNN",SUM(Expenses!AU$20:AU$24)*$F131,IF($G131="FSG",0,IF($G131="MG",SUMPRODUCT(Expenses!AU$20:AU$24,$I131:$I135)*$F131,MAX((Expenses!AU$20-$K131/12)*$J131*$F131,0)+MAX((Expenses!AU$21-$K132/12)*$J132*$F131,0)+MAX((Expenses!AU$22-$K133/12)*$J133*$F131,0)+MAX((Expenses!AU$23-$K134/12)*$J134*$F131,0)+MAX((Expenses!AU$24-$K135/12)*$J135*$F131,0)))),0)</f>
        <v>576.97031631537152</v>
      </c>
      <c r="AX297" s="154">
        <f ca="1">IF(AND(AX$165&lt;=$E131,AX$165&gt;=EOMONTH($D131,0)),IF($G131="NNN",SUM(Expenses!AV$20:AV$24)*$F131,IF($G131="FSG",0,IF($G131="MG",SUMPRODUCT(Expenses!AV$20:AV$24,$I131:$I135)*$F131,MAX((Expenses!AV$20-$K131/12)*$J131*$F131,0)+MAX((Expenses!AV$21-$K132/12)*$J132*$F131,0)+MAX((Expenses!AV$22-$K133/12)*$J133*$F131,0)+MAX((Expenses!AV$23-$K134/12)*$J134*$F131,0)+MAX((Expenses!AV$24-$K135/12)*$J135*$F131,0)))),0)</f>
        <v>577.12059564822516</v>
      </c>
      <c r="AY297" s="154">
        <f ca="1">IF(AND(AY$165&lt;=$E131,AY$165&gt;=EOMONTH($D131,0)),IF($G131="NNN",SUM(Expenses!AW$20:AW$24)*$F131,IF($G131="FSG",0,IF($G131="MG",SUMPRODUCT(Expenses!AW$20:AW$24,$I131:$I135)*$F131,MAX((Expenses!AW$20-$K131/12)*$J131*$F131,0)+MAX((Expenses!AW$21-$K132/12)*$J132*$F131,0)+MAX((Expenses!AW$22-$K133/12)*$J133*$F131,0)+MAX((Expenses!AW$23-$K134/12)*$J134*$F131,0)+MAX((Expenses!AW$24-$K135/12)*$J135*$F131,0)))),0)</f>
        <v>578.8871912765062</v>
      </c>
      <c r="AZ297" s="154">
        <f ca="1">IF(AND(AZ$165&lt;=$E131,AZ$165&gt;=EOMONTH($D131,0)),IF($G131="NNN",SUM(Expenses!AX$20:AX$24)*$F131,IF($G131="FSG",0,IF($G131="MG",SUMPRODUCT(Expenses!AX$20:AX$24,$I131:$I135)*$F131,MAX((Expenses!AX$20-$K131/12)*$J131*$F131,0)+MAX((Expenses!AX$21-$K132/12)*$J132*$F131,0)+MAX((Expenses!AX$22-$K133/12)*$J133*$F131,0)+MAX((Expenses!AX$23-$K134/12)*$J134*$F131,0)+MAX((Expenses!AX$24-$K135/12)*$J135*$F131,0)))),0)</f>
        <v>587.95360426867364</v>
      </c>
      <c r="BA297" s="154">
        <f ca="1">IF(AND(BA$165&lt;=$E131,BA$165&gt;=EOMONTH($D131,0)),IF($G131="NNN",SUM(Expenses!AY$20:AY$24)*$F131,IF($G131="FSG",0,IF($G131="MG",SUMPRODUCT(Expenses!AY$20:AY$24,$I131:$I135)*$F131,MAX((Expenses!AY$20-$K131/12)*$J131*$F131,0)+MAX((Expenses!AY$21-$K132/12)*$J132*$F131,0)+MAX((Expenses!AY$22-$K133/12)*$J133*$F131,0)+MAX((Expenses!AY$23-$K134/12)*$J134*$F131,0)+MAX((Expenses!AY$24-$K135/12)*$J135*$F131,0)))),0)</f>
        <v>589.10645526359883</v>
      </c>
      <c r="BB297" s="154">
        <f ca="1">IF(AND(BB$165&lt;=$E131,BB$165&gt;=EOMONTH($D131,0)),IF($G131="NNN",SUM(Expenses!AZ$20:AZ$24)*$F131,IF($G131="FSG",0,IF($G131="MG",SUMPRODUCT(Expenses!AZ$20:AZ$24,$I131:$I135)*$F131,MAX((Expenses!AZ$20-$K131/12)*$J131*$F131,0)+MAX((Expenses!AZ$21-$K132/12)*$J132*$F131,0)+MAX((Expenses!AZ$22-$K133/12)*$J133*$F131,0)+MAX((Expenses!AZ$23-$K134/12)*$J134*$F131,0)+MAX((Expenses!AZ$24-$K135/12)*$J135*$F131,0)))),0)</f>
        <v>589.25822260741165</v>
      </c>
      <c r="BC297" s="154">
        <f ca="1">IF(AND(BC$165&lt;=$E131,BC$165&gt;=EOMONTH($D131,0)),IF($G131="NNN",SUM(Expenses!BA$20:BA$24)*$F131,IF($G131="FSG",0,IF($G131="MG",SUMPRODUCT(Expenses!BA$20:BA$24,$I131:$I135)*$F131,MAX((Expenses!BA$20-$K131/12)*$J131*$F131,0)+MAX((Expenses!BA$21-$K132/12)*$J132*$F131,0)+MAX((Expenses!BA$22-$K133/12)*$J133*$F131,0)+MAX((Expenses!BA$23-$K134/12)*$J134*$F131,0)+MAX((Expenses!BA$24-$K135/12)*$J135*$F131,0)))),0)</f>
        <v>589.41036425043706</v>
      </c>
      <c r="BD297" s="154">
        <f ca="1">IF(AND(BD$165&lt;=$E131,BD$165&gt;=EOMONTH($D131,0)),IF($G131="NNN",SUM(Expenses!BB$20:BB$24)*$F131,IF($G131="FSG",0,IF($G131="MG",SUMPRODUCT(Expenses!BB$20:BB$24,$I131:$I135)*$F131,MAX((Expenses!BB$20-$K131/12)*$J131*$F131,0)+MAX((Expenses!BB$21-$K132/12)*$J132*$F131,0)+MAX((Expenses!BB$22-$K133/12)*$J133*$F131,0)+MAX((Expenses!BB$23-$K134/12)*$J134*$F131,0)+MAX((Expenses!BB$24-$K135/12)*$J135*$F131,0)))),0)</f>
        <v>589.5628811157975</v>
      </c>
      <c r="BE297" s="154">
        <f ca="1">IF(AND(BE$165&lt;=$E131,BE$165&gt;=EOMONTH($D131,0)),IF($G131="NNN",SUM(Expenses!BC$20:BC$24)*$F131,IF($G131="FSG",0,IF($G131="MG",SUMPRODUCT(Expenses!BC$20:BC$24,$I131:$I135)*$F131,MAX((Expenses!BC$20-$K131/12)*$J131*$F131,0)+MAX((Expenses!BC$21-$K132/12)*$J132*$F131,0)+MAX((Expenses!BC$22-$K133/12)*$J133*$F131,0)+MAX((Expenses!BC$23-$K134/12)*$J134*$F131,0)+MAX((Expenses!BC$24-$K135/12)*$J135*$F131,0)))),0)</f>
        <v>589.71577412889292</v>
      </c>
      <c r="BF297" s="154">
        <f ca="1">IF(AND(BF$165&lt;=$E131,BF$165&gt;=EOMONTH($D131,0)),IF($G131="NNN",SUM(Expenses!BD$20:BD$24)*$F131,IF($G131="FSG",0,IF($G131="MG",SUMPRODUCT(Expenses!BD$20:BD$24,$I131:$I135)*$F131,MAX((Expenses!BD$20-$K131/12)*$J131*$F131,0)+MAX((Expenses!BD$21-$K132/12)*$J132*$F131,0)+MAX((Expenses!BD$22-$K133/12)*$J133*$F131,0)+MAX((Expenses!BD$23-$K134/12)*$J134*$F131,0)+MAX((Expenses!BD$24-$K135/12)*$J135*$F131,0)))),0)</f>
        <v>589.86904421740496</v>
      </c>
      <c r="BG297" s="154">
        <f ca="1">IF(AND(BG$165&lt;=$E131,BG$165&gt;=EOMONTH($D131,0)),IF($G131="NNN",SUM(Expenses!BE$20:BE$24)*$F131,IF($G131="FSG",0,IF($G131="MG",SUMPRODUCT(Expenses!BE$20:BE$24,$I131:$I135)*$F131,MAX((Expenses!BE$20-$K131/12)*$J131*$F131,0)+MAX((Expenses!BE$21-$K132/12)*$J132*$F131,0)+MAX((Expenses!BE$22-$K133/12)*$J133*$F131,0)+MAX((Expenses!BE$23-$K134/12)*$J134*$F131,0)+MAX((Expenses!BE$24-$K135/12)*$J135*$F131,0)))),0)</f>
        <v>590.02269231130322</v>
      </c>
      <c r="BH297" s="154">
        <f ca="1">IF(AND(BH$165&lt;=$E131,BH$165&gt;=EOMONTH($D131,0)),IF($G131="NNN",SUM(Expenses!BF$20:BF$24)*$F131,IF($G131="FSG",0,IF($G131="MG",SUMPRODUCT(Expenses!BF$20:BF$24,$I131:$I135)*$F131,MAX((Expenses!BF$20-$K131/12)*$J131*$F131,0)+MAX((Expenses!BF$21-$K132/12)*$J132*$F131,0)+MAX((Expenses!BF$22-$K133/12)*$J133*$F131,0)+MAX((Expenses!BF$23-$K134/12)*$J134*$F131,0)+MAX((Expenses!BF$24-$K135/12)*$J135*$F131,0)))),0)</f>
        <v>590.17671934285113</v>
      </c>
      <c r="BI297" s="154">
        <f ca="1">IF(AND(BI$165&lt;=$E131,BI$165&gt;=EOMONTH($D131,0)),IF($G131="NNN",SUM(Expenses!BG$20:BG$24)*$F131,IF($G131="FSG",0,IF($G131="MG",SUMPRODUCT(Expenses!BG$20:BG$24,$I131:$I135)*$F131,MAX((Expenses!BG$20-$K131/12)*$J131*$F131,0)+MAX((Expenses!BG$21-$K132/12)*$J132*$F131,0)+MAX((Expenses!BG$22-$K133/12)*$J133*$F131,0)+MAX((Expenses!BG$23-$K134/12)*$J134*$F131,0)+MAX((Expenses!BG$24-$K135/12)*$J135*$F131,0)))),0)</f>
        <v>590.33112624661089</v>
      </c>
      <c r="BJ297" s="154">
        <f ca="1">IF(AND(BJ$165&lt;=$E131,BJ$165&gt;=EOMONTH($D131,0)),IF($G131="NNN",SUM(Expenses!BH$20:BH$24)*$F131,IF($G131="FSG",0,IF($G131="MG",SUMPRODUCT(Expenses!BH$20:BH$24,$I131:$I135)*$F131,MAX((Expenses!BH$20-$K131/12)*$J131*$F131,0)+MAX((Expenses!BH$21-$K132/12)*$J132*$F131,0)+MAX((Expenses!BH$22-$K133/12)*$J133*$F131,0)+MAX((Expenses!BH$23-$K134/12)*$J134*$F131,0)+MAX((Expenses!BH$24-$K135/12)*$J135*$F131,0)))),0)</f>
        <v>590.48591395945016</v>
      </c>
      <c r="BK297" s="154">
        <f ca="1">IF(AND(BK$165&lt;=$E131,BK$165&gt;=EOMONTH($D131,0)),IF($G131="NNN",SUM(Expenses!BI$20:BI$24)*$F131,IF($G131="FSG",0,IF($G131="MG",SUMPRODUCT(Expenses!BI$20:BI$24,$I131:$I135)*$F131,MAX((Expenses!BI$20-$K131/12)*$J131*$F131,0)+MAX((Expenses!BI$21-$K132/12)*$J132*$F131,0)+MAX((Expenses!BI$22-$K133/12)*$J133*$F131,0)+MAX((Expenses!BI$23-$K134/12)*$J134*$F131,0)+MAX((Expenses!BI$24-$K135/12)*$J135*$F131,0)))),0)</f>
        <v>592.30550745657945</v>
      </c>
      <c r="BL297" s="154">
        <f ca="1">IF(AND(BL$165&lt;=$E131,BL$165&gt;=EOMONTH($D131,0)),IF($G131="NNN",SUM(Expenses!BJ$20:BJ$24)*$F131,IF($G131="FSG",0,IF($G131="MG",SUMPRODUCT(Expenses!BJ$20:BJ$24,$I131:$I135)*$F131,MAX((Expenses!BJ$20-$K131/12)*$J131*$F131,0)+MAX((Expenses!BJ$21-$K132/12)*$J132*$F131,0)+MAX((Expenses!BJ$22-$K133/12)*$J133*$F131,0)+MAX((Expenses!BJ$23-$K134/12)*$J134*$F131,0)+MAX((Expenses!BJ$24-$K135/12)*$J135*$F131,0)))),0)</f>
        <v>601.5649468473473</v>
      </c>
      <c r="BM297" s="154">
        <f ca="1">IF(AND(BM$165&lt;=$E131,BM$165&gt;=EOMONTH($D131,0)),IF($G131="NNN",SUM(Expenses!BK$20:BK$24)*$F131,IF($G131="FSG",0,IF($G131="MG",SUMPRODUCT(Expenses!BK$20:BK$24,$I131:$I135)*$F131,MAX((Expenses!BK$20-$K131/12)*$J131*$F131,0)+MAX((Expenses!BK$21-$K132/12)*$J132*$F131,0)+MAX((Expenses!BK$22-$K133/12)*$J133*$F131,0)+MAX((Expenses!BK$23-$K134/12)*$J134*$F131,0)+MAX((Expenses!BK$24-$K135/12)*$J135*$F131,0)))),0)</f>
        <v>602.75238337212033</v>
      </c>
      <c r="BN297" s="154">
        <f ca="1">IF(AND(BN$165&lt;=$E131,BN$165&gt;=EOMONTH($D131,0)),IF($G131="NNN",SUM(Expenses!BL$20:BL$24)*$F131,IF($G131="FSG",0,IF($G131="MG",SUMPRODUCT(Expenses!BL$20:BL$24,$I131:$I135)*$F131,MAX((Expenses!BL$20-$K131/12)*$J131*$F131,0)+MAX((Expenses!BL$21-$K132/12)*$J132*$F131,0)+MAX((Expenses!BL$22-$K133/12)*$J133*$F131,0)+MAX((Expenses!BL$23-$K134/12)*$J134*$F131,0)+MAX((Expenses!BL$24-$K135/12)*$J135*$F131,0)))),0)</f>
        <v>602.90870373624762</v>
      </c>
      <c r="BO297" s="154">
        <f ca="1">IF(AND(BO$165&lt;=$E131,BO$165&gt;=EOMONTH($D131,0)),IF($G131="NNN",SUM(Expenses!BM$20:BM$24)*$F131,IF($G131="FSG",0,IF($G131="MG",SUMPRODUCT(Expenses!BM$20:BM$24,$I131:$I135)*$F131,MAX((Expenses!BM$20-$K131/12)*$J131*$F131,0)+MAX((Expenses!BM$21-$K132/12)*$J132*$F131,0)+MAX((Expenses!BM$22-$K133/12)*$J133*$F131,0)+MAX((Expenses!BM$23-$K134/12)*$J134*$F131,0)+MAX((Expenses!BM$24-$K135/12)*$J135*$F131,0)))),0)</f>
        <v>603.06540962856354</v>
      </c>
      <c r="BP297" s="154">
        <f ca="1">IF(AND(BP$165&lt;=$E131,BP$165&gt;=EOMONTH($D131,0)),IF($G131="NNN",SUM(Expenses!BN$20:BN$24)*$F131,IF($G131="FSG",0,IF($G131="MG",SUMPRODUCT(Expenses!BN$20:BN$24,$I131:$I135)*$F131,MAX((Expenses!BN$20-$K131/12)*$J131*$F131,0)+MAX((Expenses!BN$21-$K132/12)*$J132*$F131,0)+MAX((Expenses!BN$22-$K133/12)*$J133*$F131,0)+MAX((Expenses!BN$23-$K134/12)*$J134*$F131,0)+MAX((Expenses!BN$24-$K135/12)*$J135*$F131,0)))),0)</f>
        <v>603.22250199988503</v>
      </c>
      <c r="BQ297" s="154">
        <f ca="1">IF(AND(BQ$165&lt;=$E131,BQ$165&gt;=EOMONTH($D131,0)),IF($G131="NNN",SUM(Expenses!BO$20:BO$24)*$F131,IF($G131="FSG",0,IF($G131="MG",SUMPRODUCT(Expenses!BO$20:BO$24,$I131:$I135)*$F131,MAX((Expenses!BO$20-$K131/12)*$J131*$F131,0)+MAX((Expenses!BO$21-$K132/12)*$J132*$F131,0)+MAX((Expenses!BO$22-$K133/12)*$J133*$F131,0)+MAX((Expenses!BO$23-$K134/12)*$J134*$F131,0)+MAX((Expenses!BO$24-$K135/12)*$J135*$F131,0)))),0)</f>
        <v>603.37998180337331</v>
      </c>
      <c r="BR297" s="154">
        <f ca="1">IF(AND(BR$165&lt;=$E131,BR$165&gt;=EOMONTH($D131,0)),IF($G131="NNN",SUM(Expenses!BP$20:BP$24)*$F131,IF($G131="FSG",0,IF($G131="MG",SUMPRODUCT(Expenses!BP$20:BP$24,$I131:$I135)*$F131,MAX((Expenses!BP$20-$K131/12)*$J131*$F131,0)+MAX((Expenses!BP$21-$K132/12)*$J132*$F131,0)+MAX((Expenses!BP$22-$K133/12)*$J133*$F131,0)+MAX((Expenses!BP$23-$K134/12)*$J134*$F131,0)+MAX((Expenses!BP$24-$K135/12)*$J135*$F131,0)))),0)</f>
        <v>603.53784999454058</v>
      </c>
      <c r="BS297" s="154">
        <f ca="1">IF(AND(BS$165&lt;=$E131,BS$165&gt;=EOMONTH($D131,0)),IF($G131="NNN",SUM(Expenses!BQ$20:BQ$24)*$F131,IF($G131="FSG",0,IF($G131="MG",SUMPRODUCT(Expenses!BQ$20:BQ$24,$I131:$I135)*$F131,MAX((Expenses!BQ$20-$K131/12)*$J131*$F131,0)+MAX((Expenses!BQ$21-$K132/12)*$J132*$F131,0)+MAX((Expenses!BQ$22-$K133/12)*$J133*$F131,0)+MAX((Expenses!BQ$23-$K134/12)*$J134*$F131,0)+MAX((Expenses!BQ$24-$K135/12)*$J135*$F131,0)))),0)</f>
        <v>603.69610753125585</v>
      </c>
      <c r="BT297" s="154">
        <f ca="1">IF(AND(BT$165&lt;=$E131,BT$165&gt;=EOMONTH($D131,0)),IF($G131="NNN",SUM(Expenses!BR$20:BR$24)*$F131,IF($G131="FSG",0,IF($G131="MG",SUMPRODUCT(Expenses!BR$20:BR$24,$I131:$I135)*$F131,MAX((Expenses!BR$20-$K131/12)*$J131*$F131,0)+MAX((Expenses!BR$21-$K132/12)*$J132*$F131,0)+MAX((Expenses!BR$22-$K133/12)*$J133*$F131,0)+MAX((Expenses!BR$23-$K134/12)*$J134*$F131,0)+MAX((Expenses!BR$24-$K135/12)*$J135*$F131,0)))),0)</f>
        <v>603.85475537375009</v>
      </c>
      <c r="BU297" s="154">
        <f ca="1">IF(AND(BU$165&lt;=$E131,BU$165&gt;=EOMONTH($D131,0)),IF($G131="NNN",SUM(Expenses!BS$20:BS$24)*$F131,IF($G131="FSG",0,IF($G131="MG",SUMPRODUCT(Expenses!BS$20:BS$24,$I131:$I135)*$F131,MAX((Expenses!BS$20-$K131/12)*$J131*$F131,0)+MAX((Expenses!BS$21-$K132/12)*$J132*$F131,0)+MAX((Expenses!BS$22-$K133/12)*$J133*$F131,0)+MAX((Expenses!BS$23-$K134/12)*$J134*$F131,0)+MAX((Expenses!BS$24-$K135/12)*$J135*$F131,0)))),0)</f>
        <v>604.01379448462274</v>
      </c>
      <c r="BV297" s="154">
        <f ca="1">IF(AND(BV$165&lt;=$E131,BV$165&gt;=EOMONTH($D131,0)),IF($G131="NNN",SUM(Expenses!BT$20:BT$24)*$F131,IF($G131="FSG",0,IF($G131="MG",SUMPRODUCT(Expenses!BT$20:BT$24,$I131:$I135)*$F131,MAX((Expenses!BT$20-$K131/12)*$J131*$F131,0)+MAX((Expenses!BT$21-$K132/12)*$J132*$F131,0)+MAX((Expenses!BT$22-$K133/12)*$J133*$F131,0)+MAX((Expenses!BT$23-$K134/12)*$J134*$F131,0)+MAX((Expenses!BT$24-$K135/12)*$J135*$F131,0)))),0)</f>
        <v>604.17322582884731</v>
      </c>
      <c r="BW297" s="154">
        <f ca="1">IF(AND(BW$165&lt;=$E131,BW$165&gt;=EOMONTH($D131,0)),IF($G131="NNN",SUM(Expenses!BU$20:BU$24)*$F131,IF($G131="FSG",0,IF($G131="MG",SUMPRODUCT(Expenses!BU$20:BU$24,$I131:$I135)*$F131,MAX((Expenses!BU$20-$K131/12)*$J131*$F131,0)+MAX((Expenses!BU$21-$K132/12)*$J132*$F131,0)+MAX((Expenses!BU$22-$K133/12)*$J133*$F131,0)+MAX((Expenses!BU$23-$K134/12)*$J134*$F131,0)+MAX((Expenses!BU$24-$K135/12)*$J135*$F131,0)))),0)</f>
        <v>606.04740713089041</v>
      </c>
      <c r="BX297" s="154">
        <f ca="1">IF(AND(BX$165&lt;=$E131,BX$165&gt;=EOMONTH($D131,0)),IF($G131="NNN",SUM(Expenses!BV$20:BV$24)*$F131,IF($G131="FSG",0,IF($G131="MG",SUMPRODUCT(Expenses!BV$20:BV$24,$I131:$I135)*$F131,MAX((Expenses!BV$20-$K131/12)*$J131*$F131,0)+MAX((Expenses!BV$21-$K132/12)*$J132*$F131,0)+MAX((Expenses!BV$22-$K133/12)*$J133*$F131,0)+MAX((Expenses!BV$23-$K134/12)*$J134*$F131,0)+MAX((Expenses!BV$24-$K135/12)*$J135*$F131,0)))),0)</f>
        <v>615.50408439239379</v>
      </c>
      <c r="BY297" s="154">
        <f ca="1">IF(AND(BY$165&lt;=$E131,BY$165&gt;=EOMONTH($D131,0)),IF($G131="NNN",SUM(Expenses!BW$20:BW$24)*$F131,IF($G131="FSG",0,IF($G131="MG",SUMPRODUCT(Expenses!BW$20:BW$24,$I131:$I135)*$F131,MAX((Expenses!BW$20-$K131/12)*$J131*$F131,0)+MAX((Expenses!BW$21-$K132/12)*$J132*$F131,0)+MAX((Expenses!BW$22-$K133/12)*$J133*$F131,0)+MAX((Expenses!BW$23-$K134/12)*$J134*$F131,0)+MAX((Expenses!BW$24-$K135/12)*$J135*$F131,0)))),0)</f>
        <v>616.72714401291</v>
      </c>
      <c r="BZ297" s="154">
        <f ca="1">IF(AND(BZ$165&lt;=$E131,BZ$165&gt;=EOMONTH($D131,0)),IF($G131="NNN",SUM(Expenses!BX$20:BX$24)*$F131,IF($G131="FSG",0,IF($G131="MG",SUMPRODUCT(Expenses!BX$20:BX$24,$I131:$I135)*$F131,MAX((Expenses!BX$20-$K131/12)*$J131*$F131,0)+MAX((Expenses!BX$21-$K132/12)*$J132*$F131,0)+MAX((Expenses!BX$22-$K133/12)*$J133*$F131,0)+MAX((Expenses!BX$23-$K134/12)*$J134*$F131,0)+MAX((Expenses!BX$24-$K135/12)*$J135*$F131,0)))),0)</f>
        <v>616.888153987961</v>
      </c>
      <c r="CA297" s="154">
        <f ca="1">IF(AND(CA$165&lt;=$E131,CA$165&gt;=EOMONTH($D131,0)),IF($G131="NNN",SUM(Expenses!BY$20:BY$24)*$F131,IF($G131="FSG",0,IF($G131="MG",SUMPRODUCT(Expenses!BY$20:BY$24,$I131:$I135)*$F131,MAX((Expenses!BY$20-$K131/12)*$J131*$F131,0)+MAX((Expenses!BY$21-$K132/12)*$J132*$F131,0)+MAX((Expenses!BY$22-$K133/12)*$J133*$F131,0)+MAX((Expenses!BY$23-$K134/12)*$J134*$F131,0)+MAX((Expenses!BY$24-$K135/12)*$J135*$F131,0)))),0)</f>
        <v>617.0495610570465</v>
      </c>
      <c r="CB297" s="154">
        <f ca="1">IF(AND(CB$165&lt;=$E131,CB$165&gt;=EOMONTH($D131,0)),IF($G131="NNN",SUM(Expenses!BZ$20:BZ$24)*$F131,IF($G131="FSG",0,IF($G131="MG",SUMPRODUCT(Expenses!BZ$20:BZ$24,$I131:$I135)*$F131,MAX((Expenses!BZ$20-$K131/12)*$J131*$F131,0)+MAX((Expenses!BZ$21-$K132/12)*$J132*$F131,0)+MAX((Expenses!BZ$22-$K133/12)*$J133*$F131,0)+MAX((Expenses!BZ$23-$K134/12)*$J134*$F131,0)+MAX((Expenses!BZ$24-$K135/12)*$J135*$F131,0)))),0)</f>
        <v>617.21136619950767</v>
      </c>
      <c r="CC297" s="154">
        <f ca="1">IF(AND(CC$165&lt;=$E131,CC$165&gt;=EOMONTH($D131,0)),IF($G131="NNN",SUM(Expenses!CA$20:CA$24)*$F131,IF($G131="FSG",0,IF($G131="MG",SUMPRODUCT(Expenses!CA$20:CA$24,$I131:$I135)*$F131,MAX((Expenses!CA$20-$K131/12)*$J131*$F131,0)+MAX((Expenses!CA$21-$K132/12)*$J132*$F131,0)+MAX((Expenses!CA$22-$K133/12)*$J133*$F131,0)+MAX((Expenses!CA$23-$K134/12)*$J134*$F131,0)+MAX((Expenses!CA$24-$K135/12)*$J135*$F131,0)))),0)</f>
        <v>617.37357039710048</v>
      </c>
      <c r="CD297" s="154">
        <f ca="1">IF(AND(CD$165&lt;=$E131,CD$165&gt;=EOMONTH($D131,0)),IF($G131="NNN",SUM(Expenses!CB$20:CB$24)*$F131,IF($G131="FSG",0,IF($G131="MG",SUMPRODUCT(Expenses!CB$20:CB$24,$I131:$I135)*$F131,MAX((Expenses!CB$20-$K131/12)*$J131*$F131,0)+MAX((Expenses!CB$21-$K132/12)*$J132*$F131,0)+MAX((Expenses!CB$22-$K133/12)*$J133*$F131,0)+MAX((Expenses!CB$23-$K134/12)*$J134*$F131,0)+MAX((Expenses!CB$24-$K135/12)*$J135*$F131,0)))),0)</f>
        <v>617.5361746340028</v>
      </c>
      <c r="CE297" s="154">
        <f ca="1">IF(AND(CE$165&lt;=$E131,CE$165&gt;=EOMONTH($D131,0)),IF($G131="NNN",SUM(Expenses!CC$20:CC$24)*$F131,IF($G131="FSG",0,IF($G131="MG",SUMPRODUCT(Expenses!CC$20:CC$24,$I131:$I135)*$F131,MAX((Expenses!CC$20-$K131/12)*$J131*$F131,0)+MAX((Expenses!CC$21-$K132/12)*$J132*$F131,0)+MAX((Expenses!CC$22-$K133/12)*$J133*$F131,0)+MAX((Expenses!CC$23-$K134/12)*$J134*$F131,0)+MAX((Expenses!CC$24-$K135/12)*$J135*$F131,0)))),0)</f>
        <v>617.69917989681949</v>
      </c>
      <c r="CF297" s="154">
        <f ca="1">IF(AND(CF$165&lt;=$E131,CF$165&gt;=EOMONTH($D131,0)),IF($G131="NNN",SUM(Expenses!CD$20:CD$24)*$F131,IF($G131="FSG",0,IF($G131="MG",SUMPRODUCT(Expenses!CD$20:CD$24,$I131:$I135)*$F131,MAX((Expenses!CD$20-$K131/12)*$J131*$F131,0)+MAX((Expenses!CD$21-$K132/12)*$J132*$F131,0)+MAX((Expenses!CD$22-$K133/12)*$J133*$F131,0)+MAX((Expenses!CD$23-$K134/12)*$J134*$F131,0)+MAX((Expenses!CD$24-$K135/12)*$J135*$F131,0)))),0)</f>
        <v>617.8625871745885</v>
      </c>
      <c r="CG297" s="154">
        <f ca="1">IF(AND(CG$165&lt;=$E131,CG$165&gt;=EOMONTH($D131,0)),IF($G131="NNN",SUM(Expenses!CE$20:CE$24)*$F131,IF($G131="FSG",0,IF($G131="MG",SUMPRODUCT(Expenses!CE$20:CE$24,$I131:$I135)*$F131,MAX((Expenses!CE$20-$K131/12)*$J131*$F131,0)+MAX((Expenses!CE$21-$K132/12)*$J132*$F131,0)+MAX((Expenses!CE$22-$K133/12)*$J133*$F131,0)+MAX((Expenses!CE$23-$K134/12)*$J134*$F131,0)+MAX((Expenses!CE$24-$K135/12)*$J135*$F131,0)))),0)</f>
        <v>618.02639745878741</v>
      </c>
      <c r="CH297" s="154">
        <f ca="1">IF(AND(CH$165&lt;=$E131,CH$165&gt;=EOMONTH($D131,0)),IF($G131="NNN",SUM(Expenses!CF$20:CF$24)*$F131,IF($G131="FSG",0,IF($G131="MG",SUMPRODUCT(Expenses!CF$20:CF$24,$I131:$I135)*$F131,MAX((Expenses!CF$20-$K131/12)*$J131*$F131,0)+MAX((Expenses!CF$21-$K132/12)*$J132*$F131,0)+MAX((Expenses!CF$22-$K133/12)*$J133*$F131,0)+MAX((Expenses!CF$23-$K134/12)*$J134*$F131,0)+MAX((Expenses!CF$24-$K135/12)*$J135*$F131,0)))),0)</f>
        <v>618.19061174333854</v>
      </c>
      <c r="CI297" s="154">
        <f ca="1">IF(AND(CI$165&lt;=$E131,CI$165&gt;=EOMONTH($D131,0)),IF($G131="NNN",SUM(Expenses!CG$20:CG$24)*$F131,IF($G131="FSG",0,IF($G131="MG",SUMPRODUCT(Expenses!CG$20:CG$24,$I131:$I135)*$F131,MAX((Expenses!CG$20-$K131/12)*$J131*$F131,0)+MAX((Expenses!CG$21-$K132/12)*$J132*$F131,0)+MAX((Expenses!CG$22-$K133/12)*$J133*$F131,0)+MAX((Expenses!CG$23-$K134/12)*$J134*$F131,0)+MAX((Expenses!CG$24-$K135/12)*$J135*$F131,0)))),0)</f>
        <v>620.1210184844432</v>
      </c>
      <c r="CJ297" s="154">
        <f ca="1">IF(AND(CJ$165&lt;=$E131,CJ$165&gt;=EOMONTH($D131,0)),IF($G131="NNN",SUM(Expenses!CH$20:CH$24)*$F131,IF($G131="FSG",0,IF($G131="MG",SUMPRODUCT(Expenses!CH$20:CH$24,$I131:$I135)*$F131,MAX((Expenses!CH$20-$K131/12)*$J131*$F131,0)+MAX((Expenses!CH$21-$K132/12)*$J132*$F131,0)+MAX((Expenses!CH$22-$K133/12)*$J133*$F131,0)+MAX((Expenses!CH$23-$K134/12)*$J134*$F131,0)+MAX((Expenses!CH$24-$K135/12)*$J135*$F131,0)))),0)</f>
        <v>629.77923984658389</v>
      </c>
      <c r="CK297" s="154">
        <f ca="1">IF(AND(CK$165&lt;=$E131,CK$165&gt;=EOMONTH($D131,0)),IF($G131="NNN",SUM(Expenses!CI$20:CI$24)*$F131,IF($G131="FSG",0,IF($G131="MG",SUMPRODUCT(Expenses!CI$20:CI$24,$I131:$I135)*$F131,MAX((Expenses!CI$20-$K131/12)*$J131*$F131,0)+MAX((Expenses!CI$21-$K132/12)*$J132*$F131,0)+MAX((Expenses!CI$22-$K133/12)*$J133*$F131,0)+MAX((Expenses!CI$23-$K134/12)*$J134*$F131,0)+MAX((Expenses!CI$24-$K135/12)*$J135*$F131,0)))),0)</f>
        <v>631.03899125571559</v>
      </c>
      <c r="CL297" s="154">
        <f ca="1">IF(AND(CL$165&lt;=$E131,CL$165&gt;=EOMONTH($D131,0)),IF($G131="NNN",SUM(Expenses!CJ$20:CJ$24)*$F131,IF($G131="FSG",0,IF($G131="MG",SUMPRODUCT(Expenses!CJ$20:CJ$24,$I131:$I135)*$F131,MAX((Expenses!CJ$20-$K131/12)*$J131*$F131,0)+MAX((Expenses!CJ$21-$K132/12)*$J132*$F131,0)+MAX((Expenses!CJ$22-$K133/12)*$J133*$F131,0)+MAX((Expenses!CJ$23-$K134/12)*$J134*$F131,0)+MAX((Expenses!CJ$24-$K135/12)*$J135*$F131,0)))),0)</f>
        <v>631.20483153001817</v>
      </c>
      <c r="CM297" s="154">
        <f ca="1">IF(AND(CM$165&lt;=$E131,CM$165&gt;=EOMONTH($D131,0)),IF($G131="NNN",SUM(Expenses!CK$20:CK$24)*$F131,IF($G131="FSG",0,IF($G131="MG",SUMPRODUCT(Expenses!CK$20:CK$24,$I131:$I135)*$F131,MAX((Expenses!CK$20-$K131/12)*$J131*$F131,0)+MAX((Expenses!CK$21-$K132/12)*$J132*$F131,0)+MAX((Expenses!CK$22-$K133/12)*$J133*$F131,0)+MAX((Expenses!CK$23-$K134/12)*$J134*$F131,0)+MAX((Expenses!CK$24-$K135/12)*$J135*$F131,0)))),0)</f>
        <v>631.3710808111764</v>
      </c>
      <c r="CN297" s="154">
        <f ca="1">IF(AND(CN$165&lt;=$E131,CN$165&gt;=EOMONTH($D131,0)),IF($G131="NNN",SUM(Expenses!CL$20:CL$24)*$F131,IF($G131="FSG",0,IF($G131="MG",SUMPRODUCT(Expenses!CL$20:CL$24,$I131:$I135)*$F131,MAX((Expenses!CL$20-$K131/12)*$J131*$F131,0)+MAX((Expenses!CL$21-$K132/12)*$J132*$F131,0)+MAX((Expenses!CL$22-$K133/12)*$J133*$F131,0)+MAX((Expenses!CL$23-$K134/12)*$J134*$F131,0)+MAX((Expenses!CL$24-$K135/12)*$J135*$F131,0)))),0)</f>
        <v>631.53774010791119</v>
      </c>
      <c r="CO297" s="154">
        <f ca="1">IF(AND(CO$165&lt;=$E131,CO$165&gt;=EOMONTH($D131,0)),IF($G131="NNN",SUM(Expenses!CM$20:CM$24)*$F131,IF($G131="FSG",0,IF($G131="MG",SUMPRODUCT(Expenses!CM$20:CM$24,$I131:$I135)*$F131,MAX((Expenses!CM$20-$K131/12)*$J131*$F131,0)+MAX((Expenses!CM$21-$K132/12)*$J132*$F131,0)+MAX((Expenses!CM$22-$K133/12)*$J133*$F131,0)+MAX((Expenses!CM$23-$K134/12)*$J134*$F131,0)+MAX((Expenses!CM$24-$K135/12)*$J135*$F131,0)))),0)</f>
        <v>631.70481043143184</v>
      </c>
      <c r="CP297" s="154">
        <f ca="1">IF(AND(CP$165&lt;=$E131,CP$165&gt;=EOMONTH($D131,0)),IF($G131="NNN",SUM(Expenses!CN$20:CN$24)*$F131,IF($G131="FSG",0,IF($G131="MG",SUMPRODUCT(Expenses!CN$20:CN$24,$I131:$I135)*$F131,MAX((Expenses!CN$20-$K131/12)*$J131*$F131,0)+MAX((Expenses!CN$21-$K132/12)*$J132*$F131,0)+MAX((Expenses!CN$22-$K133/12)*$J133*$F131,0)+MAX((Expenses!CN$23-$K134/12)*$J134*$F131,0)+MAX((Expenses!CN$24-$K135/12)*$J135*$F131,0)))),0)</f>
        <v>631.87229279544135</v>
      </c>
      <c r="CQ297" s="154">
        <f ca="1">IF(AND(CQ$165&lt;=$E131,CQ$165&gt;=EOMONTH($D131,0)),IF($G131="NNN",SUM(Expenses!CO$20:CO$24)*$F131,IF($G131="FSG",0,IF($G131="MG",SUMPRODUCT(Expenses!CO$20:CO$24,$I131:$I135)*$F131,MAX((Expenses!CO$20-$K131/12)*$J131*$F131,0)+MAX((Expenses!CO$21-$K132/12)*$J132*$F131,0)+MAX((Expenses!CO$22-$K133/12)*$J133*$F131,0)+MAX((Expenses!CO$23-$K134/12)*$J134*$F131,0)+MAX((Expenses!CO$24-$K135/12)*$J135*$F131,0)))),0)</f>
        <v>632.0401882161425</v>
      </c>
      <c r="CR297" s="154">
        <f ca="1">IF(AND(CR$165&lt;=$E131,CR$165&gt;=EOMONTH($D131,0)),IF($G131="NNN",SUM(Expenses!CP$20:CP$24)*$F131,IF($G131="FSG",0,IF($G131="MG",SUMPRODUCT(Expenses!CP$20:CP$24,$I131:$I135)*$F131,MAX((Expenses!CP$20-$K131/12)*$J131*$F131,0)+MAX((Expenses!CP$21-$K132/12)*$J132*$F131,0)+MAX((Expenses!CP$22-$K133/12)*$J133*$F131,0)+MAX((Expenses!CP$23-$K134/12)*$J134*$F131,0)+MAX((Expenses!CP$24-$K135/12)*$J135*$F131,0)))),0)</f>
        <v>632.20849771224459</v>
      </c>
      <c r="CS297" s="154">
        <f ca="1">IF(AND(CS$165&lt;=$E131,CS$165&gt;=EOMONTH($D131,0)),IF($G131="NNN",SUM(Expenses!CQ$20:CQ$24)*$F131,IF($G131="FSG",0,IF($G131="MG",SUMPRODUCT(Expenses!CQ$20:CQ$24,$I131:$I135)*$F131,MAX((Expenses!CQ$20-$K131/12)*$J131*$F131,0)+MAX((Expenses!CQ$21-$K132/12)*$J132*$F131,0)+MAX((Expenses!CQ$22-$K133/12)*$J133*$F131,0)+MAX((Expenses!CQ$23-$K134/12)*$J134*$F131,0)+MAX((Expenses!CQ$24-$K135/12)*$J135*$F131,0)))),0)</f>
        <v>632.37722230496945</v>
      </c>
      <c r="CT297" s="154">
        <f ca="1">IF(AND(CT$165&lt;=$E131,CT$165&gt;=EOMONTH($D131,0)),IF($G131="NNN",SUM(Expenses!CR$20:CR$24)*$F131,IF($G131="FSG",0,IF($G131="MG",SUMPRODUCT(Expenses!CR$20:CR$24,$I131:$I135)*$F131,MAX((Expenses!CR$20-$K131/12)*$J131*$F131,0)+MAX((Expenses!CR$21-$K132/12)*$J132*$F131,0)+MAX((Expenses!CR$22-$K133/12)*$J133*$F131,0)+MAX((Expenses!CR$23-$K134/12)*$J134*$F131,0)+MAX((Expenses!CR$24-$K135/12)*$J135*$F131,0)))),0)</f>
        <v>632.54636301805715</v>
      </c>
      <c r="CU297" s="154">
        <f ca="1">IF(AND(CU$165&lt;=$E131,CU$165&gt;=EOMONTH($D131,0)),IF($G131="NNN",SUM(Expenses!CS$20:CS$24)*$F131,IF($G131="FSG",0,IF($G131="MG",SUMPRODUCT(Expenses!CS$20:CS$24,$I131:$I135)*$F131,MAX((Expenses!CS$20-$K131/12)*$J131*$F131,0)+MAX((Expenses!CS$21-$K132/12)*$J132*$F131,0)+MAX((Expenses!CS$22-$K133/12)*$J133*$F131,0)+MAX((Expenses!CS$23-$K134/12)*$J134*$F131,0)+MAX((Expenses!CS$24-$K135/12)*$J135*$F131,0)))),0)</f>
        <v>634.53468196139488</v>
      </c>
      <c r="CV297" s="154">
        <f ca="1">IF(AND(CV$165&lt;=$E131,CV$165&gt;=EOMONTH($D131,0)),IF($G131="NNN",SUM(Expenses!CT$20:CT$24)*$F131,IF($G131="FSG",0,IF($G131="MG",SUMPRODUCT(Expenses!CT$20:CT$24,$I131:$I135)*$F131,MAX((Expenses!CT$20-$K131/12)*$J131*$F131,0)+MAX((Expenses!CT$21-$K132/12)*$J132*$F131,0)+MAX((Expenses!CT$22-$K133/12)*$J133*$F131,0)+MAX((Expenses!CT$23-$K134/12)*$J134*$F131,0)+MAX((Expenses!CT$24-$K135/12)*$J135*$F131,0)))),0)</f>
        <v>644.39885062284827</v>
      </c>
      <c r="CW297" s="154">
        <f ca="1">IF(AND(CW$165&lt;=$E131,CW$165&gt;=EOMONTH($D131,0)),IF($G131="NNN",SUM(Expenses!CU$20:CU$24)*$F131,IF($G131="FSG",0,IF($G131="MG",SUMPRODUCT(Expenses!CU$20:CU$24,$I131:$I135)*$F131,MAX((Expenses!CU$20-$K131/12)*$J131*$F131,0)+MAX((Expenses!CU$21-$K132/12)*$J132*$F131,0)+MAX((Expenses!CU$22-$K133/12)*$J133*$F131,0)+MAX((Expenses!CU$23-$K134/12)*$J134*$F131,0)+MAX((Expenses!CU$24-$K135/12)*$J135*$F131,0)))),0)</f>
        <v>645.69639457425387</v>
      </c>
      <c r="CX297" s="154">
        <f ca="1">IF(AND(CX$165&lt;=$E131,CX$165&gt;=EOMONTH($D131,0)),IF($G131="NNN",SUM(Expenses!CV$20:CV$24)*$F131,IF($G131="FSG",0,IF($G131="MG",SUMPRODUCT(Expenses!CV$20:CV$24,$I131:$I135)*$F131,MAX((Expenses!CV$20-$K131/12)*$J131*$F131,0)+MAX((Expenses!CV$21-$K132/12)*$J132*$F131,0)+MAX((Expenses!CV$22-$K133/12)*$J133*$F131,0)+MAX((Expenses!CV$23-$K134/12)*$J134*$F131,0)+MAX((Expenses!CV$24-$K135/12)*$J135*$F131,0)))),0)</f>
        <v>645.86721005678555</v>
      </c>
      <c r="CY297" s="154">
        <f ca="1">IF(AND(CY$165&lt;=$E131,CY$165&gt;=EOMONTH($D131,0)),IF($G131="NNN",SUM(Expenses!CW$20:CW$24)*$F131,IF($G131="FSG",0,IF($G131="MG",SUMPRODUCT(Expenses!CW$20:CW$24,$I131:$I135)*$F131,MAX((Expenses!CW$20-$K131/12)*$J131*$F131,0)+MAX((Expenses!CW$21-$K132/12)*$J132*$F131,0)+MAX((Expenses!CW$22-$K133/12)*$J133*$F131,0)+MAX((Expenses!CW$23-$K134/12)*$J134*$F131,0)+MAX((Expenses!CW$24-$K135/12)*$J135*$F131,0)))),0)</f>
        <v>646.03844681637838</v>
      </c>
      <c r="CZ297" s="154">
        <f ca="1">IF(AND(CZ$165&lt;=$E131,CZ$165&gt;=EOMONTH($D131,0)),IF($G131="NNN",SUM(Expenses!CX$20:CX$24)*$F131,IF($G131="FSG",0,IF($G131="MG",SUMPRODUCT(Expenses!CX$20:CX$24,$I131:$I135)*$F131,MAX((Expenses!CX$20-$K131/12)*$J131*$F131,0)+MAX((Expenses!CX$21-$K132/12)*$J132*$F131,0)+MAX((Expenses!CX$22-$K133/12)*$J133*$F131,0)+MAX((Expenses!CX$23-$K134/12)*$J134*$F131,0)+MAX((Expenses!CX$24-$K135/12)*$J135*$F131,0)))),0)</f>
        <v>646.21010589201524</v>
      </c>
      <c r="DA297" s="154">
        <f ca="1">IF(AND(DA$165&lt;=$E131,DA$165&gt;=EOMONTH($D131,0)),IF($G131="NNN",SUM(Expenses!CY$20:CY$24)*$F131,IF($G131="FSG",0,IF($G131="MG",SUMPRODUCT(Expenses!CY$20:CY$24,$I131:$I135)*$F131,MAX((Expenses!CY$20-$K131/12)*$J131*$F131,0)+MAX((Expenses!CY$21-$K132/12)*$J132*$F131,0)+MAX((Expenses!CY$22-$K133/12)*$J133*$F131,0)+MAX((Expenses!CY$23-$K134/12)*$J134*$F131,0)+MAX((Expenses!CY$24-$K135/12)*$J135*$F131,0)))),0)</f>
        <v>646.3821883252416</v>
      </c>
      <c r="DB297" s="154">
        <f ca="1">IF(AND(DB$165&lt;=$E131,DB$165&gt;=EOMONTH($D131,0)),IF($G131="NNN",SUM(Expenses!CZ$20:CZ$24)*$F131,IF($G131="FSG",0,IF($G131="MG",SUMPRODUCT(Expenses!CZ$20:CZ$24,$I131:$I135)*$F131,MAX((Expenses!CZ$20-$K131/12)*$J131*$F131,0)+MAX((Expenses!CZ$21-$K132/12)*$J132*$F131,0)+MAX((Expenses!CZ$22-$K133/12)*$J133*$F131,0)+MAX((Expenses!CZ$23-$K134/12)*$J134*$F131,0)+MAX((Expenses!CZ$24-$K135/12)*$J135*$F131,0)))),0)</f>
        <v>646.55469516017138</v>
      </c>
      <c r="DC297" s="154">
        <f ca="1">IF(AND(DC$165&lt;=$E131,DC$165&gt;=EOMONTH($D131,0)),IF($G131="NNN",SUM(Expenses!DA$20:DA$24)*$F131,IF($G131="FSG",0,IF($G131="MG",SUMPRODUCT(Expenses!DA$20:DA$24,$I131:$I135)*$F131,MAX((Expenses!DA$20-$K131/12)*$J131*$F131,0)+MAX((Expenses!DA$21-$K132/12)*$J132*$F131,0)+MAX((Expenses!DA$22-$K133/12)*$J133*$F131,0)+MAX((Expenses!DA$23-$K134/12)*$J134*$F131,0)+MAX((Expenses!DA$24-$K135/12)*$J135*$F131,0)))),0)</f>
        <v>646.72762744349359</v>
      </c>
      <c r="DD297" s="154">
        <f ca="1">IF(AND(DD$165&lt;=$E131,DD$165&gt;=EOMONTH($D131,0)),IF($G131="NNN",SUM(Expenses!DB$20:DB$24)*$F131,IF($G131="FSG",0,IF($G131="MG",SUMPRODUCT(Expenses!DB$20:DB$24,$I131:$I135)*$F131,MAX((Expenses!DB$20-$K131/12)*$J131*$F131,0)+MAX((Expenses!DB$21-$K132/12)*$J132*$F131,0)+MAX((Expenses!DB$22-$K133/12)*$J133*$F131,0)+MAX((Expenses!DB$23-$K134/12)*$J134*$F131,0)+MAX((Expenses!DB$24-$K135/12)*$J135*$F131,0)))),0)</f>
        <v>646.90098622447886</v>
      </c>
      <c r="DE297" s="154">
        <f ca="1">IF(AND(DE$165&lt;=$E131,DE$165&gt;=EOMONTH($D131,0)),IF($G131="NNN",SUM(Expenses!DC$20:DC$24)*$F131,IF($G131="FSG",0,IF($G131="MG",SUMPRODUCT(Expenses!DC$20:DC$24,$I131:$I135)*$F131,MAX((Expenses!DC$20-$K131/12)*$J131*$F131,0)+MAX((Expenses!DC$21-$K132/12)*$J132*$F131,0)+MAX((Expenses!DC$22-$K133/12)*$J133*$F131,0)+MAX((Expenses!DC$23-$K134/12)*$J134*$F131,0)+MAX((Expenses!DC$24-$K135/12)*$J135*$F131,0)))),0)</f>
        <v>647.07477255498532</v>
      </c>
      <c r="DF297" s="154">
        <f ca="1">IF(AND(DF$165&lt;=$E131,DF$165&gt;=EOMONTH($D131,0)),IF($G131="NNN",SUM(Expenses!DD$20:DD$24)*$F131,IF($G131="FSG",0,IF($G131="MG",SUMPRODUCT(Expenses!DD$20:DD$24,$I131:$I135)*$F131,MAX((Expenses!DD$20-$K131/12)*$J131*$F131,0)+MAX((Expenses!DD$21-$K132/12)*$J132*$F131,0)+MAX((Expenses!DD$22-$K133/12)*$J133*$F131,0)+MAX((Expenses!DD$23-$K134/12)*$J134*$F131,0)+MAX((Expenses!DD$24-$K135/12)*$J135*$F131,0)))),0)</f>
        <v>647.24898748946566</v>
      </c>
      <c r="DG297" s="154">
        <f ca="1">IF(AND(DG$165&lt;=$E131,DG$165&gt;=EOMONTH($D131,0)),IF($G131="NNN",SUM(Expenses!DE$20:DE$24)*$F131,IF($G131="FSG",0,IF($G131="MG",SUMPRODUCT(Expenses!DE$20:DE$24,$I131:$I135)*$F131,MAX((Expenses!DE$20-$K131/12)*$J131*$F131,0)+MAX((Expenses!DE$21-$K132/12)*$J132*$F131,0)+MAX((Expenses!DE$22-$K133/12)*$J133*$F131,0)+MAX((Expenses!DE$23-$K134/12)*$J134*$F131,0)+MAX((Expenses!DE$24-$K135/12)*$J135*$F131,0)))),0)</f>
        <v>649.29695600110347</v>
      </c>
      <c r="DH297" s="154">
        <f ca="1">IF(AND(DH$165&lt;=$E131,DH$165&gt;=EOMONTH($D131,0)),IF($G131="NNN",SUM(Expenses!DF$20:DF$24)*$F131,IF($G131="FSG",0,IF($G131="MG",SUMPRODUCT(Expenses!DF$20:DF$24,$I131:$I135)*$F131,MAX((Expenses!DF$20-$K131/12)*$J131*$F131,0)+MAX((Expenses!DF$21-$K132/12)*$J132*$F131,0)+MAX((Expenses!DF$22-$K133/12)*$J133*$F131,0)+MAX((Expenses!DF$23-$K134/12)*$J134*$F131,0)+MAX((Expenses!DF$24-$K135/12)*$J135*$F131,0)))),0)</f>
        <v>659.3715743940179</v>
      </c>
      <c r="DI297" s="154">
        <f ca="1">IF(AND(DI$165&lt;=$E131,DI$165&gt;=EOMONTH($D131,0)),IF($G131="NNN",SUM(Expenses!DG$20:DG$24)*$F131,IF($G131="FSG",0,IF($G131="MG",SUMPRODUCT(Expenses!DG$20:DG$24,$I131:$I135)*$F131,MAX((Expenses!DG$20-$K131/12)*$J131*$F131,0)+MAX((Expenses!DG$21-$K132/12)*$J132*$F131,0)+MAX((Expenses!DG$22-$K133/12)*$J133*$F131,0)+MAX((Expenses!DG$23-$K134/12)*$J134*$F131,0)+MAX((Expenses!DG$24-$K135/12)*$J135*$F131,0)))),0)</f>
        <v>660.70804466396578</v>
      </c>
      <c r="DJ297" s="154">
        <f ca="1">IF(AND(DJ$165&lt;=$E131,DJ$165&gt;=EOMONTH($D131,0)),IF($G131="NNN",SUM(Expenses!DH$20:DH$24)*$F131,IF($G131="FSG",0,IF($G131="MG",SUMPRODUCT(Expenses!DH$20:DH$24,$I131:$I135)*$F131,MAX((Expenses!DH$20-$K131/12)*$J131*$F131,0)+MAX((Expenses!DH$21-$K132/12)*$J132*$F131,0)+MAX((Expenses!DH$22-$K133/12)*$J133*$F131,0)+MAX((Expenses!DH$23-$K134/12)*$J134*$F131,0)+MAX((Expenses!DH$24-$K135/12)*$J135*$F131,0)))),0)</f>
        <v>660.88398461097336</v>
      </c>
      <c r="DK297" s="154">
        <f ca="1">IF(AND(DK$165&lt;=$E131,DK$165&gt;=EOMONTH($D131,0)),IF($G131="NNN",SUM(Expenses!DI$20:DI$24)*$F131,IF($G131="FSG",0,IF($G131="MG",SUMPRODUCT(Expenses!DI$20:DI$24,$I131:$I135)*$F131,MAX((Expenses!DI$20-$K131/12)*$J131*$F131,0)+MAX((Expenses!DI$21-$K132/12)*$J132*$F131,0)+MAX((Expenses!DI$22-$K133/12)*$J133*$F131,0)+MAX((Expenses!DI$23-$K134/12)*$J134*$F131,0)+MAX((Expenses!DI$24-$K135/12)*$J135*$F131,0)))),0)</f>
        <v>661.06035847335397</v>
      </c>
      <c r="DL297" s="154">
        <f ca="1">IF(AND(DL$165&lt;=$E131,DL$165&gt;=EOMONTH($D131,0)),IF($G131="NNN",SUM(Expenses!DJ$20:DJ$24)*$F131,IF($G131="FSG",0,IF($G131="MG",SUMPRODUCT(Expenses!DJ$20:DJ$24,$I131:$I135)*$F131,MAX((Expenses!DJ$20-$K131/12)*$J131*$F131,0)+MAX((Expenses!DJ$21-$K132/12)*$J132*$F131,0)+MAX((Expenses!DJ$22-$K133/12)*$J133*$F131,0)+MAX((Expenses!DJ$23-$K134/12)*$J134*$F131,0)+MAX((Expenses!DJ$24-$K135/12)*$J135*$F131,0)))),0)</f>
        <v>661.2371673212599</v>
      </c>
      <c r="DM297" s="154">
        <f ca="1">IF(AND(DM$165&lt;=$E131,DM$165&gt;=EOMONTH($D131,0)),IF($G131="NNN",SUM(Expenses!DK$20:DK$24)*$F131,IF($G131="FSG",0,IF($G131="MG",SUMPRODUCT(Expenses!DK$20:DK$24,$I131:$I135)*$F131,MAX((Expenses!DK$20-$K131/12)*$J131*$F131,0)+MAX((Expenses!DK$21-$K132/12)*$J132*$F131,0)+MAX((Expenses!DK$22-$K133/12)*$J133*$F131,0)+MAX((Expenses!DK$23-$K134/12)*$J134*$F131,0)+MAX((Expenses!DK$24-$K135/12)*$J135*$F131,0)))),0)</f>
        <v>661.41441222748301</v>
      </c>
      <c r="DN297" s="154">
        <f ca="1">IF(AND(DN$165&lt;=$E131,DN$165&gt;=EOMONTH($D131,0)),IF($G131="NNN",SUM(Expenses!DL$20:DL$24)*$F131,IF($G131="FSG",0,IF($G131="MG",SUMPRODUCT(Expenses!DL$20:DL$24,$I131:$I135)*$F131,MAX((Expenses!DL$20-$K131/12)*$J131*$F131,0)+MAX((Expenses!DL$21-$K132/12)*$J132*$F131,0)+MAX((Expenses!DL$22-$K133/12)*$J133*$F131,0)+MAX((Expenses!DL$23-$K134/12)*$J134*$F131,0)+MAX((Expenses!DL$24-$K135/12)*$J135*$F131,0)))),0)</f>
        <v>661.59209426746077</v>
      </c>
      <c r="DO297" s="154">
        <f ca="1">IF(AND(DO$165&lt;=$E131,DO$165&gt;=EOMONTH($D131,0)),IF($G131="NNN",SUM(Expenses!DM$20:DM$24)*$F131,IF($G131="FSG",0,IF($G131="MG",SUMPRODUCT(Expenses!DM$20:DM$24,$I131:$I135)*$F131,MAX((Expenses!DM$20-$K131/12)*$J131*$F131,0)+MAX((Expenses!DM$21-$K132/12)*$J132*$F131,0)+MAX((Expenses!DM$22-$K133/12)*$J133*$F131,0)+MAX((Expenses!DM$23-$K134/12)*$J134*$F131,0)+MAX((Expenses!DM$24-$K135/12)*$J135*$F131,0)))),0)</f>
        <v>661.7702145192826</v>
      </c>
      <c r="DP297" s="154">
        <f ca="1">IF(AND(DP$165&lt;=$E131,DP$165&gt;=EOMONTH($D131,0)),IF($G131="NNN",SUM(Expenses!DN$20:DN$24)*$F131,IF($G131="FSG",0,IF($G131="MG",SUMPRODUCT(Expenses!DN$20:DN$24,$I131:$I135)*$F131,MAX((Expenses!DN$20-$K131/12)*$J131*$F131,0)+MAX((Expenses!DN$21-$K132/12)*$J132*$F131,0)+MAX((Expenses!DN$22-$K133/12)*$J133*$F131,0)+MAX((Expenses!DN$23-$K134/12)*$J134*$F131,0)+MAX((Expenses!DN$24-$K135/12)*$J135*$F131,0)))),0)</f>
        <v>661.94877406369744</v>
      </c>
      <c r="DQ297" s="154">
        <f ca="1">IF(AND(DQ$165&lt;=$E131,DQ$165&gt;=EOMONTH($D131,0)),IF($G131="NNN",SUM(Expenses!DO$20:DO$24)*$F131,IF($G131="FSG",0,IF($G131="MG",SUMPRODUCT(Expenses!DO$20:DO$24,$I131:$I135)*$F131,MAX((Expenses!DO$20-$K131/12)*$J131*$F131,0)+MAX((Expenses!DO$21-$K132/12)*$J132*$F131,0)+MAX((Expenses!DO$22-$K133/12)*$J133*$F131,0)+MAX((Expenses!DO$23-$K134/12)*$J134*$F131,0)+MAX((Expenses!DO$24-$K135/12)*$J135*$F131,0)))),0)</f>
        <v>662.12777398411913</v>
      </c>
      <c r="DR297" s="154">
        <f ca="1">IF(AND(DR$165&lt;=$E131,DR$165&gt;=EOMONTH($D131,0)),IF($G131="NNN",SUM(Expenses!DP$20:DP$24)*$F131,IF($G131="FSG",0,IF($G131="MG",SUMPRODUCT(Expenses!DP$20:DP$24,$I131:$I135)*$F131,MAX((Expenses!DP$20-$K131/12)*$J131*$F131,0)+MAX((Expenses!DP$21-$K132/12)*$J132*$F131,0)+MAX((Expenses!DP$22-$K133/12)*$J133*$F131,0)+MAX((Expenses!DP$23-$K134/12)*$J134*$F131,0)+MAX((Expenses!DP$24-$K135/12)*$J135*$F131,0)))),0)</f>
        <v>662.30721536663384</v>
      </c>
      <c r="DS297" s="154">
        <f ca="1">IF(AND(DS$165&lt;=$E131,DS$165&gt;=EOMONTH($D131,0)),IF($G131="NNN",SUM(Expenses!DQ$20:DQ$24)*$F131,IF($G131="FSG",0,IF($G131="MG",SUMPRODUCT(Expenses!DQ$20:DQ$24,$I131:$I135)*$F131,MAX((Expenses!DQ$20-$K131/12)*$J131*$F131,0)+MAX((Expenses!DQ$21-$K132/12)*$J132*$F131,0)+MAX((Expenses!DQ$22-$K133/12)*$J133*$F131,0)+MAX((Expenses!DQ$23-$K134/12)*$J134*$F131,0)+MAX((Expenses!DQ$24-$K135/12)*$J135*$F131,0)))),0)</f>
        <v>664.41662293362072</v>
      </c>
      <c r="DT297" s="154">
        <f ca="1">IF(AND(DT$165&lt;=$E131,DT$165&gt;=EOMONTH($D131,0)),IF($G131="NNN",SUM(Expenses!DR$20:DR$24)*$F131,IF($G131="FSG",0,IF($G131="MG",SUMPRODUCT(Expenses!DR$20:DR$24,$I131:$I135)*$F131,MAX((Expenses!DR$20-$K131/12)*$J131*$F131,0)+MAX((Expenses!DR$21-$K132/12)*$J132*$F131,0)+MAX((Expenses!DR$22-$K133/12)*$J133*$F131,0)+MAX((Expenses!DR$23-$K134/12)*$J134*$F131,0)+MAX((Expenses!DR$24-$K135/12)*$J135*$F131,0)))),0)</f>
        <v>713.03165963432798</v>
      </c>
      <c r="DU297" s="154">
        <f ca="1">IF(AND(DU$165&lt;=$E131,DU$165&gt;=EOMONTH($D131,0)),IF($G131="NNN",SUM(Expenses!DS$20:DS$24)*$F131,IF($G131="FSG",0,IF($G131="MG",SUMPRODUCT(Expenses!DS$20:DS$24,$I131:$I135)*$F131,MAX((Expenses!DS$20-$K131/12)*$J131*$F131,0)+MAX((Expenses!DS$21-$K132/12)*$J132*$F131,0)+MAX((Expenses!DS$22-$K133/12)*$J133*$F131,0)+MAX((Expenses!DS$23-$K134/12)*$J134*$F131,0)+MAX((Expenses!DS$24-$K135/12)*$J135*$F131,0)))),0)</f>
        <v>714.40822401237438</v>
      </c>
      <c r="DV297" s="154">
        <f ca="1">IF(AND(DV$165&lt;=$E131,DV$165&gt;=EOMONTH($D131,0)),IF($G131="NNN",SUM(Expenses!DT$20:DT$24)*$F131,IF($G131="FSG",0,IF($G131="MG",SUMPRODUCT(Expenses!DT$20:DT$24,$I131:$I135)*$F131,MAX((Expenses!DT$20-$K131/12)*$J131*$F131,0)+MAX((Expenses!DT$21-$K132/12)*$J132*$F131,0)+MAX((Expenses!DT$22-$K133/12)*$J133*$F131,0)+MAX((Expenses!DT$23-$K134/12)*$J134*$F131,0)+MAX((Expenses!DT$24-$K135/12)*$J135*$F131,0)))),0)</f>
        <v>714.58944215779218</v>
      </c>
      <c r="DW297" s="154">
        <f ca="1">IF(AND(DW$165&lt;=$E131,DW$165&gt;=EOMONTH($D131,0)),IF($G131="NNN",SUM(Expenses!DU$20:DU$24)*$F131,IF($G131="FSG",0,IF($G131="MG",SUMPRODUCT(Expenses!DU$20:DU$24,$I131:$I135)*$F131,MAX((Expenses!DU$20-$K131/12)*$J131*$F131,0)+MAX((Expenses!DU$21-$K132/12)*$J132*$F131,0)+MAX((Expenses!DU$22-$K133/12)*$J133*$F131,0)+MAX((Expenses!DU$23-$K134/12)*$J134*$F131,0)+MAX((Expenses!DU$24-$K135/12)*$J135*$F131,0)))),0)</f>
        <v>714.77110723604414</v>
      </c>
      <c r="DX297" s="154">
        <f ca="1">IF(AND(DX$165&lt;=$E131,DX$165&gt;=EOMONTH($D131,0)),IF($G131="NNN",SUM(Expenses!DV$20:DV$24)*$F131,IF($G131="FSG",0,IF($G131="MG",SUMPRODUCT(Expenses!DV$20:DV$24,$I131:$I135)*$F131,MAX((Expenses!DV$20-$K131/12)*$J131*$F131,0)+MAX((Expenses!DV$21-$K132/12)*$J132*$F131,0)+MAX((Expenses!DV$22-$K133/12)*$J133*$F131,0)+MAX((Expenses!DV$23-$K134/12)*$J134*$F131,0)+MAX((Expenses!DV$24-$K135/12)*$J135*$F131,0)))),0)</f>
        <v>714.95322034938738</v>
      </c>
      <c r="DY297" s="154">
        <f ca="1">IF(AND(DY$165&lt;=$E131,DY$165&gt;=EOMONTH($D131,0)),IF($G131="NNN",SUM(Expenses!DW$20:DW$24)*$F131,IF($G131="FSG",0,IF($G131="MG",SUMPRODUCT(Expenses!DW$20:DW$24,$I131:$I135)*$F131,MAX((Expenses!DW$20-$K131/12)*$J131*$F131,0)+MAX((Expenses!DW$21-$K132/12)*$J132*$F131,0)+MAX((Expenses!DW$22-$K133/12)*$J133*$F131,0)+MAX((Expenses!DW$23-$K134/12)*$J134*$F131,0)+MAX((Expenses!DW$24-$K135/12)*$J135*$F131,0)))),0)</f>
        <v>674.66192348799837</v>
      </c>
      <c r="DZ297" s="154">
        <f ca="1">IF(AND(DZ$165&lt;=$E131,DZ$165&gt;=EOMONTH($D131,0)),IF($G131="NNN",SUM(Expenses!DX$20:DX$24)*$F131,IF($G131="FSG",0,IF($G131="MG",SUMPRODUCT(Expenses!DX$20:DX$24,$I131:$I135)*$F131,MAX((Expenses!DX$20-$K131/12)*$J131*$F131,0)+MAX((Expenses!DX$21-$K132/12)*$J132*$F131,0)+MAX((Expenses!DX$22-$K133/12)*$J133*$F131,0)+MAX((Expenses!DX$23-$K134/12)*$J134*$F131,0)+MAX((Expenses!DX$24-$K135/12)*$J135*$F131,0)))),0)</f>
        <v>674.8430002895243</v>
      </c>
      <c r="EA297" s="154">
        <f ca="1">IF(AND(EA$165&lt;=$E131,EA$165&gt;=EOMONTH($D131,0)),IF($G131="NNN",SUM(Expenses!DY$20:DY$24)*$F131,IF($G131="FSG",0,IF($G131="MG",SUMPRODUCT(Expenses!DY$20:DY$24,$I131:$I135)*$F131,MAX((Expenses!DY$20-$K131/12)*$J131*$F131,0)+MAX((Expenses!DY$21-$K132/12)*$J132*$F131,0)+MAX((Expenses!DY$22-$K133/12)*$J133*$F131,0)+MAX((Expenses!DY$23-$K134/12)*$J134*$F131,0)+MAX((Expenses!DY$24-$K135/12)*$J135*$F131,0)))),0)</f>
        <v>675.02452367529247</v>
      </c>
      <c r="EB297" s="154">
        <f ca="1">IF(AND(EB$165&lt;=$E131,EB$165&gt;=EOMONTH($D131,0)),IF($G131="NNN",SUM(Expenses!DZ$20:DZ$24)*$F131,IF($G131="FSG",0,IF($G131="MG",SUMPRODUCT(Expenses!DZ$20:DZ$24,$I131:$I135)*$F131,MAX((Expenses!DZ$20-$K131/12)*$J131*$F131,0)+MAX((Expenses!DZ$21-$K132/12)*$J132*$F131,0)+MAX((Expenses!DZ$22-$K133/12)*$J133*$F131,0)+MAX((Expenses!DZ$23-$K134/12)*$J134*$F131,0)+MAX((Expenses!DZ$24-$K135/12)*$J135*$F131,0)))),0)</f>
        <v>675.20649474669983</v>
      </c>
      <c r="EC297" s="154">
        <f ca="1">IF(AND(EC$165&lt;=$E131,EC$165&gt;=EOMONTH($D131,0)),IF($G131="NNN",SUM(Expenses!EA$20:EA$24)*$F131,IF($G131="FSG",0,IF($G131="MG",SUMPRODUCT(Expenses!EA$20:EA$24,$I131:$I135)*$F131,MAX((Expenses!EA$20-$K131/12)*$J131*$F131,0)+MAX((Expenses!EA$21-$K132/12)*$J132*$F131,0)+MAX((Expenses!EA$22-$K133/12)*$J133*$F131,0)+MAX((Expenses!EA$23-$K134/12)*$J134*$F131,0)+MAX((Expenses!EA$24-$K135/12)*$J135*$F131,0)))),0)</f>
        <v>675.3889146078601</v>
      </c>
      <c r="ED297" s="154">
        <f ca="1">IF(AND(ED$165&lt;=$E131,ED$165&gt;=EOMONTH($D131,0)),IF($G131="NNN",SUM(Expenses!EB$20:EB$24)*$F131,IF($G131="FSG",0,IF($G131="MG",SUMPRODUCT(Expenses!EB$20:EB$24,$I131:$I135)*$F131,MAX((Expenses!EB$20-$K131/12)*$J131*$F131,0)+MAX((Expenses!EB$21-$K132/12)*$J132*$F131,0)+MAX((Expenses!EB$22-$K133/12)*$J133*$F131,0)+MAX((Expenses!EB$23-$K134/12)*$J134*$F131,0)+MAX((Expenses!EB$24-$K135/12)*$J135*$F131,0)))),0)</f>
        <v>675.57178436560991</v>
      </c>
      <c r="EE297" s="154">
        <f ca="1">IF(AND(EE$165&lt;=$E131,EE$165&gt;=EOMONTH($D131,0)),IF($G131="NNN",SUM(Expenses!EC$20:EC$24)*$F131,IF($G131="FSG",0,IF($G131="MG",SUMPRODUCT(Expenses!EC$20:EC$24,$I131:$I135)*$F131,MAX((Expenses!EC$20-$K131/12)*$J131*$F131,0)+MAX((Expenses!EC$21-$K132/12)*$J132*$F131,0)+MAX((Expenses!EC$22-$K133/12)*$J133*$F131,0)+MAX((Expenses!EC$23-$K134/12)*$J134*$F131,0)+MAX((Expenses!EC$24-$K135/12)*$J135*$F131,0)))),0)</f>
        <v>677.72149389952199</v>
      </c>
      <c r="EF297" s="154">
        <f>IF(AND(EF$165&lt;=$E131,EF$165&gt;=EOMONTH($D131,0)),IF($G131="NNN",SUM(Expenses!ED$20:ED$24)*$F131,IF($G131="FSG",0,IF($G131="MG",SUMPRODUCT(Expenses!ED$20:ED$24,$I131:$I135)*$F131,MAX((Expenses!ED$20-$K131/12)*$J131*$F131,0)+MAX((Expenses!ED$21-$K132/12)*$J132*$F131,0)+MAX((Expenses!ED$22-$K133/12)*$J133*$F131,0)+MAX((Expenses!ED$23-$K134/12)*$J134*$F131,0)+MAX((Expenses!ED$24-$K135/12)*$J135*$F131,0)))),0)</f>
        <v>101.99617994811788</v>
      </c>
      <c r="EG297" s="154">
        <f>IF(AND(EG$165&lt;=$E131,EG$165&gt;=EOMONTH($D131,0)),IF($G131="NNN",SUM(Expenses!EE$20:EE$24)*$F131,IF($G131="FSG",0,IF($G131="MG",SUMPRODUCT(Expenses!EE$20:EE$24,$I131:$I135)*$F131,MAX((Expenses!EE$20-$K131/12)*$J131*$F131,0)+MAX((Expenses!EE$21-$K132/12)*$J132*$F131,0)+MAX((Expenses!EE$22-$K133/12)*$J133*$F131,0)+MAX((Expenses!EE$23-$K134/12)*$J134*$F131,0)+MAX((Expenses!EE$24-$K135/12)*$J135*$F131,0)))),0)</f>
        <v>102.17585858775823</v>
      </c>
      <c r="EH297" s="154">
        <f>IF(AND(EH$165&lt;=$E131,EH$165&gt;=EOMONTH($D131,0)),IF($G131="NNN",SUM(Expenses!EF$20:EF$24)*$F131,IF($G131="FSG",0,IF($G131="MG",SUMPRODUCT(Expenses!EF$20:EF$24,$I131:$I135)*$F131,MAX((Expenses!EF$20-$K131/12)*$J131*$F131,0)+MAX((Expenses!EF$21-$K132/12)*$J132*$F131,0)+MAX((Expenses!EF$22-$K133/12)*$J133*$F131,0)+MAX((Expenses!EF$23-$K134/12)*$J134*$F131,0)+MAX((Expenses!EF$24-$K135/12)*$J135*$F131,0)))),0)</f>
        <v>102.35598036339627</v>
      </c>
      <c r="EI297" s="154">
        <f>IF(AND(EI$165&lt;=$E131,EI$165&gt;=EOMONTH($D131,0)),IF($G131="NNN",SUM(Expenses!EG$20:EG$24)*$F131,IF($G131="FSG",0,IF($G131="MG",SUMPRODUCT(Expenses!EG$20:EG$24,$I131:$I135)*$F131,MAX((Expenses!EG$20-$K131/12)*$J131*$F131,0)+MAX((Expenses!EG$21-$K132/12)*$J132*$F131,0)+MAX((Expenses!EG$22-$K133/12)*$J133*$F131,0)+MAX((Expenses!EG$23-$K134/12)*$J134*$F131,0)+MAX((Expenses!EG$24-$K135/12)*$J135*$F131,0)))),0)</f>
        <v>102.53654636792487</v>
      </c>
      <c r="EJ297" s="154">
        <f>IF(AND(EJ$165&lt;=$E131,EJ$165&gt;=EOMONTH($D131,0)),IF($G131="NNN",SUM(Expenses!EH$20:EH$24)*$F131,IF($G131="FSG",0,IF($G131="MG",SUMPRODUCT(Expenses!EH$20:EH$24,$I131:$I135)*$F131,MAX((Expenses!EH$20-$K131/12)*$J131*$F131,0)+MAX((Expenses!EH$21-$K132/12)*$J132*$F131,0)+MAX((Expenses!EH$22-$K133/12)*$J133*$F131,0)+MAX((Expenses!EH$23-$K134/12)*$J134*$F131,0)+MAX((Expenses!EH$24-$K135/12)*$J135*$F131,0)))),0)</f>
        <v>102.71755769693236</v>
      </c>
      <c r="EK297" s="154">
        <f>IF(AND(EK$165&lt;=$E131,EK$165&gt;=EOMONTH($D131,0)),IF($G131="NNN",SUM(Expenses!EI$20:EI$24)*$F131,IF($G131="FSG",0,IF($G131="MG",SUMPRODUCT(Expenses!EI$20:EI$24,$I131:$I135)*$F131,MAX((Expenses!EI$20-$K131/12)*$J131*$F131,0)+MAX((Expenses!EI$21-$K132/12)*$J132*$F131,0)+MAX((Expenses!EI$22-$K133/12)*$J133*$F131,0)+MAX((Expenses!EI$23-$K134/12)*$J134*$F131,0)+MAX((Expenses!EI$24-$K135/12)*$J135*$F131,0)))),0)</f>
        <v>102.89901544870902</v>
      </c>
      <c r="EL297" s="154">
        <f>IF(AND(EL$165&lt;=$E131,EL$165&gt;=EOMONTH($D131,0)),IF($G131="NNN",SUM(Expenses!EJ$20:EJ$24)*$F131,IF($G131="FSG",0,IF($G131="MG",SUMPRODUCT(Expenses!EJ$20:EJ$24,$I131:$I135)*$F131,MAX((Expenses!EJ$20-$K131/12)*$J131*$F131,0)+MAX((Expenses!EJ$21-$K132/12)*$J132*$F131,0)+MAX((Expenses!EJ$22-$K133/12)*$J133*$F131,0)+MAX((Expenses!EJ$23-$K134/12)*$J134*$F131,0)+MAX((Expenses!EJ$24-$K135/12)*$J135*$F131,0)))),0)</f>
        <v>103.08092072425384</v>
      </c>
      <c r="EM297" s="154">
        <f>IF(AND(EM$165&lt;=$E131,EM$165&gt;=EOMONTH($D131,0)),IF($G131="NNN",SUM(Expenses!EK$20:EK$24)*$F131,IF($G131="FSG",0,IF($G131="MG",SUMPRODUCT(Expenses!EK$20:EK$24,$I131:$I135)*$F131,MAX((Expenses!EK$20-$K131/12)*$J131*$F131,0)+MAX((Expenses!EK$21-$K132/12)*$J132*$F131,0)+MAX((Expenses!EK$22-$K133/12)*$J133*$F131,0)+MAX((Expenses!EK$23-$K134/12)*$J134*$F131,0)+MAX((Expenses!EK$24-$K135/12)*$J135*$F131,0)))),0)</f>
        <v>103.26327462728118</v>
      </c>
      <c r="EN297" s="154">
        <f>IF(AND(EN$165&lt;=$E131,EN$165&gt;=EOMONTH($D131,0)),IF($G131="NNN",SUM(Expenses!EL$20:EL$24)*$F131,IF($G131="FSG",0,IF($G131="MG",SUMPRODUCT(Expenses!EL$20:EL$24,$I131:$I135)*$F131,MAX((Expenses!EL$20-$K131/12)*$J131*$F131,0)+MAX((Expenses!EL$21-$K132/12)*$J132*$F131,0)+MAX((Expenses!EL$22-$K133/12)*$J133*$F131,0)+MAX((Expenses!EL$23-$K134/12)*$J134*$F131,0)+MAX((Expenses!EL$24-$K135/12)*$J135*$F131,0)))),0)</f>
        <v>103.44607826422738</v>
      </c>
      <c r="EO297" s="154">
        <f>IF(AND(EO$165&lt;=$E131,EO$165&gt;=EOMONTH($D131,0)),IF($G131="NNN",SUM(Expenses!EM$20:EM$24)*$F131,IF($G131="FSG",0,IF($G131="MG",SUMPRODUCT(Expenses!EM$20:EM$24,$I131:$I135)*$F131,MAX((Expenses!EM$20-$K131/12)*$J131*$F131,0)+MAX((Expenses!EM$21-$K132/12)*$J132*$F131,0)+MAX((Expenses!EM$22-$K133/12)*$J133*$F131,0)+MAX((Expenses!EM$23-$K134/12)*$J134*$F131,0)+MAX((Expenses!EM$24-$K135/12)*$J135*$F131,0)))),0)</f>
        <v>103.62933274425767</v>
      </c>
      <c r="EP297" s="154">
        <f>IF(AND(EP$165&lt;=$E131,EP$165&gt;=EOMONTH($D131,0)),IF($G131="NNN",SUM(Expenses!EN$20:EN$24)*$F131,IF($G131="FSG",0,IF($G131="MG",SUMPRODUCT(Expenses!EN$20:EN$24,$I131:$I135)*$F131,MAX((Expenses!EN$20-$K131/12)*$J131*$F131,0)+MAX((Expenses!EN$21-$K132/12)*$J132*$F131,0)+MAX((Expenses!EN$22-$K133/12)*$J133*$F131,0)+MAX((Expenses!EN$23-$K134/12)*$J134*$F131,0)+MAX((Expenses!EN$24-$K135/12)*$J135*$F131,0)))),0)</f>
        <v>103.81303917927269</v>
      </c>
      <c r="EQ297" s="154">
        <f>IF(AND(EQ$165&lt;=$E131,EQ$165&gt;=EOMONTH($D131,0)),IF($G131="NNN",SUM(Expenses!EO$20:EO$24)*$F131,IF($G131="FSG",0,IF($G131="MG",SUMPRODUCT(Expenses!EO$20:EO$24,$I131:$I135)*$F131,MAX((Expenses!EO$20-$K131/12)*$J131*$F131,0)+MAX((Expenses!EO$21-$K132/12)*$J132*$F131,0)+MAX((Expenses!EO$22-$K133/12)*$J133*$F131,0)+MAX((Expenses!EO$23-$K134/12)*$J134*$F131,0)+MAX((Expenses!EO$24-$K135/12)*$J135*$F131,0)))),0)</f>
        <v>103.99719868391537</v>
      </c>
      <c r="ER297" s="154">
        <f>IF(AND(ER$165&lt;=$E131,ER$165&gt;=EOMONTH($D131,0)),IF($G131="NNN",SUM(Expenses!EP$20:EP$24)*$F131,IF($G131="FSG",0,IF($G131="MG",SUMPRODUCT(Expenses!EP$20:EP$24,$I131:$I135)*$F131,MAX((Expenses!EP$20-$K131/12)*$J131*$F131,0)+MAX((Expenses!EP$21-$K132/12)*$J132*$F131,0)+MAX((Expenses!EP$22-$K133/12)*$J133*$F131,0)+MAX((Expenses!EP$23-$K134/12)*$J134*$F131,0)+MAX((Expenses!EP$24-$K135/12)*$J135*$F131,0)))),0)</f>
        <v>105.0560653465615</v>
      </c>
      <c r="ES297" s="154">
        <f>IF(AND(ES$165&lt;=$E131,ES$165&gt;=EOMONTH($D131,0)),IF($G131="NNN",SUM(Expenses!EQ$20:EQ$24)*$F131,IF($G131="FSG",0,IF($G131="MG",SUMPRODUCT(Expenses!EQ$20:EQ$24,$I131:$I135)*$F131,MAX((Expenses!EQ$20-$K131/12)*$J131*$F131,0)+MAX((Expenses!EQ$21-$K132/12)*$J132*$F131,0)+MAX((Expenses!EQ$22-$K133/12)*$J133*$F131,0)+MAX((Expenses!EQ$23-$K134/12)*$J134*$F131,0)+MAX((Expenses!EQ$24-$K135/12)*$J135*$F131,0)))),0)</f>
        <v>105.24113434539107</v>
      </c>
      <c r="ET297" s="154">
        <f>IF(AND(ET$165&lt;=$E131,ET$165&gt;=EOMONTH($D131,0)),IF($G131="NNN",SUM(Expenses!ER$20:ER$24)*$F131,IF($G131="FSG",0,IF($G131="MG",SUMPRODUCT(Expenses!ER$20:ER$24,$I131:$I135)*$F131,MAX((Expenses!ER$20-$K131/12)*$J131*$F131,0)+MAX((Expenses!ER$21-$K132/12)*$J132*$F131,0)+MAX((Expenses!ER$22-$K133/12)*$J133*$F131,0)+MAX((Expenses!ER$23-$K134/12)*$J134*$F131,0)+MAX((Expenses!ER$24-$K135/12)*$J135*$F131,0)))),0)</f>
        <v>105.42665977429822</v>
      </c>
      <c r="EU297" s="154">
        <f>IF(AND(EU$165&lt;=$E131,EU$165&gt;=EOMONTH($D131,0)),IF($G131="NNN",SUM(Expenses!ES$20:ES$24)*$F131,IF($G131="FSG",0,IF($G131="MG",SUMPRODUCT(Expenses!ES$20:ES$24,$I131:$I135)*$F131,MAX((Expenses!ES$20-$K131/12)*$J131*$F131,0)+MAX((Expenses!ES$21-$K132/12)*$J132*$F131,0)+MAX((Expenses!ES$22-$K133/12)*$J133*$F131,0)+MAX((Expenses!ES$23-$K134/12)*$J134*$F131,0)+MAX((Expenses!ES$24-$K135/12)*$J135*$F131,0)))),0)</f>
        <v>105.61264275896269</v>
      </c>
      <c r="EV297" s="154">
        <f>IF(AND(EV$165&lt;=$E131,EV$165&gt;=EOMONTH($D131,0)),IF($G131="NNN",SUM(Expenses!ET$20:ET$24)*$F131,IF($G131="FSG",0,IF($G131="MG",SUMPRODUCT(Expenses!ET$20:ET$24,$I131:$I135)*$F131,MAX((Expenses!ET$20-$K131/12)*$J131*$F131,0)+MAX((Expenses!ET$21-$K132/12)*$J132*$F131,0)+MAX((Expenses!ET$22-$K133/12)*$J133*$F131,0)+MAX((Expenses!ET$23-$K134/12)*$J134*$F131,0)+MAX((Expenses!ET$24-$K135/12)*$J135*$F131,0)))),0)</f>
        <v>105.79908442784041</v>
      </c>
      <c r="EW297" s="154">
        <f>IF(AND(EW$165&lt;=$E131,EW$165&gt;=EOMONTH($D131,0)),IF($G131="NNN",SUM(Expenses!EU$20:EU$24)*$F131,IF($G131="FSG",0,IF($G131="MG",SUMPRODUCT(Expenses!EU$20:EU$24,$I131:$I135)*$F131,MAX((Expenses!EU$20-$K131/12)*$J131*$F131,0)+MAX((Expenses!EU$21-$K132/12)*$J132*$F131,0)+MAX((Expenses!EU$22-$K133/12)*$J133*$F131,0)+MAX((Expenses!EU$23-$K134/12)*$J134*$F131,0)+MAX((Expenses!EU$24-$K135/12)*$J135*$F131,0)))),0)</f>
        <v>105.98598591217038</v>
      </c>
      <c r="EX297" s="154">
        <f>IF(AND(EX$165&lt;=$E131,EX$165&gt;=EOMONTH($D131,0)),IF($G131="NNN",SUM(Expenses!EV$20:EV$24)*$F131,IF($G131="FSG",0,IF($G131="MG",SUMPRODUCT(Expenses!EV$20:EV$24,$I131:$I135)*$F131,MAX((Expenses!EV$20-$K131/12)*$J131*$F131,0)+MAX((Expenses!EV$21-$K132/12)*$J132*$F131,0)+MAX((Expenses!EV$22-$K133/12)*$J133*$F131,0)+MAX((Expenses!EV$23-$K134/12)*$J134*$F131,0)+MAX((Expenses!EV$24-$K135/12)*$J135*$F131,0)))),0)</f>
        <v>106.17334834598154</v>
      </c>
      <c r="EY297" s="154">
        <f>IF(AND(EY$165&lt;=$E131,EY$165&gt;=EOMONTH($D131,0)),IF($G131="NNN",SUM(Expenses!EW$20:EW$24)*$F131,IF($G131="FSG",0,IF($G131="MG",SUMPRODUCT(Expenses!EW$20:EW$24,$I131:$I135)*$F131,MAX((Expenses!EW$20-$K131/12)*$J131*$F131,0)+MAX((Expenses!EW$21-$K132/12)*$J132*$F131,0)+MAX((Expenses!EW$22-$K133/12)*$J133*$F131,0)+MAX((Expenses!EW$23-$K134/12)*$J134*$F131,0)+MAX((Expenses!EW$24-$K135/12)*$J135*$F131,0)))),0)</f>
        <v>106.36117286609966</v>
      </c>
      <c r="EZ297" s="154">
        <f>IF(AND(EZ$165&lt;=$E131,EZ$165&gt;=EOMONTH($D131,0)),IF($G131="NNN",SUM(Expenses!EX$20:EX$24)*$F131,IF($G131="FSG",0,IF($G131="MG",SUMPRODUCT(Expenses!EX$20:EX$24,$I131:$I135)*$F131,MAX((Expenses!EX$20-$K131/12)*$J131*$F131,0)+MAX((Expenses!EX$21-$K132/12)*$J132*$F131,0)+MAX((Expenses!EX$22-$K133/12)*$J133*$F131,0)+MAX((Expenses!EX$23-$K134/12)*$J134*$F131,0)+MAX((Expenses!EX$24-$K135/12)*$J135*$F131,0)))),0)</f>
        <v>106.54946061215429</v>
      </c>
      <c r="FA297" s="154">
        <f>IF(AND(FA$165&lt;=$E131,FA$165&gt;=EOMONTH($D131,0)),IF($G131="NNN",SUM(Expenses!EY$20:EY$24)*$F131,IF($G131="FSG",0,IF($G131="MG",SUMPRODUCT(Expenses!EY$20:EY$24,$I131:$I135)*$F131,MAX((Expenses!EY$20-$K131/12)*$J131*$F131,0)+MAX((Expenses!EY$21-$K132/12)*$J132*$F131,0)+MAX((Expenses!EY$22-$K133/12)*$J133*$F131,0)+MAX((Expenses!EY$23-$K134/12)*$J134*$F131,0)+MAX((Expenses!EY$24-$K135/12)*$J135*$F131,0)))),0)</f>
        <v>106.73821272658549</v>
      </c>
      <c r="FB297" s="154">
        <f>IF(AND(FB$165&lt;=$E131,FB$165&gt;=EOMONTH($D131,0)),IF($G131="NNN",SUM(Expenses!EZ$20:EZ$24)*$F131,IF($G131="FSG",0,IF($G131="MG",SUMPRODUCT(Expenses!EZ$20:EZ$24,$I131:$I135)*$F131,MAX((Expenses!EZ$20-$K131/12)*$J131*$F131,0)+MAX((Expenses!EZ$21-$K132/12)*$J132*$F131,0)+MAX((Expenses!EZ$22-$K133/12)*$J133*$F131,0)+MAX((Expenses!EZ$23-$K134/12)*$J134*$F131,0)+MAX((Expenses!EZ$24-$K135/12)*$J135*$F131,0)))),0)</f>
        <v>106.92743035465097</v>
      </c>
      <c r="FC297" s="154">
        <f>IF(AND(FC$165&lt;=$E131,FC$165&gt;=EOMONTH($D131,0)),IF($G131="NNN",SUM(Expenses!FA$20:FA$24)*$F131,IF($G131="FSG",0,IF($G131="MG",SUMPRODUCT(Expenses!FA$20:FA$24,$I131:$I135)*$F131,MAX((Expenses!FA$20-$K131/12)*$J131*$F131,0)+MAX((Expenses!FA$21-$K132/12)*$J132*$F131,0)+MAX((Expenses!FA$22-$K133/12)*$J133*$F131,0)+MAX((Expenses!FA$23-$K134/12)*$J134*$F131,0)+MAX((Expenses!FA$24-$K135/12)*$J135*$F131,0)))),0)</f>
        <v>107.11711464443292</v>
      </c>
      <c r="FD297" s="154">
        <f>IF(AND(FD$165&lt;=$E131,FD$165&gt;=EOMONTH($D131,0)),IF($G131="NNN",SUM(Expenses!FB$20:FB$24)*$F131,IF($G131="FSG",0,IF($G131="MG",SUMPRODUCT(Expenses!FB$20:FB$24,$I131:$I135)*$F131,MAX((Expenses!FB$20-$K131/12)*$J131*$F131,0)+MAX((Expenses!FB$21-$K132/12)*$J132*$F131,0)+MAX((Expenses!FB$22-$K133/12)*$J133*$F131,0)+MAX((Expenses!FB$23-$K134/12)*$J134*$F131,0)+MAX((Expenses!FB$24-$K135/12)*$J135*$F131,0)))),0)</f>
        <v>108.20774730695842</v>
      </c>
      <c r="FE297" s="154">
        <f>IF(AND(FE$165&lt;=$E131,FE$165&gt;=EOMONTH($D131,0)),IF($G131="NNN",SUM(Expenses!FC$20:FC$24)*$F131,IF($G131="FSG",0,IF($G131="MG",SUMPRODUCT(Expenses!FC$20:FC$24,$I131:$I135)*$F131,MAX((Expenses!FC$20-$K131/12)*$J131*$F131,0)+MAX((Expenses!FC$21-$K132/12)*$J132*$F131,0)+MAX((Expenses!FC$22-$K133/12)*$J133*$F131,0)+MAX((Expenses!FC$23-$K134/12)*$J134*$F131,0)+MAX((Expenses!FC$24-$K135/12)*$J135*$F131,0)))),0)</f>
        <v>108.39836837575288</v>
      </c>
      <c r="FF297" s="154">
        <f>IF(AND(FF$165&lt;=$E131,FF$165&gt;=EOMONTH($D131,0)),IF($G131="NNN",SUM(Expenses!FD$20:FD$24)*$F131,IF($G131="FSG",0,IF($G131="MG",SUMPRODUCT(Expenses!FD$20:FD$24,$I131:$I135)*$F131,MAX((Expenses!FD$20-$K131/12)*$J131*$F131,0)+MAX((Expenses!FD$21-$K132/12)*$J132*$F131,0)+MAX((Expenses!FD$22-$K133/12)*$J133*$F131,0)+MAX((Expenses!FD$23-$K134/12)*$J134*$F131,0)+MAX((Expenses!FD$24-$K135/12)*$J135*$F131,0)))),0)</f>
        <v>108.58945956752724</v>
      </c>
      <c r="FG297" s="154">
        <f>IF(AND(FG$165&lt;=$E131,FG$165&gt;=EOMONTH($D131,0)),IF($G131="NNN",SUM(Expenses!FE$20:FE$24)*$F131,IF($G131="FSG",0,IF($G131="MG",SUMPRODUCT(Expenses!FE$20:FE$24,$I131:$I135)*$F131,MAX((Expenses!FE$20-$K131/12)*$J131*$F131,0)+MAX((Expenses!FE$21-$K132/12)*$J132*$F131,0)+MAX((Expenses!FE$22-$K133/12)*$J133*$F131,0)+MAX((Expenses!FE$23-$K134/12)*$J134*$F131,0)+MAX((Expenses!FE$24-$K135/12)*$J135*$F131,0)))),0)</f>
        <v>108.78102204173165</v>
      </c>
      <c r="FH297" s="154">
        <f>IF(AND(FH$165&lt;=$E131,FH$165&gt;=EOMONTH($D131,0)),IF($G131="NNN",SUM(Expenses!FF$20:FF$24)*$F131,IF($G131="FSG",0,IF($G131="MG",SUMPRODUCT(Expenses!FF$20:FF$24,$I131:$I135)*$F131,MAX((Expenses!FF$20-$K131/12)*$J131*$F131,0)+MAX((Expenses!FF$21-$K132/12)*$J132*$F131,0)+MAX((Expenses!FF$22-$K133/12)*$J133*$F131,0)+MAX((Expenses!FF$23-$K134/12)*$J134*$F131,0)+MAX((Expenses!FF$24-$K135/12)*$J135*$F131,0)))),0)</f>
        <v>108.97305696067569</v>
      </c>
      <c r="FI297" s="154">
        <f>IF(AND(FI$165&lt;=$E131,FI$165&gt;=EOMONTH($D131,0)),IF($G131="NNN",SUM(Expenses!FG$20:FG$24)*$F131,IF($G131="FSG",0,IF($G131="MG",SUMPRODUCT(Expenses!FG$20:FG$24,$I131:$I135)*$F131,MAX((Expenses!FG$20-$K131/12)*$J131*$F131,0)+MAX((Expenses!FG$21-$K132/12)*$J132*$F131,0)+MAX((Expenses!FG$22-$K133/12)*$J133*$F131,0)+MAX((Expenses!FG$23-$K134/12)*$J134*$F131,0)+MAX((Expenses!FG$24-$K135/12)*$J135*$F131,0)))),0)</f>
        <v>109.16556548953557</v>
      </c>
      <c r="FJ297" s="154">
        <f>IF(AND(FJ$165&lt;=$E131,FJ$165&gt;=EOMONTH($D131,0)),IF($G131="NNN",SUM(Expenses!FH$20:FH$24)*$F131,IF($G131="FSG",0,IF($G131="MG",SUMPRODUCT(Expenses!FH$20:FH$24,$I131:$I135)*$F131,MAX((Expenses!FH$20-$K131/12)*$J131*$F131,0)+MAX((Expenses!FH$21-$K132/12)*$J132*$F131,0)+MAX((Expenses!FH$22-$K133/12)*$J133*$F131,0)+MAX((Expenses!FH$23-$K134/12)*$J134*$F131,0)+MAX((Expenses!FH$24-$K135/12)*$J135*$F131,0)))),0)</f>
        <v>109.35854879636106</v>
      </c>
      <c r="FK297" s="154">
        <f>IF(AND(FK$165&lt;=$E131,FK$165&gt;=EOMONTH($D131,0)),IF($G131="NNN",SUM(Expenses!FI$20:FI$24)*$F131,IF($G131="FSG",0,IF($G131="MG",SUMPRODUCT(Expenses!FI$20:FI$24,$I131:$I135)*$F131,MAX((Expenses!FI$20-$K131/12)*$J131*$F131,0)+MAX((Expenses!FI$21-$K132/12)*$J132*$F131,0)+MAX((Expenses!FI$22-$K133/12)*$J133*$F131,0)+MAX((Expenses!FI$23-$K134/12)*$J134*$F131,0)+MAX((Expenses!FI$24-$K135/12)*$J135*$F131,0)))),0)</f>
        <v>109.55200805208273</v>
      </c>
      <c r="FL297" s="154">
        <f>IF(AND(FL$165&lt;=$E131,FL$165&gt;=EOMONTH($D131,0)),IF($G131="NNN",SUM(Expenses!FJ$20:FJ$24)*$F131,IF($G131="FSG",0,IF($G131="MG",SUMPRODUCT(Expenses!FJ$20:FJ$24,$I131:$I135)*$F131,MAX((Expenses!FJ$20-$K131/12)*$J131*$F131,0)+MAX((Expenses!FJ$21-$K132/12)*$J132*$F131,0)+MAX((Expenses!FJ$22-$K133/12)*$J133*$F131,0)+MAX((Expenses!FJ$23-$K134/12)*$J134*$F131,0)+MAX((Expenses!FJ$24-$K135/12)*$J135*$F131,0)))),0)</f>
        <v>109.74594443051899</v>
      </c>
      <c r="FM297" s="154">
        <f>IF(AND(FM$165&lt;=$E131,FM$165&gt;=EOMONTH($D131,0)),IF($G131="NNN",SUM(Expenses!FK$20:FK$24)*$F131,IF($G131="FSG",0,IF($G131="MG",SUMPRODUCT(Expenses!FK$20:FK$24,$I131:$I135)*$F131,MAX((Expenses!FK$20-$K131/12)*$J131*$F131,0)+MAX((Expenses!FK$21-$K132/12)*$J132*$F131,0)+MAX((Expenses!FK$22-$K133/12)*$J133*$F131,0)+MAX((Expenses!FK$23-$K134/12)*$J134*$F131,0)+MAX((Expenses!FK$24-$K135/12)*$J135*$F131,0)))),0)</f>
        <v>109.94035910838312</v>
      </c>
      <c r="FN297" s="154">
        <f>IF(AND(FN$165&lt;=$E131,FN$165&gt;=EOMONTH($D131,0)),IF($G131="NNN",SUM(Expenses!FL$20:FL$24)*$F131,IF($G131="FSG",0,IF($G131="MG",SUMPRODUCT(Expenses!FL$20:FL$24,$I131:$I135)*$F131,MAX((Expenses!FL$20-$K131/12)*$J131*$F131,0)+MAX((Expenses!FL$21-$K132/12)*$J132*$F131,0)+MAX((Expenses!FL$22-$K133/12)*$J133*$F131,0)+MAX((Expenses!FL$23-$K134/12)*$J134*$F131,0)+MAX((Expenses!FL$24-$K135/12)*$J135*$F131,0)))),0)</f>
        <v>110.13525326529056</v>
      </c>
      <c r="FO297" s="154">
        <f>IF(AND(FO$165&lt;=$E131,FO$165&gt;=EOMONTH($D131,0)),IF($G131="NNN",SUM(Expenses!FM$20:FM$24)*$F131,IF($G131="FSG",0,IF($G131="MG",SUMPRODUCT(Expenses!FM$20:FM$24,$I131:$I135)*$F131,MAX((Expenses!FM$20-$K131/12)*$J131*$F131,0)+MAX((Expenses!FM$21-$K132/12)*$J132*$F131,0)+MAX((Expenses!FM$22-$K133/12)*$J133*$F131,0)+MAX((Expenses!FM$23-$K134/12)*$J134*$F131,0)+MAX((Expenses!FM$24-$K135/12)*$J135*$F131,0)))),0)</f>
        <v>110.33062808376596</v>
      </c>
      <c r="FP297" s="154">
        <f>IF(AND(FP$165&lt;=$E131,FP$165&gt;=EOMONTH($D131,0)),IF($G131="NNN",SUM(Expenses!FN$20:FN$24)*$F131,IF($G131="FSG",0,IF($G131="MG",SUMPRODUCT(Expenses!FN$20:FN$24,$I131:$I135)*$F131,MAX((Expenses!FN$20-$K131/12)*$J131*$F131,0)+MAX((Expenses!FN$21-$K132/12)*$J132*$F131,0)+MAX((Expenses!FN$22-$K133/12)*$J133*$F131,0)+MAX((Expenses!FN$23-$K134/12)*$J134*$F131,0)+MAX((Expenses!FN$24-$K135/12)*$J135*$F131,0)))),0)</f>
        <v>111.45397972616725</v>
      </c>
      <c r="FQ297" s="154">
        <f>IF(AND(FQ$165&lt;=$E131,FQ$165&gt;=EOMONTH($D131,0)),IF($G131="NNN",SUM(Expenses!FO$20:FO$24)*$F131,IF($G131="FSG",0,IF($G131="MG",SUMPRODUCT(Expenses!FO$20:FO$24,$I131:$I135)*$F131,MAX((Expenses!FO$20-$K131/12)*$J131*$F131,0)+MAX((Expenses!FO$21-$K132/12)*$J132*$F131,0)+MAX((Expenses!FO$22-$K133/12)*$J133*$F131,0)+MAX((Expenses!FO$23-$K134/12)*$J134*$F131,0)+MAX((Expenses!FO$24-$K135/12)*$J135*$F131,0)))),0)</f>
        <v>111.65031942702554</v>
      </c>
      <c r="FR297" s="154">
        <f>IF(AND(FR$165&lt;=$E131,FR$165&gt;=EOMONTH($D131,0)),IF($G131="NNN",SUM(Expenses!FP$20:FP$24)*$F131,IF($G131="FSG",0,IF($G131="MG",SUMPRODUCT(Expenses!FP$20:FP$24,$I131:$I135)*$F131,MAX((Expenses!FP$20-$K131/12)*$J131*$F131,0)+MAX((Expenses!FP$21-$K132/12)*$J132*$F131,0)+MAX((Expenses!FP$22-$K133/12)*$J133*$F131,0)+MAX((Expenses!FP$23-$K134/12)*$J134*$F131,0)+MAX((Expenses!FP$24-$K135/12)*$J135*$F131,0)))),0)</f>
        <v>111.84714335455313</v>
      </c>
      <c r="FS297" s="154">
        <f>IF(AND(FS$165&lt;=$E131,FS$165&gt;=EOMONTH($D131,0)),IF($G131="NNN",SUM(Expenses!FQ$20:FQ$24)*$F131,IF($G131="FSG",0,IF($G131="MG",SUMPRODUCT(Expenses!FQ$20:FQ$24,$I131:$I135)*$F131,MAX((Expenses!FQ$20-$K131/12)*$J131*$F131,0)+MAX((Expenses!FQ$21-$K132/12)*$J132*$F131,0)+MAX((Expenses!FQ$22-$K133/12)*$J133*$F131,0)+MAX((Expenses!FQ$23-$K134/12)*$J134*$F131,0)+MAX((Expenses!FQ$24-$K135/12)*$J135*$F131,0)))),0)</f>
        <v>112.04445270298368</v>
      </c>
      <c r="FT297" s="154">
        <f>IF(AND(FT$165&lt;=$E131,FT$165&gt;=EOMONTH($D131,0)),IF($G131="NNN",SUM(Expenses!FR$20:FR$24)*$F131,IF($G131="FSG",0,IF($G131="MG",SUMPRODUCT(Expenses!FR$20:FR$24,$I131:$I135)*$F131,MAX((Expenses!FR$20-$K131/12)*$J131*$F131,0)+MAX((Expenses!FR$21-$K132/12)*$J132*$F131,0)+MAX((Expenses!FR$22-$K133/12)*$J133*$F131,0)+MAX((Expenses!FR$23-$K134/12)*$J134*$F131,0)+MAX((Expenses!FR$24-$K135/12)*$J135*$F131,0)))),0)</f>
        <v>112.24224866949605</v>
      </c>
      <c r="FU297" s="154">
        <f>IF(AND(FU$165&lt;=$E131,FU$165&gt;=EOMONTH($D131,0)),IF($G131="NNN",SUM(Expenses!FS$20:FS$24)*$F131,IF($G131="FSG",0,IF($G131="MG",SUMPRODUCT(Expenses!FS$20:FS$24,$I131:$I135)*$F131,MAX((Expenses!FS$20-$K131/12)*$J131*$F131,0)+MAX((Expenses!FS$21-$K132/12)*$J132*$F131,0)+MAX((Expenses!FS$22-$K133/12)*$J133*$F131,0)+MAX((Expenses!FS$23-$K134/12)*$J134*$F131,0)+MAX((Expenses!FS$24-$K135/12)*$J135*$F131,0)))),0)</f>
        <v>112.44053245422171</v>
      </c>
      <c r="FV297" s="154">
        <f>IF(AND(FV$165&lt;=$E131,FV$165&gt;=EOMONTH($D131,0)),IF($G131="NNN",SUM(Expenses!FT$20:FT$24)*$F131,IF($G131="FSG",0,IF($G131="MG",SUMPRODUCT(Expenses!FT$20:FT$24,$I131:$I135)*$F131,MAX((Expenses!FT$20-$K131/12)*$J131*$F131,0)+MAX((Expenses!FT$21-$K132/12)*$J132*$F131,0)+MAX((Expenses!FT$22-$K133/12)*$J133*$F131,0)+MAX((Expenses!FT$23-$K134/12)*$J134*$F131,0)+MAX((Expenses!FT$24-$K135/12)*$J135*$F131,0)))),0)</f>
        <v>112.63930526025197</v>
      </c>
      <c r="FW297" s="154">
        <f>IF(AND(FW$165&lt;=$E131,FW$165&gt;=EOMONTH($D131,0)),IF($G131="NNN",SUM(Expenses!FU$20:FU$24)*$F131,IF($G131="FSG",0,IF($G131="MG",SUMPRODUCT(Expenses!FU$20:FU$24,$I131:$I135)*$F131,MAX((Expenses!FU$20-$K131/12)*$J131*$F131,0)+MAX((Expenses!FU$21-$K132/12)*$J132*$F131,0)+MAX((Expenses!FU$22-$K133/12)*$J133*$F131,0)+MAX((Expenses!FU$23-$K134/12)*$J134*$F131,0)+MAX((Expenses!FU$24-$K135/12)*$J135*$F131,0)))),0)</f>
        <v>112.8385682936453</v>
      </c>
      <c r="FX297" s="154">
        <f>IF(AND(FX$165&lt;=$E131,FX$165&gt;=EOMONTH($D131,0)),IF($G131="NNN",SUM(Expenses!FV$20:FV$24)*$F131,IF($G131="FSG",0,IF($G131="MG",SUMPRODUCT(Expenses!FV$20:FV$24,$I131:$I135)*$F131,MAX((Expenses!FV$20-$K131/12)*$J131*$F131,0)+MAX((Expenses!FV$21-$K132/12)*$J132*$F131,0)+MAX((Expenses!FV$22-$K133/12)*$J133*$F131,0)+MAX((Expenses!FV$23-$K134/12)*$J134*$F131,0)+MAX((Expenses!FV$24-$K135/12)*$J135*$F131,0)))),0)</f>
        <v>113.03832276343462</v>
      </c>
      <c r="FY297" s="154">
        <f>IF(AND(FY$165&lt;=$E131,FY$165&gt;=EOMONTH($D131,0)),IF($G131="NNN",SUM(Expenses!FW$20:FW$24)*$F131,IF($G131="FSG",0,IF($G131="MG",SUMPRODUCT(Expenses!FW$20:FW$24,$I131:$I135)*$F131,MAX((Expenses!FW$20-$K131/12)*$J131*$F131,0)+MAX((Expenses!FW$21-$K132/12)*$J132*$F131,0)+MAX((Expenses!FW$22-$K133/12)*$J133*$F131,0)+MAX((Expenses!FW$23-$K134/12)*$J134*$F131,0)+MAX((Expenses!FW$24-$K135/12)*$J135*$F131,0)))),0)</f>
        <v>113.23856988163469</v>
      </c>
      <c r="FZ297" s="154">
        <f>IF(AND(FZ$165&lt;=$E131,FZ$165&gt;=EOMONTH($D131,0)),IF($G131="NNN",SUM(Expenses!FX$20:FX$24)*$F131,IF($G131="FSG",0,IF($G131="MG",SUMPRODUCT(Expenses!FX$20:FX$24,$I131:$I135)*$F131,MAX((Expenses!FX$20-$K131/12)*$J131*$F131,0)+MAX((Expenses!FX$21-$K132/12)*$J132*$F131,0)+MAX((Expenses!FX$22-$K133/12)*$J133*$F131,0)+MAX((Expenses!FX$23-$K134/12)*$J134*$F131,0)+MAX((Expenses!FX$24-$K135/12)*$J135*$F131,0)))),0)</f>
        <v>113.43931086324936</v>
      </c>
      <c r="GA297" s="154">
        <f>IF(AND(GA$165&lt;=$E131,GA$165&gt;=EOMONTH($D131,0)),IF($G131="NNN",SUM(Expenses!FY$20:FY$24)*$F131,IF($G131="FSG",0,IF($G131="MG",SUMPRODUCT(Expenses!FY$20:FY$24,$I131:$I135)*$F131,MAX((Expenses!FY$20-$K131/12)*$J131*$F131,0)+MAX((Expenses!FY$21-$K132/12)*$J132*$F131,0)+MAX((Expenses!FY$22-$K133/12)*$J133*$F131,0)+MAX((Expenses!FY$23-$K134/12)*$J134*$F131,0)+MAX((Expenses!FY$24-$K135/12)*$J135*$F131,0)))),0)</f>
        <v>0</v>
      </c>
      <c r="GB297" s="154">
        <f>IF(AND(GB$165&lt;=$E131,GB$165&gt;=EOMONTH($D131,0)),IF($G131="NNN",SUM(Expenses!FZ$20:FZ$24)*$F131,IF($G131="FSG",0,IF($G131="MG",SUMPRODUCT(Expenses!FZ$20:FZ$24,$I131:$I135)*$F131,MAX((Expenses!FZ$20-$K131/12)*$J131*$F131,0)+MAX((Expenses!FZ$21-$K132/12)*$J132*$F131,0)+MAX((Expenses!FZ$22-$K133/12)*$J133*$F131,0)+MAX((Expenses!FZ$23-$K134/12)*$J134*$F131,0)+MAX((Expenses!FZ$24-$K135/12)*$J135*$F131,0)))),0)</f>
        <v>0</v>
      </c>
      <c r="GC297" s="154">
        <f>IF(AND(GC$165&lt;=$E131,GC$165&gt;=EOMONTH($D131,0)),IF($G131="NNN",SUM(Expenses!GA$20:GA$24)*$F131,IF($G131="FSG",0,IF($G131="MG",SUMPRODUCT(Expenses!GA$20:GA$24,$I131:$I135)*$F131,MAX((Expenses!GA$20-$K131/12)*$J131*$F131,0)+MAX((Expenses!GA$21-$K132/12)*$J132*$F131,0)+MAX((Expenses!GA$22-$K133/12)*$J133*$F131,0)+MAX((Expenses!GA$23-$K134/12)*$J134*$F131,0)+MAX((Expenses!GA$24-$K135/12)*$J135*$F131,0)))),0)</f>
        <v>0</v>
      </c>
      <c r="GD297" s="154">
        <f>IF(AND(GD$165&lt;=$E131,GD$165&gt;=EOMONTH($D131,0)),IF($G131="NNN",SUM(Expenses!GB$20:GB$24)*$F131,IF($G131="FSG",0,IF($G131="MG",SUMPRODUCT(Expenses!GB$20:GB$24,$I131:$I135)*$F131,MAX((Expenses!GB$20-$K131/12)*$J131*$F131,0)+MAX((Expenses!GB$21-$K132/12)*$J132*$F131,0)+MAX((Expenses!GB$22-$K133/12)*$J133*$F131,0)+MAX((Expenses!GB$23-$K134/12)*$J134*$F131,0)+MAX((Expenses!GB$24-$K135/12)*$J135*$F131,0)))),0)</f>
        <v>0</v>
      </c>
      <c r="GE297" s="154">
        <f>IF(AND(GE$165&lt;=$E131,GE$165&gt;=EOMONTH($D131,0)),IF($G131="NNN",SUM(Expenses!GC$20:GC$24)*$F131,IF($G131="FSG",0,IF($G131="MG",SUMPRODUCT(Expenses!GC$20:GC$24,$I131:$I135)*$F131,MAX((Expenses!GC$20-$K131/12)*$J131*$F131,0)+MAX((Expenses!GC$21-$K132/12)*$J132*$F131,0)+MAX((Expenses!GC$22-$K133/12)*$J133*$F131,0)+MAX((Expenses!GC$23-$K134/12)*$J134*$F131,0)+MAX((Expenses!GC$24-$K135/12)*$J135*$F131,0)))),0)</f>
        <v>0</v>
      </c>
      <c r="GF297" s="154">
        <f>IF(AND(GF$165&lt;=$E131,GF$165&gt;=EOMONTH($D131,0)),IF($G131="NNN",SUM(Expenses!GD$20:GD$24)*$F131,IF($G131="FSG",0,IF($G131="MG",SUMPRODUCT(Expenses!GD$20:GD$24,$I131:$I135)*$F131,MAX((Expenses!GD$20-$K131/12)*$J131*$F131,0)+MAX((Expenses!GD$21-$K132/12)*$J132*$F131,0)+MAX((Expenses!GD$22-$K133/12)*$J133*$F131,0)+MAX((Expenses!GD$23-$K134/12)*$J134*$F131,0)+MAX((Expenses!GD$24-$K135/12)*$J135*$F131,0)))),0)</f>
        <v>0</v>
      </c>
      <c r="GG297" s="154">
        <f>IF(AND(GG$165&lt;=$E131,GG$165&gt;=EOMONTH($D131,0)),IF($G131="NNN",SUM(Expenses!GE$20:GE$24)*$F131,IF($G131="FSG",0,IF($G131="MG",SUMPRODUCT(Expenses!GE$20:GE$24,$I131:$I135)*$F131,MAX((Expenses!GE$20-$K131/12)*$J131*$F131,0)+MAX((Expenses!GE$21-$K132/12)*$J132*$F131,0)+MAX((Expenses!GE$22-$K133/12)*$J133*$F131,0)+MAX((Expenses!GE$23-$K134/12)*$J134*$F131,0)+MAX((Expenses!GE$24-$K135/12)*$J135*$F131,0)))),0)</f>
        <v>0</v>
      </c>
      <c r="GH297" s="154">
        <f>IF(AND(GH$165&lt;=$E131,GH$165&gt;=EOMONTH($D131,0)),IF($G131="NNN",SUM(Expenses!GF$20:GF$24)*$F131,IF($G131="FSG",0,IF($G131="MG",SUMPRODUCT(Expenses!GF$20:GF$24,$I131:$I135)*$F131,MAX((Expenses!GF$20-$K131/12)*$J131*$F131,0)+MAX((Expenses!GF$21-$K132/12)*$J132*$F131,0)+MAX((Expenses!GF$22-$K133/12)*$J133*$F131,0)+MAX((Expenses!GF$23-$K134/12)*$J134*$F131,0)+MAX((Expenses!GF$24-$K135/12)*$J135*$F131,0)))),0)</f>
        <v>0</v>
      </c>
      <c r="GI297" s="154">
        <f>IF(AND(GI$165&lt;=$E131,GI$165&gt;=EOMONTH($D131,0)),IF($G131="NNN",SUM(Expenses!GG$20:GG$24)*$F131,IF($G131="FSG",0,IF($G131="MG",SUMPRODUCT(Expenses!GG$20:GG$24,$I131:$I135)*$F131,MAX((Expenses!GG$20-$K131/12)*$J131*$F131,0)+MAX((Expenses!GG$21-$K132/12)*$J132*$F131,0)+MAX((Expenses!GG$22-$K133/12)*$J133*$F131,0)+MAX((Expenses!GG$23-$K134/12)*$J134*$F131,0)+MAX((Expenses!GG$24-$K135/12)*$J135*$F131,0)))),0)</f>
        <v>0</v>
      </c>
      <c r="GJ297" s="154">
        <f>IF(AND(GJ$165&lt;=$E131,GJ$165&gt;=EOMONTH($D131,0)),IF($G131="NNN",SUM(Expenses!GH$20:GH$24)*$F131,IF($G131="FSG",0,IF($G131="MG",SUMPRODUCT(Expenses!GH$20:GH$24,$I131:$I135)*$F131,MAX((Expenses!GH$20-$K131/12)*$J131*$F131,0)+MAX((Expenses!GH$21-$K132/12)*$J132*$F131,0)+MAX((Expenses!GH$22-$K133/12)*$J133*$F131,0)+MAX((Expenses!GH$23-$K134/12)*$J134*$F131,0)+MAX((Expenses!GH$24-$K135/12)*$J135*$F131,0)))),0)</f>
        <v>0</v>
      </c>
      <c r="GK297" s="154">
        <f>IF(AND(GK$165&lt;=$E131,GK$165&gt;=EOMONTH($D131,0)),IF($G131="NNN",SUM(Expenses!GI$20:GI$24)*$F131,IF($G131="FSG",0,IF($G131="MG",SUMPRODUCT(Expenses!GI$20:GI$24,$I131:$I135)*$F131,MAX((Expenses!GI$20-$K131/12)*$J131*$F131,0)+MAX((Expenses!GI$21-$K132/12)*$J132*$F131,0)+MAX((Expenses!GI$22-$K133/12)*$J133*$F131,0)+MAX((Expenses!GI$23-$K134/12)*$J134*$F131,0)+MAX((Expenses!GI$24-$K135/12)*$J135*$F131,0)))),0)</f>
        <v>0</v>
      </c>
      <c r="GL297" s="154">
        <f>IF(AND(GL$165&lt;=$E131,GL$165&gt;=EOMONTH($D131,0)),IF($G131="NNN",SUM(Expenses!GJ$20:GJ$24)*$F131,IF($G131="FSG",0,IF($G131="MG",SUMPRODUCT(Expenses!GJ$20:GJ$24,$I131:$I135)*$F131,MAX((Expenses!GJ$20-$K131/12)*$J131*$F131,0)+MAX((Expenses!GJ$21-$K132/12)*$J132*$F131,0)+MAX((Expenses!GJ$22-$K133/12)*$J133*$F131,0)+MAX((Expenses!GJ$23-$K134/12)*$J134*$F131,0)+MAX((Expenses!GJ$24-$K135/12)*$J135*$F131,0)))),0)</f>
        <v>0</v>
      </c>
      <c r="GM297" s="154">
        <f>IF(AND(GM$165&lt;=$E131,GM$165&gt;=EOMONTH($D131,0)),IF($G131="NNN",SUM(Expenses!GK$20:GK$24)*$F131,IF($G131="FSG",0,IF($G131="MG",SUMPRODUCT(Expenses!GK$20:GK$24,$I131:$I135)*$F131,MAX((Expenses!GK$20-$K131/12)*$J131*$F131,0)+MAX((Expenses!GK$21-$K132/12)*$J132*$F131,0)+MAX((Expenses!GK$22-$K133/12)*$J133*$F131,0)+MAX((Expenses!GK$23-$K134/12)*$J134*$F131,0)+MAX((Expenses!GK$24-$K135/12)*$J135*$F131,0)))),0)</f>
        <v>0</v>
      </c>
      <c r="GN297" s="154">
        <f>IF(AND(GN$165&lt;=$E131,GN$165&gt;=EOMONTH($D131,0)),IF($G131="NNN",SUM(Expenses!GL$20:GL$24)*$F131,IF($G131="FSG",0,IF($G131="MG",SUMPRODUCT(Expenses!GL$20:GL$24,$I131:$I135)*$F131,MAX((Expenses!GL$20-$K131/12)*$J131*$F131,0)+MAX((Expenses!GL$21-$K132/12)*$J132*$F131,0)+MAX((Expenses!GL$22-$K133/12)*$J133*$F131,0)+MAX((Expenses!GL$23-$K134/12)*$J134*$F131,0)+MAX((Expenses!GL$24-$K135/12)*$J135*$F131,0)))),0)</f>
        <v>0</v>
      </c>
      <c r="GO297" s="154">
        <f>IF(AND(GO$165&lt;=$E131,GO$165&gt;=EOMONTH($D131,0)),IF($G131="NNN",SUM(Expenses!GM$20:GM$24)*$F131,IF($G131="FSG",0,IF($G131="MG",SUMPRODUCT(Expenses!GM$20:GM$24,$I131:$I135)*$F131,MAX((Expenses!GM$20-$K131/12)*$J131*$F131,0)+MAX((Expenses!GM$21-$K132/12)*$J132*$F131,0)+MAX((Expenses!GM$22-$K133/12)*$J133*$F131,0)+MAX((Expenses!GM$23-$K134/12)*$J134*$F131,0)+MAX((Expenses!GM$24-$K135/12)*$J135*$F131,0)))),0)</f>
        <v>0</v>
      </c>
      <c r="GP297" s="154">
        <f>IF(AND(GP$165&lt;=$E131,GP$165&gt;=EOMONTH($D131,0)),IF($G131="NNN",SUM(Expenses!GN$20:GN$24)*$F131,IF($G131="FSG",0,IF($G131="MG",SUMPRODUCT(Expenses!GN$20:GN$24,$I131:$I135)*$F131,MAX((Expenses!GN$20-$K131/12)*$J131*$F131,0)+MAX((Expenses!GN$21-$K132/12)*$J132*$F131,0)+MAX((Expenses!GN$22-$K133/12)*$J133*$F131,0)+MAX((Expenses!GN$23-$K134/12)*$J134*$F131,0)+MAX((Expenses!GN$24-$K135/12)*$J135*$F131,0)))),0)</f>
        <v>0</v>
      </c>
      <c r="GQ297" s="154">
        <f>IF(AND(GQ$165&lt;=$E131,GQ$165&gt;=EOMONTH($D131,0)),IF($G131="NNN",SUM(Expenses!GO$20:GO$24)*$F131,IF($G131="FSG",0,IF($G131="MG",SUMPRODUCT(Expenses!GO$20:GO$24,$I131:$I135)*$F131,MAX((Expenses!GO$20-$K131/12)*$J131*$F131,0)+MAX((Expenses!GO$21-$K132/12)*$J132*$F131,0)+MAX((Expenses!GO$22-$K133/12)*$J133*$F131,0)+MAX((Expenses!GO$23-$K134/12)*$J134*$F131,0)+MAX((Expenses!GO$24-$K135/12)*$J135*$F131,0)))),0)</f>
        <v>0</v>
      </c>
      <c r="GR297" s="154">
        <f>IF(AND(GR$165&lt;=$E131,GR$165&gt;=EOMONTH($D131,0)),IF($G131="NNN",SUM(Expenses!GP$20:GP$24)*$F131,IF($G131="FSG",0,IF($G131="MG",SUMPRODUCT(Expenses!GP$20:GP$24,$I131:$I135)*$F131,MAX((Expenses!GP$20-$K131/12)*$J131*$F131,0)+MAX((Expenses!GP$21-$K132/12)*$J132*$F131,0)+MAX((Expenses!GP$22-$K133/12)*$J133*$F131,0)+MAX((Expenses!GP$23-$K134/12)*$J134*$F131,0)+MAX((Expenses!GP$24-$K135/12)*$J135*$F131,0)))),0)</f>
        <v>0</v>
      </c>
      <c r="GS297" s="154">
        <f>IF(AND(GS$165&lt;=$E131,GS$165&gt;=EOMONTH($D131,0)),IF($G131="NNN",SUM(Expenses!GQ$20:GQ$24)*$F131,IF($G131="FSG",0,IF($G131="MG",SUMPRODUCT(Expenses!GQ$20:GQ$24,$I131:$I135)*$F131,MAX((Expenses!GQ$20-$K131/12)*$J131*$F131,0)+MAX((Expenses!GQ$21-$K132/12)*$J132*$F131,0)+MAX((Expenses!GQ$22-$K133/12)*$J133*$F131,0)+MAX((Expenses!GQ$23-$K134/12)*$J134*$F131,0)+MAX((Expenses!GQ$24-$K135/12)*$J135*$F131,0)))),0)</f>
        <v>0</v>
      </c>
      <c r="GT297" s="154">
        <f>IF(AND(GT$165&lt;=$E131,GT$165&gt;=EOMONTH($D131,0)),IF($G131="NNN",SUM(Expenses!GR$20:GR$24)*$F131,IF($G131="FSG",0,IF($G131="MG",SUMPRODUCT(Expenses!GR$20:GR$24,$I131:$I135)*$F131,MAX((Expenses!GR$20-$K131/12)*$J131*$F131,0)+MAX((Expenses!GR$21-$K132/12)*$J132*$F131,0)+MAX((Expenses!GR$22-$K133/12)*$J133*$F131,0)+MAX((Expenses!GR$23-$K134/12)*$J134*$F131,0)+MAX((Expenses!GR$24-$K135/12)*$J135*$F131,0)))),0)</f>
        <v>0</v>
      </c>
      <c r="GU297" s="154">
        <f>IF(AND(GU$165&lt;=$E131,GU$165&gt;=EOMONTH($D131,0)),IF($G131="NNN",SUM(Expenses!GS$20:GS$24)*$F131,IF($G131="FSG",0,IF($G131="MG",SUMPRODUCT(Expenses!GS$20:GS$24,$I131:$I135)*$F131,MAX((Expenses!GS$20-$K131/12)*$J131*$F131,0)+MAX((Expenses!GS$21-$K132/12)*$J132*$F131,0)+MAX((Expenses!GS$22-$K133/12)*$J133*$F131,0)+MAX((Expenses!GS$23-$K134/12)*$J134*$F131,0)+MAX((Expenses!GS$24-$K135/12)*$J135*$F131,0)))),0)</f>
        <v>0</v>
      </c>
      <c r="GV297" s="154">
        <f>IF(AND(GV$165&lt;=$E131,GV$165&gt;=EOMONTH($D131,0)),IF($G131="NNN",SUM(Expenses!GT$20:GT$24)*$F131,IF($G131="FSG",0,IF($G131="MG",SUMPRODUCT(Expenses!GT$20:GT$24,$I131:$I135)*$F131,MAX((Expenses!GT$20-$K131/12)*$J131*$F131,0)+MAX((Expenses!GT$21-$K132/12)*$J132*$F131,0)+MAX((Expenses!GT$22-$K133/12)*$J133*$F131,0)+MAX((Expenses!GT$23-$K134/12)*$J134*$F131,0)+MAX((Expenses!GT$24-$K135/12)*$J135*$F131,0)))),0)</f>
        <v>0</v>
      </c>
      <c r="GW297" s="154">
        <f>IF(AND(GW$165&lt;=$E131,GW$165&gt;=EOMONTH($D131,0)),IF($G131="NNN",SUM(Expenses!GU$20:GU$24)*$F131,IF($G131="FSG",0,IF($G131="MG",SUMPRODUCT(Expenses!GU$20:GU$24,$I131:$I135)*$F131,MAX((Expenses!GU$20-$K131/12)*$J131*$F131,0)+MAX((Expenses!GU$21-$K132/12)*$J132*$F131,0)+MAX((Expenses!GU$22-$K133/12)*$J133*$F131,0)+MAX((Expenses!GU$23-$K134/12)*$J134*$F131,0)+MAX((Expenses!GU$24-$K135/12)*$J135*$F131,0)))),0)</f>
        <v>0</v>
      </c>
      <c r="GX297" s="154">
        <f>IF(AND(GX$165&lt;=$E131,GX$165&gt;=EOMONTH($D131,0)),IF($G131="NNN",SUM(Expenses!GV$20:GV$24)*$F131,IF($G131="FSG",0,IF($G131="MG",SUMPRODUCT(Expenses!GV$20:GV$24,$I131:$I135)*$F131,MAX((Expenses!GV$20-$K131/12)*$J131*$F131,0)+MAX((Expenses!GV$21-$K132/12)*$J132*$F131,0)+MAX((Expenses!GV$22-$K133/12)*$J133*$F131,0)+MAX((Expenses!GV$23-$K134/12)*$J134*$F131,0)+MAX((Expenses!GV$24-$K135/12)*$J135*$F131,0)))),0)</f>
        <v>0</v>
      </c>
      <c r="GY297" s="154">
        <f>IF(AND(GY$165&lt;=$E131,GY$165&gt;=EOMONTH($D131,0)),IF($G131="NNN",SUM(Expenses!GW$20:GW$24)*$F131,IF($G131="FSG",0,IF($G131="MG",SUMPRODUCT(Expenses!GW$20:GW$24,$I131:$I135)*$F131,MAX((Expenses!GW$20-$K131/12)*$J131*$F131,0)+MAX((Expenses!GW$21-$K132/12)*$J132*$F131,0)+MAX((Expenses!GW$22-$K133/12)*$J133*$F131,0)+MAX((Expenses!GW$23-$K134/12)*$J134*$F131,0)+MAX((Expenses!GW$24-$K135/12)*$J135*$F131,0)))),0)</f>
        <v>0</v>
      </c>
      <c r="GZ297" s="154">
        <f>IF(AND(GZ$165&lt;=$E131,GZ$165&gt;=EOMONTH($D131,0)),IF($G131="NNN",SUM(Expenses!GX$20:GX$24)*$F131,IF($G131="FSG",0,IF($G131="MG",SUMPRODUCT(Expenses!GX$20:GX$24,$I131:$I135)*$F131,MAX((Expenses!GX$20-$K131/12)*$J131*$F131,0)+MAX((Expenses!GX$21-$K132/12)*$J132*$F131,0)+MAX((Expenses!GX$22-$K133/12)*$J133*$F131,0)+MAX((Expenses!GX$23-$K134/12)*$J134*$F131,0)+MAX((Expenses!GX$24-$K135/12)*$J135*$F131,0)))),0)</f>
        <v>0</v>
      </c>
      <c r="HA297" s="154">
        <f>IF(AND(HA$165&lt;=$E131,HA$165&gt;=EOMONTH($D131,0)),IF($G131="NNN",SUM(Expenses!GY$20:GY$24)*$F131,IF($G131="FSG",0,IF($G131="MG",SUMPRODUCT(Expenses!GY$20:GY$24,$I131:$I135)*$F131,MAX((Expenses!GY$20-$K131/12)*$J131*$F131,0)+MAX((Expenses!GY$21-$K132/12)*$J132*$F131,0)+MAX((Expenses!GY$22-$K133/12)*$J133*$F131,0)+MAX((Expenses!GY$23-$K134/12)*$J134*$F131,0)+MAX((Expenses!GY$24-$K135/12)*$J135*$F131,0)))),0)</f>
        <v>0</v>
      </c>
      <c r="HB297" s="154">
        <f>IF(AND(HB$165&lt;=$E131,HB$165&gt;=EOMONTH($D131,0)),IF($G131="NNN",SUM(Expenses!GZ$20:GZ$24)*$F131,IF($G131="FSG",0,IF($G131="MG",SUMPRODUCT(Expenses!GZ$20:GZ$24,$I131:$I135)*$F131,MAX((Expenses!GZ$20-$K131/12)*$J131*$F131,0)+MAX((Expenses!GZ$21-$K132/12)*$J132*$F131,0)+MAX((Expenses!GZ$22-$K133/12)*$J133*$F131,0)+MAX((Expenses!GZ$23-$K134/12)*$J134*$F131,0)+MAX((Expenses!GZ$24-$K135/12)*$J135*$F131,0)))),0)</f>
        <v>0</v>
      </c>
      <c r="HC297" s="154">
        <f>IF(AND(HC$165&lt;=$E131,HC$165&gt;=EOMONTH($D131,0)),IF($G131="NNN",SUM(Expenses!HA$20:HA$24)*$F131,IF($G131="FSG",0,IF($G131="MG",SUMPRODUCT(Expenses!HA$20:HA$24,$I131:$I135)*$F131,MAX((Expenses!HA$20-$K131/12)*$J131*$F131,0)+MAX((Expenses!HA$21-$K132/12)*$J132*$F131,0)+MAX((Expenses!HA$22-$K133/12)*$J133*$F131,0)+MAX((Expenses!HA$23-$K134/12)*$J134*$F131,0)+MAX((Expenses!HA$24-$K135/12)*$J135*$F131,0)))),0)</f>
        <v>0</v>
      </c>
      <c r="HD297" s="154">
        <f>IF(AND(HD$165&lt;=$E131,HD$165&gt;=EOMONTH($D131,0)),IF($G131="NNN",SUM(Expenses!HB$20:HB$24)*$F131,IF($G131="FSG",0,IF($G131="MG",SUMPRODUCT(Expenses!HB$20:HB$24,$I131:$I135)*$F131,MAX((Expenses!HB$20-$K131/12)*$J131*$F131,0)+MAX((Expenses!HB$21-$K132/12)*$J132*$F131,0)+MAX((Expenses!HB$22-$K133/12)*$J133*$F131,0)+MAX((Expenses!HB$23-$K134/12)*$J134*$F131,0)+MAX((Expenses!HB$24-$K135/12)*$J135*$F131,0)))),0)</f>
        <v>0</v>
      </c>
      <c r="HE297" s="154">
        <f>IF(AND(HE$165&lt;=$E131,HE$165&gt;=EOMONTH($D131,0)),IF($G131="NNN",SUM(Expenses!HC$20:HC$24)*$F131,IF($G131="FSG",0,IF($G131="MG",SUMPRODUCT(Expenses!HC$20:HC$24,$I131:$I135)*$F131,MAX((Expenses!HC$20-$K131/12)*$J131*$F131,0)+MAX((Expenses!HC$21-$K132/12)*$J132*$F131,0)+MAX((Expenses!HC$22-$K133/12)*$J133*$F131,0)+MAX((Expenses!HC$23-$K134/12)*$J134*$F131,0)+MAX((Expenses!HC$24-$K135/12)*$J135*$F131,0)))),0)</f>
        <v>0</v>
      </c>
      <c r="HF297" s="154">
        <f>IF(AND(HF$165&lt;=$E131,HF$165&gt;=EOMONTH($D131,0)),IF($G131="NNN",SUM(Expenses!HD$20:HD$24)*$F131,IF($G131="FSG",0,IF($G131="MG",SUMPRODUCT(Expenses!HD$20:HD$24,$I131:$I135)*$F131,MAX((Expenses!HD$20-$K131/12)*$J131*$F131,0)+MAX((Expenses!HD$21-$K132/12)*$J132*$F131,0)+MAX((Expenses!HD$22-$K133/12)*$J133*$F131,0)+MAX((Expenses!HD$23-$K134/12)*$J134*$F131,0)+MAX((Expenses!HD$24-$K135/12)*$J135*$F131,0)))),0)</f>
        <v>0</v>
      </c>
      <c r="HG297" s="154">
        <f>IF(AND(HG$165&lt;=$E131,HG$165&gt;=EOMONTH($D131,0)),IF($G131="NNN",SUM(Expenses!HE$20:HE$24)*$F131,IF($G131="FSG",0,IF($G131="MG",SUMPRODUCT(Expenses!HE$20:HE$24,$I131:$I135)*$F131,MAX((Expenses!HE$20-$K131/12)*$J131*$F131,0)+MAX((Expenses!HE$21-$K132/12)*$J132*$F131,0)+MAX((Expenses!HE$22-$K133/12)*$J133*$F131,0)+MAX((Expenses!HE$23-$K134/12)*$J134*$F131,0)+MAX((Expenses!HE$24-$K135/12)*$J135*$F131,0)))),0)</f>
        <v>0</v>
      </c>
      <c r="HH297" s="154">
        <f>IF(AND(HH$165&lt;=$E131,HH$165&gt;=EOMONTH($D131,0)),IF($G131="NNN",SUM(Expenses!HF$20:HF$24)*$F131,IF($G131="FSG",0,IF($G131="MG",SUMPRODUCT(Expenses!HF$20:HF$24,$I131:$I135)*$F131,MAX((Expenses!HF$20-$K131/12)*$J131*$F131,0)+MAX((Expenses!HF$21-$K132/12)*$J132*$F131,0)+MAX((Expenses!HF$22-$K133/12)*$J133*$F131,0)+MAX((Expenses!HF$23-$K134/12)*$J134*$F131,0)+MAX((Expenses!HF$24-$K135/12)*$J135*$F131,0)))),0)</f>
        <v>0</v>
      </c>
      <c r="HI297" s="154">
        <f>IF(AND(HI$165&lt;=$E131,HI$165&gt;=EOMONTH($D131,0)),IF($G131="NNN",SUM(Expenses!HG$20:HG$24)*$F131,IF($G131="FSG",0,IF($G131="MG",SUMPRODUCT(Expenses!HG$20:HG$24,$I131:$I135)*$F131,MAX((Expenses!HG$20-$K131/12)*$J131*$F131,0)+MAX((Expenses!HG$21-$K132/12)*$J132*$F131,0)+MAX((Expenses!HG$22-$K133/12)*$J133*$F131,0)+MAX((Expenses!HG$23-$K134/12)*$J134*$F131,0)+MAX((Expenses!HG$24-$K135/12)*$J135*$F131,0)))),0)</f>
        <v>0</v>
      </c>
      <c r="HJ297" s="154">
        <f>IF(AND(HJ$165&lt;=$E131,HJ$165&gt;=EOMONTH($D131,0)),IF($G131="NNN",SUM(Expenses!HH$20:HH$24)*$F131,IF($G131="FSG",0,IF($G131="MG",SUMPRODUCT(Expenses!HH$20:HH$24,$I131:$I135)*$F131,MAX((Expenses!HH$20-$K131/12)*$J131*$F131,0)+MAX((Expenses!HH$21-$K132/12)*$J132*$F131,0)+MAX((Expenses!HH$22-$K133/12)*$J133*$F131,0)+MAX((Expenses!HH$23-$K134/12)*$J134*$F131,0)+MAX((Expenses!HH$24-$K135/12)*$J135*$F131,0)))),0)</f>
        <v>0</v>
      </c>
      <c r="HK297" s="154">
        <f>IF(AND(HK$165&lt;=$E131,HK$165&gt;=EOMONTH($D131,0)),IF($G131="NNN",SUM(Expenses!HI$20:HI$24)*$F131,IF($G131="FSG",0,IF($G131="MG",SUMPRODUCT(Expenses!HI$20:HI$24,$I131:$I135)*$F131,MAX((Expenses!HI$20-$K131/12)*$J131*$F131,0)+MAX((Expenses!HI$21-$K132/12)*$J132*$F131,0)+MAX((Expenses!HI$22-$K133/12)*$J133*$F131,0)+MAX((Expenses!HI$23-$K134/12)*$J134*$F131,0)+MAX((Expenses!HI$24-$K135/12)*$J135*$F131,0)))),0)</f>
        <v>0</v>
      </c>
      <c r="HL297" s="154">
        <f>IF(AND(HL$165&lt;=$E131,HL$165&gt;=EOMONTH($D131,0)),IF($G131="NNN",SUM(Expenses!HJ$20:HJ$24)*$F131,IF($G131="FSG",0,IF($G131="MG",SUMPRODUCT(Expenses!HJ$20:HJ$24,$I131:$I135)*$F131,MAX((Expenses!HJ$20-$K131/12)*$J131*$F131,0)+MAX((Expenses!HJ$21-$K132/12)*$J132*$F131,0)+MAX((Expenses!HJ$22-$K133/12)*$J133*$F131,0)+MAX((Expenses!HJ$23-$K134/12)*$J134*$F131,0)+MAX((Expenses!HJ$24-$K135/12)*$J135*$F131,0)))),0)</f>
        <v>0</v>
      </c>
      <c r="HM297" s="154">
        <f>IF(AND(HM$165&lt;=$E131,HM$165&gt;=EOMONTH($D131,0)),IF($G131="NNN",SUM(Expenses!HK$20:HK$24)*$F131,IF($G131="FSG",0,IF($G131="MG",SUMPRODUCT(Expenses!HK$20:HK$24,$I131:$I135)*$F131,MAX((Expenses!HK$20-$K131/12)*$J131*$F131,0)+MAX((Expenses!HK$21-$K132/12)*$J132*$F131,0)+MAX((Expenses!HK$22-$K133/12)*$J133*$F131,0)+MAX((Expenses!HK$23-$K134/12)*$J134*$F131,0)+MAX((Expenses!HK$24-$K135/12)*$J135*$F131,0)))),0)</f>
        <v>0</v>
      </c>
      <c r="HN297" s="154">
        <f>IF(AND(HN$165&lt;=$E131,HN$165&gt;=EOMONTH($D131,0)),IF($G131="NNN",SUM(Expenses!HL$20:HL$24)*$F131,IF($G131="FSG",0,IF($G131="MG",SUMPRODUCT(Expenses!HL$20:HL$24,$I131:$I135)*$F131,MAX((Expenses!HL$20-$K131/12)*$J131*$F131,0)+MAX((Expenses!HL$21-$K132/12)*$J132*$F131,0)+MAX((Expenses!HL$22-$K133/12)*$J133*$F131,0)+MAX((Expenses!HL$23-$K134/12)*$J134*$F131,0)+MAX((Expenses!HL$24-$K135/12)*$J135*$F131,0)))),0)</f>
        <v>0</v>
      </c>
      <c r="HO297" s="154">
        <f>IF(AND(HO$165&lt;=$E131,HO$165&gt;=EOMONTH($D131,0)),IF($G131="NNN",SUM(Expenses!HM$20:HM$24)*$F131,IF($G131="FSG",0,IF($G131="MG",SUMPRODUCT(Expenses!HM$20:HM$24,$I131:$I135)*$F131,MAX((Expenses!HM$20-$K131/12)*$J131*$F131,0)+MAX((Expenses!HM$21-$K132/12)*$J132*$F131,0)+MAX((Expenses!HM$22-$K133/12)*$J133*$F131,0)+MAX((Expenses!HM$23-$K134/12)*$J134*$F131,0)+MAX((Expenses!HM$24-$K135/12)*$J135*$F131,0)))),0)</f>
        <v>0</v>
      </c>
      <c r="HP297" s="154">
        <f>IF(AND(HP$165&lt;=$E131,HP$165&gt;=EOMONTH($D131,0)),IF($G131="NNN",SUM(Expenses!HN$20:HN$24)*$F131,IF($G131="FSG",0,IF($G131="MG",SUMPRODUCT(Expenses!HN$20:HN$24,$I131:$I135)*$F131,MAX((Expenses!HN$20-$K131/12)*$J131*$F131,0)+MAX((Expenses!HN$21-$K132/12)*$J132*$F131,0)+MAX((Expenses!HN$22-$K133/12)*$J133*$F131,0)+MAX((Expenses!HN$23-$K134/12)*$J134*$F131,0)+MAX((Expenses!HN$24-$K135/12)*$J135*$F131,0)))),0)</f>
        <v>0</v>
      </c>
      <c r="HQ297" s="154">
        <f>IF(AND(HQ$165&lt;=$E131,HQ$165&gt;=EOMONTH($D131,0)),IF($G131="NNN",SUM(Expenses!HO$20:HO$24)*$F131,IF($G131="FSG",0,IF($G131="MG",SUMPRODUCT(Expenses!HO$20:HO$24,$I131:$I135)*$F131,MAX((Expenses!HO$20-$K131/12)*$J131*$F131,0)+MAX((Expenses!HO$21-$K132/12)*$J132*$F131,0)+MAX((Expenses!HO$22-$K133/12)*$J133*$F131,0)+MAX((Expenses!HO$23-$K134/12)*$J134*$F131,0)+MAX((Expenses!HO$24-$K135/12)*$J135*$F131,0)))),0)</f>
        <v>0</v>
      </c>
      <c r="HR297" s="154">
        <f>IF(AND(HR$165&lt;=$E131,HR$165&gt;=EOMONTH($D131,0)),IF($G131="NNN",SUM(Expenses!HP$20:HP$24)*$F131,IF($G131="FSG",0,IF($G131="MG",SUMPRODUCT(Expenses!HP$20:HP$24,$I131:$I135)*$F131,MAX((Expenses!HP$20-$K131/12)*$J131*$F131,0)+MAX((Expenses!HP$21-$K132/12)*$J132*$F131,0)+MAX((Expenses!HP$22-$K133/12)*$J133*$F131,0)+MAX((Expenses!HP$23-$K134/12)*$J134*$F131,0)+MAX((Expenses!HP$24-$K135/12)*$J135*$F131,0)))),0)</f>
        <v>0</v>
      </c>
      <c r="HS297" s="154">
        <f>IF(AND(HS$165&lt;=$E131,HS$165&gt;=EOMONTH($D131,0)),IF($G131="NNN",SUM(Expenses!HQ$20:HQ$24)*$F131,IF($G131="FSG",0,IF($G131="MG",SUMPRODUCT(Expenses!HQ$20:HQ$24,$I131:$I135)*$F131,MAX((Expenses!HQ$20-$K131/12)*$J131*$F131,0)+MAX((Expenses!HQ$21-$K132/12)*$J132*$F131,0)+MAX((Expenses!HQ$22-$K133/12)*$J133*$F131,0)+MAX((Expenses!HQ$23-$K134/12)*$J134*$F131,0)+MAX((Expenses!HQ$24-$K135/12)*$J135*$F131,0)))),0)</f>
        <v>0</v>
      </c>
      <c r="HT297" s="154">
        <f>IF(AND(HT$165&lt;=$E131,HT$165&gt;=EOMONTH($D131,0)),IF($G131="NNN",SUM(Expenses!HR$20:HR$24)*$F131,IF($G131="FSG",0,IF($G131="MG",SUMPRODUCT(Expenses!HR$20:HR$24,$I131:$I135)*$F131,MAX((Expenses!HR$20-$K131/12)*$J131*$F131,0)+MAX((Expenses!HR$21-$K132/12)*$J132*$F131,0)+MAX((Expenses!HR$22-$K133/12)*$J133*$F131,0)+MAX((Expenses!HR$23-$K134/12)*$J134*$F131,0)+MAX((Expenses!HR$24-$K135/12)*$J135*$F131,0)))),0)</f>
        <v>0</v>
      </c>
      <c r="HU297" s="154">
        <f>IF(AND(HU$165&lt;=$E131,HU$165&gt;=EOMONTH($D131,0)),IF($G131="NNN",SUM(Expenses!HS$20:HS$24)*$F131,IF($G131="FSG",0,IF($G131="MG",SUMPRODUCT(Expenses!HS$20:HS$24,$I131:$I135)*$F131,MAX((Expenses!HS$20-$K131/12)*$J131*$F131,0)+MAX((Expenses!HS$21-$K132/12)*$J132*$F131,0)+MAX((Expenses!HS$22-$K133/12)*$J133*$F131,0)+MAX((Expenses!HS$23-$K134/12)*$J134*$F131,0)+MAX((Expenses!HS$24-$K135/12)*$J135*$F131,0)))),0)</f>
        <v>0</v>
      </c>
      <c r="HV297" s="154">
        <f>IF(AND(HV$165&lt;=$E131,HV$165&gt;=EOMONTH($D131,0)),IF($G131="NNN",SUM(Expenses!HT$20:HT$24)*$F131,IF($G131="FSG",0,IF($G131="MG",SUMPRODUCT(Expenses!HT$20:HT$24,$I131:$I135)*$F131,MAX((Expenses!HT$20-$K131/12)*$J131*$F131,0)+MAX((Expenses!HT$21-$K132/12)*$J132*$F131,0)+MAX((Expenses!HT$22-$K133/12)*$J133*$F131,0)+MAX((Expenses!HT$23-$K134/12)*$J134*$F131,0)+MAX((Expenses!HT$24-$K135/12)*$J135*$F131,0)))),0)</f>
        <v>0</v>
      </c>
      <c r="HW297" s="154">
        <f>IF(AND(HW$165&lt;=$E131,HW$165&gt;=EOMONTH($D131,0)),IF($G131="NNN",SUM(Expenses!HU$20:HU$24)*$F131,IF($G131="FSG",0,IF($G131="MG",SUMPRODUCT(Expenses!HU$20:HU$24,$I131:$I135)*$F131,MAX((Expenses!HU$20-$K131/12)*$J131*$F131,0)+MAX((Expenses!HU$21-$K132/12)*$J132*$F131,0)+MAX((Expenses!HU$22-$K133/12)*$J133*$F131,0)+MAX((Expenses!HU$23-$K134/12)*$J134*$F131,0)+MAX((Expenses!HU$24-$K135/12)*$J135*$F131,0)))),0)</f>
        <v>0</v>
      </c>
      <c r="HX297" s="154">
        <f>IF(AND(HX$165&lt;=$E131,HX$165&gt;=EOMONTH($D131,0)),IF($G131="NNN",SUM(Expenses!HV$20:HV$24)*$F131,IF($G131="FSG",0,IF($G131="MG",SUMPRODUCT(Expenses!HV$20:HV$24,$I131:$I135)*$F131,MAX((Expenses!HV$20-$K131/12)*$J131*$F131,0)+MAX((Expenses!HV$21-$K132/12)*$J132*$F131,0)+MAX((Expenses!HV$22-$K133/12)*$J133*$F131,0)+MAX((Expenses!HV$23-$K134/12)*$J134*$F131,0)+MAX((Expenses!HV$24-$K135/12)*$J135*$F131,0)))),0)</f>
        <v>0</v>
      </c>
      <c r="HY297" s="154">
        <f>IF(AND(HY$165&lt;=$E131,HY$165&gt;=EOMONTH($D131,0)),IF($G131="NNN",SUM(Expenses!HW$20:HW$24)*$F131,IF($G131="FSG",0,IF($G131="MG",SUMPRODUCT(Expenses!HW$20:HW$24,$I131:$I135)*$F131,MAX((Expenses!HW$20-$K131/12)*$J131*$F131,0)+MAX((Expenses!HW$21-$K132/12)*$J132*$F131,0)+MAX((Expenses!HW$22-$K133/12)*$J133*$F131,0)+MAX((Expenses!HW$23-$K134/12)*$J134*$F131,0)+MAX((Expenses!HW$24-$K135/12)*$J135*$F131,0)))),0)</f>
        <v>0</v>
      </c>
      <c r="HZ297" s="154">
        <f>IF(AND(HZ$165&lt;=$E131,HZ$165&gt;=EOMONTH($D131,0)),IF($G131="NNN",SUM(Expenses!HX$20:HX$24)*$F131,IF($G131="FSG",0,IF($G131="MG",SUMPRODUCT(Expenses!HX$20:HX$24,$I131:$I135)*$F131,MAX((Expenses!HX$20-$K131/12)*$J131*$F131,0)+MAX((Expenses!HX$21-$K132/12)*$J132*$F131,0)+MAX((Expenses!HX$22-$K133/12)*$J133*$F131,0)+MAX((Expenses!HX$23-$K134/12)*$J134*$F131,0)+MAX((Expenses!HX$24-$K135/12)*$J135*$F131,0)))),0)</f>
        <v>0</v>
      </c>
      <c r="IA297" s="154">
        <f>IF(AND(IA$165&lt;=$E131,IA$165&gt;=EOMONTH($D131,0)),IF($G131="NNN",SUM(Expenses!HY$20:HY$24)*$F131,IF($G131="FSG",0,IF($G131="MG",SUMPRODUCT(Expenses!HY$20:HY$24,$I131:$I135)*$F131,MAX((Expenses!HY$20-$K131/12)*$J131*$F131,0)+MAX((Expenses!HY$21-$K132/12)*$J132*$F131,0)+MAX((Expenses!HY$22-$K133/12)*$J133*$F131,0)+MAX((Expenses!HY$23-$K134/12)*$J134*$F131,0)+MAX((Expenses!HY$24-$K135/12)*$J135*$F131,0)))),0)</f>
        <v>0</v>
      </c>
      <c r="IB297" s="154">
        <f>IF(AND(IB$165&lt;=$E131,IB$165&gt;=EOMONTH($D131,0)),IF($G131="NNN",SUM(Expenses!HZ$20:HZ$24)*$F131,IF($G131="FSG",0,IF($G131="MG",SUMPRODUCT(Expenses!HZ$20:HZ$24,$I131:$I135)*$F131,MAX((Expenses!HZ$20-$K131/12)*$J131*$F131,0)+MAX((Expenses!HZ$21-$K132/12)*$J132*$F131,0)+MAX((Expenses!HZ$22-$K133/12)*$J133*$F131,0)+MAX((Expenses!HZ$23-$K134/12)*$J134*$F131,0)+MAX((Expenses!HZ$24-$K135/12)*$J135*$F131,0)))),0)</f>
        <v>0</v>
      </c>
      <c r="IC297" s="154">
        <f>IF(AND(IC$165&lt;=$E131,IC$165&gt;=EOMONTH($D131,0)),IF($G131="NNN",SUM(Expenses!IA$20:IA$24)*$F131,IF($G131="FSG",0,IF($G131="MG",SUMPRODUCT(Expenses!IA$20:IA$24,$I131:$I135)*$F131,MAX((Expenses!IA$20-$K131/12)*$J131*$F131,0)+MAX((Expenses!IA$21-$K132/12)*$J132*$F131,0)+MAX((Expenses!IA$22-$K133/12)*$J133*$F131,0)+MAX((Expenses!IA$23-$K134/12)*$J134*$F131,0)+MAX((Expenses!IA$24-$K135/12)*$J135*$F131,0)))),0)</f>
        <v>0</v>
      </c>
      <c r="ID297" s="154">
        <f>IF(AND(ID$165&lt;=$E131,ID$165&gt;=EOMONTH($D131,0)),IF($G131="NNN",SUM(Expenses!IB$20:IB$24)*$F131,IF($G131="FSG",0,IF($G131="MG",SUMPRODUCT(Expenses!IB$20:IB$24,$I131:$I135)*$F131,MAX((Expenses!IB$20-$K131/12)*$J131*$F131,0)+MAX((Expenses!IB$21-$K132/12)*$J132*$F131,0)+MAX((Expenses!IB$22-$K133/12)*$J133*$F131,0)+MAX((Expenses!IB$23-$K134/12)*$J134*$F131,0)+MAX((Expenses!IB$24-$K135/12)*$J135*$F131,0)))),0)</f>
        <v>0</v>
      </c>
      <c r="IE297" s="154">
        <f>IF(AND(IE$165&lt;=$E131,IE$165&gt;=EOMONTH($D131,0)),IF($G131="NNN",SUM(Expenses!IC$20:IC$24)*$F131,IF($G131="FSG",0,IF($G131="MG",SUMPRODUCT(Expenses!IC$20:IC$24,$I131:$I135)*$F131,MAX((Expenses!IC$20-$K131/12)*$J131*$F131,0)+MAX((Expenses!IC$21-$K132/12)*$J132*$F131,0)+MAX((Expenses!IC$22-$K133/12)*$J133*$F131,0)+MAX((Expenses!IC$23-$K134/12)*$J134*$F131,0)+MAX((Expenses!IC$24-$K135/12)*$J135*$F131,0)))),0)</f>
        <v>0</v>
      </c>
      <c r="IF297" s="154">
        <f>IF(AND(IF$165&lt;=$E131,IF$165&gt;=EOMONTH($D131,0)),IF($G131="NNN",SUM(Expenses!ID$20:ID$24)*$F131,IF($G131="FSG",0,IF($G131="MG",SUMPRODUCT(Expenses!ID$20:ID$24,$I131:$I135)*$F131,MAX((Expenses!ID$20-$K131/12)*$J131*$F131,0)+MAX((Expenses!ID$21-$K132/12)*$J132*$F131,0)+MAX((Expenses!ID$22-$K133/12)*$J133*$F131,0)+MAX((Expenses!ID$23-$K134/12)*$J134*$F131,0)+MAX((Expenses!ID$24-$K135/12)*$J135*$F131,0)))),0)</f>
        <v>0</v>
      </c>
      <c r="IG297" s="154">
        <f>IF(AND(IG$165&lt;=$E131,IG$165&gt;=EOMONTH($D131,0)),IF($G131="NNN",SUM(Expenses!IE$20:IE$24)*$F131,IF($G131="FSG",0,IF($G131="MG",SUMPRODUCT(Expenses!IE$20:IE$24,$I131:$I135)*$F131,MAX((Expenses!IE$20-$K131/12)*$J131*$F131,0)+MAX((Expenses!IE$21-$K132/12)*$J132*$F131,0)+MAX((Expenses!IE$22-$K133/12)*$J133*$F131,0)+MAX((Expenses!IE$23-$K134/12)*$J134*$F131,0)+MAX((Expenses!IE$24-$K135/12)*$J135*$F131,0)))),0)</f>
        <v>0</v>
      </c>
      <c r="IH297" s="154">
        <f>IF(AND(IH$165&lt;=$E131,IH$165&gt;=EOMONTH($D131,0)),IF($G131="NNN",SUM(Expenses!IF$20:IF$24)*$F131,IF($G131="FSG",0,IF($G131="MG",SUMPRODUCT(Expenses!IF$20:IF$24,$I131:$I135)*$F131,MAX((Expenses!IF$20-$K131/12)*$J131*$F131,0)+MAX((Expenses!IF$21-$K132/12)*$J132*$F131,0)+MAX((Expenses!IF$22-$K133/12)*$J133*$F131,0)+MAX((Expenses!IF$23-$K134/12)*$J134*$F131,0)+MAX((Expenses!IF$24-$K135/12)*$J135*$F131,0)))),0)</f>
        <v>0</v>
      </c>
      <c r="II297" s="154">
        <f>IF(AND(II$165&lt;=$E131,II$165&gt;=EOMONTH($D131,0)),IF($G131="NNN",SUM(Expenses!IG$20:IG$24)*$F131,IF($G131="FSG",0,IF($G131="MG",SUMPRODUCT(Expenses!IG$20:IG$24,$I131:$I135)*$F131,MAX((Expenses!IG$20-$K131/12)*$J131*$F131,0)+MAX((Expenses!IG$21-$K132/12)*$J132*$F131,0)+MAX((Expenses!IG$22-$K133/12)*$J133*$F131,0)+MAX((Expenses!IG$23-$K134/12)*$J134*$F131,0)+MAX((Expenses!IG$24-$K135/12)*$J135*$F131,0)))),0)</f>
        <v>0</v>
      </c>
      <c r="IJ297" s="154">
        <f>IF(AND(IJ$165&lt;=$E131,IJ$165&gt;=EOMONTH($D131,0)),IF($G131="NNN",SUM(Expenses!IH$20:IH$24)*$F131,IF($G131="FSG",0,IF($G131="MG",SUMPRODUCT(Expenses!IH$20:IH$24,$I131:$I135)*$F131,MAX((Expenses!IH$20-$K131/12)*$J131*$F131,0)+MAX((Expenses!IH$21-$K132/12)*$J132*$F131,0)+MAX((Expenses!IH$22-$K133/12)*$J133*$F131,0)+MAX((Expenses!IH$23-$K134/12)*$J134*$F131,0)+MAX((Expenses!IH$24-$K135/12)*$J135*$F131,0)))),0)</f>
        <v>0</v>
      </c>
      <c r="IK297" s="154">
        <f>IF(AND(IK$165&lt;=$E131,IK$165&gt;=EOMONTH($D131,0)),IF($G131="NNN",SUM(Expenses!II$20:II$24)*$F131,IF($G131="FSG",0,IF($G131="MG",SUMPRODUCT(Expenses!II$20:II$24,$I131:$I135)*$F131,MAX((Expenses!II$20-$K131/12)*$J131*$F131,0)+MAX((Expenses!II$21-$K132/12)*$J132*$F131,0)+MAX((Expenses!II$22-$K133/12)*$J133*$F131,0)+MAX((Expenses!II$23-$K134/12)*$J134*$F131,0)+MAX((Expenses!II$24-$K135/12)*$J135*$F131,0)))),0)</f>
        <v>0</v>
      </c>
      <c r="IL297" s="154">
        <f>IF(AND(IL$165&lt;=$E131,IL$165&gt;=EOMONTH($D131,0)),IF($G131="NNN",SUM(Expenses!IJ$20:IJ$24)*$F131,IF($G131="FSG",0,IF($G131="MG",SUMPRODUCT(Expenses!IJ$20:IJ$24,$I131:$I135)*$F131,MAX((Expenses!IJ$20-$K131/12)*$J131*$F131,0)+MAX((Expenses!IJ$21-$K132/12)*$J132*$F131,0)+MAX((Expenses!IJ$22-$K133/12)*$J133*$F131,0)+MAX((Expenses!IJ$23-$K134/12)*$J134*$F131,0)+MAX((Expenses!IJ$24-$K135/12)*$J135*$F131,0)))),0)</f>
        <v>0</v>
      </c>
      <c r="IM297" s="154">
        <f>IF(AND(IM$165&lt;=$E131,IM$165&gt;=EOMONTH($D131,0)),IF($G131="NNN",SUM(Expenses!IK$20:IK$24)*$F131,IF($G131="FSG",0,IF($G131="MG",SUMPRODUCT(Expenses!IK$20:IK$24,$I131:$I135)*$F131,MAX((Expenses!IK$20-$K131/12)*$J131*$F131,0)+MAX((Expenses!IK$21-$K132/12)*$J132*$F131,0)+MAX((Expenses!IK$22-$K133/12)*$J133*$F131,0)+MAX((Expenses!IK$23-$K134/12)*$J134*$F131,0)+MAX((Expenses!IK$24-$K135/12)*$J135*$F131,0)))),0)</f>
        <v>0</v>
      </c>
      <c r="IN297" s="154">
        <f>IF(AND(IN$165&lt;=$E131,IN$165&gt;=EOMONTH($D131,0)),IF($G131="NNN",SUM(Expenses!IL$20:IL$24)*$F131,IF($G131="FSG",0,IF($G131="MG",SUMPRODUCT(Expenses!IL$20:IL$24,$I131:$I135)*$F131,MAX((Expenses!IL$20-$K131/12)*$J131*$F131,0)+MAX((Expenses!IL$21-$K132/12)*$J132*$F131,0)+MAX((Expenses!IL$22-$K133/12)*$J133*$F131,0)+MAX((Expenses!IL$23-$K134/12)*$J134*$F131,0)+MAX((Expenses!IL$24-$K135/12)*$J135*$F131,0)))),0)</f>
        <v>0</v>
      </c>
      <c r="IO297" s="154">
        <f>IF(AND(IO$165&lt;=$E131,IO$165&gt;=EOMONTH($D131,0)),IF($G131="NNN",SUM(Expenses!IM$20:IM$24)*$F131,IF($G131="FSG",0,IF($G131="MG",SUMPRODUCT(Expenses!IM$20:IM$24,$I131:$I135)*$F131,MAX((Expenses!IM$20-$K131/12)*$J131*$F131,0)+MAX((Expenses!IM$21-$K132/12)*$J132*$F131,0)+MAX((Expenses!IM$22-$K133/12)*$J133*$F131,0)+MAX((Expenses!IM$23-$K134/12)*$J134*$F131,0)+MAX((Expenses!IM$24-$K135/12)*$J135*$F131,0)))),0)</f>
        <v>0</v>
      </c>
      <c r="IP297" s="154">
        <f>IF(AND(IP$165&lt;=$E131,IP$165&gt;=EOMONTH($D131,0)),IF($G131="NNN",SUM(Expenses!IN$20:IN$24)*$F131,IF($G131="FSG",0,IF($G131="MG",SUMPRODUCT(Expenses!IN$20:IN$24,$I131:$I135)*$F131,MAX((Expenses!IN$20-$K131/12)*$J131*$F131,0)+MAX((Expenses!IN$21-$K132/12)*$J132*$F131,0)+MAX((Expenses!IN$22-$K133/12)*$J133*$F131,0)+MAX((Expenses!IN$23-$K134/12)*$J134*$F131,0)+MAX((Expenses!IN$24-$K135/12)*$J135*$F131,0)))),0)</f>
        <v>0</v>
      </c>
      <c r="IQ297" s="154">
        <f>IF(AND(IQ$165&lt;=$E131,IQ$165&gt;=EOMONTH($D131,0)),IF($G131="NNN",SUM(Expenses!IO$20:IO$24)*$F131,IF($G131="FSG",0,IF($G131="MG",SUMPRODUCT(Expenses!IO$20:IO$24,$I131:$I135)*$F131,MAX((Expenses!IO$20-$K131/12)*$J131*$F131,0)+MAX((Expenses!IO$21-$K132/12)*$J132*$F131,0)+MAX((Expenses!IO$22-$K133/12)*$J133*$F131,0)+MAX((Expenses!IO$23-$K134/12)*$J134*$F131,0)+MAX((Expenses!IO$24-$K135/12)*$J135*$F131,0)))),0)</f>
        <v>0</v>
      </c>
      <c r="IR297" s="154">
        <f>IF(AND(IR$165&lt;=$E131,IR$165&gt;=EOMONTH($D131,0)),IF($G131="NNN",SUM(Expenses!IP$20:IP$24)*$F131,IF($G131="FSG",0,IF($G131="MG",SUMPRODUCT(Expenses!IP$20:IP$24,$I131:$I135)*$F131,MAX((Expenses!IP$20-$K131/12)*$J131*$F131,0)+MAX((Expenses!IP$21-$K132/12)*$J132*$F131,0)+MAX((Expenses!IP$22-$K133/12)*$J133*$F131,0)+MAX((Expenses!IP$23-$K134/12)*$J134*$F131,0)+MAX((Expenses!IP$24-$K135/12)*$J135*$F131,0)))),0)</f>
        <v>0</v>
      </c>
      <c r="IS297" s="154">
        <f>IF(AND(IS$165&lt;=$E131,IS$165&gt;=EOMONTH($D131,0)),IF($G131="NNN",SUM(Expenses!IQ$20:IQ$24)*$F131,IF($G131="FSG",0,IF($G131="MG",SUMPRODUCT(Expenses!IQ$20:IQ$24,$I131:$I135)*$F131,MAX((Expenses!IQ$20-$K131/12)*$J131*$F131,0)+MAX((Expenses!IQ$21-$K132/12)*$J132*$F131,0)+MAX((Expenses!IQ$22-$K133/12)*$J133*$F131,0)+MAX((Expenses!IQ$23-$K134/12)*$J134*$F131,0)+MAX((Expenses!IQ$24-$K135/12)*$J135*$F131,0)))),0)</f>
        <v>0</v>
      </c>
      <c r="IT297" s="154">
        <f>IF(AND(IT$165&lt;=$E131,IT$165&gt;=EOMONTH($D131,0)),IF($G131="NNN",SUM(Expenses!IR$20:IR$24)*$F131,IF($G131="FSG",0,IF($G131="MG",SUMPRODUCT(Expenses!IR$20:IR$24,$I131:$I135)*$F131,MAX((Expenses!IR$20-$K131/12)*$J131*$F131,0)+MAX((Expenses!IR$21-$K132/12)*$J132*$F131,0)+MAX((Expenses!IR$22-$K133/12)*$J133*$F131,0)+MAX((Expenses!IR$23-$K134/12)*$J134*$F131,0)+MAX((Expenses!IR$24-$K135/12)*$J135*$F131,0)))),0)</f>
        <v>0</v>
      </c>
      <c r="IU297" s="154">
        <f>IF(AND(IU$165&lt;=$E131,IU$165&gt;=EOMONTH($D131,0)),IF($G131="NNN",SUM(Expenses!IS$20:IS$24)*$F131,IF($G131="FSG",0,IF($G131="MG",SUMPRODUCT(Expenses!IS$20:IS$24,$I131:$I135)*$F131,MAX((Expenses!IS$20-$K131/12)*$J131*$F131,0)+MAX((Expenses!IS$21-$K132/12)*$J132*$F131,0)+MAX((Expenses!IS$22-$K133/12)*$J133*$F131,0)+MAX((Expenses!IS$23-$K134/12)*$J134*$F131,0)+MAX((Expenses!IS$24-$K135/12)*$J135*$F131,0)))),0)</f>
        <v>0</v>
      </c>
      <c r="IV297" s="154">
        <f>IF(AND(IV$165&lt;=$E131,IV$165&gt;=EOMONTH($D131,0)),IF($G131="NNN",SUM(Expenses!IT$20:IT$24)*$F131,IF($G131="FSG",0,IF($G131="MG",SUMPRODUCT(Expenses!IT$20:IT$24,$I131:$I135)*$F131,MAX((Expenses!IT$20-$K131/12)*$J131*$F131,0)+MAX((Expenses!IT$21-$K132/12)*$J132*$F131,0)+MAX((Expenses!IT$22-$K133/12)*$J133*$F131,0)+MAX((Expenses!IT$23-$K134/12)*$J134*$F131,0)+MAX((Expenses!IT$24-$K135/12)*$J135*$F131,0)))),0)</f>
        <v>0</v>
      </c>
      <c r="IW297" s="154">
        <f>IF(AND(IW$165&lt;=$E131,IW$165&gt;=EOMONTH($D131,0)),IF($G131="NNN",SUM(Expenses!IU$20:IU$24)*$F131,IF($G131="FSG",0,IF($G131="MG",SUMPRODUCT(Expenses!IU$20:IU$24,$I131:$I135)*$F131,MAX((Expenses!IU$20-$K131/12)*$J131*$F131,0)+MAX((Expenses!IU$21-$K132/12)*$J132*$F131,0)+MAX((Expenses!IU$22-$K133/12)*$J133*$F131,0)+MAX((Expenses!IU$23-$K134/12)*$J134*$F131,0)+MAX((Expenses!IU$24-$K135/12)*$J135*$F131,0)))),0)</f>
        <v>0</v>
      </c>
      <c r="IX297" s="154">
        <f>IF(AND(IX$165&lt;=$E131,IX$165&gt;=EOMONTH($D131,0)),IF($G131="NNN",SUM(Expenses!IV$20:IV$24)*$F131,IF($G131="FSG",0,IF($G131="MG",SUMPRODUCT(Expenses!IV$20:IV$24,$I131:$I135)*$F131,MAX((Expenses!IV$20-$K131/12)*$J131*$F131,0)+MAX((Expenses!IV$21-$K132/12)*$J132*$F131,0)+MAX((Expenses!IV$22-$K133/12)*$J133*$F131,0)+MAX((Expenses!IV$23-$K134/12)*$J134*$F131,0)+MAX((Expenses!IV$24-$K135/12)*$J135*$F131,0)))),0)</f>
        <v>0</v>
      </c>
      <c r="IY297" s="154">
        <f>IF(AND(IY$165&lt;=$E131,IY$165&gt;=EOMONTH($D131,0)),IF($G131="NNN",SUM(Expenses!IW$20:IW$24)*$F131,IF($G131="FSG",0,IF($G131="MG",SUMPRODUCT(Expenses!IW$20:IW$24,$I131:$I135)*$F131,MAX((Expenses!IW$20-$K131/12)*$J131*$F131,0)+MAX((Expenses!IW$21-$K132/12)*$J132*$F131,0)+MAX((Expenses!IW$22-$K133/12)*$J133*$F131,0)+MAX((Expenses!IW$23-$K134/12)*$J134*$F131,0)+MAX((Expenses!IW$24-$K135/12)*$J135*$F131,0)))),0)</f>
        <v>0</v>
      </c>
      <c r="IZ297" s="154">
        <f>IF(AND(IZ$165&lt;=$E131,IZ$165&gt;=EOMONTH($D131,0)),IF($G131="NNN",SUM(Expenses!IX$20:IX$24)*$F131,IF($G131="FSG",0,IF($G131="MG",SUMPRODUCT(Expenses!IX$20:IX$24,$I131:$I135)*$F131,MAX((Expenses!IX$20-$K131/12)*$J131*$F131,0)+MAX((Expenses!IX$21-$K132/12)*$J132*$F131,0)+MAX((Expenses!IX$22-$K133/12)*$J133*$F131,0)+MAX((Expenses!IX$23-$K134/12)*$J134*$F131,0)+MAX((Expenses!IX$24-$K135/12)*$J135*$F131,0)))),0)</f>
        <v>0</v>
      </c>
      <c r="JA297" s="154">
        <f>IF(AND(JA$165&lt;=$E131,JA$165&gt;=EOMONTH($D131,0)),IF($G131="NNN",SUM(Expenses!IY$20:IY$24)*$F131,IF($G131="FSG",0,IF($G131="MG",SUMPRODUCT(Expenses!IY$20:IY$24,$I131:$I135)*$F131,MAX((Expenses!IY$20-$K131/12)*$J131*$F131,0)+MAX((Expenses!IY$21-$K132/12)*$J132*$F131,0)+MAX((Expenses!IY$22-$K133/12)*$J133*$F131,0)+MAX((Expenses!IY$23-$K134/12)*$J134*$F131,0)+MAX((Expenses!IY$24-$K135/12)*$J135*$F131,0)))),0)</f>
        <v>0</v>
      </c>
      <c r="JB297" s="154">
        <f>IF(AND(JB$165&lt;=$E131,JB$165&gt;=EOMONTH($D131,0)),IF($G131="NNN",SUM(Expenses!IZ$20:IZ$24)*$F131,IF($G131="FSG",0,IF($G131="MG",SUMPRODUCT(Expenses!IZ$20:IZ$24,$I131:$I135)*$F131,MAX((Expenses!IZ$20-$K131/12)*$J131*$F131,0)+MAX((Expenses!IZ$21-$K132/12)*$J132*$F131,0)+MAX((Expenses!IZ$22-$K133/12)*$J133*$F131,0)+MAX((Expenses!IZ$23-$K134/12)*$J134*$F131,0)+MAX((Expenses!IZ$24-$K135/12)*$J135*$F131,0)))),0)</f>
        <v>0</v>
      </c>
      <c r="JC297" s="154">
        <f>IF(AND(JC$165&lt;=$E131,JC$165&gt;=EOMONTH($D131,0)),IF($G131="NNN",SUM(Expenses!JA$20:JA$24)*$F131,IF($G131="FSG",0,IF($G131="MG",SUMPRODUCT(Expenses!JA$20:JA$24,$I131:$I135)*$F131,MAX((Expenses!JA$20-$K131/12)*$J131*$F131,0)+MAX((Expenses!JA$21-$K132/12)*$J132*$F131,0)+MAX((Expenses!JA$22-$K133/12)*$J133*$F131,0)+MAX((Expenses!JA$23-$K134/12)*$J134*$F131,0)+MAX((Expenses!JA$24-$K135/12)*$J135*$F131,0)))),0)</f>
        <v>0</v>
      </c>
      <c r="JD297" s="154">
        <f>IF(AND(JD$165&lt;=$E131,JD$165&gt;=EOMONTH($D131,0)),IF($G131="NNN",SUM(Expenses!JB$20:JB$24)*$F131,IF($G131="FSG",0,IF($G131="MG",SUMPRODUCT(Expenses!JB$20:JB$24,$I131:$I135)*$F131,MAX((Expenses!JB$20-$K131/12)*$J131*$F131,0)+MAX((Expenses!JB$21-$K132/12)*$J132*$F131,0)+MAX((Expenses!JB$22-$K133/12)*$J133*$F131,0)+MAX((Expenses!JB$23-$K134/12)*$J134*$F131,0)+MAX((Expenses!JB$24-$K135/12)*$J135*$F131,0)))),0)</f>
        <v>0</v>
      </c>
      <c r="JE297" s="154">
        <f>IF(AND(JE$165&lt;=$E131,JE$165&gt;=EOMONTH($D131,0)),IF($G131="NNN",SUM(Expenses!JC$20:JC$24)*$F131,IF($G131="FSG",0,IF($G131="MG",SUMPRODUCT(Expenses!JC$20:JC$24,$I131:$I135)*$F131,MAX((Expenses!JC$20-$K131/12)*$J131*$F131,0)+MAX((Expenses!JC$21-$K132/12)*$J132*$F131,0)+MAX((Expenses!JC$22-$K133/12)*$J133*$F131,0)+MAX((Expenses!JC$23-$K134/12)*$J134*$F131,0)+MAX((Expenses!JC$24-$K135/12)*$J135*$F131,0)))),0)</f>
        <v>0</v>
      </c>
      <c r="JF297" s="154">
        <f>IF(AND(JF$165&lt;=$E131,JF$165&gt;=EOMONTH($D131,0)),IF($G131="NNN",SUM(Expenses!JD$20:JD$24)*$F131,IF($G131="FSG",0,IF($G131="MG",SUMPRODUCT(Expenses!JD$20:JD$24,$I131:$I135)*$F131,MAX((Expenses!JD$20-$K131/12)*$J131*$F131,0)+MAX((Expenses!JD$21-$K132/12)*$J132*$F131,0)+MAX((Expenses!JD$22-$K133/12)*$J133*$F131,0)+MAX((Expenses!JD$23-$K134/12)*$J134*$F131,0)+MAX((Expenses!JD$24-$K135/12)*$J135*$F131,0)))),0)</f>
        <v>0</v>
      </c>
      <c r="JG297" s="154">
        <f>IF(AND(JG$165&lt;=$E131,JG$165&gt;=EOMONTH($D131,0)),IF($G131="NNN",SUM(Expenses!JE$20:JE$24)*$F131,IF($G131="FSG",0,IF($G131="MG",SUMPRODUCT(Expenses!JE$20:JE$24,$I131:$I135)*$F131,MAX((Expenses!JE$20-$K131/12)*$J131*$F131,0)+MAX((Expenses!JE$21-$K132/12)*$J132*$F131,0)+MAX((Expenses!JE$22-$K133/12)*$J133*$F131,0)+MAX((Expenses!JE$23-$K134/12)*$J134*$F131,0)+MAX((Expenses!JE$24-$K135/12)*$J135*$F131,0)))),0)</f>
        <v>0</v>
      </c>
      <c r="JH297" s="154">
        <f>IF(AND(JH$165&lt;=$E131,JH$165&gt;=EOMONTH($D131,0)),IF($G131="NNN",SUM(Expenses!JF$20:JF$24)*$F131,IF($G131="FSG",0,IF($G131="MG",SUMPRODUCT(Expenses!JF$20:JF$24,$I131:$I135)*$F131,MAX((Expenses!JF$20-$K131/12)*$J131*$F131,0)+MAX((Expenses!JF$21-$K132/12)*$J132*$F131,0)+MAX((Expenses!JF$22-$K133/12)*$J133*$F131,0)+MAX((Expenses!JF$23-$K134/12)*$J134*$F131,0)+MAX((Expenses!JF$24-$K135/12)*$J135*$F131,0)))),0)</f>
        <v>0</v>
      </c>
      <c r="JI297" s="154">
        <f>IF(AND(JI$165&lt;=$E131,JI$165&gt;=EOMONTH($D131,0)),IF($G131="NNN",SUM(Expenses!JG$20:JG$24)*$F131,IF($G131="FSG",0,IF($G131="MG",SUMPRODUCT(Expenses!JG$20:JG$24,$I131:$I135)*$F131,MAX((Expenses!JG$20-$K131/12)*$J131*$F131,0)+MAX((Expenses!JG$21-$K132/12)*$J132*$F131,0)+MAX((Expenses!JG$22-$K133/12)*$J133*$F131,0)+MAX((Expenses!JG$23-$K134/12)*$J134*$F131,0)+MAX((Expenses!JG$24-$K135/12)*$J135*$F131,0)))),0)</f>
        <v>0</v>
      </c>
      <c r="JJ297" s="154">
        <f>IF(AND(JJ$165&lt;=$E131,JJ$165&gt;=EOMONTH($D131,0)),IF($G131="NNN",SUM(Expenses!JH$20:JH$24)*$F131,IF($G131="FSG",0,IF($G131="MG",SUMPRODUCT(Expenses!JH$20:JH$24,$I131:$I135)*$F131,MAX((Expenses!JH$20-$K131/12)*$J131*$F131,0)+MAX((Expenses!JH$21-$K132/12)*$J132*$F131,0)+MAX((Expenses!JH$22-$K133/12)*$J133*$F131,0)+MAX((Expenses!JH$23-$K134/12)*$J134*$F131,0)+MAX((Expenses!JH$24-$K135/12)*$J135*$F131,0)))),0)</f>
        <v>0</v>
      </c>
      <c r="JK297" s="154">
        <f>IF(AND(JK$165&lt;=$E131,JK$165&gt;=EOMONTH($D131,0)),IF($G131="NNN",SUM(Expenses!JI$20:JI$24)*$F131,IF($G131="FSG",0,IF($G131="MG",SUMPRODUCT(Expenses!JI$20:JI$24,$I131:$I135)*$F131,MAX((Expenses!JI$20-$K131/12)*$J131*$F131,0)+MAX((Expenses!JI$21-$K132/12)*$J132*$F131,0)+MAX((Expenses!JI$22-$K133/12)*$J133*$F131,0)+MAX((Expenses!JI$23-$K134/12)*$J134*$F131,0)+MAX((Expenses!JI$24-$K135/12)*$J135*$F131,0)))),0)</f>
        <v>0</v>
      </c>
      <c r="JL297" s="154">
        <f>IF(AND(JL$165&lt;=$E131,JL$165&gt;=EOMONTH($D131,0)),IF($G131="NNN",SUM(Expenses!JJ$20:JJ$24)*$F131,IF($G131="FSG",0,IF($G131="MG",SUMPRODUCT(Expenses!JJ$20:JJ$24,$I131:$I135)*$F131,MAX((Expenses!JJ$20-$K131/12)*$J131*$F131,0)+MAX((Expenses!JJ$21-$K132/12)*$J132*$F131,0)+MAX((Expenses!JJ$22-$K133/12)*$J133*$F131,0)+MAX((Expenses!JJ$23-$K134/12)*$J134*$F131,0)+MAX((Expenses!JJ$24-$K135/12)*$J135*$F131,0)))),0)</f>
        <v>0</v>
      </c>
      <c r="JM297" s="154">
        <f>IF(AND(JM$165&lt;=$E131,JM$165&gt;=EOMONTH($D131,0)),IF($G131="NNN",SUM(Expenses!JK$20:JK$24)*$F131,IF($G131="FSG",0,IF($G131="MG",SUMPRODUCT(Expenses!JK$20:JK$24,$I131:$I135)*$F131,MAX((Expenses!JK$20-$K131/12)*$J131*$F131,0)+MAX((Expenses!JK$21-$K132/12)*$J132*$F131,0)+MAX((Expenses!JK$22-$K133/12)*$J133*$F131,0)+MAX((Expenses!JK$23-$K134/12)*$J134*$F131,0)+MAX((Expenses!JK$24-$K135/12)*$J135*$F131,0)))),0)</f>
        <v>0</v>
      </c>
      <c r="JN297" s="154">
        <f>IF(AND(JN$165&lt;=$E131,JN$165&gt;=EOMONTH($D131,0)),IF($G131="NNN",SUM(Expenses!JL$20:JL$24)*$F131,IF($G131="FSG",0,IF($G131="MG",SUMPRODUCT(Expenses!JL$20:JL$24,$I131:$I135)*$F131,MAX((Expenses!JL$20-$K131/12)*$J131*$F131,0)+MAX((Expenses!JL$21-$K132/12)*$J132*$F131,0)+MAX((Expenses!JL$22-$K133/12)*$J133*$F131,0)+MAX((Expenses!JL$23-$K134/12)*$J134*$F131,0)+MAX((Expenses!JL$24-$K135/12)*$J135*$F131,0)))),0)</f>
        <v>0</v>
      </c>
      <c r="JO297" s="154">
        <f>IF(AND(JO$165&lt;=$E131,JO$165&gt;=EOMONTH($D131,0)),IF($G131="NNN",SUM(Expenses!JM$20:JM$24)*$F131,IF($G131="FSG",0,IF($G131="MG",SUMPRODUCT(Expenses!JM$20:JM$24,$I131:$I135)*$F131,MAX((Expenses!JM$20-$K131/12)*$J131*$F131,0)+MAX((Expenses!JM$21-$K132/12)*$J132*$F131,0)+MAX((Expenses!JM$22-$K133/12)*$J133*$F131,0)+MAX((Expenses!JM$23-$K134/12)*$J134*$F131,0)+MAX((Expenses!JM$24-$K135/12)*$J135*$F131,0)))),0)</f>
        <v>0</v>
      </c>
      <c r="JP297" s="154">
        <f>IF(AND(JP$165&lt;=$E131,JP$165&gt;=EOMONTH($D131,0)),IF($G131="NNN",SUM(Expenses!JN$20:JN$24)*$F131,IF($G131="FSG",0,IF($G131="MG",SUMPRODUCT(Expenses!JN$20:JN$24,$I131:$I135)*$F131,MAX((Expenses!JN$20-$K131/12)*$J131*$F131,0)+MAX((Expenses!JN$21-$K132/12)*$J132*$F131,0)+MAX((Expenses!JN$22-$K133/12)*$J133*$F131,0)+MAX((Expenses!JN$23-$K134/12)*$J134*$F131,0)+MAX((Expenses!JN$24-$K135/12)*$J135*$F131,0)))),0)</f>
        <v>0</v>
      </c>
      <c r="JQ297" s="154">
        <f>IF(AND(JQ$165&lt;=$E131,JQ$165&gt;=EOMONTH($D131,0)),IF($G131="NNN",SUM(Expenses!JO$20:JO$24)*$F131,IF($G131="FSG",0,IF($G131="MG",SUMPRODUCT(Expenses!JO$20:JO$24,$I131:$I135)*$F131,MAX((Expenses!JO$20-$K131/12)*$J131*$F131,0)+MAX((Expenses!JO$21-$K132/12)*$J132*$F131,0)+MAX((Expenses!JO$22-$K133/12)*$J133*$F131,0)+MAX((Expenses!JO$23-$K134/12)*$J134*$F131,0)+MAX((Expenses!JO$24-$K135/12)*$J135*$F131,0)))),0)</f>
        <v>0</v>
      </c>
      <c r="JR297" s="154">
        <f>IF(AND(JR$165&lt;=$E131,JR$165&gt;=EOMONTH($D131,0)),IF($G131="NNN",SUM(Expenses!JP$20:JP$24)*$F131,IF($G131="FSG",0,IF($G131="MG",SUMPRODUCT(Expenses!JP$20:JP$24,$I131:$I135)*$F131,MAX((Expenses!JP$20-$K131/12)*$J131*$F131,0)+MAX((Expenses!JP$21-$K132/12)*$J132*$F131,0)+MAX((Expenses!JP$22-$K133/12)*$J133*$F131,0)+MAX((Expenses!JP$23-$K134/12)*$J134*$F131,0)+MAX((Expenses!JP$24-$K135/12)*$J135*$F131,0)))),0)</f>
        <v>0</v>
      </c>
      <c r="JS297" s="154">
        <f>IF(AND(JS$165&lt;=$E131,JS$165&gt;=EOMONTH($D131,0)),IF($G131="NNN",SUM(Expenses!JQ$20:JQ$24)*$F131,IF($G131="FSG",0,IF($G131="MG",SUMPRODUCT(Expenses!JQ$20:JQ$24,$I131:$I135)*$F131,MAX((Expenses!JQ$20-$K131/12)*$J131*$F131,0)+MAX((Expenses!JQ$21-$K132/12)*$J132*$F131,0)+MAX((Expenses!JQ$22-$K133/12)*$J133*$F131,0)+MAX((Expenses!JQ$23-$K134/12)*$J134*$F131,0)+MAX((Expenses!JQ$24-$K135/12)*$J135*$F131,0)))),0)</f>
        <v>0</v>
      </c>
      <c r="JT297" s="154">
        <f>IF(AND(JT$165&lt;=$E131,JT$165&gt;=EOMONTH($D131,0)),IF($G131="NNN",SUM(Expenses!JR$20:JR$24)*$F131,IF($G131="FSG",0,IF($G131="MG",SUMPRODUCT(Expenses!JR$20:JR$24,$I131:$I135)*$F131,MAX((Expenses!JR$20-$K131/12)*$J131*$F131,0)+MAX((Expenses!JR$21-$K132/12)*$J132*$F131,0)+MAX((Expenses!JR$22-$K133/12)*$J133*$F131,0)+MAX((Expenses!JR$23-$K134/12)*$J134*$F131,0)+MAX((Expenses!JR$24-$K135/12)*$J135*$F131,0)))),0)</f>
        <v>0</v>
      </c>
      <c r="JU297" s="154">
        <f>IF(AND(JU$165&lt;=$E131,JU$165&gt;=EOMONTH($D131,0)),IF($G131="NNN",SUM(Expenses!JS$20:JS$24)*$F131,IF($G131="FSG",0,IF($G131="MG",SUMPRODUCT(Expenses!JS$20:JS$24,$I131:$I135)*$F131,MAX((Expenses!JS$20-$K131/12)*$J131*$F131,0)+MAX((Expenses!JS$21-$K132/12)*$J132*$F131,0)+MAX((Expenses!JS$22-$K133/12)*$J133*$F131,0)+MAX((Expenses!JS$23-$K134/12)*$J134*$F131,0)+MAX((Expenses!JS$24-$K135/12)*$J135*$F131,0)))),0)</f>
        <v>0</v>
      </c>
      <c r="JV297" s="154">
        <f>IF(AND(JV$165&lt;=$E131,JV$165&gt;=EOMONTH($D131,0)),IF($G131="NNN",SUM(Expenses!JT$20:JT$24)*$F131,IF($G131="FSG",0,IF($G131="MG",SUMPRODUCT(Expenses!JT$20:JT$24,$I131:$I135)*$F131,MAX((Expenses!JT$20-$K131/12)*$J131*$F131,0)+MAX((Expenses!JT$21-$K132/12)*$J132*$F131,0)+MAX((Expenses!JT$22-$K133/12)*$J133*$F131,0)+MAX((Expenses!JT$23-$K134/12)*$J134*$F131,0)+MAX((Expenses!JT$24-$K135/12)*$J135*$F131,0)))),0)</f>
        <v>0</v>
      </c>
      <c r="JW297" s="154">
        <f>IF(AND(JW$165&lt;=$E131,JW$165&gt;=EOMONTH($D131,0)),IF($G131="NNN",SUM(Expenses!JU$20:JU$24)*$F131,IF($G131="FSG",0,IF($G131="MG",SUMPRODUCT(Expenses!JU$20:JU$24,$I131:$I135)*$F131,MAX((Expenses!JU$20-$K131/12)*$J131*$F131,0)+MAX((Expenses!JU$21-$K132/12)*$J132*$F131,0)+MAX((Expenses!JU$22-$K133/12)*$J133*$F131,0)+MAX((Expenses!JU$23-$K134/12)*$J134*$F131,0)+MAX((Expenses!JU$24-$K135/12)*$J135*$F131,0)))),0)</f>
        <v>0</v>
      </c>
      <c r="JX297" s="154">
        <f>IF(AND(JX$165&lt;=$E131,JX$165&gt;=EOMONTH($D131,0)),IF($G131="NNN",SUM(Expenses!JV$20:JV$24)*$F131,IF($G131="FSG",0,IF($G131="MG",SUMPRODUCT(Expenses!JV$20:JV$24,$I131:$I135)*$F131,MAX((Expenses!JV$20-$K131/12)*$J131*$F131,0)+MAX((Expenses!JV$21-$K132/12)*$J132*$F131,0)+MAX((Expenses!JV$22-$K133/12)*$J133*$F131,0)+MAX((Expenses!JV$23-$K134/12)*$J134*$F131,0)+MAX((Expenses!JV$24-$K135/12)*$J135*$F131,0)))),0)</f>
        <v>0</v>
      </c>
      <c r="JY297" s="154">
        <f>IF(AND(JY$165&lt;=$E131,JY$165&gt;=EOMONTH($D131,0)),IF($G131="NNN",SUM(Expenses!JW$20:JW$24)*$F131,IF($G131="FSG",0,IF($G131="MG",SUMPRODUCT(Expenses!JW$20:JW$24,$I131:$I135)*$F131,MAX((Expenses!JW$20-$K131/12)*$J131*$F131,0)+MAX((Expenses!JW$21-$K132/12)*$J132*$F131,0)+MAX((Expenses!JW$22-$K133/12)*$J133*$F131,0)+MAX((Expenses!JW$23-$K134/12)*$J134*$F131,0)+MAX((Expenses!JW$24-$K135/12)*$J135*$F131,0)))),0)</f>
        <v>0</v>
      </c>
      <c r="JZ297" s="154">
        <f>IF(AND(JZ$165&lt;=$E131,JZ$165&gt;=EOMONTH($D131,0)),IF($G131="NNN",SUM(Expenses!JX$20:JX$24)*$F131,IF($G131="FSG",0,IF($G131="MG",SUMPRODUCT(Expenses!JX$20:JX$24,$I131:$I135)*$F131,MAX((Expenses!JX$20-$K131/12)*$J131*$F131,0)+MAX((Expenses!JX$21-$K132/12)*$J132*$F131,0)+MAX((Expenses!JX$22-$K133/12)*$J133*$F131,0)+MAX((Expenses!JX$23-$K134/12)*$J134*$F131,0)+MAX((Expenses!JX$24-$K135/12)*$J135*$F131,0)))),0)</f>
        <v>0</v>
      </c>
      <c r="KA297" s="154">
        <f>IF(AND(KA$165&lt;=$E131,KA$165&gt;=EOMONTH($D131,0)),IF($G131="NNN",SUM(Expenses!JY$20:JY$24)*$F131,IF($G131="FSG",0,IF($G131="MG",SUMPRODUCT(Expenses!JY$20:JY$24,$I131:$I135)*$F131,MAX((Expenses!JY$20-$K131/12)*$J131*$F131,0)+MAX((Expenses!JY$21-$K132/12)*$J132*$F131,0)+MAX((Expenses!JY$22-$K133/12)*$J133*$F131,0)+MAX((Expenses!JY$23-$K134/12)*$J134*$F131,0)+MAX((Expenses!JY$24-$K135/12)*$J135*$F131,0)))),0)</f>
        <v>0</v>
      </c>
      <c r="KB297" s="154">
        <f>IF(AND(KB$165&lt;=$E131,KB$165&gt;=EOMONTH($D131,0)),IF($G131="NNN",SUM(Expenses!JZ$20:JZ$24)*$F131,IF($G131="FSG",0,IF($G131="MG",SUMPRODUCT(Expenses!JZ$20:JZ$24,$I131:$I135)*$F131,MAX((Expenses!JZ$20-$K131/12)*$J131*$F131,0)+MAX((Expenses!JZ$21-$K132/12)*$J132*$F131,0)+MAX((Expenses!JZ$22-$K133/12)*$J133*$F131,0)+MAX((Expenses!JZ$23-$K134/12)*$J134*$F131,0)+MAX((Expenses!JZ$24-$K135/12)*$J135*$F131,0)))),0)</f>
        <v>0</v>
      </c>
      <c r="KC297" s="154">
        <f>IF(AND(KC$165&lt;=$E131,KC$165&gt;=EOMONTH($D131,0)),IF($G131="NNN",SUM(Expenses!KA$20:KA$24)*$F131,IF($G131="FSG",0,IF($G131="MG",SUMPRODUCT(Expenses!KA$20:KA$24,$I131:$I135)*$F131,MAX((Expenses!KA$20-$K131/12)*$J131*$F131,0)+MAX((Expenses!KA$21-$K132/12)*$J132*$F131,0)+MAX((Expenses!KA$22-$K133/12)*$J133*$F131,0)+MAX((Expenses!KA$23-$K134/12)*$J134*$F131,0)+MAX((Expenses!KA$24-$K135/12)*$J135*$F131,0)))),0)</f>
        <v>0</v>
      </c>
      <c r="KD297" s="154">
        <f>IF(AND(KD$165&lt;=$E131,KD$165&gt;=EOMONTH($D131,0)),IF($G131="NNN",SUM(Expenses!KB$20:KB$24)*$F131,IF($G131="FSG",0,IF($G131="MG",SUMPRODUCT(Expenses!KB$20:KB$24,$I131:$I135)*$F131,MAX((Expenses!KB$20-$K131/12)*$J131*$F131,0)+MAX((Expenses!KB$21-$K132/12)*$J132*$F131,0)+MAX((Expenses!KB$22-$K133/12)*$J133*$F131,0)+MAX((Expenses!KB$23-$K134/12)*$J134*$F131,0)+MAX((Expenses!KB$24-$K135/12)*$J135*$F131,0)))),0)</f>
        <v>0</v>
      </c>
      <c r="KE297" s="154">
        <f>IF(AND(KE$165&lt;=$E131,KE$165&gt;=EOMONTH($D131,0)),IF($G131="NNN",SUM(Expenses!KC$20:KC$24)*$F131,IF($G131="FSG",0,IF($G131="MG",SUMPRODUCT(Expenses!KC$20:KC$24,$I131:$I135)*$F131,MAX((Expenses!KC$20-$K131/12)*$J131*$F131,0)+MAX((Expenses!KC$21-$K132/12)*$J132*$F131,0)+MAX((Expenses!KC$22-$K133/12)*$J133*$F131,0)+MAX((Expenses!KC$23-$K134/12)*$J134*$F131,0)+MAX((Expenses!KC$24-$K135/12)*$J135*$F131,0)))),0)</f>
        <v>0</v>
      </c>
      <c r="KF297" s="154">
        <f>IF(AND(KF$165&lt;=$E131,KF$165&gt;=EOMONTH($D131,0)),IF($G131="NNN",SUM(Expenses!KD$20:KD$24)*$F131,IF($G131="FSG",0,IF($G131="MG",SUMPRODUCT(Expenses!KD$20:KD$24,$I131:$I135)*$F131,MAX((Expenses!KD$20-$K131/12)*$J131*$F131,0)+MAX((Expenses!KD$21-$K132/12)*$J132*$F131,0)+MAX((Expenses!KD$22-$K133/12)*$J133*$F131,0)+MAX((Expenses!KD$23-$K134/12)*$J134*$F131,0)+MAX((Expenses!KD$24-$K135/12)*$J135*$F131,0)))),0)</f>
        <v>0</v>
      </c>
      <c r="KG297" s="154">
        <f>IF(AND(KG$165&lt;=$E131,KG$165&gt;=EOMONTH($D131,0)),IF($G131="NNN",SUM(Expenses!KE$20:KE$24)*$F131,IF($G131="FSG",0,IF($G131="MG",SUMPRODUCT(Expenses!KE$20:KE$24,$I131:$I135)*$F131,MAX((Expenses!KE$20-$K131/12)*$J131*$F131,0)+MAX((Expenses!KE$21-$K132/12)*$J132*$F131,0)+MAX((Expenses!KE$22-$K133/12)*$J133*$F131,0)+MAX((Expenses!KE$23-$K134/12)*$J134*$F131,0)+MAX((Expenses!KE$24-$K135/12)*$J135*$F131,0)))),0)</f>
        <v>0</v>
      </c>
      <c r="KH297" s="154">
        <f>IF(AND(KH$165&lt;=$E131,KH$165&gt;=EOMONTH($D131,0)),IF($G131="NNN",SUM(Expenses!KF$20:KF$24)*$F131,IF($G131="FSG",0,IF($G131="MG",SUMPRODUCT(Expenses!KF$20:KF$24,$I131:$I135)*$F131,MAX((Expenses!KF$20-$K131/12)*$J131*$F131,0)+MAX((Expenses!KF$21-$K132/12)*$J132*$F131,0)+MAX((Expenses!KF$22-$K133/12)*$J133*$F131,0)+MAX((Expenses!KF$23-$K134/12)*$J134*$F131,0)+MAX((Expenses!KF$24-$K135/12)*$J135*$F131,0)))),0)</f>
        <v>0</v>
      </c>
      <c r="KI297" s="154">
        <f>IF(AND(KI$165&lt;=$E131,KI$165&gt;=EOMONTH($D131,0)),IF($G131="NNN",SUM(Expenses!KG$20:KG$24)*$F131,IF($G131="FSG",0,IF($G131="MG",SUMPRODUCT(Expenses!KG$20:KG$24,$I131:$I135)*$F131,MAX((Expenses!KG$20-$K131/12)*$J131*$F131,0)+MAX((Expenses!KG$21-$K132/12)*$J132*$F131,0)+MAX((Expenses!KG$22-$K133/12)*$J133*$F131,0)+MAX((Expenses!KG$23-$K134/12)*$J134*$F131,0)+MAX((Expenses!KG$24-$K135/12)*$J135*$F131,0)))),0)</f>
        <v>0</v>
      </c>
      <c r="KJ297" s="154">
        <f>IF(AND(KJ$165&lt;=$E131,KJ$165&gt;=EOMONTH($D131,0)),IF($G131="NNN",SUM(Expenses!KH$20:KH$24)*$F131,IF($G131="FSG",0,IF($G131="MG",SUMPRODUCT(Expenses!KH$20:KH$24,$I131:$I135)*$F131,MAX((Expenses!KH$20-$K131/12)*$J131*$F131,0)+MAX((Expenses!KH$21-$K132/12)*$J132*$F131,0)+MAX((Expenses!KH$22-$K133/12)*$J133*$F131,0)+MAX((Expenses!KH$23-$K134/12)*$J134*$F131,0)+MAX((Expenses!KH$24-$K135/12)*$J135*$F131,0)))),0)</f>
        <v>0</v>
      </c>
      <c r="KK297" s="154">
        <f>IF(AND(KK$165&lt;=$E131,KK$165&gt;=EOMONTH($D131,0)),IF($G131="NNN",SUM(Expenses!KI$20:KI$24)*$F131,IF($G131="FSG",0,IF($G131="MG",SUMPRODUCT(Expenses!KI$20:KI$24,$I131:$I135)*$F131,MAX((Expenses!KI$20-$K131/12)*$J131*$F131,0)+MAX((Expenses!KI$21-$K132/12)*$J132*$F131,0)+MAX((Expenses!KI$22-$K133/12)*$J133*$F131,0)+MAX((Expenses!KI$23-$K134/12)*$J134*$F131,0)+MAX((Expenses!KI$24-$K135/12)*$J135*$F131,0)))),0)</f>
        <v>0</v>
      </c>
      <c r="KL297" s="154">
        <f>IF(AND(KL$165&lt;=$E131,KL$165&gt;=EOMONTH($D131,0)),IF($G131="NNN",SUM(Expenses!KJ$20:KJ$24)*$F131,IF($G131="FSG",0,IF($G131="MG",SUMPRODUCT(Expenses!KJ$20:KJ$24,$I131:$I135)*$F131,MAX((Expenses!KJ$20-$K131/12)*$J131*$F131,0)+MAX((Expenses!KJ$21-$K132/12)*$J132*$F131,0)+MAX((Expenses!KJ$22-$K133/12)*$J133*$F131,0)+MAX((Expenses!KJ$23-$K134/12)*$J134*$F131,0)+MAX((Expenses!KJ$24-$K135/12)*$J135*$F131,0)))),0)</f>
        <v>0</v>
      </c>
      <c r="KM297" s="154">
        <f>IF(AND(KM$165&lt;=$E131,KM$165&gt;=EOMONTH($D131,0)),IF($G131="NNN",SUM(Expenses!KK$20:KK$24)*$F131,IF($G131="FSG",0,IF($G131="MG",SUMPRODUCT(Expenses!KK$20:KK$24,$I131:$I135)*$F131,MAX((Expenses!KK$20-$K131/12)*$J131*$F131,0)+MAX((Expenses!KK$21-$K132/12)*$J132*$F131,0)+MAX((Expenses!KK$22-$K133/12)*$J133*$F131,0)+MAX((Expenses!KK$23-$K134/12)*$J134*$F131,0)+MAX((Expenses!KK$24-$K135/12)*$J135*$F131,0)))),0)</f>
        <v>0</v>
      </c>
      <c r="KN297" s="154">
        <f>IF(AND(KN$165&lt;=$E131,KN$165&gt;=EOMONTH($D131,0)),IF($G131="NNN",SUM(Expenses!KL$20:KL$24)*$F131,IF($G131="FSG",0,IF($G131="MG",SUMPRODUCT(Expenses!KL$20:KL$24,$I131:$I135)*$F131,MAX((Expenses!KL$20-$K131/12)*$J131*$F131,0)+MAX((Expenses!KL$21-$K132/12)*$J132*$F131,0)+MAX((Expenses!KL$22-$K133/12)*$J133*$F131,0)+MAX((Expenses!KL$23-$K134/12)*$J134*$F131,0)+MAX((Expenses!KL$24-$K135/12)*$J135*$F131,0)))),0)</f>
        <v>0</v>
      </c>
      <c r="KO297" s="154">
        <f>IF(AND(KO$165&lt;=$E131,KO$165&gt;=EOMONTH($D131,0)),IF($G131="NNN",SUM(Expenses!KM$20:KM$24)*$F131,IF($G131="FSG",0,IF($G131="MG",SUMPRODUCT(Expenses!KM$20:KM$24,$I131:$I135)*$F131,MAX((Expenses!KM$20-$K131/12)*$J131*$F131,0)+MAX((Expenses!KM$21-$K132/12)*$J132*$F131,0)+MAX((Expenses!KM$22-$K133/12)*$J133*$F131,0)+MAX((Expenses!KM$23-$K134/12)*$J134*$F131,0)+MAX((Expenses!KM$24-$K135/12)*$J135*$F131,0)))),0)</f>
        <v>0</v>
      </c>
      <c r="KP297" s="154">
        <f>IF(AND(KP$165&lt;=$E131,KP$165&gt;=EOMONTH($D131,0)),IF($G131="NNN",SUM(Expenses!KN$20:KN$24)*$F131,IF($G131="FSG",0,IF($G131="MG",SUMPRODUCT(Expenses!KN$20:KN$24,$I131:$I135)*$F131,MAX((Expenses!KN$20-$K131/12)*$J131*$F131,0)+MAX((Expenses!KN$21-$K132/12)*$J132*$F131,0)+MAX((Expenses!KN$22-$K133/12)*$J133*$F131,0)+MAX((Expenses!KN$23-$K134/12)*$J134*$F131,0)+MAX((Expenses!KN$24-$K135/12)*$J135*$F131,0)))),0)</f>
        <v>0</v>
      </c>
      <c r="KQ297" s="154">
        <f>IF(AND(KQ$165&lt;=$E131,KQ$165&gt;=EOMONTH($D131,0)),IF($G131="NNN",SUM(Expenses!KO$20:KO$24)*$F131,IF($G131="FSG",0,IF($G131="MG",SUMPRODUCT(Expenses!KO$20:KO$24,$I131:$I135)*$F131,MAX((Expenses!KO$20-$K131/12)*$J131*$F131,0)+MAX((Expenses!KO$21-$K132/12)*$J132*$F131,0)+MAX((Expenses!KO$22-$K133/12)*$J133*$F131,0)+MAX((Expenses!KO$23-$K134/12)*$J134*$F131,0)+MAX((Expenses!KO$24-$K135/12)*$J135*$F131,0)))),0)</f>
        <v>0</v>
      </c>
      <c r="KR297" s="154">
        <f>IF(AND(KR$165&lt;=$E131,KR$165&gt;=EOMONTH($D131,0)),IF($G131="NNN",SUM(Expenses!KP$20:KP$24)*$F131,IF($G131="FSG",0,IF($G131="MG",SUMPRODUCT(Expenses!KP$20:KP$24,$I131:$I135)*$F131,MAX((Expenses!KP$20-$K131/12)*$J131*$F131,0)+MAX((Expenses!KP$21-$K132/12)*$J132*$F131,0)+MAX((Expenses!KP$22-$K133/12)*$J133*$F131,0)+MAX((Expenses!KP$23-$K134/12)*$J134*$F131,0)+MAX((Expenses!KP$24-$K135/12)*$J135*$F131,0)))),0)</f>
        <v>0</v>
      </c>
      <c r="KS297" s="154">
        <f>IF(AND(KS$165&lt;=$E131,KS$165&gt;=EOMONTH($D131,0)),IF($G131="NNN",SUM(Expenses!KQ$20:KQ$24)*$F131,IF($G131="FSG",0,IF($G131="MG",SUMPRODUCT(Expenses!KQ$20:KQ$24,$I131:$I135)*$F131,MAX((Expenses!KQ$20-$K131/12)*$J131*$F131,0)+MAX((Expenses!KQ$21-$K132/12)*$J132*$F131,0)+MAX((Expenses!KQ$22-$K133/12)*$J133*$F131,0)+MAX((Expenses!KQ$23-$K134/12)*$J134*$F131,0)+MAX((Expenses!KQ$24-$K135/12)*$J135*$F131,0)))),0)</f>
        <v>0</v>
      </c>
      <c r="KT297" s="154">
        <f>IF(AND(KT$165&lt;=$E131,KT$165&gt;=EOMONTH($D131,0)),IF($G131="NNN",SUM(Expenses!KR$20:KR$24)*$F131,IF($G131="FSG",0,IF($G131="MG",SUMPRODUCT(Expenses!KR$20:KR$24,$I131:$I135)*$F131,MAX((Expenses!KR$20-$K131/12)*$J131*$F131,0)+MAX((Expenses!KR$21-$K132/12)*$J132*$F131,0)+MAX((Expenses!KR$22-$K133/12)*$J133*$F131,0)+MAX((Expenses!KR$23-$K134/12)*$J134*$F131,0)+MAX((Expenses!KR$24-$K135/12)*$J135*$F131,0)))),0)</f>
        <v>0</v>
      </c>
      <c r="KU297" s="154">
        <f>IF(AND(KU$165&lt;=$E131,KU$165&gt;=EOMONTH($D131,0)),IF($G131="NNN",SUM(Expenses!KS$20:KS$24)*$F131,IF($G131="FSG",0,IF($G131="MG",SUMPRODUCT(Expenses!KS$20:KS$24,$I131:$I135)*$F131,MAX((Expenses!KS$20-$K131/12)*$J131*$F131,0)+MAX((Expenses!KS$21-$K132/12)*$J132*$F131,0)+MAX((Expenses!KS$22-$K133/12)*$J133*$F131,0)+MAX((Expenses!KS$23-$K134/12)*$J134*$F131,0)+MAX((Expenses!KS$24-$K135/12)*$J135*$F131,0)))),0)</f>
        <v>0</v>
      </c>
      <c r="KV297" s="154">
        <f>IF(AND(KV$165&lt;=$E131,KV$165&gt;=EOMONTH($D131,0)),IF($G131="NNN",SUM(Expenses!KT$20:KT$24)*$F131,IF($G131="FSG",0,IF($G131="MG",SUMPRODUCT(Expenses!KT$20:KT$24,$I131:$I135)*$F131,MAX((Expenses!KT$20-$K131/12)*$J131*$F131,0)+MAX((Expenses!KT$21-$K132/12)*$J132*$F131,0)+MAX((Expenses!KT$22-$K133/12)*$J133*$F131,0)+MAX((Expenses!KT$23-$K134/12)*$J134*$F131,0)+MAX((Expenses!KT$24-$K135/12)*$J135*$F131,0)))),0)</f>
        <v>0</v>
      </c>
      <c r="KW297" s="154">
        <f>IF(AND(KW$165&lt;=$E131,KW$165&gt;=EOMONTH($D131,0)),IF($G131="NNN",SUM(Expenses!KU$20:KU$24)*$F131,IF($G131="FSG",0,IF($G131="MG",SUMPRODUCT(Expenses!KU$20:KU$24,$I131:$I135)*$F131,MAX((Expenses!KU$20-$K131/12)*$J131*$F131,0)+MAX((Expenses!KU$21-$K132/12)*$J132*$F131,0)+MAX((Expenses!KU$22-$K133/12)*$J133*$F131,0)+MAX((Expenses!KU$23-$K134/12)*$J134*$F131,0)+MAX((Expenses!KU$24-$K135/12)*$J135*$F131,0)))),0)</f>
        <v>0</v>
      </c>
      <c r="KX297" s="154">
        <f>IF(AND(KX$165&lt;=$E131,KX$165&gt;=EOMONTH($D131,0)),IF($G131="NNN",SUM(Expenses!KV$20:KV$24)*$F131,IF($G131="FSG",0,IF($G131="MG",SUMPRODUCT(Expenses!KV$20:KV$24,$I131:$I135)*$F131,MAX((Expenses!KV$20-$K131/12)*$J131*$F131,0)+MAX((Expenses!KV$21-$K132/12)*$J132*$F131,0)+MAX((Expenses!KV$22-$K133/12)*$J133*$F131,0)+MAX((Expenses!KV$23-$K134/12)*$J134*$F131,0)+MAX((Expenses!KV$24-$K135/12)*$J135*$F131,0)))),0)</f>
        <v>0</v>
      </c>
      <c r="KY297" s="154">
        <f>IF(AND(KY$165&lt;=$E131,KY$165&gt;=EOMONTH($D131,0)),IF($G131="NNN",SUM(Expenses!KW$20:KW$24)*$F131,IF($G131="FSG",0,IF($G131="MG",SUMPRODUCT(Expenses!KW$20:KW$24,$I131:$I135)*$F131,MAX((Expenses!KW$20-$K131/12)*$J131*$F131,0)+MAX((Expenses!KW$21-$K132/12)*$J132*$F131,0)+MAX((Expenses!KW$22-$K133/12)*$J133*$F131,0)+MAX((Expenses!KW$23-$K134/12)*$J134*$F131,0)+MAX((Expenses!KW$24-$K135/12)*$J135*$F131,0)))),0)</f>
        <v>0</v>
      </c>
      <c r="KZ297" s="154">
        <f>IF(AND(KZ$165&lt;=$E131,KZ$165&gt;=EOMONTH($D131,0)),IF($G131="NNN",SUM(Expenses!KX$20:KX$24)*$F131,IF($G131="FSG",0,IF($G131="MG",SUMPRODUCT(Expenses!KX$20:KX$24,$I131:$I135)*$F131,MAX((Expenses!KX$20-$K131/12)*$J131*$F131,0)+MAX((Expenses!KX$21-$K132/12)*$J132*$F131,0)+MAX((Expenses!KX$22-$K133/12)*$J133*$F131,0)+MAX((Expenses!KX$23-$K134/12)*$J134*$F131,0)+MAX((Expenses!KX$24-$K135/12)*$J135*$F131,0)))),0)</f>
        <v>0</v>
      </c>
      <c r="LA297" s="154">
        <f>IF(AND(LA$165&lt;=$E131,LA$165&gt;=EOMONTH($D131,0)),IF($G131="NNN",SUM(Expenses!KY$20:KY$24)*$F131,IF($G131="FSG",0,IF($G131="MG",SUMPRODUCT(Expenses!KY$20:KY$24,$I131:$I135)*$F131,MAX((Expenses!KY$20-$K131/12)*$J131*$F131,0)+MAX((Expenses!KY$21-$K132/12)*$J132*$F131,0)+MAX((Expenses!KY$22-$K133/12)*$J133*$F131,0)+MAX((Expenses!KY$23-$K134/12)*$J134*$F131,0)+MAX((Expenses!KY$24-$K135/12)*$J135*$F131,0)))),0)</f>
        <v>0</v>
      </c>
      <c r="LB297" s="154">
        <f>IF(AND(LB$165&lt;=$E131,LB$165&gt;=EOMONTH($D131,0)),IF($G131="NNN",SUM(Expenses!KZ$20:KZ$24)*$F131,IF($G131="FSG",0,IF($G131="MG",SUMPRODUCT(Expenses!KZ$20:KZ$24,$I131:$I135)*$F131,MAX((Expenses!KZ$20-$K131/12)*$J131*$F131,0)+MAX((Expenses!KZ$21-$K132/12)*$J132*$F131,0)+MAX((Expenses!KZ$22-$K133/12)*$J133*$F131,0)+MAX((Expenses!KZ$23-$K134/12)*$J134*$F131,0)+MAX((Expenses!KZ$24-$K135/12)*$J135*$F131,0)))),0)</f>
        <v>0</v>
      </c>
      <c r="LC297" s="154">
        <f>IF(AND(LC$165&lt;=$E131,LC$165&gt;=EOMONTH($D131,0)),IF($G131="NNN",SUM(Expenses!LA$20:LA$24)*$F131,IF($G131="FSG",0,IF($G131="MG",SUMPRODUCT(Expenses!LA$20:LA$24,$I131:$I135)*$F131,MAX((Expenses!LA$20-$K131/12)*$J131*$F131,0)+MAX((Expenses!LA$21-$K132/12)*$J132*$F131,0)+MAX((Expenses!LA$22-$K133/12)*$J133*$F131,0)+MAX((Expenses!LA$23-$K134/12)*$J134*$F131,0)+MAX((Expenses!LA$24-$K135/12)*$J135*$F131,0)))),0)</f>
        <v>0</v>
      </c>
      <c r="LD297" s="154">
        <f>IF(AND(LD$165&lt;=$E131,LD$165&gt;=EOMONTH($D131,0)),IF($G131="NNN",SUM(Expenses!LB$20:LB$24)*$F131,IF($G131="FSG",0,IF($G131="MG",SUMPRODUCT(Expenses!LB$20:LB$24,$I131:$I135)*$F131,MAX((Expenses!LB$20-$K131/12)*$J131*$F131,0)+MAX((Expenses!LB$21-$K132/12)*$J132*$F131,0)+MAX((Expenses!LB$22-$K133/12)*$J133*$F131,0)+MAX((Expenses!LB$23-$K134/12)*$J134*$F131,0)+MAX((Expenses!LB$24-$K135/12)*$J135*$F131,0)))),0)</f>
        <v>0</v>
      </c>
      <c r="LE297" s="154">
        <f>IF(AND(LE$165&lt;=$E131,LE$165&gt;=EOMONTH($D131,0)),IF($G131="NNN",SUM(Expenses!LC$20:LC$24)*$F131,IF($G131="FSG",0,IF($G131="MG",SUMPRODUCT(Expenses!LC$20:LC$24,$I131:$I135)*$F131,MAX((Expenses!LC$20-$K131/12)*$J131*$F131,0)+MAX((Expenses!LC$21-$K132/12)*$J132*$F131,0)+MAX((Expenses!LC$22-$K133/12)*$J133*$F131,0)+MAX((Expenses!LC$23-$K134/12)*$J134*$F131,0)+MAX((Expenses!LC$24-$K135/12)*$J135*$F131,0)))),0)</f>
        <v>0</v>
      </c>
      <c r="LF297" s="154">
        <f>IF(AND(LF$165&lt;=$E131,LF$165&gt;=EOMONTH($D131,0)),IF($G131="NNN",SUM(Expenses!LD$20:LD$24)*$F131,IF($G131="FSG",0,IF($G131="MG",SUMPRODUCT(Expenses!LD$20:LD$24,$I131:$I135)*$F131,MAX((Expenses!LD$20-$K131/12)*$J131*$F131,0)+MAX((Expenses!LD$21-$K132/12)*$J132*$F131,0)+MAX((Expenses!LD$22-$K133/12)*$J133*$F131,0)+MAX((Expenses!LD$23-$K134/12)*$J134*$F131,0)+MAX((Expenses!LD$24-$K135/12)*$J135*$F131,0)))),0)</f>
        <v>0</v>
      </c>
      <c r="LG297" s="154">
        <f>IF(AND(LG$165&lt;=$E131,LG$165&gt;=EOMONTH($D131,0)),IF($G131="NNN",SUM(Expenses!LE$20:LE$24)*$F131,IF($G131="FSG",0,IF($G131="MG",SUMPRODUCT(Expenses!LE$20:LE$24,$I131:$I135)*$F131,MAX((Expenses!LE$20-$K131/12)*$J131*$F131,0)+MAX((Expenses!LE$21-$K132/12)*$J132*$F131,0)+MAX((Expenses!LE$22-$K133/12)*$J133*$F131,0)+MAX((Expenses!LE$23-$K134/12)*$J134*$F131,0)+MAX((Expenses!LE$24-$K135/12)*$J135*$F131,0)))),0)</f>
        <v>0</v>
      </c>
      <c r="LH297" s="154">
        <f>IF(AND(LH$165&lt;=$E131,LH$165&gt;=EOMONTH($D131,0)),IF($G131="NNN",SUM(Expenses!LF$20:LF$24)*$F131,IF($G131="FSG",0,IF($G131="MG",SUMPRODUCT(Expenses!LF$20:LF$24,$I131:$I135)*$F131,MAX((Expenses!LF$20-$K131/12)*$J131*$F131,0)+MAX((Expenses!LF$21-$K132/12)*$J132*$F131,0)+MAX((Expenses!LF$22-$K133/12)*$J133*$F131,0)+MAX((Expenses!LF$23-$K134/12)*$J134*$F131,0)+MAX((Expenses!LF$24-$K135/12)*$J135*$F131,0)))),0)</f>
        <v>0</v>
      </c>
      <c r="LI297" s="154">
        <f>IF(AND(LI$165&lt;=$E131,LI$165&gt;=EOMONTH($D131,0)),IF($G131="NNN",SUM(Expenses!LG$20:LG$24)*$F131,IF($G131="FSG",0,IF($G131="MG",SUMPRODUCT(Expenses!LG$20:LG$24,$I131:$I135)*$F131,MAX((Expenses!LG$20-$K131/12)*$J131*$F131,0)+MAX((Expenses!LG$21-$K132/12)*$J132*$F131,0)+MAX((Expenses!LG$22-$K133/12)*$J133*$F131,0)+MAX((Expenses!LG$23-$K134/12)*$J134*$F131,0)+MAX((Expenses!LG$24-$K135/12)*$J135*$F131,0)))),0)</f>
        <v>0</v>
      </c>
      <c r="LJ297" s="154">
        <f>IF(AND(LJ$165&lt;=$E131,LJ$165&gt;=EOMONTH($D131,0)),IF($G131="NNN",SUM(Expenses!LH$20:LH$24)*$F131,IF($G131="FSG",0,IF($G131="MG",SUMPRODUCT(Expenses!LH$20:LH$24,$I131:$I135)*$F131,MAX((Expenses!LH$20-$K131/12)*$J131*$F131,0)+MAX((Expenses!LH$21-$K132/12)*$J132*$F131,0)+MAX((Expenses!LH$22-$K133/12)*$J133*$F131,0)+MAX((Expenses!LH$23-$K134/12)*$J134*$F131,0)+MAX((Expenses!LH$24-$K135/12)*$J135*$F131,0)))),0)</f>
        <v>0</v>
      </c>
      <c r="LK297" s="154">
        <f>IF(AND(LK$165&lt;=$E131,LK$165&gt;=EOMONTH($D131,0)),IF($G131="NNN",SUM(Expenses!LI$20:LI$24)*$F131,IF($G131="FSG",0,IF($G131="MG",SUMPRODUCT(Expenses!LI$20:LI$24,$I131:$I135)*$F131,MAX((Expenses!LI$20-$K131/12)*$J131*$F131,0)+MAX((Expenses!LI$21-$K132/12)*$J132*$F131,0)+MAX((Expenses!LI$22-$K133/12)*$J133*$F131,0)+MAX((Expenses!LI$23-$K134/12)*$J134*$F131,0)+MAX((Expenses!LI$24-$K135/12)*$J135*$F131,0)))),0)</f>
        <v>0</v>
      </c>
      <c r="LL297" s="154">
        <f>IF(AND(LL$165&lt;=$E131,LL$165&gt;=EOMONTH($D131,0)),IF($G131="NNN",SUM(Expenses!LJ$20:LJ$24)*$F131,IF($G131="FSG",0,IF($G131="MG",SUMPRODUCT(Expenses!LJ$20:LJ$24,$I131:$I135)*$F131,MAX((Expenses!LJ$20-$K131/12)*$J131*$F131,0)+MAX((Expenses!LJ$21-$K132/12)*$J132*$F131,0)+MAX((Expenses!LJ$22-$K133/12)*$J133*$F131,0)+MAX((Expenses!LJ$23-$K134/12)*$J134*$F131,0)+MAX((Expenses!LJ$24-$K135/12)*$J135*$F131,0)))),0)</f>
        <v>0</v>
      </c>
      <c r="LM297" s="154">
        <f>IF(AND(LM$165&lt;=$E131,LM$165&gt;=EOMONTH($D131,0)),IF($G131="NNN",SUM(Expenses!LK$20:LK$24)*$F131,IF($G131="FSG",0,IF($G131="MG",SUMPRODUCT(Expenses!LK$20:LK$24,$I131:$I135)*$F131,MAX((Expenses!LK$20-$K131/12)*$J131*$F131,0)+MAX((Expenses!LK$21-$K132/12)*$J132*$F131,0)+MAX((Expenses!LK$22-$K133/12)*$J133*$F131,0)+MAX((Expenses!LK$23-$K134/12)*$J134*$F131,0)+MAX((Expenses!LK$24-$K135/12)*$J135*$F131,0)))),0)</f>
        <v>0</v>
      </c>
      <c r="LN297" s="154">
        <f>IF(AND(LN$165&lt;=$E131,LN$165&gt;=EOMONTH($D131,0)),IF($G131="NNN",SUM(Expenses!LL$20:LL$24)*$F131,IF($G131="FSG",0,IF($G131="MG",SUMPRODUCT(Expenses!LL$20:LL$24,$I131:$I135)*$F131,MAX((Expenses!LL$20-$K131/12)*$J131*$F131,0)+MAX((Expenses!LL$21-$K132/12)*$J132*$F131,0)+MAX((Expenses!LL$22-$K133/12)*$J133*$F131,0)+MAX((Expenses!LL$23-$K134/12)*$J134*$F131,0)+MAX((Expenses!LL$24-$K135/12)*$J135*$F131,0)))),0)</f>
        <v>0</v>
      </c>
      <c r="LO297" s="154">
        <f>IF(AND(LO$165&lt;=$E131,LO$165&gt;=EOMONTH($D131,0)),IF($G131="NNN",SUM(Expenses!LM$20:LM$24)*$F131,IF($G131="FSG",0,IF($G131="MG",SUMPRODUCT(Expenses!LM$20:LM$24,$I131:$I135)*$F131,MAX((Expenses!LM$20-$K131/12)*$J131*$F131,0)+MAX((Expenses!LM$21-$K132/12)*$J132*$F131,0)+MAX((Expenses!LM$22-$K133/12)*$J133*$F131,0)+MAX((Expenses!LM$23-$K134/12)*$J134*$F131,0)+MAX((Expenses!LM$24-$K135/12)*$J135*$F131,0)))),0)</f>
        <v>0</v>
      </c>
      <c r="LP297" s="154">
        <f>IF(AND(LP$165&lt;=$E131,LP$165&gt;=EOMONTH($D131,0)),IF($G131="NNN",SUM(Expenses!LN$20:LN$24)*$F131,IF($G131="FSG",0,IF($G131="MG",SUMPRODUCT(Expenses!LN$20:LN$24,$I131:$I135)*$F131,MAX((Expenses!LN$20-$K131/12)*$J131*$F131,0)+MAX((Expenses!LN$21-$K132/12)*$J132*$F131,0)+MAX((Expenses!LN$22-$K133/12)*$J133*$F131,0)+MAX((Expenses!LN$23-$K134/12)*$J134*$F131,0)+MAX((Expenses!LN$24-$K135/12)*$J135*$F131,0)))),0)</f>
        <v>0</v>
      </c>
      <c r="LQ297" s="154">
        <f>IF(AND(LQ$165&lt;=$E131,LQ$165&gt;=EOMONTH($D131,0)),IF($G131="NNN",SUM(Expenses!LO$20:LO$24)*$F131,IF($G131="FSG",0,IF($G131="MG",SUMPRODUCT(Expenses!LO$20:LO$24,$I131:$I135)*$F131,MAX((Expenses!LO$20-$K131/12)*$J131*$F131,0)+MAX((Expenses!LO$21-$K132/12)*$J132*$F131,0)+MAX((Expenses!LO$22-$K133/12)*$J133*$F131,0)+MAX((Expenses!LO$23-$K134/12)*$J134*$F131,0)+MAX((Expenses!LO$24-$K135/12)*$J135*$F131,0)))),0)</f>
        <v>0</v>
      </c>
      <c r="LR297" s="154">
        <f>IF(AND(LR$165&lt;=$E131,LR$165&gt;=EOMONTH($D131,0)),IF($G131="NNN",SUM(Expenses!LP$20:LP$24)*$F131,IF($G131="FSG",0,IF($G131="MG",SUMPRODUCT(Expenses!LP$20:LP$24,$I131:$I135)*$F131,MAX((Expenses!LP$20-$K131/12)*$J131*$F131,0)+MAX((Expenses!LP$21-$K132/12)*$J132*$F131,0)+MAX((Expenses!LP$22-$K133/12)*$J133*$F131,0)+MAX((Expenses!LP$23-$K134/12)*$J134*$F131,0)+MAX((Expenses!LP$24-$K135/12)*$J135*$F131,0)))),0)</f>
        <v>0</v>
      </c>
      <c r="LS297" s="154">
        <f>IF(AND(LS$165&lt;=$E131,LS$165&gt;=EOMONTH($D131,0)),IF($G131="NNN",SUM(Expenses!LQ$20:LQ$24)*$F131,IF($G131="FSG",0,IF($G131="MG",SUMPRODUCT(Expenses!LQ$20:LQ$24,$I131:$I135)*$F131,MAX((Expenses!LQ$20-$K131/12)*$J131*$F131,0)+MAX((Expenses!LQ$21-$K132/12)*$J132*$F131,0)+MAX((Expenses!LQ$22-$K133/12)*$J133*$F131,0)+MAX((Expenses!LQ$23-$K134/12)*$J134*$F131,0)+MAX((Expenses!LQ$24-$K135/12)*$J135*$F131,0)))),0)</f>
        <v>0</v>
      </c>
      <c r="LT297" s="154">
        <f>IF(AND(LT$165&lt;=$E131,LT$165&gt;=EOMONTH($D131,0)),IF($G131="NNN",SUM(Expenses!LR$20:LR$24)*$F131,IF($G131="FSG",0,IF($G131="MG",SUMPRODUCT(Expenses!LR$20:LR$24,$I131:$I135)*$F131,MAX((Expenses!LR$20-$K131/12)*$J131*$F131,0)+MAX((Expenses!LR$21-$K132/12)*$J132*$F131,0)+MAX((Expenses!LR$22-$K133/12)*$J133*$F131,0)+MAX((Expenses!LR$23-$K134/12)*$J134*$F131,0)+MAX((Expenses!LR$24-$K135/12)*$J135*$F131,0)))),0)</f>
        <v>0</v>
      </c>
      <c r="LU297" s="154">
        <f>IF(AND(LU$165&lt;=$E131,LU$165&gt;=EOMONTH($D131,0)),IF($G131="NNN",SUM(Expenses!LS$20:LS$24)*$F131,IF($G131="FSG",0,IF($G131="MG",SUMPRODUCT(Expenses!LS$20:LS$24,$I131:$I135)*$F131,MAX((Expenses!LS$20-$K131/12)*$J131*$F131,0)+MAX((Expenses!LS$21-$K132/12)*$J132*$F131,0)+MAX((Expenses!LS$22-$K133/12)*$J133*$F131,0)+MAX((Expenses!LS$23-$K134/12)*$J134*$F131,0)+MAX((Expenses!LS$24-$K135/12)*$J135*$F131,0)))),0)</f>
        <v>0</v>
      </c>
      <c r="LV297" s="154">
        <f>IF(AND(LV$165&lt;=$E131,LV$165&gt;=EOMONTH($D131,0)),IF($G131="NNN",SUM(Expenses!LT$20:LT$24)*$F131,IF($G131="FSG",0,IF($G131="MG",SUMPRODUCT(Expenses!LT$20:LT$24,$I131:$I135)*$F131,MAX((Expenses!LT$20-$K131/12)*$J131*$F131,0)+MAX((Expenses!LT$21-$K132/12)*$J132*$F131,0)+MAX((Expenses!LT$22-$K133/12)*$J133*$F131,0)+MAX((Expenses!LT$23-$K134/12)*$J134*$F131,0)+MAX((Expenses!LT$24-$K135/12)*$J135*$F131,0)))),0)</f>
        <v>0</v>
      </c>
      <c r="LW297" s="154">
        <f>IF(AND(LW$165&lt;=$E131,LW$165&gt;=EOMONTH($D131,0)),IF($G131="NNN",SUM(Expenses!LU$20:LU$24)*$F131,IF($G131="FSG",0,IF($G131="MG",SUMPRODUCT(Expenses!LU$20:LU$24,$I131:$I135)*$F131,MAX((Expenses!LU$20-$K131/12)*$J131*$F131,0)+MAX((Expenses!LU$21-$K132/12)*$J132*$F131,0)+MAX((Expenses!LU$22-$K133/12)*$J133*$F131,0)+MAX((Expenses!LU$23-$K134/12)*$J134*$F131,0)+MAX((Expenses!LU$24-$K135/12)*$J135*$F131,0)))),0)</f>
        <v>0</v>
      </c>
      <c r="LX297" s="154">
        <f>IF(AND(LX$165&lt;=$E131,LX$165&gt;=EOMONTH($D131,0)),IF($G131="NNN",SUM(Expenses!LV$20:LV$24)*$F131,IF($G131="FSG",0,IF($G131="MG",SUMPRODUCT(Expenses!LV$20:LV$24,$I131:$I135)*$F131,MAX((Expenses!LV$20-$K131/12)*$J131*$F131,0)+MAX((Expenses!LV$21-$K132/12)*$J132*$F131,0)+MAX((Expenses!LV$22-$K133/12)*$J133*$F131,0)+MAX((Expenses!LV$23-$K134/12)*$J134*$F131,0)+MAX((Expenses!LV$24-$K135/12)*$J135*$F131,0)))),0)</f>
        <v>0</v>
      </c>
      <c r="LY297" s="154">
        <f>IF(AND(LY$165&lt;=$E131,LY$165&gt;=EOMONTH($D131,0)),IF($G131="NNN",SUM(Expenses!LW$20:LW$24)*$F131,IF($G131="FSG",0,IF($G131="MG",SUMPRODUCT(Expenses!LW$20:LW$24,$I131:$I135)*$F131,MAX((Expenses!LW$20-$K131/12)*$J131*$F131,0)+MAX((Expenses!LW$21-$K132/12)*$J132*$F131,0)+MAX((Expenses!LW$22-$K133/12)*$J133*$F131,0)+MAX((Expenses!LW$23-$K134/12)*$J134*$F131,0)+MAX((Expenses!LW$24-$K135/12)*$J135*$F131,0)))),0)</f>
        <v>0</v>
      </c>
      <c r="LZ297" s="154">
        <f>IF(AND(LZ$165&lt;=$E131,LZ$165&gt;=EOMONTH($D131,0)),IF($G131="NNN",SUM(Expenses!LX$20:LX$24)*$F131,IF($G131="FSG",0,IF($G131="MG",SUMPRODUCT(Expenses!LX$20:LX$24,$I131:$I135)*$F131,MAX((Expenses!LX$20-$K131/12)*$J131*$F131,0)+MAX((Expenses!LX$21-$K132/12)*$J132*$F131,0)+MAX((Expenses!LX$22-$K133/12)*$J133*$F131,0)+MAX((Expenses!LX$23-$K134/12)*$J134*$F131,0)+MAX((Expenses!LX$24-$K135/12)*$J135*$F131,0)))),0)</f>
        <v>0</v>
      </c>
      <c r="MA297" s="154">
        <f>IF(AND(MA$165&lt;=$E131,MA$165&gt;=EOMONTH($D131,0)),IF($G131="NNN",SUM(Expenses!LY$20:LY$24)*$F131,IF($G131="FSG",0,IF($G131="MG",SUMPRODUCT(Expenses!LY$20:LY$24,$I131:$I135)*$F131,MAX((Expenses!LY$20-$K131/12)*$J131*$F131,0)+MAX((Expenses!LY$21-$K132/12)*$J132*$F131,0)+MAX((Expenses!LY$22-$K133/12)*$J133*$F131,0)+MAX((Expenses!LY$23-$K134/12)*$J134*$F131,0)+MAX((Expenses!LY$24-$K135/12)*$J135*$F131,0)))),0)</f>
        <v>0</v>
      </c>
      <c r="MB297" s="154">
        <f>IF(AND(MB$165&lt;=$E131,MB$165&gt;=EOMONTH($D131,0)),IF($G131="NNN",SUM(Expenses!LZ$20:LZ$24)*$F131,IF($G131="FSG",0,IF($G131="MG",SUMPRODUCT(Expenses!LZ$20:LZ$24,$I131:$I135)*$F131,MAX((Expenses!LZ$20-$K131/12)*$J131*$F131,0)+MAX((Expenses!LZ$21-$K132/12)*$J132*$F131,0)+MAX((Expenses!LZ$22-$K133/12)*$J133*$F131,0)+MAX((Expenses!LZ$23-$K134/12)*$J134*$F131,0)+MAX((Expenses!LZ$24-$K135/12)*$J135*$F131,0)))),0)</f>
        <v>0</v>
      </c>
      <c r="MC297" s="154">
        <f>IF(AND(MC$165&lt;=$E131,MC$165&gt;=EOMONTH($D131,0)),IF($G131="NNN",SUM(Expenses!MA$20:MA$24)*$F131,IF($G131="FSG",0,IF($G131="MG",SUMPRODUCT(Expenses!MA$20:MA$24,$I131:$I135)*$F131,MAX((Expenses!MA$20-$K131/12)*$J131*$F131,0)+MAX((Expenses!MA$21-$K132/12)*$J132*$F131,0)+MAX((Expenses!MA$22-$K133/12)*$J133*$F131,0)+MAX((Expenses!MA$23-$K134/12)*$J134*$F131,0)+MAX((Expenses!MA$24-$K135/12)*$J135*$F131,0)))),0)</f>
        <v>0</v>
      </c>
      <c r="MD297" s="154">
        <f>IF(AND(MD$165&lt;=$E131,MD$165&gt;=EOMONTH($D131,0)),IF($G131="NNN",SUM(Expenses!MB$20:MB$24)*$F131,IF($G131="FSG",0,IF($G131="MG",SUMPRODUCT(Expenses!MB$20:MB$24,$I131:$I135)*$F131,MAX((Expenses!MB$20-$K131/12)*$J131*$F131,0)+MAX((Expenses!MB$21-$K132/12)*$J132*$F131,0)+MAX((Expenses!MB$22-$K133/12)*$J133*$F131,0)+MAX((Expenses!MB$23-$K134/12)*$J134*$F131,0)+MAX((Expenses!MB$24-$K135/12)*$J135*$F131,0)))),0)</f>
        <v>0</v>
      </c>
      <c r="ME297" s="154">
        <f>IF(AND(ME$165&lt;=$E131,ME$165&gt;=EOMONTH($D131,0)),IF($G131="NNN",SUM(Expenses!MC$20:MC$24)*$F131,IF($G131="FSG",0,IF($G131="MG",SUMPRODUCT(Expenses!MC$20:MC$24,$I131:$I135)*$F131,MAX((Expenses!MC$20-$K131/12)*$J131*$F131,0)+MAX((Expenses!MC$21-$K132/12)*$J132*$F131,0)+MAX((Expenses!MC$22-$K133/12)*$J133*$F131,0)+MAX((Expenses!MC$23-$K134/12)*$J134*$F131,0)+MAX((Expenses!MC$24-$K135/12)*$J135*$F131,0)))),0)</f>
        <v>0</v>
      </c>
      <c r="MF297" s="154">
        <f>IF(AND(MF$165&lt;=$E131,MF$165&gt;=EOMONTH($D131,0)),IF($G131="NNN",SUM(Expenses!MD$20:MD$24)*$F131,IF($G131="FSG",0,IF($G131="MG",SUMPRODUCT(Expenses!MD$20:MD$24,$I131:$I135)*$F131,MAX((Expenses!MD$20-$K131/12)*$J131*$F131,0)+MAX((Expenses!MD$21-$K132/12)*$J132*$F131,0)+MAX((Expenses!MD$22-$K133/12)*$J133*$F131,0)+MAX((Expenses!MD$23-$K134/12)*$J134*$F131,0)+MAX((Expenses!MD$24-$K135/12)*$J135*$F131,0)))),0)</f>
        <v>0</v>
      </c>
      <c r="MG297" s="154">
        <f>IF(AND(MG$165&lt;=$E131,MG$165&gt;=EOMONTH($D131,0)),IF($G131="NNN",SUM(Expenses!ME$20:ME$24)*$F131,IF($G131="FSG",0,IF($G131="MG",SUMPRODUCT(Expenses!ME$20:ME$24,$I131:$I135)*$F131,MAX((Expenses!ME$20-$K131/12)*$J131*$F131,0)+MAX((Expenses!ME$21-$K132/12)*$J132*$F131,0)+MAX((Expenses!ME$22-$K133/12)*$J133*$F131,0)+MAX((Expenses!ME$23-$K134/12)*$J134*$F131,0)+MAX((Expenses!ME$24-$K135/12)*$J135*$F131,0)))),0)</f>
        <v>0</v>
      </c>
      <c r="MH297" s="154">
        <f>IF(AND(MH$165&lt;=$E131,MH$165&gt;=EOMONTH($D131,0)),IF($G131="NNN",SUM(Expenses!MF$20:MF$24)*$F131,IF($G131="FSG",0,IF($G131="MG",SUMPRODUCT(Expenses!MF$20:MF$24,$I131:$I135)*$F131,MAX((Expenses!MF$20-$K131/12)*$J131*$F131,0)+MAX((Expenses!MF$21-$K132/12)*$J132*$F131,0)+MAX((Expenses!MF$22-$K133/12)*$J133*$F131,0)+MAX((Expenses!MF$23-$K134/12)*$J134*$F131,0)+MAX((Expenses!MF$24-$K135/12)*$J135*$F131,0)))),0)</f>
        <v>0</v>
      </c>
      <c r="MI297" s="154">
        <f>IF(AND(MI$165&lt;=$E131,MI$165&gt;=EOMONTH($D131,0)),IF($G131="NNN",SUM(Expenses!MG$20:MG$24)*$F131,IF($G131="FSG",0,IF($G131="MG",SUMPRODUCT(Expenses!MG$20:MG$24,$I131:$I135)*$F131,MAX((Expenses!MG$20-$K131/12)*$J131*$F131,0)+MAX((Expenses!MG$21-$K132/12)*$J132*$F131,0)+MAX((Expenses!MG$22-$K133/12)*$J133*$F131,0)+MAX((Expenses!MG$23-$K134/12)*$J134*$F131,0)+MAX((Expenses!MG$24-$K135/12)*$J135*$F131,0)))),0)</f>
        <v>0</v>
      </c>
      <c r="MJ297" s="154">
        <f>IF(AND(MJ$165&lt;=$E131,MJ$165&gt;=EOMONTH($D131,0)),IF($G131="NNN",SUM(Expenses!MH$20:MH$24)*$F131,IF($G131="FSG",0,IF($G131="MG",SUMPRODUCT(Expenses!MH$20:MH$24,$I131:$I135)*$F131,MAX((Expenses!MH$20-$K131/12)*$J131*$F131,0)+MAX((Expenses!MH$21-$K132/12)*$J132*$F131,0)+MAX((Expenses!MH$22-$K133/12)*$J133*$F131,0)+MAX((Expenses!MH$23-$K134/12)*$J134*$F131,0)+MAX((Expenses!MH$24-$K135/12)*$J135*$F131,0)))),0)</f>
        <v>0</v>
      </c>
      <c r="MK297" s="154">
        <f>IF(AND(MK$165&lt;=$E131,MK$165&gt;=EOMONTH($D131,0)),IF($G131="NNN",SUM(Expenses!MI$20:MI$24)*$F131,IF($G131="FSG",0,IF($G131="MG",SUMPRODUCT(Expenses!MI$20:MI$24,$I131:$I135)*$F131,MAX((Expenses!MI$20-$K131/12)*$J131*$F131,0)+MAX((Expenses!MI$21-$K132/12)*$J132*$F131,0)+MAX((Expenses!MI$22-$K133/12)*$J133*$F131,0)+MAX((Expenses!MI$23-$K134/12)*$J134*$F131,0)+MAX((Expenses!MI$24-$K135/12)*$J135*$F131,0)))),0)</f>
        <v>0</v>
      </c>
      <c r="ML297" s="154">
        <f>IF(AND(ML$165&lt;=$E131,ML$165&gt;=EOMONTH($D131,0)),IF($G131="NNN",SUM(Expenses!MJ$20:MJ$24)*$F131,IF($G131="FSG",0,IF($G131="MG",SUMPRODUCT(Expenses!MJ$20:MJ$24,$I131:$I135)*$F131,MAX((Expenses!MJ$20-$K131/12)*$J131*$F131,0)+MAX((Expenses!MJ$21-$K132/12)*$J132*$F131,0)+MAX((Expenses!MJ$22-$K133/12)*$J133*$F131,0)+MAX((Expenses!MJ$23-$K134/12)*$J134*$F131,0)+MAX((Expenses!MJ$24-$K135/12)*$J135*$F131,0)))),0)</f>
        <v>0</v>
      </c>
      <c r="MM297" s="154">
        <f>IF(AND(MM$165&lt;=$E131,MM$165&gt;=EOMONTH($D131,0)),IF($G131="NNN",SUM(Expenses!MK$20:MK$24)*$F131,IF($G131="FSG",0,IF($G131="MG",SUMPRODUCT(Expenses!MK$20:MK$24,$I131:$I135)*$F131,MAX((Expenses!MK$20-$K131/12)*$J131*$F131,0)+MAX((Expenses!MK$21-$K132/12)*$J132*$F131,0)+MAX((Expenses!MK$22-$K133/12)*$J133*$F131,0)+MAX((Expenses!MK$23-$K134/12)*$J134*$F131,0)+MAX((Expenses!MK$24-$K135/12)*$J135*$F131,0)))),0)</f>
        <v>0</v>
      </c>
      <c r="MN297" s="154">
        <f>IF(AND(MN$165&lt;=$E131,MN$165&gt;=EOMONTH($D131,0)),IF($G131="NNN",SUM(Expenses!ML$20:ML$24)*$F131,IF($G131="FSG",0,IF($G131="MG",SUMPRODUCT(Expenses!ML$20:ML$24,$I131:$I135)*$F131,MAX((Expenses!ML$20-$K131/12)*$J131*$F131,0)+MAX((Expenses!ML$21-$K132/12)*$J132*$F131,0)+MAX((Expenses!ML$22-$K133/12)*$J133*$F131,0)+MAX((Expenses!ML$23-$K134/12)*$J134*$F131,0)+MAX((Expenses!ML$24-$K135/12)*$J135*$F131,0)))),0)</f>
        <v>0</v>
      </c>
      <c r="MO297" s="154">
        <f>IF(AND(MO$165&lt;=$E131,MO$165&gt;=EOMONTH($D131,0)),IF($G131="NNN",SUM(Expenses!MM$20:MM$24)*$F131,IF($G131="FSG",0,IF($G131="MG",SUMPRODUCT(Expenses!MM$20:MM$24,$I131:$I135)*$F131,MAX((Expenses!MM$20-$K131/12)*$J131*$F131,0)+MAX((Expenses!MM$21-$K132/12)*$J132*$F131,0)+MAX((Expenses!MM$22-$K133/12)*$J133*$F131,0)+MAX((Expenses!MM$23-$K134/12)*$J134*$F131,0)+MAX((Expenses!MM$24-$K135/12)*$J135*$F131,0)))),0)</f>
        <v>0</v>
      </c>
      <c r="MP297" s="154">
        <f>IF(AND(MP$165&lt;=$E131,MP$165&gt;=EOMONTH($D131,0)),IF($G131="NNN",SUM(Expenses!MN$20:MN$24)*$F131,IF($G131="FSG",0,IF($G131="MG",SUMPRODUCT(Expenses!MN$20:MN$24,$I131:$I135)*$F131,MAX((Expenses!MN$20-$K131/12)*$J131*$F131,0)+MAX((Expenses!MN$21-$K132/12)*$J132*$F131,0)+MAX((Expenses!MN$22-$K133/12)*$J133*$F131,0)+MAX((Expenses!MN$23-$K134/12)*$J134*$F131,0)+MAX((Expenses!MN$24-$K135/12)*$J135*$F131,0)))),0)</f>
        <v>0</v>
      </c>
      <c r="MQ297" s="154">
        <f>IF(AND(MQ$165&lt;=$E131,MQ$165&gt;=EOMONTH($D131,0)),IF($G131="NNN",SUM(Expenses!MO$20:MO$24)*$F131,IF($G131="FSG",0,IF($G131="MG",SUMPRODUCT(Expenses!MO$20:MO$24,$I131:$I135)*$F131,MAX((Expenses!MO$20-$K131/12)*$J131*$F131,0)+MAX((Expenses!MO$21-$K132/12)*$J132*$F131,0)+MAX((Expenses!MO$22-$K133/12)*$J133*$F131,0)+MAX((Expenses!MO$23-$K134/12)*$J134*$F131,0)+MAX((Expenses!MO$24-$K135/12)*$J135*$F131,0)))),0)</f>
        <v>0</v>
      </c>
      <c r="MR297" s="154">
        <f>IF(AND(MR$165&lt;=$E131,MR$165&gt;=EOMONTH($D131,0)),IF($G131="NNN",SUM(Expenses!MP$20:MP$24)*$F131,IF($G131="FSG",0,IF($G131="MG",SUMPRODUCT(Expenses!MP$20:MP$24,$I131:$I135)*$F131,MAX((Expenses!MP$20-$K131/12)*$J131*$F131,0)+MAX((Expenses!MP$21-$K132/12)*$J132*$F131,0)+MAX((Expenses!MP$22-$K133/12)*$J133*$F131,0)+MAX((Expenses!MP$23-$K134/12)*$J134*$F131,0)+MAX((Expenses!MP$24-$K135/12)*$J135*$F131,0)))),0)</f>
        <v>0</v>
      </c>
      <c r="MS297" s="154">
        <f>IF(AND(MS$165&lt;=$E131,MS$165&gt;=EOMONTH($D131,0)),IF($G131="NNN",SUM(Expenses!MQ$20:MQ$24)*$F131,IF($G131="FSG",0,IF($G131="MG",SUMPRODUCT(Expenses!MQ$20:MQ$24,$I131:$I135)*$F131,MAX((Expenses!MQ$20-$K131/12)*$J131*$F131,0)+MAX((Expenses!MQ$21-$K132/12)*$J132*$F131,0)+MAX((Expenses!MQ$22-$K133/12)*$J133*$F131,0)+MAX((Expenses!MQ$23-$K134/12)*$J134*$F131,0)+MAX((Expenses!MQ$24-$K135/12)*$J135*$F131,0)))),0)</f>
        <v>0</v>
      </c>
      <c r="MT297" s="154">
        <f>IF(AND(MT$165&lt;=$E131,MT$165&gt;=EOMONTH($D131,0)),IF($G131="NNN",SUM(Expenses!MR$20:MR$24)*$F131,IF($G131="FSG",0,IF($G131="MG",SUMPRODUCT(Expenses!MR$20:MR$24,$I131:$I135)*$F131,MAX((Expenses!MR$20-$K131/12)*$J131*$F131,0)+MAX((Expenses!MR$21-$K132/12)*$J132*$F131,0)+MAX((Expenses!MR$22-$K133/12)*$J133*$F131,0)+MAX((Expenses!MR$23-$K134/12)*$J134*$F131,0)+MAX((Expenses!MR$24-$K135/12)*$J135*$F131,0)))),0)</f>
        <v>0</v>
      </c>
      <c r="MU297" s="154">
        <f>IF(AND(MU$165&lt;=$E131,MU$165&gt;=EOMONTH($D131,0)),IF($G131="NNN",SUM(Expenses!MS$20:MS$24)*$F131,IF($G131="FSG",0,IF($G131="MG",SUMPRODUCT(Expenses!MS$20:MS$24,$I131:$I135)*$F131,MAX((Expenses!MS$20-$K131/12)*$J131*$F131,0)+MAX((Expenses!MS$21-$K132/12)*$J132*$F131,0)+MAX((Expenses!MS$22-$K133/12)*$J133*$F131,0)+MAX((Expenses!MS$23-$K134/12)*$J134*$F131,0)+MAX((Expenses!MS$24-$K135/12)*$J135*$F131,0)))),0)</f>
        <v>0</v>
      </c>
      <c r="MV297" s="154">
        <f>IF(AND(MV$165&lt;=$E131,MV$165&gt;=EOMONTH($D131,0)),IF($G131="NNN",SUM(Expenses!MT$20:MT$24)*$F131,IF($G131="FSG",0,IF($G131="MG",SUMPRODUCT(Expenses!MT$20:MT$24,$I131:$I135)*$F131,MAX((Expenses!MT$20-$K131/12)*$J131*$F131,0)+MAX((Expenses!MT$21-$K132/12)*$J132*$F131,0)+MAX((Expenses!MT$22-$K133/12)*$J133*$F131,0)+MAX((Expenses!MT$23-$K134/12)*$J134*$F131,0)+MAX((Expenses!MT$24-$K135/12)*$J135*$F131,0)))),0)</f>
        <v>0</v>
      </c>
      <c r="MW297" s="154">
        <f>IF(AND(MW$165&lt;=$E131,MW$165&gt;=EOMONTH($D131,0)),IF($G131="NNN",SUM(Expenses!MU$20:MU$24)*$F131,IF($G131="FSG",0,IF($G131="MG",SUMPRODUCT(Expenses!MU$20:MU$24,$I131:$I135)*$F131,MAX((Expenses!MU$20-$K131/12)*$J131*$F131,0)+MAX((Expenses!MU$21-$K132/12)*$J132*$F131,0)+MAX((Expenses!MU$22-$K133/12)*$J133*$F131,0)+MAX((Expenses!MU$23-$K134/12)*$J134*$F131,0)+MAX((Expenses!MU$24-$K135/12)*$J135*$F131,0)))),0)</f>
        <v>0</v>
      </c>
      <c r="MX297" s="154">
        <f>IF(AND(MX$165&lt;=$E131,MX$165&gt;=EOMONTH($D131,0)),IF($G131="NNN",SUM(Expenses!MV$20:MV$24)*$F131,IF($G131="FSG",0,IF($G131="MG",SUMPRODUCT(Expenses!MV$20:MV$24,$I131:$I135)*$F131,MAX((Expenses!MV$20-$K131/12)*$J131*$F131,0)+MAX((Expenses!MV$21-$K132/12)*$J132*$F131,0)+MAX((Expenses!MV$22-$K133/12)*$J133*$F131,0)+MAX((Expenses!MV$23-$K134/12)*$J134*$F131,0)+MAX((Expenses!MV$24-$K135/12)*$J135*$F131,0)))),0)</f>
        <v>0</v>
      </c>
      <c r="MY297" s="154">
        <f>IF(AND(MY$165&lt;=$E131,MY$165&gt;=EOMONTH($D131,0)),IF($G131="NNN",SUM(Expenses!MW$20:MW$24)*$F131,IF($G131="FSG",0,IF($G131="MG",SUMPRODUCT(Expenses!MW$20:MW$24,$I131:$I135)*$F131,MAX((Expenses!MW$20-$K131/12)*$J131*$F131,0)+MAX((Expenses!MW$21-$K132/12)*$J132*$F131,0)+MAX((Expenses!MW$22-$K133/12)*$J133*$F131,0)+MAX((Expenses!MW$23-$K134/12)*$J134*$F131,0)+MAX((Expenses!MW$24-$K135/12)*$J135*$F131,0)))),0)</f>
        <v>0</v>
      </c>
      <c r="MZ297" s="154">
        <f>IF(AND(MZ$165&lt;=$E131,MZ$165&gt;=EOMONTH($D131,0)),IF($G131="NNN",SUM(Expenses!MX$20:MX$24)*$F131,IF($G131="FSG",0,IF($G131="MG",SUMPRODUCT(Expenses!MX$20:MX$24,$I131:$I135)*$F131,MAX((Expenses!MX$20-$K131/12)*$J131*$F131,0)+MAX((Expenses!MX$21-$K132/12)*$J132*$F131,0)+MAX((Expenses!MX$22-$K133/12)*$J133*$F131,0)+MAX((Expenses!MX$23-$K134/12)*$J134*$F131,0)+MAX((Expenses!MX$24-$K135/12)*$J135*$F131,0)))),0)</f>
        <v>0</v>
      </c>
      <c r="NA297" s="154">
        <f>IF(AND(NA$165&lt;=$E131,NA$165&gt;=EOMONTH($D131,0)),IF($G131="NNN",SUM(Expenses!MY$20:MY$24)*$F131,IF($G131="FSG",0,IF($G131="MG",SUMPRODUCT(Expenses!MY$20:MY$24,$I131:$I135)*$F131,MAX((Expenses!MY$20-$K131/12)*$J131*$F131,0)+MAX((Expenses!MY$21-$K132/12)*$J132*$F131,0)+MAX((Expenses!MY$22-$K133/12)*$J133*$F131,0)+MAX((Expenses!MY$23-$K134/12)*$J134*$F131,0)+MAX((Expenses!MY$24-$K135/12)*$J135*$F131,0)))),0)</f>
        <v>0</v>
      </c>
      <c r="NB297" s="154">
        <f>IF(AND(NB$165&lt;=$E131,NB$165&gt;=EOMONTH($D131,0)),IF($G131="NNN",SUM(Expenses!MZ$20:MZ$24)*$F131,IF($G131="FSG",0,IF($G131="MG",SUMPRODUCT(Expenses!MZ$20:MZ$24,$I131:$I135)*$F131,MAX((Expenses!MZ$20-$K131/12)*$J131*$F131,0)+MAX((Expenses!MZ$21-$K132/12)*$J132*$F131,0)+MAX((Expenses!MZ$22-$K133/12)*$J133*$F131,0)+MAX((Expenses!MZ$23-$K134/12)*$J134*$F131,0)+MAX((Expenses!MZ$24-$K135/12)*$J135*$F131,0)))),0)</f>
        <v>0</v>
      </c>
      <c r="NC297" s="154">
        <f>IF(AND(NC$165&lt;=$E131,NC$165&gt;=EOMONTH($D131,0)),IF($G131="NNN",SUM(Expenses!NA$20:NA$24)*$F131,IF($G131="FSG",0,IF($G131="MG",SUMPRODUCT(Expenses!NA$20:NA$24,$I131:$I135)*$F131,MAX((Expenses!NA$20-$K131/12)*$J131*$F131,0)+MAX((Expenses!NA$21-$K132/12)*$J132*$F131,0)+MAX((Expenses!NA$22-$K133/12)*$J133*$F131,0)+MAX((Expenses!NA$23-$K134/12)*$J134*$F131,0)+MAX((Expenses!NA$24-$K135/12)*$J135*$F131,0)))),0)</f>
        <v>0</v>
      </c>
      <c r="ND297" s="154">
        <f>IF(AND(ND$165&lt;=$E131,ND$165&gt;=EOMONTH($D131,0)),IF($G131="NNN",SUM(Expenses!NB$20:NB$24)*$F131,IF($G131="FSG",0,IF($G131="MG",SUMPRODUCT(Expenses!NB$20:NB$24,$I131:$I135)*$F131,MAX((Expenses!NB$20-$K131/12)*$J131*$F131,0)+MAX((Expenses!NB$21-$K132/12)*$J132*$F131,0)+MAX((Expenses!NB$22-$K133/12)*$J133*$F131,0)+MAX((Expenses!NB$23-$K134/12)*$J134*$F131,0)+MAX((Expenses!NB$24-$K135/12)*$J135*$F131,0)))),0)</f>
        <v>0</v>
      </c>
      <c r="NE297" s="154">
        <f>IF(AND(NE$165&lt;=$E131,NE$165&gt;=EOMONTH($D131,0)),IF($G131="NNN",SUM(Expenses!NC$20:NC$24)*$F131,IF($G131="FSG",0,IF($G131="MG",SUMPRODUCT(Expenses!NC$20:NC$24,$I131:$I135)*$F131,MAX((Expenses!NC$20-$K131/12)*$J131*$F131,0)+MAX((Expenses!NC$21-$K132/12)*$J132*$F131,0)+MAX((Expenses!NC$22-$K133/12)*$J133*$F131,0)+MAX((Expenses!NC$23-$K134/12)*$J134*$F131,0)+MAX((Expenses!NC$24-$K135/12)*$J135*$F131,0)))),0)</f>
        <v>0</v>
      </c>
      <c r="NF297" s="154">
        <f>IF(AND(NF$165&lt;=$E131,NF$165&gt;=EOMONTH($D131,0)),IF($G131="NNN",SUM(Expenses!ND$20:ND$24)*$F131,IF($G131="FSG",0,IF($G131="MG",SUMPRODUCT(Expenses!ND$20:ND$24,$I131:$I135)*$F131,MAX((Expenses!ND$20-$K131/12)*$J131*$F131,0)+MAX((Expenses!ND$21-$K132/12)*$J132*$F131,0)+MAX((Expenses!ND$22-$K133/12)*$J133*$F131,0)+MAX((Expenses!ND$23-$K134/12)*$J134*$F131,0)+MAX((Expenses!ND$24-$K135/12)*$J135*$F131,0)))),0)</f>
        <v>0</v>
      </c>
      <c r="NG297" s="154">
        <f>IF(AND(NG$165&lt;=$E131,NG$165&gt;=EOMONTH($D131,0)),IF($G131="NNN",SUM(Expenses!NE$20:NE$24)*$F131,IF($G131="FSG",0,IF($G131="MG",SUMPRODUCT(Expenses!NE$20:NE$24,$I131:$I135)*$F131,MAX((Expenses!NE$20-$K131/12)*$J131*$F131,0)+MAX((Expenses!NE$21-$K132/12)*$J132*$F131,0)+MAX((Expenses!NE$22-$K133/12)*$J133*$F131,0)+MAX((Expenses!NE$23-$K134/12)*$J134*$F131,0)+MAX((Expenses!NE$24-$K135/12)*$J135*$F131,0)))),0)</f>
        <v>0</v>
      </c>
      <c r="NH297" s="154">
        <f>IF(AND(NH$165&lt;=$E131,NH$165&gt;=EOMONTH($D131,0)),IF($G131="NNN",SUM(Expenses!NF$20:NF$24)*$F131,IF($G131="FSG",0,IF($G131="MG",SUMPRODUCT(Expenses!NF$20:NF$24,$I131:$I135)*$F131,MAX((Expenses!NF$20-$K131/12)*$J131*$F131,0)+MAX((Expenses!NF$21-$K132/12)*$J132*$F131,0)+MAX((Expenses!NF$22-$K133/12)*$J133*$F131,0)+MAX((Expenses!NF$23-$K134/12)*$J134*$F131,0)+MAX((Expenses!NF$24-$K135/12)*$J135*$F131,0)))),0)</f>
        <v>0</v>
      </c>
      <c r="NI297" s="154">
        <f>IF(AND(NI$165&lt;=$E131,NI$165&gt;=EOMONTH($D131,0)),IF($G131="NNN",SUM(Expenses!NG$20:NG$24)*$F131,IF($G131="FSG",0,IF($G131="MG",SUMPRODUCT(Expenses!NG$20:NG$24,$I131:$I135)*$F131,MAX((Expenses!NG$20-$K131/12)*$J131*$F131,0)+MAX((Expenses!NG$21-$K132/12)*$J132*$F131,0)+MAX((Expenses!NG$22-$K133/12)*$J133*$F131,0)+MAX((Expenses!NG$23-$K134/12)*$J134*$F131,0)+MAX((Expenses!NG$24-$K135/12)*$J135*$F131,0)))),0)</f>
        <v>0</v>
      </c>
      <c r="NJ297" s="154">
        <f>IF(AND(NJ$165&lt;=$E131,NJ$165&gt;=EOMONTH($D131,0)),IF($G131="NNN",SUM(Expenses!NH$20:NH$24)*$F131,IF($G131="FSG",0,IF($G131="MG",SUMPRODUCT(Expenses!NH$20:NH$24,$I131:$I135)*$F131,MAX((Expenses!NH$20-$K131/12)*$J131*$F131,0)+MAX((Expenses!NH$21-$K132/12)*$J132*$F131,0)+MAX((Expenses!NH$22-$K133/12)*$J133*$F131,0)+MAX((Expenses!NH$23-$K134/12)*$J134*$F131,0)+MAX((Expenses!NH$24-$K135/12)*$J135*$F131,0)))),0)</f>
        <v>0</v>
      </c>
      <c r="NK297" s="157">
        <f>IF(AND(NK$165&lt;=$E131,NK$165&gt;=EOMONTH($D131,0)),IF($G131="NNN",SUM(Expenses!NI$20:NI$24)*$F131,IF($G131="FSG",0,IF($G131="MG",SUMPRODUCT(Expenses!NI$20:NI$24,$I131:$I135)*$F131,MAX((Expenses!NI$20-$K131/12)*$J131*$F131,0)+MAX((Expenses!NI$21-$K132/12)*$J132*$F131,0)+MAX((Expenses!NI$22-$K133/12)*$J133*$F131,0)+MAX((Expenses!NI$23-$K134/12)*$J134*$F131,0)+MAX((Expenses!NI$24-$K135/12)*$J135*$F131,0)))),0)</f>
        <v>0</v>
      </c>
    </row>
    <row r="298" spans="1:375" x14ac:dyDescent="0.25">
      <c r="A298" s="156">
        <f t="shared" si="536"/>
        <v>0</v>
      </c>
      <c r="B298" s="48" t="s">
        <v>154</v>
      </c>
      <c r="C298" s="153" t="s">
        <v>140</v>
      </c>
      <c r="D298" s="154">
        <f>IF(OR($AL131=0,D$165&gt;$E131,D$165&lt;EOMONTH($D131,0)),0,IF(((($AJ131*((1+$AN131)^(D$163-1))/12))-(D296/$AM131))*$AM131&lt;0,0,((($AJ131*((1+$AN131)^(D$163-1))/12))-(D296/$AM131))*$AM131))</f>
        <v>0</v>
      </c>
      <c r="E298" s="154">
        <f t="shared" ref="E298:BP298" si="537">IF(OR($AL131=0,E$165&gt;$E131,E$165&lt;EOMONTH($D131,0)),0,IF(((($AJ131*((1+$AN131)^(E$163-1))/12))-(E296/$AM131))*$AM131&lt;0,0,((($AJ131*((1+$AN131)^(E$163-1))/12))-(E296/$AM131))*$AM131))</f>
        <v>0</v>
      </c>
      <c r="F298" s="154">
        <f t="shared" si="537"/>
        <v>0</v>
      </c>
      <c r="G298" s="154">
        <f t="shared" si="537"/>
        <v>0</v>
      </c>
      <c r="H298" s="154">
        <f t="shared" si="537"/>
        <v>0</v>
      </c>
      <c r="I298" s="154">
        <f t="shared" si="537"/>
        <v>0</v>
      </c>
      <c r="J298" s="154">
        <f t="shared" si="537"/>
        <v>0</v>
      </c>
      <c r="K298" s="154">
        <f t="shared" si="537"/>
        <v>0</v>
      </c>
      <c r="L298" s="154">
        <f t="shared" si="537"/>
        <v>0</v>
      </c>
      <c r="M298" s="154">
        <f t="shared" si="537"/>
        <v>0</v>
      </c>
      <c r="N298" s="154">
        <f t="shared" si="537"/>
        <v>0</v>
      </c>
      <c r="O298" s="154">
        <f t="shared" si="537"/>
        <v>0</v>
      </c>
      <c r="P298" s="154">
        <f t="shared" si="537"/>
        <v>0</v>
      </c>
      <c r="Q298" s="154">
        <f t="shared" si="537"/>
        <v>0</v>
      </c>
      <c r="R298" s="154">
        <f t="shared" si="537"/>
        <v>0</v>
      </c>
      <c r="S298" s="154">
        <f t="shared" si="537"/>
        <v>0</v>
      </c>
      <c r="T298" s="154">
        <f t="shared" si="537"/>
        <v>0</v>
      </c>
      <c r="U298" s="154">
        <f t="shared" si="537"/>
        <v>0</v>
      </c>
      <c r="V298" s="154">
        <f t="shared" si="537"/>
        <v>0</v>
      </c>
      <c r="W298" s="154">
        <f t="shared" si="537"/>
        <v>0</v>
      </c>
      <c r="X298" s="154">
        <f t="shared" si="537"/>
        <v>0</v>
      </c>
      <c r="Y298" s="154">
        <f t="shared" si="537"/>
        <v>0</v>
      </c>
      <c r="Z298" s="154">
        <f t="shared" si="537"/>
        <v>0</v>
      </c>
      <c r="AA298" s="154">
        <f t="shared" si="537"/>
        <v>0</v>
      </c>
      <c r="AB298" s="154">
        <f t="shared" si="537"/>
        <v>0</v>
      </c>
      <c r="AC298" s="154">
        <f t="shared" si="537"/>
        <v>0</v>
      </c>
      <c r="AD298" s="154">
        <f t="shared" si="537"/>
        <v>0</v>
      </c>
      <c r="AE298" s="154">
        <f t="shared" si="537"/>
        <v>0</v>
      </c>
      <c r="AF298" s="154">
        <f t="shared" si="537"/>
        <v>0</v>
      </c>
      <c r="AG298" s="154">
        <f t="shared" si="537"/>
        <v>0</v>
      </c>
      <c r="AH298" s="154">
        <f t="shared" si="537"/>
        <v>0</v>
      </c>
      <c r="AI298" s="154">
        <f t="shared" si="537"/>
        <v>0</v>
      </c>
      <c r="AJ298" s="154">
        <f t="shared" si="537"/>
        <v>0</v>
      </c>
      <c r="AK298" s="154">
        <f t="shared" si="537"/>
        <v>0</v>
      </c>
      <c r="AL298" s="154">
        <f t="shared" si="537"/>
        <v>0</v>
      </c>
      <c r="AM298" s="154">
        <f t="shared" si="537"/>
        <v>0</v>
      </c>
      <c r="AN298" s="154">
        <f t="shared" si="537"/>
        <v>0</v>
      </c>
      <c r="AO298" s="154">
        <f t="shared" si="537"/>
        <v>0</v>
      </c>
      <c r="AP298" s="154">
        <f t="shared" si="537"/>
        <v>0</v>
      </c>
      <c r="AQ298" s="154">
        <f t="shared" si="537"/>
        <v>0</v>
      </c>
      <c r="AR298" s="154">
        <f t="shared" si="537"/>
        <v>0</v>
      </c>
      <c r="AS298" s="154">
        <f t="shared" si="537"/>
        <v>0</v>
      </c>
      <c r="AT298" s="154">
        <f t="shared" si="537"/>
        <v>0</v>
      </c>
      <c r="AU298" s="154">
        <f t="shared" si="537"/>
        <v>0</v>
      </c>
      <c r="AV298" s="154">
        <f t="shared" si="537"/>
        <v>0</v>
      </c>
      <c r="AW298" s="154">
        <f t="shared" si="537"/>
        <v>0</v>
      </c>
      <c r="AX298" s="154">
        <f t="shared" si="537"/>
        <v>0</v>
      </c>
      <c r="AY298" s="154">
        <f t="shared" si="537"/>
        <v>0</v>
      </c>
      <c r="AZ298" s="154">
        <f t="shared" si="537"/>
        <v>0</v>
      </c>
      <c r="BA298" s="154">
        <f t="shared" si="537"/>
        <v>0</v>
      </c>
      <c r="BB298" s="154">
        <f t="shared" si="537"/>
        <v>0</v>
      </c>
      <c r="BC298" s="154">
        <f t="shared" si="537"/>
        <v>0</v>
      </c>
      <c r="BD298" s="154">
        <f t="shared" si="537"/>
        <v>0</v>
      </c>
      <c r="BE298" s="154">
        <f t="shared" si="537"/>
        <v>0</v>
      </c>
      <c r="BF298" s="154">
        <f t="shared" si="537"/>
        <v>0</v>
      </c>
      <c r="BG298" s="154">
        <f t="shared" si="537"/>
        <v>0</v>
      </c>
      <c r="BH298" s="154">
        <f t="shared" si="537"/>
        <v>0</v>
      </c>
      <c r="BI298" s="154">
        <f t="shared" si="537"/>
        <v>0</v>
      </c>
      <c r="BJ298" s="154">
        <f t="shared" si="537"/>
        <v>0</v>
      </c>
      <c r="BK298" s="154">
        <f t="shared" si="537"/>
        <v>0</v>
      </c>
      <c r="BL298" s="154">
        <f t="shared" si="537"/>
        <v>0</v>
      </c>
      <c r="BM298" s="154">
        <f t="shared" si="537"/>
        <v>0</v>
      </c>
      <c r="BN298" s="154">
        <f t="shared" si="537"/>
        <v>0</v>
      </c>
      <c r="BO298" s="154">
        <f t="shared" si="537"/>
        <v>0</v>
      </c>
      <c r="BP298" s="154">
        <f t="shared" si="537"/>
        <v>0</v>
      </c>
      <c r="BQ298" s="154">
        <f t="shared" ref="BQ298:EB298" si="538">IF(OR($AL131=0,BQ$165&gt;$E131,BQ$165&lt;EOMONTH($D131,0)),0,IF(((($AJ131*((1+$AN131)^(BQ$163-1))/12))-(BQ296/$AM131))*$AM131&lt;0,0,((($AJ131*((1+$AN131)^(BQ$163-1))/12))-(BQ296/$AM131))*$AM131))</f>
        <v>0</v>
      </c>
      <c r="BR298" s="154">
        <f t="shared" si="538"/>
        <v>0</v>
      </c>
      <c r="BS298" s="154">
        <f t="shared" si="538"/>
        <v>0</v>
      </c>
      <c r="BT298" s="154">
        <f t="shared" si="538"/>
        <v>0</v>
      </c>
      <c r="BU298" s="154">
        <f t="shared" si="538"/>
        <v>0</v>
      </c>
      <c r="BV298" s="154">
        <f t="shared" si="538"/>
        <v>0</v>
      </c>
      <c r="BW298" s="154">
        <f t="shared" si="538"/>
        <v>0</v>
      </c>
      <c r="BX298" s="154">
        <f t="shared" si="538"/>
        <v>0</v>
      </c>
      <c r="BY298" s="154">
        <f t="shared" si="538"/>
        <v>0</v>
      </c>
      <c r="BZ298" s="154">
        <f t="shared" si="538"/>
        <v>0</v>
      </c>
      <c r="CA298" s="154">
        <f t="shared" si="538"/>
        <v>0</v>
      </c>
      <c r="CB298" s="154">
        <f t="shared" si="538"/>
        <v>0</v>
      </c>
      <c r="CC298" s="154">
        <f t="shared" si="538"/>
        <v>0</v>
      </c>
      <c r="CD298" s="154">
        <f t="shared" si="538"/>
        <v>0</v>
      </c>
      <c r="CE298" s="154">
        <f t="shared" si="538"/>
        <v>0</v>
      </c>
      <c r="CF298" s="154">
        <f t="shared" si="538"/>
        <v>0</v>
      </c>
      <c r="CG298" s="154">
        <f t="shared" si="538"/>
        <v>0</v>
      </c>
      <c r="CH298" s="154">
        <f t="shared" si="538"/>
        <v>0</v>
      </c>
      <c r="CI298" s="154">
        <f t="shared" si="538"/>
        <v>0</v>
      </c>
      <c r="CJ298" s="154">
        <f t="shared" si="538"/>
        <v>0</v>
      </c>
      <c r="CK298" s="154">
        <f t="shared" si="538"/>
        <v>0</v>
      </c>
      <c r="CL298" s="154">
        <f t="shared" si="538"/>
        <v>0</v>
      </c>
      <c r="CM298" s="154">
        <f t="shared" si="538"/>
        <v>0</v>
      </c>
      <c r="CN298" s="154">
        <f t="shared" si="538"/>
        <v>0</v>
      </c>
      <c r="CO298" s="154">
        <f t="shared" si="538"/>
        <v>0</v>
      </c>
      <c r="CP298" s="154">
        <f t="shared" si="538"/>
        <v>0</v>
      </c>
      <c r="CQ298" s="154">
        <f t="shared" si="538"/>
        <v>0</v>
      </c>
      <c r="CR298" s="154">
        <f t="shared" si="538"/>
        <v>0</v>
      </c>
      <c r="CS298" s="154">
        <f t="shared" si="538"/>
        <v>0</v>
      </c>
      <c r="CT298" s="154">
        <f t="shared" si="538"/>
        <v>0</v>
      </c>
      <c r="CU298" s="154">
        <f t="shared" si="538"/>
        <v>0</v>
      </c>
      <c r="CV298" s="154">
        <f t="shared" si="538"/>
        <v>0</v>
      </c>
      <c r="CW298" s="154">
        <f t="shared" si="538"/>
        <v>0</v>
      </c>
      <c r="CX298" s="154">
        <f t="shared" si="538"/>
        <v>0</v>
      </c>
      <c r="CY298" s="154">
        <f t="shared" si="538"/>
        <v>0</v>
      </c>
      <c r="CZ298" s="154">
        <f t="shared" si="538"/>
        <v>0</v>
      </c>
      <c r="DA298" s="154">
        <f t="shared" si="538"/>
        <v>0</v>
      </c>
      <c r="DB298" s="154">
        <f t="shared" si="538"/>
        <v>0</v>
      </c>
      <c r="DC298" s="154">
        <f t="shared" si="538"/>
        <v>0</v>
      </c>
      <c r="DD298" s="154">
        <f t="shared" si="538"/>
        <v>0</v>
      </c>
      <c r="DE298" s="154">
        <f t="shared" si="538"/>
        <v>0</v>
      </c>
      <c r="DF298" s="154">
        <f t="shared" si="538"/>
        <v>0</v>
      </c>
      <c r="DG298" s="154">
        <f t="shared" si="538"/>
        <v>0</v>
      </c>
      <c r="DH298" s="154">
        <f t="shared" si="538"/>
        <v>0</v>
      </c>
      <c r="DI298" s="154">
        <f t="shared" si="538"/>
        <v>0</v>
      </c>
      <c r="DJ298" s="154">
        <f t="shared" si="538"/>
        <v>0</v>
      </c>
      <c r="DK298" s="154">
        <f t="shared" si="538"/>
        <v>0</v>
      </c>
      <c r="DL298" s="154">
        <f t="shared" si="538"/>
        <v>0</v>
      </c>
      <c r="DM298" s="154">
        <f t="shared" si="538"/>
        <v>0</v>
      </c>
      <c r="DN298" s="154">
        <f t="shared" si="538"/>
        <v>0</v>
      </c>
      <c r="DO298" s="154">
        <f t="shared" si="538"/>
        <v>0</v>
      </c>
      <c r="DP298" s="154">
        <f t="shared" si="538"/>
        <v>0</v>
      </c>
      <c r="DQ298" s="154">
        <f t="shared" si="538"/>
        <v>0</v>
      </c>
      <c r="DR298" s="154">
        <f t="shared" si="538"/>
        <v>0</v>
      </c>
      <c r="DS298" s="154">
        <f t="shared" si="538"/>
        <v>0</v>
      </c>
      <c r="DT298" s="154">
        <f t="shared" si="538"/>
        <v>0</v>
      </c>
      <c r="DU298" s="154">
        <f t="shared" si="538"/>
        <v>0</v>
      </c>
      <c r="DV298" s="154">
        <f t="shared" si="538"/>
        <v>0</v>
      </c>
      <c r="DW298" s="154">
        <f t="shared" si="538"/>
        <v>0</v>
      </c>
      <c r="DX298" s="154">
        <f t="shared" si="538"/>
        <v>0</v>
      </c>
      <c r="DY298" s="154">
        <f t="shared" si="538"/>
        <v>0</v>
      </c>
      <c r="DZ298" s="154">
        <f t="shared" si="538"/>
        <v>0</v>
      </c>
      <c r="EA298" s="154">
        <f t="shared" si="538"/>
        <v>0</v>
      </c>
      <c r="EB298" s="154">
        <f t="shared" si="538"/>
        <v>0</v>
      </c>
      <c r="EC298" s="154">
        <f t="shared" ref="EC298:GN298" si="539">IF(OR($AL131=0,EC$165&gt;$E131,EC$165&lt;EOMONTH($D131,0)),0,IF(((($AJ131*((1+$AN131)^(EC$163-1))/12))-(EC296/$AM131))*$AM131&lt;0,0,((($AJ131*((1+$AN131)^(EC$163-1))/12))-(EC296/$AM131))*$AM131))</f>
        <v>0</v>
      </c>
      <c r="ED298" s="154">
        <f t="shared" si="539"/>
        <v>0</v>
      </c>
      <c r="EE298" s="154">
        <f t="shared" si="539"/>
        <v>0</v>
      </c>
      <c r="EF298" s="154">
        <f t="shared" si="539"/>
        <v>0</v>
      </c>
      <c r="EG298" s="154">
        <f t="shared" si="539"/>
        <v>0</v>
      </c>
      <c r="EH298" s="154">
        <f t="shared" si="539"/>
        <v>0</v>
      </c>
      <c r="EI298" s="154">
        <f t="shared" si="539"/>
        <v>0</v>
      </c>
      <c r="EJ298" s="154">
        <f t="shared" si="539"/>
        <v>0</v>
      </c>
      <c r="EK298" s="154">
        <f t="shared" si="539"/>
        <v>0</v>
      </c>
      <c r="EL298" s="154">
        <f t="shared" si="539"/>
        <v>0</v>
      </c>
      <c r="EM298" s="154">
        <f t="shared" si="539"/>
        <v>0</v>
      </c>
      <c r="EN298" s="154">
        <f t="shared" si="539"/>
        <v>0</v>
      </c>
      <c r="EO298" s="154">
        <f t="shared" si="539"/>
        <v>0</v>
      </c>
      <c r="EP298" s="154">
        <f t="shared" si="539"/>
        <v>0</v>
      </c>
      <c r="EQ298" s="154">
        <f t="shared" si="539"/>
        <v>0</v>
      </c>
      <c r="ER298" s="154">
        <f t="shared" si="539"/>
        <v>0</v>
      </c>
      <c r="ES298" s="154">
        <f t="shared" si="539"/>
        <v>0</v>
      </c>
      <c r="ET298" s="154">
        <f t="shared" si="539"/>
        <v>0</v>
      </c>
      <c r="EU298" s="154">
        <f t="shared" si="539"/>
        <v>0</v>
      </c>
      <c r="EV298" s="154">
        <f t="shared" si="539"/>
        <v>0</v>
      </c>
      <c r="EW298" s="154">
        <f t="shared" si="539"/>
        <v>0</v>
      </c>
      <c r="EX298" s="154">
        <f t="shared" si="539"/>
        <v>0</v>
      </c>
      <c r="EY298" s="154">
        <f t="shared" si="539"/>
        <v>0</v>
      </c>
      <c r="EZ298" s="154">
        <f t="shared" si="539"/>
        <v>0</v>
      </c>
      <c r="FA298" s="154">
        <f t="shared" si="539"/>
        <v>0</v>
      </c>
      <c r="FB298" s="154">
        <f t="shared" si="539"/>
        <v>0</v>
      </c>
      <c r="FC298" s="154">
        <f t="shared" si="539"/>
        <v>0</v>
      </c>
      <c r="FD298" s="154">
        <f t="shared" si="539"/>
        <v>0</v>
      </c>
      <c r="FE298" s="154">
        <f t="shared" si="539"/>
        <v>0</v>
      </c>
      <c r="FF298" s="154">
        <f t="shared" si="539"/>
        <v>0</v>
      </c>
      <c r="FG298" s="154">
        <f t="shared" si="539"/>
        <v>0</v>
      </c>
      <c r="FH298" s="154">
        <f t="shared" si="539"/>
        <v>0</v>
      </c>
      <c r="FI298" s="154">
        <f t="shared" si="539"/>
        <v>0</v>
      </c>
      <c r="FJ298" s="154">
        <f t="shared" si="539"/>
        <v>0</v>
      </c>
      <c r="FK298" s="154">
        <f t="shared" si="539"/>
        <v>0</v>
      </c>
      <c r="FL298" s="154">
        <f t="shared" si="539"/>
        <v>0</v>
      </c>
      <c r="FM298" s="154">
        <f t="shared" si="539"/>
        <v>0</v>
      </c>
      <c r="FN298" s="154">
        <f t="shared" si="539"/>
        <v>0</v>
      </c>
      <c r="FO298" s="154">
        <f t="shared" si="539"/>
        <v>0</v>
      </c>
      <c r="FP298" s="154">
        <f t="shared" si="539"/>
        <v>0</v>
      </c>
      <c r="FQ298" s="154">
        <f t="shared" si="539"/>
        <v>0</v>
      </c>
      <c r="FR298" s="154">
        <f t="shared" si="539"/>
        <v>0</v>
      </c>
      <c r="FS298" s="154">
        <f t="shared" si="539"/>
        <v>0</v>
      </c>
      <c r="FT298" s="154">
        <f t="shared" si="539"/>
        <v>0</v>
      </c>
      <c r="FU298" s="154">
        <f t="shared" si="539"/>
        <v>0</v>
      </c>
      <c r="FV298" s="154">
        <f t="shared" si="539"/>
        <v>0</v>
      </c>
      <c r="FW298" s="154">
        <f t="shared" si="539"/>
        <v>0</v>
      </c>
      <c r="FX298" s="154">
        <f t="shared" si="539"/>
        <v>0</v>
      </c>
      <c r="FY298" s="154">
        <f t="shared" si="539"/>
        <v>0</v>
      </c>
      <c r="FZ298" s="154">
        <f t="shared" si="539"/>
        <v>0</v>
      </c>
      <c r="GA298" s="154">
        <f t="shared" si="539"/>
        <v>0</v>
      </c>
      <c r="GB298" s="154">
        <f t="shared" si="539"/>
        <v>0</v>
      </c>
      <c r="GC298" s="154">
        <f t="shared" si="539"/>
        <v>0</v>
      </c>
      <c r="GD298" s="154">
        <f t="shared" si="539"/>
        <v>0</v>
      </c>
      <c r="GE298" s="154">
        <f t="shared" si="539"/>
        <v>0</v>
      </c>
      <c r="GF298" s="154">
        <f t="shared" si="539"/>
        <v>0</v>
      </c>
      <c r="GG298" s="154">
        <f t="shared" si="539"/>
        <v>0</v>
      </c>
      <c r="GH298" s="154">
        <f t="shared" si="539"/>
        <v>0</v>
      </c>
      <c r="GI298" s="154">
        <f t="shared" si="539"/>
        <v>0</v>
      </c>
      <c r="GJ298" s="154">
        <f t="shared" si="539"/>
        <v>0</v>
      </c>
      <c r="GK298" s="154">
        <f t="shared" si="539"/>
        <v>0</v>
      </c>
      <c r="GL298" s="154">
        <f t="shared" si="539"/>
        <v>0</v>
      </c>
      <c r="GM298" s="154">
        <f t="shared" si="539"/>
        <v>0</v>
      </c>
      <c r="GN298" s="154">
        <f t="shared" si="539"/>
        <v>0</v>
      </c>
      <c r="GO298" s="154">
        <f t="shared" ref="GO298:IZ298" si="540">IF(OR($AL131=0,GO$165&gt;$E131,GO$165&lt;EOMONTH($D131,0)),0,IF(((($AJ131*((1+$AN131)^(GO$163-1))/12))-(GO296/$AM131))*$AM131&lt;0,0,((($AJ131*((1+$AN131)^(GO$163-1))/12))-(GO296/$AM131))*$AM131))</f>
        <v>0</v>
      </c>
      <c r="GP298" s="154">
        <f t="shared" si="540"/>
        <v>0</v>
      </c>
      <c r="GQ298" s="154">
        <f t="shared" si="540"/>
        <v>0</v>
      </c>
      <c r="GR298" s="154">
        <f t="shared" si="540"/>
        <v>0</v>
      </c>
      <c r="GS298" s="154">
        <f t="shared" si="540"/>
        <v>0</v>
      </c>
      <c r="GT298" s="154">
        <f t="shared" si="540"/>
        <v>0</v>
      </c>
      <c r="GU298" s="154">
        <f t="shared" si="540"/>
        <v>0</v>
      </c>
      <c r="GV298" s="154">
        <f t="shared" si="540"/>
        <v>0</v>
      </c>
      <c r="GW298" s="154">
        <f t="shared" si="540"/>
        <v>0</v>
      </c>
      <c r="GX298" s="154">
        <f t="shared" si="540"/>
        <v>0</v>
      </c>
      <c r="GY298" s="154">
        <f t="shared" si="540"/>
        <v>0</v>
      </c>
      <c r="GZ298" s="154">
        <f t="shared" si="540"/>
        <v>0</v>
      </c>
      <c r="HA298" s="154">
        <f t="shared" si="540"/>
        <v>0</v>
      </c>
      <c r="HB298" s="154">
        <f t="shared" si="540"/>
        <v>0</v>
      </c>
      <c r="HC298" s="154">
        <f t="shared" si="540"/>
        <v>0</v>
      </c>
      <c r="HD298" s="154">
        <f t="shared" si="540"/>
        <v>0</v>
      </c>
      <c r="HE298" s="154">
        <f t="shared" si="540"/>
        <v>0</v>
      </c>
      <c r="HF298" s="154">
        <f t="shared" si="540"/>
        <v>0</v>
      </c>
      <c r="HG298" s="154">
        <f t="shared" si="540"/>
        <v>0</v>
      </c>
      <c r="HH298" s="154">
        <f t="shared" si="540"/>
        <v>0</v>
      </c>
      <c r="HI298" s="154">
        <f t="shared" si="540"/>
        <v>0</v>
      </c>
      <c r="HJ298" s="154">
        <f t="shared" si="540"/>
        <v>0</v>
      </c>
      <c r="HK298" s="154">
        <f t="shared" si="540"/>
        <v>0</v>
      </c>
      <c r="HL298" s="154">
        <f t="shared" si="540"/>
        <v>0</v>
      </c>
      <c r="HM298" s="154">
        <f t="shared" si="540"/>
        <v>0</v>
      </c>
      <c r="HN298" s="154">
        <f t="shared" si="540"/>
        <v>0</v>
      </c>
      <c r="HO298" s="154">
        <f t="shared" si="540"/>
        <v>0</v>
      </c>
      <c r="HP298" s="154">
        <f t="shared" si="540"/>
        <v>0</v>
      </c>
      <c r="HQ298" s="154">
        <f t="shared" si="540"/>
        <v>0</v>
      </c>
      <c r="HR298" s="154">
        <f t="shared" si="540"/>
        <v>0</v>
      </c>
      <c r="HS298" s="154">
        <f t="shared" si="540"/>
        <v>0</v>
      </c>
      <c r="HT298" s="154">
        <f t="shared" si="540"/>
        <v>0</v>
      </c>
      <c r="HU298" s="154">
        <f t="shared" si="540"/>
        <v>0</v>
      </c>
      <c r="HV298" s="154">
        <f t="shared" si="540"/>
        <v>0</v>
      </c>
      <c r="HW298" s="154">
        <f t="shared" si="540"/>
        <v>0</v>
      </c>
      <c r="HX298" s="154">
        <f t="shared" si="540"/>
        <v>0</v>
      </c>
      <c r="HY298" s="154">
        <f t="shared" si="540"/>
        <v>0</v>
      </c>
      <c r="HZ298" s="154">
        <f t="shared" si="540"/>
        <v>0</v>
      </c>
      <c r="IA298" s="154">
        <f t="shared" si="540"/>
        <v>0</v>
      </c>
      <c r="IB298" s="154">
        <f t="shared" si="540"/>
        <v>0</v>
      </c>
      <c r="IC298" s="154">
        <f t="shared" si="540"/>
        <v>0</v>
      </c>
      <c r="ID298" s="154">
        <f t="shared" si="540"/>
        <v>0</v>
      </c>
      <c r="IE298" s="154">
        <f t="shared" si="540"/>
        <v>0</v>
      </c>
      <c r="IF298" s="154">
        <f t="shared" si="540"/>
        <v>0</v>
      </c>
      <c r="IG298" s="154">
        <f t="shared" si="540"/>
        <v>0</v>
      </c>
      <c r="IH298" s="154">
        <f t="shared" si="540"/>
        <v>0</v>
      </c>
      <c r="II298" s="154">
        <f t="shared" si="540"/>
        <v>0</v>
      </c>
      <c r="IJ298" s="154">
        <f t="shared" si="540"/>
        <v>0</v>
      </c>
      <c r="IK298" s="154">
        <f t="shared" si="540"/>
        <v>0</v>
      </c>
      <c r="IL298" s="154">
        <f t="shared" si="540"/>
        <v>0</v>
      </c>
      <c r="IM298" s="154">
        <f t="shared" si="540"/>
        <v>0</v>
      </c>
      <c r="IN298" s="154">
        <f t="shared" si="540"/>
        <v>0</v>
      </c>
      <c r="IO298" s="154">
        <f t="shared" si="540"/>
        <v>0</v>
      </c>
      <c r="IP298" s="154">
        <f t="shared" si="540"/>
        <v>0</v>
      </c>
      <c r="IQ298" s="154">
        <f t="shared" si="540"/>
        <v>0</v>
      </c>
      <c r="IR298" s="154">
        <f t="shared" si="540"/>
        <v>0</v>
      </c>
      <c r="IS298" s="154">
        <f t="shared" si="540"/>
        <v>0</v>
      </c>
      <c r="IT298" s="154">
        <f t="shared" si="540"/>
        <v>0</v>
      </c>
      <c r="IU298" s="154">
        <f t="shared" si="540"/>
        <v>0</v>
      </c>
      <c r="IV298" s="154">
        <f t="shared" si="540"/>
        <v>0</v>
      </c>
      <c r="IW298" s="154">
        <f t="shared" si="540"/>
        <v>0</v>
      </c>
      <c r="IX298" s="154">
        <f t="shared" si="540"/>
        <v>0</v>
      </c>
      <c r="IY298" s="154">
        <f t="shared" si="540"/>
        <v>0</v>
      </c>
      <c r="IZ298" s="154">
        <f t="shared" si="540"/>
        <v>0</v>
      </c>
      <c r="JA298" s="154">
        <f t="shared" ref="JA298:LL298" si="541">IF(OR($AL131=0,JA$165&gt;$E131,JA$165&lt;EOMONTH($D131,0)),0,IF(((($AJ131*((1+$AN131)^(JA$163-1))/12))-(JA296/$AM131))*$AM131&lt;0,0,((($AJ131*((1+$AN131)^(JA$163-1))/12))-(JA296/$AM131))*$AM131))</f>
        <v>0</v>
      </c>
      <c r="JB298" s="154">
        <f t="shared" si="541"/>
        <v>0</v>
      </c>
      <c r="JC298" s="154">
        <f t="shared" si="541"/>
        <v>0</v>
      </c>
      <c r="JD298" s="154">
        <f t="shared" si="541"/>
        <v>0</v>
      </c>
      <c r="JE298" s="154">
        <f t="shared" si="541"/>
        <v>0</v>
      </c>
      <c r="JF298" s="154">
        <f t="shared" si="541"/>
        <v>0</v>
      </c>
      <c r="JG298" s="154">
        <f t="shared" si="541"/>
        <v>0</v>
      </c>
      <c r="JH298" s="154">
        <f t="shared" si="541"/>
        <v>0</v>
      </c>
      <c r="JI298" s="154">
        <f t="shared" si="541"/>
        <v>0</v>
      </c>
      <c r="JJ298" s="154">
        <f t="shared" si="541"/>
        <v>0</v>
      </c>
      <c r="JK298" s="154">
        <f t="shared" si="541"/>
        <v>0</v>
      </c>
      <c r="JL298" s="154">
        <f t="shared" si="541"/>
        <v>0</v>
      </c>
      <c r="JM298" s="154">
        <f t="shared" si="541"/>
        <v>0</v>
      </c>
      <c r="JN298" s="154">
        <f t="shared" si="541"/>
        <v>0</v>
      </c>
      <c r="JO298" s="154">
        <f t="shared" si="541"/>
        <v>0</v>
      </c>
      <c r="JP298" s="154">
        <f t="shared" si="541"/>
        <v>0</v>
      </c>
      <c r="JQ298" s="154">
        <f t="shared" si="541"/>
        <v>0</v>
      </c>
      <c r="JR298" s="154">
        <f t="shared" si="541"/>
        <v>0</v>
      </c>
      <c r="JS298" s="154">
        <f t="shared" si="541"/>
        <v>0</v>
      </c>
      <c r="JT298" s="154">
        <f t="shared" si="541"/>
        <v>0</v>
      </c>
      <c r="JU298" s="154">
        <f t="shared" si="541"/>
        <v>0</v>
      </c>
      <c r="JV298" s="154">
        <f t="shared" si="541"/>
        <v>0</v>
      </c>
      <c r="JW298" s="154">
        <f t="shared" si="541"/>
        <v>0</v>
      </c>
      <c r="JX298" s="154">
        <f t="shared" si="541"/>
        <v>0</v>
      </c>
      <c r="JY298" s="154">
        <f t="shared" si="541"/>
        <v>0</v>
      </c>
      <c r="JZ298" s="154">
        <f t="shared" si="541"/>
        <v>0</v>
      </c>
      <c r="KA298" s="154">
        <f t="shared" si="541"/>
        <v>0</v>
      </c>
      <c r="KB298" s="154">
        <f t="shared" si="541"/>
        <v>0</v>
      </c>
      <c r="KC298" s="154">
        <f t="shared" si="541"/>
        <v>0</v>
      </c>
      <c r="KD298" s="154">
        <f t="shared" si="541"/>
        <v>0</v>
      </c>
      <c r="KE298" s="154">
        <f t="shared" si="541"/>
        <v>0</v>
      </c>
      <c r="KF298" s="154">
        <f t="shared" si="541"/>
        <v>0</v>
      </c>
      <c r="KG298" s="154">
        <f t="shared" si="541"/>
        <v>0</v>
      </c>
      <c r="KH298" s="154">
        <f t="shared" si="541"/>
        <v>0</v>
      </c>
      <c r="KI298" s="154">
        <f t="shared" si="541"/>
        <v>0</v>
      </c>
      <c r="KJ298" s="154">
        <f t="shared" si="541"/>
        <v>0</v>
      </c>
      <c r="KK298" s="154">
        <f t="shared" si="541"/>
        <v>0</v>
      </c>
      <c r="KL298" s="154">
        <f t="shared" si="541"/>
        <v>0</v>
      </c>
      <c r="KM298" s="154">
        <f t="shared" si="541"/>
        <v>0</v>
      </c>
      <c r="KN298" s="154">
        <f t="shared" si="541"/>
        <v>0</v>
      </c>
      <c r="KO298" s="154">
        <f t="shared" si="541"/>
        <v>0</v>
      </c>
      <c r="KP298" s="154">
        <f t="shared" si="541"/>
        <v>0</v>
      </c>
      <c r="KQ298" s="154">
        <f t="shared" si="541"/>
        <v>0</v>
      </c>
      <c r="KR298" s="154">
        <f t="shared" si="541"/>
        <v>0</v>
      </c>
      <c r="KS298" s="154">
        <f t="shared" si="541"/>
        <v>0</v>
      </c>
      <c r="KT298" s="154">
        <f t="shared" si="541"/>
        <v>0</v>
      </c>
      <c r="KU298" s="154">
        <f t="shared" si="541"/>
        <v>0</v>
      </c>
      <c r="KV298" s="154">
        <f t="shared" si="541"/>
        <v>0</v>
      </c>
      <c r="KW298" s="154">
        <f t="shared" si="541"/>
        <v>0</v>
      </c>
      <c r="KX298" s="154">
        <f t="shared" si="541"/>
        <v>0</v>
      </c>
      <c r="KY298" s="154">
        <f t="shared" si="541"/>
        <v>0</v>
      </c>
      <c r="KZ298" s="154">
        <f t="shared" si="541"/>
        <v>0</v>
      </c>
      <c r="LA298" s="154">
        <f t="shared" si="541"/>
        <v>0</v>
      </c>
      <c r="LB298" s="154">
        <f t="shared" si="541"/>
        <v>0</v>
      </c>
      <c r="LC298" s="154">
        <f t="shared" si="541"/>
        <v>0</v>
      </c>
      <c r="LD298" s="154">
        <f t="shared" si="541"/>
        <v>0</v>
      </c>
      <c r="LE298" s="154">
        <f t="shared" si="541"/>
        <v>0</v>
      </c>
      <c r="LF298" s="154">
        <f t="shared" si="541"/>
        <v>0</v>
      </c>
      <c r="LG298" s="154">
        <f t="shared" si="541"/>
        <v>0</v>
      </c>
      <c r="LH298" s="154">
        <f t="shared" si="541"/>
        <v>0</v>
      </c>
      <c r="LI298" s="154">
        <f t="shared" si="541"/>
        <v>0</v>
      </c>
      <c r="LJ298" s="154">
        <f t="shared" si="541"/>
        <v>0</v>
      </c>
      <c r="LK298" s="154">
        <f t="shared" si="541"/>
        <v>0</v>
      </c>
      <c r="LL298" s="154">
        <f t="shared" si="541"/>
        <v>0</v>
      </c>
      <c r="LM298" s="154">
        <f t="shared" ref="LM298:NK298" si="542">IF(OR($AL131=0,LM$165&gt;$E131,LM$165&lt;EOMONTH($D131,0)),0,IF(((($AJ131*((1+$AN131)^(LM$163-1))/12))-(LM296/$AM131))*$AM131&lt;0,0,((($AJ131*((1+$AN131)^(LM$163-1))/12))-(LM296/$AM131))*$AM131))</f>
        <v>0</v>
      </c>
      <c r="LN298" s="154">
        <f t="shared" si="542"/>
        <v>0</v>
      </c>
      <c r="LO298" s="154">
        <f t="shared" si="542"/>
        <v>0</v>
      </c>
      <c r="LP298" s="154">
        <f t="shared" si="542"/>
        <v>0</v>
      </c>
      <c r="LQ298" s="154">
        <f t="shared" si="542"/>
        <v>0</v>
      </c>
      <c r="LR298" s="154">
        <f t="shared" si="542"/>
        <v>0</v>
      </c>
      <c r="LS298" s="154">
        <f t="shared" si="542"/>
        <v>0</v>
      </c>
      <c r="LT298" s="154">
        <f t="shared" si="542"/>
        <v>0</v>
      </c>
      <c r="LU298" s="154">
        <f t="shared" si="542"/>
        <v>0</v>
      </c>
      <c r="LV298" s="154">
        <f t="shared" si="542"/>
        <v>0</v>
      </c>
      <c r="LW298" s="154">
        <f t="shared" si="542"/>
        <v>0</v>
      </c>
      <c r="LX298" s="154">
        <f t="shared" si="542"/>
        <v>0</v>
      </c>
      <c r="LY298" s="154">
        <f t="shared" si="542"/>
        <v>0</v>
      </c>
      <c r="LZ298" s="154">
        <f t="shared" si="542"/>
        <v>0</v>
      </c>
      <c r="MA298" s="154">
        <f t="shared" si="542"/>
        <v>0</v>
      </c>
      <c r="MB298" s="154">
        <f t="shared" si="542"/>
        <v>0</v>
      </c>
      <c r="MC298" s="154">
        <f t="shared" si="542"/>
        <v>0</v>
      </c>
      <c r="MD298" s="154">
        <f t="shared" si="542"/>
        <v>0</v>
      </c>
      <c r="ME298" s="154">
        <f t="shared" si="542"/>
        <v>0</v>
      </c>
      <c r="MF298" s="154">
        <f t="shared" si="542"/>
        <v>0</v>
      </c>
      <c r="MG298" s="154">
        <f t="shared" si="542"/>
        <v>0</v>
      </c>
      <c r="MH298" s="154">
        <f t="shared" si="542"/>
        <v>0</v>
      </c>
      <c r="MI298" s="154">
        <f t="shared" si="542"/>
        <v>0</v>
      </c>
      <c r="MJ298" s="154">
        <f t="shared" si="542"/>
        <v>0</v>
      </c>
      <c r="MK298" s="154">
        <f t="shared" si="542"/>
        <v>0</v>
      </c>
      <c r="ML298" s="154">
        <f t="shared" si="542"/>
        <v>0</v>
      </c>
      <c r="MM298" s="154">
        <f t="shared" si="542"/>
        <v>0</v>
      </c>
      <c r="MN298" s="154">
        <f t="shared" si="542"/>
        <v>0</v>
      </c>
      <c r="MO298" s="154">
        <f t="shared" si="542"/>
        <v>0</v>
      </c>
      <c r="MP298" s="154">
        <f t="shared" si="542"/>
        <v>0</v>
      </c>
      <c r="MQ298" s="154">
        <f t="shared" si="542"/>
        <v>0</v>
      </c>
      <c r="MR298" s="154">
        <f t="shared" si="542"/>
        <v>0</v>
      </c>
      <c r="MS298" s="154">
        <f t="shared" si="542"/>
        <v>0</v>
      </c>
      <c r="MT298" s="154">
        <f t="shared" si="542"/>
        <v>0</v>
      </c>
      <c r="MU298" s="154">
        <f t="shared" si="542"/>
        <v>0</v>
      </c>
      <c r="MV298" s="154">
        <f t="shared" si="542"/>
        <v>0</v>
      </c>
      <c r="MW298" s="154">
        <f t="shared" si="542"/>
        <v>0</v>
      </c>
      <c r="MX298" s="154">
        <f t="shared" si="542"/>
        <v>0</v>
      </c>
      <c r="MY298" s="154">
        <f t="shared" si="542"/>
        <v>0</v>
      </c>
      <c r="MZ298" s="154">
        <f t="shared" si="542"/>
        <v>0</v>
      </c>
      <c r="NA298" s="154">
        <f t="shared" si="542"/>
        <v>0</v>
      </c>
      <c r="NB298" s="154">
        <f t="shared" si="542"/>
        <v>0</v>
      </c>
      <c r="NC298" s="154">
        <f t="shared" si="542"/>
        <v>0</v>
      </c>
      <c r="ND298" s="154">
        <f t="shared" si="542"/>
        <v>0</v>
      </c>
      <c r="NE298" s="154">
        <f t="shared" si="542"/>
        <v>0</v>
      </c>
      <c r="NF298" s="154">
        <f t="shared" si="542"/>
        <v>0</v>
      </c>
      <c r="NG298" s="154">
        <f t="shared" si="542"/>
        <v>0</v>
      </c>
      <c r="NH298" s="154">
        <f t="shared" si="542"/>
        <v>0</v>
      </c>
      <c r="NI298" s="154">
        <f t="shared" si="542"/>
        <v>0</v>
      </c>
      <c r="NJ298" s="154">
        <f t="shared" si="542"/>
        <v>0</v>
      </c>
      <c r="NK298" s="157">
        <f t="shared" si="542"/>
        <v>0</v>
      </c>
    </row>
    <row r="299" spans="1:375" x14ac:dyDescent="0.25">
      <c r="A299" s="156">
        <f t="shared" si="536"/>
        <v>-10333.333333333334</v>
      </c>
      <c r="B299" s="48" t="s">
        <v>155</v>
      </c>
      <c r="C299" s="153" t="s">
        <v>141</v>
      </c>
      <c r="D299" s="154">
        <f t="shared" ref="D299:BO299" si="543">IF(AND(D$165&gt;=EOMONTH($D131,0),D$165&lt;EOMONTH($D131,$S131)),-D296,0)</f>
        <v>-2583.3333333333335</v>
      </c>
      <c r="E299" s="154">
        <f t="shared" si="543"/>
        <v>-2583.3333333333335</v>
      </c>
      <c r="F299" s="154">
        <f t="shared" si="543"/>
        <v>-2583.3333333333335</v>
      </c>
      <c r="G299" s="154">
        <f t="shared" si="543"/>
        <v>-2583.3333333333335</v>
      </c>
      <c r="H299" s="154">
        <f t="shared" si="543"/>
        <v>0</v>
      </c>
      <c r="I299" s="154">
        <f t="shared" si="543"/>
        <v>0</v>
      </c>
      <c r="J299" s="154">
        <f t="shared" si="543"/>
        <v>0</v>
      </c>
      <c r="K299" s="154">
        <f t="shared" si="543"/>
        <v>0</v>
      </c>
      <c r="L299" s="154">
        <f t="shared" si="543"/>
        <v>0</v>
      </c>
      <c r="M299" s="154">
        <f t="shared" si="543"/>
        <v>0</v>
      </c>
      <c r="N299" s="154">
        <f t="shared" si="543"/>
        <v>0</v>
      </c>
      <c r="O299" s="154">
        <f t="shared" si="543"/>
        <v>0</v>
      </c>
      <c r="P299" s="154">
        <f t="shared" si="543"/>
        <v>0</v>
      </c>
      <c r="Q299" s="154">
        <f t="shared" si="543"/>
        <v>0</v>
      </c>
      <c r="R299" s="154">
        <f t="shared" si="543"/>
        <v>0</v>
      </c>
      <c r="S299" s="154">
        <f t="shared" si="543"/>
        <v>0</v>
      </c>
      <c r="T299" s="154">
        <f t="shared" si="543"/>
        <v>0</v>
      </c>
      <c r="U299" s="154">
        <f t="shared" si="543"/>
        <v>0</v>
      </c>
      <c r="V299" s="154">
        <f t="shared" si="543"/>
        <v>0</v>
      </c>
      <c r="W299" s="154">
        <f t="shared" si="543"/>
        <v>0</v>
      </c>
      <c r="X299" s="154">
        <f t="shared" si="543"/>
        <v>0</v>
      </c>
      <c r="Y299" s="154">
        <f t="shared" si="543"/>
        <v>0</v>
      </c>
      <c r="Z299" s="154">
        <f t="shared" si="543"/>
        <v>0</v>
      </c>
      <c r="AA299" s="154">
        <f t="shared" si="543"/>
        <v>0</v>
      </c>
      <c r="AB299" s="154">
        <f t="shared" si="543"/>
        <v>0</v>
      </c>
      <c r="AC299" s="154">
        <f t="shared" si="543"/>
        <v>0</v>
      </c>
      <c r="AD299" s="154">
        <f t="shared" si="543"/>
        <v>0</v>
      </c>
      <c r="AE299" s="154">
        <f t="shared" si="543"/>
        <v>0</v>
      </c>
      <c r="AF299" s="154">
        <f t="shared" si="543"/>
        <v>0</v>
      </c>
      <c r="AG299" s="154">
        <f t="shared" si="543"/>
        <v>0</v>
      </c>
      <c r="AH299" s="154">
        <f t="shared" si="543"/>
        <v>0</v>
      </c>
      <c r="AI299" s="154">
        <f t="shared" si="543"/>
        <v>0</v>
      </c>
      <c r="AJ299" s="154">
        <f t="shared" si="543"/>
        <v>0</v>
      </c>
      <c r="AK299" s="154">
        <f t="shared" si="543"/>
        <v>0</v>
      </c>
      <c r="AL299" s="154">
        <f t="shared" si="543"/>
        <v>0</v>
      </c>
      <c r="AM299" s="154">
        <f t="shared" si="543"/>
        <v>0</v>
      </c>
      <c r="AN299" s="154">
        <f t="shared" si="543"/>
        <v>0</v>
      </c>
      <c r="AO299" s="154">
        <f t="shared" si="543"/>
        <v>0</v>
      </c>
      <c r="AP299" s="154">
        <f t="shared" si="543"/>
        <v>0</v>
      </c>
      <c r="AQ299" s="154">
        <f t="shared" si="543"/>
        <v>0</v>
      </c>
      <c r="AR299" s="154">
        <f t="shared" si="543"/>
        <v>0</v>
      </c>
      <c r="AS299" s="154">
        <f t="shared" si="543"/>
        <v>0</v>
      </c>
      <c r="AT299" s="154">
        <f t="shared" si="543"/>
        <v>0</v>
      </c>
      <c r="AU299" s="154">
        <f t="shared" si="543"/>
        <v>0</v>
      </c>
      <c r="AV299" s="154">
        <f t="shared" si="543"/>
        <v>0</v>
      </c>
      <c r="AW299" s="154">
        <f t="shared" si="543"/>
        <v>0</v>
      </c>
      <c r="AX299" s="154">
        <f t="shared" si="543"/>
        <v>0</v>
      </c>
      <c r="AY299" s="154">
        <f t="shared" si="543"/>
        <v>0</v>
      </c>
      <c r="AZ299" s="154">
        <f t="shared" si="543"/>
        <v>0</v>
      </c>
      <c r="BA299" s="154">
        <f t="shared" si="543"/>
        <v>0</v>
      </c>
      <c r="BB299" s="154">
        <f t="shared" si="543"/>
        <v>0</v>
      </c>
      <c r="BC299" s="154">
        <f t="shared" si="543"/>
        <v>0</v>
      </c>
      <c r="BD299" s="154">
        <f t="shared" si="543"/>
        <v>0</v>
      </c>
      <c r="BE299" s="154">
        <f t="shared" si="543"/>
        <v>0</v>
      </c>
      <c r="BF299" s="154">
        <f t="shared" si="543"/>
        <v>0</v>
      </c>
      <c r="BG299" s="154">
        <f t="shared" si="543"/>
        <v>0</v>
      </c>
      <c r="BH299" s="154">
        <f t="shared" si="543"/>
        <v>0</v>
      </c>
      <c r="BI299" s="154">
        <f t="shared" si="543"/>
        <v>0</v>
      </c>
      <c r="BJ299" s="154">
        <f t="shared" si="543"/>
        <v>0</v>
      </c>
      <c r="BK299" s="154">
        <f t="shared" si="543"/>
        <v>0</v>
      </c>
      <c r="BL299" s="154">
        <f t="shared" si="543"/>
        <v>0</v>
      </c>
      <c r="BM299" s="154">
        <f t="shared" si="543"/>
        <v>0</v>
      </c>
      <c r="BN299" s="154">
        <f t="shared" si="543"/>
        <v>0</v>
      </c>
      <c r="BO299" s="154">
        <f t="shared" si="543"/>
        <v>0</v>
      </c>
      <c r="BP299" s="154">
        <f t="shared" ref="BP299:EA299" si="544">IF(AND(BP$165&gt;=EOMONTH($D131,0),BP$165&lt;EOMONTH($D131,$S131)),-BP296,0)</f>
        <v>0</v>
      </c>
      <c r="BQ299" s="154">
        <f t="shared" si="544"/>
        <v>0</v>
      </c>
      <c r="BR299" s="154">
        <f t="shared" si="544"/>
        <v>0</v>
      </c>
      <c r="BS299" s="154">
        <f t="shared" si="544"/>
        <v>0</v>
      </c>
      <c r="BT299" s="154">
        <f t="shared" si="544"/>
        <v>0</v>
      </c>
      <c r="BU299" s="154">
        <f t="shared" si="544"/>
        <v>0</v>
      </c>
      <c r="BV299" s="154">
        <f t="shared" si="544"/>
        <v>0</v>
      </c>
      <c r="BW299" s="154">
        <f t="shared" si="544"/>
        <v>0</v>
      </c>
      <c r="BX299" s="154">
        <f t="shared" si="544"/>
        <v>0</v>
      </c>
      <c r="BY299" s="154">
        <f t="shared" si="544"/>
        <v>0</v>
      </c>
      <c r="BZ299" s="154">
        <f t="shared" si="544"/>
        <v>0</v>
      </c>
      <c r="CA299" s="154">
        <f t="shared" si="544"/>
        <v>0</v>
      </c>
      <c r="CB299" s="154">
        <f t="shared" si="544"/>
        <v>0</v>
      </c>
      <c r="CC299" s="154">
        <f t="shared" si="544"/>
        <v>0</v>
      </c>
      <c r="CD299" s="154">
        <f t="shared" si="544"/>
        <v>0</v>
      </c>
      <c r="CE299" s="154">
        <f t="shared" si="544"/>
        <v>0</v>
      </c>
      <c r="CF299" s="154">
        <f t="shared" si="544"/>
        <v>0</v>
      </c>
      <c r="CG299" s="154">
        <f t="shared" si="544"/>
        <v>0</v>
      </c>
      <c r="CH299" s="154">
        <f t="shared" si="544"/>
        <v>0</v>
      </c>
      <c r="CI299" s="154">
        <f t="shared" si="544"/>
        <v>0</v>
      </c>
      <c r="CJ299" s="154">
        <f t="shared" si="544"/>
        <v>0</v>
      </c>
      <c r="CK299" s="154">
        <f t="shared" si="544"/>
        <v>0</v>
      </c>
      <c r="CL299" s="154">
        <f t="shared" si="544"/>
        <v>0</v>
      </c>
      <c r="CM299" s="154">
        <f t="shared" si="544"/>
        <v>0</v>
      </c>
      <c r="CN299" s="154">
        <f t="shared" si="544"/>
        <v>0</v>
      </c>
      <c r="CO299" s="154">
        <f t="shared" si="544"/>
        <v>0</v>
      </c>
      <c r="CP299" s="154">
        <f t="shared" si="544"/>
        <v>0</v>
      </c>
      <c r="CQ299" s="154">
        <f t="shared" si="544"/>
        <v>0</v>
      </c>
      <c r="CR299" s="154">
        <f t="shared" si="544"/>
        <v>0</v>
      </c>
      <c r="CS299" s="154">
        <f t="shared" si="544"/>
        <v>0</v>
      </c>
      <c r="CT299" s="154">
        <f t="shared" si="544"/>
        <v>0</v>
      </c>
      <c r="CU299" s="154">
        <f t="shared" si="544"/>
        <v>0</v>
      </c>
      <c r="CV299" s="154">
        <f t="shared" si="544"/>
        <v>0</v>
      </c>
      <c r="CW299" s="154">
        <f t="shared" si="544"/>
        <v>0</v>
      </c>
      <c r="CX299" s="154">
        <f t="shared" si="544"/>
        <v>0</v>
      </c>
      <c r="CY299" s="154">
        <f t="shared" si="544"/>
        <v>0</v>
      </c>
      <c r="CZ299" s="154">
        <f t="shared" si="544"/>
        <v>0</v>
      </c>
      <c r="DA299" s="154">
        <f t="shared" si="544"/>
        <v>0</v>
      </c>
      <c r="DB299" s="154">
        <f t="shared" si="544"/>
        <v>0</v>
      </c>
      <c r="DC299" s="154">
        <f t="shared" si="544"/>
        <v>0</v>
      </c>
      <c r="DD299" s="154">
        <f t="shared" si="544"/>
        <v>0</v>
      </c>
      <c r="DE299" s="154">
        <f t="shared" si="544"/>
        <v>0</v>
      </c>
      <c r="DF299" s="154">
        <f t="shared" si="544"/>
        <v>0</v>
      </c>
      <c r="DG299" s="154">
        <f t="shared" si="544"/>
        <v>0</v>
      </c>
      <c r="DH299" s="154">
        <f t="shared" si="544"/>
        <v>0</v>
      </c>
      <c r="DI299" s="154">
        <f t="shared" si="544"/>
        <v>0</v>
      </c>
      <c r="DJ299" s="154">
        <f t="shared" si="544"/>
        <v>0</v>
      </c>
      <c r="DK299" s="154">
        <f t="shared" si="544"/>
        <v>0</v>
      </c>
      <c r="DL299" s="154">
        <f t="shared" si="544"/>
        <v>0</v>
      </c>
      <c r="DM299" s="154">
        <f t="shared" si="544"/>
        <v>0</v>
      </c>
      <c r="DN299" s="154">
        <f t="shared" si="544"/>
        <v>0</v>
      </c>
      <c r="DO299" s="154">
        <f t="shared" si="544"/>
        <v>0</v>
      </c>
      <c r="DP299" s="154">
        <f t="shared" si="544"/>
        <v>0</v>
      </c>
      <c r="DQ299" s="154">
        <f t="shared" si="544"/>
        <v>0</v>
      </c>
      <c r="DR299" s="154">
        <f t="shared" si="544"/>
        <v>0</v>
      </c>
      <c r="DS299" s="154">
        <f t="shared" si="544"/>
        <v>0</v>
      </c>
      <c r="DT299" s="154">
        <f t="shared" si="544"/>
        <v>0</v>
      </c>
      <c r="DU299" s="154">
        <f t="shared" si="544"/>
        <v>0</v>
      </c>
      <c r="DV299" s="154">
        <f t="shared" si="544"/>
        <v>0</v>
      </c>
      <c r="DW299" s="154">
        <f t="shared" si="544"/>
        <v>0</v>
      </c>
      <c r="DX299" s="154">
        <f t="shared" si="544"/>
        <v>0</v>
      </c>
      <c r="DY299" s="154">
        <f t="shared" si="544"/>
        <v>0</v>
      </c>
      <c r="DZ299" s="154">
        <f t="shared" si="544"/>
        <v>0</v>
      </c>
      <c r="EA299" s="154">
        <f t="shared" si="544"/>
        <v>0</v>
      </c>
      <c r="EB299" s="154">
        <f t="shared" ref="EB299:GM299" si="545">IF(AND(EB$165&gt;=EOMONTH($D131,0),EB$165&lt;EOMONTH($D131,$S131)),-EB296,0)</f>
        <v>0</v>
      </c>
      <c r="EC299" s="154">
        <f t="shared" si="545"/>
        <v>0</v>
      </c>
      <c r="ED299" s="154">
        <f t="shared" si="545"/>
        <v>0</v>
      </c>
      <c r="EE299" s="154">
        <f t="shared" si="545"/>
        <v>0</v>
      </c>
      <c r="EF299" s="154">
        <f t="shared" si="545"/>
        <v>0</v>
      </c>
      <c r="EG299" s="154">
        <f t="shared" si="545"/>
        <v>0</v>
      </c>
      <c r="EH299" s="154">
        <f t="shared" si="545"/>
        <v>0</v>
      </c>
      <c r="EI299" s="154">
        <f t="shared" si="545"/>
        <v>0</v>
      </c>
      <c r="EJ299" s="154">
        <f t="shared" si="545"/>
        <v>0</v>
      </c>
      <c r="EK299" s="154">
        <f t="shared" si="545"/>
        <v>0</v>
      </c>
      <c r="EL299" s="154">
        <f t="shared" si="545"/>
        <v>0</v>
      </c>
      <c r="EM299" s="154">
        <f t="shared" si="545"/>
        <v>0</v>
      </c>
      <c r="EN299" s="154">
        <f t="shared" si="545"/>
        <v>0</v>
      </c>
      <c r="EO299" s="154">
        <f t="shared" si="545"/>
        <v>0</v>
      </c>
      <c r="EP299" s="154">
        <f t="shared" si="545"/>
        <v>0</v>
      </c>
      <c r="EQ299" s="154">
        <f t="shared" si="545"/>
        <v>0</v>
      </c>
      <c r="ER299" s="154">
        <f t="shared" si="545"/>
        <v>0</v>
      </c>
      <c r="ES299" s="154">
        <f t="shared" si="545"/>
        <v>0</v>
      </c>
      <c r="ET299" s="154">
        <f t="shared" si="545"/>
        <v>0</v>
      </c>
      <c r="EU299" s="154">
        <f t="shared" si="545"/>
        <v>0</v>
      </c>
      <c r="EV299" s="154">
        <f t="shared" si="545"/>
        <v>0</v>
      </c>
      <c r="EW299" s="154">
        <f t="shared" si="545"/>
        <v>0</v>
      </c>
      <c r="EX299" s="154">
        <f t="shared" si="545"/>
        <v>0</v>
      </c>
      <c r="EY299" s="154">
        <f t="shared" si="545"/>
        <v>0</v>
      </c>
      <c r="EZ299" s="154">
        <f t="shared" si="545"/>
        <v>0</v>
      </c>
      <c r="FA299" s="154">
        <f t="shared" si="545"/>
        <v>0</v>
      </c>
      <c r="FB299" s="154">
        <f t="shared" si="545"/>
        <v>0</v>
      </c>
      <c r="FC299" s="154">
        <f t="shared" si="545"/>
        <v>0</v>
      </c>
      <c r="FD299" s="154">
        <f t="shared" si="545"/>
        <v>0</v>
      </c>
      <c r="FE299" s="154">
        <f t="shared" si="545"/>
        <v>0</v>
      </c>
      <c r="FF299" s="154">
        <f t="shared" si="545"/>
        <v>0</v>
      </c>
      <c r="FG299" s="154">
        <f t="shared" si="545"/>
        <v>0</v>
      </c>
      <c r="FH299" s="154">
        <f t="shared" si="545"/>
        <v>0</v>
      </c>
      <c r="FI299" s="154">
        <f t="shared" si="545"/>
        <v>0</v>
      </c>
      <c r="FJ299" s="154">
        <f t="shared" si="545"/>
        <v>0</v>
      </c>
      <c r="FK299" s="154">
        <f t="shared" si="545"/>
        <v>0</v>
      </c>
      <c r="FL299" s="154">
        <f t="shared" si="545"/>
        <v>0</v>
      </c>
      <c r="FM299" s="154">
        <f t="shared" si="545"/>
        <v>0</v>
      </c>
      <c r="FN299" s="154">
        <f t="shared" si="545"/>
        <v>0</v>
      </c>
      <c r="FO299" s="154">
        <f t="shared" si="545"/>
        <v>0</v>
      </c>
      <c r="FP299" s="154">
        <f t="shared" si="545"/>
        <v>0</v>
      </c>
      <c r="FQ299" s="154">
        <f t="shared" si="545"/>
        <v>0</v>
      </c>
      <c r="FR299" s="154">
        <f t="shared" si="545"/>
        <v>0</v>
      </c>
      <c r="FS299" s="154">
        <f t="shared" si="545"/>
        <v>0</v>
      </c>
      <c r="FT299" s="154">
        <f t="shared" si="545"/>
        <v>0</v>
      </c>
      <c r="FU299" s="154">
        <f t="shared" si="545"/>
        <v>0</v>
      </c>
      <c r="FV299" s="154">
        <f t="shared" si="545"/>
        <v>0</v>
      </c>
      <c r="FW299" s="154">
        <f t="shared" si="545"/>
        <v>0</v>
      </c>
      <c r="FX299" s="154">
        <f t="shared" si="545"/>
        <v>0</v>
      </c>
      <c r="FY299" s="154">
        <f t="shared" si="545"/>
        <v>0</v>
      </c>
      <c r="FZ299" s="154">
        <f t="shared" si="545"/>
        <v>0</v>
      </c>
      <c r="GA299" s="154">
        <f t="shared" si="545"/>
        <v>0</v>
      </c>
      <c r="GB299" s="154">
        <f t="shared" si="545"/>
        <v>0</v>
      </c>
      <c r="GC299" s="154">
        <f t="shared" si="545"/>
        <v>0</v>
      </c>
      <c r="GD299" s="154">
        <f t="shared" si="545"/>
        <v>0</v>
      </c>
      <c r="GE299" s="154">
        <f t="shared" si="545"/>
        <v>0</v>
      </c>
      <c r="GF299" s="154">
        <f t="shared" si="545"/>
        <v>0</v>
      </c>
      <c r="GG299" s="154">
        <f t="shared" si="545"/>
        <v>0</v>
      </c>
      <c r="GH299" s="154">
        <f t="shared" si="545"/>
        <v>0</v>
      </c>
      <c r="GI299" s="154">
        <f t="shared" si="545"/>
        <v>0</v>
      </c>
      <c r="GJ299" s="154">
        <f t="shared" si="545"/>
        <v>0</v>
      </c>
      <c r="GK299" s="154">
        <f t="shared" si="545"/>
        <v>0</v>
      </c>
      <c r="GL299" s="154">
        <f t="shared" si="545"/>
        <v>0</v>
      </c>
      <c r="GM299" s="154">
        <f t="shared" si="545"/>
        <v>0</v>
      </c>
      <c r="GN299" s="154">
        <f t="shared" ref="GN299:IY299" si="546">IF(AND(GN$165&gt;=EOMONTH($D131,0),GN$165&lt;EOMONTH($D131,$S131)),-GN296,0)</f>
        <v>0</v>
      </c>
      <c r="GO299" s="154">
        <f t="shared" si="546"/>
        <v>0</v>
      </c>
      <c r="GP299" s="154">
        <f t="shared" si="546"/>
        <v>0</v>
      </c>
      <c r="GQ299" s="154">
        <f t="shared" si="546"/>
        <v>0</v>
      </c>
      <c r="GR299" s="154">
        <f t="shared" si="546"/>
        <v>0</v>
      </c>
      <c r="GS299" s="154">
        <f t="shared" si="546"/>
        <v>0</v>
      </c>
      <c r="GT299" s="154">
        <f t="shared" si="546"/>
        <v>0</v>
      </c>
      <c r="GU299" s="154">
        <f t="shared" si="546"/>
        <v>0</v>
      </c>
      <c r="GV299" s="154">
        <f t="shared" si="546"/>
        <v>0</v>
      </c>
      <c r="GW299" s="154">
        <f t="shared" si="546"/>
        <v>0</v>
      </c>
      <c r="GX299" s="154">
        <f t="shared" si="546"/>
        <v>0</v>
      </c>
      <c r="GY299" s="154">
        <f t="shared" si="546"/>
        <v>0</v>
      </c>
      <c r="GZ299" s="154">
        <f t="shared" si="546"/>
        <v>0</v>
      </c>
      <c r="HA299" s="154">
        <f t="shared" si="546"/>
        <v>0</v>
      </c>
      <c r="HB299" s="154">
        <f t="shared" si="546"/>
        <v>0</v>
      </c>
      <c r="HC299" s="154">
        <f t="shared" si="546"/>
        <v>0</v>
      </c>
      <c r="HD299" s="154">
        <f t="shared" si="546"/>
        <v>0</v>
      </c>
      <c r="HE299" s="154">
        <f t="shared" si="546"/>
        <v>0</v>
      </c>
      <c r="HF299" s="154">
        <f t="shared" si="546"/>
        <v>0</v>
      </c>
      <c r="HG299" s="154">
        <f t="shared" si="546"/>
        <v>0</v>
      </c>
      <c r="HH299" s="154">
        <f t="shared" si="546"/>
        <v>0</v>
      </c>
      <c r="HI299" s="154">
        <f t="shared" si="546"/>
        <v>0</v>
      </c>
      <c r="HJ299" s="154">
        <f t="shared" si="546"/>
        <v>0</v>
      </c>
      <c r="HK299" s="154">
        <f t="shared" si="546"/>
        <v>0</v>
      </c>
      <c r="HL299" s="154">
        <f t="shared" si="546"/>
        <v>0</v>
      </c>
      <c r="HM299" s="154">
        <f t="shared" si="546"/>
        <v>0</v>
      </c>
      <c r="HN299" s="154">
        <f t="shared" si="546"/>
        <v>0</v>
      </c>
      <c r="HO299" s="154">
        <f t="shared" si="546"/>
        <v>0</v>
      </c>
      <c r="HP299" s="154">
        <f t="shared" si="546"/>
        <v>0</v>
      </c>
      <c r="HQ299" s="154">
        <f t="shared" si="546"/>
        <v>0</v>
      </c>
      <c r="HR299" s="154">
        <f t="shared" si="546"/>
        <v>0</v>
      </c>
      <c r="HS299" s="154">
        <f t="shared" si="546"/>
        <v>0</v>
      </c>
      <c r="HT299" s="154">
        <f t="shared" si="546"/>
        <v>0</v>
      </c>
      <c r="HU299" s="154">
        <f t="shared" si="546"/>
        <v>0</v>
      </c>
      <c r="HV299" s="154">
        <f t="shared" si="546"/>
        <v>0</v>
      </c>
      <c r="HW299" s="154">
        <f t="shared" si="546"/>
        <v>0</v>
      </c>
      <c r="HX299" s="154">
        <f t="shared" si="546"/>
        <v>0</v>
      </c>
      <c r="HY299" s="154">
        <f t="shared" si="546"/>
        <v>0</v>
      </c>
      <c r="HZ299" s="154">
        <f t="shared" si="546"/>
        <v>0</v>
      </c>
      <c r="IA299" s="154">
        <f t="shared" si="546"/>
        <v>0</v>
      </c>
      <c r="IB299" s="154">
        <f t="shared" si="546"/>
        <v>0</v>
      </c>
      <c r="IC299" s="154">
        <f t="shared" si="546"/>
        <v>0</v>
      </c>
      <c r="ID299" s="154">
        <f t="shared" si="546"/>
        <v>0</v>
      </c>
      <c r="IE299" s="154">
        <f t="shared" si="546"/>
        <v>0</v>
      </c>
      <c r="IF299" s="154">
        <f t="shared" si="546"/>
        <v>0</v>
      </c>
      <c r="IG299" s="154">
        <f t="shared" si="546"/>
        <v>0</v>
      </c>
      <c r="IH299" s="154">
        <f t="shared" si="546"/>
        <v>0</v>
      </c>
      <c r="II299" s="154">
        <f t="shared" si="546"/>
        <v>0</v>
      </c>
      <c r="IJ299" s="154">
        <f t="shared" si="546"/>
        <v>0</v>
      </c>
      <c r="IK299" s="154">
        <f t="shared" si="546"/>
        <v>0</v>
      </c>
      <c r="IL299" s="154">
        <f t="shared" si="546"/>
        <v>0</v>
      </c>
      <c r="IM299" s="154">
        <f t="shared" si="546"/>
        <v>0</v>
      </c>
      <c r="IN299" s="154">
        <f t="shared" si="546"/>
        <v>0</v>
      </c>
      <c r="IO299" s="154">
        <f t="shared" si="546"/>
        <v>0</v>
      </c>
      <c r="IP299" s="154">
        <f t="shared" si="546"/>
        <v>0</v>
      </c>
      <c r="IQ299" s="154">
        <f t="shared" si="546"/>
        <v>0</v>
      </c>
      <c r="IR299" s="154">
        <f t="shared" si="546"/>
        <v>0</v>
      </c>
      <c r="IS299" s="154">
        <f t="shared" si="546"/>
        <v>0</v>
      </c>
      <c r="IT299" s="154">
        <f t="shared" si="546"/>
        <v>0</v>
      </c>
      <c r="IU299" s="154">
        <f t="shared" si="546"/>
        <v>0</v>
      </c>
      <c r="IV299" s="154">
        <f t="shared" si="546"/>
        <v>0</v>
      </c>
      <c r="IW299" s="154">
        <f t="shared" si="546"/>
        <v>0</v>
      </c>
      <c r="IX299" s="154">
        <f t="shared" si="546"/>
        <v>0</v>
      </c>
      <c r="IY299" s="154">
        <f t="shared" si="546"/>
        <v>0</v>
      </c>
      <c r="IZ299" s="154">
        <f t="shared" ref="IZ299:LK299" si="547">IF(AND(IZ$165&gt;=EOMONTH($D131,0),IZ$165&lt;EOMONTH($D131,$S131)),-IZ296,0)</f>
        <v>0</v>
      </c>
      <c r="JA299" s="154">
        <f t="shared" si="547"/>
        <v>0</v>
      </c>
      <c r="JB299" s="154">
        <f t="shared" si="547"/>
        <v>0</v>
      </c>
      <c r="JC299" s="154">
        <f t="shared" si="547"/>
        <v>0</v>
      </c>
      <c r="JD299" s="154">
        <f t="shared" si="547"/>
        <v>0</v>
      </c>
      <c r="JE299" s="154">
        <f t="shared" si="547"/>
        <v>0</v>
      </c>
      <c r="JF299" s="154">
        <f t="shared" si="547"/>
        <v>0</v>
      </c>
      <c r="JG299" s="154">
        <f t="shared" si="547"/>
        <v>0</v>
      </c>
      <c r="JH299" s="154">
        <f t="shared" si="547"/>
        <v>0</v>
      </c>
      <c r="JI299" s="154">
        <f t="shared" si="547"/>
        <v>0</v>
      </c>
      <c r="JJ299" s="154">
        <f t="shared" si="547"/>
        <v>0</v>
      </c>
      <c r="JK299" s="154">
        <f t="shared" si="547"/>
        <v>0</v>
      </c>
      <c r="JL299" s="154">
        <f t="shared" si="547"/>
        <v>0</v>
      </c>
      <c r="JM299" s="154">
        <f t="shared" si="547"/>
        <v>0</v>
      </c>
      <c r="JN299" s="154">
        <f t="shared" si="547"/>
        <v>0</v>
      </c>
      <c r="JO299" s="154">
        <f t="shared" si="547"/>
        <v>0</v>
      </c>
      <c r="JP299" s="154">
        <f t="shared" si="547"/>
        <v>0</v>
      </c>
      <c r="JQ299" s="154">
        <f t="shared" si="547"/>
        <v>0</v>
      </c>
      <c r="JR299" s="154">
        <f t="shared" si="547"/>
        <v>0</v>
      </c>
      <c r="JS299" s="154">
        <f t="shared" si="547"/>
        <v>0</v>
      </c>
      <c r="JT299" s="154">
        <f t="shared" si="547"/>
        <v>0</v>
      </c>
      <c r="JU299" s="154">
        <f t="shared" si="547"/>
        <v>0</v>
      </c>
      <c r="JV299" s="154">
        <f t="shared" si="547"/>
        <v>0</v>
      </c>
      <c r="JW299" s="154">
        <f t="shared" si="547"/>
        <v>0</v>
      </c>
      <c r="JX299" s="154">
        <f t="shared" si="547"/>
        <v>0</v>
      </c>
      <c r="JY299" s="154">
        <f t="shared" si="547"/>
        <v>0</v>
      </c>
      <c r="JZ299" s="154">
        <f t="shared" si="547"/>
        <v>0</v>
      </c>
      <c r="KA299" s="154">
        <f t="shared" si="547"/>
        <v>0</v>
      </c>
      <c r="KB299" s="154">
        <f t="shared" si="547"/>
        <v>0</v>
      </c>
      <c r="KC299" s="154">
        <f t="shared" si="547"/>
        <v>0</v>
      </c>
      <c r="KD299" s="154">
        <f t="shared" si="547"/>
        <v>0</v>
      </c>
      <c r="KE299" s="154">
        <f t="shared" si="547"/>
        <v>0</v>
      </c>
      <c r="KF299" s="154">
        <f t="shared" si="547"/>
        <v>0</v>
      </c>
      <c r="KG299" s="154">
        <f t="shared" si="547"/>
        <v>0</v>
      </c>
      <c r="KH299" s="154">
        <f t="shared" si="547"/>
        <v>0</v>
      </c>
      <c r="KI299" s="154">
        <f t="shared" si="547"/>
        <v>0</v>
      </c>
      <c r="KJ299" s="154">
        <f t="shared" si="547"/>
        <v>0</v>
      </c>
      <c r="KK299" s="154">
        <f t="shared" si="547"/>
        <v>0</v>
      </c>
      <c r="KL299" s="154">
        <f t="shared" si="547"/>
        <v>0</v>
      </c>
      <c r="KM299" s="154">
        <f t="shared" si="547"/>
        <v>0</v>
      </c>
      <c r="KN299" s="154">
        <f t="shared" si="547"/>
        <v>0</v>
      </c>
      <c r="KO299" s="154">
        <f t="shared" si="547"/>
        <v>0</v>
      </c>
      <c r="KP299" s="154">
        <f t="shared" si="547"/>
        <v>0</v>
      </c>
      <c r="KQ299" s="154">
        <f t="shared" si="547"/>
        <v>0</v>
      </c>
      <c r="KR299" s="154">
        <f t="shared" si="547"/>
        <v>0</v>
      </c>
      <c r="KS299" s="154">
        <f t="shared" si="547"/>
        <v>0</v>
      </c>
      <c r="KT299" s="154">
        <f t="shared" si="547"/>
        <v>0</v>
      </c>
      <c r="KU299" s="154">
        <f t="shared" si="547"/>
        <v>0</v>
      </c>
      <c r="KV299" s="154">
        <f t="shared" si="547"/>
        <v>0</v>
      </c>
      <c r="KW299" s="154">
        <f t="shared" si="547"/>
        <v>0</v>
      </c>
      <c r="KX299" s="154">
        <f t="shared" si="547"/>
        <v>0</v>
      </c>
      <c r="KY299" s="154">
        <f t="shared" si="547"/>
        <v>0</v>
      </c>
      <c r="KZ299" s="154">
        <f t="shared" si="547"/>
        <v>0</v>
      </c>
      <c r="LA299" s="154">
        <f t="shared" si="547"/>
        <v>0</v>
      </c>
      <c r="LB299" s="154">
        <f t="shared" si="547"/>
        <v>0</v>
      </c>
      <c r="LC299" s="154">
        <f t="shared" si="547"/>
        <v>0</v>
      </c>
      <c r="LD299" s="154">
        <f t="shared" si="547"/>
        <v>0</v>
      </c>
      <c r="LE299" s="154">
        <f t="shared" si="547"/>
        <v>0</v>
      </c>
      <c r="LF299" s="154">
        <f t="shared" si="547"/>
        <v>0</v>
      </c>
      <c r="LG299" s="154">
        <f t="shared" si="547"/>
        <v>0</v>
      </c>
      <c r="LH299" s="154">
        <f t="shared" si="547"/>
        <v>0</v>
      </c>
      <c r="LI299" s="154">
        <f t="shared" si="547"/>
        <v>0</v>
      </c>
      <c r="LJ299" s="154">
        <f t="shared" si="547"/>
        <v>0</v>
      </c>
      <c r="LK299" s="154">
        <f t="shared" si="547"/>
        <v>0</v>
      </c>
      <c r="LL299" s="154">
        <f t="shared" ref="LL299:NK299" si="548">IF(AND(LL$165&gt;=EOMONTH($D131,0),LL$165&lt;EOMONTH($D131,$S131)),-LL296,0)</f>
        <v>0</v>
      </c>
      <c r="LM299" s="154">
        <f t="shared" si="548"/>
        <v>0</v>
      </c>
      <c r="LN299" s="154">
        <f t="shared" si="548"/>
        <v>0</v>
      </c>
      <c r="LO299" s="154">
        <f t="shared" si="548"/>
        <v>0</v>
      </c>
      <c r="LP299" s="154">
        <f t="shared" si="548"/>
        <v>0</v>
      </c>
      <c r="LQ299" s="154">
        <f t="shared" si="548"/>
        <v>0</v>
      </c>
      <c r="LR299" s="154">
        <f t="shared" si="548"/>
        <v>0</v>
      </c>
      <c r="LS299" s="154">
        <f t="shared" si="548"/>
        <v>0</v>
      </c>
      <c r="LT299" s="154">
        <f t="shared" si="548"/>
        <v>0</v>
      </c>
      <c r="LU299" s="154">
        <f t="shared" si="548"/>
        <v>0</v>
      </c>
      <c r="LV299" s="154">
        <f t="shared" si="548"/>
        <v>0</v>
      </c>
      <c r="LW299" s="154">
        <f t="shared" si="548"/>
        <v>0</v>
      </c>
      <c r="LX299" s="154">
        <f t="shared" si="548"/>
        <v>0</v>
      </c>
      <c r="LY299" s="154">
        <f t="shared" si="548"/>
        <v>0</v>
      </c>
      <c r="LZ299" s="154">
        <f t="shared" si="548"/>
        <v>0</v>
      </c>
      <c r="MA299" s="154">
        <f t="shared" si="548"/>
        <v>0</v>
      </c>
      <c r="MB299" s="154">
        <f t="shared" si="548"/>
        <v>0</v>
      </c>
      <c r="MC299" s="154">
        <f t="shared" si="548"/>
        <v>0</v>
      </c>
      <c r="MD299" s="154">
        <f t="shared" si="548"/>
        <v>0</v>
      </c>
      <c r="ME299" s="154">
        <f t="shared" si="548"/>
        <v>0</v>
      </c>
      <c r="MF299" s="154">
        <f t="shared" si="548"/>
        <v>0</v>
      </c>
      <c r="MG299" s="154">
        <f t="shared" si="548"/>
        <v>0</v>
      </c>
      <c r="MH299" s="154">
        <f t="shared" si="548"/>
        <v>0</v>
      </c>
      <c r="MI299" s="154">
        <f t="shared" si="548"/>
        <v>0</v>
      </c>
      <c r="MJ299" s="154">
        <f t="shared" si="548"/>
        <v>0</v>
      </c>
      <c r="MK299" s="154">
        <f t="shared" si="548"/>
        <v>0</v>
      </c>
      <c r="ML299" s="154">
        <f t="shared" si="548"/>
        <v>0</v>
      </c>
      <c r="MM299" s="154">
        <f t="shared" si="548"/>
        <v>0</v>
      </c>
      <c r="MN299" s="154">
        <f t="shared" si="548"/>
        <v>0</v>
      </c>
      <c r="MO299" s="154">
        <f t="shared" si="548"/>
        <v>0</v>
      </c>
      <c r="MP299" s="154">
        <f t="shared" si="548"/>
        <v>0</v>
      </c>
      <c r="MQ299" s="154">
        <f t="shared" si="548"/>
        <v>0</v>
      </c>
      <c r="MR299" s="154">
        <f t="shared" si="548"/>
        <v>0</v>
      </c>
      <c r="MS299" s="154">
        <f t="shared" si="548"/>
        <v>0</v>
      </c>
      <c r="MT299" s="154">
        <f t="shared" si="548"/>
        <v>0</v>
      </c>
      <c r="MU299" s="154">
        <f t="shared" si="548"/>
        <v>0</v>
      </c>
      <c r="MV299" s="154">
        <f t="shared" si="548"/>
        <v>0</v>
      </c>
      <c r="MW299" s="154">
        <f t="shared" si="548"/>
        <v>0</v>
      </c>
      <c r="MX299" s="154">
        <f t="shared" si="548"/>
        <v>0</v>
      </c>
      <c r="MY299" s="154">
        <f t="shared" si="548"/>
        <v>0</v>
      </c>
      <c r="MZ299" s="154">
        <f t="shared" si="548"/>
        <v>0</v>
      </c>
      <c r="NA299" s="154">
        <f t="shared" si="548"/>
        <v>0</v>
      </c>
      <c r="NB299" s="154">
        <f t="shared" si="548"/>
        <v>0</v>
      </c>
      <c r="NC299" s="154">
        <f t="shared" si="548"/>
        <v>0</v>
      </c>
      <c r="ND299" s="154">
        <f t="shared" si="548"/>
        <v>0</v>
      </c>
      <c r="NE299" s="154">
        <f t="shared" si="548"/>
        <v>0</v>
      </c>
      <c r="NF299" s="154">
        <f t="shared" si="548"/>
        <v>0</v>
      </c>
      <c r="NG299" s="154">
        <f t="shared" si="548"/>
        <v>0</v>
      </c>
      <c r="NH299" s="154">
        <f t="shared" si="548"/>
        <v>0</v>
      </c>
      <c r="NI299" s="154">
        <f t="shared" si="548"/>
        <v>0</v>
      </c>
      <c r="NJ299" s="154">
        <f t="shared" si="548"/>
        <v>0</v>
      </c>
      <c r="NK299" s="157">
        <f t="shared" si="548"/>
        <v>0</v>
      </c>
    </row>
    <row r="300" spans="1:375" x14ac:dyDescent="0.25">
      <c r="A300" s="156">
        <f t="shared" si="536"/>
        <v>550983.14085027121</v>
      </c>
      <c r="B300" s="48" t="s">
        <v>153</v>
      </c>
      <c r="C300" s="153" t="s">
        <v>142</v>
      </c>
      <c r="D300" s="154">
        <f t="shared" ref="D300:BO300" si="549">IF(OR(D$165&lt;=EOMONTH($E131,$R131*(1-$O131)),D$165&gt;EOMONTH($E131,$P131*12*(1-$O131)+$Q131*12*$O131+$R131*(1-$O131))),0,FV($W131,ROUNDDOWN(YEARFRAC($D$165,D$165,1),0),,-($U131*(1-$O131)+$V131*$O131)*$B131/12,0))</f>
        <v>0</v>
      </c>
      <c r="E300" s="154">
        <f t="shared" si="549"/>
        <v>0</v>
      </c>
      <c r="F300" s="154">
        <f t="shared" si="549"/>
        <v>0</v>
      </c>
      <c r="G300" s="154">
        <f t="shared" si="549"/>
        <v>0</v>
      </c>
      <c r="H300" s="154">
        <f t="shared" si="549"/>
        <v>0</v>
      </c>
      <c r="I300" s="154">
        <f t="shared" si="549"/>
        <v>0</v>
      </c>
      <c r="J300" s="154">
        <f t="shared" si="549"/>
        <v>0</v>
      </c>
      <c r="K300" s="154">
        <f t="shared" si="549"/>
        <v>0</v>
      </c>
      <c r="L300" s="154">
        <f t="shared" si="549"/>
        <v>0</v>
      </c>
      <c r="M300" s="154">
        <f t="shared" si="549"/>
        <v>0</v>
      </c>
      <c r="N300" s="154">
        <f t="shared" si="549"/>
        <v>0</v>
      </c>
      <c r="O300" s="154">
        <f t="shared" si="549"/>
        <v>0</v>
      </c>
      <c r="P300" s="154">
        <f t="shared" si="549"/>
        <v>0</v>
      </c>
      <c r="Q300" s="154">
        <f t="shared" si="549"/>
        <v>0</v>
      </c>
      <c r="R300" s="154">
        <f t="shared" si="549"/>
        <v>0</v>
      </c>
      <c r="S300" s="154">
        <f t="shared" si="549"/>
        <v>0</v>
      </c>
      <c r="T300" s="154">
        <f t="shared" si="549"/>
        <v>0</v>
      </c>
      <c r="U300" s="154">
        <f t="shared" si="549"/>
        <v>0</v>
      </c>
      <c r="V300" s="154">
        <f t="shared" si="549"/>
        <v>0</v>
      </c>
      <c r="W300" s="154">
        <f t="shared" si="549"/>
        <v>0</v>
      </c>
      <c r="X300" s="154">
        <f t="shared" si="549"/>
        <v>0</v>
      </c>
      <c r="Y300" s="154">
        <f t="shared" si="549"/>
        <v>0</v>
      </c>
      <c r="Z300" s="154">
        <f t="shared" si="549"/>
        <v>0</v>
      </c>
      <c r="AA300" s="154">
        <f t="shared" si="549"/>
        <v>0</v>
      </c>
      <c r="AB300" s="154">
        <f t="shared" si="549"/>
        <v>0</v>
      </c>
      <c r="AC300" s="154">
        <f t="shared" si="549"/>
        <v>0</v>
      </c>
      <c r="AD300" s="154">
        <f t="shared" si="549"/>
        <v>0</v>
      </c>
      <c r="AE300" s="154">
        <f t="shared" si="549"/>
        <v>0</v>
      </c>
      <c r="AF300" s="154">
        <f t="shared" si="549"/>
        <v>0</v>
      </c>
      <c r="AG300" s="154">
        <f t="shared" si="549"/>
        <v>0</v>
      </c>
      <c r="AH300" s="154">
        <f t="shared" si="549"/>
        <v>0</v>
      </c>
      <c r="AI300" s="154">
        <f t="shared" si="549"/>
        <v>0</v>
      </c>
      <c r="AJ300" s="154">
        <f t="shared" si="549"/>
        <v>0</v>
      </c>
      <c r="AK300" s="154">
        <f t="shared" si="549"/>
        <v>0</v>
      </c>
      <c r="AL300" s="154">
        <f t="shared" si="549"/>
        <v>0</v>
      </c>
      <c r="AM300" s="154">
        <f t="shared" si="549"/>
        <v>0</v>
      </c>
      <c r="AN300" s="154">
        <f t="shared" si="549"/>
        <v>0</v>
      </c>
      <c r="AO300" s="154">
        <f t="shared" si="549"/>
        <v>0</v>
      </c>
      <c r="AP300" s="154">
        <f t="shared" si="549"/>
        <v>0</v>
      </c>
      <c r="AQ300" s="154">
        <f t="shared" si="549"/>
        <v>0</v>
      </c>
      <c r="AR300" s="154">
        <f t="shared" si="549"/>
        <v>0</v>
      </c>
      <c r="AS300" s="154">
        <f t="shared" si="549"/>
        <v>0</v>
      </c>
      <c r="AT300" s="154">
        <f t="shared" si="549"/>
        <v>0</v>
      </c>
      <c r="AU300" s="154">
        <f t="shared" si="549"/>
        <v>0</v>
      </c>
      <c r="AV300" s="154">
        <f t="shared" si="549"/>
        <v>0</v>
      </c>
      <c r="AW300" s="154">
        <f t="shared" si="549"/>
        <v>0</v>
      </c>
      <c r="AX300" s="154">
        <f t="shared" si="549"/>
        <v>0</v>
      </c>
      <c r="AY300" s="154">
        <f t="shared" si="549"/>
        <v>0</v>
      </c>
      <c r="AZ300" s="154">
        <f t="shared" si="549"/>
        <v>0</v>
      </c>
      <c r="BA300" s="154">
        <f t="shared" si="549"/>
        <v>0</v>
      </c>
      <c r="BB300" s="154">
        <f t="shared" si="549"/>
        <v>0</v>
      </c>
      <c r="BC300" s="154">
        <f t="shared" si="549"/>
        <v>0</v>
      </c>
      <c r="BD300" s="154">
        <f t="shared" si="549"/>
        <v>0</v>
      </c>
      <c r="BE300" s="154">
        <f t="shared" si="549"/>
        <v>0</v>
      </c>
      <c r="BF300" s="154">
        <f t="shared" si="549"/>
        <v>0</v>
      </c>
      <c r="BG300" s="154">
        <f t="shared" si="549"/>
        <v>0</v>
      </c>
      <c r="BH300" s="154">
        <f t="shared" si="549"/>
        <v>0</v>
      </c>
      <c r="BI300" s="154">
        <f t="shared" si="549"/>
        <v>0</v>
      </c>
      <c r="BJ300" s="154">
        <f t="shared" si="549"/>
        <v>0</v>
      </c>
      <c r="BK300" s="154">
        <f t="shared" si="549"/>
        <v>0</v>
      </c>
      <c r="BL300" s="154">
        <f t="shared" si="549"/>
        <v>0</v>
      </c>
      <c r="BM300" s="154">
        <f t="shared" si="549"/>
        <v>0</v>
      </c>
      <c r="BN300" s="154">
        <f t="shared" si="549"/>
        <v>0</v>
      </c>
      <c r="BO300" s="154">
        <f t="shared" si="549"/>
        <v>0</v>
      </c>
      <c r="BP300" s="154">
        <f t="shared" ref="BP300:EA300" si="550">IF(OR(BP$165&lt;=EOMONTH($E131,$R131*(1-$O131)),BP$165&gt;EOMONTH($E131,$P131*12*(1-$O131)+$Q131*12*$O131+$R131*(1-$O131))),0,FV($W131,ROUNDDOWN(YEARFRAC($D$165,BP$165,1),0),,-($U131*(1-$O131)+$V131*$O131)*$B131/12,0))</f>
        <v>0</v>
      </c>
      <c r="BQ300" s="154">
        <f t="shared" si="550"/>
        <v>0</v>
      </c>
      <c r="BR300" s="154">
        <f t="shared" si="550"/>
        <v>0</v>
      </c>
      <c r="BS300" s="154">
        <f t="shared" si="550"/>
        <v>0</v>
      </c>
      <c r="BT300" s="154">
        <f t="shared" si="550"/>
        <v>0</v>
      </c>
      <c r="BU300" s="154">
        <f t="shared" si="550"/>
        <v>0</v>
      </c>
      <c r="BV300" s="154">
        <f t="shared" si="550"/>
        <v>0</v>
      </c>
      <c r="BW300" s="154">
        <f t="shared" si="550"/>
        <v>0</v>
      </c>
      <c r="BX300" s="154">
        <f t="shared" si="550"/>
        <v>0</v>
      </c>
      <c r="BY300" s="154">
        <f t="shared" si="550"/>
        <v>0</v>
      </c>
      <c r="BZ300" s="154">
        <f t="shared" si="550"/>
        <v>0</v>
      </c>
      <c r="CA300" s="154">
        <f t="shared" si="550"/>
        <v>0</v>
      </c>
      <c r="CB300" s="154">
        <f t="shared" si="550"/>
        <v>0</v>
      </c>
      <c r="CC300" s="154">
        <f t="shared" si="550"/>
        <v>0</v>
      </c>
      <c r="CD300" s="154">
        <f t="shared" si="550"/>
        <v>0</v>
      </c>
      <c r="CE300" s="154">
        <f t="shared" si="550"/>
        <v>0</v>
      </c>
      <c r="CF300" s="154">
        <f t="shared" si="550"/>
        <v>0</v>
      </c>
      <c r="CG300" s="154">
        <f t="shared" si="550"/>
        <v>0</v>
      </c>
      <c r="CH300" s="154">
        <f t="shared" si="550"/>
        <v>0</v>
      </c>
      <c r="CI300" s="154">
        <f t="shared" si="550"/>
        <v>0</v>
      </c>
      <c r="CJ300" s="154">
        <f t="shared" si="550"/>
        <v>0</v>
      </c>
      <c r="CK300" s="154">
        <f t="shared" si="550"/>
        <v>0</v>
      </c>
      <c r="CL300" s="154">
        <f t="shared" si="550"/>
        <v>0</v>
      </c>
      <c r="CM300" s="154">
        <f t="shared" si="550"/>
        <v>0</v>
      </c>
      <c r="CN300" s="154">
        <f t="shared" si="550"/>
        <v>0</v>
      </c>
      <c r="CO300" s="154">
        <f t="shared" si="550"/>
        <v>0</v>
      </c>
      <c r="CP300" s="154">
        <f t="shared" si="550"/>
        <v>0</v>
      </c>
      <c r="CQ300" s="154">
        <f t="shared" si="550"/>
        <v>0</v>
      </c>
      <c r="CR300" s="154">
        <f t="shared" si="550"/>
        <v>0</v>
      </c>
      <c r="CS300" s="154">
        <f t="shared" si="550"/>
        <v>0</v>
      </c>
      <c r="CT300" s="154">
        <f t="shared" si="550"/>
        <v>0</v>
      </c>
      <c r="CU300" s="154">
        <f t="shared" si="550"/>
        <v>0</v>
      </c>
      <c r="CV300" s="154">
        <f t="shared" si="550"/>
        <v>0</v>
      </c>
      <c r="CW300" s="154">
        <f t="shared" si="550"/>
        <v>0</v>
      </c>
      <c r="CX300" s="154">
        <f t="shared" si="550"/>
        <v>0</v>
      </c>
      <c r="CY300" s="154">
        <f t="shared" si="550"/>
        <v>0</v>
      </c>
      <c r="CZ300" s="154">
        <f t="shared" si="550"/>
        <v>0</v>
      </c>
      <c r="DA300" s="154">
        <f t="shared" si="550"/>
        <v>0</v>
      </c>
      <c r="DB300" s="154">
        <f t="shared" si="550"/>
        <v>0</v>
      </c>
      <c r="DC300" s="154">
        <f t="shared" si="550"/>
        <v>0</v>
      </c>
      <c r="DD300" s="154">
        <f t="shared" si="550"/>
        <v>0</v>
      </c>
      <c r="DE300" s="154">
        <f t="shared" si="550"/>
        <v>0</v>
      </c>
      <c r="DF300" s="154">
        <f t="shared" si="550"/>
        <v>0</v>
      </c>
      <c r="DG300" s="154">
        <f t="shared" si="550"/>
        <v>0</v>
      </c>
      <c r="DH300" s="154">
        <f t="shared" si="550"/>
        <v>0</v>
      </c>
      <c r="DI300" s="154">
        <f t="shared" si="550"/>
        <v>0</v>
      </c>
      <c r="DJ300" s="154">
        <f t="shared" si="550"/>
        <v>0</v>
      </c>
      <c r="DK300" s="154">
        <f t="shared" si="550"/>
        <v>0</v>
      </c>
      <c r="DL300" s="154">
        <f t="shared" si="550"/>
        <v>0</v>
      </c>
      <c r="DM300" s="154">
        <f t="shared" si="550"/>
        <v>0</v>
      </c>
      <c r="DN300" s="154">
        <f t="shared" si="550"/>
        <v>0</v>
      </c>
      <c r="DO300" s="154">
        <f t="shared" si="550"/>
        <v>0</v>
      </c>
      <c r="DP300" s="154">
        <f t="shared" si="550"/>
        <v>0</v>
      </c>
      <c r="DQ300" s="154">
        <f t="shared" si="550"/>
        <v>0</v>
      </c>
      <c r="DR300" s="154">
        <f t="shared" si="550"/>
        <v>0</v>
      </c>
      <c r="DS300" s="154">
        <f t="shared" si="550"/>
        <v>0</v>
      </c>
      <c r="DT300" s="154">
        <f t="shared" si="550"/>
        <v>0</v>
      </c>
      <c r="DU300" s="154">
        <f t="shared" si="550"/>
        <v>0</v>
      </c>
      <c r="DV300" s="154">
        <f t="shared" si="550"/>
        <v>0</v>
      </c>
      <c r="DW300" s="154">
        <f t="shared" si="550"/>
        <v>0</v>
      </c>
      <c r="DX300" s="154">
        <f t="shared" si="550"/>
        <v>0</v>
      </c>
      <c r="DY300" s="154">
        <f t="shared" si="550"/>
        <v>0</v>
      </c>
      <c r="DZ300" s="154">
        <f t="shared" si="550"/>
        <v>0</v>
      </c>
      <c r="EA300" s="154">
        <f t="shared" si="550"/>
        <v>0</v>
      </c>
      <c r="EB300" s="154">
        <f t="shared" ref="EB300:GM300" si="551">IF(OR(EB$165&lt;=EOMONTH($E131,$R131*(1-$O131)),EB$165&gt;EOMONTH($E131,$P131*12*(1-$O131)+$Q131*12*$O131+$R131*(1-$O131))),0,FV($W131,ROUNDDOWN(YEARFRAC($D$165,EB$165,1),0),,-($U131*(1-$O131)+$V131*$O131)*$B131/12,0))</f>
        <v>0</v>
      </c>
      <c r="EC300" s="154">
        <f t="shared" si="551"/>
        <v>0</v>
      </c>
      <c r="ED300" s="154">
        <f t="shared" si="551"/>
        <v>0</v>
      </c>
      <c r="EE300" s="154">
        <f t="shared" si="551"/>
        <v>0</v>
      </c>
      <c r="EF300" s="154">
        <f t="shared" si="551"/>
        <v>0</v>
      </c>
      <c r="EG300" s="154">
        <f t="shared" si="551"/>
        <v>0</v>
      </c>
      <c r="EH300" s="154">
        <f t="shared" si="551"/>
        <v>0</v>
      </c>
      <c r="EI300" s="154">
        <f t="shared" si="551"/>
        <v>0</v>
      </c>
      <c r="EJ300" s="154">
        <f t="shared" si="551"/>
        <v>0</v>
      </c>
      <c r="EK300" s="154">
        <f t="shared" si="551"/>
        <v>0</v>
      </c>
      <c r="EL300" s="154">
        <f t="shared" si="551"/>
        <v>0</v>
      </c>
      <c r="EM300" s="154">
        <f t="shared" si="551"/>
        <v>0</v>
      </c>
      <c r="EN300" s="154">
        <f t="shared" si="551"/>
        <v>0</v>
      </c>
      <c r="EO300" s="154">
        <f t="shared" si="551"/>
        <v>0</v>
      </c>
      <c r="EP300" s="154">
        <f t="shared" si="551"/>
        <v>0</v>
      </c>
      <c r="EQ300" s="154">
        <f t="shared" si="551"/>
        <v>0</v>
      </c>
      <c r="ER300" s="154">
        <f t="shared" si="551"/>
        <v>0</v>
      </c>
      <c r="ES300" s="154">
        <f t="shared" si="551"/>
        <v>0</v>
      </c>
      <c r="ET300" s="154">
        <f t="shared" si="551"/>
        <v>0</v>
      </c>
      <c r="EU300" s="154">
        <f t="shared" si="551"/>
        <v>0</v>
      </c>
      <c r="EV300" s="154">
        <f t="shared" si="551"/>
        <v>0</v>
      </c>
      <c r="EW300" s="154">
        <f t="shared" si="551"/>
        <v>0</v>
      </c>
      <c r="EX300" s="154">
        <f t="shared" si="551"/>
        <v>0</v>
      </c>
      <c r="EY300" s="154">
        <f t="shared" si="551"/>
        <v>0</v>
      </c>
      <c r="EZ300" s="154">
        <f t="shared" si="551"/>
        <v>0</v>
      </c>
      <c r="FA300" s="154">
        <f t="shared" si="551"/>
        <v>0</v>
      </c>
      <c r="FB300" s="154">
        <f t="shared" si="551"/>
        <v>0</v>
      </c>
      <c r="FC300" s="154">
        <f t="shared" si="551"/>
        <v>0</v>
      </c>
      <c r="FD300" s="154">
        <f t="shared" si="551"/>
        <v>0</v>
      </c>
      <c r="FE300" s="154">
        <f t="shared" si="551"/>
        <v>0</v>
      </c>
      <c r="FF300" s="154">
        <f t="shared" si="551"/>
        <v>0</v>
      </c>
      <c r="FG300" s="154">
        <f t="shared" si="551"/>
        <v>0</v>
      </c>
      <c r="FH300" s="154">
        <f t="shared" si="551"/>
        <v>0</v>
      </c>
      <c r="FI300" s="154">
        <f t="shared" si="551"/>
        <v>0</v>
      </c>
      <c r="FJ300" s="154">
        <f t="shared" si="551"/>
        <v>0</v>
      </c>
      <c r="FK300" s="154">
        <f t="shared" si="551"/>
        <v>0</v>
      </c>
      <c r="FL300" s="154">
        <f t="shared" si="551"/>
        <v>0</v>
      </c>
      <c r="FM300" s="154">
        <f t="shared" si="551"/>
        <v>0</v>
      </c>
      <c r="FN300" s="154">
        <f t="shared" si="551"/>
        <v>0</v>
      </c>
      <c r="FO300" s="154">
        <f t="shared" si="551"/>
        <v>0</v>
      </c>
      <c r="FP300" s="154">
        <f t="shared" si="551"/>
        <v>0</v>
      </c>
      <c r="FQ300" s="154">
        <f t="shared" si="551"/>
        <v>0</v>
      </c>
      <c r="FR300" s="154">
        <f t="shared" si="551"/>
        <v>0</v>
      </c>
      <c r="FS300" s="154">
        <f t="shared" si="551"/>
        <v>0</v>
      </c>
      <c r="FT300" s="154">
        <f t="shared" si="551"/>
        <v>0</v>
      </c>
      <c r="FU300" s="154">
        <f t="shared" si="551"/>
        <v>0</v>
      </c>
      <c r="FV300" s="154">
        <f t="shared" si="551"/>
        <v>0</v>
      </c>
      <c r="FW300" s="154">
        <f t="shared" si="551"/>
        <v>0</v>
      </c>
      <c r="FX300" s="154">
        <f t="shared" si="551"/>
        <v>0</v>
      </c>
      <c r="FY300" s="154">
        <f t="shared" si="551"/>
        <v>0</v>
      </c>
      <c r="FZ300" s="154">
        <f t="shared" si="551"/>
        <v>0</v>
      </c>
      <c r="GA300" s="154">
        <f t="shared" si="551"/>
        <v>3907.5234558757038</v>
      </c>
      <c r="GB300" s="154">
        <f t="shared" si="551"/>
        <v>3907.5234558757038</v>
      </c>
      <c r="GC300" s="154">
        <f t="shared" si="551"/>
        <v>4024.749159551975</v>
      </c>
      <c r="GD300" s="154">
        <f t="shared" si="551"/>
        <v>4024.749159551975</v>
      </c>
      <c r="GE300" s="154">
        <f t="shared" si="551"/>
        <v>4024.749159551975</v>
      </c>
      <c r="GF300" s="154">
        <f t="shared" si="551"/>
        <v>4024.749159551975</v>
      </c>
      <c r="GG300" s="154">
        <f t="shared" si="551"/>
        <v>4024.749159551975</v>
      </c>
      <c r="GH300" s="154">
        <f t="shared" si="551"/>
        <v>4024.749159551975</v>
      </c>
      <c r="GI300" s="154">
        <f t="shared" si="551"/>
        <v>4024.749159551975</v>
      </c>
      <c r="GJ300" s="154">
        <f t="shared" si="551"/>
        <v>4024.749159551975</v>
      </c>
      <c r="GK300" s="154">
        <f t="shared" si="551"/>
        <v>4024.749159551975</v>
      </c>
      <c r="GL300" s="154">
        <f t="shared" si="551"/>
        <v>4024.749159551975</v>
      </c>
      <c r="GM300" s="154">
        <f t="shared" si="551"/>
        <v>4024.749159551975</v>
      </c>
      <c r="GN300" s="154">
        <f t="shared" ref="GN300:IY300" si="552">IF(OR(GN$165&lt;=EOMONTH($E131,$R131*(1-$O131)),GN$165&gt;EOMONTH($E131,$P131*12*(1-$O131)+$Q131*12*$O131+$R131*(1-$O131))),0,FV($W131,ROUNDDOWN(YEARFRAC($D$165,GN$165,1),0),,-($U131*(1-$O131)+$V131*$O131)*$B131/12,0))</f>
        <v>4024.749159551975</v>
      </c>
      <c r="GO300" s="154">
        <f t="shared" si="552"/>
        <v>4145.4916343385339</v>
      </c>
      <c r="GP300" s="154">
        <f t="shared" si="552"/>
        <v>4145.4916343385339</v>
      </c>
      <c r="GQ300" s="154">
        <f t="shared" si="552"/>
        <v>4145.4916343385339</v>
      </c>
      <c r="GR300" s="154">
        <f t="shared" si="552"/>
        <v>4145.4916343385339</v>
      </c>
      <c r="GS300" s="154">
        <f t="shared" si="552"/>
        <v>4145.4916343385339</v>
      </c>
      <c r="GT300" s="154">
        <f t="shared" si="552"/>
        <v>4145.4916343385339</v>
      </c>
      <c r="GU300" s="154">
        <f t="shared" si="552"/>
        <v>4145.4916343385339</v>
      </c>
      <c r="GV300" s="154">
        <f t="shared" si="552"/>
        <v>4145.4916343385339</v>
      </c>
      <c r="GW300" s="154">
        <f t="shared" si="552"/>
        <v>4145.4916343385339</v>
      </c>
      <c r="GX300" s="154">
        <f t="shared" si="552"/>
        <v>4145.4916343385339</v>
      </c>
      <c r="GY300" s="154">
        <f t="shared" si="552"/>
        <v>4145.4916343385339</v>
      </c>
      <c r="GZ300" s="154">
        <f t="shared" si="552"/>
        <v>4145.4916343385339</v>
      </c>
      <c r="HA300" s="154">
        <f t="shared" si="552"/>
        <v>4269.8563833686894</v>
      </c>
      <c r="HB300" s="154">
        <f t="shared" si="552"/>
        <v>4269.8563833686894</v>
      </c>
      <c r="HC300" s="154">
        <f t="shared" si="552"/>
        <v>4269.8563833686894</v>
      </c>
      <c r="HD300" s="154">
        <f t="shared" si="552"/>
        <v>4269.8563833686894</v>
      </c>
      <c r="HE300" s="154">
        <f t="shared" si="552"/>
        <v>4269.8563833686894</v>
      </c>
      <c r="HF300" s="154">
        <f t="shared" si="552"/>
        <v>4269.8563833686894</v>
      </c>
      <c r="HG300" s="154">
        <f t="shared" si="552"/>
        <v>4269.8563833686894</v>
      </c>
      <c r="HH300" s="154">
        <f t="shared" si="552"/>
        <v>4269.8563833686894</v>
      </c>
      <c r="HI300" s="154">
        <f t="shared" si="552"/>
        <v>4269.8563833686894</v>
      </c>
      <c r="HJ300" s="154">
        <f t="shared" si="552"/>
        <v>4269.8563833686894</v>
      </c>
      <c r="HK300" s="154">
        <f t="shared" si="552"/>
        <v>4269.8563833686894</v>
      </c>
      <c r="HL300" s="154">
        <f t="shared" si="552"/>
        <v>4269.8563833686894</v>
      </c>
      <c r="HM300" s="154">
        <f t="shared" si="552"/>
        <v>4397.9520748697505</v>
      </c>
      <c r="HN300" s="154">
        <f t="shared" si="552"/>
        <v>4397.9520748697505</v>
      </c>
      <c r="HO300" s="154">
        <f t="shared" si="552"/>
        <v>4397.9520748697505</v>
      </c>
      <c r="HP300" s="154">
        <f t="shared" si="552"/>
        <v>4397.9520748697505</v>
      </c>
      <c r="HQ300" s="154">
        <f t="shared" si="552"/>
        <v>4397.9520748697505</v>
      </c>
      <c r="HR300" s="154">
        <f t="shared" si="552"/>
        <v>4397.9520748697505</v>
      </c>
      <c r="HS300" s="154">
        <f t="shared" si="552"/>
        <v>4397.9520748697505</v>
      </c>
      <c r="HT300" s="154">
        <f t="shared" si="552"/>
        <v>4397.9520748697505</v>
      </c>
      <c r="HU300" s="154">
        <f t="shared" si="552"/>
        <v>4397.9520748697505</v>
      </c>
      <c r="HV300" s="154">
        <f t="shared" si="552"/>
        <v>4397.9520748697505</v>
      </c>
      <c r="HW300" s="154">
        <f t="shared" si="552"/>
        <v>4397.9520748697505</v>
      </c>
      <c r="HX300" s="154">
        <f t="shared" si="552"/>
        <v>4397.9520748697505</v>
      </c>
      <c r="HY300" s="154">
        <f t="shared" si="552"/>
        <v>4529.8906371158428</v>
      </c>
      <c r="HZ300" s="154">
        <f t="shared" si="552"/>
        <v>4529.8906371158428</v>
      </c>
      <c r="IA300" s="154">
        <f t="shared" si="552"/>
        <v>4529.8906371158428</v>
      </c>
      <c r="IB300" s="154">
        <f t="shared" si="552"/>
        <v>4529.8906371158428</v>
      </c>
      <c r="IC300" s="154">
        <f t="shared" si="552"/>
        <v>4529.8906371158428</v>
      </c>
      <c r="ID300" s="154">
        <f t="shared" si="552"/>
        <v>4529.8906371158428</v>
      </c>
      <c r="IE300" s="154">
        <f t="shared" si="552"/>
        <v>4529.8906371158428</v>
      </c>
      <c r="IF300" s="154">
        <f t="shared" si="552"/>
        <v>4529.8906371158428</v>
      </c>
      <c r="IG300" s="154">
        <f t="shared" si="552"/>
        <v>4529.8906371158428</v>
      </c>
      <c r="IH300" s="154">
        <f t="shared" si="552"/>
        <v>4529.8906371158428</v>
      </c>
      <c r="II300" s="154">
        <f t="shared" si="552"/>
        <v>4529.8906371158428</v>
      </c>
      <c r="IJ300" s="154">
        <f t="shared" si="552"/>
        <v>4529.8906371158428</v>
      </c>
      <c r="IK300" s="154">
        <f t="shared" si="552"/>
        <v>4665.787356229318</v>
      </c>
      <c r="IL300" s="154">
        <f t="shared" si="552"/>
        <v>4665.787356229318</v>
      </c>
      <c r="IM300" s="154">
        <f t="shared" si="552"/>
        <v>4665.787356229318</v>
      </c>
      <c r="IN300" s="154">
        <f t="shared" si="552"/>
        <v>4665.787356229318</v>
      </c>
      <c r="IO300" s="154">
        <f t="shared" si="552"/>
        <v>4665.787356229318</v>
      </c>
      <c r="IP300" s="154">
        <f t="shared" si="552"/>
        <v>4665.787356229318</v>
      </c>
      <c r="IQ300" s="154">
        <f t="shared" si="552"/>
        <v>4665.787356229318</v>
      </c>
      <c r="IR300" s="154">
        <f t="shared" si="552"/>
        <v>4665.787356229318</v>
      </c>
      <c r="IS300" s="154">
        <f t="shared" si="552"/>
        <v>4665.787356229318</v>
      </c>
      <c r="IT300" s="154">
        <f t="shared" si="552"/>
        <v>4665.787356229318</v>
      </c>
      <c r="IU300" s="154">
        <f t="shared" si="552"/>
        <v>4665.787356229318</v>
      </c>
      <c r="IV300" s="154">
        <f t="shared" si="552"/>
        <v>4665.787356229318</v>
      </c>
      <c r="IW300" s="154">
        <f t="shared" si="552"/>
        <v>4805.7609769161963</v>
      </c>
      <c r="IX300" s="154">
        <f t="shared" si="552"/>
        <v>4805.7609769161963</v>
      </c>
      <c r="IY300" s="154">
        <f t="shared" si="552"/>
        <v>4805.7609769161963</v>
      </c>
      <c r="IZ300" s="154">
        <f t="shared" ref="IZ300:LK300" si="553">IF(OR(IZ$165&lt;=EOMONTH($E131,$R131*(1-$O131)),IZ$165&gt;EOMONTH($E131,$P131*12*(1-$O131)+$Q131*12*$O131+$R131*(1-$O131))),0,FV($W131,ROUNDDOWN(YEARFRAC($D$165,IZ$165,1),0),,-($U131*(1-$O131)+$V131*$O131)*$B131/12,0))</f>
        <v>4805.7609769161963</v>
      </c>
      <c r="JA300" s="154">
        <f t="shared" si="553"/>
        <v>4805.7609769161963</v>
      </c>
      <c r="JB300" s="154">
        <f t="shared" si="553"/>
        <v>4805.7609769161963</v>
      </c>
      <c r="JC300" s="154">
        <f t="shared" si="553"/>
        <v>4805.7609769161963</v>
      </c>
      <c r="JD300" s="154">
        <f t="shared" si="553"/>
        <v>4805.7609769161963</v>
      </c>
      <c r="JE300" s="154">
        <f t="shared" si="553"/>
        <v>4805.7609769161963</v>
      </c>
      <c r="JF300" s="154">
        <f t="shared" si="553"/>
        <v>4805.7609769161963</v>
      </c>
      <c r="JG300" s="154">
        <f t="shared" si="553"/>
        <v>4805.7609769161963</v>
      </c>
      <c r="JH300" s="154">
        <f t="shared" si="553"/>
        <v>4805.7609769161963</v>
      </c>
      <c r="JI300" s="154">
        <f t="shared" si="553"/>
        <v>4949.933806223683</v>
      </c>
      <c r="JJ300" s="154">
        <f t="shared" si="553"/>
        <v>4949.933806223683</v>
      </c>
      <c r="JK300" s="154">
        <f t="shared" si="553"/>
        <v>4949.933806223683</v>
      </c>
      <c r="JL300" s="154">
        <f t="shared" si="553"/>
        <v>4949.933806223683</v>
      </c>
      <c r="JM300" s="154">
        <f t="shared" si="553"/>
        <v>4949.933806223683</v>
      </c>
      <c r="JN300" s="154">
        <f t="shared" si="553"/>
        <v>4949.933806223683</v>
      </c>
      <c r="JO300" s="154">
        <f t="shared" si="553"/>
        <v>4949.933806223683</v>
      </c>
      <c r="JP300" s="154">
        <f t="shared" si="553"/>
        <v>4949.933806223683</v>
      </c>
      <c r="JQ300" s="154">
        <f t="shared" si="553"/>
        <v>4949.933806223683</v>
      </c>
      <c r="JR300" s="154">
        <f t="shared" si="553"/>
        <v>4949.933806223683</v>
      </c>
      <c r="JS300" s="154">
        <f t="shared" si="553"/>
        <v>4949.933806223683</v>
      </c>
      <c r="JT300" s="154">
        <f t="shared" si="553"/>
        <v>4949.933806223683</v>
      </c>
      <c r="JU300" s="154">
        <f t="shared" si="553"/>
        <v>5098.4318204103938</v>
      </c>
      <c r="JV300" s="154">
        <f t="shared" si="553"/>
        <v>5098.4318204103938</v>
      </c>
      <c r="JW300" s="154">
        <f t="shared" si="553"/>
        <v>5098.4318204103938</v>
      </c>
      <c r="JX300" s="154">
        <f t="shared" si="553"/>
        <v>5098.4318204103938</v>
      </c>
      <c r="JY300" s="154">
        <f t="shared" si="553"/>
        <v>5098.4318204103938</v>
      </c>
      <c r="JZ300" s="154">
        <f t="shared" si="553"/>
        <v>5098.4318204103938</v>
      </c>
      <c r="KA300" s="154">
        <f t="shared" si="553"/>
        <v>5098.4318204103938</v>
      </c>
      <c r="KB300" s="154">
        <f t="shared" si="553"/>
        <v>5098.4318204103938</v>
      </c>
      <c r="KC300" s="154">
        <f t="shared" si="553"/>
        <v>5098.4318204103938</v>
      </c>
      <c r="KD300" s="154">
        <f t="shared" si="553"/>
        <v>5098.4318204103938</v>
      </c>
      <c r="KE300" s="154">
        <f t="shared" si="553"/>
        <v>5098.4318204103938</v>
      </c>
      <c r="KF300" s="154">
        <f t="shared" si="553"/>
        <v>5098.4318204103938</v>
      </c>
      <c r="KG300" s="154">
        <f t="shared" si="553"/>
        <v>5251.3847750227051</v>
      </c>
      <c r="KH300" s="154">
        <f t="shared" si="553"/>
        <v>5251.3847750227051</v>
      </c>
      <c r="KI300" s="154">
        <f t="shared" si="553"/>
        <v>5251.3847750227051</v>
      </c>
      <c r="KJ300" s="154">
        <f t="shared" si="553"/>
        <v>5251.3847750227051</v>
      </c>
      <c r="KK300" s="154">
        <f t="shared" si="553"/>
        <v>5251.3847750227051</v>
      </c>
      <c r="KL300" s="154">
        <f t="shared" si="553"/>
        <v>5251.3847750227051</v>
      </c>
      <c r="KM300" s="154">
        <f t="shared" si="553"/>
        <v>5251.3847750227051</v>
      </c>
      <c r="KN300" s="154">
        <f t="shared" si="553"/>
        <v>5251.3847750227051</v>
      </c>
      <c r="KO300" s="154">
        <f t="shared" si="553"/>
        <v>5251.3847750227051</v>
      </c>
      <c r="KP300" s="154">
        <f t="shared" si="553"/>
        <v>5251.3847750227051</v>
      </c>
      <c r="KQ300" s="154">
        <f t="shared" si="553"/>
        <v>0</v>
      </c>
      <c r="KR300" s="154">
        <f t="shared" si="553"/>
        <v>0</v>
      </c>
      <c r="KS300" s="154">
        <f t="shared" si="553"/>
        <v>0</v>
      </c>
      <c r="KT300" s="154">
        <f t="shared" si="553"/>
        <v>0</v>
      </c>
      <c r="KU300" s="154">
        <f t="shared" si="553"/>
        <v>0</v>
      </c>
      <c r="KV300" s="154">
        <f t="shared" si="553"/>
        <v>0</v>
      </c>
      <c r="KW300" s="154">
        <f t="shared" si="553"/>
        <v>0</v>
      </c>
      <c r="KX300" s="154">
        <f t="shared" si="553"/>
        <v>0</v>
      </c>
      <c r="KY300" s="154">
        <f t="shared" si="553"/>
        <v>0</v>
      </c>
      <c r="KZ300" s="154">
        <f t="shared" si="553"/>
        <v>0</v>
      </c>
      <c r="LA300" s="154">
        <f t="shared" si="553"/>
        <v>0</v>
      </c>
      <c r="LB300" s="154">
        <f t="shared" si="553"/>
        <v>0</v>
      </c>
      <c r="LC300" s="154">
        <f t="shared" si="553"/>
        <v>0</v>
      </c>
      <c r="LD300" s="154">
        <f t="shared" si="553"/>
        <v>0</v>
      </c>
      <c r="LE300" s="154">
        <f t="shared" si="553"/>
        <v>0</v>
      </c>
      <c r="LF300" s="154">
        <f t="shared" si="553"/>
        <v>0</v>
      </c>
      <c r="LG300" s="154">
        <f t="shared" si="553"/>
        <v>0</v>
      </c>
      <c r="LH300" s="154">
        <f t="shared" si="553"/>
        <v>0</v>
      </c>
      <c r="LI300" s="154">
        <f t="shared" si="553"/>
        <v>0</v>
      </c>
      <c r="LJ300" s="154">
        <f t="shared" si="553"/>
        <v>0</v>
      </c>
      <c r="LK300" s="154">
        <f t="shared" si="553"/>
        <v>0</v>
      </c>
      <c r="LL300" s="154">
        <f t="shared" ref="LL300:NK300" si="554">IF(OR(LL$165&lt;=EOMONTH($E131,$R131*(1-$O131)),LL$165&gt;EOMONTH($E131,$P131*12*(1-$O131)+$Q131*12*$O131+$R131*(1-$O131))),0,FV($W131,ROUNDDOWN(YEARFRAC($D$165,LL$165,1),0),,-($U131*(1-$O131)+$V131*$O131)*$B131/12,0))</f>
        <v>0</v>
      </c>
      <c r="LM300" s="154">
        <f t="shared" si="554"/>
        <v>0</v>
      </c>
      <c r="LN300" s="154">
        <f t="shared" si="554"/>
        <v>0</v>
      </c>
      <c r="LO300" s="154">
        <f t="shared" si="554"/>
        <v>0</v>
      </c>
      <c r="LP300" s="154">
        <f t="shared" si="554"/>
        <v>0</v>
      </c>
      <c r="LQ300" s="154">
        <f t="shared" si="554"/>
        <v>0</v>
      </c>
      <c r="LR300" s="154">
        <f t="shared" si="554"/>
        <v>0</v>
      </c>
      <c r="LS300" s="154">
        <f t="shared" si="554"/>
        <v>0</v>
      </c>
      <c r="LT300" s="154">
        <f t="shared" si="554"/>
        <v>0</v>
      </c>
      <c r="LU300" s="154">
        <f t="shared" si="554"/>
        <v>0</v>
      </c>
      <c r="LV300" s="154">
        <f t="shared" si="554"/>
        <v>0</v>
      </c>
      <c r="LW300" s="154">
        <f t="shared" si="554"/>
        <v>0</v>
      </c>
      <c r="LX300" s="154">
        <f t="shared" si="554"/>
        <v>0</v>
      </c>
      <c r="LY300" s="154">
        <f t="shared" si="554"/>
        <v>0</v>
      </c>
      <c r="LZ300" s="154">
        <f t="shared" si="554"/>
        <v>0</v>
      </c>
      <c r="MA300" s="154">
        <f t="shared" si="554"/>
        <v>0</v>
      </c>
      <c r="MB300" s="154">
        <f t="shared" si="554"/>
        <v>0</v>
      </c>
      <c r="MC300" s="154">
        <f t="shared" si="554"/>
        <v>0</v>
      </c>
      <c r="MD300" s="154">
        <f t="shared" si="554"/>
        <v>0</v>
      </c>
      <c r="ME300" s="154">
        <f t="shared" si="554"/>
        <v>0</v>
      </c>
      <c r="MF300" s="154">
        <f t="shared" si="554"/>
        <v>0</v>
      </c>
      <c r="MG300" s="154">
        <f t="shared" si="554"/>
        <v>0</v>
      </c>
      <c r="MH300" s="154">
        <f t="shared" si="554"/>
        <v>0</v>
      </c>
      <c r="MI300" s="154">
        <f t="shared" si="554"/>
        <v>0</v>
      </c>
      <c r="MJ300" s="154">
        <f t="shared" si="554"/>
        <v>0</v>
      </c>
      <c r="MK300" s="154">
        <f t="shared" si="554"/>
        <v>0</v>
      </c>
      <c r="ML300" s="154">
        <f t="shared" si="554"/>
        <v>0</v>
      </c>
      <c r="MM300" s="154">
        <f t="shared" si="554"/>
        <v>0</v>
      </c>
      <c r="MN300" s="154">
        <f t="shared" si="554"/>
        <v>0</v>
      </c>
      <c r="MO300" s="154">
        <f t="shared" si="554"/>
        <v>0</v>
      </c>
      <c r="MP300" s="154">
        <f t="shared" si="554"/>
        <v>0</v>
      </c>
      <c r="MQ300" s="154">
        <f t="shared" si="554"/>
        <v>0</v>
      </c>
      <c r="MR300" s="154">
        <f t="shared" si="554"/>
        <v>0</v>
      </c>
      <c r="MS300" s="154">
        <f t="shared" si="554"/>
        <v>0</v>
      </c>
      <c r="MT300" s="154">
        <f t="shared" si="554"/>
        <v>0</v>
      </c>
      <c r="MU300" s="154">
        <f t="shared" si="554"/>
        <v>0</v>
      </c>
      <c r="MV300" s="154">
        <f t="shared" si="554"/>
        <v>0</v>
      </c>
      <c r="MW300" s="154">
        <f t="shared" si="554"/>
        <v>0</v>
      </c>
      <c r="MX300" s="154">
        <f t="shared" si="554"/>
        <v>0</v>
      </c>
      <c r="MY300" s="154">
        <f t="shared" si="554"/>
        <v>0</v>
      </c>
      <c r="MZ300" s="154">
        <f t="shared" si="554"/>
        <v>0</v>
      </c>
      <c r="NA300" s="154">
        <f t="shared" si="554"/>
        <v>0</v>
      </c>
      <c r="NB300" s="154">
        <f t="shared" si="554"/>
        <v>0</v>
      </c>
      <c r="NC300" s="154">
        <f t="shared" si="554"/>
        <v>0</v>
      </c>
      <c r="ND300" s="154">
        <f t="shared" si="554"/>
        <v>0</v>
      </c>
      <c r="NE300" s="154">
        <f t="shared" si="554"/>
        <v>0</v>
      </c>
      <c r="NF300" s="154">
        <f t="shared" si="554"/>
        <v>0</v>
      </c>
      <c r="NG300" s="154">
        <f t="shared" si="554"/>
        <v>0</v>
      </c>
      <c r="NH300" s="154">
        <f t="shared" si="554"/>
        <v>0</v>
      </c>
      <c r="NI300" s="154">
        <f t="shared" si="554"/>
        <v>0</v>
      </c>
      <c r="NJ300" s="154">
        <f t="shared" si="554"/>
        <v>0</v>
      </c>
      <c r="NK300" s="157">
        <f t="shared" si="554"/>
        <v>0</v>
      </c>
    </row>
    <row r="301" spans="1:375" x14ac:dyDescent="0.25">
      <c r="A301" s="156">
        <f t="shared" si="536"/>
        <v>0</v>
      </c>
      <c r="B301" s="48" t="s">
        <v>155</v>
      </c>
      <c r="C301" s="153" t="s">
        <v>143</v>
      </c>
      <c r="D301" s="154">
        <f t="shared" ref="D301:BO301" si="555">IF(AND(D$165&gt;EOMONTH($E131,$R131*(1-$O131)),D$165&lt;=EOMONTH($E131,$R131*(1-$O131)+$S131*(1-$O131)+$T131*$O131)),-D300,0)</f>
        <v>0</v>
      </c>
      <c r="E301" s="154">
        <f t="shared" si="555"/>
        <v>0</v>
      </c>
      <c r="F301" s="154">
        <f t="shared" si="555"/>
        <v>0</v>
      </c>
      <c r="G301" s="154">
        <f t="shared" si="555"/>
        <v>0</v>
      </c>
      <c r="H301" s="154">
        <f t="shared" si="555"/>
        <v>0</v>
      </c>
      <c r="I301" s="154">
        <f t="shared" si="555"/>
        <v>0</v>
      </c>
      <c r="J301" s="154">
        <f t="shared" si="555"/>
        <v>0</v>
      </c>
      <c r="K301" s="154">
        <f t="shared" si="555"/>
        <v>0</v>
      </c>
      <c r="L301" s="154">
        <f t="shared" si="555"/>
        <v>0</v>
      </c>
      <c r="M301" s="154">
        <f t="shared" si="555"/>
        <v>0</v>
      </c>
      <c r="N301" s="154">
        <f t="shared" si="555"/>
        <v>0</v>
      </c>
      <c r="O301" s="154">
        <f t="shared" si="555"/>
        <v>0</v>
      </c>
      <c r="P301" s="154">
        <f t="shared" si="555"/>
        <v>0</v>
      </c>
      <c r="Q301" s="154">
        <f t="shared" si="555"/>
        <v>0</v>
      </c>
      <c r="R301" s="154">
        <f t="shared" si="555"/>
        <v>0</v>
      </c>
      <c r="S301" s="154">
        <f t="shared" si="555"/>
        <v>0</v>
      </c>
      <c r="T301" s="154">
        <f t="shared" si="555"/>
        <v>0</v>
      </c>
      <c r="U301" s="154">
        <f t="shared" si="555"/>
        <v>0</v>
      </c>
      <c r="V301" s="154">
        <f t="shared" si="555"/>
        <v>0</v>
      </c>
      <c r="W301" s="154">
        <f t="shared" si="555"/>
        <v>0</v>
      </c>
      <c r="X301" s="154">
        <f t="shared" si="555"/>
        <v>0</v>
      </c>
      <c r="Y301" s="154">
        <f t="shared" si="555"/>
        <v>0</v>
      </c>
      <c r="Z301" s="154">
        <f t="shared" si="555"/>
        <v>0</v>
      </c>
      <c r="AA301" s="154">
        <f t="shared" si="555"/>
        <v>0</v>
      </c>
      <c r="AB301" s="154">
        <f t="shared" si="555"/>
        <v>0</v>
      </c>
      <c r="AC301" s="154">
        <f t="shared" si="555"/>
        <v>0</v>
      </c>
      <c r="AD301" s="154">
        <f t="shared" si="555"/>
        <v>0</v>
      </c>
      <c r="AE301" s="154">
        <f t="shared" si="555"/>
        <v>0</v>
      </c>
      <c r="AF301" s="154">
        <f t="shared" si="555"/>
        <v>0</v>
      </c>
      <c r="AG301" s="154">
        <f t="shared" si="555"/>
        <v>0</v>
      </c>
      <c r="AH301" s="154">
        <f t="shared" si="555"/>
        <v>0</v>
      </c>
      <c r="AI301" s="154">
        <f t="shared" si="555"/>
        <v>0</v>
      </c>
      <c r="AJ301" s="154">
        <f t="shared" si="555"/>
        <v>0</v>
      </c>
      <c r="AK301" s="154">
        <f t="shared" si="555"/>
        <v>0</v>
      </c>
      <c r="AL301" s="154">
        <f t="shared" si="555"/>
        <v>0</v>
      </c>
      <c r="AM301" s="154">
        <f t="shared" si="555"/>
        <v>0</v>
      </c>
      <c r="AN301" s="154">
        <f t="shared" si="555"/>
        <v>0</v>
      </c>
      <c r="AO301" s="154">
        <f t="shared" si="555"/>
        <v>0</v>
      </c>
      <c r="AP301" s="154">
        <f t="shared" si="555"/>
        <v>0</v>
      </c>
      <c r="AQ301" s="154">
        <f t="shared" si="555"/>
        <v>0</v>
      </c>
      <c r="AR301" s="154">
        <f t="shared" si="555"/>
        <v>0</v>
      </c>
      <c r="AS301" s="154">
        <f t="shared" si="555"/>
        <v>0</v>
      </c>
      <c r="AT301" s="154">
        <f t="shared" si="555"/>
        <v>0</v>
      </c>
      <c r="AU301" s="154">
        <f t="shared" si="555"/>
        <v>0</v>
      </c>
      <c r="AV301" s="154">
        <f t="shared" si="555"/>
        <v>0</v>
      </c>
      <c r="AW301" s="154">
        <f t="shared" si="555"/>
        <v>0</v>
      </c>
      <c r="AX301" s="154">
        <f t="shared" si="555"/>
        <v>0</v>
      </c>
      <c r="AY301" s="154">
        <f t="shared" si="555"/>
        <v>0</v>
      </c>
      <c r="AZ301" s="154">
        <f t="shared" si="555"/>
        <v>0</v>
      </c>
      <c r="BA301" s="154">
        <f t="shared" si="555"/>
        <v>0</v>
      </c>
      <c r="BB301" s="154">
        <f t="shared" si="555"/>
        <v>0</v>
      </c>
      <c r="BC301" s="154">
        <f t="shared" si="555"/>
        <v>0</v>
      </c>
      <c r="BD301" s="154">
        <f t="shared" si="555"/>
        <v>0</v>
      </c>
      <c r="BE301" s="154">
        <f t="shared" si="555"/>
        <v>0</v>
      </c>
      <c r="BF301" s="154">
        <f t="shared" si="555"/>
        <v>0</v>
      </c>
      <c r="BG301" s="154">
        <f t="shared" si="555"/>
        <v>0</v>
      </c>
      <c r="BH301" s="154">
        <f t="shared" si="555"/>
        <v>0</v>
      </c>
      <c r="BI301" s="154">
        <f t="shared" si="555"/>
        <v>0</v>
      </c>
      <c r="BJ301" s="154">
        <f t="shared" si="555"/>
        <v>0</v>
      </c>
      <c r="BK301" s="154">
        <f t="shared" si="555"/>
        <v>0</v>
      </c>
      <c r="BL301" s="154">
        <f t="shared" si="555"/>
        <v>0</v>
      </c>
      <c r="BM301" s="154">
        <f t="shared" si="555"/>
        <v>0</v>
      </c>
      <c r="BN301" s="154">
        <f t="shared" si="555"/>
        <v>0</v>
      </c>
      <c r="BO301" s="154">
        <f t="shared" si="555"/>
        <v>0</v>
      </c>
      <c r="BP301" s="154">
        <f t="shared" ref="BP301:EA301" si="556">IF(AND(BP$165&gt;EOMONTH($E131,$R131*(1-$O131)),BP$165&lt;=EOMONTH($E131,$R131*(1-$O131)+$S131*(1-$O131)+$T131*$O131)),-BP300,0)</f>
        <v>0</v>
      </c>
      <c r="BQ301" s="154">
        <f t="shared" si="556"/>
        <v>0</v>
      </c>
      <c r="BR301" s="154">
        <f t="shared" si="556"/>
        <v>0</v>
      </c>
      <c r="BS301" s="154">
        <f t="shared" si="556"/>
        <v>0</v>
      </c>
      <c r="BT301" s="154">
        <f t="shared" si="556"/>
        <v>0</v>
      </c>
      <c r="BU301" s="154">
        <f t="shared" si="556"/>
        <v>0</v>
      </c>
      <c r="BV301" s="154">
        <f t="shared" si="556"/>
        <v>0</v>
      </c>
      <c r="BW301" s="154">
        <f t="shared" si="556"/>
        <v>0</v>
      </c>
      <c r="BX301" s="154">
        <f t="shared" si="556"/>
        <v>0</v>
      </c>
      <c r="BY301" s="154">
        <f t="shared" si="556"/>
        <v>0</v>
      </c>
      <c r="BZ301" s="154">
        <f t="shared" si="556"/>
        <v>0</v>
      </c>
      <c r="CA301" s="154">
        <f t="shared" si="556"/>
        <v>0</v>
      </c>
      <c r="CB301" s="154">
        <f t="shared" si="556"/>
        <v>0</v>
      </c>
      <c r="CC301" s="154">
        <f t="shared" si="556"/>
        <v>0</v>
      </c>
      <c r="CD301" s="154">
        <f t="shared" si="556"/>
        <v>0</v>
      </c>
      <c r="CE301" s="154">
        <f t="shared" si="556"/>
        <v>0</v>
      </c>
      <c r="CF301" s="154">
        <f t="shared" si="556"/>
        <v>0</v>
      </c>
      <c r="CG301" s="154">
        <f t="shared" si="556"/>
        <v>0</v>
      </c>
      <c r="CH301" s="154">
        <f t="shared" si="556"/>
        <v>0</v>
      </c>
      <c r="CI301" s="154">
        <f t="shared" si="556"/>
        <v>0</v>
      </c>
      <c r="CJ301" s="154">
        <f t="shared" si="556"/>
        <v>0</v>
      </c>
      <c r="CK301" s="154">
        <f t="shared" si="556"/>
        <v>0</v>
      </c>
      <c r="CL301" s="154">
        <f t="shared" si="556"/>
        <v>0</v>
      </c>
      <c r="CM301" s="154">
        <f t="shared" si="556"/>
        <v>0</v>
      </c>
      <c r="CN301" s="154">
        <f t="shared" si="556"/>
        <v>0</v>
      </c>
      <c r="CO301" s="154">
        <f t="shared" si="556"/>
        <v>0</v>
      </c>
      <c r="CP301" s="154">
        <f t="shared" si="556"/>
        <v>0</v>
      </c>
      <c r="CQ301" s="154">
        <f t="shared" si="556"/>
        <v>0</v>
      </c>
      <c r="CR301" s="154">
        <f t="shared" si="556"/>
        <v>0</v>
      </c>
      <c r="CS301" s="154">
        <f t="shared" si="556"/>
        <v>0</v>
      </c>
      <c r="CT301" s="154">
        <f t="shared" si="556"/>
        <v>0</v>
      </c>
      <c r="CU301" s="154">
        <f t="shared" si="556"/>
        <v>0</v>
      </c>
      <c r="CV301" s="154">
        <f t="shared" si="556"/>
        <v>0</v>
      </c>
      <c r="CW301" s="154">
        <f t="shared" si="556"/>
        <v>0</v>
      </c>
      <c r="CX301" s="154">
        <f t="shared" si="556"/>
        <v>0</v>
      </c>
      <c r="CY301" s="154">
        <f t="shared" si="556"/>
        <v>0</v>
      </c>
      <c r="CZ301" s="154">
        <f t="shared" si="556"/>
        <v>0</v>
      </c>
      <c r="DA301" s="154">
        <f t="shared" si="556"/>
        <v>0</v>
      </c>
      <c r="DB301" s="154">
        <f t="shared" si="556"/>
        <v>0</v>
      </c>
      <c r="DC301" s="154">
        <f t="shared" si="556"/>
        <v>0</v>
      </c>
      <c r="DD301" s="154">
        <f t="shared" si="556"/>
        <v>0</v>
      </c>
      <c r="DE301" s="154">
        <f t="shared" si="556"/>
        <v>0</v>
      </c>
      <c r="DF301" s="154">
        <f t="shared" si="556"/>
        <v>0</v>
      </c>
      <c r="DG301" s="154">
        <f t="shared" si="556"/>
        <v>0</v>
      </c>
      <c r="DH301" s="154">
        <f t="shared" si="556"/>
        <v>0</v>
      </c>
      <c r="DI301" s="154">
        <f t="shared" si="556"/>
        <v>0</v>
      </c>
      <c r="DJ301" s="154">
        <f t="shared" si="556"/>
        <v>0</v>
      </c>
      <c r="DK301" s="154">
        <f t="shared" si="556"/>
        <v>0</v>
      </c>
      <c r="DL301" s="154">
        <f t="shared" si="556"/>
        <v>0</v>
      </c>
      <c r="DM301" s="154">
        <f t="shared" si="556"/>
        <v>0</v>
      </c>
      <c r="DN301" s="154">
        <f t="shared" si="556"/>
        <v>0</v>
      </c>
      <c r="DO301" s="154">
        <f t="shared" si="556"/>
        <v>0</v>
      </c>
      <c r="DP301" s="154">
        <f t="shared" si="556"/>
        <v>0</v>
      </c>
      <c r="DQ301" s="154">
        <f t="shared" si="556"/>
        <v>0</v>
      </c>
      <c r="DR301" s="154">
        <f t="shared" si="556"/>
        <v>0</v>
      </c>
      <c r="DS301" s="154">
        <f t="shared" si="556"/>
        <v>0</v>
      </c>
      <c r="DT301" s="154">
        <f t="shared" si="556"/>
        <v>0</v>
      </c>
      <c r="DU301" s="154">
        <f t="shared" si="556"/>
        <v>0</v>
      </c>
      <c r="DV301" s="154">
        <f t="shared" si="556"/>
        <v>0</v>
      </c>
      <c r="DW301" s="154">
        <f t="shared" si="556"/>
        <v>0</v>
      </c>
      <c r="DX301" s="154">
        <f t="shared" si="556"/>
        <v>0</v>
      </c>
      <c r="DY301" s="154">
        <f t="shared" si="556"/>
        <v>0</v>
      </c>
      <c r="DZ301" s="154">
        <f t="shared" si="556"/>
        <v>0</v>
      </c>
      <c r="EA301" s="154">
        <f t="shared" si="556"/>
        <v>0</v>
      </c>
      <c r="EB301" s="154">
        <f t="shared" ref="EB301:GM301" si="557">IF(AND(EB$165&gt;EOMONTH($E131,$R131*(1-$O131)),EB$165&lt;=EOMONTH($E131,$R131*(1-$O131)+$S131*(1-$O131)+$T131*$O131)),-EB300,0)</f>
        <v>0</v>
      </c>
      <c r="EC301" s="154">
        <f t="shared" si="557"/>
        <v>0</v>
      </c>
      <c r="ED301" s="154">
        <f t="shared" si="557"/>
        <v>0</v>
      </c>
      <c r="EE301" s="154">
        <f t="shared" si="557"/>
        <v>0</v>
      </c>
      <c r="EF301" s="154">
        <f t="shared" si="557"/>
        <v>0</v>
      </c>
      <c r="EG301" s="154">
        <f t="shared" si="557"/>
        <v>0</v>
      </c>
      <c r="EH301" s="154">
        <f t="shared" si="557"/>
        <v>0</v>
      </c>
      <c r="EI301" s="154">
        <f t="shared" si="557"/>
        <v>0</v>
      </c>
      <c r="EJ301" s="154">
        <f t="shared" si="557"/>
        <v>0</v>
      </c>
      <c r="EK301" s="154">
        <f t="shared" si="557"/>
        <v>0</v>
      </c>
      <c r="EL301" s="154">
        <f t="shared" si="557"/>
        <v>0</v>
      </c>
      <c r="EM301" s="154">
        <f t="shared" si="557"/>
        <v>0</v>
      </c>
      <c r="EN301" s="154">
        <f t="shared" si="557"/>
        <v>0</v>
      </c>
      <c r="EO301" s="154">
        <f t="shared" si="557"/>
        <v>0</v>
      </c>
      <c r="EP301" s="154">
        <f t="shared" si="557"/>
        <v>0</v>
      </c>
      <c r="EQ301" s="154">
        <f t="shared" si="557"/>
        <v>0</v>
      </c>
      <c r="ER301" s="154">
        <f t="shared" si="557"/>
        <v>0</v>
      </c>
      <c r="ES301" s="154">
        <f t="shared" si="557"/>
        <v>0</v>
      </c>
      <c r="ET301" s="154">
        <f t="shared" si="557"/>
        <v>0</v>
      </c>
      <c r="EU301" s="154">
        <f t="shared" si="557"/>
        <v>0</v>
      </c>
      <c r="EV301" s="154">
        <f t="shared" si="557"/>
        <v>0</v>
      </c>
      <c r="EW301" s="154">
        <f t="shared" si="557"/>
        <v>0</v>
      </c>
      <c r="EX301" s="154">
        <f t="shared" si="557"/>
        <v>0</v>
      </c>
      <c r="EY301" s="154">
        <f t="shared" si="557"/>
        <v>0</v>
      </c>
      <c r="EZ301" s="154">
        <f t="shared" si="557"/>
        <v>0</v>
      </c>
      <c r="FA301" s="154">
        <f t="shared" si="557"/>
        <v>0</v>
      </c>
      <c r="FB301" s="154">
        <f t="shared" si="557"/>
        <v>0</v>
      </c>
      <c r="FC301" s="154">
        <f t="shared" si="557"/>
        <v>0</v>
      </c>
      <c r="FD301" s="154">
        <f t="shared" si="557"/>
        <v>0</v>
      </c>
      <c r="FE301" s="154">
        <f t="shared" si="557"/>
        <v>0</v>
      </c>
      <c r="FF301" s="154">
        <f t="shared" si="557"/>
        <v>0</v>
      </c>
      <c r="FG301" s="154">
        <f t="shared" si="557"/>
        <v>0</v>
      </c>
      <c r="FH301" s="154">
        <f t="shared" si="557"/>
        <v>0</v>
      </c>
      <c r="FI301" s="154">
        <f t="shared" si="557"/>
        <v>0</v>
      </c>
      <c r="FJ301" s="154">
        <f t="shared" si="557"/>
        <v>0</v>
      </c>
      <c r="FK301" s="154">
        <f t="shared" si="557"/>
        <v>0</v>
      </c>
      <c r="FL301" s="154">
        <f t="shared" si="557"/>
        <v>0</v>
      </c>
      <c r="FM301" s="154">
        <f t="shared" si="557"/>
        <v>0</v>
      </c>
      <c r="FN301" s="154">
        <f t="shared" si="557"/>
        <v>0</v>
      </c>
      <c r="FO301" s="154">
        <f t="shared" si="557"/>
        <v>0</v>
      </c>
      <c r="FP301" s="154">
        <f t="shared" si="557"/>
        <v>0</v>
      </c>
      <c r="FQ301" s="154">
        <f t="shared" si="557"/>
        <v>0</v>
      </c>
      <c r="FR301" s="154">
        <f t="shared" si="557"/>
        <v>0</v>
      </c>
      <c r="FS301" s="154">
        <f t="shared" si="557"/>
        <v>0</v>
      </c>
      <c r="FT301" s="154">
        <f t="shared" si="557"/>
        <v>0</v>
      </c>
      <c r="FU301" s="154">
        <f t="shared" si="557"/>
        <v>0</v>
      </c>
      <c r="FV301" s="154">
        <f t="shared" si="557"/>
        <v>0</v>
      </c>
      <c r="FW301" s="154">
        <f t="shared" si="557"/>
        <v>0</v>
      </c>
      <c r="FX301" s="154">
        <f t="shared" si="557"/>
        <v>0</v>
      </c>
      <c r="FY301" s="154">
        <f t="shared" si="557"/>
        <v>0</v>
      </c>
      <c r="FZ301" s="154">
        <f t="shared" si="557"/>
        <v>0</v>
      </c>
      <c r="GA301" s="154">
        <f t="shared" si="557"/>
        <v>0</v>
      </c>
      <c r="GB301" s="154">
        <f t="shared" si="557"/>
        <v>0</v>
      </c>
      <c r="GC301" s="154">
        <f t="shared" si="557"/>
        <v>0</v>
      </c>
      <c r="GD301" s="154">
        <f t="shared" si="557"/>
        <v>0</v>
      </c>
      <c r="GE301" s="154">
        <f t="shared" si="557"/>
        <v>0</v>
      </c>
      <c r="GF301" s="154">
        <f t="shared" si="557"/>
        <v>0</v>
      </c>
      <c r="GG301" s="154">
        <f t="shared" si="557"/>
        <v>0</v>
      </c>
      <c r="GH301" s="154">
        <f t="shared" si="557"/>
        <v>0</v>
      </c>
      <c r="GI301" s="154">
        <f t="shared" si="557"/>
        <v>0</v>
      </c>
      <c r="GJ301" s="154">
        <f t="shared" si="557"/>
        <v>0</v>
      </c>
      <c r="GK301" s="154">
        <f t="shared" si="557"/>
        <v>0</v>
      </c>
      <c r="GL301" s="154">
        <f t="shared" si="557"/>
        <v>0</v>
      </c>
      <c r="GM301" s="154">
        <f t="shared" si="557"/>
        <v>0</v>
      </c>
      <c r="GN301" s="154">
        <f t="shared" ref="GN301:IY301" si="558">IF(AND(GN$165&gt;EOMONTH($E131,$R131*(1-$O131)),GN$165&lt;=EOMONTH($E131,$R131*(1-$O131)+$S131*(1-$O131)+$T131*$O131)),-GN300,0)</f>
        <v>0</v>
      </c>
      <c r="GO301" s="154">
        <f t="shared" si="558"/>
        <v>0</v>
      </c>
      <c r="GP301" s="154">
        <f t="shared" si="558"/>
        <v>0</v>
      </c>
      <c r="GQ301" s="154">
        <f t="shared" si="558"/>
        <v>0</v>
      </c>
      <c r="GR301" s="154">
        <f t="shared" si="558"/>
        <v>0</v>
      </c>
      <c r="GS301" s="154">
        <f t="shared" si="558"/>
        <v>0</v>
      </c>
      <c r="GT301" s="154">
        <f t="shared" si="558"/>
        <v>0</v>
      </c>
      <c r="GU301" s="154">
        <f t="shared" si="558"/>
        <v>0</v>
      </c>
      <c r="GV301" s="154">
        <f t="shared" si="558"/>
        <v>0</v>
      </c>
      <c r="GW301" s="154">
        <f t="shared" si="558"/>
        <v>0</v>
      </c>
      <c r="GX301" s="154">
        <f t="shared" si="558"/>
        <v>0</v>
      </c>
      <c r="GY301" s="154">
        <f t="shared" si="558"/>
        <v>0</v>
      </c>
      <c r="GZ301" s="154">
        <f t="shared" si="558"/>
        <v>0</v>
      </c>
      <c r="HA301" s="154">
        <f t="shared" si="558"/>
        <v>0</v>
      </c>
      <c r="HB301" s="154">
        <f t="shared" si="558"/>
        <v>0</v>
      </c>
      <c r="HC301" s="154">
        <f t="shared" si="558"/>
        <v>0</v>
      </c>
      <c r="HD301" s="154">
        <f t="shared" si="558"/>
        <v>0</v>
      </c>
      <c r="HE301" s="154">
        <f t="shared" si="558"/>
        <v>0</v>
      </c>
      <c r="HF301" s="154">
        <f t="shared" si="558"/>
        <v>0</v>
      </c>
      <c r="HG301" s="154">
        <f t="shared" si="558"/>
        <v>0</v>
      </c>
      <c r="HH301" s="154">
        <f t="shared" si="558"/>
        <v>0</v>
      </c>
      <c r="HI301" s="154">
        <f t="shared" si="558"/>
        <v>0</v>
      </c>
      <c r="HJ301" s="154">
        <f t="shared" si="558"/>
        <v>0</v>
      </c>
      <c r="HK301" s="154">
        <f t="shared" si="558"/>
        <v>0</v>
      </c>
      <c r="HL301" s="154">
        <f t="shared" si="558"/>
        <v>0</v>
      </c>
      <c r="HM301" s="154">
        <f t="shared" si="558"/>
        <v>0</v>
      </c>
      <c r="HN301" s="154">
        <f t="shared" si="558"/>
        <v>0</v>
      </c>
      <c r="HO301" s="154">
        <f t="shared" si="558"/>
        <v>0</v>
      </c>
      <c r="HP301" s="154">
        <f t="shared" si="558"/>
        <v>0</v>
      </c>
      <c r="HQ301" s="154">
        <f t="shared" si="558"/>
        <v>0</v>
      </c>
      <c r="HR301" s="154">
        <f t="shared" si="558"/>
        <v>0</v>
      </c>
      <c r="HS301" s="154">
        <f t="shared" si="558"/>
        <v>0</v>
      </c>
      <c r="HT301" s="154">
        <f t="shared" si="558"/>
        <v>0</v>
      </c>
      <c r="HU301" s="154">
        <f t="shared" si="558"/>
        <v>0</v>
      </c>
      <c r="HV301" s="154">
        <f t="shared" si="558"/>
        <v>0</v>
      </c>
      <c r="HW301" s="154">
        <f t="shared" si="558"/>
        <v>0</v>
      </c>
      <c r="HX301" s="154">
        <f t="shared" si="558"/>
        <v>0</v>
      </c>
      <c r="HY301" s="154">
        <f t="shared" si="558"/>
        <v>0</v>
      </c>
      <c r="HZ301" s="154">
        <f t="shared" si="558"/>
        <v>0</v>
      </c>
      <c r="IA301" s="154">
        <f t="shared" si="558"/>
        <v>0</v>
      </c>
      <c r="IB301" s="154">
        <f t="shared" si="558"/>
        <v>0</v>
      </c>
      <c r="IC301" s="154">
        <f t="shared" si="558"/>
        <v>0</v>
      </c>
      <c r="ID301" s="154">
        <f t="shared" si="558"/>
        <v>0</v>
      </c>
      <c r="IE301" s="154">
        <f t="shared" si="558"/>
        <v>0</v>
      </c>
      <c r="IF301" s="154">
        <f t="shared" si="558"/>
        <v>0</v>
      </c>
      <c r="IG301" s="154">
        <f t="shared" si="558"/>
        <v>0</v>
      </c>
      <c r="IH301" s="154">
        <f t="shared" si="558"/>
        <v>0</v>
      </c>
      <c r="II301" s="154">
        <f t="shared" si="558"/>
        <v>0</v>
      </c>
      <c r="IJ301" s="154">
        <f t="shared" si="558"/>
        <v>0</v>
      </c>
      <c r="IK301" s="154">
        <f t="shared" si="558"/>
        <v>0</v>
      </c>
      <c r="IL301" s="154">
        <f t="shared" si="558"/>
        <v>0</v>
      </c>
      <c r="IM301" s="154">
        <f t="shared" si="558"/>
        <v>0</v>
      </c>
      <c r="IN301" s="154">
        <f t="shared" si="558"/>
        <v>0</v>
      </c>
      <c r="IO301" s="154">
        <f t="shared" si="558"/>
        <v>0</v>
      </c>
      <c r="IP301" s="154">
        <f t="shared" si="558"/>
        <v>0</v>
      </c>
      <c r="IQ301" s="154">
        <f t="shared" si="558"/>
        <v>0</v>
      </c>
      <c r="IR301" s="154">
        <f t="shared" si="558"/>
        <v>0</v>
      </c>
      <c r="IS301" s="154">
        <f t="shared" si="558"/>
        <v>0</v>
      </c>
      <c r="IT301" s="154">
        <f t="shared" si="558"/>
        <v>0</v>
      </c>
      <c r="IU301" s="154">
        <f t="shared" si="558"/>
        <v>0</v>
      </c>
      <c r="IV301" s="154">
        <f t="shared" si="558"/>
        <v>0</v>
      </c>
      <c r="IW301" s="154">
        <f t="shared" si="558"/>
        <v>0</v>
      </c>
      <c r="IX301" s="154">
        <f t="shared" si="558"/>
        <v>0</v>
      </c>
      <c r="IY301" s="154">
        <f t="shared" si="558"/>
        <v>0</v>
      </c>
      <c r="IZ301" s="154">
        <f t="shared" ref="IZ301:LK301" si="559">IF(AND(IZ$165&gt;EOMONTH($E131,$R131*(1-$O131)),IZ$165&lt;=EOMONTH($E131,$R131*(1-$O131)+$S131*(1-$O131)+$T131*$O131)),-IZ300,0)</f>
        <v>0</v>
      </c>
      <c r="JA301" s="154">
        <f t="shared" si="559"/>
        <v>0</v>
      </c>
      <c r="JB301" s="154">
        <f t="shared" si="559"/>
        <v>0</v>
      </c>
      <c r="JC301" s="154">
        <f t="shared" si="559"/>
        <v>0</v>
      </c>
      <c r="JD301" s="154">
        <f t="shared" si="559"/>
        <v>0</v>
      </c>
      <c r="JE301" s="154">
        <f t="shared" si="559"/>
        <v>0</v>
      </c>
      <c r="JF301" s="154">
        <f t="shared" si="559"/>
        <v>0</v>
      </c>
      <c r="JG301" s="154">
        <f t="shared" si="559"/>
        <v>0</v>
      </c>
      <c r="JH301" s="154">
        <f t="shared" si="559"/>
        <v>0</v>
      </c>
      <c r="JI301" s="154">
        <f t="shared" si="559"/>
        <v>0</v>
      </c>
      <c r="JJ301" s="154">
        <f t="shared" si="559"/>
        <v>0</v>
      </c>
      <c r="JK301" s="154">
        <f t="shared" si="559"/>
        <v>0</v>
      </c>
      <c r="JL301" s="154">
        <f t="shared" si="559"/>
        <v>0</v>
      </c>
      <c r="JM301" s="154">
        <f t="shared" si="559"/>
        <v>0</v>
      </c>
      <c r="JN301" s="154">
        <f t="shared" si="559"/>
        <v>0</v>
      </c>
      <c r="JO301" s="154">
        <f t="shared" si="559"/>
        <v>0</v>
      </c>
      <c r="JP301" s="154">
        <f t="shared" si="559"/>
        <v>0</v>
      </c>
      <c r="JQ301" s="154">
        <f t="shared" si="559"/>
        <v>0</v>
      </c>
      <c r="JR301" s="154">
        <f t="shared" si="559"/>
        <v>0</v>
      </c>
      <c r="JS301" s="154">
        <f t="shared" si="559"/>
        <v>0</v>
      </c>
      <c r="JT301" s="154">
        <f t="shared" si="559"/>
        <v>0</v>
      </c>
      <c r="JU301" s="154">
        <f t="shared" si="559"/>
        <v>0</v>
      </c>
      <c r="JV301" s="154">
        <f t="shared" si="559"/>
        <v>0</v>
      </c>
      <c r="JW301" s="154">
        <f t="shared" si="559"/>
        <v>0</v>
      </c>
      <c r="JX301" s="154">
        <f t="shared" si="559"/>
        <v>0</v>
      </c>
      <c r="JY301" s="154">
        <f t="shared" si="559"/>
        <v>0</v>
      </c>
      <c r="JZ301" s="154">
        <f t="shared" si="559"/>
        <v>0</v>
      </c>
      <c r="KA301" s="154">
        <f t="shared" si="559"/>
        <v>0</v>
      </c>
      <c r="KB301" s="154">
        <f t="shared" si="559"/>
        <v>0</v>
      </c>
      <c r="KC301" s="154">
        <f t="shared" si="559"/>
        <v>0</v>
      </c>
      <c r="KD301" s="154">
        <f t="shared" si="559"/>
        <v>0</v>
      </c>
      <c r="KE301" s="154">
        <f t="shared" si="559"/>
        <v>0</v>
      </c>
      <c r="KF301" s="154">
        <f t="shared" si="559"/>
        <v>0</v>
      </c>
      <c r="KG301" s="154">
        <f t="shared" si="559"/>
        <v>0</v>
      </c>
      <c r="KH301" s="154">
        <f t="shared" si="559"/>
        <v>0</v>
      </c>
      <c r="KI301" s="154">
        <f t="shared" si="559"/>
        <v>0</v>
      </c>
      <c r="KJ301" s="154">
        <f t="shared" si="559"/>
        <v>0</v>
      </c>
      <c r="KK301" s="154">
        <f t="shared" si="559"/>
        <v>0</v>
      </c>
      <c r="KL301" s="154">
        <f t="shared" si="559"/>
        <v>0</v>
      </c>
      <c r="KM301" s="154">
        <f t="shared" si="559"/>
        <v>0</v>
      </c>
      <c r="KN301" s="154">
        <f t="shared" si="559"/>
        <v>0</v>
      </c>
      <c r="KO301" s="154">
        <f t="shared" si="559"/>
        <v>0</v>
      </c>
      <c r="KP301" s="154">
        <f t="shared" si="559"/>
        <v>0</v>
      </c>
      <c r="KQ301" s="154">
        <f t="shared" si="559"/>
        <v>0</v>
      </c>
      <c r="KR301" s="154">
        <f t="shared" si="559"/>
        <v>0</v>
      </c>
      <c r="KS301" s="154">
        <f t="shared" si="559"/>
        <v>0</v>
      </c>
      <c r="KT301" s="154">
        <f t="shared" si="559"/>
        <v>0</v>
      </c>
      <c r="KU301" s="154">
        <f t="shared" si="559"/>
        <v>0</v>
      </c>
      <c r="KV301" s="154">
        <f t="shared" si="559"/>
        <v>0</v>
      </c>
      <c r="KW301" s="154">
        <f t="shared" si="559"/>
        <v>0</v>
      </c>
      <c r="KX301" s="154">
        <f t="shared" si="559"/>
        <v>0</v>
      </c>
      <c r="KY301" s="154">
        <f t="shared" si="559"/>
        <v>0</v>
      </c>
      <c r="KZ301" s="154">
        <f t="shared" si="559"/>
        <v>0</v>
      </c>
      <c r="LA301" s="154">
        <f t="shared" si="559"/>
        <v>0</v>
      </c>
      <c r="LB301" s="154">
        <f t="shared" si="559"/>
        <v>0</v>
      </c>
      <c r="LC301" s="154">
        <f t="shared" si="559"/>
        <v>0</v>
      </c>
      <c r="LD301" s="154">
        <f t="shared" si="559"/>
        <v>0</v>
      </c>
      <c r="LE301" s="154">
        <f t="shared" si="559"/>
        <v>0</v>
      </c>
      <c r="LF301" s="154">
        <f t="shared" si="559"/>
        <v>0</v>
      </c>
      <c r="LG301" s="154">
        <f t="shared" si="559"/>
        <v>0</v>
      </c>
      <c r="LH301" s="154">
        <f t="shared" si="559"/>
        <v>0</v>
      </c>
      <c r="LI301" s="154">
        <f t="shared" si="559"/>
        <v>0</v>
      </c>
      <c r="LJ301" s="154">
        <f t="shared" si="559"/>
        <v>0</v>
      </c>
      <c r="LK301" s="154">
        <f t="shared" si="559"/>
        <v>0</v>
      </c>
      <c r="LL301" s="154">
        <f t="shared" ref="LL301:NK301" si="560">IF(AND(LL$165&gt;EOMONTH($E131,$R131*(1-$O131)),LL$165&lt;=EOMONTH($E131,$R131*(1-$O131)+$S131*(1-$O131)+$T131*$O131)),-LL300,0)</f>
        <v>0</v>
      </c>
      <c r="LM301" s="154">
        <f t="shared" si="560"/>
        <v>0</v>
      </c>
      <c r="LN301" s="154">
        <f t="shared" si="560"/>
        <v>0</v>
      </c>
      <c r="LO301" s="154">
        <f t="shared" si="560"/>
        <v>0</v>
      </c>
      <c r="LP301" s="154">
        <f t="shared" si="560"/>
        <v>0</v>
      </c>
      <c r="LQ301" s="154">
        <f t="shared" si="560"/>
        <v>0</v>
      </c>
      <c r="LR301" s="154">
        <f t="shared" si="560"/>
        <v>0</v>
      </c>
      <c r="LS301" s="154">
        <f t="shared" si="560"/>
        <v>0</v>
      </c>
      <c r="LT301" s="154">
        <f t="shared" si="560"/>
        <v>0</v>
      </c>
      <c r="LU301" s="154">
        <f t="shared" si="560"/>
        <v>0</v>
      </c>
      <c r="LV301" s="154">
        <f t="shared" si="560"/>
        <v>0</v>
      </c>
      <c r="LW301" s="154">
        <f t="shared" si="560"/>
        <v>0</v>
      </c>
      <c r="LX301" s="154">
        <f t="shared" si="560"/>
        <v>0</v>
      </c>
      <c r="LY301" s="154">
        <f t="shared" si="560"/>
        <v>0</v>
      </c>
      <c r="LZ301" s="154">
        <f t="shared" si="560"/>
        <v>0</v>
      </c>
      <c r="MA301" s="154">
        <f t="shared" si="560"/>
        <v>0</v>
      </c>
      <c r="MB301" s="154">
        <f t="shared" si="560"/>
        <v>0</v>
      </c>
      <c r="MC301" s="154">
        <f t="shared" si="560"/>
        <v>0</v>
      </c>
      <c r="MD301" s="154">
        <f t="shared" si="560"/>
        <v>0</v>
      </c>
      <c r="ME301" s="154">
        <f t="shared" si="560"/>
        <v>0</v>
      </c>
      <c r="MF301" s="154">
        <f t="shared" si="560"/>
        <v>0</v>
      </c>
      <c r="MG301" s="154">
        <f t="shared" si="560"/>
        <v>0</v>
      </c>
      <c r="MH301" s="154">
        <f t="shared" si="560"/>
        <v>0</v>
      </c>
      <c r="MI301" s="154">
        <f t="shared" si="560"/>
        <v>0</v>
      </c>
      <c r="MJ301" s="154">
        <f t="shared" si="560"/>
        <v>0</v>
      </c>
      <c r="MK301" s="154">
        <f t="shared" si="560"/>
        <v>0</v>
      </c>
      <c r="ML301" s="154">
        <f t="shared" si="560"/>
        <v>0</v>
      </c>
      <c r="MM301" s="154">
        <f t="shared" si="560"/>
        <v>0</v>
      </c>
      <c r="MN301" s="154">
        <f t="shared" si="560"/>
        <v>0</v>
      </c>
      <c r="MO301" s="154">
        <f t="shared" si="560"/>
        <v>0</v>
      </c>
      <c r="MP301" s="154">
        <f t="shared" si="560"/>
        <v>0</v>
      </c>
      <c r="MQ301" s="154">
        <f t="shared" si="560"/>
        <v>0</v>
      </c>
      <c r="MR301" s="154">
        <f t="shared" si="560"/>
        <v>0</v>
      </c>
      <c r="MS301" s="154">
        <f t="shared" si="560"/>
        <v>0</v>
      </c>
      <c r="MT301" s="154">
        <f t="shared" si="560"/>
        <v>0</v>
      </c>
      <c r="MU301" s="154">
        <f t="shared" si="560"/>
        <v>0</v>
      </c>
      <c r="MV301" s="154">
        <f t="shared" si="560"/>
        <v>0</v>
      </c>
      <c r="MW301" s="154">
        <f t="shared" si="560"/>
        <v>0</v>
      </c>
      <c r="MX301" s="154">
        <f t="shared" si="560"/>
        <v>0</v>
      </c>
      <c r="MY301" s="154">
        <f t="shared" si="560"/>
        <v>0</v>
      </c>
      <c r="MZ301" s="154">
        <f t="shared" si="560"/>
        <v>0</v>
      </c>
      <c r="NA301" s="154">
        <f t="shared" si="560"/>
        <v>0</v>
      </c>
      <c r="NB301" s="154">
        <f t="shared" si="560"/>
        <v>0</v>
      </c>
      <c r="NC301" s="154">
        <f t="shared" si="560"/>
        <v>0</v>
      </c>
      <c r="ND301" s="154">
        <f t="shared" si="560"/>
        <v>0</v>
      </c>
      <c r="NE301" s="154">
        <f t="shared" si="560"/>
        <v>0</v>
      </c>
      <c r="NF301" s="154">
        <f t="shared" si="560"/>
        <v>0</v>
      </c>
      <c r="NG301" s="154">
        <f t="shared" si="560"/>
        <v>0</v>
      </c>
      <c r="NH301" s="154">
        <f t="shared" si="560"/>
        <v>0</v>
      </c>
      <c r="NI301" s="154">
        <f t="shared" si="560"/>
        <v>0</v>
      </c>
      <c r="NJ301" s="154">
        <f t="shared" si="560"/>
        <v>0</v>
      </c>
      <c r="NK301" s="157">
        <f t="shared" si="560"/>
        <v>0</v>
      </c>
    </row>
    <row r="302" spans="1:375" x14ac:dyDescent="0.25">
      <c r="A302" s="156">
        <f t="shared" si="536"/>
        <v>15907.502282495874</v>
      </c>
      <c r="B302" s="48" t="s">
        <v>103</v>
      </c>
      <c r="C302" s="153" t="s">
        <v>145</v>
      </c>
      <c r="D302" s="154">
        <f>IF(OR(D$165&lt;=EOMONTH($E131,$R131*(1-$O131)),D$165&gt;EOMONTH($E131,$P131*12*(1-$O131)+$Q131*12*$O131+$R131*(1-$O131))),0,IF($X131="NNN",SUM(Expenses!B$20:B$24)*$F131,IF($X131="FSG",0,IF($X131="MG",SUMPRODUCT(Expenses!B$20:B$24,$Z131:$Z135)*$F131,MAX((Expenses!B$20-$AB131/12)*$AA131*$F131,0)+MAX((Expenses!B$21-$AB132/12)*$AA132*$F131,0)+MAX((Expenses!B$22-$AB133/12)*$AA133*$F131,0)+MAX((Expenses!B$23-$AB134/12)*$AA134*$F131,0)+MAX((Expenses!B$24-$AB135/12)*$AA135*$F131,0)))))</f>
        <v>0</v>
      </c>
      <c r="E302" s="154">
        <f>IF(OR(E$165&lt;=EOMONTH($E131,$R131*(1-$O131)),E$165&gt;EOMONTH($E131,$P131*12*(1-$O131)+$Q131*12*$O131+$R131*(1-$O131))),0,IF($X131="NNN",SUM(Expenses!C$20:C$24)*$F131,IF($X131="FSG",0,IF($X131="MG",SUMPRODUCT(Expenses!C$20:C$24,$Z131:$Z135)*$F131,MAX((Expenses!C$20-$AB131/12)*$AA131*$F131,0)+MAX((Expenses!C$21-$AB132/12)*$AA132*$F131,0)+MAX((Expenses!C$22-$AB133/12)*$AA133*$F131,0)+MAX((Expenses!C$23-$AB134/12)*$AA134*$F131,0)+MAX((Expenses!C$24-$AB135/12)*$AA135*$F131,0)))))</f>
        <v>0</v>
      </c>
      <c r="F302" s="154">
        <f>IF(OR(F$165&lt;=EOMONTH($E131,$R131*(1-$O131)),F$165&gt;EOMONTH($E131,$P131*12*(1-$O131)+$Q131*12*$O131+$R131*(1-$O131))),0,IF($X131="NNN",SUM(Expenses!D$20:D$24)*$F131,IF($X131="FSG",0,IF($X131="MG",SUMPRODUCT(Expenses!D$20:D$24,$Z131:$Z135)*$F131,MAX((Expenses!D$20-$AB131/12)*$AA131*$F131,0)+MAX((Expenses!D$21-$AB132/12)*$AA132*$F131,0)+MAX((Expenses!D$22-$AB133/12)*$AA133*$F131,0)+MAX((Expenses!D$23-$AB134/12)*$AA134*$F131,0)+MAX((Expenses!D$24-$AB135/12)*$AA135*$F131,0)))))</f>
        <v>0</v>
      </c>
      <c r="G302" s="154">
        <f>IF(OR(G$165&lt;=EOMONTH($E131,$R131*(1-$O131)),G$165&gt;EOMONTH($E131,$P131*12*(1-$O131)+$Q131*12*$O131+$R131*(1-$O131))),0,IF($X131="NNN",SUM(Expenses!E$20:E$24)*$F131,IF($X131="FSG",0,IF($X131="MG",SUMPRODUCT(Expenses!E$20:E$24,$Z131:$Z135)*$F131,MAX((Expenses!E$20-$AB131/12)*$AA131*$F131,0)+MAX((Expenses!E$21-$AB132/12)*$AA132*$F131,0)+MAX((Expenses!E$22-$AB133/12)*$AA133*$F131,0)+MAX((Expenses!E$23-$AB134/12)*$AA134*$F131,0)+MAX((Expenses!E$24-$AB135/12)*$AA135*$F131,0)))))</f>
        <v>0</v>
      </c>
      <c r="H302" s="154">
        <f>IF(OR(H$165&lt;=EOMONTH($E131,$R131*(1-$O131)),H$165&gt;EOMONTH($E131,$P131*12*(1-$O131)+$Q131*12*$O131+$R131*(1-$O131))),0,IF($X131="NNN",SUM(Expenses!F$20:F$24)*$F131,IF($X131="FSG",0,IF($X131="MG",SUMPRODUCT(Expenses!F$20:F$24,$Z131:$Z135)*$F131,MAX((Expenses!F$20-$AB131/12)*$AA131*$F131,0)+MAX((Expenses!F$21-$AB132/12)*$AA132*$F131,0)+MAX((Expenses!F$22-$AB133/12)*$AA133*$F131,0)+MAX((Expenses!F$23-$AB134/12)*$AA134*$F131,0)+MAX((Expenses!F$24-$AB135/12)*$AA135*$F131,0)))))</f>
        <v>0</v>
      </c>
      <c r="I302" s="154">
        <f>IF(OR(I$165&lt;=EOMONTH($E131,$R131*(1-$O131)),I$165&gt;EOMONTH($E131,$P131*12*(1-$O131)+$Q131*12*$O131+$R131*(1-$O131))),0,IF($X131="NNN",SUM(Expenses!G$20:G$24)*$F131,IF($X131="FSG",0,IF($X131="MG",SUMPRODUCT(Expenses!G$20:G$24,$Z131:$Z135)*$F131,MAX((Expenses!G$20-$AB131/12)*$AA131*$F131,0)+MAX((Expenses!G$21-$AB132/12)*$AA132*$F131,0)+MAX((Expenses!G$22-$AB133/12)*$AA133*$F131,0)+MAX((Expenses!G$23-$AB134/12)*$AA134*$F131,0)+MAX((Expenses!G$24-$AB135/12)*$AA135*$F131,0)))))</f>
        <v>0</v>
      </c>
      <c r="J302" s="154">
        <f>IF(OR(J$165&lt;=EOMONTH($E131,$R131*(1-$O131)),J$165&gt;EOMONTH($E131,$P131*12*(1-$O131)+$Q131*12*$O131+$R131*(1-$O131))),0,IF($X131="NNN",SUM(Expenses!H$20:H$24)*$F131,IF($X131="FSG",0,IF($X131="MG",SUMPRODUCT(Expenses!H$20:H$24,$Z131:$Z135)*$F131,MAX((Expenses!H$20-$AB131/12)*$AA131*$F131,0)+MAX((Expenses!H$21-$AB132/12)*$AA132*$F131,0)+MAX((Expenses!H$22-$AB133/12)*$AA133*$F131,0)+MAX((Expenses!H$23-$AB134/12)*$AA134*$F131,0)+MAX((Expenses!H$24-$AB135/12)*$AA135*$F131,0)))))</f>
        <v>0</v>
      </c>
      <c r="K302" s="154">
        <f>IF(OR(K$165&lt;=EOMONTH($E131,$R131*(1-$O131)),K$165&gt;EOMONTH($E131,$P131*12*(1-$O131)+$Q131*12*$O131+$R131*(1-$O131))),0,IF($X131="NNN",SUM(Expenses!I$20:I$24)*$F131,IF($X131="FSG",0,IF($X131="MG",SUMPRODUCT(Expenses!I$20:I$24,$Z131:$Z135)*$F131,MAX((Expenses!I$20-$AB131/12)*$AA131*$F131,0)+MAX((Expenses!I$21-$AB132/12)*$AA132*$F131,0)+MAX((Expenses!I$22-$AB133/12)*$AA133*$F131,0)+MAX((Expenses!I$23-$AB134/12)*$AA134*$F131,0)+MAX((Expenses!I$24-$AB135/12)*$AA135*$F131,0)))))</f>
        <v>0</v>
      </c>
      <c r="L302" s="154">
        <f>IF(OR(L$165&lt;=EOMONTH($E131,$R131*(1-$O131)),L$165&gt;EOMONTH($E131,$P131*12*(1-$O131)+$Q131*12*$O131+$R131*(1-$O131))),0,IF($X131="NNN",SUM(Expenses!J$20:J$24)*$F131,IF($X131="FSG",0,IF($X131="MG",SUMPRODUCT(Expenses!J$20:J$24,$Z131:$Z135)*$F131,MAX((Expenses!J$20-$AB131/12)*$AA131*$F131,0)+MAX((Expenses!J$21-$AB132/12)*$AA132*$F131,0)+MAX((Expenses!J$22-$AB133/12)*$AA133*$F131,0)+MAX((Expenses!J$23-$AB134/12)*$AA134*$F131,0)+MAX((Expenses!J$24-$AB135/12)*$AA135*$F131,0)))))</f>
        <v>0</v>
      </c>
      <c r="M302" s="154">
        <f>IF(OR(M$165&lt;=EOMONTH($E131,$R131*(1-$O131)),M$165&gt;EOMONTH($E131,$P131*12*(1-$O131)+$Q131*12*$O131+$R131*(1-$O131))),0,IF($X131="NNN",SUM(Expenses!K$20:K$24)*$F131,IF($X131="FSG",0,IF($X131="MG",SUMPRODUCT(Expenses!K$20:K$24,$Z131:$Z135)*$F131,MAX((Expenses!K$20-$AB131/12)*$AA131*$F131,0)+MAX((Expenses!K$21-$AB132/12)*$AA132*$F131,0)+MAX((Expenses!K$22-$AB133/12)*$AA133*$F131,0)+MAX((Expenses!K$23-$AB134/12)*$AA134*$F131,0)+MAX((Expenses!K$24-$AB135/12)*$AA135*$F131,0)))))</f>
        <v>0</v>
      </c>
      <c r="N302" s="154">
        <f>IF(OR(N$165&lt;=EOMONTH($E131,$R131*(1-$O131)),N$165&gt;EOMONTH($E131,$P131*12*(1-$O131)+$Q131*12*$O131+$R131*(1-$O131))),0,IF($X131="NNN",SUM(Expenses!L$20:L$24)*$F131,IF($X131="FSG",0,IF($X131="MG",SUMPRODUCT(Expenses!L$20:L$24,$Z131:$Z135)*$F131,MAX((Expenses!L$20-$AB131/12)*$AA131*$F131,0)+MAX((Expenses!L$21-$AB132/12)*$AA132*$F131,0)+MAX((Expenses!L$22-$AB133/12)*$AA133*$F131,0)+MAX((Expenses!L$23-$AB134/12)*$AA134*$F131,0)+MAX((Expenses!L$24-$AB135/12)*$AA135*$F131,0)))))</f>
        <v>0</v>
      </c>
      <c r="O302" s="154">
        <f>IF(OR(O$165&lt;=EOMONTH($E131,$R131*(1-$O131)),O$165&gt;EOMONTH($E131,$P131*12*(1-$O131)+$Q131*12*$O131+$R131*(1-$O131))),0,IF($X131="NNN",SUM(Expenses!M$20:M$24)*$F131,IF($X131="FSG",0,IF($X131="MG",SUMPRODUCT(Expenses!M$20:M$24,$Z131:$Z135)*$F131,MAX((Expenses!M$20-$AB131/12)*$AA131*$F131,0)+MAX((Expenses!M$21-$AB132/12)*$AA132*$F131,0)+MAX((Expenses!M$22-$AB133/12)*$AA133*$F131,0)+MAX((Expenses!M$23-$AB134/12)*$AA134*$F131,0)+MAX((Expenses!M$24-$AB135/12)*$AA135*$F131,0)))))</f>
        <v>0</v>
      </c>
      <c r="P302" s="154">
        <f>IF(OR(P$165&lt;=EOMONTH($E131,$R131*(1-$O131)),P$165&gt;EOMONTH($E131,$P131*12*(1-$O131)+$Q131*12*$O131+$R131*(1-$O131))),0,IF($X131="NNN",SUM(Expenses!N$20:N$24)*$F131,IF($X131="FSG",0,IF($X131="MG",SUMPRODUCT(Expenses!N$20:N$24,$Z131:$Z135)*$F131,MAX((Expenses!N$20-$AB131/12)*$AA131*$F131,0)+MAX((Expenses!N$21-$AB132/12)*$AA132*$F131,0)+MAX((Expenses!N$22-$AB133/12)*$AA133*$F131,0)+MAX((Expenses!N$23-$AB134/12)*$AA134*$F131,0)+MAX((Expenses!N$24-$AB135/12)*$AA135*$F131,0)))))</f>
        <v>0</v>
      </c>
      <c r="Q302" s="154">
        <f>IF(OR(Q$165&lt;=EOMONTH($E131,$R131*(1-$O131)),Q$165&gt;EOMONTH($E131,$P131*12*(1-$O131)+$Q131*12*$O131+$R131*(1-$O131))),0,IF($X131="NNN",SUM(Expenses!O$20:O$24)*$F131,IF($X131="FSG",0,IF($X131="MG",SUMPRODUCT(Expenses!O$20:O$24,$Z131:$Z135)*$F131,MAX((Expenses!O$20-$AB131/12)*$AA131*$F131,0)+MAX((Expenses!O$21-$AB132/12)*$AA132*$F131,0)+MAX((Expenses!O$22-$AB133/12)*$AA133*$F131,0)+MAX((Expenses!O$23-$AB134/12)*$AA134*$F131,0)+MAX((Expenses!O$24-$AB135/12)*$AA135*$F131,0)))))</f>
        <v>0</v>
      </c>
      <c r="R302" s="154">
        <f>IF(OR(R$165&lt;=EOMONTH($E131,$R131*(1-$O131)),R$165&gt;EOMONTH($E131,$P131*12*(1-$O131)+$Q131*12*$O131+$R131*(1-$O131))),0,IF($X131="NNN",SUM(Expenses!P$20:P$24)*$F131,IF($X131="FSG",0,IF($X131="MG",SUMPRODUCT(Expenses!P$20:P$24,$Z131:$Z135)*$F131,MAX((Expenses!P$20-$AB131/12)*$AA131*$F131,0)+MAX((Expenses!P$21-$AB132/12)*$AA132*$F131,0)+MAX((Expenses!P$22-$AB133/12)*$AA133*$F131,0)+MAX((Expenses!P$23-$AB134/12)*$AA134*$F131,0)+MAX((Expenses!P$24-$AB135/12)*$AA135*$F131,0)))))</f>
        <v>0</v>
      </c>
      <c r="S302" s="154">
        <f>IF(OR(S$165&lt;=EOMONTH($E131,$R131*(1-$O131)),S$165&gt;EOMONTH($E131,$P131*12*(1-$O131)+$Q131*12*$O131+$R131*(1-$O131))),0,IF($X131="NNN",SUM(Expenses!Q$20:Q$24)*$F131,IF($X131="FSG",0,IF($X131="MG",SUMPRODUCT(Expenses!Q$20:Q$24,$Z131:$Z135)*$F131,MAX((Expenses!Q$20-$AB131/12)*$AA131*$F131,0)+MAX((Expenses!Q$21-$AB132/12)*$AA132*$F131,0)+MAX((Expenses!Q$22-$AB133/12)*$AA133*$F131,0)+MAX((Expenses!Q$23-$AB134/12)*$AA134*$F131,0)+MAX((Expenses!Q$24-$AB135/12)*$AA135*$F131,0)))))</f>
        <v>0</v>
      </c>
      <c r="T302" s="154">
        <f>IF(OR(T$165&lt;=EOMONTH($E131,$R131*(1-$O131)),T$165&gt;EOMONTH($E131,$P131*12*(1-$O131)+$Q131*12*$O131+$R131*(1-$O131))),0,IF($X131="NNN",SUM(Expenses!R$20:R$24)*$F131,IF($X131="FSG",0,IF($X131="MG",SUMPRODUCT(Expenses!R$20:R$24,$Z131:$Z135)*$F131,MAX((Expenses!R$20-$AB131/12)*$AA131*$F131,0)+MAX((Expenses!R$21-$AB132/12)*$AA132*$F131,0)+MAX((Expenses!R$22-$AB133/12)*$AA133*$F131,0)+MAX((Expenses!R$23-$AB134/12)*$AA134*$F131,0)+MAX((Expenses!R$24-$AB135/12)*$AA135*$F131,0)))))</f>
        <v>0</v>
      </c>
      <c r="U302" s="154">
        <f>IF(OR(U$165&lt;=EOMONTH($E131,$R131*(1-$O131)),U$165&gt;EOMONTH($E131,$P131*12*(1-$O131)+$Q131*12*$O131+$R131*(1-$O131))),0,IF($X131="NNN",SUM(Expenses!S$20:S$24)*$F131,IF($X131="FSG",0,IF($X131="MG",SUMPRODUCT(Expenses!S$20:S$24,$Z131:$Z135)*$F131,MAX((Expenses!S$20-$AB131/12)*$AA131*$F131,0)+MAX((Expenses!S$21-$AB132/12)*$AA132*$F131,0)+MAX((Expenses!S$22-$AB133/12)*$AA133*$F131,0)+MAX((Expenses!S$23-$AB134/12)*$AA134*$F131,0)+MAX((Expenses!S$24-$AB135/12)*$AA135*$F131,0)))))</f>
        <v>0</v>
      </c>
      <c r="V302" s="154">
        <f>IF(OR(V$165&lt;=EOMONTH($E131,$R131*(1-$O131)),V$165&gt;EOMONTH($E131,$P131*12*(1-$O131)+$Q131*12*$O131+$R131*(1-$O131))),0,IF($X131="NNN",SUM(Expenses!T$20:T$24)*$F131,IF($X131="FSG",0,IF($X131="MG",SUMPRODUCT(Expenses!T$20:T$24,$Z131:$Z135)*$F131,MAX((Expenses!T$20-$AB131/12)*$AA131*$F131,0)+MAX((Expenses!T$21-$AB132/12)*$AA132*$F131,0)+MAX((Expenses!T$22-$AB133/12)*$AA133*$F131,0)+MAX((Expenses!T$23-$AB134/12)*$AA134*$F131,0)+MAX((Expenses!T$24-$AB135/12)*$AA135*$F131,0)))))</f>
        <v>0</v>
      </c>
      <c r="W302" s="154">
        <f>IF(OR(W$165&lt;=EOMONTH($E131,$R131*(1-$O131)),W$165&gt;EOMONTH($E131,$P131*12*(1-$O131)+$Q131*12*$O131+$R131*(1-$O131))),0,IF($X131="NNN",SUM(Expenses!U$20:U$24)*$F131,IF($X131="FSG",0,IF($X131="MG",SUMPRODUCT(Expenses!U$20:U$24,$Z131:$Z135)*$F131,MAX((Expenses!U$20-$AB131/12)*$AA131*$F131,0)+MAX((Expenses!U$21-$AB132/12)*$AA132*$F131,0)+MAX((Expenses!U$22-$AB133/12)*$AA133*$F131,0)+MAX((Expenses!U$23-$AB134/12)*$AA134*$F131,0)+MAX((Expenses!U$24-$AB135/12)*$AA135*$F131,0)))))</f>
        <v>0</v>
      </c>
      <c r="X302" s="154">
        <f>IF(OR(X$165&lt;=EOMONTH($E131,$R131*(1-$O131)),X$165&gt;EOMONTH($E131,$P131*12*(1-$O131)+$Q131*12*$O131+$R131*(1-$O131))),0,IF($X131="NNN",SUM(Expenses!V$20:V$24)*$F131,IF($X131="FSG",0,IF($X131="MG",SUMPRODUCT(Expenses!V$20:V$24,$Z131:$Z135)*$F131,MAX((Expenses!V$20-$AB131/12)*$AA131*$F131,0)+MAX((Expenses!V$21-$AB132/12)*$AA132*$F131,0)+MAX((Expenses!V$22-$AB133/12)*$AA133*$F131,0)+MAX((Expenses!V$23-$AB134/12)*$AA134*$F131,0)+MAX((Expenses!V$24-$AB135/12)*$AA135*$F131,0)))))</f>
        <v>0</v>
      </c>
      <c r="Y302" s="154">
        <f>IF(OR(Y$165&lt;=EOMONTH($E131,$R131*(1-$O131)),Y$165&gt;EOMONTH($E131,$P131*12*(1-$O131)+$Q131*12*$O131+$R131*(1-$O131))),0,IF($X131="NNN",SUM(Expenses!W$20:W$24)*$F131,IF($X131="FSG",0,IF($X131="MG",SUMPRODUCT(Expenses!W$20:W$24,$Z131:$Z135)*$F131,MAX((Expenses!W$20-$AB131/12)*$AA131*$F131,0)+MAX((Expenses!W$21-$AB132/12)*$AA132*$F131,0)+MAX((Expenses!W$22-$AB133/12)*$AA133*$F131,0)+MAX((Expenses!W$23-$AB134/12)*$AA134*$F131,0)+MAX((Expenses!W$24-$AB135/12)*$AA135*$F131,0)))))</f>
        <v>0</v>
      </c>
      <c r="Z302" s="154">
        <f>IF(OR(Z$165&lt;=EOMONTH($E131,$R131*(1-$O131)),Z$165&gt;EOMONTH($E131,$P131*12*(1-$O131)+$Q131*12*$O131+$R131*(1-$O131))),0,IF($X131="NNN",SUM(Expenses!X$20:X$24)*$F131,IF($X131="FSG",0,IF($X131="MG",SUMPRODUCT(Expenses!X$20:X$24,$Z131:$Z135)*$F131,MAX((Expenses!X$20-$AB131/12)*$AA131*$F131,0)+MAX((Expenses!X$21-$AB132/12)*$AA132*$F131,0)+MAX((Expenses!X$22-$AB133/12)*$AA133*$F131,0)+MAX((Expenses!X$23-$AB134/12)*$AA134*$F131,0)+MAX((Expenses!X$24-$AB135/12)*$AA135*$F131,0)))))</f>
        <v>0</v>
      </c>
      <c r="AA302" s="154">
        <f>IF(OR(AA$165&lt;=EOMONTH($E131,$R131*(1-$O131)),AA$165&gt;EOMONTH($E131,$P131*12*(1-$O131)+$Q131*12*$O131+$R131*(1-$O131))),0,IF($X131="NNN",SUM(Expenses!Y$20:Y$24)*$F131,IF($X131="FSG",0,IF($X131="MG",SUMPRODUCT(Expenses!Y$20:Y$24,$Z131:$Z135)*$F131,MAX((Expenses!Y$20-$AB131/12)*$AA131*$F131,0)+MAX((Expenses!Y$21-$AB132/12)*$AA132*$F131,0)+MAX((Expenses!Y$22-$AB133/12)*$AA133*$F131,0)+MAX((Expenses!Y$23-$AB134/12)*$AA134*$F131,0)+MAX((Expenses!Y$24-$AB135/12)*$AA135*$F131,0)))))</f>
        <v>0</v>
      </c>
      <c r="AB302" s="154">
        <f>IF(OR(AB$165&lt;=EOMONTH($E131,$R131*(1-$O131)),AB$165&gt;EOMONTH($E131,$P131*12*(1-$O131)+$Q131*12*$O131+$R131*(1-$O131))),0,IF($X131="NNN",SUM(Expenses!Z$20:Z$24)*$F131,IF($X131="FSG",0,IF($X131="MG",SUMPRODUCT(Expenses!Z$20:Z$24,$Z131:$Z135)*$F131,MAX((Expenses!Z$20-$AB131/12)*$AA131*$F131,0)+MAX((Expenses!Z$21-$AB132/12)*$AA132*$F131,0)+MAX((Expenses!Z$22-$AB133/12)*$AA133*$F131,0)+MAX((Expenses!Z$23-$AB134/12)*$AA134*$F131,0)+MAX((Expenses!Z$24-$AB135/12)*$AA135*$F131,0)))))</f>
        <v>0</v>
      </c>
      <c r="AC302" s="154">
        <f>IF(OR(AC$165&lt;=EOMONTH($E131,$R131*(1-$O131)),AC$165&gt;EOMONTH($E131,$P131*12*(1-$O131)+$Q131*12*$O131+$R131*(1-$O131))),0,IF($X131="NNN",SUM(Expenses!AA$20:AA$24)*$F131,IF($X131="FSG",0,IF($X131="MG",SUMPRODUCT(Expenses!AA$20:AA$24,$Z131:$Z135)*$F131,MAX((Expenses!AA$20-$AB131/12)*$AA131*$F131,0)+MAX((Expenses!AA$21-$AB132/12)*$AA132*$F131,0)+MAX((Expenses!AA$22-$AB133/12)*$AA133*$F131,0)+MAX((Expenses!AA$23-$AB134/12)*$AA134*$F131,0)+MAX((Expenses!AA$24-$AB135/12)*$AA135*$F131,0)))))</f>
        <v>0</v>
      </c>
      <c r="AD302" s="154">
        <f>IF(OR(AD$165&lt;=EOMONTH($E131,$R131*(1-$O131)),AD$165&gt;EOMONTH($E131,$P131*12*(1-$O131)+$Q131*12*$O131+$R131*(1-$O131))),0,IF($X131="NNN",SUM(Expenses!AB$20:AB$24)*$F131,IF($X131="FSG",0,IF($X131="MG",SUMPRODUCT(Expenses!AB$20:AB$24,$Z131:$Z135)*$F131,MAX((Expenses!AB$20-$AB131/12)*$AA131*$F131,0)+MAX((Expenses!AB$21-$AB132/12)*$AA132*$F131,0)+MAX((Expenses!AB$22-$AB133/12)*$AA133*$F131,0)+MAX((Expenses!AB$23-$AB134/12)*$AA134*$F131,0)+MAX((Expenses!AB$24-$AB135/12)*$AA135*$F131,0)))))</f>
        <v>0</v>
      </c>
      <c r="AE302" s="154">
        <f>IF(OR(AE$165&lt;=EOMONTH($E131,$R131*(1-$O131)),AE$165&gt;EOMONTH($E131,$P131*12*(1-$O131)+$Q131*12*$O131+$R131*(1-$O131))),0,IF($X131="NNN",SUM(Expenses!AC$20:AC$24)*$F131,IF($X131="FSG",0,IF($X131="MG",SUMPRODUCT(Expenses!AC$20:AC$24,$Z131:$Z135)*$F131,MAX((Expenses!AC$20-$AB131/12)*$AA131*$F131,0)+MAX((Expenses!AC$21-$AB132/12)*$AA132*$F131,0)+MAX((Expenses!AC$22-$AB133/12)*$AA133*$F131,0)+MAX((Expenses!AC$23-$AB134/12)*$AA134*$F131,0)+MAX((Expenses!AC$24-$AB135/12)*$AA135*$F131,0)))))</f>
        <v>0</v>
      </c>
      <c r="AF302" s="154">
        <f>IF(OR(AF$165&lt;=EOMONTH($E131,$R131*(1-$O131)),AF$165&gt;EOMONTH($E131,$P131*12*(1-$O131)+$Q131*12*$O131+$R131*(1-$O131))),0,IF($X131="NNN",SUM(Expenses!AD$20:AD$24)*$F131,IF($X131="FSG",0,IF($X131="MG",SUMPRODUCT(Expenses!AD$20:AD$24,$Z131:$Z135)*$F131,MAX((Expenses!AD$20-$AB131/12)*$AA131*$F131,0)+MAX((Expenses!AD$21-$AB132/12)*$AA132*$F131,0)+MAX((Expenses!AD$22-$AB133/12)*$AA133*$F131,0)+MAX((Expenses!AD$23-$AB134/12)*$AA134*$F131,0)+MAX((Expenses!AD$24-$AB135/12)*$AA135*$F131,0)))))</f>
        <v>0</v>
      </c>
      <c r="AG302" s="154">
        <f>IF(OR(AG$165&lt;=EOMONTH($E131,$R131*(1-$O131)),AG$165&gt;EOMONTH($E131,$P131*12*(1-$O131)+$Q131*12*$O131+$R131*(1-$O131))),0,IF($X131="NNN",SUM(Expenses!AE$20:AE$24)*$F131,IF($X131="FSG",0,IF($X131="MG",SUMPRODUCT(Expenses!AE$20:AE$24,$Z131:$Z135)*$F131,MAX((Expenses!AE$20-$AB131/12)*$AA131*$F131,0)+MAX((Expenses!AE$21-$AB132/12)*$AA132*$F131,0)+MAX((Expenses!AE$22-$AB133/12)*$AA133*$F131,0)+MAX((Expenses!AE$23-$AB134/12)*$AA134*$F131,0)+MAX((Expenses!AE$24-$AB135/12)*$AA135*$F131,0)))))</f>
        <v>0</v>
      </c>
      <c r="AH302" s="154">
        <f>IF(OR(AH$165&lt;=EOMONTH($E131,$R131*(1-$O131)),AH$165&gt;EOMONTH($E131,$P131*12*(1-$O131)+$Q131*12*$O131+$R131*(1-$O131))),0,IF($X131="NNN",SUM(Expenses!AF$20:AF$24)*$F131,IF($X131="FSG",0,IF($X131="MG",SUMPRODUCT(Expenses!AF$20:AF$24,$Z131:$Z135)*$F131,MAX((Expenses!AF$20-$AB131/12)*$AA131*$F131,0)+MAX((Expenses!AF$21-$AB132/12)*$AA132*$F131,0)+MAX((Expenses!AF$22-$AB133/12)*$AA133*$F131,0)+MAX((Expenses!AF$23-$AB134/12)*$AA134*$F131,0)+MAX((Expenses!AF$24-$AB135/12)*$AA135*$F131,0)))))</f>
        <v>0</v>
      </c>
      <c r="AI302" s="154">
        <f>IF(OR(AI$165&lt;=EOMONTH($E131,$R131*(1-$O131)),AI$165&gt;EOMONTH($E131,$P131*12*(1-$O131)+$Q131*12*$O131+$R131*(1-$O131))),0,IF($X131="NNN",SUM(Expenses!AG$20:AG$24)*$F131,IF($X131="FSG",0,IF($X131="MG",SUMPRODUCT(Expenses!AG$20:AG$24,$Z131:$Z135)*$F131,MAX((Expenses!AG$20-$AB131/12)*$AA131*$F131,0)+MAX((Expenses!AG$21-$AB132/12)*$AA132*$F131,0)+MAX((Expenses!AG$22-$AB133/12)*$AA133*$F131,0)+MAX((Expenses!AG$23-$AB134/12)*$AA134*$F131,0)+MAX((Expenses!AG$24-$AB135/12)*$AA135*$F131,0)))))</f>
        <v>0</v>
      </c>
      <c r="AJ302" s="154">
        <f>IF(OR(AJ$165&lt;=EOMONTH($E131,$R131*(1-$O131)),AJ$165&gt;EOMONTH($E131,$P131*12*(1-$O131)+$Q131*12*$O131+$R131*(1-$O131))),0,IF($X131="NNN",SUM(Expenses!AH$20:AH$24)*$F131,IF($X131="FSG",0,IF($X131="MG",SUMPRODUCT(Expenses!AH$20:AH$24,$Z131:$Z135)*$F131,MAX((Expenses!AH$20-$AB131/12)*$AA131*$F131,0)+MAX((Expenses!AH$21-$AB132/12)*$AA132*$F131,0)+MAX((Expenses!AH$22-$AB133/12)*$AA133*$F131,0)+MAX((Expenses!AH$23-$AB134/12)*$AA134*$F131,0)+MAX((Expenses!AH$24-$AB135/12)*$AA135*$F131,0)))))</f>
        <v>0</v>
      </c>
      <c r="AK302" s="154">
        <f>IF(OR(AK$165&lt;=EOMONTH($E131,$R131*(1-$O131)),AK$165&gt;EOMONTH($E131,$P131*12*(1-$O131)+$Q131*12*$O131+$R131*(1-$O131))),0,IF($X131="NNN",SUM(Expenses!AI$20:AI$24)*$F131,IF($X131="FSG",0,IF($X131="MG",SUMPRODUCT(Expenses!AI$20:AI$24,$Z131:$Z135)*$F131,MAX((Expenses!AI$20-$AB131/12)*$AA131*$F131,0)+MAX((Expenses!AI$21-$AB132/12)*$AA132*$F131,0)+MAX((Expenses!AI$22-$AB133/12)*$AA133*$F131,0)+MAX((Expenses!AI$23-$AB134/12)*$AA134*$F131,0)+MAX((Expenses!AI$24-$AB135/12)*$AA135*$F131,0)))))</f>
        <v>0</v>
      </c>
      <c r="AL302" s="154">
        <f>IF(OR(AL$165&lt;=EOMONTH($E131,$R131*(1-$O131)),AL$165&gt;EOMONTH($E131,$P131*12*(1-$O131)+$Q131*12*$O131+$R131*(1-$O131))),0,IF($X131="NNN",SUM(Expenses!AJ$20:AJ$24)*$F131,IF($X131="FSG",0,IF($X131="MG",SUMPRODUCT(Expenses!AJ$20:AJ$24,$Z131:$Z135)*$F131,MAX((Expenses!AJ$20-$AB131/12)*$AA131*$F131,0)+MAX((Expenses!AJ$21-$AB132/12)*$AA132*$F131,0)+MAX((Expenses!AJ$22-$AB133/12)*$AA133*$F131,0)+MAX((Expenses!AJ$23-$AB134/12)*$AA134*$F131,0)+MAX((Expenses!AJ$24-$AB135/12)*$AA135*$F131,0)))))</f>
        <v>0</v>
      </c>
      <c r="AM302" s="154">
        <f>IF(OR(AM$165&lt;=EOMONTH($E131,$R131*(1-$O131)),AM$165&gt;EOMONTH($E131,$P131*12*(1-$O131)+$Q131*12*$O131+$R131*(1-$O131))),0,IF($X131="NNN",SUM(Expenses!AK$20:AK$24)*$F131,IF($X131="FSG",0,IF($X131="MG",SUMPRODUCT(Expenses!AK$20:AK$24,$Z131:$Z135)*$F131,MAX((Expenses!AK$20-$AB131/12)*$AA131*$F131,0)+MAX((Expenses!AK$21-$AB132/12)*$AA132*$F131,0)+MAX((Expenses!AK$22-$AB133/12)*$AA133*$F131,0)+MAX((Expenses!AK$23-$AB134/12)*$AA134*$F131,0)+MAX((Expenses!AK$24-$AB135/12)*$AA135*$F131,0)))))</f>
        <v>0</v>
      </c>
      <c r="AN302" s="154">
        <f>IF(OR(AN$165&lt;=EOMONTH($E131,$R131*(1-$O131)),AN$165&gt;EOMONTH($E131,$P131*12*(1-$O131)+$Q131*12*$O131+$R131*(1-$O131))),0,IF($X131="NNN",SUM(Expenses!AL$20:AL$24)*$F131,IF($X131="FSG",0,IF($X131="MG",SUMPRODUCT(Expenses!AL$20:AL$24,$Z131:$Z135)*$F131,MAX((Expenses!AL$20-$AB131/12)*$AA131*$F131,0)+MAX((Expenses!AL$21-$AB132/12)*$AA132*$F131,0)+MAX((Expenses!AL$22-$AB133/12)*$AA133*$F131,0)+MAX((Expenses!AL$23-$AB134/12)*$AA134*$F131,0)+MAX((Expenses!AL$24-$AB135/12)*$AA135*$F131,0)))))</f>
        <v>0</v>
      </c>
      <c r="AO302" s="154">
        <f>IF(OR(AO$165&lt;=EOMONTH($E131,$R131*(1-$O131)),AO$165&gt;EOMONTH($E131,$P131*12*(1-$O131)+$Q131*12*$O131+$R131*(1-$O131))),0,IF($X131="NNN",SUM(Expenses!AM$20:AM$24)*$F131,IF($X131="FSG",0,IF($X131="MG",SUMPRODUCT(Expenses!AM$20:AM$24,$Z131:$Z135)*$F131,MAX((Expenses!AM$20-$AB131/12)*$AA131*$F131,0)+MAX((Expenses!AM$21-$AB132/12)*$AA132*$F131,0)+MAX((Expenses!AM$22-$AB133/12)*$AA133*$F131,0)+MAX((Expenses!AM$23-$AB134/12)*$AA134*$F131,0)+MAX((Expenses!AM$24-$AB135/12)*$AA135*$F131,0)))))</f>
        <v>0</v>
      </c>
      <c r="AP302" s="154">
        <f>IF(OR(AP$165&lt;=EOMONTH($E131,$R131*(1-$O131)),AP$165&gt;EOMONTH($E131,$P131*12*(1-$O131)+$Q131*12*$O131+$R131*(1-$O131))),0,IF($X131="NNN",SUM(Expenses!AN$20:AN$24)*$F131,IF($X131="FSG",0,IF($X131="MG",SUMPRODUCT(Expenses!AN$20:AN$24,$Z131:$Z135)*$F131,MAX((Expenses!AN$20-$AB131/12)*$AA131*$F131,0)+MAX((Expenses!AN$21-$AB132/12)*$AA132*$F131,0)+MAX((Expenses!AN$22-$AB133/12)*$AA133*$F131,0)+MAX((Expenses!AN$23-$AB134/12)*$AA134*$F131,0)+MAX((Expenses!AN$24-$AB135/12)*$AA135*$F131,0)))))</f>
        <v>0</v>
      </c>
      <c r="AQ302" s="154">
        <f>IF(OR(AQ$165&lt;=EOMONTH($E131,$R131*(1-$O131)),AQ$165&gt;EOMONTH($E131,$P131*12*(1-$O131)+$Q131*12*$O131+$R131*(1-$O131))),0,IF($X131="NNN",SUM(Expenses!AO$20:AO$24)*$F131,IF($X131="FSG",0,IF($X131="MG",SUMPRODUCT(Expenses!AO$20:AO$24,$Z131:$Z135)*$F131,MAX((Expenses!AO$20-$AB131/12)*$AA131*$F131,0)+MAX((Expenses!AO$21-$AB132/12)*$AA132*$F131,0)+MAX((Expenses!AO$22-$AB133/12)*$AA133*$F131,0)+MAX((Expenses!AO$23-$AB134/12)*$AA134*$F131,0)+MAX((Expenses!AO$24-$AB135/12)*$AA135*$F131,0)))))</f>
        <v>0</v>
      </c>
      <c r="AR302" s="154">
        <f>IF(OR(AR$165&lt;=EOMONTH($E131,$R131*(1-$O131)),AR$165&gt;EOMONTH($E131,$P131*12*(1-$O131)+$Q131*12*$O131+$R131*(1-$O131))),0,IF($X131="NNN",SUM(Expenses!AP$20:AP$24)*$F131,IF($X131="FSG",0,IF($X131="MG",SUMPRODUCT(Expenses!AP$20:AP$24,$Z131:$Z135)*$F131,MAX((Expenses!AP$20-$AB131/12)*$AA131*$F131,0)+MAX((Expenses!AP$21-$AB132/12)*$AA132*$F131,0)+MAX((Expenses!AP$22-$AB133/12)*$AA133*$F131,0)+MAX((Expenses!AP$23-$AB134/12)*$AA134*$F131,0)+MAX((Expenses!AP$24-$AB135/12)*$AA135*$F131,0)))))</f>
        <v>0</v>
      </c>
      <c r="AS302" s="154">
        <f>IF(OR(AS$165&lt;=EOMONTH($E131,$R131*(1-$O131)),AS$165&gt;EOMONTH($E131,$P131*12*(1-$O131)+$Q131*12*$O131+$R131*(1-$O131))),0,IF($X131="NNN",SUM(Expenses!AQ$20:AQ$24)*$F131,IF($X131="FSG",0,IF($X131="MG",SUMPRODUCT(Expenses!AQ$20:AQ$24,$Z131:$Z135)*$F131,MAX((Expenses!AQ$20-$AB131/12)*$AA131*$F131,0)+MAX((Expenses!AQ$21-$AB132/12)*$AA132*$F131,0)+MAX((Expenses!AQ$22-$AB133/12)*$AA133*$F131,0)+MAX((Expenses!AQ$23-$AB134/12)*$AA134*$F131,0)+MAX((Expenses!AQ$24-$AB135/12)*$AA135*$F131,0)))))</f>
        <v>0</v>
      </c>
      <c r="AT302" s="154">
        <f>IF(OR(AT$165&lt;=EOMONTH($E131,$R131*(1-$O131)),AT$165&gt;EOMONTH($E131,$P131*12*(1-$O131)+$Q131*12*$O131+$R131*(1-$O131))),0,IF($X131="NNN",SUM(Expenses!AR$20:AR$24)*$F131,IF($X131="FSG",0,IF($X131="MG",SUMPRODUCT(Expenses!AR$20:AR$24,$Z131:$Z135)*$F131,MAX((Expenses!AR$20-$AB131/12)*$AA131*$F131,0)+MAX((Expenses!AR$21-$AB132/12)*$AA132*$F131,0)+MAX((Expenses!AR$22-$AB133/12)*$AA133*$F131,0)+MAX((Expenses!AR$23-$AB134/12)*$AA134*$F131,0)+MAX((Expenses!AR$24-$AB135/12)*$AA135*$F131,0)))))</f>
        <v>0</v>
      </c>
      <c r="AU302" s="154">
        <f>IF(OR(AU$165&lt;=EOMONTH($E131,$R131*(1-$O131)),AU$165&gt;EOMONTH($E131,$P131*12*(1-$O131)+$Q131*12*$O131+$R131*(1-$O131))),0,IF($X131="NNN",SUM(Expenses!AS$20:AS$24)*$F131,IF($X131="FSG",0,IF($X131="MG",SUMPRODUCT(Expenses!AS$20:AS$24,$Z131:$Z135)*$F131,MAX((Expenses!AS$20-$AB131/12)*$AA131*$F131,0)+MAX((Expenses!AS$21-$AB132/12)*$AA132*$F131,0)+MAX((Expenses!AS$22-$AB133/12)*$AA133*$F131,0)+MAX((Expenses!AS$23-$AB134/12)*$AA134*$F131,0)+MAX((Expenses!AS$24-$AB135/12)*$AA135*$F131,0)))))</f>
        <v>0</v>
      </c>
      <c r="AV302" s="154">
        <f>IF(OR(AV$165&lt;=EOMONTH($E131,$R131*(1-$O131)),AV$165&gt;EOMONTH($E131,$P131*12*(1-$O131)+$Q131*12*$O131+$R131*(1-$O131))),0,IF($X131="NNN",SUM(Expenses!AT$20:AT$24)*$F131,IF($X131="FSG",0,IF($X131="MG",SUMPRODUCT(Expenses!AT$20:AT$24,$Z131:$Z135)*$F131,MAX((Expenses!AT$20-$AB131/12)*$AA131*$F131,0)+MAX((Expenses!AT$21-$AB132/12)*$AA132*$F131,0)+MAX((Expenses!AT$22-$AB133/12)*$AA133*$F131,0)+MAX((Expenses!AT$23-$AB134/12)*$AA134*$F131,0)+MAX((Expenses!AT$24-$AB135/12)*$AA135*$F131,0)))))</f>
        <v>0</v>
      </c>
      <c r="AW302" s="154">
        <f>IF(OR(AW$165&lt;=EOMONTH($E131,$R131*(1-$O131)),AW$165&gt;EOMONTH($E131,$P131*12*(1-$O131)+$Q131*12*$O131+$R131*(1-$O131))),0,IF($X131="NNN",SUM(Expenses!AU$20:AU$24)*$F131,IF($X131="FSG",0,IF($X131="MG",SUMPRODUCT(Expenses!AU$20:AU$24,$Z131:$Z135)*$F131,MAX((Expenses!AU$20-$AB131/12)*$AA131*$F131,0)+MAX((Expenses!AU$21-$AB132/12)*$AA132*$F131,0)+MAX((Expenses!AU$22-$AB133/12)*$AA133*$F131,0)+MAX((Expenses!AU$23-$AB134/12)*$AA134*$F131,0)+MAX((Expenses!AU$24-$AB135/12)*$AA135*$F131,0)))))</f>
        <v>0</v>
      </c>
      <c r="AX302" s="154">
        <f>IF(OR(AX$165&lt;=EOMONTH($E131,$R131*(1-$O131)),AX$165&gt;EOMONTH($E131,$P131*12*(1-$O131)+$Q131*12*$O131+$R131*(1-$O131))),0,IF($X131="NNN",SUM(Expenses!AV$20:AV$24)*$F131,IF($X131="FSG",0,IF($X131="MG",SUMPRODUCT(Expenses!AV$20:AV$24,$Z131:$Z135)*$F131,MAX((Expenses!AV$20-$AB131/12)*$AA131*$F131,0)+MAX((Expenses!AV$21-$AB132/12)*$AA132*$F131,0)+MAX((Expenses!AV$22-$AB133/12)*$AA133*$F131,0)+MAX((Expenses!AV$23-$AB134/12)*$AA134*$F131,0)+MAX((Expenses!AV$24-$AB135/12)*$AA135*$F131,0)))))</f>
        <v>0</v>
      </c>
      <c r="AY302" s="154">
        <f>IF(OR(AY$165&lt;=EOMONTH($E131,$R131*(1-$O131)),AY$165&gt;EOMONTH($E131,$P131*12*(1-$O131)+$Q131*12*$O131+$R131*(1-$O131))),0,IF($X131="NNN",SUM(Expenses!AW$20:AW$24)*$F131,IF($X131="FSG",0,IF($X131="MG",SUMPRODUCT(Expenses!AW$20:AW$24,$Z131:$Z135)*$F131,MAX((Expenses!AW$20-$AB131/12)*$AA131*$F131,0)+MAX((Expenses!AW$21-$AB132/12)*$AA132*$F131,0)+MAX((Expenses!AW$22-$AB133/12)*$AA133*$F131,0)+MAX((Expenses!AW$23-$AB134/12)*$AA134*$F131,0)+MAX((Expenses!AW$24-$AB135/12)*$AA135*$F131,0)))))</f>
        <v>0</v>
      </c>
      <c r="AZ302" s="154">
        <f>IF(OR(AZ$165&lt;=EOMONTH($E131,$R131*(1-$O131)),AZ$165&gt;EOMONTH($E131,$P131*12*(1-$O131)+$Q131*12*$O131+$R131*(1-$O131))),0,IF($X131="NNN",SUM(Expenses!AX$20:AX$24)*$F131,IF($X131="FSG",0,IF($X131="MG",SUMPRODUCT(Expenses!AX$20:AX$24,$Z131:$Z135)*$F131,MAX((Expenses!AX$20-$AB131/12)*$AA131*$F131,0)+MAX((Expenses!AX$21-$AB132/12)*$AA132*$F131,0)+MAX((Expenses!AX$22-$AB133/12)*$AA133*$F131,0)+MAX((Expenses!AX$23-$AB134/12)*$AA134*$F131,0)+MAX((Expenses!AX$24-$AB135/12)*$AA135*$F131,0)))))</f>
        <v>0</v>
      </c>
      <c r="BA302" s="154">
        <f>IF(OR(BA$165&lt;=EOMONTH($E131,$R131*(1-$O131)),BA$165&gt;EOMONTH($E131,$P131*12*(1-$O131)+$Q131*12*$O131+$R131*(1-$O131))),0,IF($X131="NNN",SUM(Expenses!AY$20:AY$24)*$F131,IF($X131="FSG",0,IF($X131="MG",SUMPRODUCT(Expenses!AY$20:AY$24,$Z131:$Z135)*$F131,MAX((Expenses!AY$20-$AB131/12)*$AA131*$F131,0)+MAX((Expenses!AY$21-$AB132/12)*$AA132*$F131,0)+MAX((Expenses!AY$22-$AB133/12)*$AA133*$F131,0)+MAX((Expenses!AY$23-$AB134/12)*$AA134*$F131,0)+MAX((Expenses!AY$24-$AB135/12)*$AA135*$F131,0)))))</f>
        <v>0</v>
      </c>
      <c r="BB302" s="154">
        <f>IF(OR(BB$165&lt;=EOMONTH($E131,$R131*(1-$O131)),BB$165&gt;EOMONTH($E131,$P131*12*(1-$O131)+$Q131*12*$O131+$R131*(1-$O131))),0,IF($X131="NNN",SUM(Expenses!AZ$20:AZ$24)*$F131,IF($X131="FSG",0,IF($X131="MG",SUMPRODUCT(Expenses!AZ$20:AZ$24,$Z131:$Z135)*$F131,MAX((Expenses!AZ$20-$AB131/12)*$AA131*$F131,0)+MAX((Expenses!AZ$21-$AB132/12)*$AA132*$F131,0)+MAX((Expenses!AZ$22-$AB133/12)*$AA133*$F131,0)+MAX((Expenses!AZ$23-$AB134/12)*$AA134*$F131,0)+MAX((Expenses!AZ$24-$AB135/12)*$AA135*$F131,0)))))</f>
        <v>0</v>
      </c>
      <c r="BC302" s="154">
        <f>IF(OR(BC$165&lt;=EOMONTH($E131,$R131*(1-$O131)),BC$165&gt;EOMONTH($E131,$P131*12*(1-$O131)+$Q131*12*$O131+$R131*(1-$O131))),0,IF($X131="NNN",SUM(Expenses!BA$20:BA$24)*$F131,IF($X131="FSG",0,IF($X131="MG",SUMPRODUCT(Expenses!BA$20:BA$24,$Z131:$Z135)*$F131,MAX((Expenses!BA$20-$AB131/12)*$AA131*$F131,0)+MAX((Expenses!BA$21-$AB132/12)*$AA132*$F131,0)+MAX((Expenses!BA$22-$AB133/12)*$AA133*$F131,0)+MAX((Expenses!BA$23-$AB134/12)*$AA134*$F131,0)+MAX((Expenses!BA$24-$AB135/12)*$AA135*$F131,0)))))</f>
        <v>0</v>
      </c>
      <c r="BD302" s="154">
        <f>IF(OR(BD$165&lt;=EOMONTH($E131,$R131*(1-$O131)),BD$165&gt;EOMONTH($E131,$P131*12*(1-$O131)+$Q131*12*$O131+$R131*(1-$O131))),0,IF($X131="NNN",SUM(Expenses!BB$20:BB$24)*$F131,IF($X131="FSG",0,IF($X131="MG",SUMPRODUCT(Expenses!BB$20:BB$24,$Z131:$Z135)*$F131,MAX((Expenses!BB$20-$AB131/12)*$AA131*$F131,0)+MAX((Expenses!BB$21-$AB132/12)*$AA132*$F131,0)+MAX((Expenses!BB$22-$AB133/12)*$AA133*$F131,0)+MAX((Expenses!BB$23-$AB134/12)*$AA134*$F131,0)+MAX((Expenses!BB$24-$AB135/12)*$AA135*$F131,0)))))</f>
        <v>0</v>
      </c>
      <c r="BE302" s="154">
        <f>IF(OR(BE$165&lt;=EOMONTH($E131,$R131*(1-$O131)),BE$165&gt;EOMONTH($E131,$P131*12*(1-$O131)+$Q131*12*$O131+$R131*(1-$O131))),0,IF($X131="NNN",SUM(Expenses!BC$20:BC$24)*$F131,IF($X131="FSG",0,IF($X131="MG",SUMPRODUCT(Expenses!BC$20:BC$24,$Z131:$Z135)*$F131,MAX((Expenses!BC$20-$AB131/12)*$AA131*$F131,0)+MAX((Expenses!BC$21-$AB132/12)*$AA132*$F131,0)+MAX((Expenses!BC$22-$AB133/12)*$AA133*$F131,0)+MAX((Expenses!BC$23-$AB134/12)*$AA134*$F131,0)+MAX((Expenses!BC$24-$AB135/12)*$AA135*$F131,0)))))</f>
        <v>0</v>
      </c>
      <c r="BF302" s="154">
        <f>IF(OR(BF$165&lt;=EOMONTH($E131,$R131*(1-$O131)),BF$165&gt;EOMONTH($E131,$P131*12*(1-$O131)+$Q131*12*$O131+$R131*(1-$O131))),0,IF($X131="NNN",SUM(Expenses!BD$20:BD$24)*$F131,IF($X131="FSG",0,IF($X131="MG",SUMPRODUCT(Expenses!BD$20:BD$24,$Z131:$Z135)*$F131,MAX((Expenses!BD$20-$AB131/12)*$AA131*$F131,0)+MAX((Expenses!BD$21-$AB132/12)*$AA132*$F131,0)+MAX((Expenses!BD$22-$AB133/12)*$AA133*$F131,0)+MAX((Expenses!BD$23-$AB134/12)*$AA134*$F131,0)+MAX((Expenses!BD$24-$AB135/12)*$AA135*$F131,0)))))</f>
        <v>0</v>
      </c>
      <c r="BG302" s="154">
        <f>IF(OR(BG$165&lt;=EOMONTH($E131,$R131*(1-$O131)),BG$165&gt;EOMONTH($E131,$P131*12*(1-$O131)+$Q131*12*$O131+$R131*(1-$O131))),0,IF($X131="NNN",SUM(Expenses!BE$20:BE$24)*$F131,IF($X131="FSG",0,IF($X131="MG",SUMPRODUCT(Expenses!BE$20:BE$24,$Z131:$Z135)*$F131,MAX((Expenses!BE$20-$AB131/12)*$AA131*$F131,0)+MAX((Expenses!BE$21-$AB132/12)*$AA132*$F131,0)+MAX((Expenses!BE$22-$AB133/12)*$AA133*$F131,0)+MAX((Expenses!BE$23-$AB134/12)*$AA134*$F131,0)+MAX((Expenses!BE$24-$AB135/12)*$AA135*$F131,0)))))</f>
        <v>0</v>
      </c>
      <c r="BH302" s="154">
        <f>IF(OR(BH$165&lt;=EOMONTH($E131,$R131*(1-$O131)),BH$165&gt;EOMONTH($E131,$P131*12*(1-$O131)+$Q131*12*$O131+$R131*(1-$O131))),0,IF($X131="NNN",SUM(Expenses!BF$20:BF$24)*$F131,IF($X131="FSG",0,IF($X131="MG",SUMPRODUCT(Expenses!BF$20:BF$24,$Z131:$Z135)*$F131,MAX((Expenses!BF$20-$AB131/12)*$AA131*$F131,0)+MAX((Expenses!BF$21-$AB132/12)*$AA132*$F131,0)+MAX((Expenses!BF$22-$AB133/12)*$AA133*$F131,0)+MAX((Expenses!BF$23-$AB134/12)*$AA134*$F131,0)+MAX((Expenses!BF$24-$AB135/12)*$AA135*$F131,0)))))</f>
        <v>0</v>
      </c>
      <c r="BI302" s="154">
        <f>IF(OR(BI$165&lt;=EOMONTH($E131,$R131*(1-$O131)),BI$165&gt;EOMONTH($E131,$P131*12*(1-$O131)+$Q131*12*$O131+$R131*(1-$O131))),0,IF($X131="NNN",SUM(Expenses!BG$20:BG$24)*$F131,IF($X131="FSG",0,IF($X131="MG",SUMPRODUCT(Expenses!BG$20:BG$24,$Z131:$Z135)*$F131,MAX((Expenses!BG$20-$AB131/12)*$AA131*$F131,0)+MAX((Expenses!BG$21-$AB132/12)*$AA132*$F131,0)+MAX((Expenses!BG$22-$AB133/12)*$AA133*$F131,0)+MAX((Expenses!BG$23-$AB134/12)*$AA134*$F131,0)+MAX((Expenses!BG$24-$AB135/12)*$AA135*$F131,0)))))</f>
        <v>0</v>
      </c>
      <c r="BJ302" s="154">
        <f>IF(OR(BJ$165&lt;=EOMONTH($E131,$R131*(1-$O131)),BJ$165&gt;EOMONTH($E131,$P131*12*(1-$O131)+$Q131*12*$O131+$R131*(1-$O131))),0,IF($X131="NNN",SUM(Expenses!BH$20:BH$24)*$F131,IF($X131="FSG",0,IF($X131="MG",SUMPRODUCT(Expenses!BH$20:BH$24,$Z131:$Z135)*$F131,MAX((Expenses!BH$20-$AB131/12)*$AA131*$F131,0)+MAX((Expenses!BH$21-$AB132/12)*$AA132*$F131,0)+MAX((Expenses!BH$22-$AB133/12)*$AA133*$F131,0)+MAX((Expenses!BH$23-$AB134/12)*$AA134*$F131,0)+MAX((Expenses!BH$24-$AB135/12)*$AA135*$F131,0)))))</f>
        <v>0</v>
      </c>
      <c r="BK302" s="154">
        <f>IF(OR(BK$165&lt;=EOMONTH($E131,$R131*(1-$O131)),BK$165&gt;EOMONTH($E131,$P131*12*(1-$O131)+$Q131*12*$O131+$R131*(1-$O131))),0,IF($X131="NNN",SUM(Expenses!BI$20:BI$24)*$F131,IF($X131="FSG",0,IF($X131="MG",SUMPRODUCT(Expenses!BI$20:BI$24,$Z131:$Z135)*$F131,MAX((Expenses!BI$20-$AB131/12)*$AA131*$F131,0)+MAX((Expenses!BI$21-$AB132/12)*$AA132*$F131,0)+MAX((Expenses!BI$22-$AB133/12)*$AA133*$F131,0)+MAX((Expenses!BI$23-$AB134/12)*$AA134*$F131,0)+MAX((Expenses!BI$24-$AB135/12)*$AA135*$F131,0)))))</f>
        <v>0</v>
      </c>
      <c r="BL302" s="154">
        <f>IF(OR(BL$165&lt;=EOMONTH($E131,$R131*(1-$O131)),BL$165&gt;EOMONTH($E131,$P131*12*(1-$O131)+$Q131*12*$O131+$R131*(1-$O131))),0,IF($X131="NNN",SUM(Expenses!BJ$20:BJ$24)*$F131,IF($X131="FSG",0,IF($X131="MG",SUMPRODUCT(Expenses!BJ$20:BJ$24,$Z131:$Z135)*$F131,MAX((Expenses!BJ$20-$AB131/12)*$AA131*$F131,0)+MAX((Expenses!BJ$21-$AB132/12)*$AA132*$F131,0)+MAX((Expenses!BJ$22-$AB133/12)*$AA133*$F131,0)+MAX((Expenses!BJ$23-$AB134/12)*$AA134*$F131,0)+MAX((Expenses!BJ$24-$AB135/12)*$AA135*$F131,0)))))</f>
        <v>0</v>
      </c>
      <c r="BM302" s="154">
        <f>IF(OR(BM$165&lt;=EOMONTH($E131,$R131*(1-$O131)),BM$165&gt;EOMONTH($E131,$P131*12*(1-$O131)+$Q131*12*$O131+$R131*(1-$O131))),0,IF($X131="NNN",SUM(Expenses!BK$20:BK$24)*$F131,IF($X131="FSG",0,IF($X131="MG",SUMPRODUCT(Expenses!BK$20:BK$24,$Z131:$Z135)*$F131,MAX((Expenses!BK$20-$AB131/12)*$AA131*$F131,0)+MAX((Expenses!BK$21-$AB132/12)*$AA132*$F131,0)+MAX((Expenses!BK$22-$AB133/12)*$AA133*$F131,0)+MAX((Expenses!BK$23-$AB134/12)*$AA134*$F131,0)+MAX((Expenses!BK$24-$AB135/12)*$AA135*$F131,0)))))</f>
        <v>0</v>
      </c>
      <c r="BN302" s="154">
        <f>IF(OR(BN$165&lt;=EOMONTH($E131,$R131*(1-$O131)),BN$165&gt;EOMONTH($E131,$P131*12*(1-$O131)+$Q131*12*$O131+$R131*(1-$O131))),0,IF($X131="NNN",SUM(Expenses!BL$20:BL$24)*$F131,IF($X131="FSG",0,IF($X131="MG",SUMPRODUCT(Expenses!BL$20:BL$24,$Z131:$Z135)*$F131,MAX((Expenses!BL$20-$AB131/12)*$AA131*$F131,0)+MAX((Expenses!BL$21-$AB132/12)*$AA132*$F131,0)+MAX((Expenses!BL$22-$AB133/12)*$AA133*$F131,0)+MAX((Expenses!BL$23-$AB134/12)*$AA134*$F131,0)+MAX((Expenses!BL$24-$AB135/12)*$AA135*$F131,0)))))</f>
        <v>0</v>
      </c>
      <c r="BO302" s="154">
        <f>IF(OR(BO$165&lt;=EOMONTH($E131,$R131*(1-$O131)),BO$165&gt;EOMONTH($E131,$P131*12*(1-$O131)+$Q131*12*$O131+$R131*(1-$O131))),0,IF($X131="NNN",SUM(Expenses!BM$20:BM$24)*$F131,IF($X131="FSG",0,IF($X131="MG",SUMPRODUCT(Expenses!BM$20:BM$24,$Z131:$Z135)*$F131,MAX((Expenses!BM$20-$AB131/12)*$AA131*$F131,0)+MAX((Expenses!BM$21-$AB132/12)*$AA132*$F131,0)+MAX((Expenses!BM$22-$AB133/12)*$AA133*$F131,0)+MAX((Expenses!BM$23-$AB134/12)*$AA134*$F131,0)+MAX((Expenses!BM$24-$AB135/12)*$AA135*$F131,0)))))</f>
        <v>0</v>
      </c>
      <c r="BP302" s="154">
        <f>IF(OR(BP$165&lt;=EOMONTH($E131,$R131*(1-$O131)),BP$165&gt;EOMONTH($E131,$P131*12*(1-$O131)+$Q131*12*$O131+$R131*(1-$O131))),0,IF($X131="NNN",SUM(Expenses!BN$20:BN$24)*$F131,IF($X131="FSG",0,IF($X131="MG",SUMPRODUCT(Expenses!BN$20:BN$24,$Z131:$Z135)*$F131,MAX((Expenses!BN$20-$AB131/12)*$AA131*$F131,0)+MAX((Expenses!BN$21-$AB132/12)*$AA132*$F131,0)+MAX((Expenses!BN$22-$AB133/12)*$AA133*$F131,0)+MAX((Expenses!BN$23-$AB134/12)*$AA134*$F131,0)+MAX((Expenses!BN$24-$AB135/12)*$AA135*$F131,0)))))</f>
        <v>0</v>
      </c>
      <c r="BQ302" s="154">
        <f>IF(OR(BQ$165&lt;=EOMONTH($E131,$R131*(1-$O131)),BQ$165&gt;EOMONTH($E131,$P131*12*(1-$O131)+$Q131*12*$O131+$R131*(1-$O131))),0,IF($X131="NNN",SUM(Expenses!BO$20:BO$24)*$F131,IF($X131="FSG",0,IF($X131="MG",SUMPRODUCT(Expenses!BO$20:BO$24,$Z131:$Z135)*$F131,MAX((Expenses!BO$20-$AB131/12)*$AA131*$F131,0)+MAX((Expenses!BO$21-$AB132/12)*$AA132*$F131,0)+MAX((Expenses!BO$22-$AB133/12)*$AA133*$F131,0)+MAX((Expenses!BO$23-$AB134/12)*$AA134*$F131,0)+MAX((Expenses!BO$24-$AB135/12)*$AA135*$F131,0)))))</f>
        <v>0</v>
      </c>
      <c r="BR302" s="154">
        <f>IF(OR(BR$165&lt;=EOMONTH($E131,$R131*(1-$O131)),BR$165&gt;EOMONTH($E131,$P131*12*(1-$O131)+$Q131*12*$O131+$R131*(1-$O131))),0,IF($X131="NNN",SUM(Expenses!BP$20:BP$24)*$F131,IF($X131="FSG",0,IF($X131="MG",SUMPRODUCT(Expenses!BP$20:BP$24,$Z131:$Z135)*$F131,MAX((Expenses!BP$20-$AB131/12)*$AA131*$F131,0)+MAX((Expenses!BP$21-$AB132/12)*$AA132*$F131,0)+MAX((Expenses!BP$22-$AB133/12)*$AA133*$F131,0)+MAX((Expenses!BP$23-$AB134/12)*$AA134*$F131,0)+MAX((Expenses!BP$24-$AB135/12)*$AA135*$F131,0)))))</f>
        <v>0</v>
      </c>
      <c r="BS302" s="154">
        <f>IF(OR(BS$165&lt;=EOMONTH($E131,$R131*(1-$O131)),BS$165&gt;EOMONTH($E131,$P131*12*(1-$O131)+$Q131*12*$O131+$R131*(1-$O131))),0,IF($X131="NNN",SUM(Expenses!BQ$20:BQ$24)*$F131,IF($X131="FSG",0,IF($X131="MG",SUMPRODUCT(Expenses!BQ$20:BQ$24,$Z131:$Z135)*$F131,MAX((Expenses!BQ$20-$AB131/12)*$AA131*$F131,0)+MAX((Expenses!BQ$21-$AB132/12)*$AA132*$F131,0)+MAX((Expenses!BQ$22-$AB133/12)*$AA133*$F131,0)+MAX((Expenses!BQ$23-$AB134/12)*$AA134*$F131,0)+MAX((Expenses!BQ$24-$AB135/12)*$AA135*$F131,0)))))</f>
        <v>0</v>
      </c>
      <c r="BT302" s="154">
        <f>IF(OR(BT$165&lt;=EOMONTH($E131,$R131*(1-$O131)),BT$165&gt;EOMONTH($E131,$P131*12*(1-$O131)+$Q131*12*$O131+$R131*(1-$O131))),0,IF($X131="NNN",SUM(Expenses!BR$20:BR$24)*$F131,IF($X131="FSG",0,IF($X131="MG",SUMPRODUCT(Expenses!BR$20:BR$24,$Z131:$Z135)*$F131,MAX((Expenses!BR$20-$AB131/12)*$AA131*$F131,0)+MAX((Expenses!BR$21-$AB132/12)*$AA132*$F131,0)+MAX((Expenses!BR$22-$AB133/12)*$AA133*$F131,0)+MAX((Expenses!BR$23-$AB134/12)*$AA134*$F131,0)+MAX((Expenses!BR$24-$AB135/12)*$AA135*$F131,0)))))</f>
        <v>0</v>
      </c>
      <c r="BU302" s="154">
        <f>IF(OR(BU$165&lt;=EOMONTH($E131,$R131*(1-$O131)),BU$165&gt;EOMONTH($E131,$P131*12*(1-$O131)+$Q131*12*$O131+$R131*(1-$O131))),0,IF($X131="NNN",SUM(Expenses!BS$20:BS$24)*$F131,IF($X131="FSG",0,IF($X131="MG",SUMPRODUCT(Expenses!BS$20:BS$24,$Z131:$Z135)*$F131,MAX((Expenses!BS$20-$AB131/12)*$AA131*$F131,0)+MAX((Expenses!BS$21-$AB132/12)*$AA132*$F131,0)+MAX((Expenses!BS$22-$AB133/12)*$AA133*$F131,0)+MAX((Expenses!BS$23-$AB134/12)*$AA134*$F131,0)+MAX((Expenses!BS$24-$AB135/12)*$AA135*$F131,0)))))</f>
        <v>0</v>
      </c>
      <c r="BV302" s="154">
        <f>IF(OR(BV$165&lt;=EOMONTH($E131,$R131*(1-$O131)),BV$165&gt;EOMONTH($E131,$P131*12*(1-$O131)+$Q131*12*$O131+$R131*(1-$O131))),0,IF($X131="NNN",SUM(Expenses!BT$20:BT$24)*$F131,IF($X131="FSG",0,IF($X131="MG",SUMPRODUCT(Expenses!BT$20:BT$24,$Z131:$Z135)*$F131,MAX((Expenses!BT$20-$AB131/12)*$AA131*$F131,0)+MAX((Expenses!BT$21-$AB132/12)*$AA132*$F131,0)+MAX((Expenses!BT$22-$AB133/12)*$AA133*$F131,0)+MAX((Expenses!BT$23-$AB134/12)*$AA134*$F131,0)+MAX((Expenses!BT$24-$AB135/12)*$AA135*$F131,0)))))</f>
        <v>0</v>
      </c>
      <c r="BW302" s="154">
        <f>IF(OR(BW$165&lt;=EOMONTH($E131,$R131*(1-$O131)),BW$165&gt;EOMONTH($E131,$P131*12*(1-$O131)+$Q131*12*$O131+$R131*(1-$O131))),0,IF($X131="NNN",SUM(Expenses!BU$20:BU$24)*$F131,IF($X131="FSG",0,IF($X131="MG",SUMPRODUCT(Expenses!BU$20:BU$24,$Z131:$Z135)*$F131,MAX((Expenses!BU$20-$AB131/12)*$AA131*$F131,0)+MAX((Expenses!BU$21-$AB132/12)*$AA132*$F131,0)+MAX((Expenses!BU$22-$AB133/12)*$AA133*$F131,0)+MAX((Expenses!BU$23-$AB134/12)*$AA134*$F131,0)+MAX((Expenses!BU$24-$AB135/12)*$AA135*$F131,0)))))</f>
        <v>0</v>
      </c>
      <c r="BX302" s="154">
        <f>IF(OR(BX$165&lt;=EOMONTH($E131,$R131*(1-$O131)),BX$165&gt;EOMONTH($E131,$P131*12*(1-$O131)+$Q131*12*$O131+$R131*(1-$O131))),0,IF($X131="NNN",SUM(Expenses!BV$20:BV$24)*$F131,IF($X131="FSG",0,IF($X131="MG",SUMPRODUCT(Expenses!BV$20:BV$24,$Z131:$Z135)*$F131,MAX((Expenses!BV$20-$AB131/12)*$AA131*$F131,0)+MAX((Expenses!BV$21-$AB132/12)*$AA132*$F131,0)+MAX((Expenses!BV$22-$AB133/12)*$AA133*$F131,0)+MAX((Expenses!BV$23-$AB134/12)*$AA134*$F131,0)+MAX((Expenses!BV$24-$AB135/12)*$AA135*$F131,0)))))</f>
        <v>0</v>
      </c>
      <c r="BY302" s="154">
        <f>IF(OR(BY$165&lt;=EOMONTH($E131,$R131*(1-$O131)),BY$165&gt;EOMONTH($E131,$P131*12*(1-$O131)+$Q131*12*$O131+$R131*(1-$O131))),0,IF($X131="NNN",SUM(Expenses!BW$20:BW$24)*$F131,IF($X131="FSG",0,IF($X131="MG",SUMPRODUCT(Expenses!BW$20:BW$24,$Z131:$Z135)*$F131,MAX((Expenses!BW$20-$AB131/12)*$AA131*$F131,0)+MAX((Expenses!BW$21-$AB132/12)*$AA132*$F131,0)+MAX((Expenses!BW$22-$AB133/12)*$AA133*$F131,0)+MAX((Expenses!BW$23-$AB134/12)*$AA134*$F131,0)+MAX((Expenses!BW$24-$AB135/12)*$AA135*$F131,0)))))</f>
        <v>0</v>
      </c>
      <c r="BZ302" s="154">
        <f>IF(OR(BZ$165&lt;=EOMONTH($E131,$R131*(1-$O131)),BZ$165&gt;EOMONTH($E131,$P131*12*(1-$O131)+$Q131*12*$O131+$R131*(1-$O131))),0,IF($X131="NNN",SUM(Expenses!BX$20:BX$24)*$F131,IF($X131="FSG",0,IF($X131="MG",SUMPRODUCT(Expenses!BX$20:BX$24,$Z131:$Z135)*$F131,MAX((Expenses!BX$20-$AB131/12)*$AA131*$F131,0)+MAX((Expenses!BX$21-$AB132/12)*$AA132*$F131,0)+MAX((Expenses!BX$22-$AB133/12)*$AA133*$F131,0)+MAX((Expenses!BX$23-$AB134/12)*$AA134*$F131,0)+MAX((Expenses!BX$24-$AB135/12)*$AA135*$F131,0)))))</f>
        <v>0</v>
      </c>
      <c r="CA302" s="154">
        <f>IF(OR(CA$165&lt;=EOMONTH($E131,$R131*(1-$O131)),CA$165&gt;EOMONTH($E131,$P131*12*(1-$O131)+$Q131*12*$O131+$R131*(1-$O131))),0,IF($X131="NNN",SUM(Expenses!BY$20:BY$24)*$F131,IF($X131="FSG",0,IF($X131="MG",SUMPRODUCT(Expenses!BY$20:BY$24,$Z131:$Z135)*$F131,MAX((Expenses!BY$20-$AB131/12)*$AA131*$F131,0)+MAX((Expenses!BY$21-$AB132/12)*$AA132*$F131,0)+MAX((Expenses!BY$22-$AB133/12)*$AA133*$F131,0)+MAX((Expenses!BY$23-$AB134/12)*$AA134*$F131,0)+MAX((Expenses!BY$24-$AB135/12)*$AA135*$F131,0)))))</f>
        <v>0</v>
      </c>
      <c r="CB302" s="154">
        <f>IF(OR(CB$165&lt;=EOMONTH($E131,$R131*(1-$O131)),CB$165&gt;EOMONTH($E131,$P131*12*(1-$O131)+$Q131*12*$O131+$R131*(1-$O131))),0,IF($X131="NNN",SUM(Expenses!BZ$20:BZ$24)*$F131,IF($X131="FSG",0,IF($X131="MG",SUMPRODUCT(Expenses!BZ$20:BZ$24,$Z131:$Z135)*$F131,MAX((Expenses!BZ$20-$AB131/12)*$AA131*$F131,0)+MAX((Expenses!BZ$21-$AB132/12)*$AA132*$F131,0)+MAX((Expenses!BZ$22-$AB133/12)*$AA133*$F131,0)+MAX((Expenses!BZ$23-$AB134/12)*$AA134*$F131,0)+MAX((Expenses!BZ$24-$AB135/12)*$AA135*$F131,0)))))</f>
        <v>0</v>
      </c>
      <c r="CC302" s="154">
        <f>IF(OR(CC$165&lt;=EOMONTH($E131,$R131*(1-$O131)),CC$165&gt;EOMONTH($E131,$P131*12*(1-$O131)+$Q131*12*$O131+$R131*(1-$O131))),0,IF($X131="NNN",SUM(Expenses!CA$20:CA$24)*$F131,IF($X131="FSG",0,IF($X131="MG",SUMPRODUCT(Expenses!CA$20:CA$24,$Z131:$Z135)*$F131,MAX((Expenses!CA$20-$AB131/12)*$AA131*$F131,0)+MAX((Expenses!CA$21-$AB132/12)*$AA132*$F131,0)+MAX((Expenses!CA$22-$AB133/12)*$AA133*$F131,0)+MAX((Expenses!CA$23-$AB134/12)*$AA134*$F131,0)+MAX((Expenses!CA$24-$AB135/12)*$AA135*$F131,0)))))</f>
        <v>0</v>
      </c>
      <c r="CD302" s="154">
        <f>IF(OR(CD$165&lt;=EOMONTH($E131,$R131*(1-$O131)),CD$165&gt;EOMONTH($E131,$P131*12*(1-$O131)+$Q131*12*$O131+$R131*(1-$O131))),0,IF($X131="NNN",SUM(Expenses!CB$20:CB$24)*$F131,IF($X131="FSG",0,IF($X131="MG",SUMPRODUCT(Expenses!CB$20:CB$24,$Z131:$Z135)*$F131,MAX((Expenses!CB$20-$AB131/12)*$AA131*$F131,0)+MAX((Expenses!CB$21-$AB132/12)*$AA132*$F131,0)+MAX((Expenses!CB$22-$AB133/12)*$AA133*$F131,0)+MAX((Expenses!CB$23-$AB134/12)*$AA134*$F131,0)+MAX((Expenses!CB$24-$AB135/12)*$AA135*$F131,0)))))</f>
        <v>0</v>
      </c>
      <c r="CE302" s="154">
        <f>IF(OR(CE$165&lt;=EOMONTH($E131,$R131*(1-$O131)),CE$165&gt;EOMONTH($E131,$P131*12*(1-$O131)+$Q131*12*$O131+$R131*(1-$O131))),0,IF($X131="NNN",SUM(Expenses!CC$20:CC$24)*$F131,IF($X131="FSG",0,IF($X131="MG",SUMPRODUCT(Expenses!CC$20:CC$24,$Z131:$Z135)*$F131,MAX((Expenses!CC$20-$AB131/12)*$AA131*$F131,0)+MAX((Expenses!CC$21-$AB132/12)*$AA132*$F131,0)+MAX((Expenses!CC$22-$AB133/12)*$AA133*$F131,0)+MAX((Expenses!CC$23-$AB134/12)*$AA134*$F131,0)+MAX((Expenses!CC$24-$AB135/12)*$AA135*$F131,0)))))</f>
        <v>0</v>
      </c>
      <c r="CF302" s="154">
        <f>IF(OR(CF$165&lt;=EOMONTH($E131,$R131*(1-$O131)),CF$165&gt;EOMONTH($E131,$P131*12*(1-$O131)+$Q131*12*$O131+$R131*(1-$O131))),0,IF($X131="NNN",SUM(Expenses!CD$20:CD$24)*$F131,IF($X131="FSG",0,IF($X131="MG",SUMPRODUCT(Expenses!CD$20:CD$24,$Z131:$Z135)*$F131,MAX((Expenses!CD$20-$AB131/12)*$AA131*$F131,0)+MAX((Expenses!CD$21-$AB132/12)*$AA132*$F131,0)+MAX((Expenses!CD$22-$AB133/12)*$AA133*$F131,0)+MAX((Expenses!CD$23-$AB134/12)*$AA134*$F131,0)+MAX((Expenses!CD$24-$AB135/12)*$AA135*$F131,0)))))</f>
        <v>0</v>
      </c>
      <c r="CG302" s="154">
        <f>IF(OR(CG$165&lt;=EOMONTH($E131,$R131*(1-$O131)),CG$165&gt;EOMONTH($E131,$P131*12*(1-$O131)+$Q131*12*$O131+$R131*(1-$O131))),0,IF($X131="NNN",SUM(Expenses!CE$20:CE$24)*$F131,IF($X131="FSG",0,IF($X131="MG",SUMPRODUCT(Expenses!CE$20:CE$24,$Z131:$Z135)*$F131,MAX((Expenses!CE$20-$AB131/12)*$AA131*$F131,0)+MAX((Expenses!CE$21-$AB132/12)*$AA132*$F131,0)+MAX((Expenses!CE$22-$AB133/12)*$AA133*$F131,0)+MAX((Expenses!CE$23-$AB134/12)*$AA134*$F131,0)+MAX((Expenses!CE$24-$AB135/12)*$AA135*$F131,0)))))</f>
        <v>0</v>
      </c>
      <c r="CH302" s="154">
        <f>IF(OR(CH$165&lt;=EOMONTH($E131,$R131*(1-$O131)),CH$165&gt;EOMONTH($E131,$P131*12*(1-$O131)+$Q131*12*$O131+$R131*(1-$O131))),0,IF($X131="NNN",SUM(Expenses!CF$20:CF$24)*$F131,IF($X131="FSG",0,IF($X131="MG",SUMPRODUCT(Expenses!CF$20:CF$24,$Z131:$Z135)*$F131,MAX((Expenses!CF$20-$AB131/12)*$AA131*$F131,0)+MAX((Expenses!CF$21-$AB132/12)*$AA132*$F131,0)+MAX((Expenses!CF$22-$AB133/12)*$AA133*$F131,0)+MAX((Expenses!CF$23-$AB134/12)*$AA134*$F131,0)+MAX((Expenses!CF$24-$AB135/12)*$AA135*$F131,0)))))</f>
        <v>0</v>
      </c>
      <c r="CI302" s="154">
        <f>IF(OR(CI$165&lt;=EOMONTH($E131,$R131*(1-$O131)),CI$165&gt;EOMONTH($E131,$P131*12*(1-$O131)+$Q131*12*$O131+$R131*(1-$O131))),0,IF($X131="NNN",SUM(Expenses!CG$20:CG$24)*$F131,IF($X131="FSG",0,IF($X131="MG",SUMPRODUCT(Expenses!CG$20:CG$24,$Z131:$Z135)*$F131,MAX((Expenses!CG$20-$AB131/12)*$AA131*$F131,0)+MAX((Expenses!CG$21-$AB132/12)*$AA132*$F131,0)+MAX((Expenses!CG$22-$AB133/12)*$AA133*$F131,0)+MAX((Expenses!CG$23-$AB134/12)*$AA134*$F131,0)+MAX((Expenses!CG$24-$AB135/12)*$AA135*$F131,0)))))</f>
        <v>0</v>
      </c>
      <c r="CJ302" s="154">
        <f>IF(OR(CJ$165&lt;=EOMONTH($E131,$R131*(1-$O131)),CJ$165&gt;EOMONTH($E131,$P131*12*(1-$O131)+$Q131*12*$O131+$R131*(1-$O131))),0,IF($X131="NNN",SUM(Expenses!CH$20:CH$24)*$F131,IF($X131="FSG",0,IF($X131="MG",SUMPRODUCT(Expenses!CH$20:CH$24,$Z131:$Z135)*$F131,MAX((Expenses!CH$20-$AB131/12)*$AA131*$F131,0)+MAX((Expenses!CH$21-$AB132/12)*$AA132*$F131,0)+MAX((Expenses!CH$22-$AB133/12)*$AA133*$F131,0)+MAX((Expenses!CH$23-$AB134/12)*$AA134*$F131,0)+MAX((Expenses!CH$24-$AB135/12)*$AA135*$F131,0)))))</f>
        <v>0</v>
      </c>
      <c r="CK302" s="154">
        <f>IF(OR(CK$165&lt;=EOMONTH($E131,$R131*(1-$O131)),CK$165&gt;EOMONTH($E131,$P131*12*(1-$O131)+$Q131*12*$O131+$R131*(1-$O131))),0,IF($X131="NNN",SUM(Expenses!CI$20:CI$24)*$F131,IF($X131="FSG",0,IF($X131="MG",SUMPRODUCT(Expenses!CI$20:CI$24,$Z131:$Z135)*$F131,MAX((Expenses!CI$20-$AB131/12)*$AA131*$F131,0)+MAX((Expenses!CI$21-$AB132/12)*$AA132*$F131,0)+MAX((Expenses!CI$22-$AB133/12)*$AA133*$F131,0)+MAX((Expenses!CI$23-$AB134/12)*$AA134*$F131,0)+MAX((Expenses!CI$24-$AB135/12)*$AA135*$F131,0)))))</f>
        <v>0</v>
      </c>
      <c r="CL302" s="154">
        <f>IF(OR(CL$165&lt;=EOMONTH($E131,$R131*(1-$O131)),CL$165&gt;EOMONTH($E131,$P131*12*(1-$O131)+$Q131*12*$O131+$R131*(1-$O131))),0,IF($X131="NNN",SUM(Expenses!CJ$20:CJ$24)*$F131,IF($X131="FSG",0,IF($X131="MG",SUMPRODUCT(Expenses!CJ$20:CJ$24,$Z131:$Z135)*$F131,MAX((Expenses!CJ$20-$AB131/12)*$AA131*$F131,0)+MAX((Expenses!CJ$21-$AB132/12)*$AA132*$F131,0)+MAX((Expenses!CJ$22-$AB133/12)*$AA133*$F131,0)+MAX((Expenses!CJ$23-$AB134/12)*$AA134*$F131,0)+MAX((Expenses!CJ$24-$AB135/12)*$AA135*$F131,0)))))</f>
        <v>0</v>
      </c>
      <c r="CM302" s="154">
        <f>IF(OR(CM$165&lt;=EOMONTH($E131,$R131*(1-$O131)),CM$165&gt;EOMONTH($E131,$P131*12*(1-$O131)+$Q131*12*$O131+$R131*(1-$O131))),0,IF($X131="NNN",SUM(Expenses!CK$20:CK$24)*$F131,IF($X131="FSG",0,IF($X131="MG",SUMPRODUCT(Expenses!CK$20:CK$24,$Z131:$Z135)*$F131,MAX((Expenses!CK$20-$AB131/12)*$AA131*$F131,0)+MAX((Expenses!CK$21-$AB132/12)*$AA132*$F131,0)+MAX((Expenses!CK$22-$AB133/12)*$AA133*$F131,0)+MAX((Expenses!CK$23-$AB134/12)*$AA134*$F131,0)+MAX((Expenses!CK$24-$AB135/12)*$AA135*$F131,0)))))</f>
        <v>0</v>
      </c>
      <c r="CN302" s="154">
        <f>IF(OR(CN$165&lt;=EOMONTH($E131,$R131*(1-$O131)),CN$165&gt;EOMONTH($E131,$P131*12*(1-$O131)+$Q131*12*$O131+$R131*(1-$O131))),0,IF($X131="NNN",SUM(Expenses!CL$20:CL$24)*$F131,IF($X131="FSG",0,IF($X131="MG",SUMPRODUCT(Expenses!CL$20:CL$24,$Z131:$Z135)*$F131,MAX((Expenses!CL$20-$AB131/12)*$AA131*$F131,0)+MAX((Expenses!CL$21-$AB132/12)*$AA132*$F131,0)+MAX((Expenses!CL$22-$AB133/12)*$AA133*$F131,0)+MAX((Expenses!CL$23-$AB134/12)*$AA134*$F131,0)+MAX((Expenses!CL$24-$AB135/12)*$AA135*$F131,0)))))</f>
        <v>0</v>
      </c>
      <c r="CO302" s="154">
        <f>IF(OR(CO$165&lt;=EOMONTH($E131,$R131*(1-$O131)),CO$165&gt;EOMONTH($E131,$P131*12*(1-$O131)+$Q131*12*$O131+$R131*(1-$O131))),0,IF($X131="NNN",SUM(Expenses!CM$20:CM$24)*$F131,IF($X131="FSG",0,IF($X131="MG",SUMPRODUCT(Expenses!CM$20:CM$24,$Z131:$Z135)*$F131,MAX((Expenses!CM$20-$AB131/12)*$AA131*$F131,0)+MAX((Expenses!CM$21-$AB132/12)*$AA132*$F131,0)+MAX((Expenses!CM$22-$AB133/12)*$AA133*$F131,0)+MAX((Expenses!CM$23-$AB134/12)*$AA134*$F131,0)+MAX((Expenses!CM$24-$AB135/12)*$AA135*$F131,0)))))</f>
        <v>0</v>
      </c>
      <c r="CP302" s="154">
        <f>IF(OR(CP$165&lt;=EOMONTH($E131,$R131*(1-$O131)),CP$165&gt;EOMONTH($E131,$P131*12*(1-$O131)+$Q131*12*$O131+$R131*(1-$O131))),0,IF($X131="NNN",SUM(Expenses!CN$20:CN$24)*$F131,IF($X131="FSG",0,IF($X131="MG",SUMPRODUCT(Expenses!CN$20:CN$24,$Z131:$Z135)*$F131,MAX((Expenses!CN$20-$AB131/12)*$AA131*$F131,0)+MAX((Expenses!CN$21-$AB132/12)*$AA132*$F131,0)+MAX((Expenses!CN$22-$AB133/12)*$AA133*$F131,0)+MAX((Expenses!CN$23-$AB134/12)*$AA134*$F131,0)+MAX((Expenses!CN$24-$AB135/12)*$AA135*$F131,0)))))</f>
        <v>0</v>
      </c>
      <c r="CQ302" s="154">
        <f>IF(OR(CQ$165&lt;=EOMONTH($E131,$R131*(1-$O131)),CQ$165&gt;EOMONTH($E131,$P131*12*(1-$O131)+$Q131*12*$O131+$R131*(1-$O131))),0,IF($X131="NNN",SUM(Expenses!CO$20:CO$24)*$F131,IF($X131="FSG",0,IF($X131="MG",SUMPRODUCT(Expenses!CO$20:CO$24,$Z131:$Z135)*$F131,MAX((Expenses!CO$20-$AB131/12)*$AA131*$F131,0)+MAX((Expenses!CO$21-$AB132/12)*$AA132*$F131,0)+MAX((Expenses!CO$22-$AB133/12)*$AA133*$F131,0)+MAX((Expenses!CO$23-$AB134/12)*$AA134*$F131,0)+MAX((Expenses!CO$24-$AB135/12)*$AA135*$F131,0)))))</f>
        <v>0</v>
      </c>
      <c r="CR302" s="154">
        <f>IF(OR(CR$165&lt;=EOMONTH($E131,$R131*(1-$O131)),CR$165&gt;EOMONTH($E131,$P131*12*(1-$O131)+$Q131*12*$O131+$R131*(1-$O131))),0,IF($X131="NNN",SUM(Expenses!CP$20:CP$24)*$F131,IF($X131="FSG",0,IF($X131="MG",SUMPRODUCT(Expenses!CP$20:CP$24,$Z131:$Z135)*$F131,MAX((Expenses!CP$20-$AB131/12)*$AA131*$F131,0)+MAX((Expenses!CP$21-$AB132/12)*$AA132*$F131,0)+MAX((Expenses!CP$22-$AB133/12)*$AA133*$F131,0)+MAX((Expenses!CP$23-$AB134/12)*$AA134*$F131,0)+MAX((Expenses!CP$24-$AB135/12)*$AA135*$F131,0)))))</f>
        <v>0</v>
      </c>
      <c r="CS302" s="154">
        <f>IF(OR(CS$165&lt;=EOMONTH($E131,$R131*(1-$O131)),CS$165&gt;EOMONTH($E131,$P131*12*(1-$O131)+$Q131*12*$O131+$R131*(1-$O131))),0,IF($X131="NNN",SUM(Expenses!CQ$20:CQ$24)*$F131,IF($X131="FSG",0,IF($X131="MG",SUMPRODUCT(Expenses!CQ$20:CQ$24,$Z131:$Z135)*$F131,MAX((Expenses!CQ$20-$AB131/12)*$AA131*$F131,0)+MAX((Expenses!CQ$21-$AB132/12)*$AA132*$F131,0)+MAX((Expenses!CQ$22-$AB133/12)*$AA133*$F131,0)+MAX((Expenses!CQ$23-$AB134/12)*$AA134*$F131,0)+MAX((Expenses!CQ$24-$AB135/12)*$AA135*$F131,0)))))</f>
        <v>0</v>
      </c>
      <c r="CT302" s="154">
        <f>IF(OR(CT$165&lt;=EOMONTH($E131,$R131*(1-$O131)),CT$165&gt;EOMONTH($E131,$P131*12*(1-$O131)+$Q131*12*$O131+$R131*(1-$O131))),0,IF($X131="NNN",SUM(Expenses!CR$20:CR$24)*$F131,IF($X131="FSG",0,IF($X131="MG",SUMPRODUCT(Expenses!CR$20:CR$24,$Z131:$Z135)*$F131,MAX((Expenses!CR$20-$AB131/12)*$AA131*$F131,0)+MAX((Expenses!CR$21-$AB132/12)*$AA132*$F131,0)+MAX((Expenses!CR$22-$AB133/12)*$AA133*$F131,0)+MAX((Expenses!CR$23-$AB134/12)*$AA134*$F131,0)+MAX((Expenses!CR$24-$AB135/12)*$AA135*$F131,0)))))</f>
        <v>0</v>
      </c>
      <c r="CU302" s="154">
        <f>IF(OR(CU$165&lt;=EOMONTH($E131,$R131*(1-$O131)),CU$165&gt;EOMONTH($E131,$P131*12*(1-$O131)+$Q131*12*$O131+$R131*(1-$O131))),0,IF($X131="NNN",SUM(Expenses!CS$20:CS$24)*$F131,IF($X131="FSG",0,IF($X131="MG",SUMPRODUCT(Expenses!CS$20:CS$24,$Z131:$Z135)*$F131,MAX((Expenses!CS$20-$AB131/12)*$AA131*$F131,0)+MAX((Expenses!CS$21-$AB132/12)*$AA132*$F131,0)+MAX((Expenses!CS$22-$AB133/12)*$AA133*$F131,0)+MAX((Expenses!CS$23-$AB134/12)*$AA134*$F131,0)+MAX((Expenses!CS$24-$AB135/12)*$AA135*$F131,0)))))</f>
        <v>0</v>
      </c>
      <c r="CV302" s="154">
        <f>IF(OR(CV$165&lt;=EOMONTH($E131,$R131*(1-$O131)),CV$165&gt;EOMONTH($E131,$P131*12*(1-$O131)+$Q131*12*$O131+$R131*(1-$O131))),0,IF($X131="NNN",SUM(Expenses!CT$20:CT$24)*$F131,IF($X131="FSG",0,IF($X131="MG",SUMPRODUCT(Expenses!CT$20:CT$24,$Z131:$Z135)*$F131,MAX((Expenses!CT$20-$AB131/12)*$AA131*$F131,0)+MAX((Expenses!CT$21-$AB132/12)*$AA132*$F131,0)+MAX((Expenses!CT$22-$AB133/12)*$AA133*$F131,0)+MAX((Expenses!CT$23-$AB134/12)*$AA134*$F131,0)+MAX((Expenses!CT$24-$AB135/12)*$AA135*$F131,0)))))</f>
        <v>0</v>
      </c>
      <c r="CW302" s="154">
        <f>IF(OR(CW$165&lt;=EOMONTH($E131,$R131*(1-$O131)),CW$165&gt;EOMONTH($E131,$P131*12*(1-$O131)+$Q131*12*$O131+$R131*(1-$O131))),0,IF($X131="NNN",SUM(Expenses!CU$20:CU$24)*$F131,IF($X131="FSG",0,IF($X131="MG",SUMPRODUCT(Expenses!CU$20:CU$24,$Z131:$Z135)*$F131,MAX((Expenses!CU$20-$AB131/12)*$AA131*$F131,0)+MAX((Expenses!CU$21-$AB132/12)*$AA132*$F131,0)+MAX((Expenses!CU$22-$AB133/12)*$AA133*$F131,0)+MAX((Expenses!CU$23-$AB134/12)*$AA134*$F131,0)+MAX((Expenses!CU$24-$AB135/12)*$AA135*$F131,0)))))</f>
        <v>0</v>
      </c>
      <c r="CX302" s="154">
        <f>IF(OR(CX$165&lt;=EOMONTH($E131,$R131*(1-$O131)),CX$165&gt;EOMONTH($E131,$P131*12*(1-$O131)+$Q131*12*$O131+$R131*(1-$O131))),0,IF($X131="NNN",SUM(Expenses!CV$20:CV$24)*$F131,IF($X131="FSG",0,IF($X131="MG",SUMPRODUCT(Expenses!CV$20:CV$24,$Z131:$Z135)*$F131,MAX((Expenses!CV$20-$AB131/12)*$AA131*$F131,0)+MAX((Expenses!CV$21-$AB132/12)*$AA132*$F131,0)+MAX((Expenses!CV$22-$AB133/12)*$AA133*$F131,0)+MAX((Expenses!CV$23-$AB134/12)*$AA134*$F131,0)+MAX((Expenses!CV$24-$AB135/12)*$AA135*$F131,0)))))</f>
        <v>0</v>
      </c>
      <c r="CY302" s="154">
        <f>IF(OR(CY$165&lt;=EOMONTH($E131,$R131*(1-$O131)),CY$165&gt;EOMONTH($E131,$P131*12*(1-$O131)+$Q131*12*$O131+$R131*(1-$O131))),0,IF($X131="NNN",SUM(Expenses!CW$20:CW$24)*$F131,IF($X131="FSG",0,IF($X131="MG",SUMPRODUCT(Expenses!CW$20:CW$24,$Z131:$Z135)*$F131,MAX((Expenses!CW$20-$AB131/12)*$AA131*$F131,0)+MAX((Expenses!CW$21-$AB132/12)*$AA132*$F131,0)+MAX((Expenses!CW$22-$AB133/12)*$AA133*$F131,0)+MAX((Expenses!CW$23-$AB134/12)*$AA134*$F131,0)+MAX((Expenses!CW$24-$AB135/12)*$AA135*$F131,0)))))</f>
        <v>0</v>
      </c>
      <c r="CZ302" s="154">
        <f>IF(OR(CZ$165&lt;=EOMONTH($E131,$R131*(1-$O131)),CZ$165&gt;EOMONTH($E131,$P131*12*(1-$O131)+$Q131*12*$O131+$R131*(1-$O131))),0,IF($X131="NNN",SUM(Expenses!CX$20:CX$24)*$F131,IF($X131="FSG",0,IF($X131="MG",SUMPRODUCT(Expenses!CX$20:CX$24,$Z131:$Z135)*$F131,MAX((Expenses!CX$20-$AB131/12)*$AA131*$F131,0)+MAX((Expenses!CX$21-$AB132/12)*$AA132*$F131,0)+MAX((Expenses!CX$22-$AB133/12)*$AA133*$F131,0)+MAX((Expenses!CX$23-$AB134/12)*$AA134*$F131,0)+MAX((Expenses!CX$24-$AB135/12)*$AA135*$F131,0)))))</f>
        <v>0</v>
      </c>
      <c r="DA302" s="154">
        <f>IF(OR(DA$165&lt;=EOMONTH($E131,$R131*(1-$O131)),DA$165&gt;EOMONTH($E131,$P131*12*(1-$O131)+$Q131*12*$O131+$R131*(1-$O131))),0,IF($X131="NNN",SUM(Expenses!CY$20:CY$24)*$F131,IF($X131="FSG",0,IF($X131="MG",SUMPRODUCT(Expenses!CY$20:CY$24,$Z131:$Z135)*$F131,MAX((Expenses!CY$20-$AB131/12)*$AA131*$F131,0)+MAX((Expenses!CY$21-$AB132/12)*$AA132*$F131,0)+MAX((Expenses!CY$22-$AB133/12)*$AA133*$F131,0)+MAX((Expenses!CY$23-$AB134/12)*$AA134*$F131,0)+MAX((Expenses!CY$24-$AB135/12)*$AA135*$F131,0)))))</f>
        <v>0</v>
      </c>
      <c r="DB302" s="154">
        <f>IF(OR(DB$165&lt;=EOMONTH($E131,$R131*(1-$O131)),DB$165&gt;EOMONTH($E131,$P131*12*(1-$O131)+$Q131*12*$O131+$R131*(1-$O131))),0,IF($X131="NNN",SUM(Expenses!CZ$20:CZ$24)*$F131,IF($X131="FSG",0,IF($X131="MG",SUMPRODUCT(Expenses!CZ$20:CZ$24,$Z131:$Z135)*$F131,MAX((Expenses!CZ$20-$AB131/12)*$AA131*$F131,0)+MAX((Expenses!CZ$21-$AB132/12)*$AA132*$F131,0)+MAX((Expenses!CZ$22-$AB133/12)*$AA133*$F131,0)+MAX((Expenses!CZ$23-$AB134/12)*$AA134*$F131,0)+MAX((Expenses!CZ$24-$AB135/12)*$AA135*$F131,0)))))</f>
        <v>0</v>
      </c>
      <c r="DC302" s="154">
        <f>IF(OR(DC$165&lt;=EOMONTH($E131,$R131*(1-$O131)),DC$165&gt;EOMONTH($E131,$P131*12*(1-$O131)+$Q131*12*$O131+$R131*(1-$O131))),0,IF($X131="NNN",SUM(Expenses!DA$20:DA$24)*$F131,IF($X131="FSG",0,IF($X131="MG",SUMPRODUCT(Expenses!DA$20:DA$24,$Z131:$Z135)*$F131,MAX((Expenses!DA$20-$AB131/12)*$AA131*$F131,0)+MAX((Expenses!DA$21-$AB132/12)*$AA132*$F131,0)+MAX((Expenses!DA$22-$AB133/12)*$AA133*$F131,0)+MAX((Expenses!DA$23-$AB134/12)*$AA134*$F131,0)+MAX((Expenses!DA$24-$AB135/12)*$AA135*$F131,0)))))</f>
        <v>0</v>
      </c>
      <c r="DD302" s="154">
        <f>IF(OR(DD$165&lt;=EOMONTH($E131,$R131*(1-$O131)),DD$165&gt;EOMONTH($E131,$P131*12*(1-$O131)+$Q131*12*$O131+$R131*(1-$O131))),0,IF($X131="NNN",SUM(Expenses!DB$20:DB$24)*$F131,IF($X131="FSG",0,IF($X131="MG",SUMPRODUCT(Expenses!DB$20:DB$24,$Z131:$Z135)*$F131,MAX((Expenses!DB$20-$AB131/12)*$AA131*$F131,0)+MAX((Expenses!DB$21-$AB132/12)*$AA132*$F131,0)+MAX((Expenses!DB$22-$AB133/12)*$AA133*$F131,0)+MAX((Expenses!DB$23-$AB134/12)*$AA134*$F131,0)+MAX((Expenses!DB$24-$AB135/12)*$AA135*$F131,0)))))</f>
        <v>0</v>
      </c>
      <c r="DE302" s="154">
        <f>IF(OR(DE$165&lt;=EOMONTH($E131,$R131*(1-$O131)),DE$165&gt;EOMONTH($E131,$P131*12*(1-$O131)+$Q131*12*$O131+$R131*(1-$O131))),0,IF($X131="NNN",SUM(Expenses!DC$20:DC$24)*$F131,IF($X131="FSG",0,IF($X131="MG",SUMPRODUCT(Expenses!DC$20:DC$24,$Z131:$Z135)*$F131,MAX((Expenses!DC$20-$AB131/12)*$AA131*$F131,0)+MAX((Expenses!DC$21-$AB132/12)*$AA132*$F131,0)+MAX((Expenses!DC$22-$AB133/12)*$AA133*$F131,0)+MAX((Expenses!DC$23-$AB134/12)*$AA134*$F131,0)+MAX((Expenses!DC$24-$AB135/12)*$AA135*$F131,0)))))</f>
        <v>0</v>
      </c>
      <c r="DF302" s="154">
        <f>IF(OR(DF$165&lt;=EOMONTH($E131,$R131*(1-$O131)),DF$165&gt;EOMONTH($E131,$P131*12*(1-$O131)+$Q131*12*$O131+$R131*(1-$O131))),0,IF($X131="NNN",SUM(Expenses!DD$20:DD$24)*$F131,IF($X131="FSG",0,IF($X131="MG",SUMPRODUCT(Expenses!DD$20:DD$24,$Z131:$Z135)*$F131,MAX((Expenses!DD$20-$AB131/12)*$AA131*$F131,0)+MAX((Expenses!DD$21-$AB132/12)*$AA132*$F131,0)+MAX((Expenses!DD$22-$AB133/12)*$AA133*$F131,0)+MAX((Expenses!DD$23-$AB134/12)*$AA134*$F131,0)+MAX((Expenses!DD$24-$AB135/12)*$AA135*$F131,0)))))</f>
        <v>0</v>
      </c>
      <c r="DG302" s="154">
        <f>IF(OR(DG$165&lt;=EOMONTH($E131,$R131*(1-$O131)),DG$165&gt;EOMONTH($E131,$P131*12*(1-$O131)+$Q131*12*$O131+$R131*(1-$O131))),0,IF($X131="NNN",SUM(Expenses!DE$20:DE$24)*$F131,IF($X131="FSG",0,IF($X131="MG",SUMPRODUCT(Expenses!DE$20:DE$24,$Z131:$Z135)*$F131,MAX((Expenses!DE$20-$AB131/12)*$AA131*$F131,0)+MAX((Expenses!DE$21-$AB132/12)*$AA132*$F131,0)+MAX((Expenses!DE$22-$AB133/12)*$AA133*$F131,0)+MAX((Expenses!DE$23-$AB134/12)*$AA134*$F131,0)+MAX((Expenses!DE$24-$AB135/12)*$AA135*$F131,0)))))</f>
        <v>0</v>
      </c>
      <c r="DH302" s="154">
        <f>IF(OR(DH$165&lt;=EOMONTH($E131,$R131*(1-$O131)),DH$165&gt;EOMONTH($E131,$P131*12*(1-$O131)+$Q131*12*$O131+$R131*(1-$O131))),0,IF($X131="NNN",SUM(Expenses!DF$20:DF$24)*$F131,IF($X131="FSG",0,IF($X131="MG",SUMPRODUCT(Expenses!DF$20:DF$24,$Z131:$Z135)*$F131,MAX((Expenses!DF$20-$AB131/12)*$AA131*$F131,0)+MAX((Expenses!DF$21-$AB132/12)*$AA132*$F131,0)+MAX((Expenses!DF$22-$AB133/12)*$AA133*$F131,0)+MAX((Expenses!DF$23-$AB134/12)*$AA134*$F131,0)+MAX((Expenses!DF$24-$AB135/12)*$AA135*$F131,0)))))</f>
        <v>0</v>
      </c>
      <c r="DI302" s="154">
        <f>IF(OR(DI$165&lt;=EOMONTH($E131,$R131*(1-$O131)),DI$165&gt;EOMONTH($E131,$P131*12*(1-$O131)+$Q131*12*$O131+$R131*(1-$O131))),0,IF($X131="NNN",SUM(Expenses!DG$20:DG$24)*$F131,IF($X131="FSG",0,IF($X131="MG",SUMPRODUCT(Expenses!DG$20:DG$24,$Z131:$Z135)*$F131,MAX((Expenses!DG$20-$AB131/12)*$AA131*$F131,0)+MAX((Expenses!DG$21-$AB132/12)*$AA132*$F131,0)+MAX((Expenses!DG$22-$AB133/12)*$AA133*$F131,0)+MAX((Expenses!DG$23-$AB134/12)*$AA134*$F131,0)+MAX((Expenses!DG$24-$AB135/12)*$AA135*$F131,0)))))</f>
        <v>0</v>
      </c>
      <c r="DJ302" s="154">
        <f>IF(OR(DJ$165&lt;=EOMONTH($E131,$R131*(1-$O131)),DJ$165&gt;EOMONTH($E131,$P131*12*(1-$O131)+$Q131*12*$O131+$R131*(1-$O131))),0,IF($X131="NNN",SUM(Expenses!DH$20:DH$24)*$F131,IF($X131="FSG",0,IF($X131="MG",SUMPRODUCT(Expenses!DH$20:DH$24,$Z131:$Z135)*$F131,MAX((Expenses!DH$20-$AB131/12)*$AA131*$F131,0)+MAX((Expenses!DH$21-$AB132/12)*$AA132*$F131,0)+MAX((Expenses!DH$22-$AB133/12)*$AA133*$F131,0)+MAX((Expenses!DH$23-$AB134/12)*$AA134*$F131,0)+MAX((Expenses!DH$24-$AB135/12)*$AA135*$F131,0)))))</f>
        <v>0</v>
      </c>
      <c r="DK302" s="154">
        <f>IF(OR(DK$165&lt;=EOMONTH($E131,$R131*(1-$O131)),DK$165&gt;EOMONTH($E131,$P131*12*(1-$O131)+$Q131*12*$O131+$R131*(1-$O131))),0,IF($X131="NNN",SUM(Expenses!DI$20:DI$24)*$F131,IF($X131="FSG",0,IF($X131="MG",SUMPRODUCT(Expenses!DI$20:DI$24,$Z131:$Z135)*$F131,MAX((Expenses!DI$20-$AB131/12)*$AA131*$F131,0)+MAX((Expenses!DI$21-$AB132/12)*$AA132*$F131,0)+MAX((Expenses!DI$22-$AB133/12)*$AA133*$F131,0)+MAX((Expenses!DI$23-$AB134/12)*$AA134*$F131,0)+MAX((Expenses!DI$24-$AB135/12)*$AA135*$F131,0)))))</f>
        <v>0</v>
      </c>
      <c r="DL302" s="154">
        <f>IF(OR(DL$165&lt;=EOMONTH($E131,$R131*(1-$O131)),DL$165&gt;EOMONTH($E131,$P131*12*(1-$O131)+$Q131*12*$O131+$R131*(1-$O131))),0,IF($X131="NNN",SUM(Expenses!DJ$20:DJ$24)*$F131,IF($X131="FSG",0,IF($X131="MG",SUMPRODUCT(Expenses!DJ$20:DJ$24,$Z131:$Z135)*$F131,MAX((Expenses!DJ$20-$AB131/12)*$AA131*$F131,0)+MAX((Expenses!DJ$21-$AB132/12)*$AA132*$F131,0)+MAX((Expenses!DJ$22-$AB133/12)*$AA133*$F131,0)+MAX((Expenses!DJ$23-$AB134/12)*$AA134*$F131,0)+MAX((Expenses!DJ$24-$AB135/12)*$AA135*$F131,0)))))</f>
        <v>0</v>
      </c>
      <c r="DM302" s="154">
        <f>IF(OR(DM$165&lt;=EOMONTH($E131,$R131*(1-$O131)),DM$165&gt;EOMONTH($E131,$P131*12*(1-$O131)+$Q131*12*$O131+$R131*(1-$O131))),0,IF($X131="NNN",SUM(Expenses!DK$20:DK$24)*$F131,IF($X131="FSG",0,IF($X131="MG",SUMPRODUCT(Expenses!DK$20:DK$24,$Z131:$Z135)*$F131,MAX((Expenses!DK$20-$AB131/12)*$AA131*$F131,0)+MAX((Expenses!DK$21-$AB132/12)*$AA132*$F131,0)+MAX((Expenses!DK$22-$AB133/12)*$AA133*$F131,0)+MAX((Expenses!DK$23-$AB134/12)*$AA134*$F131,0)+MAX((Expenses!DK$24-$AB135/12)*$AA135*$F131,0)))))</f>
        <v>0</v>
      </c>
      <c r="DN302" s="154">
        <f>IF(OR(DN$165&lt;=EOMONTH($E131,$R131*(1-$O131)),DN$165&gt;EOMONTH($E131,$P131*12*(1-$O131)+$Q131*12*$O131+$R131*(1-$O131))),0,IF($X131="NNN",SUM(Expenses!DL$20:DL$24)*$F131,IF($X131="FSG",0,IF($X131="MG",SUMPRODUCT(Expenses!DL$20:DL$24,$Z131:$Z135)*$F131,MAX((Expenses!DL$20-$AB131/12)*$AA131*$F131,0)+MAX((Expenses!DL$21-$AB132/12)*$AA132*$F131,0)+MAX((Expenses!DL$22-$AB133/12)*$AA133*$F131,0)+MAX((Expenses!DL$23-$AB134/12)*$AA134*$F131,0)+MAX((Expenses!DL$24-$AB135/12)*$AA135*$F131,0)))))</f>
        <v>0</v>
      </c>
      <c r="DO302" s="154">
        <f>IF(OR(DO$165&lt;=EOMONTH($E131,$R131*(1-$O131)),DO$165&gt;EOMONTH($E131,$P131*12*(1-$O131)+$Q131*12*$O131+$R131*(1-$O131))),0,IF($X131="NNN",SUM(Expenses!DM$20:DM$24)*$F131,IF($X131="FSG",0,IF($X131="MG",SUMPRODUCT(Expenses!DM$20:DM$24,$Z131:$Z135)*$F131,MAX((Expenses!DM$20-$AB131/12)*$AA131*$F131,0)+MAX((Expenses!DM$21-$AB132/12)*$AA132*$F131,0)+MAX((Expenses!DM$22-$AB133/12)*$AA133*$F131,0)+MAX((Expenses!DM$23-$AB134/12)*$AA134*$F131,0)+MAX((Expenses!DM$24-$AB135/12)*$AA135*$F131,0)))))</f>
        <v>0</v>
      </c>
      <c r="DP302" s="154">
        <f>IF(OR(DP$165&lt;=EOMONTH($E131,$R131*(1-$O131)),DP$165&gt;EOMONTH($E131,$P131*12*(1-$O131)+$Q131*12*$O131+$R131*(1-$O131))),0,IF($X131="NNN",SUM(Expenses!DN$20:DN$24)*$F131,IF($X131="FSG",0,IF($X131="MG",SUMPRODUCT(Expenses!DN$20:DN$24,$Z131:$Z135)*$F131,MAX((Expenses!DN$20-$AB131/12)*$AA131*$F131,0)+MAX((Expenses!DN$21-$AB132/12)*$AA132*$F131,0)+MAX((Expenses!DN$22-$AB133/12)*$AA133*$F131,0)+MAX((Expenses!DN$23-$AB134/12)*$AA134*$F131,0)+MAX((Expenses!DN$24-$AB135/12)*$AA135*$F131,0)))))</f>
        <v>0</v>
      </c>
      <c r="DQ302" s="154">
        <f>IF(OR(DQ$165&lt;=EOMONTH($E131,$R131*(1-$O131)),DQ$165&gt;EOMONTH($E131,$P131*12*(1-$O131)+$Q131*12*$O131+$R131*(1-$O131))),0,IF($X131="NNN",SUM(Expenses!DO$20:DO$24)*$F131,IF($X131="FSG",0,IF($X131="MG",SUMPRODUCT(Expenses!DO$20:DO$24,$Z131:$Z135)*$F131,MAX((Expenses!DO$20-$AB131/12)*$AA131*$F131,0)+MAX((Expenses!DO$21-$AB132/12)*$AA132*$F131,0)+MAX((Expenses!DO$22-$AB133/12)*$AA133*$F131,0)+MAX((Expenses!DO$23-$AB134/12)*$AA134*$F131,0)+MAX((Expenses!DO$24-$AB135/12)*$AA135*$F131,0)))))</f>
        <v>0</v>
      </c>
      <c r="DR302" s="154">
        <f>IF(OR(DR$165&lt;=EOMONTH($E131,$R131*(1-$O131)),DR$165&gt;EOMONTH($E131,$P131*12*(1-$O131)+$Q131*12*$O131+$R131*(1-$O131))),0,IF($X131="NNN",SUM(Expenses!DP$20:DP$24)*$F131,IF($X131="FSG",0,IF($X131="MG",SUMPRODUCT(Expenses!DP$20:DP$24,$Z131:$Z135)*$F131,MAX((Expenses!DP$20-$AB131/12)*$AA131*$F131,0)+MAX((Expenses!DP$21-$AB132/12)*$AA132*$F131,0)+MAX((Expenses!DP$22-$AB133/12)*$AA133*$F131,0)+MAX((Expenses!DP$23-$AB134/12)*$AA134*$F131,0)+MAX((Expenses!DP$24-$AB135/12)*$AA135*$F131,0)))))</f>
        <v>0</v>
      </c>
      <c r="DS302" s="154">
        <f>IF(OR(DS$165&lt;=EOMONTH($E131,$R131*(1-$O131)),DS$165&gt;EOMONTH($E131,$P131*12*(1-$O131)+$Q131*12*$O131+$R131*(1-$O131))),0,IF($X131="NNN",SUM(Expenses!DQ$20:DQ$24)*$F131,IF($X131="FSG",0,IF($X131="MG",SUMPRODUCT(Expenses!DQ$20:DQ$24,$Z131:$Z135)*$F131,MAX((Expenses!DQ$20-$AB131/12)*$AA131*$F131,0)+MAX((Expenses!DQ$21-$AB132/12)*$AA132*$F131,0)+MAX((Expenses!DQ$22-$AB133/12)*$AA133*$F131,0)+MAX((Expenses!DQ$23-$AB134/12)*$AA134*$F131,0)+MAX((Expenses!DQ$24-$AB135/12)*$AA135*$F131,0)))))</f>
        <v>0</v>
      </c>
      <c r="DT302" s="154">
        <f>IF(OR(DT$165&lt;=EOMONTH($E131,$R131*(1-$O131)),DT$165&gt;EOMONTH($E131,$P131*12*(1-$O131)+$Q131*12*$O131+$R131*(1-$O131))),0,IF($X131="NNN",SUM(Expenses!DR$20:DR$24)*$F131,IF($X131="FSG",0,IF($X131="MG",SUMPRODUCT(Expenses!DR$20:DR$24,$Z131:$Z135)*$F131,MAX((Expenses!DR$20-$AB131/12)*$AA131*$F131,0)+MAX((Expenses!DR$21-$AB132/12)*$AA132*$F131,0)+MAX((Expenses!DR$22-$AB133/12)*$AA133*$F131,0)+MAX((Expenses!DR$23-$AB134/12)*$AA134*$F131,0)+MAX((Expenses!DR$24-$AB135/12)*$AA135*$F131,0)))))</f>
        <v>0</v>
      </c>
      <c r="DU302" s="154">
        <f>IF(OR(DU$165&lt;=EOMONTH($E131,$R131*(1-$O131)),DU$165&gt;EOMONTH($E131,$P131*12*(1-$O131)+$Q131*12*$O131+$R131*(1-$O131))),0,IF($X131="NNN",SUM(Expenses!DS$20:DS$24)*$F131,IF($X131="FSG",0,IF($X131="MG",SUMPRODUCT(Expenses!DS$20:DS$24,$Z131:$Z135)*$F131,MAX((Expenses!DS$20-$AB131/12)*$AA131*$F131,0)+MAX((Expenses!DS$21-$AB132/12)*$AA132*$F131,0)+MAX((Expenses!DS$22-$AB133/12)*$AA133*$F131,0)+MAX((Expenses!DS$23-$AB134/12)*$AA134*$F131,0)+MAX((Expenses!DS$24-$AB135/12)*$AA135*$F131,0)))))</f>
        <v>0</v>
      </c>
      <c r="DV302" s="154">
        <f>IF(OR(DV$165&lt;=EOMONTH($E131,$R131*(1-$O131)),DV$165&gt;EOMONTH($E131,$P131*12*(1-$O131)+$Q131*12*$O131+$R131*(1-$O131))),0,IF($X131="NNN",SUM(Expenses!DT$20:DT$24)*$F131,IF($X131="FSG",0,IF($X131="MG",SUMPRODUCT(Expenses!DT$20:DT$24,$Z131:$Z135)*$F131,MAX((Expenses!DT$20-$AB131/12)*$AA131*$F131,0)+MAX((Expenses!DT$21-$AB132/12)*$AA132*$F131,0)+MAX((Expenses!DT$22-$AB133/12)*$AA133*$F131,0)+MAX((Expenses!DT$23-$AB134/12)*$AA134*$F131,0)+MAX((Expenses!DT$24-$AB135/12)*$AA135*$F131,0)))))</f>
        <v>0</v>
      </c>
      <c r="DW302" s="154">
        <f>IF(OR(DW$165&lt;=EOMONTH($E131,$R131*(1-$O131)),DW$165&gt;EOMONTH($E131,$P131*12*(1-$O131)+$Q131*12*$O131+$R131*(1-$O131))),0,IF($X131="NNN",SUM(Expenses!DU$20:DU$24)*$F131,IF($X131="FSG",0,IF($X131="MG",SUMPRODUCT(Expenses!DU$20:DU$24,$Z131:$Z135)*$F131,MAX((Expenses!DU$20-$AB131/12)*$AA131*$F131,0)+MAX((Expenses!DU$21-$AB132/12)*$AA132*$F131,0)+MAX((Expenses!DU$22-$AB133/12)*$AA133*$F131,0)+MAX((Expenses!DU$23-$AB134/12)*$AA134*$F131,0)+MAX((Expenses!DU$24-$AB135/12)*$AA135*$F131,0)))))</f>
        <v>0</v>
      </c>
      <c r="DX302" s="154">
        <f>IF(OR(DX$165&lt;=EOMONTH($E131,$R131*(1-$O131)),DX$165&gt;EOMONTH($E131,$P131*12*(1-$O131)+$Q131*12*$O131+$R131*(1-$O131))),0,IF($X131="NNN",SUM(Expenses!DV$20:DV$24)*$F131,IF($X131="FSG",0,IF($X131="MG",SUMPRODUCT(Expenses!DV$20:DV$24,$Z131:$Z135)*$F131,MAX((Expenses!DV$20-$AB131/12)*$AA131*$F131,0)+MAX((Expenses!DV$21-$AB132/12)*$AA132*$F131,0)+MAX((Expenses!DV$22-$AB133/12)*$AA133*$F131,0)+MAX((Expenses!DV$23-$AB134/12)*$AA134*$F131,0)+MAX((Expenses!DV$24-$AB135/12)*$AA135*$F131,0)))))</f>
        <v>0</v>
      </c>
      <c r="DY302" s="154">
        <f>IF(OR(DY$165&lt;=EOMONTH($E131,$R131*(1-$O131)),DY$165&gt;EOMONTH($E131,$P131*12*(1-$O131)+$Q131*12*$O131+$R131*(1-$O131))),0,IF($X131="NNN",SUM(Expenses!DW$20:DW$24)*$F131,IF($X131="FSG",0,IF($X131="MG",SUMPRODUCT(Expenses!DW$20:DW$24,$Z131:$Z135)*$F131,MAX((Expenses!DW$20-$AB131/12)*$AA131*$F131,0)+MAX((Expenses!DW$21-$AB132/12)*$AA132*$F131,0)+MAX((Expenses!DW$22-$AB133/12)*$AA133*$F131,0)+MAX((Expenses!DW$23-$AB134/12)*$AA134*$F131,0)+MAX((Expenses!DW$24-$AB135/12)*$AA135*$F131,0)))))</f>
        <v>0</v>
      </c>
      <c r="DZ302" s="154">
        <f>IF(OR(DZ$165&lt;=EOMONTH($E131,$R131*(1-$O131)),DZ$165&gt;EOMONTH($E131,$P131*12*(1-$O131)+$Q131*12*$O131+$R131*(1-$O131))),0,IF($X131="NNN",SUM(Expenses!DX$20:DX$24)*$F131,IF($X131="FSG",0,IF($X131="MG",SUMPRODUCT(Expenses!DX$20:DX$24,$Z131:$Z135)*$F131,MAX((Expenses!DX$20-$AB131/12)*$AA131*$F131,0)+MAX((Expenses!DX$21-$AB132/12)*$AA132*$F131,0)+MAX((Expenses!DX$22-$AB133/12)*$AA133*$F131,0)+MAX((Expenses!DX$23-$AB134/12)*$AA134*$F131,0)+MAX((Expenses!DX$24-$AB135/12)*$AA135*$F131,0)))))</f>
        <v>0</v>
      </c>
      <c r="EA302" s="154">
        <f>IF(OR(EA$165&lt;=EOMONTH($E131,$R131*(1-$O131)),EA$165&gt;EOMONTH($E131,$P131*12*(1-$O131)+$Q131*12*$O131+$R131*(1-$O131))),0,IF($X131="NNN",SUM(Expenses!DY$20:DY$24)*$F131,IF($X131="FSG",0,IF($X131="MG",SUMPRODUCT(Expenses!DY$20:DY$24,$Z131:$Z135)*$F131,MAX((Expenses!DY$20-$AB131/12)*$AA131*$F131,0)+MAX((Expenses!DY$21-$AB132/12)*$AA132*$F131,0)+MAX((Expenses!DY$22-$AB133/12)*$AA133*$F131,0)+MAX((Expenses!DY$23-$AB134/12)*$AA134*$F131,0)+MAX((Expenses!DY$24-$AB135/12)*$AA135*$F131,0)))))</f>
        <v>0</v>
      </c>
      <c r="EB302" s="154">
        <f>IF(OR(EB$165&lt;=EOMONTH($E131,$R131*(1-$O131)),EB$165&gt;EOMONTH($E131,$P131*12*(1-$O131)+$Q131*12*$O131+$R131*(1-$O131))),0,IF($X131="NNN",SUM(Expenses!DZ$20:DZ$24)*$F131,IF($X131="FSG",0,IF($X131="MG",SUMPRODUCT(Expenses!DZ$20:DZ$24,$Z131:$Z135)*$F131,MAX((Expenses!DZ$20-$AB131/12)*$AA131*$F131,0)+MAX((Expenses!DZ$21-$AB132/12)*$AA132*$F131,0)+MAX((Expenses!DZ$22-$AB133/12)*$AA133*$F131,0)+MAX((Expenses!DZ$23-$AB134/12)*$AA134*$F131,0)+MAX((Expenses!DZ$24-$AB135/12)*$AA135*$F131,0)))))</f>
        <v>0</v>
      </c>
      <c r="EC302" s="154">
        <f>IF(OR(EC$165&lt;=EOMONTH($E131,$R131*(1-$O131)),EC$165&gt;EOMONTH($E131,$P131*12*(1-$O131)+$Q131*12*$O131+$R131*(1-$O131))),0,IF($X131="NNN",SUM(Expenses!EA$20:EA$24)*$F131,IF($X131="FSG",0,IF($X131="MG",SUMPRODUCT(Expenses!EA$20:EA$24,$Z131:$Z135)*$F131,MAX((Expenses!EA$20-$AB131/12)*$AA131*$F131,0)+MAX((Expenses!EA$21-$AB132/12)*$AA132*$F131,0)+MAX((Expenses!EA$22-$AB133/12)*$AA133*$F131,0)+MAX((Expenses!EA$23-$AB134/12)*$AA134*$F131,0)+MAX((Expenses!EA$24-$AB135/12)*$AA135*$F131,0)))))</f>
        <v>0</v>
      </c>
      <c r="ED302" s="154">
        <f>IF(OR(ED$165&lt;=EOMONTH($E131,$R131*(1-$O131)),ED$165&gt;EOMONTH($E131,$P131*12*(1-$O131)+$Q131*12*$O131+$R131*(1-$O131))),0,IF($X131="NNN",SUM(Expenses!EB$20:EB$24)*$F131,IF($X131="FSG",0,IF($X131="MG",SUMPRODUCT(Expenses!EB$20:EB$24,$Z131:$Z135)*$F131,MAX((Expenses!EB$20-$AB131/12)*$AA131*$F131,0)+MAX((Expenses!EB$21-$AB132/12)*$AA132*$F131,0)+MAX((Expenses!EB$22-$AB133/12)*$AA133*$F131,0)+MAX((Expenses!EB$23-$AB134/12)*$AA134*$F131,0)+MAX((Expenses!EB$24-$AB135/12)*$AA135*$F131,0)))))</f>
        <v>0</v>
      </c>
      <c r="EE302" s="154">
        <f>IF(OR(EE$165&lt;=EOMONTH($E131,$R131*(1-$O131)),EE$165&gt;EOMONTH($E131,$P131*12*(1-$O131)+$Q131*12*$O131+$R131*(1-$O131))),0,IF($X131="NNN",SUM(Expenses!EC$20:EC$24)*$F131,IF($X131="FSG",0,IF($X131="MG",SUMPRODUCT(Expenses!EC$20:EC$24,$Z131:$Z135)*$F131,MAX((Expenses!EC$20-$AB131/12)*$AA131*$F131,0)+MAX((Expenses!EC$21-$AB132/12)*$AA132*$F131,0)+MAX((Expenses!EC$22-$AB133/12)*$AA133*$F131,0)+MAX((Expenses!EC$23-$AB134/12)*$AA134*$F131,0)+MAX((Expenses!EC$24-$AB135/12)*$AA135*$F131,0)))))</f>
        <v>0</v>
      </c>
      <c r="EF302" s="154">
        <f>IF(OR(EF$165&lt;=EOMONTH($E131,$R131*(1-$O131)),EF$165&gt;EOMONTH($E131,$P131*12*(1-$O131)+$Q131*12*$O131+$R131*(1-$O131))),0,IF($X131="NNN",SUM(Expenses!ED$20:ED$24)*$F131,IF($X131="FSG",0,IF($X131="MG",SUMPRODUCT(Expenses!ED$20:ED$24,$Z131:$Z135)*$F131,MAX((Expenses!ED$20-$AB131/12)*$AA131*$F131,0)+MAX((Expenses!ED$21-$AB132/12)*$AA132*$F131,0)+MAX((Expenses!ED$22-$AB133/12)*$AA133*$F131,0)+MAX((Expenses!ED$23-$AB134/12)*$AA134*$F131,0)+MAX((Expenses!ED$24-$AB135/12)*$AA135*$F131,0)))))</f>
        <v>0</v>
      </c>
      <c r="EG302" s="154">
        <f>IF(OR(EG$165&lt;=EOMONTH($E131,$R131*(1-$O131)),EG$165&gt;EOMONTH($E131,$P131*12*(1-$O131)+$Q131*12*$O131+$R131*(1-$O131))),0,IF($X131="NNN",SUM(Expenses!EE$20:EE$24)*$F131,IF($X131="FSG",0,IF($X131="MG",SUMPRODUCT(Expenses!EE$20:EE$24,$Z131:$Z135)*$F131,MAX((Expenses!EE$20-$AB131/12)*$AA131*$F131,0)+MAX((Expenses!EE$21-$AB132/12)*$AA132*$F131,0)+MAX((Expenses!EE$22-$AB133/12)*$AA133*$F131,0)+MAX((Expenses!EE$23-$AB134/12)*$AA134*$F131,0)+MAX((Expenses!EE$24-$AB135/12)*$AA135*$F131,0)))))</f>
        <v>0</v>
      </c>
      <c r="EH302" s="154">
        <f>IF(OR(EH$165&lt;=EOMONTH($E131,$R131*(1-$O131)),EH$165&gt;EOMONTH($E131,$P131*12*(1-$O131)+$Q131*12*$O131+$R131*(1-$O131))),0,IF($X131="NNN",SUM(Expenses!EF$20:EF$24)*$F131,IF($X131="FSG",0,IF($X131="MG",SUMPRODUCT(Expenses!EF$20:EF$24,$Z131:$Z135)*$F131,MAX((Expenses!EF$20-$AB131/12)*$AA131*$F131,0)+MAX((Expenses!EF$21-$AB132/12)*$AA132*$F131,0)+MAX((Expenses!EF$22-$AB133/12)*$AA133*$F131,0)+MAX((Expenses!EF$23-$AB134/12)*$AA134*$F131,0)+MAX((Expenses!EF$24-$AB135/12)*$AA135*$F131,0)))))</f>
        <v>0</v>
      </c>
      <c r="EI302" s="154">
        <f>IF(OR(EI$165&lt;=EOMONTH($E131,$R131*(1-$O131)),EI$165&gt;EOMONTH($E131,$P131*12*(1-$O131)+$Q131*12*$O131+$R131*(1-$O131))),0,IF($X131="NNN",SUM(Expenses!EG$20:EG$24)*$F131,IF($X131="FSG",0,IF($X131="MG",SUMPRODUCT(Expenses!EG$20:EG$24,$Z131:$Z135)*$F131,MAX((Expenses!EG$20-$AB131/12)*$AA131*$F131,0)+MAX((Expenses!EG$21-$AB132/12)*$AA132*$F131,0)+MAX((Expenses!EG$22-$AB133/12)*$AA133*$F131,0)+MAX((Expenses!EG$23-$AB134/12)*$AA134*$F131,0)+MAX((Expenses!EG$24-$AB135/12)*$AA135*$F131,0)))))</f>
        <v>0</v>
      </c>
      <c r="EJ302" s="154">
        <f>IF(OR(EJ$165&lt;=EOMONTH($E131,$R131*(1-$O131)),EJ$165&gt;EOMONTH($E131,$P131*12*(1-$O131)+$Q131*12*$O131+$R131*(1-$O131))),0,IF($X131="NNN",SUM(Expenses!EH$20:EH$24)*$F131,IF($X131="FSG",0,IF($X131="MG",SUMPRODUCT(Expenses!EH$20:EH$24,$Z131:$Z135)*$F131,MAX((Expenses!EH$20-$AB131/12)*$AA131*$F131,0)+MAX((Expenses!EH$21-$AB132/12)*$AA132*$F131,0)+MAX((Expenses!EH$22-$AB133/12)*$AA133*$F131,0)+MAX((Expenses!EH$23-$AB134/12)*$AA134*$F131,0)+MAX((Expenses!EH$24-$AB135/12)*$AA135*$F131,0)))))</f>
        <v>0</v>
      </c>
      <c r="EK302" s="154">
        <f>IF(OR(EK$165&lt;=EOMONTH($E131,$R131*(1-$O131)),EK$165&gt;EOMONTH($E131,$P131*12*(1-$O131)+$Q131*12*$O131+$R131*(1-$O131))),0,IF($X131="NNN",SUM(Expenses!EI$20:EI$24)*$F131,IF($X131="FSG",0,IF($X131="MG",SUMPRODUCT(Expenses!EI$20:EI$24,$Z131:$Z135)*$F131,MAX((Expenses!EI$20-$AB131/12)*$AA131*$F131,0)+MAX((Expenses!EI$21-$AB132/12)*$AA132*$F131,0)+MAX((Expenses!EI$22-$AB133/12)*$AA133*$F131,0)+MAX((Expenses!EI$23-$AB134/12)*$AA134*$F131,0)+MAX((Expenses!EI$24-$AB135/12)*$AA135*$F131,0)))))</f>
        <v>0</v>
      </c>
      <c r="EL302" s="154">
        <f>IF(OR(EL$165&lt;=EOMONTH($E131,$R131*(1-$O131)),EL$165&gt;EOMONTH($E131,$P131*12*(1-$O131)+$Q131*12*$O131+$R131*(1-$O131))),0,IF($X131="NNN",SUM(Expenses!EJ$20:EJ$24)*$F131,IF($X131="FSG",0,IF($X131="MG",SUMPRODUCT(Expenses!EJ$20:EJ$24,$Z131:$Z135)*$F131,MAX((Expenses!EJ$20-$AB131/12)*$AA131*$F131,0)+MAX((Expenses!EJ$21-$AB132/12)*$AA132*$F131,0)+MAX((Expenses!EJ$22-$AB133/12)*$AA133*$F131,0)+MAX((Expenses!EJ$23-$AB134/12)*$AA134*$F131,0)+MAX((Expenses!EJ$24-$AB135/12)*$AA135*$F131,0)))))</f>
        <v>0</v>
      </c>
      <c r="EM302" s="154">
        <f>IF(OR(EM$165&lt;=EOMONTH($E131,$R131*(1-$O131)),EM$165&gt;EOMONTH($E131,$P131*12*(1-$O131)+$Q131*12*$O131+$R131*(1-$O131))),0,IF($X131="NNN",SUM(Expenses!EK$20:EK$24)*$F131,IF($X131="FSG",0,IF($X131="MG",SUMPRODUCT(Expenses!EK$20:EK$24,$Z131:$Z135)*$F131,MAX((Expenses!EK$20-$AB131/12)*$AA131*$F131,0)+MAX((Expenses!EK$21-$AB132/12)*$AA132*$F131,0)+MAX((Expenses!EK$22-$AB133/12)*$AA133*$F131,0)+MAX((Expenses!EK$23-$AB134/12)*$AA134*$F131,0)+MAX((Expenses!EK$24-$AB135/12)*$AA135*$F131,0)))))</f>
        <v>0</v>
      </c>
      <c r="EN302" s="154">
        <f>IF(OR(EN$165&lt;=EOMONTH($E131,$R131*(1-$O131)),EN$165&gt;EOMONTH($E131,$P131*12*(1-$O131)+$Q131*12*$O131+$R131*(1-$O131))),0,IF($X131="NNN",SUM(Expenses!EL$20:EL$24)*$F131,IF($X131="FSG",0,IF($X131="MG",SUMPRODUCT(Expenses!EL$20:EL$24,$Z131:$Z135)*$F131,MAX((Expenses!EL$20-$AB131/12)*$AA131*$F131,0)+MAX((Expenses!EL$21-$AB132/12)*$AA132*$F131,0)+MAX((Expenses!EL$22-$AB133/12)*$AA133*$F131,0)+MAX((Expenses!EL$23-$AB134/12)*$AA134*$F131,0)+MAX((Expenses!EL$24-$AB135/12)*$AA135*$F131,0)))))</f>
        <v>0</v>
      </c>
      <c r="EO302" s="154">
        <f>IF(OR(EO$165&lt;=EOMONTH($E131,$R131*(1-$O131)),EO$165&gt;EOMONTH($E131,$P131*12*(1-$O131)+$Q131*12*$O131+$R131*(1-$O131))),0,IF($X131="NNN",SUM(Expenses!EM$20:EM$24)*$F131,IF($X131="FSG",0,IF($X131="MG",SUMPRODUCT(Expenses!EM$20:EM$24,$Z131:$Z135)*$F131,MAX((Expenses!EM$20-$AB131/12)*$AA131*$F131,0)+MAX((Expenses!EM$21-$AB132/12)*$AA132*$F131,0)+MAX((Expenses!EM$22-$AB133/12)*$AA133*$F131,0)+MAX((Expenses!EM$23-$AB134/12)*$AA134*$F131,0)+MAX((Expenses!EM$24-$AB135/12)*$AA135*$F131,0)))))</f>
        <v>0</v>
      </c>
      <c r="EP302" s="154">
        <f>IF(OR(EP$165&lt;=EOMONTH($E131,$R131*(1-$O131)),EP$165&gt;EOMONTH($E131,$P131*12*(1-$O131)+$Q131*12*$O131+$R131*(1-$O131))),0,IF($X131="NNN",SUM(Expenses!EN$20:EN$24)*$F131,IF($X131="FSG",0,IF($X131="MG",SUMPRODUCT(Expenses!EN$20:EN$24,$Z131:$Z135)*$F131,MAX((Expenses!EN$20-$AB131/12)*$AA131*$F131,0)+MAX((Expenses!EN$21-$AB132/12)*$AA132*$F131,0)+MAX((Expenses!EN$22-$AB133/12)*$AA133*$F131,0)+MAX((Expenses!EN$23-$AB134/12)*$AA134*$F131,0)+MAX((Expenses!EN$24-$AB135/12)*$AA135*$F131,0)))))</f>
        <v>0</v>
      </c>
      <c r="EQ302" s="154">
        <f>IF(OR(EQ$165&lt;=EOMONTH($E131,$R131*(1-$O131)),EQ$165&gt;EOMONTH($E131,$P131*12*(1-$O131)+$Q131*12*$O131+$R131*(1-$O131))),0,IF($X131="NNN",SUM(Expenses!EO$20:EO$24)*$F131,IF($X131="FSG",0,IF($X131="MG",SUMPRODUCT(Expenses!EO$20:EO$24,$Z131:$Z135)*$F131,MAX((Expenses!EO$20-$AB131/12)*$AA131*$F131,0)+MAX((Expenses!EO$21-$AB132/12)*$AA132*$F131,0)+MAX((Expenses!EO$22-$AB133/12)*$AA133*$F131,0)+MAX((Expenses!EO$23-$AB134/12)*$AA134*$F131,0)+MAX((Expenses!EO$24-$AB135/12)*$AA135*$F131,0)))))</f>
        <v>0</v>
      </c>
      <c r="ER302" s="154">
        <f>IF(OR(ER$165&lt;=EOMONTH($E131,$R131*(1-$O131)),ER$165&gt;EOMONTH($E131,$P131*12*(1-$O131)+$Q131*12*$O131+$R131*(1-$O131))),0,IF($X131="NNN",SUM(Expenses!EP$20:EP$24)*$F131,IF($X131="FSG",0,IF($X131="MG",SUMPRODUCT(Expenses!EP$20:EP$24,$Z131:$Z135)*$F131,MAX((Expenses!EP$20-$AB131/12)*$AA131*$F131,0)+MAX((Expenses!EP$21-$AB132/12)*$AA132*$F131,0)+MAX((Expenses!EP$22-$AB133/12)*$AA133*$F131,0)+MAX((Expenses!EP$23-$AB134/12)*$AA134*$F131,0)+MAX((Expenses!EP$24-$AB135/12)*$AA135*$F131,0)))))</f>
        <v>0</v>
      </c>
      <c r="ES302" s="154">
        <f>IF(OR(ES$165&lt;=EOMONTH($E131,$R131*(1-$O131)),ES$165&gt;EOMONTH($E131,$P131*12*(1-$O131)+$Q131*12*$O131+$R131*(1-$O131))),0,IF($X131="NNN",SUM(Expenses!EQ$20:EQ$24)*$F131,IF($X131="FSG",0,IF($X131="MG",SUMPRODUCT(Expenses!EQ$20:EQ$24,$Z131:$Z135)*$F131,MAX((Expenses!EQ$20-$AB131/12)*$AA131*$F131,0)+MAX((Expenses!EQ$21-$AB132/12)*$AA132*$F131,0)+MAX((Expenses!EQ$22-$AB133/12)*$AA133*$F131,0)+MAX((Expenses!EQ$23-$AB134/12)*$AA134*$F131,0)+MAX((Expenses!EQ$24-$AB135/12)*$AA135*$F131,0)))))</f>
        <v>0</v>
      </c>
      <c r="ET302" s="154">
        <f>IF(OR(ET$165&lt;=EOMONTH($E131,$R131*(1-$O131)),ET$165&gt;EOMONTH($E131,$P131*12*(1-$O131)+$Q131*12*$O131+$R131*(1-$O131))),0,IF($X131="NNN",SUM(Expenses!ER$20:ER$24)*$F131,IF($X131="FSG",0,IF($X131="MG",SUMPRODUCT(Expenses!ER$20:ER$24,$Z131:$Z135)*$F131,MAX((Expenses!ER$20-$AB131/12)*$AA131*$F131,0)+MAX((Expenses!ER$21-$AB132/12)*$AA132*$F131,0)+MAX((Expenses!ER$22-$AB133/12)*$AA133*$F131,0)+MAX((Expenses!ER$23-$AB134/12)*$AA134*$F131,0)+MAX((Expenses!ER$24-$AB135/12)*$AA135*$F131,0)))))</f>
        <v>0</v>
      </c>
      <c r="EU302" s="154">
        <f>IF(OR(EU$165&lt;=EOMONTH($E131,$R131*(1-$O131)),EU$165&gt;EOMONTH($E131,$P131*12*(1-$O131)+$Q131*12*$O131+$R131*(1-$O131))),0,IF($X131="NNN",SUM(Expenses!ES$20:ES$24)*$F131,IF($X131="FSG",0,IF($X131="MG",SUMPRODUCT(Expenses!ES$20:ES$24,$Z131:$Z135)*$F131,MAX((Expenses!ES$20-$AB131/12)*$AA131*$F131,0)+MAX((Expenses!ES$21-$AB132/12)*$AA132*$F131,0)+MAX((Expenses!ES$22-$AB133/12)*$AA133*$F131,0)+MAX((Expenses!ES$23-$AB134/12)*$AA134*$F131,0)+MAX((Expenses!ES$24-$AB135/12)*$AA135*$F131,0)))))</f>
        <v>0</v>
      </c>
      <c r="EV302" s="154">
        <f>IF(OR(EV$165&lt;=EOMONTH($E131,$R131*(1-$O131)),EV$165&gt;EOMONTH($E131,$P131*12*(1-$O131)+$Q131*12*$O131+$R131*(1-$O131))),0,IF($X131="NNN",SUM(Expenses!ET$20:ET$24)*$F131,IF($X131="FSG",0,IF($X131="MG",SUMPRODUCT(Expenses!ET$20:ET$24,$Z131:$Z135)*$F131,MAX((Expenses!ET$20-$AB131/12)*$AA131*$F131,0)+MAX((Expenses!ET$21-$AB132/12)*$AA132*$F131,0)+MAX((Expenses!ET$22-$AB133/12)*$AA133*$F131,0)+MAX((Expenses!ET$23-$AB134/12)*$AA134*$F131,0)+MAX((Expenses!ET$24-$AB135/12)*$AA135*$F131,0)))))</f>
        <v>0</v>
      </c>
      <c r="EW302" s="154">
        <f>IF(OR(EW$165&lt;=EOMONTH($E131,$R131*(1-$O131)),EW$165&gt;EOMONTH($E131,$P131*12*(1-$O131)+$Q131*12*$O131+$R131*(1-$O131))),0,IF($X131="NNN",SUM(Expenses!EU$20:EU$24)*$F131,IF($X131="FSG",0,IF($X131="MG",SUMPRODUCT(Expenses!EU$20:EU$24,$Z131:$Z135)*$F131,MAX((Expenses!EU$20-$AB131/12)*$AA131*$F131,0)+MAX((Expenses!EU$21-$AB132/12)*$AA132*$F131,0)+MAX((Expenses!EU$22-$AB133/12)*$AA133*$F131,0)+MAX((Expenses!EU$23-$AB134/12)*$AA134*$F131,0)+MAX((Expenses!EU$24-$AB135/12)*$AA135*$F131,0)))))</f>
        <v>0</v>
      </c>
      <c r="EX302" s="154">
        <f>IF(OR(EX$165&lt;=EOMONTH($E131,$R131*(1-$O131)),EX$165&gt;EOMONTH($E131,$P131*12*(1-$O131)+$Q131*12*$O131+$R131*(1-$O131))),0,IF($X131="NNN",SUM(Expenses!EV$20:EV$24)*$F131,IF($X131="FSG",0,IF($X131="MG",SUMPRODUCT(Expenses!EV$20:EV$24,$Z131:$Z135)*$F131,MAX((Expenses!EV$20-$AB131/12)*$AA131*$F131,0)+MAX((Expenses!EV$21-$AB132/12)*$AA132*$F131,0)+MAX((Expenses!EV$22-$AB133/12)*$AA133*$F131,0)+MAX((Expenses!EV$23-$AB134/12)*$AA134*$F131,0)+MAX((Expenses!EV$24-$AB135/12)*$AA135*$F131,0)))))</f>
        <v>0</v>
      </c>
      <c r="EY302" s="154">
        <f>IF(OR(EY$165&lt;=EOMONTH($E131,$R131*(1-$O131)),EY$165&gt;EOMONTH($E131,$P131*12*(1-$O131)+$Q131*12*$O131+$R131*(1-$O131))),0,IF($X131="NNN",SUM(Expenses!EW$20:EW$24)*$F131,IF($X131="FSG",0,IF($X131="MG",SUMPRODUCT(Expenses!EW$20:EW$24,$Z131:$Z135)*$F131,MAX((Expenses!EW$20-$AB131/12)*$AA131*$F131,0)+MAX((Expenses!EW$21-$AB132/12)*$AA132*$F131,0)+MAX((Expenses!EW$22-$AB133/12)*$AA133*$F131,0)+MAX((Expenses!EW$23-$AB134/12)*$AA134*$F131,0)+MAX((Expenses!EW$24-$AB135/12)*$AA135*$F131,0)))))</f>
        <v>0</v>
      </c>
      <c r="EZ302" s="154">
        <f>IF(OR(EZ$165&lt;=EOMONTH($E131,$R131*(1-$O131)),EZ$165&gt;EOMONTH($E131,$P131*12*(1-$O131)+$Q131*12*$O131+$R131*(1-$O131))),0,IF($X131="NNN",SUM(Expenses!EX$20:EX$24)*$F131,IF($X131="FSG",0,IF($X131="MG",SUMPRODUCT(Expenses!EX$20:EX$24,$Z131:$Z135)*$F131,MAX((Expenses!EX$20-$AB131/12)*$AA131*$F131,0)+MAX((Expenses!EX$21-$AB132/12)*$AA132*$F131,0)+MAX((Expenses!EX$22-$AB133/12)*$AA133*$F131,0)+MAX((Expenses!EX$23-$AB134/12)*$AA134*$F131,0)+MAX((Expenses!EX$24-$AB135/12)*$AA135*$F131,0)))))</f>
        <v>0</v>
      </c>
      <c r="FA302" s="154">
        <f>IF(OR(FA$165&lt;=EOMONTH($E131,$R131*(1-$O131)),FA$165&gt;EOMONTH($E131,$P131*12*(1-$O131)+$Q131*12*$O131+$R131*(1-$O131))),0,IF($X131="NNN",SUM(Expenses!EY$20:EY$24)*$F131,IF($X131="FSG",0,IF($X131="MG",SUMPRODUCT(Expenses!EY$20:EY$24,$Z131:$Z135)*$F131,MAX((Expenses!EY$20-$AB131/12)*$AA131*$F131,0)+MAX((Expenses!EY$21-$AB132/12)*$AA132*$F131,0)+MAX((Expenses!EY$22-$AB133/12)*$AA133*$F131,0)+MAX((Expenses!EY$23-$AB134/12)*$AA134*$F131,0)+MAX((Expenses!EY$24-$AB135/12)*$AA135*$F131,0)))))</f>
        <v>0</v>
      </c>
      <c r="FB302" s="154">
        <f>IF(OR(FB$165&lt;=EOMONTH($E131,$R131*(1-$O131)),FB$165&gt;EOMONTH($E131,$P131*12*(1-$O131)+$Q131*12*$O131+$R131*(1-$O131))),0,IF($X131="NNN",SUM(Expenses!EZ$20:EZ$24)*$F131,IF($X131="FSG",0,IF($X131="MG",SUMPRODUCT(Expenses!EZ$20:EZ$24,$Z131:$Z135)*$F131,MAX((Expenses!EZ$20-$AB131/12)*$AA131*$F131,0)+MAX((Expenses!EZ$21-$AB132/12)*$AA132*$F131,0)+MAX((Expenses!EZ$22-$AB133/12)*$AA133*$F131,0)+MAX((Expenses!EZ$23-$AB134/12)*$AA134*$F131,0)+MAX((Expenses!EZ$24-$AB135/12)*$AA135*$F131,0)))))</f>
        <v>0</v>
      </c>
      <c r="FC302" s="154">
        <f>IF(OR(FC$165&lt;=EOMONTH($E131,$R131*(1-$O131)),FC$165&gt;EOMONTH($E131,$P131*12*(1-$O131)+$Q131*12*$O131+$R131*(1-$O131))),0,IF($X131="NNN",SUM(Expenses!FA$20:FA$24)*$F131,IF($X131="FSG",0,IF($X131="MG",SUMPRODUCT(Expenses!FA$20:FA$24,$Z131:$Z135)*$F131,MAX((Expenses!FA$20-$AB131/12)*$AA131*$F131,0)+MAX((Expenses!FA$21-$AB132/12)*$AA132*$F131,0)+MAX((Expenses!FA$22-$AB133/12)*$AA133*$F131,0)+MAX((Expenses!FA$23-$AB134/12)*$AA134*$F131,0)+MAX((Expenses!FA$24-$AB135/12)*$AA135*$F131,0)))))</f>
        <v>0</v>
      </c>
      <c r="FD302" s="154">
        <f>IF(OR(FD$165&lt;=EOMONTH($E131,$R131*(1-$O131)),FD$165&gt;EOMONTH($E131,$P131*12*(1-$O131)+$Q131*12*$O131+$R131*(1-$O131))),0,IF($X131="NNN",SUM(Expenses!FB$20:FB$24)*$F131,IF($X131="FSG",0,IF($X131="MG",SUMPRODUCT(Expenses!FB$20:FB$24,$Z131:$Z135)*$F131,MAX((Expenses!FB$20-$AB131/12)*$AA131*$F131,0)+MAX((Expenses!FB$21-$AB132/12)*$AA132*$F131,0)+MAX((Expenses!FB$22-$AB133/12)*$AA133*$F131,0)+MAX((Expenses!FB$23-$AB134/12)*$AA134*$F131,0)+MAX((Expenses!FB$24-$AB135/12)*$AA135*$F131,0)))))</f>
        <v>0</v>
      </c>
      <c r="FE302" s="154">
        <f>IF(OR(FE$165&lt;=EOMONTH($E131,$R131*(1-$O131)),FE$165&gt;EOMONTH($E131,$P131*12*(1-$O131)+$Q131*12*$O131+$R131*(1-$O131))),0,IF($X131="NNN",SUM(Expenses!FC$20:FC$24)*$F131,IF($X131="FSG",0,IF($X131="MG",SUMPRODUCT(Expenses!FC$20:FC$24,$Z131:$Z135)*$F131,MAX((Expenses!FC$20-$AB131/12)*$AA131*$F131,0)+MAX((Expenses!FC$21-$AB132/12)*$AA132*$F131,0)+MAX((Expenses!FC$22-$AB133/12)*$AA133*$F131,0)+MAX((Expenses!FC$23-$AB134/12)*$AA134*$F131,0)+MAX((Expenses!FC$24-$AB135/12)*$AA135*$F131,0)))))</f>
        <v>0</v>
      </c>
      <c r="FF302" s="154">
        <f>IF(OR(FF$165&lt;=EOMONTH($E131,$R131*(1-$O131)),FF$165&gt;EOMONTH($E131,$P131*12*(1-$O131)+$Q131*12*$O131+$R131*(1-$O131))),0,IF($X131="NNN",SUM(Expenses!FD$20:FD$24)*$F131,IF($X131="FSG",0,IF($X131="MG",SUMPRODUCT(Expenses!FD$20:FD$24,$Z131:$Z135)*$F131,MAX((Expenses!FD$20-$AB131/12)*$AA131*$F131,0)+MAX((Expenses!FD$21-$AB132/12)*$AA132*$F131,0)+MAX((Expenses!FD$22-$AB133/12)*$AA133*$F131,0)+MAX((Expenses!FD$23-$AB134/12)*$AA134*$F131,0)+MAX((Expenses!FD$24-$AB135/12)*$AA135*$F131,0)))))</f>
        <v>0</v>
      </c>
      <c r="FG302" s="154">
        <f>IF(OR(FG$165&lt;=EOMONTH($E131,$R131*(1-$O131)),FG$165&gt;EOMONTH($E131,$P131*12*(1-$O131)+$Q131*12*$O131+$R131*(1-$O131))),0,IF($X131="NNN",SUM(Expenses!FE$20:FE$24)*$F131,IF($X131="FSG",0,IF($X131="MG",SUMPRODUCT(Expenses!FE$20:FE$24,$Z131:$Z135)*$F131,MAX((Expenses!FE$20-$AB131/12)*$AA131*$F131,0)+MAX((Expenses!FE$21-$AB132/12)*$AA132*$F131,0)+MAX((Expenses!FE$22-$AB133/12)*$AA133*$F131,0)+MAX((Expenses!FE$23-$AB134/12)*$AA134*$F131,0)+MAX((Expenses!FE$24-$AB135/12)*$AA135*$F131,0)))))</f>
        <v>0</v>
      </c>
      <c r="FH302" s="154">
        <f>IF(OR(FH$165&lt;=EOMONTH($E131,$R131*(1-$O131)),FH$165&gt;EOMONTH($E131,$P131*12*(1-$O131)+$Q131*12*$O131+$R131*(1-$O131))),0,IF($X131="NNN",SUM(Expenses!FF$20:FF$24)*$F131,IF($X131="FSG",0,IF($X131="MG",SUMPRODUCT(Expenses!FF$20:FF$24,$Z131:$Z135)*$F131,MAX((Expenses!FF$20-$AB131/12)*$AA131*$F131,0)+MAX((Expenses!FF$21-$AB132/12)*$AA132*$F131,0)+MAX((Expenses!FF$22-$AB133/12)*$AA133*$F131,0)+MAX((Expenses!FF$23-$AB134/12)*$AA134*$F131,0)+MAX((Expenses!FF$24-$AB135/12)*$AA135*$F131,0)))))</f>
        <v>0</v>
      </c>
      <c r="FI302" s="154">
        <f>IF(OR(FI$165&lt;=EOMONTH($E131,$R131*(1-$O131)),FI$165&gt;EOMONTH($E131,$P131*12*(1-$O131)+$Q131*12*$O131+$R131*(1-$O131))),0,IF($X131="NNN",SUM(Expenses!FG$20:FG$24)*$F131,IF($X131="FSG",0,IF($X131="MG",SUMPRODUCT(Expenses!FG$20:FG$24,$Z131:$Z135)*$F131,MAX((Expenses!FG$20-$AB131/12)*$AA131*$F131,0)+MAX((Expenses!FG$21-$AB132/12)*$AA132*$F131,0)+MAX((Expenses!FG$22-$AB133/12)*$AA133*$F131,0)+MAX((Expenses!FG$23-$AB134/12)*$AA134*$F131,0)+MAX((Expenses!FG$24-$AB135/12)*$AA135*$F131,0)))))</f>
        <v>0</v>
      </c>
      <c r="FJ302" s="154">
        <f>IF(OR(FJ$165&lt;=EOMONTH($E131,$R131*(1-$O131)),FJ$165&gt;EOMONTH($E131,$P131*12*(1-$O131)+$Q131*12*$O131+$R131*(1-$O131))),0,IF($X131="NNN",SUM(Expenses!FH$20:FH$24)*$F131,IF($X131="FSG",0,IF($X131="MG",SUMPRODUCT(Expenses!FH$20:FH$24,$Z131:$Z135)*$F131,MAX((Expenses!FH$20-$AB131/12)*$AA131*$F131,0)+MAX((Expenses!FH$21-$AB132/12)*$AA132*$F131,0)+MAX((Expenses!FH$22-$AB133/12)*$AA133*$F131,0)+MAX((Expenses!FH$23-$AB134/12)*$AA134*$F131,0)+MAX((Expenses!FH$24-$AB135/12)*$AA135*$F131,0)))))</f>
        <v>0</v>
      </c>
      <c r="FK302" s="154">
        <f>IF(OR(FK$165&lt;=EOMONTH($E131,$R131*(1-$O131)),FK$165&gt;EOMONTH($E131,$P131*12*(1-$O131)+$Q131*12*$O131+$R131*(1-$O131))),0,IF($X131="NNN",SUM(Expenses!FI$20:FI$24)*$F131,IF($X131="FSG",0,IF($X131="MG",SUMPRODUCT(Expenses!FI$20:FI$24,$Z131:$Z135)*$F131,MAX((Expenses!FI$20-$AB131/12)*$AA131*$F131,0)+MAX((Expenses!FI$21-$AB132/12)*$AA132*$F131,0)+MAX((Expenses!FI$22-$AB133/12)*$AA133*$F131,0)+MAX((Expenses!FI$23-$AB134/12)*$AA134*$F131,0)+MAX((Expenses!FI$24-$AB135/12)*$AA135*$F131,0)))))</f>
        <v>0</v>
      </c>
      <c r="FL302" s="154">
        <f>IF(OR(FL$165&lt;=EOMONTH($E131,$R131*(1-$O131)),FL$165&gt;EOMONTH($E131,$P131*12*(1-$O131)+$Q131*12*$O131+$R131*(1-$O131))),0,IF($X131="NNN",SUM(Expenses!FJ$20:FJ$24)*$F131,IF($X131="FSG",0,IF($X131="MG",SUMPRODUCT(Expenses!FJ$20:FJ$24,$Z131:$Z135)*$F131,MAX((Expenses!FJ$20-$AB131/12)*$AA131*$F131,0)+MAX((Expenses!FJ$21-$AB132/12)*$AA132*$F131,0)+MAX((Expenses!FJ$22-$AB133/12)*$AA133*$F131,0)+MAX((Expenses!FJ$23-$AB134/12)*$AA134*$F131,0)+MAX((Expenses!FJ$24-$AB135/12)*$AA135*$F131,0)))))</f>
        <v>0</v>
      </c>
      <c r="FM302" s="154">
        <f>IF(OR(FM$165&lt;=EOMONTH($E131,$R131*(1-$O131)),FM$165&gt;EOMONTH($E131,$P131*12*(1-$O131)+$Q131*12*$O131+$R131*(1-$O131))),0,IF($X131="NNN",SUM(Expenses!FK$20:FK$24)*$F131,IF($X131="FSG",0,IF($X131="MG",SUMPRODUCT(Expenses!FK$20:FK$24,$Z131:$Z135)*$F131,MAX((Expenses!FK$20-$AB131/12)*$AA131*$F131,0)+MAX((Expenses!FK$21-$AB132/12)*$AA132*$F131,0)+MAX((Expenses!FK$22-$AB133/12)*$AA133*$F131,0)+MAX((Expenses!FK$23-$AB134/12)*$AA134*$F131,0)+MAX((Expenses!FK$24-$AB135/12)*$AA135*$F131,0)))))</f>
        <v>0</v>
      </c>
      <c r="FN302" s="154">
        <f>IF(OR(FN$165&lt;=EOMONTH($E131,$R131*(1-$O131)),FN$165&gt;EOMONTH($E131,$P131*12*(1-$O131)+$Q131*12*$O131+$R131*(1-$O131))),0,IF($X131="NNN",SUM(Expenses!FL$20:FL$24)*$F131,IF($X131="FSG",0,IF($X131="MG",SUMPRODUCT(Expenses!FL$20:FL$24,$Z131:$Z135)*$F131,MAX((Expenses!FL$20-$AB131/12)*$AA131*$F131,0)+MAX((Expenses!FL$21-$AB132/12)*$AA132*$F131,0)+MAX((Expenses!FL$22-$AB133/12)*$AA133*$F131,0)+MAX((Expenses!FL$23-$AB134/12)*$AA134*$F131,0)+MAX((Expenses!FL$24-$AB135/12)*$AA135*$F131,0)))))</f>
        <v>0</v>
      </c>
      <c r="FO302" s="154">
        <f>IF(OR(FO$165&lt;=EOMONTH($E131,$R131*(1-$O131)),FO$165&gt;EOMONTH($E131,$P131*12*(1-$O131)+$Q131*12*$O131+$R131*(1-$O131))),0,IF($X131="NNN",SUM(Expenses!FM$20:FM$24)*$F131,IF($X131="FSG",0,IF($X131="MG",SUMPRODUCT(Expenses!FM$20:FM$24,$Z131:$Z135)*$F131,MAX((Expenses!FM$20-$AB131/12)*$AA131*$F131,0)+MAX((Expenses!FM$21-$AB132/12)*$AA132*$F131,0)+MAX((Expenses!FM$22-$AB133/12)*$AA133*$F131,0)+MAX((Expenses!FM$23-$AB134/12)*$AA134*$F131,0)+MAX((Expenses!FM$24-$AB135/12)*$AA135*$F131,0)))))</f>
        <v>0</v>
      </c>
      <c r="FP302" s="154">
        <f>IF(OR(FP$165&lt;=EOMONTH($E131,$R131*(1-$O131)),FP$165&gt;EOMONTH($E131,$P131*12*(1-$O131)+$Q131*12*$O131+$R131*(1-$O131))),0,IF($X131="NNN",SUM(Expenses!FN$20:FN$24)*$F131,IF($X131="FSG",0,IF($X131="MG",SUMPRODUCT(Expenses!FN$20:FN$24,$Z131:$Z135)*$F131,MAX((Expenses!FN$20-$AB131/12)*$AA131*$F131,0)+MAX((Expenses!FN$21-$AB132/12)*$AA132*$F131,0)+MAX((Expenses!FN$22-$AB133/12)*$AA133*$F131,0)+MAX((Expenses!FN$23-$AB134/12)*$AA134*$F131,0)+MAX((Expenses!FN$24-$AB135/12)*$AA135*$F131,0)))))</f>
        <v>0</v>
      </c>
      <c r="FQ302" s="154">
        <f>IF(OR(FQ$165&lt;=EOMONTH($E131,$R131*(1-$O131)),FQ$165&gt;EOMONTH($E131,$P131*12*(1-$O131)+$Q131*12*$O131+$R131*(1-$O131))),0,IF($X131="NNN",SUM(Expenses!FO$20:FO$24)*$F131,IF($X131="FSG",0,IF($X131="MG",SUMPRODUCT(Expenses!FO$20:FO$24,$Z131:$Z135)*$F131,MAX((Expenses!FO$20-$AB131/12)*$AA131*$F131,0)+MAX((Expenses!FO$21-$AB132/12)*$AA132*$F131,0)+MAX((Expenses!FO$22-$AB133/12)*$AA133*$F131,0)+MAX((Expenses!FO$23-$AB134/12)*$AA134*$F131,0)+MAX((Expenses!FO$24-$AB135/12)*$AA135*$F131,0)))))</f>
        <v>0</v>
      </c>
      <c r="FR302" s="154">
        <f>IF(OR(FR$165&lt;=EOMONTH($E131,$R131*(1-$O131)),FR$165&gt;EOMONTH($E131,$P131*12*(1-$O131)+$Q131*12*$O131+$R131*(1-$O131))),0,IF($X131="NNN",SUM(Expenses!FP$20:FP$24)*$F131,IF($X131="FSG",0,IF($X131="MG",SUMPRODUCT(Expenses!FP$20:FP$24,$Z131:$Z135)*$F131,MAX((Expenses!FP$20-$AB131/12)*$AA131*$F131,0)+MAX((Expenses!FP$21-$AB132/12)*$AA132*$F131,0)+MAX((Expenses!FP$22-$AB133/12)*$AA133*$F131,0)+MAX((Expenses!FP$23-$AB134/12)*$AA134*$F131,0)+MAX((Expenses!FP$24-$AB135/12)*$AA135*$F131,0)))))</f>
        <v>0</v>
      </c>
      <c r="FS302" s="154">
        <f>IF(OR(FS$165&lt;=EOMONTH($E131,$R131*(1-$O131)),FS$165&gt;EOMONTH($E131,$P131*12*(1-$O131)+$Q131*12*$O131+$R131*(1-$O131))),0,IF($X131="NNN",SUM(Expenses!FQ$20:FQ$24)*$F131,IF($X131="FSG",0,IF($X131="MG",SUMPRODUCT(Expenses!FQ$20:FQ$24,$Z131:$Z135)*$F131,MAX((Expenses!FQ$20-$AB131/12)*$AA131*$F131,0)+MAX((Expenses!FQ$21-$AB132/12)*$AA132*$F131,0)+MAX((Expenses!FQ$22-$AB133/12)*$AA133*$F131,0)+MAX((Expenses!FQ$23-$AB134/12)*$AA134*$F131,0)+MAX((Expenses!FQ$24-$AB135/12)*$AA135*$F131,0)))))</f>
        <v>0</v>
      </c>
      <c r="FT302" s="154">
        <f>IF(OR(FT$165&lt;=EOMONTH($E131,$R131*(1-$O131)),FT$165&gt;EOMONTH($E131,$P131*12*(1-$O131)+$Q131*12*$O131+$R131*(1-$O131))),0,IF($X131="NNN",SUM(Expenses!FR$20:FR$24)*$F131,IF($X131="FSG",0,IF($X131="MG",SUMPRODUCT(Expenses!FR$20:FR$24,$Z131:$Z135)*$F131,MAX((Expenses!FR$20-$AB131/12)*$AA131*$F131,0)+MAX((Expenses!FR$21-$AB132/12)*$AA132*$F131,0)+MAX((Expenses!FR$22-$AB133/12)*$AA133*$F131,0)+MAX((Expenses!FR$23-$AB134/12)*$AA134*$F131,0)+MAX((Expenses!FR$24-$AB135/12)*$AA135*$F131,0)))))</f>
        <v>0</v>
      </c>
      <c r="FU302" s="154">
        <f>IF(OR(FU$165&lt;=EOMONTH($E131,$R131*(1-$O131)),FU$165&gt;EOMONTH($E131,$P131*12*(1-$O131)+$Q131*12*$O131+$R131*(1-$O131))),0,IF($X131="NNN",SUM(Expenses!FS$20:FS$24)*$F131,IF($X131="FSG",0,IF($X131="MG",SUMPRODUCT(Expenses!FS$20:FS$24,$Z131:$Z135)*$F131,MAX((Expenses!FS$20-$AB131/12)*$AA131*$F131,0)+MAX((Expenses!FS$21-$AB132/12)*$AA132*$F131,0)+MAX((Expenses!FS$22-$AB133/12)*$AA133*$F131,0)+MAX((Expenses!FS$23-$AB134/12)*$AA134*$F131,0)+MAX((Expenses!FS$24-$AB135/12)*$AA135*$F131,0)))))</f>
        <v>0</v>
      </c>
      <c r="FV302" s="154">
        <f>IF(OR(FV$165&lt;=EOMONTH($E131,$R131*(1-$O131)),FV$165&gt;EOMONTH($E131,$P131*12*(1-$O131)+$Q131*12*$O131+$R131*(1-$O131))),0,IF($X131="NNN",SUM(Expenses!FT$20:FT$24)*$F131,IF($X131="FSG",0,IF($X131="MG",SUMPRODUCT(Expenses!FT$20:FT$24,$Z131:$Z135)*$F131,MAX((Expenses!FT$20-$AB131/12)*$AA131*$F131,0)+MAX((Expenses!FT$21-$AB132/12)*$AA132*$F131,0)+MAX((Expenses!FT$22-$AB133/12)*$AA133*$F131,0)+MAX((Expenses!FT$23-$AB134/12)*$AA134*$F131,0)+MAX((Expenses!FT$24-$AB135/12)*$AA135*$F131,0)))))</f>
        <v>0</v>
      </c>
      <c r="FW302" s="154">
        <f>IF(OR(FW$165&lt;=EOMONTH($E131,$R131*(1-$O131)),FW$165&gt;EOMONTH($E131,$P131*12*(1-$O131)+$Q131*12*$O131+$R131*(1-$O131))),0,IF($X131="NNN",SUM(Expenses!FU$20:FU$24)*$F131,IF($X131="FSG",0,IF($X131="MG",SUMPRODUCT(Expenses!FU$20:FU$24,$Z131:$Z135)*$F131,MAX((Expenses!FU$20-$AB131/12)*$AA131*$F131,0)+MAX((Expenses!FU$21-$AB132/12)*$AA132*$F131,0)+MAX((Expenses!FU$22-$AB133/12)*$AA133*$F131,0)+MAX((Expenses!FU$23-$AB134/12)*$AA134*$F131,0)+MAX((Expenses!FU$24-$AB135/12)*$AA135*$F131,0)))))</f>
        <v>0</v>
      </c>
      <c r="FX302" s="154">
        <f>IF(OR(FX$165&lt;=EOMONTH($E131,$R131*(1-$O131)),FX$165&gt;EOMONTH($E131,$P131*12*(1-$O131)+$Q131*12*$O131+$R131*(1-$O131))),0,IF($X131="NNN",SUM(Expenses!FV$20:FV$24)*$F131,IF($X131="FSG",0,IF($X131="MG",SUMPRODUCT(Expenses!FV$20:FV$24,$Z131:$Z135)*$F131,MAX((Expenses!FV$20-$AB131/12)*$AA131*$F131,0)+MAX((Expenses!FV$21-$AB132/12)*$AA132*$F131,0)+MAX((Expenses!FV$22-$AB133/12)*$AA133*$F131,0)+MAX((Expenses!FV$23-$AB134/12)*$AA134*$F131,0)+MAX((Expenses!FV$24-$AB135/12)*$AA135*$F131,0)))))</f>
        <v>0</v>
      </c>
      <c r="FY302" s="154">
        <f>IF(OR(FY$165&lt;=EOMONTH($E131,$R131*(1-$O131)),FY$165&gt;EOMONTH($E131,$P131*12*(1-$O131)+$Q131*12*$O131+$R131*(1-$O131))),0,IF($X131="NNN",SUM(Expenses!FW$20:FW$24)*$F131,IF($X131="FSG",0,IF($X131="MG",SUMPRODUCT(Expenses!FW$20:FW$24,$Z131:$Z135)*$F131,MAX((Expenses!FW$20-$AB131/12)*$AA131*$F131,0)+MAX((Expenses!FW$21-$AB132/12)*$AA132*$F131,0)+MAX((Expenses!FW$22-$AB133/12)*$AA133*$F131,0)+MAX((Expenses!FW$23-$AB134/12)*$AA134*$F131,0)+MAX((Expenses!FW$24-$AB135/12)*$AA135*$F131,0)))))</f>
        <v>0</v>
      </c>
      <c r="FZ302" s="154">
        <f>IF(OR(FZ$165&lt;=EOMONTH($E131,$R131*(1-$O131)),FZ$165&gt;EOMONTH($E131,$P131*12*(1-$O131)+$Q131*12*$O131+$R131*(1-$O131))),0,IF($X131="NNN",SUM(Expenses!FX$20:FX$24)*$F131,IF($X131="FSG",0,IF($X131="MG",SUMPRODUCT(Expenses!FX$20:FX$24,$Z131:$Z135)*$F131,MAX((Expenses!FX$20-$AB131/12)*$AA131*$F131,0)+MAX((Expenses!FX$21-$AB132/12)*$AA132*$F131,0)+MAX((Expenses!FX$22-$AB133/12)*$AA133*$F131,0)+MAX((Expenses!FX$23-$AB134/12)*$AA134*$F131,0)+MAX((Expenses!FX$24-$AB135/12)*$AA135*$F131,0)))))</f>
        <v>0</v>
      </c>
      <c r="GA302" s="154">
        <f>IF(OR(GA$165&lt;=EOMONTH($E131,$R131*(1-$O131)),GA$165&gt;EOMONTH($E131,$P131*12*(1-$O131)+$Q131*12*$O131+$R131*(1-$O131))),0,IF($X131="NNN",SUM(Expenses!FY$20:FY$24)*$F131,IF($X131="FSG",0,IF($X131="MG",SUMPRODUCT(Expenses!FY$20:FY$24,$Z131:$Z135)*$F131,MAX((Expenses!FY$20-$AB131/12)*$AA131*$F131,0)+MAX((Expenses!FY$21-$AB132/12)*$AA132*$F131,0)+MAX((Expenses!FY$22-$AB133/12)*$AA133*$F131,0)+MAX((Expenses!FY$23-$AB134/12)*$AA134*$F131,0)+MAX((Expenses!FY$24-$AB135/12)*$AA135*$F131,0)))))</f>
        <v>113.64054692627903</v>
      </c>
      <c r="GB302" s="154">
        <f>IF(OR(GB$165&lt;=EOMONTH($E131,$R131*(1-$O131)),GB$165&gt;EOMONTH($E131,$P131*12*(1-$O131)+$Q131*12*$O131+$R131*(1-$O131))),0,IF($X131="NNN",SUM(Expenses!FZ$20:FZ$24)*$F131,IF($X131="FSG",0,IF($X131="MG",SUMPRODUCT(Expenses!FZ$20:FZ$24,$Z131:$Z135)*$F131,MAX((Expenses!FZ$20-$AB131/12)*$AA131*$F131,0)+MAX((Expenses!FZ$21-$AB132/12)*$AA132*$F131,0)+MAX((Expenses!FZ$22-$AB133/12)*$AA133*$F131,0)+MAX((Expenses!FZ$23-$AB134/12)*$AA134*$F131,0)+MAX((Expenses!FZ$24-$AB135/12)*$AA135*$F131,0)))))</f>
        <v>114.79759911795234</v>
      </c>
      <c r="GC302" s="154">
        <f>IF(OR(GC$165&lt;=EOMONTH($E131,$R131*(1-$O131)),GC$165&gt;EOMONTH($E131,$P131*12*(1-$O131)+$Q131*12*$O131+$R131*(1-$O131))),0,IF($X131="NNN",SUM(Expenses!GA$20:GA$24)*$F131,IF($X131="FSG",0,IF($X131="MG",SUMPRODUCT(Expenses!GA$20:GA$24,$Z131:$Z135)*$F131,MAX((Expenses!GA$20-$AB131/12)*$AA131*$F131,0)+MAX((Expenses!GA$21-$AB132/12)*$AA132*$F131,0)+MAX((Expenses!GA$22-$AB133/12)*$AA133*$F131,0)+MAX((Expenses!GA$23-$AB134/12)*$AA134*$F131,0)+MAX((Expenses!GA$24-$AB135/12)*$AA135*$F131,0)))))</f>
        <v>114.99982900983636</v>
      </c>
      <c r="GD302" s="154">
        <f>IF(OR(GD$165&lt;=EOMONTH($E131,$R131*(1-$O131)),GD$165&gt;EOMONTH($E131,$P131*12*(1-$O131)+$Q131*12*$O131+$R131*(1-$O131))),0,IF($X131="NNN",SUM(Expenses!GB$20:GB$24)*$F131,IF($X131="FSG",0,IF($X131="MG",SUMPRODUCT(Expenses!GB$20:GB$24,$Z131:$Z135)*$F131,MAX((Expenses!GB$20-$AB131/12)*$AA131*$F131,0)+MAX((Expenses!GB$21-$AB132/12)*$AA132*$F131,0)+MAX((Expenses!GB$22-$AB133/12)*$AA133*$F131,0)+MAX((Expenses!GB$23-$AB134/12)*$AA134*$F131,0)+MAX((Expenses!GB$24-$AB135/12)*$AA135*$F131,0)))))</f>
        <v>115.20255765518982</v>
      </c>
      <c r="GE302" s="154">
        <f>IF(OR(GE$165&lt;=EOMONTH($E131,$R131*(1-$O131)),GE$165&gt;EOMONTH($E131,$P131*12*(1-$O131)+$Q131*12*$O131+$R131*(1-$O131))),0,IF($X131="NNN",SUM(Expenses!GC$20:GC$24)*$F131,IF($X131="FSG",0,IF($X131="MG",SUMPRODUCT(Expenses!GC$20:GC$24,$Z131:$Z135)*$F131,MAX((Expenses!GC$20-$AB131/12)*$AA131*$F131,0)+MAX((Expenses!GC$21-$AB132/12)*$AA132*$F131,0)+MAX((Expenses!GC$22-$AB133/12)*$AA133*$F131,0)+MAX((Expenses!GC$23-$AB134/12)*$AA134*$F131,0)+MAX((Expenses!GC$24-$AB135/12)*$AA135*$F131,0)))))</f>
        <v>115.40578628407329</v>
      </c>
      <c r="GF302" s="154">
        <f>IF(OR(GF$165&lt;=EOMONTH($E131,$R131*(1-$O131)),GF$165&gt;EOMONTH($E131,$P131*12*(1-$O131)+$Q131*12*$O131+$R131*(1-$O131))),0,IF($X131="NNN",SUM(Expenses!GD$20:GD$24)*$F131,IF($X131="FSG",0,IF($X131="MG",SUMPRODUCT(Expenses!GD$20:GD$24,$Z131:$Z135)*$F131,MAX((Expenses!GD$20-$AB131/12)*$AA131*$F131,0)+MAX((Expenses!GD$21-$AB132/12)*$AA132*$F131,0)+MAX((Expenses!GD$22-$AB133/12)*$AA133*$F131,0)+MAX((Expenses!GD$23-$AB134/12)*$AA134*$F131,0)+MAX((Expenses!GD$24-$AB135/12)*$AA135*$F131,0)))))</f>
        <v>115.60951612958101</v>
      </c>
      <c r="GG302" s="154">
        <f>IF(OR(GG$165&lt;=EOMONTH($E131,$R131*(1-$O131)),GG$165&gt;EOMONTH($E131,$P131*12*(1-$O131)+$Q131*12*$O131+$R131*(1-$O131))),0,IF($X131="NNN",SUM(Expenses!GE$20:GE$24)*$F131,IF($X131="FSG",0,IF($X131="MG",SUMPRODUCT(Expenses!GE$20:GE$24,$Z131:$Z135)*$F131,MAX((Expenses!GE$20-$AB131/12)*$AA131*$F131,0)+MAX((Expenses!GE$21-$AB132/12)*$AA132*$F131,0)+MAX((Expenses!GE$22-$AB133/12)*$AA133*$F131,0)+MAX((Expenses!GE$23-$AB134/12)*$AA134*$F131,0)+MAX((Expenses!GE$24-$AB135/12)*$AA135*$F131,0)))))</f>
        <v>115.81374842784842</v>
      </c>
      <c r="GH302" s="154">
        <f>IF(OR(GH$165&lt;=EOMONTH($E131,$R131*(1-$O131)),GH$165&gt;EOMONTH($E131,$P131*12*(1-$O131)+$Q131*12*$O131+$R131*(1-$O131))),0,IF($X131="NNN",SUM(Expenses!GF$20:GF$24)*$F131,IF($X131="FSG",0,IF($X131="MG",SUMPRODUCT(Expenses!GF$20:GF$24,$Z131:$Z135)*$F131,MAX((Expenses!GF$20-$AB131/12)*$AA131*$F131,0)+MAX((Expenses!GF$21-$AB132/12)*$AA132*$F131,0)+MAX((Expenses!GF$22-$AB133/12)*$AA133*$F131,0)+MAX((Expenses!GF$23-$AB134/12)*$AA134*$F131,0)+MAX((Expenses!GF$24-$AB135/12)*$AA135*$F131,0)))))</f>
        <v>116.01848441805961</v>
      </c>
      <c r="GI302" s="154">
        <f>IF(OR(GI$165&lt;=EOMONTH($E131,$R131*(1-$O131)),GI$165&gt;EOMONTH($E131,$P131*12*(1-$O131)+$Q131*12*$O131+$R131*(1-$O131))),0,IF($X131="NNN",SUM(Expenses!GG$20:GG$24)*$F131,IF($X131="FSG",0,IF($X131="MG",SUMPRODUCT(Expenses!GG$20:GG$24,$Z131:$Z135)*$F131,MAX((Expenses!GG$20-$AB131/12)*$AA131*$F131,0)+MAX((Expenses!GG$21-$AB132/12)*$AA132*$F131,0)+MAX((Expenses!GG$22-$AB133/12)*$AA133*$F131,0)+MAX((Expenses!GG$23-$AB134/12)*$AA134*$F131,0)+MAX((Expenses!GG$24-$AB135/12)*$AA135*$F131,0)))))</f>
        <v>116.22372534245476</v>
      </c>
      <c r="GJ302" s="154">
        <f>IF(OR(GJ$165&lt;=EOMONTH($E131,$R131*(1-$O131)),GJ$165&gt;EOMONTH($E131,$P131*12*(1-$O131)+$Q131*12*$O131+$R131*(1-$O131))),0,IF($X131="NNN",SUM(Expenses!GH$20:GH$24)*$F131,IF($X131="FSG",0,IF($X131="MG",SUMPRODUCT(Expenses!GH$20:GH$24,$Z131:$Z135)*$F131,MAX((Expenses!GH$20-$AB131/12)*$AA131*$F131,0)+MAX((Expenses!GH$21-$AB132/12)*$AA132*$F131,0)+MAX((Expenses!GH$22-$AB133/12)*$AA133*$F131,0)+MAX((Expenses!GH$23-$AB134/12)*$AA134*$F131,0)+MAX((Expenses!GH$24-$AB135/12)*$AA135*$F131,0)))))</f>
        <v>116.42947244633775</v>
      </c>
      <c r="GK302" s="154">
        <f>IF(OR(GK$165&lt;=EOMONTH($E131,$R131*(1-$O131)),GK$165&gt;EOMONTH($E131,$P131*12*(1-$O131)+$Q131*12*$O131+$R131*(1-$O131))),0,IF($X131="NNN",SUM(Expenses!GI$20:GI$24)*$F131,IF($X131="FSG",0,IF($X131="MG",SUMPRODUCT(Expenses!GI$20:GI$24,$Z131:$Z135)*$F131,MAX((Expenses!GI$20-$AB131/12)*$AA131*$F131,0)+MAX((Expenses!GI$21-$AB132/12)*$AA132*$F131,0)+MAX((Expenses!GI$22-$AB133/12)*$AA133*$F131,0)+MAX((Expenses!GI$23-$AB134/12)*$AA134*$F131,0)+MAX((Expenses!GI$24-$AB135/12)*$AA135*$F131,0)))))</f>
        <v>116.63572697808382</v>
      </c>
      <c r="GL302" s="154">
        <f>IF(OR(GL$165&lt;=EOMONTH($E131,$R131*(1-$O131)),GL$165&gt;EOMONTH($E131,$P131*12*(1-$O131)+$Q131*12*$O131+$R131*(1-$O131))),0,IF($X131="NNN",SUM(Expenses!GJ$20:GJ$24)*$F131,IF($X131="FSG",0,IF($X131="MG",SUMPRODUCT(Expenses!GJ$20:GJ$24,$Z131:$Z135)*$F131,MAX((Expenses!GJ$20-$AB131/12)*$AA131*$F131,0)+MAX((Expenses!GJ$21-$AB132/12)*$AA132*$F131,0)+MAX((Expenses!GJ$22-$AB133/12)*$AA133*$F131,0)+MAX((Expenses!GJ$23-$AB134/12)*$AA134*$F131,0)+MAX((Expenses!GJ$24-$AB135/12)*$AA135*$F131,0)))))</f>
        <v>116.84249018914691</v>
      </c>
      <c r="GM302" s="154">
        <f>IF(OR(GM$165&lt;=EOMONTH($E131,$R131*(1-$O131)),GM$165&gt;EOMONTH($E131,$P131*12*(1-$O131)+$Q131*12*$O131+$R131*(1-$O131))),0,IF($X131="NNN",SUM(Expenses!GK$20:GK$24)*$F131,IF($X131="FSG",0,IF($X131="MG",SUMPRODUCT(Expenses!GK$20:GK$24,$Z131:$Z135)*$F131,MAX((Expenses!GK$20-$AB131/12)*$AA131*$F131,0)+MAX((Expenses!GK$21-$AB132/12)*$AA132*$F131,0)+MAX((Expenses!GK$22-$AB133/12)*$AA133*$F131,0)+MAX((Expenses!GK$23-$AB134/12)*$AA134*$F131,0)+MAX((Expenses!GK$24-$AB135/12)*$AA135*$F131,0)))))</f>
        <v>117.04976333406751</v>
      </c>
      <c r="GN302" s="154">
        <f>IF(OR(GN$165&lt;=EOMONTH($E131,$R131*(1-$O131)),GN$165&gt;EOMONTH($E131,$P131*12*(1-$O131)+$Q131*12*$O131+$R131*(1-$O131))),0,IF($X131="NNN",SUM(Expenses!GL$20:GL$24)*$F131,IF($X131="FSG",0,IF($X131="MG",SUMPRODUCT(Expenses!GL$20:GL$24,$Z131:$Z135)*$F131,MAX((Expenses!GL$20-$AB131/12)*$AA131*$F131,0)+MAX((Expenses!GL$21-$AB132/12)*$AA132*$F131,0)+MAX((Expenses!GL$22-$AB133/12)*$AA133*$F131,0)+MAX((Expenses!GL$23-$AB134/12)*$AA134*$F131,0)+MAX((Expenses!GL$24-$AB135/12)*$AA135*$F131,0)))))</f>
        <v>118.24152709149099</v>
      </c>
      <c r="GO302" s="154">
        <f>IF(OR(GO$165&lt;=EOMONTH($E131,$R131*(1-$O131)),GO$165&gt;EOMONTH($E131,$P131*12*(1-$O131)+$Q131*12*$O131+$R131*(1-$O131))),0,IF($X131="NNN",SUM(Expenses!GM$20:GM$24)*$F131,IF($X131="FSG",0,IF($X131="MG",SUMPRODUCT(Expenses!GM$20:GM$24,$Z131:$Z135)*$F131,MAX((Expenses!GM$20-$AB131/12)*$AA131*$F131,0)+MAX((Expenses!GM$21-$AB132/12)*$AA132*$F131,0)+MAX((Expenses!GM$22-$AB133/12)*$AA133*$F131,0)+MAX((Expenses!GM$23-$AB134/12)*$AA134*$F131,0)+MAX((Expenses!GM$24-$AB135/12)*$AA135*$F131,0)))))</f>
        <v>118.44982388013153</v>
      </c>
      <c r="GP302" s="154">
        <f>IF(OR(GP$165&lt;=EOMONTH($E131,$R131*(1-$O131)),GP$165&gt;EOMONTH($E131,$P131*12*(1-$O131)+$Q131*12*$O131+$R131*(1-$O131))),0,IF($X131="NNN",SUM(Expenses!GN$20:GN$24)*$F131,IF($X131="FSG",0,IF($X131="MG",SUMPRODUCT(Expenses!GN$20:GN$24,$Z131:$Z135)*$F131,MAX((Expenses!GN$20-$AB131/12)*$AA131*$F131,0)+MAX((Expenses!GN$21-$AB132/12)*$AA132*$F131,0)+MAX((Expenses!GN$22-$AB133/12)*$AA133*$F131,0)+MAX((Expenses!GN$23-$AB134/12)*$AA134*$F131,0)+MAX((Expenses!GN$24-$AB135/12)*$AA135*$F131,0)))))</f>
        <v>118.65863438484557</v>
      </c>
      <c r="GQ302" s="154">
        <f>IF(OR(GQ$165&lt;=EOMONTH($E131,$R131*(1-$O131)),GQ$165&gt;EOMONTH($E131,$P131*12*(1-$O131)+$Q131*12*$O131+$R131*(1-$O131))),0,IF($X131="NNN",SUM(Expenses!GO$20:GO$24)*$F131,IF($X131="FSG",0,IF($X131="MG",SUMPRODUCT(Expenses!GO$20:GO$24,$Z131:$Z135)*$F131,MAX((Expenses!GO$20-$AB131/12)*$AA131*$F131,0)+MAX((Expenses!GO$21-$AB132/12)*$AA132*$F131,0)+MAX((Expenses!GO$22-$AB133/12)*$AA133*$F131,0)+MAX((Expenses!GO$23-$AB134/12)*$AA134*$F131,0)+MAX((Expenses!GO$24-$AB135/12)*$AA135*$F131,0)))))</f>
        <v>118.86795987259553</v>
      </c>
      <c r="GR302" s="154">
        <f>IF(OR(GR$165&lt;=EOMONTH($E131,$R131*(1-$O131)),GR$165&gt;EOMONTH($E131,$P131*12*(1-$O131)+$Q131*12*$O131+$R131*(1-$O131))),0,IF($X131="NNN",SUM(Expenses!GP$20:GP$24)*$F131,IF($X131="FSG",0,IF($X131="MG",SUMPRODUCT(Expenses!GP$20:GP$24,$Z131:$Z135)*$F131,MAX((Expenses!GP$20-$AB131/12)*$AA131*$F131,0)+MAX((Expenses!GP$21-$AB132/12)*$AA132*$F131,0)+MAX((Expenses!GP$22-$AB133/12)*$AA133*$F131,0)+MAX((Expenses!GP$23-$AB134/12)*$AA134*$F131,0)+MAX((Expenses!GP$24-$AB135/12)*$AA135*$F131,0)))))</f>
        <v>119.07780161346852</v>
      </c>
      <c r="GS302" s="154">
        <f>IF(OR(GS$165&lt;=EOMONTH($E131,$R131*(1-$O131)),GS$165&gt;EOMONTH($E131,$P131*12*(1-$O131)+$Q131*12*$O131+$R131*(1-$O131))),0,IF($X131="NNN",SUM(Expenses!GQ$20:GQ$24)*$F131,IF($X131="FSG",0,IF($X131="MG",SUMPRODUCT(Expenses!GQ$20:GQ$24,$Z131:$Z135)*$F131,MAX((Expenses!GQ$20-$AB131/12)*$AA131*$F131,0)+MAX((Expenses!GQ$21-$AB132/12)*$AA132*$F131,0)+MAX((Expenses!GQ$22-$AB133/12)*$AA133*$F131,0)+MAX((Expenses!GQ$23-$AB134/12)*$AA134*$F131,0)+MAX((Expenses!GQ$24-$AB135/12)*$AA135*$F131,0)))))</f>
        <v>119.28816088068396</v>
      </c>
      <c r="GT302" s="154">
        <f>IF(OR(GT$165&lt;=EOMONTH($E131,$R131*(1-$O131)),GT$165&gt;EOMONTH($E131,$P131*12*(1-$O131)+$Q131*12*$O131+$R131*(1-$O131))),0,IF($X131="NNN",SUM(Expenses!GR$20:GR$24)*$F131,IF($X131="FSG",0,IF($X131="MG",SUMPRODUCT(Expenses!GR$20:GR$24,$Z131:$Z135)*$F131,MAX((Expenses!GR$20-$AB131/12)*$AA131*$F131,0)+MAX((Expenses!GR$21-$AB132/12)*$AA132*$F131,0)+MAX((Expenses!GR$22-$AB133/12)*$AA133*$F131,0)+MAX((Expenses!GR$23-$AB134/12)*$AA134*$F131,0)+MAX((Expenses!GR$24-$AB135/12)*$AA135*$F131,0)))))</f>
        <v>119.49903895060147</v>
      </c>
      <c r="GU302" s="154">
        <f>IF(OR(GU$165&lt;=EOMONTH($E131,$R131*(1-$O131)),GU$165&gt;EOMONTH($E131,$P131*12*(1-$O131)+$Q131*12*$O131+$R131*(1-$O131))),0,IF($X131="NNN",SUM(Expenses!GS$20:GS$24)*$F131,IF($X131="FSG",0,IF($X131="MG",SUMPRODUCT(Expenses!GS$20:GS$24,$Z131:$Z135)*$F131,MAX((Expenses!GS$20-$AB131/12)*$AA131*$F131,0)+MAX((Expenses!GS$21-$AB132/12)*$AA132*$F131,0)+MAX((Expenses!GS$22-$AB133/12)*$AA133*$F131,0)+MAX((Expenses!GS$23-$AB134/12)*$AA134*$F131,0)+MAX((Expenses!GS$24-$AB135/12)*$AA135*$F131,0)))))</f>
        <v>119.71043710272848</v>
      </c>
      <c r="GV302" s="154">
        <f>IF(OR(GV$165&lt;=EOMONTH($E131,$R131*(1-$O131)),GV$165&gt;EOMONTH($E131,$P131*12*(1-$O131)+$Q131*12*$O131+$R131*(1-$O131))),0,IF($X131="NNN",SUM(Expenses!GT$20:GT$24)*$F131,IF($X131="FSG",0,IF($X131="MG",SUMPRODUCT(Expenses!GT$20:GT$24,$Z131:$Z135)*$F131,MAX((Expenses!GT$20-$AB131/12)*$AA131*$F131,0)+MAX((Expenses!GT$21-$AB132/12)*$AA132*$F131,0)+MAX((Expenses!GT$22-$AB133/12)*$AA133*$F131,0)+MAX((Expenses!GT$23-$AB134/12)*$AA134*$F131,0)+MAX((Expenses!GT$24-$AB135/12)*$AA135*$F131,0)))))</f>
        <v>119.92235661972799</v>
      </c>
      <c r="GW302" s="154">
        <f>IF(OR(GW$165&lt;=EOMONTH($E131,$R131*(1-$O131)),GW$165&gt;EOMONTH($E131,$P131*12*(1-$O131)+$Q131*12*$O131+$R131*(1-$O131))),0,IF($X131="NNN",SUM(Expenses!GU$20:GU$24)*$F131,IF($X131="FSG",0,IF($X131="MG",SUMPRODUCT(Expenses!GU$20:GU$24,$Z131:$Z135)*$F131,MAX((Expenses!GU$20-$AB131/12)*$AA131*$F131,0)+MAX((Expenses!GU$21-$AB132/12)*$AA132*$F131,0)+MAX((Expenses!GU$22-$AB133/12)*$AA133*$F131,0)+MAX((Expenses!GU$23-$AB134/12)*$AA134*$F131,0)+MAX((Expenses!GU$24-$AB135/12)*$AA135*$F131,0)))))</f>
        <v>120.13479878742642</v>
      </c>
      <c r="GX302" s="154">
        <f>IF(OR(GX$165&lt;=EOMONTH($E131,$R131*(1-$O131)),GX$165&gt;EOMONTH($E131,$P131*12*(1-$O131)+$Q131*12*$O131+$R131*(1-$O131))),0,IF($X131="NNN",SUM(Expenses!GV$20:GV$24)*$F131,IF($X131="FSG",0,IF($X131="MG",SUMPRODUCT(Expenses!GV$20:GV$24,$Z131:$Z135)*$F131,MAX((Expenses!GV$20-$AB131/12)*$AA131*$F131,0)+MAX((Expenses!GV$21-$AB132/12)*$AA132*$F131,0)+MAX((Expenses!GV$22-$AB133/12)*$AA133*$F131,0)+MAX((Expenses!GV$23-$AB134/12)*$AA134*$F131,0)+MAX((Expenses!GV$24-$AB135/12)*$AA135*$F131,0)))))</f>
        <v>120.3477648948214</v>
      </c>
      <c r="GY302" s="154">
        <f>IF(OR(GY$165&lt;=EOMONTH($E131,$R131*(1-$O131)),GY$165&gt;EOMONTH($E131,$P131*12*(1-$O131)+$Q131*12*$O131+$R131*(1-$O131))),0,IF($X131="NNN",SUM(Expenses!GW$20:GW$24)*$F131,IF($X131="FSG",0,IF($X131="MG",SUMPRODUCT(Expenses!GW$20:GW$24,$Z131:$Z135)*$F131,MAX((Expenses!GW$20-$AB131/12)*$AA131*$F131,0)+MAX((Expenses!GW$21-$AB132/12)*$AA132*$F131,0)+MAX((Expenses!GW$22-$AB133/12)*$AA133*$F131,0)+MAX((Expenses!GW$23-$AB134/12)*$AA134*$F131,0)+MAX((Expenses!GW$24-$AB135/12)*$AA135*$F131,0)))))</f>
        <v>120.56125623408961</v>
      </c>
      <c r="GZ302" s="154">
        <f>IF(OR(GZ$165&lt;=EOMONTH($E131,$R131*(1-$O131)),GZ$165&gt;EOMONTH($E131,$P131*12*(1-$O131)+$Q131*12*$O131+$R131*(1-$O131))),0,IF($X131="NNN",SUM(Expenses!GX$20:GX$24)*$F131,IF($X131="FSG",0,IF($X131="MG",SUMPRODUCT(Expenses!GX$20:GX$24,$Z131:$Z135)*$F131,MAX((Expenses!GX$20-$AB131/12)*$AA131*$F131,0)+MAX((Expenses!GX$21-$AB132/12)*$AA132*$F131,0)+MAX((Expenses!GX$22-$AB133/12)*$AA133*$F131,0)+MAX((Expenses!GX$23-$AB134/12)*$AA134*$F131,0)+MAX((Expenses!GX$24-$AB135/12)*$AA135*$F131,0)))))</f>
        <v>121.78877290423583</v>
      </c>
      <c r="HA302" s="154">
        <f>IF(OR(HA$165&lt;=EOMONTH($E131,$R131*(1-$O131)),HA$165&gt;EOMONTH($E131,$P131*12*(1-$O131)+$Q131*12*$O131+$R131*(1-$O131))),0,IF($X131="NNN",SUM(Expenses!GY$20:GY$24)*$F131,IF($X131="FSG",0,IF($X131="MG",SUMPRODUCT(Expenses!GY$20:GY$24,$Z131:$Z135)*$F131,MAX((Expenses!GY$20-$AB131/12)*$AA131*$F131,0)+MAX((Expenses!GY$21-$AB132/12)*$AA132*$F131,0)+MAX((Expenses!GY$22-$AB133/12)*$AA133*$F131,0)+MAX((Expenses!GY$23-$AB134/12)*$AA134*$F131,0)+MAX((Expenses!GY$24-$AB135/12)*$AA135*$F131,0)))))</f>
        <v>122.00331859653559</v>
      </c>
      <c r="HB302" s="154">
        <f>IF(OR(HB$165&lt;=EOMONTH($E131,$R131*(1-$O131)),HB$165&gt;EOMONTH($E131,$P131*12*(1-$O131)+$Q131*12*$O131+$R131*(1-$O131))),0,IF($X131="NNN",SUM(Expenses!GZ$20:GZ$24)*$F131,IF($X131="FSG",0,IF($X131="MG",SUMPRODUCT(Expenses!GZ$20:GZ$24,$Z131:$Z135)*$F131,MAX((Expenses!GZ$20-$AB131/12)*$AA131*$F131,0)+MAX((Expenses!GZ$21-$AB132/12)*$AA132*$F131,0)+MAX((Expenses!GZ$22-$AB133/12)*$AA133*$F131,0)+MAX((Expenses!GZ$23-$AB134/12)*$AA134*$F131,0)+MAX((Expenses!GZ$24-$AB135/12)*$AA135*$F131,0)))))</f>
        <v>122.21839341639105</v>
      </c>
      <c r="HC302" s="154">
        <f>IF(OR(HC$165&lt;=EOMONTH($E131,$R131*(1-$O131)),HC$165&gt;EOMONTH($E131,$P131*12*(1-$O131)+$Q131*12*$O131+$R131*(1-$O131))),0,IF($X131="NNN",SUM(Expenses!HA$20:HA$24)*$F131,IF($X131="FSG",0,IF($X131="MG",SUMPRODUCT(Expenses!HA$20:HA$24,$Z131:$Z135)*$F131,MAX((Expenses!HA$20-$AB131/12)*$AA131*$F131,0)+MAX((Expenses!HA$21-$AB132/12)*$AA132*$F131,0)+MAX((Expenses!HA$22-$AB133/12)*$AA133*$F131,0)+MAX((Expenses!HA$23-$AB134/12)*$AA134*$F131,0)+MAX((Expenses!HA$24-$AB135/12)*$AA135*$F131,0)))))</f>
        <v>122.43399866877351</v>
      </c>
      <c r="HD302" s="154">
        <f>IF(OR(HD$165&lt;=EOMONTH($E131,$R131*(1-$O131)),HD$165&gt;EOMONTH($E131,$P131*12*(1-$O131)+$Q131*12*$O131+$R131*(1-$O131))),0,IF($X131="NNN",SUM(Expenses!HB$20:HB$24)*$F131,IF($X131="FSG",0,IF($X131="MG",SUMPRODUCT(Expenses!HB$20:HB$24,$Z131:$Z135)*$F131,MAX((Expenses!HB$20-$AB131/12)*$AA131*$F131,0)+MAX((Expenses!HB$21-$AB132/12)*$AA132*$F131,0)+MAX((Expenses!HB$22-$AB133/12)*$AA133*$F131,0)+MAX((Expenses!HB$23-$AB134/12)*$AA134*$F131,0)+MAX((Expenses!HB$24-$AB135/12)*$AA135*$F131,0)))))</f>
        <v>122.65013566187268</v>
      </c>
      <c r="HE302" s="154">
        <f>IF(OR(HE$165&lt;=EOMONTH($E131,$R131*(1-$O131)),HE$165&gt;EOMONTH($E131,$P131*12*(1-$O131)+$Q131*12*$O131+$R131*(1-$O131))),0,IF($X131="NNN",SUM(Expenses!HC$20:HC$24)*$F131,IF($X131="FSG",0,IF($X131="MG",SUMPRODUCT(Expenses!HC$20:HC$24,$Z131:$Z135)*$F131,MAX((Expenses!HC$20-$AB131/12)*$AA131*$F131,0)+MAX((Expenses!HC$21-$AB132/12)*$AA132*$F131,0)+MAX((Expenses!HC$22-$AB133/12)*$AA133*$F131,0)+MAX((Expenses!HC$23-$AB134/12)*$AA134*$F131,0)+MAX((Expenses!HC$24-$AB135/12)*$AA135*$F131,0)))))</f>
        <v>122.86680570710458</v>
      </c>
      <c r="HF302" s="154">
        <f>IF(OR(HF$165&lt;=EOMONTH($E131,$R131*(1-$O131)),HF$165&gt;EOMONTH($E131,$P131*12*(1-$O131)+$Q131*12*$O131+$R131*(1-$O131))),0,IF($X131="NNN",SUM(Expenses!HD$20:HD$24)*$F131,IF($X131="FSG",0,IF($X131="MG",SUMPRODUCT(Expenses!HD$20:HD$24,$Z131:$Z135)*$F131,MAX((Expenses!HD$20-$AB131/12)*$AA131*$F131,0)+MAX((Expenses!HD$21-$AB132/12)*$AA132*$F131,0)+MAX((Expenses!HD$22-$AB133/12)*$AA133*$F131,0)+MAX((Expenses!HD$23-$AB134/12)*$AA134*$F131,0)+MAX((Expenses!HD$24-$AB135/12)*$AA135*$F131,0)))))</f>
        <v>123.08401011911961</v>
      </c>
      <c r="HG302" s="154">
        <f>IF(OR(HG$165&lt;=EOMONTH($E131,$R131*(1-$O131)),HG$165&gt;EOMONTH($E131,$P131*12*(1-$O131)+$Q131*12*$O131+$R131*(1-$O131))),0,IF($X131="NNN",SUM(Expenses!HE$20:HE$24)*$F131,IF($X131="FSG",0,IF($X131="MG",SUMPRODUCT(Expenses!HE$20:HE$24,$Z131:$Z135)*$F131,MAX((Expenses!HE$20-$AB131/12)*$AA131*$F131,0)+MAX((Expenses!HE$21-$AB132/12)*$AA132*$F131,0)+MAX((Expenses!HE$22-$AB133/12)*$AA133*$F131,0)+MAX((Expenses!HE$23-$AB134/12)*$AA134*$F131,0)+MAX((Expenses!HE$24-$AB135/12)*$AA135*$F131,0)))))</f>
        <v>123.30175021581042</v>
      </c>
      <c r="HH302" s="154">
        <f>IF(OR(HH$165&lt;=EOMONTH($E131,$R131*(1-$O131)),HH$165&gt;EOMONTH($E131,$P131*12*(1-$O131)+$Q131*12*$O131+$R131*(1-$O131))),0,IF($X131="NNN",SUM(Expenses!HF$20:HF$24)*$F131,IF($X131="FSG",0,IF($X131="MG",SUMPRODUCT(Expenses!HF$20:HF$24,$Z131:$Z135)*$F131,MAX((Expenses!HF$20-$AB131/12)*$AA131*$F131,0)+MAX((Expenses!HF$21-$AB132/12)*$AA132*$F131,0)+MAX((Expenses!HF$22-$AB133/12)*$AA133*$F131,0)+MAX((Expenses!HF$23-$AB134/12)*$AA134*$F131,0)+MAX((Expenses!HF$24-$AB135/12)*$AA135*$F131,0)))))</f>
        <v>123.52002731831993</v>
      </c>
      <c r="HI302" s="154">
        <f>IF(OR(HI$165&lt;=EOMONTH($E131,$R131*(1-$O131)),HI$165&gt;EOMONTH($E131,$P131*12*(1-$O131)+$Q131*12*$O131+$R131*(1-$O131))),0,IF($X131="NNN",SUM(Expenses!HG$20:HG$24)*$F131,IF($X131="FSG",0,IF($X131="MG",SUMPRODUCT(Expenses!HG$20:HG$24,$Z131:$Z135)*$F131,MAX((Expenses!HG$20-$AB131/12)*$AA131*$F131,0)+MAX((Expenses!HG$21-$AB132/12)*$AA132*$F131,0)+MAX((Expenses!HG$22-$AB133/12)*$AA133*$F131,0)+MAX((Expenses!HG$23-$AB134/12)*$AA134*$F131,0)+MAX((Expenses!HG$24-$AB135/12)*$AA135*$F131,0)))))</f>
        <v>123.7388427510493</v>
      </c>
      <c r="HJ302" s="154">
        <f>IF(OR(HJ$165&lt;=EOMONTH($E131,$R131*(1-$O131)),HJ$165&gt;EOMONTH($E131,$P131*12*(1-$O131)+$Q131*12*$O131+$R131*(1-$O131))),0,IF($X131="NNN",SUM(Expenses!HH$20:HH$24)*$F131,IF($X131="FSG",0,IF($X131="MG",SUMPRODUCT(Expenses!HH$20:HH$24,$Z131:$Z135)*$F131,MAX((Expenses!HH$20-$AB131/12)*$AA131*$F131,0)+MAX((Expenses!HH$21-$AB132/12)*$AA132*$F131,0)+MAX((Expenses!HH$22-$AB133/12)*$AA133*$F131,0)+MAX((Expenses!HH$23-$AB134/12)*$AA134*$F131,0)+MAX((Expenses!HH$24-$AB135/12)*$AA135*$F131,0)))))</f>
        <v>123.95819784166613</v>
      </c>
      <c r="HK302" s="154">
        <f>IF(OR(HK$165&lt;=EOMONTH($E131,$R131*(1-$O131)),HK$165&gt;EOMONTH($E131,$P131*12*(1-$O131)+$Q131*12*$O131+$R131*(1-$O131))),0,IF($X131="NNN",SUM(Expenses!HI$20:HI$24)*$F131,IF($X131="FSG",0,IF($X131="MG",SUMPRODUCT(Expenses!HI$20:HI$24,$Z131:$Z135)*$F131,MAX((Expenses!HI$20-$AB131/12)*$AA131*$F131,0)+MAX((Expenses!HI$21-$AB132/12)*$AA132*$F131,0)+MAX((Expenses!HI$22-$AB133/12)*$AA133*$F131,0)+MAX((Expenses!HI$23-$AB134/12)*$AA134*$F131,0)+MAX((Expenses!HI$24-$AB135/12)*$AA135*$F131,0)))))</f>
        <v>124.17809392111238</v>
      </c>
      <c r="HL302" s="154">
        <f>IF(OR(HL$165&lt;=EOMONTH($E131,$R131*(1-$O131)),HL$165&gt;EOMONTH($E131,$P131*12*(1-$O131)+$Q131*12*$O131+$R131*(1-$O131))),0,IF($X131="NNN",SUM(Expenses!HJ$20:HJ$24)*$F131,IF($X131="FSG",0,IF($X131="MG",SUMPRODUCT(Expenses!HJ$20:HJ$24,$Z131:$Z135)*$F131,MAX((Expenses!HJ$20-$AB131/12)*$AA131*$F131,0)+MAX((Expenses!HJ$21-$AB132/12)*$AA132*$F131,0)+MAX((Expenses!HJ$22-$AB133/12)*$AA133*$F131,0)+MAX((Expenses!HJ$23-$AB134/12)*$AA134*$F131,0)+MAX((Expenses!HJ$24-$AB135/12)*$AA135*$F131,0)))))</f>
        <v>125.44243609136301</v>
      </c>
      <c r="HM302" s="154">
        <f>IF(OR(HM$165&lt;=EOMONTH($E131,$R131*(1-$O131)),HM$165&gt;EOMONTH($E131,$P131*12*(1-$O131)+$Q131*12*$O131+$R131*(1-$O131))),0,IF($X131="NNN",SUM(Expenses!HK$20:HK$24)*$F131,IF($X131="FSG",0,IF($X131="MG",SUMPRODUCT(Expenses!HK$20:HK$24,$Z131:$Z135)*$F131,MAX((Expenses!HK$20-$AB131/12)*$AA131*$F131,0)+MAX((Expenses!HK$21-$AB132/12)*$AA132*$F131,0)+MAX((Expenses!HK$22-$AB133/12)*$AA133*$F131,0)+MAX((Expenses!HK$23-$AB134/12)*$AA134*$F131,0)+MAX((Expenses!HK$24-$AB135/12)*$AA135*$F131,0)))))</f>
        <v>125.66341815443175</v>
      </c>
      <c r="HN302" s="154">
        <f>IF(OR(HN$165&lt;=EOMONTH($E131,$R131*(1-$O131)),HN$165&gt;EOMONTH($E131,$P131*12*(1-$O131)+$Q131*12*$O131+$R131*(1-$O131))),0,IF($X131="NNN",SUM(Expenses!HL$20:HL$24)*$F131,IF($X131="FSG",0,IF($X131="MG",SUMPRODUCT(Expenses!HL$20:HL$24,$Z131:$Z135)*$F131,MAX((Expenses!HL$20-$AB131/12)*$AA131*$F131,0)+MAX((Expenses!HL$21-$AB132/12)*$AA132*$F131,0)+MAX((Expenses!HL$22-$AB133/12)*$AA133*$F131,0)+MAX((Expenses!HL$23-$AB134/12)*$AA134*$F131,0)+MAX((Expenses!HL$24-$AB135/12)*$AA135*$F131,0)))))</f>
        <v>125.88494521888289</v>
      </c>
      <c r="HO302" s="154">
        <f>IF(OR(HO$165&lt;=EOMONTH($E131,$R131*(1-$O131)),HO$165&gt;EOMONTH($E131,$P131*12*(1-$O131)+$Q131*12*$O131+$R131*(1-$O131))),0,IF($X131="NNN",SUM(Expenses!HM$20:HM$24)*$F131,IF($X131="FSG",0,IF($X131="MG",SUMPRODUCT(Expenses!HM$20:HM$24,$Z131:$Z135)*$F131,MAX((Expenses!HM$20-$AB131/12)*$AA131*$F131,0)+MAX((Expenses!HM$21-$AB132/12)*$AA132*$F131,0)+MAX((Expenses!HM$22-$AB133/12)*$AA133*$F131,0)+MAX((Expenses!HM$23-$AB134/12)*$AA134*$F131,0)+MAX((Expenses!HM$24-$AB135/12)*$AA135*$F131,0)))))</f>
        <v>126.10701862883683</v>
      </c>
      <c r="HP302" s="154">
        <f>IF(OR(HP$165&lt;=EOMONTH($E131,$R131*(1-$O131)),HP$165&gt;EOMONTH($E131,$P131*12*(1-$O131)+$Q131*12*$O131+$R131*(1-$O131))),0,IF($X131="NNN",SUM(Expenses!HN$20:HN$24)*$F131,IF($X131="FSG",0,IF($X131="MG",SUMPRODUCT(Expenses!HN$20:HN$24,$Z131:$Z135)*$F131,MAX((Expenses!HN$20-$AB131/12)*$AA131*$F131,0)+MAX((Expenses!HN$21-$AB132/12)*$AA132*$F131,0)+MAX((Expenses!HN$22-$AB133/12)*$AA133*$F131,0)+MAX((Expenses!HN$23-$AB134/12)*$AA134*$F131,0)+MAX((Expenses!HN$24-$AB135/12)*$AA135*$F131,0)))))</f>
        <v>126.32963973172897</v>
      </c>
      <c r="HQ302" s="154">
        <f>IF(OR(HQ$165&lt;=EOMONTH($E131,$R131*(1-$O131)),HQ$165&gt;EOMONTH($E131,$P131*12*(1-$O131)+$Q131*12*$O131+$R131*(1-$O131))),0,IF($X131="NNN",SUM(Expenses!HO$20:HO$24)*$F131,IF($X131="FSG",0,IF($X131="MG",SUMPRODUCT(Expenses!HO$20:HO$24,$Z131:$Z135)*$F131,MAX((Expenses!HO$20-$AB131/12)*$AA131*$F131,0)+MAX((Expenses!HO$21-$AB132/12)*$AA132*$F131,0)+MAX((Expenses!HO$22-$AB133/12)*$AA133*$F131,0)+MAX((Expenses!HO$23-$AB134/12)*$AA134*$F131,0)+MAX((Expenses!HO$24-$AB135/12)*$AA135*$F131,0)))))</f>
        <v>126.55280987831785</v>
      </c>
      <c r="HR302" s="154">
        <f>IF(OR(HR$165&lt;=EOMONTH($E131,$R131*(1-$O131)),HR$165&gt;EOMONTH($E131,$P131*12*(1-$O131)+$Q131*12*$O131+$R131*(1-$O131))),0,IF($X131="NNN",SUM(Expenses!HP$20:HP$24)*$F131,IF($X131="FSG",0,IF($X131="MG",SUMPRODUCT(Expenses!HP$20:HP$24,$Z131:$Z135)*$F131,MAX((Expenses!HP$20-$AB131/12)*$AA131*$F131,0)+MAX((Expenses!HP$21-$AB132/12)*$AA132*$F131,0)+MAX((Expenses!HP$22-$AB133/12)*$AA133*$F131,0)+MAX((Expenses!HP$23-$AB134/12)*$AA134*$F131,0)+MAX((Expenses!HP$24-$AB135/12)*$AA135*$F131,0)))))</f>
        <v>126.77653042269334</v>
      </c>
      <c r="HS302" s="154">
        <f>IF(OR(HS$165&lt;=EOMONTH($E131,$R131*(1-$O131)),HS$165&gt;EOMONTH($E131,$P131*12*(1-$O131)+$Q131*12*$O131+$R131*(1-$O131))),0,IF($X131="NNN",SUM(Expenses!HQ$20:HQ$24)*$F131,IF($X131="FSG",0,IF($X131="MG",SUMPRODUCT(Expenses!HQ$20:HQ$24,$Z131:$Z135)*$F131,MAX((Expenses!HQ$20-$AB131/12)*$AA131*$F131,0)+MAX((Expenses!HQ$21-$AB132/12)*$AA132*$F131,0)+MAX((Expenses!HQ$22-$AB133/12)*$AA133*$F131,0)+MAX((Expenses!HQ$23-$AB134/12)*$AA134*$F131,0)+MAX((Expenses!HQ$24-$AB135/12)*$AA135*$F131,0)))))</f>
        <v>127.00080272228485</v>
      </c>
      <c r="HT302" s="154">
        <f>IF(OR(HT$165&lt;=EOMONTH($E131,$R131*(1-$O131)),HT$165&gt;EOMONTH($E131,$P131*12*(1-$O131)+$Q131*12*$O131+$R131*(1-$O131))),0,IF($X131="NNN",SUM(Expenses!HR$20:HR$24)*$F131,IF($X131="FSG",0,IF($X131="MG",SUMPRODUCT(Expenses!HR$20:HR$24,$Z131:$Z135)*$F131,MAX((Expenses!HR$20-$AB131/12)*$AA131*$F131,0)+MAX((Expenses!HR$21-$AB132/12)*$AA132*$F131,0)+MAX((Expenses!HR$22-$AB133/12)*$AA133*$F131,0)+MAX((Expenses!HR$23-$AB134/12)*$AA134*$F131,0)+MAX((Expenses!HR$24-$AB135/12)*$AA135*$F131,0)))))</f>
        <v>127.22562813786962</v>
      </c>
      <c r="HU302" s="154">
        <f>IF(OR(HU$165&lt;=EOMONTH($E131,$R131*(1-$O131)),HU$165&gt;EOMONTH($E131,$P131*12*(1-$O131)+$Q131*12*$O131+$R131*(1-$O131))),0,IF($X131="NNN",SUM(Expenses!HS$20:HS$24)*$F131,IF($X131="FSG",0,IF($X131="MG",SUMPRODUCT(Expenses!HS$20:HS$24,$Z131:$Z135)*$F131,MAX((Expenses!HS$20-$AB131/12)*$AA131*$F131,0)+MAX((Expenses!HS$21-$AB132/12)*$AA132*$F131,0)+MAX((Expenses!HS$22-$AB133/12)*$AA133*$F131,0)+MAX((Expenses!HS$23-$AB134/12)*$AA134*$F131,0)+MAX((Expenses!HS$24-$AB135/12)*$AA135*$F131,0)))))</f>
        <v>127.45100803358092</v>
      </c>
      <c r="HV302" s="154">
        <f>IF(OR(HV$165&lt;=EOMONTH($E131,$R131*(1-$O131)),HV$165&gt;EOMONTH($E131,$P131*12*(1-$O131)+$Q131*12*$O131+$R131*(1-$O131))),0,IF($X131="NNN",SUM(Expenses!HT$20:HT$24)*$F131,IF($X131="FSG",0,IF($X131="MG",SUMPRODUCT(Expenses!HT$20:HT$24,$Z131:$Z135)*$F131,MAX((Expenses!HT$20-$AB131/12)*$AA131*$F131,0)+MAX((Expenses!HT$21-$AB132/12)*$AA132*$F131,0)+MAX((Expenses!HT$22-$AB133/12)*$AA133*$F131,0)+MAX((Expenses!HT$23-$AB134/12)*$AA134*$F131,0)+MAX((Expenses!HT$24-$AB135/12)*$AA135*$F131,0)))))</f>
        <v>127.67694377691625</v>
      </c>
      <c r="HW302" s="154">
        <f>IF(OR(HW$165&lt;=EOMONTH($E131,$R131*(1-$O131)),HW$165&gt;EOMONTH($E131,$P131*12*(1-$O131)+$Q131*12*$O131+$R131*(1-$O131))),0,IF($X131="NNN",SUM(Expenses!HU$20:HU$24)*$F131,IF($X131="FSG",0,IF($X131="MG",SUMPRODUCT(Expenses!HU$20:HU$24,$Z131:$Z135)*$F131,MAX((Expenses!HU$20-$AB131/12)*$AA131*$F131,0)+MAX((Expenses!HU$21-$AB132/12)*$AA132*$F131,0)+MAX((Expenses!HU$22-$AB133/12)*$AA133*$F131,0)+MAX((Expenses!HU$23-$AB134/12)*$AA134*$F131,0)+MAX((Expenses!HU$24-$AB135/12)*$AA135*$F131,0)))))</f>
        <v>127.90343673874587</v>
      </c>
      <c r="HX302" s="154">
        <f>IF(OR(HX$165&lt;=EOMONTH($E131,$R131*(1-$O131)),HX$165&gt;EOMONTH($E131,$P131*12*(1-$O131)+$Q131*12*$O131+$R131*(1-$O131))),0,IF($X131="NNN",SUM(Expenses!HV$20:HV$24)*$F131,IF($X131="FSG",0,IF($X131="MG",SUMPRODUCT(Expenses!HV$20:HV$24,$Z131:$Z135)*$F131,MAX((Expenses!HV$20-$AB131/12)*$AA131*$F131,0)+MAX((Expenses!HV$21-$AB132/12)*$AA132*$F131,0)+MAX((Expenses!HV$22-$AB133/12)*$AA133*$F131,0)+MAX((Expenses!HV$23-$AB134/12)*$AA134*$F131,0)+MAX((Expenses!HV$24-$AB135/12)*$AA135*$F131,0)))))</f>
        <v>129.20570917410399</v>
      </c>
      <c r="HY302" s="154">
        <f>IF(OR(HY$165&lt;=EOMONTH($E131,$R131*(1-$O131)),HY$165&gt;EOMONTH($E131,$P131*12*(1-$O131)+$Q131*12*$O131+$R131*(1-$O131))),0,IF($X131="NNN",SUM(Expenses!HW$20:HW$24)*$F131,IF($X131="FSG",0,IF($X131="MG",SUMPRODUCT(Expenses!HW$20:HW$24,$Z131:$Z135)*$F131,MAX((Expenses!HW$20-$AB131/12)*$AA131*$F131,0)+MAX((Expenses!HW$21-$AB132/12)*$AA132*$F131,0)+MAX((Expenses!HW$22-$AB133/12)*$AA133*$F131,0)+MAX((Expenses!HW$23-$AB134/12)*$AA134*$F131,0)+MAX((Expenses!HW$24-$AB135/12)*$AA135*$F131,0)))))</f>
        <v>129.43332069906481</v>
      </c>
      <c r="HZ302" s="154">
        <f>IF(OR(HZ$165&lt;=EOMONTH($E131,$R131*(1-$O131)),HZ$165&gt;EOMONTH($E131,$P131*12*(1-$O131)+$Q131*12*$O131+$R131*(1-$O131))),0,IF($X131="NNN",SUM(Expenses!HX$20:HX$24)*$F131,IF($X131="FSG",0,IF($X131="MG",SUMPRODUCT(Expenses!HX$20:HX$24,$Z131:$Z135)*$F131,MAX((Expenses!HX$20-$AB131/12)*$AA131*$F131,0)+MAX((Expenses!HX$21-$AB132/12)*$AA132*$F131,0)+MAX((Expenses!HX$22-$AB133/12)*$AA133*$F131,0)+MAX((Expenses!HX$23-$AB134/12)*$AA134*$F131,0)+MAX((Expenses!HX$24-$AB135/12)*$AA135*$F131,0)))))</f>
        <v>129.66149357544947</v>
      </c>
      <c r="IA302" s="154">
        <f>IF(OR(IA$165&lt;=EOMONTH($E131,$R131*(1-$O131)),IA$165&gt;EOMONTH($E131,$P131*12*(1-$O131)+$Q131*12*$O131+$R131*(1-$O131))),0,IF($X131="NNN",SUM(Expenses!HY$20:HY$24)*$F131,IF($X131="FSG",0,IF($X131="MG",SUMPRODUCT(Expenses!HY$20:HY$24,$Z131:$Z135)*$F131,MAX((Expenses!HY$20-$AB131/12)*$AA131*$F131,0)+MAX((Expenses!HY$21-$AB132/12)*$AA132*$F131,0)+MAX((Expenses!HY$22-$AB133/12)*$AA133*$F131,0)+MAX((Expenses!HY$23-$AB134/12)*$AA134*$F131,0)+MAX((Expenses!HY$24-$AB135/12)*$AA135*$F131,0)))))</f>
        <v>129.89022918770203</v>
      </c>
      <c r="IB302" s="154">
        <f>IF(OR(IB$165&lt;=EOMONTH($E131,$R131*(1-$O131)),IB$165&gt;EOMONTH($E131,$P131*12*(1-$O131)+$Q131*12*$O131+$R131*(1-$O131))),0,IF($X131="NNN",SUM(Expenses!HZ$20:HZ$24)*$F131,IF($X131="FSG",0,IF($X131="MG",SUMPRODUCT(Expenses!HZ$20:HZ$24,$Z131:$Z135)*$F131,MAX((Expenses!HZ$20-$AB131/12)*$AA131*$F131,0)+MAX((Expenses!HZ$21-$AB132/12)*$AA132*$F131,0)+MAX((Expenses!HZ$22-$AB133/12)*$AA133*$F131,0)+MAX((Expenses!HZ$23-$AB134/12)*$AA134*$F131,0)+MAX((Expenses!HZ$24-$AB135/12)*$AA135*$F131,0)))))</f>
        <v>130.11952892368092</v>
      </c>
      <c r="IC302" s="154">
        <f>IF(OR(IC$165&lt;=EOMONTH($E131,$R131*(1-$O131)),IC$165&gt;EOMONTH($E131,$P131*12*(1-$O131)+$Q131*12*$O131+$R131*(1-$O131))),0,IF($X131="NNN",SUM(Expenses!IA$20:IA$24)*$F131,IF($X131="FSG",0,IF($X131="MG",SUMPRODUCT(Expenses!IA$20:IA$24,$Z131:$Z135)*$F131,MAX((Expenses!IA$20-$AB131/12)*$AA131*$F131,0)+MAX((Expenses!IA$21-$AB132/12)*$AA132*$F131,0)+MAX((Expenses!IA$22-$AB133/12)*$AA133*$F131,0)+MAX((Expenses!IA$23-$AB134/12)*$AA134*$F131,0)+MAX((Expenses!IA$24-$AB135/12)*$AA135*$F131,0)))))</f>
        <v>130.34939417466745</v>
      </c>
      <c r="ID302" s="154">
        <f>IF(OR(ID$165&lt;=EOMONTH($E131,$R131*(1-$O131)),ID$165&gt;EOMONTH($E131,$P131*12*(1-$O131)+$Q131*12*$O131+$R131*(1-$O131))),0,IF($X131="NNN",SUM(Expenses!IB$20:IB$24)*$F131,IF($X131="FSG",0,IF($X131="MG",SUMPRODUCT(Expenses!IB$20:IB$24,$Z131:$Z135)*$F131,MAX((Expenses!IB$20-$AB131/12)*$AA131*$F131,0)+MAX((Expenses!IB$21-$AB132/12)*$AA132*$F131,0)+MAX((Expenses!IB$22-$AB133/12)*$AA133*$F131,0)+MAX((Expenses!IB$23-$AB134/12)*$AA134*$F131,0)+MAX((Expenses!IB$24-$AB135/12)*$AA135*$F131,0)))))</f>
        <v>130.57982633537421</v>
      </c>
      <c r="IE302" s="154">
        <f>IF(OR(IE$165&lt;=EOMONTH($E131,$R131*(1-$O131)),IE$165&gt;EOMONTH($E131,$P131*12*(1-$O131)+$Q131*12*$O131+$R131*(1-$O131))),0,IF($X131="NNN",SUM(Expenses!IC$20:IC$24)*$F131,IF($X131="FSG",0,IF($X131="MG",SUMPRODUCT(Expenses!IC$20:IC$24,$Z131:$Z135)*$F131,MAX((Expenses!IC$20-$AB131/12)*$AA131*$F131,0)+MAX((Expenses!IC$21-$AB132/12)*$AA132*$F131,0)+MAX((Expenses!IC$22-$AB133/12)*$AA133*$F131,0)+MAX((Expenses!IC$23-$AB134/12)*$AA134*$F131,0)+MAX((Expenses!IC$24-$AB135/12)*$AA135*$F131,0)))))</f>
        <v>130.81082680395349</v>
      </c>
      <c r="IF302" s="154">
        <f>IF(OR(IF$165&lt;=EOMONTH($E131,$R131*(1-$O131)),IF$165&gt;EOMONTH($E131,$P131*12*(1-$O131)+$Q131*12*$O131+$R131*(1-$O131))),0,IF($X131="NNN",SUM(Expenses!ID$20:ID$24)*$F131,IF($X131="FSG",0,IF($X131="MG",SUMPRODUCT(Expenses!ID$20:ID$24,$Z131:$Z135)*$F131,MAX((Expenses!ID$20-$AB131/12)*$AA131*$F131,0)+MAX((Expenses!ID$21-$AB132/12)*$AA132*$F131,0)+MAX((Expenses!ID$22-$AB133/12)*$AA133*$F131,0)+MAX((Expenses!ID$23-$AB134/12)*$AA134*$F131,0)+MAX((Expenses!ID$24-$AB135/12)*$AA135*$F131,0)))))</f>
        <v>131.04239698200578</v>
      </c>
      <c r="IG302" s="154">
        <f>IF(OR(IG$165&lt;=EOMONTH($E131,$R131*(1-$O131)),IG$165&gt;EOMONTH($E131,$P131*12*(1-$O131)+$Q131*12*$O131+$R131*(1-$O131))),0,IF($X131="NNN",SUM(Expenses!IE$20:IE$24)*$F131,IF($X131="FSG",0,IF($X131="MG",SUMPRODUCT(Expenses!IE$20:IE$24,$Z131:$Z135)*$F131,MAX((Expenses!IE$20-$AB131/12)*$AA131*$F131,0)+MAX((Expenses!IE$21-$AB132/12)*$AA132*$F131,0)+MAX((Expenses!IE$22-$AB133/12)*$AA133*$F131,0)+MAX((Expenses!IE$23-$AB134/12)*$AA134*$F131,0)+MAX((Expenses!IE$24-$AB135/12)*$AA135*$F131,0)))))</f>
        <v>131.27453827458839</v>
      </c>
      <c r="IH302" s="154">
        <f>IF(OR(IH$165&lt;=EOMONTH($E131,$R131*(1-$O131)),IH$165&gt;EOMONTH($E131,$P131*12*(1-$O131)+$Q131*12*$O131+$R131*(1-$O131))),0,IF($X131="NNN",SUM(Expenses!IF$20:IF$24)*$F131,IF($X131="FSG",0,IF($X131="MG",SUMPRODUCT(Expenses!IF$20:IF$24,$Z131:$Z135)*$F131,MAX((Expenses!IF$20-$AB131/12)*$AA131*$F131,0)+MAX((Expenses!IF$21-$AB132/12)*$AA132*$F131,0)+MAX((Expenses!IF$22-$AB133/12)*$AA133*$F131,0)+MAX((Expenses!IF$23-$AB134/12)*$AA134*$F131,0)+MAX((Expenses!IF$24-$AB135/12)*$AA135*$F131,0)))))</f>
        <v>131.5072520902238</v>
      </c>
      <c r="II302" s="154">
        <f>IF(OR(II$165&lt;=EOMONTH($E131,$R131*(1-$O131)),II$165&gt;EOMONTH($E131,$P131*12*(1-$O131)+$Q131*12*$O131+$R131*(1-$O131))),0,IF($X131="NNN",SUM(Expenses!IG$20:IG$24)*$F131,IF($X131="FSG",0,IF($X131="MG",SUMPRODUCT(Expenses!IG$20:IG$24,$Z131:$Z135)*$F131,MAX((Expenses!IG$20-$AB131/12)*$AA131*$F131,0)+MAX((Expenses!IG$21-$AB132/12)*$AA132*$F131,0)+MAX((Expenses!IG$22-$AB133/12)*$AA133*$F131,0)+MAX((Expenses!IG$23-$AB134/12)*$AA134*$F131,0)+MAX((Expenses!IG$24-$AB135/12)*$AA135*$F131,0)))))</f>
        <v>131.7405398409083</v>
      </c>
      <c r="IJ302" s="154">
        <f>IF(OR(IJ$165&lt;=EOMONTH($E131,$R131*(1-$O131)),IJ$165&gt;EOMONTH($E131,$P131*12*(1-$O131)+$Q131*12*$O131+$R131*(1-$O131))),0,IF($X131="NNN",SUM(Expenses!IH$20:IH$24)*$F131,IF($X131="FSG",0,IF($X131="MG",SUMPRODUCT(Expenses!IH$20:IH$24,$Z131:$Z135)*$F131,MAX((Expenses!IH$20-$AB131/12)*$AA131*$F131,0)+MAX((Expenses!IH$21-$AB132/12)*$AA132*$F131,0)+MAX((Expenses!IH$22-$AB133/12)*$AA133*$F131,0)+MAX((Expenses!IH$23-$AB134/12)*$AA134*$F131,0)+MAX((Expenses!IH$24-$AB135/12)*$AA135*$F131,0)))))</f>
        <v>133.08188044932717</v>
      </c>
      <c r="IK302" s="154">
        <f>IF(OR(IK$165&lt;=EOMONTH($E131,$R131*(1-$O131)),IK$165&gt;EOMONTH($E131,$P131*12*(1-$O131)+$Q131*12*$O131+$R131*(1-$O131))),0,IF($X131="NNN",SUM(Expenses!II$20:II$24)*$F131,IF($X131="FSG",0,IF($X131="MG",SUMPRODUCT(Expenses!II$20:II$24,$Z131:$Z135)*$F131,MAX((Expenses!II$20-$AB131/12)*$AA131*$F131,0)+MAX((Expenses!II$21-$AB132/12)*$AA132*$F131,0)+MAX((Expenses!II$22-$AB133/12)*$AA133*$F131,0)+MAX((Expenses!II$23-$AB134/12)*$AA134*$F131,0)+MAX((Expenses!II$24-$AB135/12)*$AA135*$F131,0)))))</f>
        <v>133.31632032003682</v>
      </c>
      <c r="IL302" s="154">
        <f>IF(OR(IL$165&lt;=EOMONTH($E131,$R131*(1-$O131)),IL$165&gt;EOMONTH($E131,$P131*12*(1-$O131)+$Q131*12*$O131+$R131*(1-$O131))),0,IF($X131="NNN",SUM(Expenses!IJ$20:IJ$24)*$F131,IF($X131="FSG",0,IF($X131="MG",SUMPRODUCT(Expenses!IJ$20:IJ$24,$Z131:$Z135)*$F131,MAX((Expenses!IJ$20-$AB131/12)*$AA131*$F131,0)+MAX((Expenses!IJ$21-$AB132/12)*$AA132*$F131,0)+MAX((Expenses!IJ$22-$AB133/12)*$AA133*$F131,0)+MAX((Expenses!IJ$23-$AB134/12)*$AA134*$F131,0)+MAX((Expenses!IJ$24-$AB135/12)*$AA135*$F131,0)))))</f>
        <v>133.55133838271303</v>
      </c>
      <c r="IM302" s="154">
        <f>IF(OR(IM$165&lt;=EOMONTH($E131,$R131*(1-$O131)),IM$165&gt;EOMONTH($E131,$P131*12*(1-$O131)+$Q131*12*$O131+$R131*(1-$O131))),0,IF($X131="NNN",SUM(Expenses!IK$20:IK$24)*$F131,IF($X131="FSG",0,IF($X131="MG",SUMPRODUCT(Expenses!IK$20:IK$24,$Z131:$Z135)*$F131,MAX((Expenses!IK$20-$AB131/12)*$AA131*$F131,0)+MAX((Expenses!IK$21-$AB132/12)*$AA132*$F131,0)+MAX((Expenses!IK$22-$AB133/12)*$AA133*$F131,0)+MAX((Expenses!IK$23-$AB134/12)*$AA134*$F131,0)+MAX((Expenses!IK$24-$AB135/12)*$AA135*$F131,0)))))</f>
        <v>133.78693606333314</v>
      </c>
      <c r="IN302" s="154">
        <f>IF(OR(IN$165&lt;=EOMONTH($E131,$R131*(1-$O131)),IN$165&gt;EOMONTH($E131,$P131*12*(1-$O131)+$Q131*12*$O131+$R131*(1-$O131))),0,IF($X131="NNN",SUM(Expenses!IL$20:IL$24)*$F131,IF($X131="FSG",0,IF($X131="MG",SUMPRODUCT(Expenses!IL$20:IL$24,$Z131:$Z135)*$F131,MAX((Expenses!IL$20-$AB131/12)*$AA131*$F131,0)+MAX((Expenses!IL$21-$AB132/12)*$AA132*$F131,0)+MAX((Expenses!IL$22-$AB133/12)*$AA133*$F131,0)+MAX((Expenses!IL$23-$AB134/12)*$AA134*$F131,0)+MAX((Expenses!IL$24-$AB135/12)*$AA135*$F131,0)))))</f>
        <v>134.02311479139141</v>
      </c>
      <c r="IO302" s="154">
        <f>IF(OR(IO$165&lt;=EOMONTH($E131,$R131*(1-$O131)),IO$165&gt;EOMONTH($E131,$P131*12*(1-$O131)+$Q131*12*$O131+$R131*(1-$O131))),0,IF($X131="NNN",SUM(Expenses!IM$20:IM$24)*$F131,IF($X131="FSG",0,IF($X131="MG",SUMPRODUCT(Expenses!IM$20:IM$24,$Z131:$Z135)*$F131,MAX((Expenses!IM$20-$AB131/12)*$AA131*$F131,0)+MAX((Expenses!IM$21-$AB132/12)*$AA132*$F131,0)+MAX((Expenses!IM$22-$AB133/12)*$AA133*$F131,0)+MAX((Expenses!IM$23-$AB134/12)*$AA134*$F131,0)+MAX((Expenses!IM$24-$AB135/12)*$AA135*$F131,0)))))</f>
        <v>134.25987599990756</v>
      </c>
      <c r="IP302" s="154">
        <f>IF(OR(IP$165&lt;=EOMONTH($E131,$R131*(1-$O131)),IP$165&gt;EOMONTH($E131,$P131*12*(1-$O131)+$Q131*12*$O131+$R131*(1-$O131))),0,IF($X131="NNN",SUM(Expenses!IN$20:IN$24)*$F131,IF($X131="FSG",0,IF($X131="MG",SUMPRODUCT(Expenses!IN$20:IN$24,$Z131:$Z135)*$F131,MAX((Expenses!IN$20-$AB131/12)*$AA131*$F131,0)+MAX((Expenses!IN$21-$AB132/12)*$AA132*$F131,0)+MAX((Expenses!IN$22-$AB133/12)*$AA133*$F131,0)+MAX((Expenses!IN$23-$AB134/12)*$AA134*$F131,0)+MAX((Expenses!IN$24-$AB135/12)*$AA135*$F131,0)))))</f>
        <v>134.49722112543552</v>
      </c>
      <c r="IQ302" s="154">
        <f>IF(OR(IQ$165&lt;=EOMONTH($E131,$R131*(1-$O131)),IQ$165&gt;EOMONTH($E131,$P131*12*(1-$O131)+$Q131*12*$O131+$R131*(1-$O131))),0,IF($X131="NNN",SUM(Expenses!IO$20:IO$24)*$F131,IF($X131="FSG",0,IF($X131="MG",SUMPRODUCT(Expenses!IO$20:IO$24,$Z131:$Z135)*$F131,MAX((Expenses!IO$20-$AB131/12)*$AA131*$F131,0)+MAX((Expenses!IO$21-$AB132/12)*$AA132*$F131,0)+MAX((Expenses!IO$22-$AB133/12)*$AA133*$F131,0)+MAX((Expenses!IO$23-$AB134/12)*$AA134*$F131,0)+MAX((Expenses!IO$24-$AB135/12)*$AA135*$F131,0)))))</f>
        <v>134.73515160807216</v>
      </c>
      <c r="IR302" s="154">
        <f>IF(OR(IR$165&lt;=EOMONTH($E131,$R131*(1-$O131)),IR$165&gt;EOMONTH($E131,$P131*12*(1-$O131)+$Q131*12*$O131+$R131*(1-$O131))),0,IF($X131="NNN",SUM(Expenses!IP$20:IP$24)*$F131,IF($X131="FSG",0,IF($X131="MG",SUMPRODUCT(Expenses!IP$20:IP$24,$Z131:$Z135)*$F131,MAX((Expenses!IP$20-$AB131/12)*$AA131*$F131,0)+MAX((Expenses!IP$21-$AB132/12)*$AA132*$F131,0)+MAX((Expenses!IP$22-$AB133/12)*$AA133*$F131,0)+MAX((Expenses!IP$23-$AB134/12)*$AA134*$F131,0)+MAX((Expenses!IP$24-$AB135/12)*$AA135*$F131,0)))))</f>
        <v>134.97366889146602</v>
      </c>
      <c r="IS302" s="154">
        <f>IF(OR(IS$165&lt;=EOMONTH($E131,$R131*(1-$O131)),IS$165&gt;EOMONTH($E131,$P131*12*(1-$O131)+$Q131*12*$O131+$R131*(1-$O131))),0,IF($X131="NNN",SUM(Expenses!IQ$20:IQ$24)*$F131,IF($X131="FSG",0,IF($X131="MG",SUMPRODUCT(Expenses!IQ$20:IQ$24,$Z131:$Z135)*$F131,MAX((Expenses!IQ$20-$AB131/12)*$AA131*$F131,0)+MAX((Expenses!IQ$21-$AB132/12)*$AA132*$F131,0)+MAX((Expenses!IQ$22-$AB133/12)*$AA133*$F131,0)+MAX((Expenses!IQ$23-$AB134/12)*$AA134*$F131,0)+MAX((Expenses!IQ$24-$AB135/12)*$AA135*$F131,0)))))</f>
        <v>135.21277442282613</v>
      </c>
      <c r="IT302" s="154">
        <f>IF(OR(IT$165&lt;=EOMONTH($E131,$R131*(1-$O131)),IT$165&gt;EOMONTH($E131,$P131*12*(1-$O131)+$Q131*12*$O131+$R131*(1-$O131))),0,IF($X131="NNN",SUM(Expenses!IR$20:IR$24)*$F131,IF($X131="FSG",0,IF($X131="MG",SUMPRODUCT(Expenses!IR$20:IR$24,$Z131:$Z135)*$F131,MAX((Expenses!IR$20-$AB131/12)*$AA131*$F131,0)+MAX((Expenses!IR$21-$AB132/12)*$AA132*$F131,0)+MAX((Expenses!IR$22-$AB133/12)*$AA133*$F131,0)+MAX((Expenses!IR$23-$AB134/12)*$AA134*$F131,0)+MAX((Expenses!IR$24-$AB135/12)*$AA135*$F131,0)))))</f>
        <v>135.4524696529306</v>
      </c>
      <c r="IU302" s="154">
        <f>IF(OR(IU$165&lt;=EOMONTH($E131,$R131*(1-$O131)),IU$165&gt;EOMONTH($E131,$P131*12*(1-$O131)+$Q131*12*$O131+$R131*(1-$O131))),0,IF($X131="NNN",SUM(Expenses!IS$20:IS$24)*$F131,IF($X131="FSG",0,IF($X131="MG",SUMPRODUCT(Expenses!IS$20:IS$24,$Z131:$Z135)*$F131,MAX((Expenses!IS$20-$AB131/12)*$AA131*$F131,0)+MAX((Expenses!IS$21-$AB132/12)*$AA132*$F131,0)+MAX((Expenses!IS$22-$AB133/12)*$AA133*$F131,0)+MAX((Expenses!IS$23-$AB134/12)*$AA134*$F131,0)+MAX((Expenses!IS$24-$AB135/12)*$AA135*$F131,0)))))</f>
        <v>135.69275603613565</v>
      </c>
      <c r="IV302" s="154">
        <f>IF(OR(IV$165&lt;=EOMONTH($E131,$R131*(1-$O131)),IV$165&gt;EOMONTH($E131,$P131*12*(1-$O131)+$Q131*12*$O131+$R131*(1-$O131))),0,IF($X131="NNN",SUM(Expenses!IT$20:IT$24)*$F131,IF($X131="FSG",0,IF($X131="MG",SUMPRODUCT(Expenses!IT$20:IT$24,$Z131:$Z135)*$F131,MAX((Expenses!IT$20-$AB131/12)*$AA131*$F131,0)+MAX((Expenses!IT$21-$AB132/12)*$AA132*$F131,0)+MAX((Expenses!IT$22-$AB133/12)*$AA133*$F131,0)+MAX((Expenses!IT$23-$AB134/12)*$AA134*$F131,0)+MAX((Expenses!IT$24-$AB135/12)*$AA135*$F131,0)))))</f>
        <v>137.07433686280706</v>
      </c>
      <c r="IW302" s="154">
        <f>IF(OR(IW$165&lt;=EOMONTH($E131,$R131*(1-$O131)),IW$165&gt;EOMONTH($E131,$P131*12*(1-$O131)+$Q131*12*$O131+$R131*(1-$O131))),0,IF($X131="NNN",SUM(Expenses!IU$20:IU$24)*$F131,IF($X131="FSG",0,IF($X131="MG",SUMPRODUCT(Expenses!IU$20:IU$24,$Z131:$Z135)*$F131,MAX((Expenses!IU$20-$AB131/12)*$AA131*$F131,0)+MAX((Expenses!IU$21-$AB132/12)*$AA132*$F131,0)+MAX((Expenses!IU$22-$AB133/12)*$AA133*$F131,0)+MAX((Expenses!IU$23-$AB134/12)*$AA134*$F131,0)+MAX((Expenses!IU$24-$AB135/12)*$AA135*$F131,0)))))</f>
        <v>137.31580992963802</v>
      </c>
      <c r="IX302" s="154">
        <f>IF(OR(IX$165&lt;=EOMONTH($E131,$R131*(1-$O131)),IX$165&gt;EOMONTH($E131,$P131*12*(1-$O131)+$Q131*12*$O131+$R131*(1-$O131))),0,IF($X131="NNN",SUM(Expenses!IV$20:IV$24)*$F131,IF($X131="FSG",0,IF($X131="MG",SUMPRODUCT(Expenses!IV$20:IV$24,$Z131:$Z135)*$F131,MAX((Expenses!IV$20-$AB131/12)*$AA131*$F131,0)+MAX((Expenses!IV$21-$AB132/12)*$AA132*$F131,0)+MAX((Expenses!IV$22-$AB133/12)*$AA133*$F131,0)+MAX((Expenses!IV$23-$AB134/12)*$AA134*$F131,0)+MAX((Expenses!IV$24-$AB135/12)*$AA135*$F131,0)))))</f>
        <v>137.55787853419449</v>
      </c>
      <c r="IY302" s="154">
        <f>IF(OR(IY$165&lt;=EOMONTH($E131,$R131*(1-$O131)),IY$165&gt;EOMONTH($E131,$P131*12*(1-$O131)+$Q131*12*$O131+$R131*(1-$O131))),0,IF($X131="NNN",SUM(Expenses!IW$20:IW$24)*$F131,IF($X131="FSG",0,IF($X131="MG",SUMPRODUCT(Expenses!IW$20:IW$24,$Z131:$Z135)*$F131,MAX((Expenses!IW$20-$AB131/12)*$AA131*$F131,0)+MAX((Expenses!IW$21-$AB132/12)*$AA132*$F131,0)+MAX((Expenses!IW$22-$AB133/12)*$AA133*$F131,0)+MAX((Expenses!IW$23-$AB134/12)*$AA134*$F131,0)+MAX((Expenses!IW$24-$AB135/12)*$AA135*$F131,0)))))</f>
        <v>137.80054414523323</v>
      </c>
      <c r="IZ302" s="154">
        <f>IF(OR(IZ$165&lt;=EOMONTH($E131,$R131*(1-$O131)),IZ$165&gt;EOMONTH($E131,$P131*12*(1-$O131)+$Q131*12*$O131+$R131*(1-$O131))),0,IF($X131="NNN",SUM(Expenses!IX$20:IX$24)*$F131,IF($X131="FSG",0,IF($X131="MG",SUMPRODUCT(Expenses!IX$20:IX$24,$Z131:$Z135)*$F131,MAX((Expenses!IX$20-$AB131/12)*$AA131*$F131,0)+MAX((Expenses!IX$21-$AB132/12)*$AA132*$F131,0)+MAX((Expenses!IX$22-$AB133/12)*$AA133*$F131,0)+MAX((Expenses!IX$23-$AB134/12)*$AA134*$F131,0)+MAX((Expenses!IX$24-$AB135/12)*$AA135*$F131,0)))))</f>
        <v>138.04380823513327</v>
      </c>
      <c r="JA302" s="154">
        <f>IF(OR(JA$165&lt;=EOMONTH($E131,$R131*(1-$O131)),JA$165&gt;EOMONTH($E131,$P131*12*(1-$O131)+$Q131*12*$O131+$R131*(1-$O131))),0,IF($X131="NNN",SUM(Expenses!IY$20:IY$24)*$F131,IF($X131="FSG",0,IF($X131="MG",SUMPRODUCT(Expenses!IY$20:IY$24,$Z131:$Z135)*$F131,MAX((Expenses!IY$20-$AB131/12)*$AA131*$F131,0)+MAX((Expenses!IY$21-$AB132/12)*$AA132*$F131,0)+MAX((Expenses!IY$22-$AB133/12)*$AA133*$F131,0)+MAX((Expenses!IY$23-$AB134/12)*$AA134*$F131,0)+MAX((Expenses!IY$24-$AB135/12)*$AA135*$F131,0)))))</f>
        <v>138.28767227990485</v>
      </c>
      <c r="JB302" s="154">
        <f>IF(OR(JB$165&lt;=EOMONTH($E131,$R131*(1-$O131)),JB$165&gt;EOMONTH($E131,$P131*12*(1-$O131)+$Q131*12*$O131+$R131*(1-$O131))),0,IF($X131="NNN",SUM(Expenses!IZ$20:IZ$24)*$F131,IF($X131="FSG",0,IF($X131="MG",SUMPRODUCT(Expenses!IZ$20:IZ$24,$Z131:$Z135)*$F131,MAX((Expenses!IZ$20-$AB131/12)*$AA131*$F131,0)+MAX((Expenses!IZ$21-$AB132/12)*$AA132*$F131,0)+MAX((Expenses!IZ$22-$AB133/12)*$AA133*$F131,0)+MAX((Expenses!IZ$23-$AB134/12)*$AA134*$F131,0)+MAX((Expenses!IZ$24-$AB135/12)*$AA135*$F131,0)))))</f>
        <v>138.53213775919863</v>
      </c>
      <c r="JC302" s="154">
        <f>IF(OR(JC$165&lt;=EOMONTH($E131,$R131*(1-$O131)),JC$165&gt;EOMONTH($E131,$P131*12*(1-$O131)+$Q131*12*$O131+$R131*(1-$O131))),0,IF($X131="NNN",SUM(Expenses!JA$20:JA$24)*$F131,IF($X131="FSG",0,IF($X131="MG",SUMPRODUCT(Expenses!JA$20:JA$24,$Z131:$Z135)*$F131,MAX((Expenses!JA$20-$AB131/12)*$AA131*$F131,0)+MAX((Expenses!JA$21-$AB132/12)*$AA132*$F131,0)+MAX((Expenses!JA$22-$AB133/12)*$AA133*$F131,0)+MAX((Expenses!JA$23-$AB134/12)*$AA134*$F131,0)+MAX((Expenses!JA$24-$AB135/12)*$AA135*$F131,0)))))</f>
        <v>138.77720615631441</v>
      </c>
      <c r="JD302" s="154">
        <f>IF(OR(JD$165&lt;=EOMONTH($E131,$R131*(1-$O131)),JD$165&gt;EOMONTH($E131,$P131*12*(1-$O131)+$Q131*12*$O131+$R131*(1-$O131))),0,IF($X131="NNN",SUM(Expenses!JB$20:JB$24)*$F131,IF($X131="FSG",0,IF($X131="MG",SUMPRODUCT(Expenses!JB$20:JB$24,$Z131:$Z135)*$F131,MAX((Expenses!JB$20-$AB131/12)*$AA131*$F131,0)+MAX((Expenses!JB$21-$AB132/12)*$AA132*$F131,0)+MAX((Expenses!JB$22-$AB133/12)*$AA133*$F131,0)+MAX((Expenses!JB$23-$AB134/12)*$AA134*$F131,0)+MAX((Expenses!JB$24-$AB135/12)*$AA135*$F131,0)))))</f>
        <v>139.0228789582101</v>
      </c>
      <c r="JE302" s="154">
        <f>IF(OR(JE$165&lt;=EOMONTH($E131,$R131*(1-$O131)),JE$165&gt;EOMONTH($E131,$P131*12*(1-$O131)+$Q131*12*$O131+$R131*(1-$O131))),0,IF($X131="NNN",SUM(Expenses!JC$20:JC$24)*$F131,IF($X131="FSG",0,IF($X131="MG",SUMPRODUCT(Expenses!JC$20:JC$24,$Z131:$Z135)*$F131,MAX((Expenses!JC$20-$AB131/12)*$AA131*$F131,0)+MAX((Expenses!JC$21-$AB132/12)*$AA132*$F131,0)+MAX((Expenses!JC$22-$AB133/12)*$AA133*$F131,0)+MAX((Expenses!JC$23-$AB134/12)*$AA134*$F131,0)+MAX((Expenses!JC$24-$AB135/12)*$AA135*$F131,0)))))</f>
        <v>139.26915765551101</v>
      </c>
      <c r="JF302" s="154">
        <f>IF(OR(JF$165&lt;=EOMONTH($E131,$R131*(1-$O131)),JF$165&gt;EOMONTH($E131,$P131*12*(1-$O131)+$Q131*12*$O131+$R131*(1-$O131))),0,IF($X131="NNN",SUM(Expenses!JD$20:JD$24)*$F131,IF($X131="FSG",0,IF($X131="MG",SUMPRODUCT(Expenses!JD$20:JD$24,$Z131:$Z135)*$F131,MAX((Expenses!JD$20-$AB131/12)*$AA131*$F131,0)+MAX((Expenses!JD$21-$AB132/12)*$AA132*$F131,0)+MAX((Expenses!JD$22-$AB133/12)*$AA133*$F131,0)+MAX((Expenses!JD$23-$AB134/12)*$AA134*$F131,0)+MAX((Expenses!JD$24-$AB135/12)*$AA135*$F131,0)))))</f>
        <v>139.5160437425186</v>
      </c>
      <c r="JG302" s="154">
        <f>IF(OR(JG$165&lt;=EOMONTH($E131,$R131*(1-$O131)),JG$165&gt;EOMONTH($E131,$P131*12*(1-$O131)+$Q131*12*$O131+$R131*(1-$O131))),0,IF($X131="NNN",SUM(Expenses!JE$20:JE$24)*$F131,IF($X131="FSG",0,IF($X131="MG",SUMPRODUCT(Expenses!JE$20:JE$24,$Z131:$Z135)*$F131,MAX((Expenses!JE$20-$AB131/12)*$AA131*$F131,0)+MAX((Expenses!JE$21-$AB132/12)*$AA132*$F131,0)+MAX((Expenses!JE$22-$AB133/12)*$AA133*$F131,0)+MAX((Expenses!JE$23-$AB134/12)*$AA134*$F131,0)+MAX((Expenses!JE$24-$AB135/12)*$AA135*$F131,0)))))</f>
        <v>139.7635387172198</v>
      </c>
      <c r="JH302" s="154">
        <f>IF(OR(JH$165&lt;=EOMONTH($E131,$R131*(1-$O131)),JH$165&gt;EOMONTH($E131,$P131*12*(1-$O131)+$Q131*12*$O131+$R131*(1-$O131))),0,IF($X131="NNN",SUM(Expenses!JF$20:JF$24)*$F131,IF($X131="FSG",0,IF($X131="MG",SUMPRODUCT(Expenses!JF$20:JF$24,$Z131:$Z135)*$F131,MAX((Expenses!JF$20-$AB131/12)*$AA131*$F131,0)+MAX((Expenses!JF$21-$AB132/12)*$AA132*$F131,0)+MAX((Expenses!JF$22-$AB133/12)*$AA133*$F131,0)+MAX((Expenses!JF$23-$AB134/12)*$AA134*$F131,0)+MAX((Expenses!JF$24-$AB135/12)*$AA135*$F131,0)))))</f>
        <v>141.18656696869141</v>
      </c>
      <c r="JI302" s="154">
        <f>IF(OR(JI$165&lt;=EOMONTH($E131,$R131*(1-$O131)),JI$165&gt;EOMONTH($E131,$P131*12*(1-$O131)+$Q131*12*$O131+$R131*(1-$O131))),0,IF($X131="NNN",SUM(Expenses!JG$20:JG$24)*$F131,IF($X131="FSG",0,IF($X131="MG",SUMPRODUCT(Expenses!JG$20:JG$24,$Z131:$Z135)*$F131,MAX((Expenses!JG$20-$AB131/12)*$AA131*$F131,0)+MAX((Expenses!JG$21-$AB132/12)*$AA132*$F131,0)+MAX((Expenses!JG$22-$AB133/12)*$AA133*$F131,0)+MAX((Expenses!JG$23-$AB134/12)*$AA134*$F131,0)+MAX((Expenses!JG$24-$AB135/12)*$AA135*$F131,0)))))</f>
        <v>141.43528422752726</v>
      </c>
      <c r="JJ302" s="154">
        <f>IF(OR(JJ$165&lt;=EOMONTH($E131,$R131*(1-$O131)),JJ$165&gt;EOMONTH($E131,$P131*12*(1-$O131)+$Q131*12*$O131+$R131*(1-$O131))),0,IF($X131="NNN",SUM(Expenses!JH$20:JH$24)*$F131,IF($X131="FSG",0,IF($X131="MG",SUMPRODUCT(Expenses!JH$20:JH$24,$Z131:$Z135)*$F131,MAX((Expenses!JH$20-$AB131/12)*$AA131*$F131,0)+MAX((Expenses!JH$21-$AB132/12)*$AA132*$F131,0)+MAX((Expenses!JH$22-$AB133/12)*$AA133*$F131,0)+MAX((Expenses!JH$23-$AB134/12)*$AA134*$F131,0)+MAX((Expenses!JH$24-$AB135/12)*$AA135*$F131,0)))))</f>
        <v>141.68461489022044</v>
      </c>
      <c r="JK302" s="154">
        <f>IF(OR(JK$165&lt;=EOMONTH($E131,$R131*(1-$O131)),JK$165&gt;EOMONTH($E131,$P131*12*(1-$O131)+$Q131*12*$O131+$R131*(1-$O131))),0,IF($X131="NNN",SUM(Expenses!JI$20:JI$24)*$F131,IF($X131="FSG",0,IF($X131="MG",SUMPRODUCT(Expenses!JI$20:JI$24,$Z131:$Z135)*$F131,MAX((Expenses!JI$20-$AB131/12)*$AA131*$F131,0)+MAX((Expenses!JI$21-$AB132/12)*$AA132*$F131,0)+MAX((Expenses!JI$22-$AB133/12)*$AA133*$F131,0)+MAX((Expenses!JI$23-$AB134/12)*$AA134*$F131,0)+MAX((Expenses!JI$24-$AB135/12)*$AA135*$F131,0)))))</f>
        <v>141.93456046959031</v>
      </c>
      <c r="JL302" s="154">
        <f>IF(OR(JL$165&lt;=EOMONTH($E131,$R131*(1-$O131)),JL$165&gt;EOMONTH($E131,$P131*12*(1-$O131)+$Q131*12*$O131+$R131*(1-$O131))),0,IF($X131="NNN",SUM(Expenses!JJ$20:JJ$24)*$F131,IF($X131="FSG",0,IF($X131="MG",SUMPRODUCT(Expenses!JJ$20:JJ$24,$Z131:$Z135)*$F131,MAX((Expenses!JJ$20-$AB131/12)*$AA131*$F131,0)+MAX((Expenses!JJ$21-$AB132/12)*$AA132*$F131,0)+MAX((Expenses!JJ$22-$AB133/12)*$AA133*$F131,0)+MAX((Expenses!JJ$23-$AB134/12)*$AA134*$F131,0)+MAX((Expenses!JJ$24-$AB135/12)*$AA135*$F131,0)))))</f>
        <v>142.18512248218735</v>
      </c>
      <c r="JM302" s="154">
        <f>IF(OR(JM$165&lt;=EOMONTH($E131,$R131*(1-$O131)),JM$165&gt;EOMONTH($E131,$P131*12*(1-$O131)+$Q131*12*$O131+$R131*(1-$O131))),0,IF($X131="NNN",SUM(Expenses!JK$20:JK$24)*$F131,IF($X131="FSG",0,IF($X131="MG",SUMPRODUCT(Expenses!JK$20:JK$24,$Z131:$Z135)*$F131,MAX((Expenses!JK$20-$AB131/12)*$AA131*$F131,0)+MAX((Expenses!JK$21-$AB132/12)*$AA132*$F131,0)+MAX((Expenses!JK$22-$AB133/12)*$AA133*$F131,0)+MAX((Expenses!JK$23-$AB134/12)*$AA134*$F131,0)+MAX((Expenses!JK$24-$AB135/12)*$AA135*$F131,0)))))</f>
        <v>142.43630244830211</v>
      </c>
      <c r="JN302" s="154">
        <f>IF(OR(JN$165&lt;=EOMONTH($E131,$R131*(1-$O131)),JN$165&gt;EOMONTH($E131,$P131*12*(1-$O131)+$Q131*12*$O131+$R131*(1-$O131))),0,IF($X131="NNN",SUM(Expenses!JL$20:JL$24)*$F131,IF($X131="FSG",0,IF($X131="MG",SUMPRODUCT(Expenses!JL$20:JL$24,$Z131:$Z135)*$F131,MAX((Expenses!JL$20-$AB131/12)*$AA131*$F131,0)+MAX((Expenses!JL$21-$AB132/12)*$AA132*$F131,0)+MAX((Expenses!JL$22-$AB133/12)*$AA133*$F131,0)+MAX((Expenses!JL$23-$AB134/12)*$AA134*$F131,0)+MAX((Expenses!JL$24-$AB135/12)*$AA135*$F131,0)))))</f>
        <v>142.68810189197472</v>
      </c>
      <c r="JO302" s="154">
        <f>IF(OR(JO$165&lt;=EOMONTH($E131,$R131*(1-$O131)),JO$165&gt;EOMONTH($E131,$P131*12*(1-$O131)+$Q131*12*$O131+$R131*(1-$O131))),0,IF($X131="NNN",SUM(Expenses!JM$20:JM$24)*$F131,IF($X131="FSG",0,IF($X131="MG",SUMPRODUCT(Expenses!JM$20:JM$24,$Z131:$Z135)*$F131,MAX((Expenses!JM$20-$AB131/12)*$AA131*$F131,0)+MAX((Expenses!JM$21-$AB132/12)*$AA132*$F131,0)+MAX((Expenses!JM$22-$AB133/12)*$AA133*$F131,0)+MAX((Expenses!JM$23-$AB134/12)*$AA134*$F131,0)+MAX((Expenses!JM$24-$AB135/12)*$AA135*$F131,0)))))</f>
        <v>142.94052234100394</v>
      </c>
      <c r="JP302" s="154">
        <f>IF(OR(JP$165&lt;=EOMONTH($E131,$R131*(1-$O131)),JP$165&gt;EOMONTH($E131,$P131*12*(1-$O131)+$Q131*12*$O131+$R131*(1-$O131))),0,IF($X131="NNN",SUM(Expenses!JN$20:JN$24)*$F131,IF($X131="FSG",0,IF($X131="MG",SUMPRODUCT(Expenses!JN$20:JN$24,$Z131:$Z135)*$F131,MAX((Expenses!JN$20-$AB131/12)*$AA131*$F131,0)+MAX((Expenses!JN$21-$AB132/12)*$AA132*$F131,0)+MAX((Expenses!JN$22-$AB133/12)*$AA133*$F131,0)+MAX((Expenses!JN$23-$AB134/12)*$AA134*$F131,0)+MAX((Expenses!JN$24-$AB135/12)*$AA135*$F131,0)))))</f>
        <v>143.1935653269565</v>
      </c>
      <c r="JQ302" s="154">
        <f>IF(OR(JQ$165&lt;=EOMONTH($E131,$R131*(1-$O131)),JQ$165&gt;EOMONTH($E131,$P131*12*(1-$O131)+$Q131*12*$O131+$R131*(1-$O131))),0,IF($X131="NNN",SUM(Expenses!JO$20:JO$24)*$F131,IF($X131="FSG",0,IF($X131="MG",SUMPRODUCT(Expenses!JO$20:JO$24,$Z131:$Z135)*$F131,MAX((Expenses!JO$20-$AB131/12)*$AA131*$F131,0)+MAX((Expenses!JO$21-$AB132/12)*$AA132*$F131,0)+MAX((Expenses!JO$22-$AB133/12)*$AA133*$F131,0)+MAX((Expenses!JO$23-$AB134/12)*$AA134*$F131,0)+MAX((Expenses!JO$24-$AB135/12)*$AA135*$F131,0)))))</f>
        <v>143.44723238517645</v>
      </c>
      <c r="JR302" s="154">
        <f>IF(OR(JR$165&lt;=EOMONTH($E131,$R131*(1-$O131)),JR$165&gt;EOMONTH($E131,$P131*12*(1-$O131)+$Q131*12*$O131+$R131*(1-$O131))),0,IF($X131="NNN",SUM(Expenses!JP$20:JP$24)*$F131,IF($X131="FSG",0,IF($X131="MG",SUMPRODUCT(Expenses!JP$20:JP$24,$Z131:$Z135)*$F131,MAX((Expenses!JP$20-$AB131/12)*$AA131*$F131,0)+MAX((Expenses!JP$21-$AB132/12)*$AA132*$F131,0)+MAX((Expenses!JP$22-$AB133/12)*$AA133*$F131,0)+MAX((Expenses!JP$23-$AB134/12)*$AA134*$F131,0)+MAX((Expenses!JP$24-$AB135/12)*$AA135*$F131,0)))))</f>
        <v>143.70152505479425</v>
      </c>
      <c r="JS302" s="154">
        <f>IF(OR(JS$165&lt;=EOMONTH($E131,$R131*(1-$O131)),JS$165&gt;EOMONTH($E131,$P131*12*(1-$O131)+$Q131*12*$O131+$R131*(1-$O131))),0,IF($X131="NNN",SUM(Expenses!JQ$20:JQ$24)*$F131,IF($X131="FSG",0,IF($X131="MG",SUMPRODUCT(Expenses!JQ$20:JQ$24,$Z131:$Z135)*$F131,MAX((Expenses!JQ$20-$AB131/12)*$AA131*$F131,0)+MAX((Expenses!JQ$21-$AB132/12)*$AA132*$F131,0)+MAX((Expenses!JQ$22-$AB133/12)*$AA133*$F131,0)+MAX((Expenses!JQ$23-$AB134/12)*$AA134*$F131,0)+MAX((Expenses!JQ$24-$AB135/12)*$AA135*$F131,0)))))</f>
        <v>143.95644487873651</v>
      </c>
      <c r="JT302" s="154">
        <f>IF(OR(JT$165&lt;=EOMONTH($E131,$R131*(1-$O131)),JT$165&gt;EOMONTH($E131,$P131*12*(1-$O131)+$Q131*12*$O131+$R131*(1-$O131))),0,IF($X131="NNN",SUM(Expenses!JR$20:JR$24)*$F131,IF($X131="FSG",0,IF($X131="MG",SUMPRODUCT(Expenses!JR$20:JR$24,$Z131:$Z135)*$F131,MAX((Expenses!JR$20-$AB131/12)*$AA131*$F131,0)+MAX((Expenses!JR$21-$AB132/12)*$AA132*$F131,0)+MAX((Expenses!JR$22-$AB133/12)*$AA133*$F131,0)+MAX((Expenses!JR$23-$AB134/12)*$AA134*$F131,0)+MAX((Expenses!JR$24-$AB135/12)*$AA135*$F131,0)))))</f>
        <v>145.42216397775221</v>
      </c>
      <c r="JU302" s="154">
        <f>IF(OR(JU$165&lt;=EOMONTH($E131,$R131*(1-$O131)),JU$165&gt;EOMONTH($E131,$P131*12*(1-$O131)+$Q131*12*$O131+$R131*(1-$O131))),0,IF($X131="NNN",SUM(Expenses!JS$20:JS$24)*$F131,IF($X131="FSG",0,IF($X131="MG",SUMPRODUCT(Expenses!JS$20:JS$24,$Z131:$Z135)*$F131,MAX((Expenses!JS$20-$AB131/12)*$AA131*$F131,0)+MAX((Expenses!JS$21-$AB132/12)*$AA132*$F131,0)+MAX((Expenses!JS$22-$AB133/12)*$AA133*$F131,0)+MAX((Expenses!JS$23-$AB134/12)*$AA134*$F131,0)+MAX((Expenses!JS$24-$AB135/12)*$AA135*$F131,0)))))</f>
        <v>145.6783427543532</v>
      </c>
      <c r="JV302" s="154">
        <f>IF(OR(JV$165&lt;=EOMONTH($E131,$R131*(1-$O131)),JV$165&gt;EOMONTH($E131,$P131*12*(1-$O131)+$Q131*12*$O131+$R131*(1-$O131))),0,IF($X131="NNN",SUM(Expenses!JT$20:JT$24)*$F131,IF($X131="FSG",0,IF($X131="MG",SUMPRODUCT(Expenses!JT$20:JT$24,$Z131:$Z135)*$F131,MAX((Expenses!JT$20-$AB131/12)*$AA131*$F131,0)+MAX((Expenses!JT$21-$AB132/12)*$AA132*$F131,0)+MAX((Expenses!JT$22-$AB133/12)*$AA133*$F131,0)+MAX((Expenses!JT$23-$AB134/12)*$AA134*$F131,0)+MAX((Expenses!JT$24-$AB135/12)*$AA135*$F131,0)))))</f>
        <v>145.93515333692716</v>
      </c>
      <c r="JW302" s="154">
        <f>IF(OR(JW$165&lt;=EOMONTH($E131,$R131*(1-$O131)),JW$165&gt;EOMONTH($E131,$P131*12*(1-$O131)+$Q131*12*$O131+$R131*(1-$O131))),0,IF($X131="NNN",SUM(Expenses!JU$20:JU$24)*$F131,IF($X131="FSG",0,IF($X131="MG",SUMPRODUCT(Expenses!JU$20:JU$24,$Z131:$Z135)*$F131,MAX((Expenses!JU$20-$AB131/12)*$AA131*$F131,0)+MAX((Expenses!JU$21-$AB132/12)*$AA132*$F131,0)+MAX((Expenses!JU$22-$AB133/12)*$AA133*$F131,0)+MAX((Expenses!JU$23-$AB134/12)*$AA134*$F131,0)+MAX((Expenses!JU$24-$AB135/12)*$AA135*$F131,0)))))</f>
        <v>146.19259728367814</v>
      </c>
      <c r="JX302" s="154">
        <f>IF(OR(JX$165&lt;=EOMONTH($E131,$R131*(1-$O131)),JX$165&gt;EOMONTH($E131,$P131*12*(1-$O131)+$Q131*12*$O131+$R131*(1-$O131))),0,IF($X131="NNN",SUM(Expenses!JV$20:JV$24)*$F131,IF($X131="FSG",0,IF($X131="MG",SUMPRODUCT(Expenses!JV$20:JV$24,$Z131:$Z135)*$F131,MAX((Expenses!JV$20-$AB131/12)*$AA131*$F131,0)+MAX((Expenses!JV$21-$AB132/12)*$AA132*$F131,0)+MAX((Expenses!JV$22-$AB133/12)*$AA133*$F131,0)+MAX((Expenses!JV$23-$AB134/12)*$AA134*$F131,0)+MAX((Expenses!JV$24-$AB135/12)*$AA135*$F131,0)))))</f>
        <v>146.45067615665306</v>
      </c>
      <c r="JY302" s="154">
        <f>IF(OR(JY$165&lt;=EOMONTH($E131,$R131*(1-$O131)),JY$165&gt;EOMONTH($E131,$P131*12*(1-$O131)+$Q131*12*$O131+$R131*(1-$O131))),0,IF($X131="NNN",SUM(Expenses!JW$20:JW$24)*$F131,IF($X131="FSG",0,IF($X131="MG",SUMPRODUCT(Expenses!JW$20:JW$24,$Z131:$Z135)*$F131,MAX((Expenses!JW$20-$AB131/12)*$AA131*$F131,0)+MAX((Expenses!JW$21-$AB132/12)*$AA132*$F131,0)+MAX((Expenses!JW$22-$AB133/12)*$AA133*$F131,0)+MAX((Expenses!JW$23-$AB134/12)*$AA134*$F131,0)+MAX((Expenses!JW$24-$AB135/12)*$AA135*$F131,0)))))</f>
        <v>146.70939152175129</v>
      </c>
      <c r="JZ302" s="154">
        <f>IF(OR(JZ$165&lt;=EOMONTH($E131,$R131*(1-$O131)),JZ$165&gt;EOMONTH($E131,$P131*12*(1-$O131)+$Q131*12*$O131+$R131*(1-$O131))),0,IF($X131="NNN",SUM(Expenses!JX$20:JX$24)*$F131,IF($X131="FSG",0,IF($X131="MG",SUMPRODUCT(Expenses!JX$20:JX$24,$Z131:$Z135)*$F131,MAX((Expenses!JX$20-$AB131/12)*$AA131*$F131,0)+MAX((Expenses!JX$21-$AB132/12)*$AA132*$F131,0)+MAX((Expenses!JX$22-$AB133/12)*$AA133*$F131,0)+MAX((Expenses!JX$23-$AB134/12)*$AA134*$F131,0)+MAX((Expenses!JX$24-$AB135/12)*$AA135*$F131,0)))))</f>
        <v>146.96874494873407</v>
      </c>
      <c r="KA302" s="154">
        <f>IF(OR(KA$165&lt;=EOMONTH($E131,$R131*(1-$O131)),KA$165&gt;EOMONTH($E131,$P131*12*(1-$O131)+$Q131*12*$O131+$R131*(1-$O131))),0,IF($X131="NNN",SUM(Expenses!JY$20:JY$24)*$F131,IF($X131="FSG",0,IF($X131="MG",SUMPRODUCT(Expenses!JY$20:JY$24,$Z131:$Z135)*$F131,MAX((Expenses!JY$20-$AB131/12)*$AA131*$F131,0)+MAX((Expenses!JY$21-$AB132/12)*$AA132*$F131,0)+MAX((Expenses!JY$22-$AB133/12)*$AA133*$F131,0)+MAX((Expenses!JY$23-$AB134/12)*$AA134*$F131,0)+MAX((Expenses!JY$24-$AB135/12)*$AA135*$F131,0)))))</f>
        <v>147.22873801123416</v>
      </c>
      <c r="KB302" s="154">
        <f>IF(OR(KB$165&lt;=EOMONTH($E131,$R131*(1-$O131)),KB$165&gt;EOMONTH($E131,$P131*12*(1-$O131)+$Q131*12*$O131+$R131*(1-$O131))),0,IF($X131="NNN",SUM(Expenses!JZ$20:JZ$24)*$F131,IF($X131="FSG",0,IF($X131="MG",SUMPRODUCT(Expenses!JZ$20:JZ$24,$Z131:$Z135)*$F131,MAX((Expenses!JZ$20-$AB131/12)*$AA131*$F131,0)+MAX((Expenses!JZ$21-$AB132/12)*$AA132*$F131,0)+MAX((Expenses!JZ$22-$AB133/12)*$AA133*$F131,0)+MAX((Expenses!JZ$23-$AB134/12)*$AA134*$F131,0)+MAX((Expenses!JZ$24-$AB135/12)*$AA135*$F131,0)))))</f>
        <v>147.48937228676533</v>
      </c>
      <c r="KC302" s="154">
        <f>IF(OR(KC$165&lt;=EOMONTH($E131,$R131*(1-$O131)),KC$165&gt;EOMONTH($E131,$P131*12*(1-$O131)+$Q131*12*$O131+$R131*(1-$O131))),0,IF($X131="NNN",SUM(Expenses!KA$20:KA$24)*$F131,IF($X131="FSG",0,IF($X131="MG",SUMPRODUCT(Expenses!KA$20:KA$24,$Z131:$Z135)*$F131,MAX((Expenses!KA$20-$AB131/12)*$AA131*$F131,0)+MAX((Expenses!KA$21-$AB132/12)*$AA132*$F131,0)+MAX((Expenses!KA$22-$AB133/12)*$AA133*$F131,0)+MAX((Expenses!KA$23-$AB134/12)*$AA134*$F131,0)+MAX((Expenses!KA$24-$AB135/12)*$AA135*$F131,0)))))</f>
        <v>147.75064935673183</v>
      </c>
      <c r="KD302" s="154">
        <f>IF(OR(KD$165&lt;=EOMONTH($E131,$R131*(1-$O131)),KD$165&gt;EOMONTH($E131,$P131*12*(1-$O131)+$Q131*12*$O131+$R131*(1-$O131))),0,IF($X131="NNN",SUM(Expenses!KB$20:KB$24)*$F131,IF($X131="FSG",0,IF($X131="MG",SUMPRODUCT(Expenses!KB$20:KB$24,$Z131:$Z135)*$F131,MAX((Expenses!KB$20-$AB131/12)*$AA131*$F131,0)+MAX((Expenses!KB$21-$AB132/12)*$AA132*$F131,0)+MAX((Expenses!KB$22-$AB133/12)*$AA133*$F131,0)+MAX((Expenses!KB$23-$AB134/12)*$AA134*$F131,0)+MAX((Expenses!KB$24-$AB135/12)*$AA135*$F131,0)))))</f>
        <v>148.01257080643819</v>
      </c>
      <c r="KE302" s="154">
        <f>IF(OR(KE$165&lt;=EOMONTH($E131,$R131*(1-$O131)),KE$165&gt;EOMONTH($E131,$P131*12*(1-$O131)+$Q131*12*$O131+$R131*(1-$O131))),0,IF($X131="NNN",SUM(Expenses!KC$20:KC$24)*$F131,IF($X131="FSG",0,IF($X131="MG",SUMPRODUCT(Expenses!KC$20:KC$24,$Z131:$Z135)*$F131,MAX((Expenses!KC$20-$AB131/12)*$AA131*$F131,0)+MAX((Expenses!KC$21-$AB132/12)*$AA132*$F131,0)+MAX((Expenses!KC$22-$AB133/12)*$AA133*$F131,0)+MAX((Expenses!KC$23-$AB134/12)*$AA134*$F131,0)+MAX((Expenses!KC$24-$AB135/12)*$AA135*$F131,0)))))</f>
        <v>148.27513822509871</v>
      </c>
      <c r="KF302" s="154">
        <f>IF(OR(KF$165&lt;=EOMONTH($E131,$R131*(1-$O131)),KF$165&gt;EOMONTH($E131,$P131*12*(1-$O131)+$Q131*12*$O131+$R131*(1-$O131))),0,IF($X131="NNN",SUM(Expenses!KD$20:KD$24)*$F131,IF($X131="FSG",0,IF($X131="MG",SUMPRODUCT(Expenses!KD$20:KD$24,$Z131:$Z135)*$F131,MAX((Expenses!KD$20-$AB131/12)*$AA131*$F131,0)+MAX((Expenses!KD$21-$AB132/12)*$AA132*$F131,0)+MAX((Expenses!KD$22-$AB133/12)*$AA133*$F131,0)+MAX((Expenses!KD$23-$AB134/12)*$AA134*$F131,0)+MAX((Expenses!KD$24-$AB135/12)*$AA135*$F131,0)))))</f>
        <v>149.78482889708488</v>
      </c>
      <c r="KG302" s="154">
        <f>IF(OR(KG$165&lt;=EOMONTH($E131,$R131*(1-$O131)),KG$165&gt;EOMONTH($E131,$P131*12*(1-$O131)+$Q131*12*$O131+$R131*(1-$O131))),0,IF($X131="NNN",SUM(Expenses!KE$20:KE$24)*$F131,IF($X131="FSG",0,IF($X131="MG",SUMPRODUCT(Expenses!KE$20:KE$24,$Z131:$Z135)*$F131,MAX((Expenses!KE$20-$AB131/12)*$AA131*$F131,0)+MAX((Expenses!KE$21-$AB132/12)*$AA132*$F131,0)+MAX((Expenses!KE$22-$AB133/12)*$AA133*$F131,0)+MAX((Expenses!KE$23-$AB134/12)*$AA134*$F131,0)+MAX((Expenses!KE$24-$AB135/12)*$AA135*$F131,0)))))</f>
        <v>150.04869303698388</v>
      </c>
      <c r="KH302" s="154">
        <f>IF(OR(KH$165&lt;=EOMONTH($E131,$R131*(1-$O131)),KH$165&gt;EOMONTH($E131,$P131*12*(1-$O131)+$Q131*12*$O131+$R131*(1-$O131))),0,IF($X131="NNN",SUM(Expenses!KF$20:KF$24)*$F131,IF($X131="FSG",0,IF($X131="MG",SUMPRODUCT(Expenses!KF$20:KF$24,$Z131:$Z135)*$F131,MAX((Expenses!KF$20-$AB131/12)*$AA131*$F131,0)+MAX((Expenses!KF$21-$AB132/12)*$AA132*$F131,0)+MAX((Expenses!KF$22-$AB133/12)*$AA133*$F131,0)+MAX((Expenses!KF$23-$AB134/12)*$AA134*$F131,0)+MAX((Expenses!KF$24-$AB135/12)*$AA135*$F131,0)))))</f>
        <v>150.31320793703509</v>
      </c>
      <c r="KI302" s="154">
        <f>IF(OR(KI$165&lt;=EOMONTH($E131,$R131*(1-$O131)),KI$165&gt;EOMONTH($E131,$P131*12*(1-$O131)+$Q131*12*$O131+$R131*(1-$O131))),0,IF($X131="NNN",SUM(Expenses!KG$20:KG$24)*$F131,IF($X131="FSG",0,IF($X131="MG",SUMPRODUCT(Expenses!KG$20:KG$24,$Z131:$Z135)*$F131,MAX((Expenses!KG$20-$AB131/12)*$AA131*$F131,0)+MAX((Expenses!KG$21-$AB132/12)*$AA132*$F131,0)+MAX((Expenses!KG$22-$AB133/12)*$AA133*$F131,0)+MAX((Expenses!KG$23-$AB134/12)*$AA134*$F131,0)+MAX((Expenses!KG$24-$AB135/12)*$AA135*$F131,0)))))</f>
        <v>150.5783752021886</v>
      </c>
      <c r="KJ302" s="154">
        <f>IF(OR(KJ$165&lt;=EOMONTH($E131,$R131*(1-$O131)),KJ$165&gt;EOMONTH($E131,$P131*12*(1-$O131)+$Q131*12*$O131+$R131*(1-$O131))),0,IF($X131="NNN",SUM(Expenses!KH$20:KH$24)*$F131,IF($X131="FSG",0,IF($X131="MG",SUMPRODUCT(Expenses!KH$20:KH$24,$Z131:$Z135)*$F131,MAX((Expenses!KH$20-$AB131/12)*$AA131*$F131,0)+MAX((Expenses!KH$21-$AB132/12)*$AA132*$F131,0)+MAX((Expenses!KH$22-$AB133/12)*$AA133*$F131,0)+MAX((Expenses!KH$23-$AB134/12)*$AA134*$F131,0)+MAX((Expenses!KH$24-$AB135/12)*$AA135*$F131,0)))))</f>
        <v>150.84419644135278</v>
      </c>
      <c r="KK302" s="154">
        <f>IF(OR(KK$165&lt;=EOMONTH($E131,$R131*(1-$O131)),KK$165&gt;EOMONTH($E131,$P131*12*(1-$O131)+$Q131*12*$O131+$R131*(1-$O131))),0,IF($X131="NNN",SUM(Expenses!KI$20:KI$24)*$F131,IF($X131="FSG",0,IF($X131="MG",SUMPRODUCT(Expenses!KI$20:KI$24,$Z131:$Z135)*$F131,MAX((Expenses!KI$20-$AB131/12)*$AA131*$F131,0)+MAX((Expenses!KI$21-$AB132/12)*$AA132*$F131,0)+MAX((Expenses!KI$22-$AB133/12)*$AA133*$F131,0)+MAX((Expenses!KI$23-$AB134/12)*$AA134*$F131,0)+MAX((Expenses!KI$24-$AB135/12)*$AA135*$F131,0)))))</f>
        <v>151.11067326740394</v>
      </c>
      <c r="KL302" s="154">
        <f>IF(OR(KL$165&lt;=EOMONTH($E131,$R131*(1-$O131)),KL$165&gt;EOMONTH($E131,$P131*12*(1-$O131)+$Q131*12*$O131+$R131*(1-$O131))),0,IF($X131="NNN",SUM(Expenses!KJ$20:KJ$24)*$F131,IF($X131="FSG",0,IF($X131="MG",SUMPRODUCT(Expenses!KJ$20:KJ$24,$Z131:$Z135)*$F131,MAX((Expenses!KJ$20-$AB131/12)*$AA131*$F131,0)+MAX((Expenses!KJ$21-$AB132/12)*$AA132*$F131,0)+MAX((Expenses!KJ$22-$AB133/12)*$AA133*$F131,0)+MAX((Expenses!KJ$23-$AB134/12)*$AA134*$F131,0)+MAX((Expenses!KJ$24-$AB135/12)*$AA135*$F131,0)))))</f>
        <v>151.3778072971962</v>
      </c>
      <c r="KM302" s="154">
        <f>IF(OR(KM$165&lt;=EOMONTH($E131,$R131*(1-$O131)),KM$165&gt;EOMONTH($E131,$P131*12*(1-$O131)+$Q131*12*$O131+$R131*(1-$O131))),0,IF($X131="NNN",SUM(Expenses!KK$20:KK$24)*$F131,IF($X131="FSG",0,IF($X131="MG",SUMPRODUCT(Expenses!KK$20:KK$24,$Z131:$Z135)*$F131,MAX((Expenses!KK$20-$AB131/12)*$AA131*$F131,0)+MAX((Expenses!KK$21-$AB132/12)*$AA132*$F131,0)+MAX((Expenses!KK$22-$AB133/12)*$AA133*$F131,0)+MAX((Expenses!KK$23-$AB134/12)*$AA134*$F131,0)+MAX((Expenses!KK$24-$AB135/12)*$AA135*$F131,0)))))</f>
        <v>151.6456001515713</v>
      </c>
      <c r="KN302" s="154">
        <f>IF(OR(KN$165&lt;=EOMONTH($E131,$R131*(1-$O131)),KN$165&gt;EOMONTH($E131,$P131*12*(1-$O131)+$Q131*12*$O131+$R131*(1-$O131))),0,IF($X131="NNN",SUM(Expenses!KL$20:KL$24)*$F131,IF($X131="FSG",0,IF($X131="MG",SUMPRODUCT(Expenses!KL$20:KL$24,$Z131:$Z135)*$F131,MAX((Expenses!KL$20-$AB131/12)*$AA131*$F131,0)+MAX((Expenses!KL$21-$AB132/12)*$AA132*$F131,0)+MAX((Expenses!KL$22-$AB133/12)*$AA133*$F131,0)+MAX((Expenses!KL$23-$AB134/12)*$AA134*$F131,0)+MAX((Expenses!KL$24-$AB135/12)*$AA135*$F131,0)))))</f>
        <v>151.91405345536842</v>
      </c>
      <c r="KO302" s="154">
        <f>IF(OR(KO$165&lt;=EOMONTH($E131,$R131*(1-$O131)),KO$165&gt;EOMONTH($E131,$P131*12*(1-$O131)+$Q131*12*$O131+$R131*(1-$O131))),0,IF($X131="NNN",SUM(Expenses!KM$20:KM$24)*$F131,IF($X131="FSG",0,IF($X131="MG",SUMPRODUCT(Expenses!KM$20:KM$24,$Z131:$Z135)*$F131,MAX((Expenses!KM$20-$AB131/12)*$AA131*$F131,0)+MAX((Expenses!KM$21-$AB132/12)*$AA132*$F131,0)+MAX((Expenses!KM$22-$AB133/12)*$AA133*$F131,0)+MAX((Expenses!KM$23-$AB134/12)*$AA134*$F131,0)+MAX((Expenses!KM$24-$AB135/12)*$AA135*$F131,0)))))</f>
        <v>152.1831688374339</v>
      </c>
      <c r="KP302" s="154">
        <f>IF(OR(KP$165&lt;=EOMONTH($E131,$R131*(1-$O131)),KP$165&gt;EOMONTH($E131,$P131*12*(1-$O131)+$Q131*12*$O131+$R131*(1-$O131))),0,IF($X131="NNN",SUM(Expenses!KN$20:KN$24)*$F131,IF($X131="FSG",0,IF($X131="MG",SUMPRODUCT(Expenses!KN$20:KN$24,$Z131:$Z135)*$F131,MAX((Expenses!KN$20-$AB131/12)*$AA131*$F131,0)+MAX((Expenses!KN$21-$AB132/12)*$AA132*$F131,0)+MAX((Expenses!KN$22-$AB133/12)*$AA133*$F131,0)+MAX((Expenses!KN$23-$AB134/12)*$AA134*$F131,0)+MAX((Expenses!KN$24-$AB135/12)*$AA135*$F131,0)))))</f>
        <v>152.4529479306315</v>
      </c>
      <c r="KQ302" s="154">
        <f>IF(OR(KQ$165&lt;=EOMONTH($E131,$R131*(1-$O131)),KQ$165&gt;EOMONTH($E131,$P131*12*(1-$O131)+$Q131*12*$O131+$R131*(1-$O131))),0,IF($X131="NNN",SUM(Expenses!KO$20:KO$24)*$F131,IF($X131="FSG",0,IF($X131="MG",SUMPRODUCT(Expenses!KO$20:KO$24,$Z131:$Z135)*$F131,MAX((Expenses!KO$20-$AB131/12)*$AA131*$F131,0)+MAX((Expenses!KO$21-$AB132/12)*$AA132*$F131,0)+MAX((Expenses!KO$22-$AB133/12)*$AA133*$F131,0)+MAX((Expenses!KO$23-$AB134/12)*$AA134*$F131,0)+MAX((Expenses!KO$24-$AB135/12)*$AA135*$F131,0)))))</f>
        <v>0</v>
      </c>
      <c r="KR302" s="154">
        <f>IF(OR(KR$165&lt;=EOMONTH($E131,$R131*(1-$O131)),KR$165&gt;EOMONTH($E131,$P131*12*(1-$O131)+$Q131*12*$O131+$R131*(1-$O131))),0,IF($X131="NNN",SUM(Expenses!KP$20:KP$24)*$F131,IF($X131="FSG",0,IF($X131="MG",SUMPRODUCT(Expenses!KP$20:KP$24,$Z131:$Z135)*$F131,MAX((Expenses!KP$20-$AB131/12)*$AA131*$F131,0)+MAX((Expenses!KP$21-$AB132/12)*$AA132*$F131,0)+MAX((Expenses!KP$22-$AB133/12)*$AA133*$F131,0)+MAX((Expenses!KP$23-$AB134/12)*$AA134*$F131,0)+MAX((Expenses!KP$24-$AB135/12)*$AA135*$F131,0)))))</f>
        <v>0</v>
      </c>
      <c r="KS302" s="154">
        <f>IF(OR(KS$165&lt;=EOMONTH($E131,$R131*(1-$O131)),KS$165&gt;EOMONTH($E131,$P131*12*(1-$O131)+$Q131*12*$O131+$R131*(1-$O131))),0,IF($X131="NNN",SUM(Expenses!KQ$20:KQ$24)*$F131,IF($X131="FSG",0,IF($X131="MG",SUMPRODUCT(Expenses!KQ$20:KQ$24,$Z131:$Z135)*$F131,MAX((Expenses!KQ$20-$AB131/12)*$AA131*$F131,0)+MAX((Expenses!KQ$21-$AB132/12)*$AA132*$F131,0)+MAX((Expenses!KQ$22-$AB133/12)*$AA133*$F131,0)+MAX((Expenses!KQ$23-$AB134/12)*$AA134*$F131,0)+MAX((Expenses!KQ$24-$AB135/12)*$AA135*$F131,0)))))</f>
        <v>0</v>
      </c>
      <c r="KT302" s="154">
        <f>IF(OR(KT$165&lt;=EOMONTH($E131,$R131*(1-$O131)),KT$165&gt;EOMONTH($E131,$P131*12*(1-$O131)+$Q131*12*$O131+$R131*(1-$O131))),0,IF($X131="NNN",SUM(Expenses!KR$20:KR$24)*$F131,IF($X131="FSG",0,IF($X131="MG",SUMPRODUCT(Expenses!KR$20:KR$24,$Z131:$Z135)*$F131,MAX((Expenses!KR$20-$AB131/12)*$AA131*$F131,0)+MAX((Expenses!KR$21-$AB132/12)*$AA132*$F131,0)+MAX((Expenses!KR$22-$AB133/12)*$AA133*$F131,0)+MAX((Expenses!KR$23-$AB134/12)*$AA134*$F131,0)+MAX((Expenses!KR$24-$AB135/12)*$AA135*$F131,0)))))</f>
        <v>0</v>
      </c>
      <c r="KU302" s="154">
        <f>IF(OR(KU$165&lt;=EOMONTH($E131,$R131*(1-$O131)),KU$165&gt;EOMONTH($E131,$P131*12*(1-$O131)+$Q131*12*$O131+$R131*(1-$O131))),0,IF($X131="NNN",SUM(Expenses!KS$20:KS$24)*$F131,IF($X131="FSG",0,IF($X131="MG",SUMPRODUCT(Expenses!KS$20:KS$24,$Z131:$Z135)*$F131,MAX((Expenses!KS$20-$AB131/12)*$AA131*$F131,0)+MAX((Expenses!KS$21-$AB132/12)*$AA132*$F131,0)+MAX((Expenses!KS$22-$AB133/12)*$AA133*$F131,0)+MAX((Expenses!KS$23-$AB134/12)*$AA134*$F131,0)+MAX((Expenses!KS$24-$AB135/12)*$AA135*$F131,0)))))</f>
        <v>0</v>
      </c>
      <c r="KV302" s="154">
        <f>IF(OR(KV$165&lt;=EOMONTH($E131,$R131*(1-$O131)),KV$165&gt;EOMONTH($E131,$P131*12*(1-$O131)+$Q131*12*$O131+$R131*(1-$O131))),0,IF($X131="NNN",SUM(Expenses!KT$20:KT$24)*$F131,IF($X131="FSG",0,IF($X131="MG",SUMPRODUCT(Expenses!KT$20:KT$24,$Z131:$Z135)*$F131,MAX((Expenses!KT$20-$AB131/12)*$AA131*$F131,0)+MAX((Expenses!KT$21-$AB132/12)*$AA132*$F131,0)+MAX((Expenses!KT$22-$AB133/12)*$AA133*$F131,0)+MAX((Expenses!KT$23-$AB134/12)*$AA134*$F131,0)+MAX((Expenses!KT$24-$AB135/12)*$AA135*$F131,0)))))</f>
        <v>0</v>
      </c>
      <c r="KW302" s="154">
        <f>IF(OR(KW$165&lt;=EOMONTH($E131,$R131*(1-$O131)),KW$165&gt;EOMONTH($E131,$P131*12*(1-$O131)+$Q131*12*$O131+$R131*(1-$O131))),0,IF($X131="NNN",SUM(Expenses!KU$20:KU$24)*$F131,IF($X131="FSG",0,IF($X131="MG",SUMPRODUCT(Expenses!KU$20:KU$24,$Z131:$Z135)*$F131,MAX((Expenses!KU$20-$AB131/12)*$AA131*$F131,0)+MAX((Expenses!KU$21-$AB132/12)*$AA132*$F131,0)+MAX((Expenses!KU$22-$AB133/12)*$AA133*$F131,0)+MAX((Expenses!KU$23-$AB134/12)*$AA134*$F131,0)+MAX((Expenses!KU$24-$AB135/12)*$AA135*$F131,0)))))</f>
        <v>0</v>
      </c>
      <c r="KX302" s="154">
        <f>IF(OR(KX$165&lt;=EOMONTH($E131,$R131*(1-$O131)),KX$165&gt;EOMONTH($E131,$P131*12*(1-$O131)+$Q131*12*$O131+$R131*(1-$O131))),0,IF($X131="NNN",SUM(Expenses!KV$20:KV$24)*$F131,IF($X131="FSG",0,IF($X131="MG",SUMPRODUCT(Expenses!KV$20:KV$24,$Z131:$Z135)*$F131,MAX((Expenses!KV$20-$AB131/12)*$AA131*$F131,0)+MAX((Expenses!KV$21-$AB132/12)*$AA132*$F131,0)+MAX((Expenses!KV$22-$AB133/12)*$AA133*$F131,0)+MAX((Expenses!KV$23-$AB134/12)*$AA134*$F131,0)+MAX((Expenses!KV$24-$AB135/12)*$AA135*$F131,0)))))</f>
        <v>0</v>
      </c>
      <c r="KY302" s="154">
        <f>IF(OR(KY$165&lt;=EOMONTH($E131,$R131*(1-$O131)),KY$165&gt;EOMONTH($E131,$P131*12*(1-$O131)+$Q131*12*$O131+$R131*(1-$O131))),0,IF($X131="NNN",SUM(Expenses!KW$20:KW$24)*$F131,IF($X131="FSG",0,IF($X131="MG",SUMPRODUCT(Expenses!KW$20:KW$24,$Z131:$Z135)*$F131,MAX((Expenses!KW$20-$AB131/12)*$AA131*$F131,0)+MAX((Expenses!KW$21-$AB132/12)*$AA132*$F131,0)+MAX((Expenses!KW$22-$AB133/12)*$AA133*$F131,0)+MAX((Expenses!KW$23-$AB134/12)*$AA134*$F131,0)+MAX((Expenses!KW$24-$AB135/12)*$AA135*$F131,0)))))</f>
        <v>0</v>
      </c>
      <c r="KZ302" s="154">
        <f>IF(OR(KZ$165&lt;=EOMONTH($E131,$R131*(1-$O131)),KZ$165&gt;EOMONTH($E131,$P131*12*(1-$O131)+$Q131*12*$O131+$R131*(1-$O131))),0,IF($X131="NNN",SUM(Expenses!KX$20:KX$24)*$F131,IF($X131="FSG",0,IF($X131="MG",SUMPRODUCT(Expenses!KX$20:KX$24,$Z131:$Z135)*$F131,MAX((Expenses!KX$20-$AB131/12)*$AA131*$F131,0)+MAX((Expenses!KX$21-$AB132/12)*$AA132*$F131,0)+MAX((Expenses!KX$22-$AB133/12)*$AA133*$F131,0)+MAX((Expenses!KX$23-$AB134/12)*$AA134*$F131,0)+MAX((Expenses!KX$24-$AB135/12)*$AA135*$F131,0)))))</f>
        <v>0</v>
      </c>
      <c r="LA302" s="154">
        <f>IF(OR(LA$165&lt;=EOMONTH($E131,$R131*(1-$O131)),LA$165&gt;EOMONTH($E131,$P131*12*(1-$O131)+$Q131*12*$O131+$R131*(1-$O131))),0,IF($X131="NNN",SUM(Expenses!KY$20:KY$24)*$F131,IF($X131="FSG",0,IF($X131="MG",SUMPRODUCT(Expenses!KY$20:KY$24,$Z131:$Z135)*$F131,MAX((Expenses!KY$20-$AB131/12)*$AA131*$F131,0)+MAX((Expenses!KY$21-$AB132/12)*$AA132*$F131,0)+MAX((Expenses!KY$22-$AB133/12)*$AA133*$F131,0)+MAX((Expenses!KY$23-$AB134/12)*$AA134*$F131,0)+MAX((Expenses!KY$24-$AB135/12)*$AA135*$F131,0)))))</f>
        <v>0</v>
      </c>
      <c r="LB302" s="154">
        <f>IF(OR(LB$165&lt;=EOMONTH($E131,$R131*(1-$O131)),LB$165&gt;EOMONTH($E131,$P131*12*(1-$O131)+$Q131*12*$O131+$R131*(1-$O131))),0,IF($X131="NNN",SUM(Expenses!KZ$20:KZ$24)*$F131,IF($X131="FSG",0,IF($X131="MG",SUMPRODUCT(Expenses!KZ$20:KZ$24,$Z131:$Z135)*$F131,MAX((Expenses!KZ$20-$AB131/12)*$AA131*$F131,0)+MAX((Expenses!KZ$21-$AB132/12)*$AA132*$F131,0)+MAX((Expenses!KZ$22-$AB133/12)*$AA133*$F131,0)+MAX((Expenses!KZ$23-$AB134/12)*$AA134*$F131,0)+MAX((Expenses!KZ$24-$AB135/12)*$AA135*$F131,0)))))</f>
        <v>0</v>
      </c>
      <c r="LC302" s="154">
        <f>IF(OR(LC$165&lt;=EOMONTH($E131,$R131*(1-$O131)),LC$165&gt;EOMONTH($E131,$P131*12*(1-$O131)+$Q131*12*$O131+$R131*(1-$O131))),0,IF($X131="NNN",SUM(Expenses!LA$20:LA$24)*$F131,IF($X131="FSG",0,IF($X131="MG",SUMPRODUCT(Expenses!LA$20:LA$24,$Z131:$Z135)*$F131,MAX((Expenses!LA$20-$AB131/12)*$AA131*$F131,0)+MAX((Expenses!LA$21-$AB132/12)*$AA132*$F131,0)+MAX((Expenses!LA$22-$AB133/12)*$AA133*$F131,0)+MAX((Expenses!LA$23-$AB134/12)*$AA134*$F131,0)+MAX((Expenses!LA$24-$AB135/12)*$AA135*$F131,0)))))</f>
        <v>0</v>
      </c>
      <c r="LD302" s="154">
        <f>IF(OR(LD$165&lt;=EOMONTH($E131,$R131*(1-$O131)),LD$165&gt;EOMONTH($E131,$P131*12*(1-$O131)+$Q131*12*$O131+$R131*(1-$O131))),0,IF($X131="NNN",SUM(Expenses!LB$20:LB$24)*$F131,IF($X131="FSG",0,IF($X131="MG",SUMPRODUCT(Expenses!LB$20:LB$24,$Z131:$Z135)*$F131,MAX((Expenses!LB$20-$AB131/12)*$AA131*$F131,0)+MAX((Expenses!LB$21-$AB132/12)*$AA132*$F131,0)+MAX((Expenses!LB$22-$AB133/12)*$AA133*$F131,0)+MAX((Expenses!LB$23-$AB134/12)*$AA134*$F131,0)+MAX((Expenses!LB$24-$AB135/12)*$AA135*$F131,0)))))</f>
        <v>0</v>
      </c>
      <c r="LE302" s="154">
        <f>IF(OR(LE$165&lt;=EOMONTH($E131,$R131*(1-$O131)),LE$165&gt;EOMONTH($E131,$P131*12*(1-$O131)+$Q131*12*$O131+$R131*(1-$O131))),0,IF($X131="NNN",SUM(Expenses!LC$20:LC$24)*$F131,IF($X131="FSG",0,IF($X131="MG",SUMPRODUCT(Expenses!LC$20:LC$24,$Z131:$Z135)*$F131,MAX((Expenses!LC$20-$AB131/12)*$AA131*$F131,0)+MAX((Expenses!LC$21-$AB132/12)*$AA132*$F131,0)+MAX((Expenses!LC$22-$AB133/12)*$AA133*$F131,0)+MAX((Expenses!LC$23-$AB134/12)*$AA134*$F131,0)+MAX((Expenses!LC$24-$AB135/12)*$AA135*$F131,0)))))</f>
        <v>0</v>
      </c>
      <c r="LF302" s="154">
        <f>IF(OR(LF$165&lt;=EOMONTH($E131,$R131*(1-$O131)),LF$165&gt;EOMONTH($E131,$P131*12*(1-$O131)+$Q131*12*$O131+$R131*(1-$O131))),0,IF($X131="NNN",SUM(Expenses!LD$20:LD$24)*$F131,IF($X131="FSG",0,IF($X131="MG",SUMPRODUCT(Expenses!LD$20:LD$24,$Z131:$Z135)*$F131,MAX((Expenses!LD$20-$AB131/12)*$AA131*$F131,0)+MAX((Expenses!LD$21-$AB132/12)*$AA132*$F131,0)+MAX((Expenses!LD$22-$AB133/12)*$AA133*$F131,0)+MAX((Expenses!LD$23-$AB134/12)*$AA134*$F131,0)+MAX((Expenses!LD$24-$AB135/12)*$AA135*$F131,0)))))</f>
        <v>0</v>
      </c>
      <c r="LG302" s="154">
        <f>IF(OR(LG$165&lt;=EOMONTH($E131,$R131*(1-$O131)),LG$165&gt;EOMONTH($E131,$P131*12*(1-$O131)+$Q131*12*$O131+$R131*(1-$O131))),0,IF($X131="NNN",SUM(Expenses!LE$20:LE$24)*$F131,IF($X131="FSG",0,IF($X131="MG",SUMPRODUCT(Expenses!LE$20:LE$24,$Z131:$Z135)*$F131,MAX((Expenses!LE$20-$AB131/12)*$AA131*$F131,0)+MAX((Expenses!LE$21-$AB132/12)*$AA132*$F131,0)+MAX((Expenses!LE$22-$AB133/12)*$AA133*$F131,0)+MAX((Expenses!LE$23-$AB134/12)*$AA134*$F131,0)+MAX((Expenses!LE$24-$AB135/12)*$AA135*$F131,0)))))</f>
        <v>0</v>
      </c>
      <c r="LH302" s="154">
        <f>IF(OR(LH$165&lt;=EOMONTH($E131,$R131*(1-$O131)),LH$165&gt;EOMONTH($E131,$P131*12*(1-$O131)+$Q131*12*$O131+$R131*(1-$O131))),0,IF($X131="NNN",SUM(Expenses!LF$20:LF$24)*$F131,IF($X131="FSG",0,IF($X131="MG",SUMPRODUCT(Expenses!LF$20:LF$24,$Z131:$Z135)*$F131,MAX((Expenses!LF$20-$AB131/12)*$AA131*$F131,0)+MAX((Expenses!LF$21-$AB132/12)*$AA132*$F131,0)+MAX((Expenses!LF$22-$AB133/12)*$AA133*$F131,0)+MAX((Expenses!LF$23-$AB134/12)*$AA134*$F131,0)+MAX((Expenses!LF$24-$AB135/12)*$AA135*$F131,0)))))</f>
        <v>0</v>
      </c>
      <c r="LI302" s="154">
        <f>IF(OR(LI$165&lt;=EOMONTH($E131,$R131*(1-$O131)),LI$165&gt;EOMONTH($E131,$P131*12*(1-$O131)+$Q131*12*$O131+$R131*(1-$O131))),0,IF($X131="NNN",SUM(Expenses!LG$20:LG$24)*$F131,IF($X131="FSG",0,IF($X131="MG",SUMPRODUCT(Expenses!LG$20:LG$24,$Z131:$Z135)*$F131,MAX((Expenses!LG$20-$AB131/12)*$AA131*$F131,0)+MAX((Expenses!LG$21-$AB132/12)*$AA132*$F131,0)+MAX((Expenses!LG$22-$AB133/12)*$AA133*$F131,0)+MAX((Expenses!LG$23-$AB134/12)*$AA134*$F131,0)+MAX((Expenses!LG$24-$AB135/12)*$AA135*$F131,0)))))</f>
        <v>0</v>
      </c>
      <c r="LJ302" s="154">
        <f>IF(OR(LJ$165&lt;=EOMONTH($E131,$R131*(1-$O131)),LJ$165&gt;EOMONTH($E131,$P131*12*(1-$O131)+$Q131*12*$O131+$R131*(1-$O131))),0,IF($X131="NNN",SUM(Expenses!LH$20:LH$24)*$F131,IF($X131="FSG",0,IF($X131="MG",SUMPRODUCT(Expenses!LH$20:LH$24,$Z131:$Z135)*$F131,MAX((Expenses!LH$20-$AB131/12)*$AA131*$F131,0)+MAX((Expenses!LH$21-$AB132/12)*$AA132*$F131,0)+MAX((Expenses!LH$22-$AB133/12)*$AA133*$F131,0)+MAX((Expenses!LH$23-$AB134/12)*$AA134*$F131,0)+MAX((Expenses!LH$24-$AB135/12)*$AA135*$F131,0)))))</f>
        <v>0</v>
      </c>
      <c r="LK302" s="154">
        <f>IF(OR(LK$165&lt;=EOMONTH($E131,$R131*(1-$O131)),LK$165&gt;EOMONTH($E131,$P131*12*(1-$O131)+$Q131*12*$O131+$R131*(1-$O131))),0,IF($X131="NNN",SUM(Expenses!LI$20:LI$24)*$F131,IF($X131="FSG",0,IF($X131="MG",SUMPRODUCT(Expenses!LI$20:LI$24,$Z131:$Z135)*$F131,MAX((Expenses!LI$20-$AB131/12)*$AA131*$F131,0)+MAX((Expenses!LI$21-$AB132/12)*$AA132*$F131,0)+MAX((Expenses!LI$22-$AB133/12)*$AA133*$F131,0)+MAX((Expenses!LI$23-$AB134/12)*$AA134*$F131,0)+MAX((Expenses!LI$24-$AB135/12)*$AA135*$F131,0)))))</f>
        <v>0</v>
      </c>
      <c r="LL302" s="154">
        <f>IF(OR(LL$165&lt;=EOMONTH($E131,$R131*(1-$O131)),LL$165&gt;EOMONTH($E131,$P131*12*(1-$O131)+$Q131*12*$O131+$R131*(1-$O131))),0,IF($X131="NNN",SUM(Expenses!LJ$20:LJ$24)*$F131,IF($X131="FSG",0,IF($X131="MG",SUMPRODUCT(Expenses!LJ$20:LJ$24,$Z131:$Z135)*$F131,MAX((Expenses!LJ$20-$AB131/12)*$AA131*$F131,0)+MAX((Expenses!LJ$21-$AB132/12)*$AA132*$F131,0)+MAX((Expenses!LJ$22-$AB133/12)*$AA133*$F131,0)+MAX((Expenses!LJ$23-$AB134/12)*$AA134*$F131,0)+MAX((Expenses!LJ$24-$AB135/12)*$AA135*$F131,0)))))</f>
        <v>0</v>
      </c>
      <c r="LM302" s="154">
        <f>IF(OR(LM$165&lt;=EOMONTH($E131,$R131*(1-$O131)),LM$165&gt;EOMONTH($E131,$P131*12*(1-$O131)+$Q131*12*$O131+$R131*(1-$O131))),0,IF($X131="NNN",SUM(Expenses!LK$20:LK$24)*$F131,IF($X131="FSG",0,IF($X131="MG",SUMPRODUCT(Expenses!LK$20:LK$24,$Z131:$Z135)*$F131,MAX((Expenses!LK$20-$AB131/12)*$AA131*$F131,0)+MAX((Expenses!LK$21-$AB132/12)*$AA132*$F131,0)+MAX((Expenses!LK$22-$AB133/12)*$AA133*$F131,0)+MAX((Expenses!LK$23-$AB134/12)*$AA134*$F131,0)+MAX((Expenses!LK$24-$AB135/12)*$AA135*$F131,0)))))</f>
        <v>0</v>
      </c>
      <c r="LN302" s="154">
        <f>IF(OR(LN$165&lt;=EOMONTH($E131,$R131*(1-$O131)),LN$165&gt;EOMONTH($E131,$P131*12*(1-$O131)+$Q131*12*$O131+$R131*(1-$O131))),0,IF($X131="NNN",SUM(Expenses!LL$20:LL$24)*$F131,IF($X131="FSG",0,IF($X131="MG",SUMPRODUCT(Expenses!LL$20:LL$24,$Z131:$Z135)*$F131,MAX((Expenses!LL$20-$AB131/12)*$AA131*$F131,0)+MAX((Expenses!LL$21-$AB132/12)*$AA132*$F131,0)+MAX((Expenses!LL$22-$AB133/12)*$AA133*$F131,0)+MAX((Expenses!LL$23-$AB134/12)*$AA134*$F131,0)+MAX((Expenses!LL$24-$AB135/12)*$AA135*$F131,0)))))</f>
        <v>0</v>
      </c>
      <c r="LO302" s="154">
        <f>IF(OR(LO$165&lt;=EOMONTH($E131,$R131*(1-$O131)),LO$165&gt;EOMONTH($E131,$P131*12*(1-$O131)+$Q131*12*$O131+$R131*(1-$O131))),0,IF($X131="NNN",SUM(Expenses!LM$20:LM$24)*$F131,IF($X131="FSG",0,IF($X131="MG",SUMPRODUCT(Expenses!LM$20:LM$24,$Z131:$Z135)*$F131,MAX((Expenses!LM$20-$AB131/12)*$AA131*$F131,0)+MAX((Expenses!LM$21-$AB132/12)*$AA132*$F131,0)+MAX((Expenses!LM$22-$AB133/12)*$AA133*$F131,0)+MAX((Expenses!LM$23-$AB134/12)*$AA134*$F131,0)+MAX((Expenses!LM$24-$AB135/12)*$AA135*$F131,0)))))</f>
        <v>0</v>
      </c>
      <c r="LP302" s="154">
        <f>IF(OR(LP$165&lt;=EOMONTH($E131,$R131*(1-$O131)),LP$165&gt;EOMONTH($E131,$P131*12*(1-$O131)+$Q131*12*$O131+$R131*(1-$O131))),0,IF($X131="NNN",SUM(Expenses!LN$20:LN$24)*$F131,IF($X131="FSG",0,IF($X131="MG",SUMPRODUCT(Expenses!LN$20:LN$24,$Z131:$Z135)*$F131,MAX((Expenses!LN$20-$AB131/12)*$AA131*$F131,0)+MAX((Expenses!LN$21-$AB132/12)*$AA132*$F131,0)+MAX((Expenses!LN$22-$AB133/12)*$AA133*$F131,0)+MAX((Expenses!LN$23-$AB134/12)*$AA134*$F131,0)+MAX((Expenses!LN$24-$AB135/12)*$AA135*$F131,0)))))</f>
        <v>0</v>
      </c>
      <c r="LQ302" s="154">
        <f>IF(OR(LQ$165&lt;=EOMONTH($E131,$R131*(1-$O131)),LQ$165&gt;EOMONTH($E131,$P131*12*(1-$O131)+$Q131*12*$O131+$R131*(1-$O131))),0,IF($X131="NNN",SUM(Expenses!LO$20:LO$24)*$F131,IF($X131="FSG",0,IF($X131="MG",SUMPRODUCT(Expenses!LO$20:LO$24,$Z131:$Z135)*$F131,MAX((Expenses!LO$20-$AB131/12)*$AA131*$F131,0)+MAX((Expenses!LO$21-$AB132/12)*$AA132*$F131,0)+MAX((Expenses!LO$22-$AB133/12)*$AA133*$F131,0)+MAX((Expenses!LO$23-$AB134/12)*$AA134*$F131,0)+MAX((Expenses!LO$24-$AB135/12)*$AA135*$F131,0)))))</f>
        <v>0</v>
      </c>
      <c r="LR302" s="154">
        <f>IF(OR(LR$165&lt;=EOMONTH($E131,$R131*(1-$O131)),LR$165&gt;EOMONTH($E131,$P131*12*(1-$O131)+$Q131*12*$O131+$R131*(1-$O131))),0,IF($X131="NNN",SUM(Expenses!LP$20:LP$24)*$F131,IF($X131="FSG",0,IF($X131="MG",SUMPRODUCT(Expenses!LP$20:LP$24,$Z131:$Z135)*$F131,MAX((Expenses!LP$20-$AB131/12)*$AA131*$F131,0)+MAX((Expenses!LP$21-$AB132/12)*$AA132*$F131,0)+MAX((Expenses!LP$22-$AB133/12)*$AA133*$F131,0)+MAX((Expenses!LP$23-$AB134/12)*$AA134*$F131,0)+MAX((Expenses!LP$24-$AB135/12)*$AA135*$F131,0)))))</f>
        <v>0</v>
      </c>
      <c r="LS302" s="154">
        <f>IF(OR(LS$165&lt;=EOMONTH($E131,$R131*(1-$O131)),LS$165&gt;EOMONTH($E131,$P131*12*(1-$O131)+$Q131*12*$O131+$R131*(1-$O131))),0,IF($X131="NNN",SUM(Expenses!LQ$20:LQ$24)*$F131,IF($X131="FSG",0,IF($X131="MG",SUMPRODUCT(Expenses!LQ$20:LQ$24,$Z131:$Z135)*$F131,MAX((Expenses!LQ$20-$AB131/12)*$AA131*$F131,0)+MAX((Expenses!LQ$21-$AB132/12)*$AA132*$F131,0)+MAX((Expenses!LQ$22-$AB133/12)*$AA133*$F131,0)+MAX((Expenses!LQ$23-$AB134/12)*$AA134*$F131,0)+MAX((Expenses!LQ$24-$AB135/12)*$AA135*$F131,0)))))</f>
        <v>0</v>
      </c>
      <c r="LT302" s="154">
        <f>IF(OR(LT$165&lt;=EOMONTH($E131,$R131*(1-$O131)),LT$165&gt;EOMONTH($E131,$P131*12*(1-$O131)+$Q131*12*$O131+$R131*(1-$O131))),0,IF($X131="NNN",SUM(Expenses!LR$20:LR$24)*$F131,IF($X131="FSG",0,IF($X131="MG",SUMPRODUCT(Expenses!LR$20:LR$24,$Z131:$Z135)*$F131,MAX((Expenses!LR$20-$AB131/12)*$AA131*$F131,0)+MAX((Expenses!LR$21-$AB132/12)*$AA132*$F131,0)+MAX((Expenses!LR$22-$AB133/12)*$AA133*$F131,0)+MAX((Expenses!LR$23-$AB134/12)*$AA134*$F131,0)+MAX((Expenses!LR$24-$AB135/12)*$AA135*$F131,0)))))</f>
        <v>0</v>
      </c>
      <c r="LU302" s="154">
        <f>IF(OR(LU$165&lt;=EOMONTH($E131,$R131*(1-$O131)),LU$165&gt;EOMONTH($E131,$P131*12*(1-$O131)+$Q131*12*$O131+$R131*(1-$O131))),0,IF($X131="NNN",SUM(Expenses!LS$20:LS$24)*$F131,IF($X131="FSG",0,IF($X131="MG",SUMPRODUCT(Expenses!LS$20:LS$24,$Z131:$Z135)*$F131,MAX((Expenses!LS$20-$AB131/12)*$AA131*$F131,0)+MAX((Expenses!LS$21-$AB132/12)*$AA132*$F131,0)+MAX((Expenses!LS$22-$AB133/12)*$AA133*$F131,0)+MAX((Expenses!LS$23-$AB134/12)*$AA134*$F131,0)+MAX((Expenses!LS$24-$AB135/12)*$AA135*$F131,0)))))</f>
        <v>0</v>
      </c>
      <c r="LV302" s="154">
        <f>IF(OR(LV$165&lt;=EOMONTH($E131,$R131*(1-$O131)),LV$165&gt;EOMONTH($E131,$P131*12*(1-$O131)+$Q131*12*$O131+$R131*(1-$O131))),0,IF($X131="NNN",SUM(Expenses!LT$20:LT$24)*$F131,IF($X131="FSG",0,IF($X131="MG",SUMPRODUCT(Expenses!LT$20:LT$24,$Z131:$Z135)*$F131,MAX((Expenses!LT$20-$AB131/12)*$AA131*$F131,0)+MAX((Expenses!LT$21-$AB132/12)*$AA132*$F131,0)+MAX((Expenses!LT$22-$AB133/12)*$AA133*$F131,0)+MAX((Expenses!LT$23-$AB134/12)*$AA134*$F131,0)+MAX((Expenses!LT$24-$AB135/12)*$AA135*$F131,0)))))</f>
        <v>0</v>
      </c>
      <c r="LW302" s="154">
        <f>IF(OR(LW$165&lt;=EOMONTH($E131,$R131*(1-$O131)),LW$165&gt;EOMONTH($E131,$P131*12*(1-$O131)+$Q131*12*$O131+$R131*(1-$O131))),0,IF($X131="NNN",SUM(Expenses!LU$20:LU$24)*$F131,IF($X131="FSG",0,IF($X131="MG",SUMPRODUCT(Expenses!LU$20:LU$24,$Z131:$Z135)*$F131,MAX((Expenses!LU$20-$AB131/12)*$AA131*$F131,0)+MAX((Expenses!LU$21-$AB132/12)*$AA132*$F131,0)+MAX((Expenses!LU$22-$AB133/12)*$AA133*$F131,0)+MAX((Expenses!LU$23-$AB134/12)*$AA134*$F131,0)+MAX((Expenses!LU$24-$AB135/12)*$AA135*$F131,0)))))</f>
        <v>0</v>
      </c>
      <c r="LX302" s="154">
        <f>IF(OR(LX$165&lt;=EOMONTH($E131,$R131*(1-$O131)),LX$165&gt;EOMONTH($E131,$P131*12*(1-$O131)+$Q131*12*$O131+$R131*(1-$O131))),0,IF($X131="NNN",SUM(Expenses!LV$20:LV$24)*$F131,IF($X131="FSG",0,IF($X131="MG",SUMPRODUCT(Expenses!LV$20:LV$24,$Z131:$Z135)*$F131,MAX((Expenses!LV$20-$AB131/12)*$AA131*$F131,0)+MAX((Expenses!LV$21-$AB132/12)*$AA132*$F131,0)+MAX((Expenses!LV$22-$AB133/12)*$AA133*$F131,0)+MAX((Expenses!LV$23-$AB134/12)*$AA134*$F131,0)+MAX((Expenses!LV$24-$AB135/12)*$AA135*$F131,0)))))</f>
        <v>0</v>
      </c>
      <c r="LY302" s="154">
        <f>IF(OR(LY$165&lt;=EOMONTH($E131,$R131*(1-$O131)),LY$165&gt;EOMONTH($E131,$P131*12*(1-$O131)+$Q131*12*$O131+$R131*(1-$O131))),0,IF($X131="NNN",SUM(Expenses!LW$20:LW$24)*$F131,IF($X131="FSG",0,IF($X131="MG",SUMPRODUCT(Expenses!LW$20:LW$24,$Z131:$Z135)*$F131,MAX((Expenses!LW$20-$AB131/12)*$AA131*$F131,0)+MAX((Expenses!LW$21-$AB132/12)*$AA132*$F131,0)+MAX((Expenses!LW$22-$AB133/12)*$AA133*$F131,0)+MAX((Expenses!LW$23-$AB134/12)*$AA134*$F131,0)+MAX((Expenses!LW$24-$AB135/12)*$AA135*$F131,0)))))</f>
        <v>0</v>
      </c>
      <c r="LZ302" s="154">
        <f>IF(OR(LZ$165&lt;=EOMONTH($E131,$R131*(1-$O131)),LZ$165&gt;EOMONTH($E131,$P131*12*(1-$O131)+$Q131*12*$O131+$R131*(1-$O131))),0,IF($X131="NNN",SUM(Expenses!LX$20:LX$24)*$F131,IF($X131="FSG",0,IF($X131="MG",SUMPRODUCT(Expenses!LX$20:LX$24,$Z131:$Z135)*$F131,MAX((Expenses!LX$20-$AB131/12)*$AA131*$F131,0)+MAX((Expenses!LX$21-$AB132/12)*$AA132*$F131,0)+MAX((Expenses!LX$22-$AB133/12)*$AA133*$F131,0)+MAX((Expenses!LX$23-$AB134/12)*$AA134*$F131,0)+MAX((Expenses!LX$24-$AB135/12)*$AA135*$F131,0)))))</f>
        <v>0</v>
      </c>
      <c r="MA302" s="154">
        <f>IF(OR(MA$165&lt;=EOMONTH($E131,$R131*(1-$O131)),MA$165&gt;EOMONTH($E131,$P131*12*(1-$O131)+$Q131*12*$O131+$R131*(1-$O131))),0,IF($X131="NNN",SUM(Expenses!LY$20:LY$24)*$F131,IF($X131="FSG",0,IF($X131="MG",SUMPRODUCT(Expenses!LY$20:LY$24,$Z131:$Z135)*$F131,MAX((Expenses!LY$20-$AB131/12)*$AA131*$F131,0)+MAX((Expenses!LY$21-$AB132/12)*$AA132*$F131,0)+MAX((Expenses!LY$22-$AB133/12)*$AA133*$F131,0)+MAX((Expenses!LY$23-$AB134/12)*$AA134*$F131,0)+MAX((Expenses!LY$24-$AB135/12)*$AA135*$F131,0)))))</f>
        <v>0</v>
      </c>
      <c r="MB302" s="154">
        <f>IF(OR(MB$165&lt;=EOMONTH($E131,$R131*(1-$O131)),MB$165&gt;EOMONTH($E131,$P131*12*(1-$O131)+$Q131*12*$O131+$R131*(1-$O131))),0,IF($X131="NNN",SUM(Expenses!LZ$20:LZ$24)*$F131,IF($X131="FSG",0,IF($X131="MG",SUMPRODUCT(Expenses!LZ$20:LZ$24,$Z131:$Z135)*$F131,MAX((Expenses!LZ$20-$AB131/12)*$AA131*$F131,0)+MAX((Expenses!LZ$21-$AB132/12)*$AA132*$F131,0)+MAX((Expenses!LZ$22-$AB133/12)*$AA133*$F131,0)+MAX((Expenses!LZ$23-$AB134/12)*$AA134*$F131,0)+MAX((Expenses!LZ$24-$AB135/12)*$AA135*$F131,0)))))</f>
        <v>0</v>
      </c>
      <c r="MC302" s="154">
        <f>IF(OR(MC$165&lt;=EOMONTH($E131,$R131*(1-$O131)),MC$165&gt;EOMONTH($E131,$P131*12*(1-$O131)+$Q131*12*$O131+$R131*(1-$O131))),0,IF($X131="NNN",SUM(Expenses!MA$20:MA$24)*$F131,IF($X131="FSG",0,IF($X131="MG",SUMPRODUCT(Expenses!MA$20:MA$24,$Z131:$Z135)*$F131,MAX((Expenses!MA$20-$AB131/12)*$AA131*$F131,0)+MAX((Expenses!MA$21-$AB132/12)*$AA132*$F131,0)+MAX((Expenses!MA$22-$AB133/12)*$AA133*$F131,0)+MAX((Expenses!MA$23-$AB134/12)*$AA134*$F131,0)+MAX((Expenses!MA$24-$AB135/12)*$AA135*$F131,0)))))</f>
        <v>0</v>
      </c>
      <c r="MD302" s="154">
        <f>IF(OR(MD$165&lt;=EOMONTH($E131,$R131*(1-$O131)),MD$165&gt;EOMONTH($E131,$P131*12*(1-$O131)+$Q131*12*$O131+$R131*(1-$O131))),0,IF($X131="NNN",SUM(Expenses!MB$20:MB$24)*$F131,IF($X131="FSG",0,IF($X131="MG",SUMPRODUCT(Expenses!MB$20:MB$24,$Z131:$Z135)*$F131,MAX((Expenses!MB$20-$AB131/12)*$AA131*$F131,0)+MAX((Expenses!MB$21-$AB132/12)*$AA132*$F131,0)+MAX((Expenses!MB$22-$AB133/12)*$AA133*$F131,0)+MAX((Expenses!MB$23-$AB134/12)*$AA134*$F131,0)+MAX((Expenses!MB$24-$AB135/12)*$AA135*$F131,0)))))</f>
        <v>0</v>
      </c>
      <c r="ME302" s="154">
        <f>IF(OR(ME$165&lt;=EOMONTH($E131,$R131*(1-$O131)),ME$165&gt;EOMONTH($E131,$P131*12*(1-$O131)+$Q131*12*$O131+$R131*(1-$O131))),0,IF($X131="NNN",SUM(Expenses!MC$20:MC$24)*$F131,IF($X131="FSG",0,IF($X131="MG",SUMPRODUCT(Expenses!MC$20:MC$24,$Z131:$Z135)*$F131,MAX((Expenses!MC$20-$AB131/12)*$AA131*$F131,0)+MAX((Expenses!MC$21-$AB132/12)*$AA132*$F131,0)+MAX((Expenses!MC$22-$AB133/12)*$AA133*$F131,0)+MAX((Expenses!MC$23-$AB134/12)*$AA134*$F131,0)+MAX((Expenses!MC$24-$AB135/12)*$AA135*$F131,0)))))</f>
        <v>0</v>
      </c>
      <c r="MF302" s="154">
        <f>IF(OR(MF$165&lt;=EOMONTH($E131,$R131*(1-$O131)),MF$165&gt;EOMONTH($E131,$P131*12*(1-$O131)+$Q131*12*$O131+$R131*(1-$O131))),0,IF($X131="NNN",SUM(Expenses!MD$20:MD$24)*$F131,IF($X131="FSG",0,IF($X131="MG",SUMPRODUCT(Expenses!MD$20:MD$24,$Z131:$Z135)*$F131,MAX((Expenses!MD$20-$AB131/12)*$AA131*$F131,0)+MAX((Expenses!MD$21-$AB132/12)*$AA132*$F131,0)+MAX((Expenses!MD$22-$AB133/12)*$AA133*$F131,0)+MAX((Expenses!MD$23-$AB134/12)*$AA134*$F131,0)+MAX((Expenses!MD$24-$AB135/12)*$AA135*$F131,0)))))</f>
        <v>0</v>
      </c>
      <c r="MG302" s="154">
        <f>IF(OR(MG$165&lt;=EOMONTH($E131,$R131*(1-$O131)),MG$165&gt;EOMONTH($E131,$P131*12*(1-$O131)+$Q131*12*$O131+$R131*(1-$O131))),0,IF($X131="NNN",SUM(Expenses!ME$20:ME$24)*$F131,IF($X131="FSG",0,IF($X131="MG",SUMPRODUCT(Expenses!ME$20:ME$24,$Z131:$Z135)*$F131,MAX((Expenses!ME$20-$AB131/12)*$AA131*$F131,0)+MAX((Expenses!ME$21-$AB132/12)*$AA132*$F131,0)+MAX((Expenses!ME$22-$AB133/12)*$AA133*$F131,0)+MAX((Expenses!ME$23-$AB134/12)*$AA134*$F131,0)+MAX((Expenses!ME$24-$AB135/12)*$AA135*$F131,0)))))</f>
        <v>0</v>
      </c>
      <c r="MH302" s="154">
        <f>IF(OR(MH$165&lt;=EOMONTH($E131,$R131*(1-$O131)),MH$165&gt;EOMONTH($E131,$P131*12*(1-$O131)+$Q131*12*$O131+$R131*(1-$O131))),0,IF($X131="NNN",SUM(Expenses!MF$20:MF$24)*$F131,IF($X131="FSG",0,IF($X131="MG",SUMPRODUCT(Expenses!MF$20:MF$24,$Z131:$Z135)*$F131,MAX((Expenses!MF$20-$AB131/12)*$AA131*$F131,0)+MAX((Expenses!MF$21-$AB132/12)*$AA132*$F131,0)+MAX((Expenses!MF$22-$AB133/12)*$AA133*$F131,0)+MAX((Expenses!MF$23-$AB134/12)*$AA134*$F131,0)+MAX((Expenses!MF$24-$AB135/12)*$AA135*$F131,0)))))</f>
        <v>0</v>
      </c>
      <c r="MI302" s="154">
        <f>IF(OR(MI$165&lt;=EOMONTH($E131,$R131*(1-$O131)),MI$165&gt;EOMONTH($E131,$P131*12*(1-$O131)+$Q131*12*$O131+$R131*(1-$O131))),0,IF($X131="NNN",SUM(Expenses!MG$20:MG$24)*$F131,IF($X131="FSG",0,IF($X131="MG",SUMPRODUCT(Expenses!MG$20:MG$24,$Z131:$Z135)*$F131,MAX((Expenses!MG$20-$AB131/12)*$AA131*$F131,0)+MAX((Expenses!MG$21-$AB132/12)*$AA132*$F131,0)+MAX((Expenses!MG$22-$AB133/12)*$AA133*$F131,0)+MAX((Expenses!MG$23-$AB134/12)*$AA134*$F131,0)+MAX((Expenses!MG$24-$AB135/12)*$AA135*$F131,0)))))</f>
        <v>0</v>
      </c>
      <c r="MJ302" s="154">
        <f>IF(OR(MJ$165&lt;=EOMONTH($E131,$R131*(1-$O131)),MJ$165&gt;EOMONTH($E131,$P131*12*(1-$O131)+$Q131*12*$O131+$R131*(1-$O131))),0,IF($X131="NNN",SUM(Expenses!MH$20:MH$24)*$F131,IF($X131="FSG",0,IF($X131="MG",SUMPRODUCT(Expenses!MH$20:MH$24,$Z131:$Z135)*$F131,MAX((Expenses!MH$20-$AB131/12)*$AA131*$F131,0)+MAX((Expenses!MH$21-$AB132/12)*$AA132*$F131,0)+MAX((Expenses!MH$22-$AB133/12)*$AA133*$F131,0)+MAX((Expenses!MH$23-$AB134/12)*$AA134*$F131,0)+MAX((Expenses!MH$24-$AB135/12)*$AA135*$F131,0)))))</f>
        <v>0</v>
      </c>
      <c r="MK302" s="154">
        <f>IF(OR(MK$165&lt;=EOMONTH($E131,$R131*(1-$O131)),MK$165&gt;EOMONTH($E131,$P131*12*(1-$O131)+$Q131*12*$O131+$R131*(1-$O131))),0,IF($X131="NNN",SUM(Expenses!MI$20:MI$24)*$F131,IF($X131="FSG",0,IF($X131="MG",SUMPRODUCT(Expenses!MI$20:MI$24,$Z131:$Z135)*$F131,MAX((Expenses!MI$20-$AB131/12)*$AA131*$F131,0)+MAX((Expenses!MI$21-$AB132/12)*$AA132*$F131,0)+MAX((Expenses!MI$22-$AB133/12)*$AA133*$F131,0)+MAX((Expenses!MI$23-$AB134/12)*$AA134*$F131,0)+MAX((Expenses!MI$24-$AB135/12)*$AA135*$F131,0)))))</f>
        <v>0</v>
      </c>
      <c r="ML302" s="154">
        <f>IF(OR(ML$165&lt;=EOMONTH($E131,$R131*(1-$O131)),ML$165&gt;EOMONTH($E131,$P131*12*(1-$O131)+$Q131*12*$O131+$R131*(1-$O131))),0,IF($X131="NNN",SUM(Expenses!MJ$20:MJ$24)*$F131,IF($X131="FSG",0,IF($X131="MG",SUMPRODUCT(Expenses!MJ$20:MJ$24,$Z131:$Z135)*$F131,MAX((Expenses!MJ$20-$AB131/12)*$AA131*$F131,0)+MAX((Expenses!MJ$21-$AB132/12)*$AA132*$F131,0)+MAX((Expenses!MJ$22-$AB133/12)*$AA133*$F131,0)+MAX((Expenses!MJ$23-$AB134/12)*$AA134*$F131,0)+MAX((Expenses!MJ$24-$AB135/12)*$AA135*$F131,0)))))</f>
        <v>0</v>
      </c>
      <c r="MM302" s="154">
        <f>IF(OR(MM$165&lt;=EOMONTH($E131,$R131*(1-$O131)),MM$165&gt;EOMONTH($E131,$P131*12*(1-$O131)+$Q131*12*$O131+$R131*(1-$O131))),0,IF($X131="NNN",SUM(Expenses!MK$20:MK$24)*$F131,IF($X131="FSG",0,IF($X131="MG",SUMPRODUCT(Expenses!MK$20:MK$24,$Z131:$Z135)*$F131,MAX((Expenses!MK$20-$AB131/12)*$AA131*$F131,0)+MAX((Expenses!MK$21-$AB132/12)*$AA132*$F131,0)+MAX((Expenses!MK$22-$AB133/12)*$AA133*$F131,0)+MAX((Expenses!MK$23-$AB134/12)*$AA134*$F131,0)+MAX((Expenses!MK$24-$AB135/12)*$AA135*$F131,0)))))</f>
        <v>0</v>
      </c>
      <c r="MN302" s="154">
        <f>IF(OR(MN$165&lt;=EOMONTH($E131,$R131*(1-$O131)),MN$165&gt;EOMONTH($E131,$P131*12*(1-$O131)+$Q131*12*$O131+$R131*(1-$O131))),0,IF($X131="NNN",SUM(Expenses!ML$20:ML$24)*$F131,IF($X131="FSG",0,IF($X131="MG",SUMPRODUCT(Expenses!ML$20:ML$24,$Z131:$Z135)*$F131,MAX((Expenses!ML$20-$AB131/12)*$AA131*$F131,0)+MAX((Expenses!ML$21-$AB132/12)*$AA132*$F131,0)+MAX((Expenses!ML$22-$AB133/12)*$AA133*$F131,0)+MAX((Expenses!ML$23-$AB134/12)*$AA134*$F131,0)+MAX((Expenses!ML$24-$AB135/12)*$AA135*$F131,0)))))</f>
        <v>0</v>
      </c>
      <c r="MO302" s="154">
        <f>IF(OR(MO$165&lt;=EOMONTH($E131,$R131*(1-$O131)),MO$165&gt;EOMONTH($E131,$P131*12*(1-$O131)+$Q131*12*$O131+$R131*(1-$O131))),0,IF($X131="NNN",SUM(Expenses!MM$20:MM$24)*$F131,IF($X131="FSG",0,IF($X131="MG",SUMPRODUCT(Expenses!MM$20:MM$24,$Z131:$Z135)*$F131,MAX((Expenses!MM$20-$AB131/12)*$AA131*$F131,0)+MAX((Expenses!MM$21-$AB132/12)*$AA132*$F131,0)+MAX((Expenses!MM$22-$AB133/12)*$AA133*$F131,0)+MAX((Expenses!MM$23-$AB134/12)*$AA134*$F131,0)+MAX((Expenses!MM$24-$AB135/12)*$AA135*$F131,0)))))</f>
        <v>0</v>
      </c>
      <c r="MP302" s="154">
        <f>IF(OR(MP$165&lt;=EOMONTH($E131,$R131*(1-$O131)),MP$165&gt;EOMONTH($E131,$P131*12*(1-$O131)+$Q131*12*$O131+$R131*(1-$O131))),0,IF($X131="NNN",SUM(Expenses!MN$20:MN$24)*$F131,IF($X131="FSG",0,IF($X131="MG",SUMPRODUCT(Expenses!MN$20:MN$24,$Z131:$Z135)*$F131,MAX((Expenses!MN$20-$AB131/12)*$AA131*$F131,0)+MAX((Expenses!MN$21-$AB132/12)*$AA132*$F131,0)+MAX((Expenses!MN$22-$AB133/12)*$AA133*$F131,0)+MAX((Expenses!MN$23-$AB134/12)*$AA134*$F131,0)+MAX((Expenses!MN$24-$AB135/12)*$AA135*$F131,0)))))</f>
        <v>0</v>
      </c>
      <c r="MQ302" s="154">
        <f>IF(OR(MQ$165&lt;=EOMONTH($E131,$R131*(1-$O131)),MQ$165&gt;EOMONTH($E131,$P131*12*(1-$O131)+$Q131*12*$O131+$R131*(1-$O131))),0,IF($X131="NNN",SUM(Expenses!MO$20:MO$24)*$F131,IF($X131="FSG",0,IF($X131="MG",SUMPRODUCT(Expenses!MO$20:MO$24,$Z131:$Z135)*$F131,MAX((Expenses!MO$20-$AB131/12)*$AA131*$F131,0)+MAX((Expenses!MO$21-$AB132/12)*$AA132*$F131,0)+MAX((Expenses!MO$22-$AB133/12)*$AA133*$F131,0)+MAX((Expenses!MO$23-$AB134/12)*$AA134*$F131,0)+MAX((Expenses!MO$24-$AB135/12)*$AA135*$F131,0)))))</f>
        <v>0</v>
      </c>
      <c r="MR302" s="154">
        <f>IF(OR(MR$165&lt;=EOMONTH($E131,$R131*(1-$O131)),MR$165&gt;EOMONTH($E131,$P131*12*(1-$O131)+$Q131*12*$O131+$R131*(1-$O131))),0,IF($X131="NNN",SUM(Expenses!MP$20:MP$24)*$F131,IF($X131="FSG",0,IF($X131="MG",SUMPRODUCT(Expenses!MP$20:MP$24,$Z131:$Z135)*$F131,MAX((Expenses!MP$20-$AB131/12)*$AA131*$F131,0)+MAX((Expenses!MP$21-$AB132/12)*$AA132*$F131,0)+MAX((Expenses!MP$22-$AB133/12)*$AA133*$F131,0)+MAX((Expenses!MP$23-$AB134/12)*$AA134*$F131,0)+MAX((Expenses!MP$24-$AB135/12)*$AA135*$F131,0)))))</f>
        <v>0</v>
      </c>
      <c r="MS302" s="154">
        <f>IF(OR(MS$165&lt;=EOMONTH($E131,$R131*(1-$O131)),MS$165&gt;EOMONTH($E131,$P131*12*(1-$O131)+$Q131*12*$O131+$R131*(1-$O131))),0,IF($X131="NNN",SUM(Expenses!MQ$20:MQ$24)*$F131,IF($X131="FSG",0,IF($X131="MG",SUMPRODUCT(Expenses!MQ$20:MQ$24,$Z131:$Z135)*$F131,MAX((Expenses!MQ$20-$AB131/12)*$AA131*$F131,0)+MAX((Expenses!MQ$21-$AB132/12)*$AA132*$F131,0)+MAX((Expenses!MQ$22-$AB133/12)*$AA133*$F131,0)+MAX((Expenses!MQ$23-$AB134/12)*$AA134*$F131,0)+MAX((Expenses!MQ$24-$AB135/12)*$AA135*$F131,0)))))</f>
        <v>0</v>
      </c>
      <c r="MT302" s="154">
        <f>IF(OR(MT$165&lt;=EOMONTH($E131,$R131*(1-$O131)),MT$165&gt;EOMONTH($E131,$P131*12*(1-$O131)+$Q131*12*$O131+$R131*(1-$O131))),0,IF($X131="NNN",SUM(Expenses!MR$20:MR$24)*$F131,IF($X131="FSG",0,IF($X131="MG",SUMPRODUCT(Expenses!MR$20:MR$24,$Z131:$Z135)*$F131,MAX((Expenses!MR$20-$AB131/12)*$AA131*$F131,0)+MAX((Expenses!MR$21-$AB132/12)*$AA132*$F131,0)+MAX((Expenses!MR$22-$AB133/12)*$AA133*$F131,0)+MAX((Expenses!MR$23-$AB134/12)*$AA134*$F131,0)+MAX((Expenses!MR$24-$AB135/12)*$AA135*$F131,0)))))</f>
        <v>0</v>
      </c>
      <c r="MU302" s="154">
        <f>IF(OR(MU$165&lt;=EOMONTH($E131,$R131*(1-$O131)),MU$165&gt;EOMONTH($E131,$P131*12*(1-$O131)+$Q131*12*$O131+$R131*(1-$O131))),0,IF($X131="NNN",SUM(Expenses!MS$20:MS$24)*$F131,IF($X131="FSG",0,IF($X131="MG",SUMPRODUCT(Expenses!MS$20:MS$24,$Z131:$Z135)*$F131,MAX((Expenses!MS$20-$AB131/12)*$AA131*$F131,0)+MAX((Expenses!MS$21-$AB132/12)*$AA132*$F131,0)+MAX((Expenses!MS$22-$AB133/12)*$AA133*$F131,0)+MAX((Expenses!MS$23-$AB134/12)*$AA134*$F131,0)+MAX((Expenses!MS$24-$AB135/12)*$AA135*$F131,0)))))</f>
        <v>0</v>
      </c>
      <c r="MV302" s="154">
        <f>IF(OR(MV$165&lt;=EOMONTH($E131,$R131*(1-$O131)),MV$165&gt;EOMONTH($E131,$P131*12*(1-$O131)+$Q131*12*$O131+$R131*(1-$O131))),0,IF($X131="NNN",SUM(Expenses!MT$20:MT$24)*$F131,IF($X131="FSG",0,IF($X131="MG",SUMPRODUCT(Expenses!MT$20:MT$24,$Z131:$Z135)*$F131,MAX((Expenses!MT$20-$AB131/12)*$AA131*$F131,0)+MAX((Expenses!MT$21-$AB132/12)*$AA132*$F131,0)+MAX((Expenses!MT$22-$AB133/12)*$AA133*$F131,0)+MAX((Expenses!MT$23-$AB134/12)*$AA134*$F131,0)+MAX((Expenses!MT$24-$AB135/12)*$AA135*$F131,0)))))</f>
        <v>0</v>
      </c>
      <c r="MW302" s="154">
        <f>IF(OR(MW$165&lt;=EOMONTH($E131,$R131*(1-$O131)),MW$165&gt;EOMONTH($E131,$P131*12*(1-$O131)+$Q131*12*$O131+$R131*(1-$O131))),0,IF($X131="NNN",SUM(Expenses!MU$20:MU$24)*$F131,IF($X131="FSG",0,IF($X131="MG",SUMPRODUCT(Expenses!MU$20:MU$24,$Z131:$Z135)*$F131,MAX((Expenses!MU$20-$AB131/12)*$AA131*$F131,0)+MAX((Expenses!MU$21-$AB132/12)*$AA132*$F131,0)+MAX((Expenses!MU$22-$AB133/12)*$AA133*$F131,0)+MAX((Expenses!MU$23-$AB134/12)*$AA134*$F131,0)+MAX((Expenses!MU$24-$AB135/12)*$AA135*$F131,0)))))</f>
        <v>0</v>
      </c>
      <c r="MX302" s="154">
        <f>IF(OR(MX$165&lt;=EOMONTH($E131,$R131*(1-$O131)),MX$165&gt;EOMONTH($E131,$P131*12*(1-$O131)+$Q131*12*$O131+$R131*(1-$O131))),0,IF($X131="NNN",SUM(Expenses!MV$20:MV$24)*$F131,IF($X131="FSG",0,IF($X131="MG",SUMPRODUCT(Expenses!MV$20:MV$24,$Z131:$Z135)*$F131,MAX((Expenses!MV$20-$AB131/12)*$AA131*$F131,0)+MAX((Expenses!MV$21-$AB132/12)*$AA132*$F131,0)+MAX((Expenses!MV$22-$AB133/12)*$AA133*$F131,0)+MAX((Expenses!MV$23-$AB134/12)*$AA134*$F131,0)+MAX((Expenses!MV$24-$AB135/12)*$AA135*$F131,0)))))</f>
        <v>0</v>
      </c>
      <c r="MY302" s="154">
        <f>IF(OR(MY$165&lt;=EOMONTH($E131,$R131*(1-$O131)),MY$165&gt;EOMONTH($E131,$P131*12*(1-$O131)+$Q131*12*$O131+$R131*(1-$O131))),0,IF($X131="NNN",SUM(Expenses!MW$20:MW$24)*$F131,IF($X131="FSG",0,IF($X131="MG",SUMPRODUCT(Expenses!MW$20:MW$24,$Z131:$Z135)*$F131,MAX((Expenses!MW$20-$AB131/12)*$AA131*$F131,0)+MAX((Expenses!MW$21-$AB132/12)*$AA132*$F131,0)+MAX((Expenses!MW$22-$AB133/12)*$AA133*$F131,0)+MAX((Expenses!MW$23-$AB134/12)*$AA134*$F131,0)+MAX((Expenses!MW$24-$AB135/12)*$AA135*$F131,0)))))</f>
        <v>0</v>
      </c>
      <c r="MZ302" s="154">
        <f>IF(OR(MZ$165&lt;=EOMONTH($E131,$R131*(1-$O131)),MZ$165&gt;EOMONTH($E131,$P131*12*(1-$O131)+$Q131*12*$O131+$R131*(1-$O131))),0,IF($X131="NNN",SUM(Expenses!MX$20:MX$24)*$F131,IF($X131="FSG",0,IF($X131="MG",SUMPRODUCT(Expenses!MX$20:MX$24,$Z131:$Z135)*$F131,MAX((Expenses!MX$20-$AB131/12)*$AA131*$F131,0)+MAX((Expenses!MX$21-$AB132/12)*$AA132*$F131,0)+MAX((Expenses!MX$22-$AB133/12)*$AA133*$F131,0)+MAX((Expenses!MX$23-$AB134/12)*$AA134*$F131,0)+MAX((Expenses!MX$24-$AB135/12)*$AA135*$F131,0)))))</f>
        <v>0</v>
      </c>
      <c r="NA302" s="154">
        <f>IF(OR(NA$165&lt;=EOMONTH($E131,$R131*(1-$O131)),NA$165&gt;EOMONTH($E131,$P131*12*(1-$O131)+$Q131*12*$O131+$R131*(1-$O131))),0,IF($X131="NNN",SUM(Expenses!MY$20:MY$24)*$F131,IF($X131="FSG",0,IF($X131="MG",SUMPRODUCT(Expenses!MY$20:MY$24,$Z131:$Z135)*$F131,MAX((Expenses!MY$20-$AB131/12)*$AA131*$F131,0)+MAX((Expenses!MY$21-$AB132/12)*$AA132*$F131,0)+MAX((Expenses!MY$22-$AB133/12)*$AA133*$F131,0)+MAX((Expenses!MY$23-$AB134/12)*$AA134*$F131,0)+MAX((Expenses!MY$24-$AB135/12)*$AA135*$F131,0)))))</f>
        <v>0</v>
      </c>
      <c r="NB302" s="154">
        <f>IF(OR(NB$165&lt;=EOMONTH($E131,$R131*(1-$O131)),NB$165&gt;EOMONTH($E131,$P131*12*(1-$O131)+$Q131*12*$O131+$R131*(1-$O131))),0,IF($X131="NNN",SUM(Expenses!MZ$20:MZ$24)*$F131,IF($X131="FSG",0,IF($X131="MG",SUMPRODUCT(Expenses!MZ$20:MZ$24,$Z131:$Z135)*$F131,MAX((Expenses!MZ$20-$AB131/12)*$AA131*$F131,0)+MAX((Expenses!MZ$21-$AB132/12)*$AA132*$F131,0)+MAX((Expenses!MZ$22-$AB133/12)*$AA133*$F131,0)+MAX((Expenses!MZ$23-$AB134/12)*$AA134*$F131,0)+MAX((Expenses!MZ$24-$AB135/12)*$AA135*$F131,0)))))</f>
        <v>0</v>
      </c>
      <c r="NC302" s="154">
        <f>IF(OR(NC$165&lt;=EOMONTH($E131,$R131*(1-$O131)),NC$165&gt;EOMONTH($E131,$P131*12*(1-$O131)+$Q131*12*$O131+$R131*(1-$O131))),0,IF($X131="NNN",SUM(Expenses!NA$20:NA$24)*$F131,IF($X131="FSG",0,IF($X131="MG",SUMPRODUCT(Expenses!NA$20:NA$24,$Z131:$Z135)*$F131,MAX((Expenses!NA$20-$AB131/12)*$AA131*$F131,0)+MAX((Expenses!NA$21-$AB132/12)*$AA132*$F131,0)+MAX((Expenses!NA$22-$AB133/12)*$AA133*$F131,0)+MAX((Expenses!NA$23-$AB134/12)*$AA134*$F131,0)+MAX((Expenses!NA$24-$AB135/12)*$AA135*$F131,0)))))</f>
        <v>0</v>
      </c>
      <c r="ND302" s="154">
        <f>IF(OR(ND$165&lt;=EOMONTH($E131,$R131*(1-$O131)),ND$165&gt;EOMONTH($E131,$P131*12*(1-$O131)+$Q131*12*$O131+$R131*(1-$O131))),0,IF($X131="NNN",SUM(Expenses!NB$20:NB$24)*$F131,IF($X131="FSG",0,IF($X131="MG",SUMPRODUCT(Expenses!NB$20:NB$24,$Z131:$Z135)*$F131,MAX((Expenses!NB$20-$AB131/12)*$AA131*$F131,0)+MAX((Expenses!NB$21-$AB132/12)*$AA132*$F131,0)+MAX((Expenses!NB$22-$AB133/12)*$AA133*$F131,0)+MAX((Expenses!NB$23-$AB134/12)*$AA134*$F131,0)+MAX((Expenses!NB$24-$AB135/12)*$AA135*$F131,0)))))</f>
        <v>0</v>
      </c>
      <c r="NE302" s="154">
        <f>IF(OR(NE$165&lt;=EOMONTH($E131,$R131*(1-$O131)),NE$165&gt;EOMONTH($E131,$P131*12*(1-$O131)+$Q131*12*$O131+$R131*(1-$O131))),0,IF($X131="NNN",SUM(Expenses!NC$20:NC$24)*$F131,IF($X131="FSG",0,IF($X131="MG",SUMPRODUCT(Expenses!NC$20:NC$24,$Z131:$Z135)*$F131,MAX((Expenses!NC$20-$AB131/12)*$AA131*$F131,0)+MAX((Expenses!NC$21-$AB132/12)*$AA132*$F131,0)+MAX((Expenses!NC$22-$AB133/12)*$AA133*$F131,0)+MAX((Expenses!NC$23-$AB134/12)*$AA134*$F131,0)+MAX((Expenses!NC$24-$AB135/12)*$AA135*$F131,0)))))</f>
        <v>0</v>
      </c>
      <c r="NF302" s="154">
        <f>IF(OR(NF$165&lt;=EOMONTH($E131,$R131*(1-$O131)),NF$165&gt;EOMONTH($E131,$P131*12*(1-$O131)+$Q131*12*$O131+$R131*(1-$O131))),0,IF($X131="NNN",SUM(Expenses!ND$20:ND$24)*$F131,IF($X131="FSG",0,IF($X131="MG",SUMPRODUCT(Expenses!ND$20:ND$24,$Z131:$Z135)*$F131,MAX((Expenses!ND$20-$AB131/12)*$AA131*$F131,0)+MAX((Expenses!ND$21-$AB132/12)*$AA132*$F131,0)+MAX((Expenses!ND$22-$AB133/12)*$AA133*$F131,0)+MAX((Expenses!ND$23-$AB134/12)*$AA134*$F131,0)+MAX((Expenses!ND$24-$AB135/12)*$AA135*$F131,0)))))</f>
        <v>0</v>
      </c>
      <c r="NG302" s="154">
        <f>IF(OR(NG$165&lt;=EOMONTH($E131,$R131*(1-$O131)),NG$165&gt;EOMONTH($E131,$P131*12*(1-$O131)+$Q131*12*$O131+$R131*(1-$O131))),0,IF($X131="NNN",SUM(Expenses!NE$20:NE$24)*$F131,IF($X131="FSG",0,IF($X131="MG",SUMPRODUCT(Expenses!NE$20:NE$24,$Z131:$Z135)*$F131,MAX((Expenses!NE$20-$AB131/12)*$AA131*$F131,0)+MAX((Expenses!NE$21-$AB132/12)*$AA132*$F131,0)+MAX((Expenses!NE$22-$AB133/12)*$AA133*$F131,0)+MAX((Expenses!NE$23-$AB134/12)*$AA134*$F131,0)+MAX((Expenses!NE$24-$AB135/12)*$AA135*$F131,0)))))</f>
        <v>0</v>
      </c>
      <c r="NH302" s="154">
        <f>IF(OR(NH$165&lt;=EOMONTH($E131,$R131*(1-$O131)),NH$165&gt;EOMONTH($E131,$P131*12*(1-$O131)+$Q131*12*$O131+$R131*(1-$O131))),0,IF($X131="NNN",SUM(Expenses!NF$20:NF$24)*$F131,IF($X131="FSG",0,IF($X131="MG",SUMPRODUCT(Expenses!NF$20:NF$24,$Z131:$Z135)*$F131,MAX((Expenses!NF$20-$AB131/12)*$AA131*$F131,0)+MAX((Expenses!NF$21-$AB132/12)*$AA132*$F131,0)+MAX((Expenses!NF$22-$AB133/12)*$AA133*$F131,0)+MAX((Expenses!NF$23-$AB134/12)*$AA134*$F131,0)+MAX((Expenses!NF$24-$AB135/12)*$AA135*$F131,0)))))</f>
        <v>0</v>
      </c>
      <c r="NI302" s="154">
        <f>IF(OR(NI$165&lt;=EOMONTH($E131,$R131*(1-$O131)),NI$165&gt;EOMONTH($E131,$P131*12*(1-$O131)+$Q131*12*$O131+$R131*(1-$O131))),0,IF($X131="NNN",SUM(Expenses!NG$20:NG$24)*$F131,IF($X131="FSG",0,IF($X131="MG",SUMPRODUCT(Expenses!NG$20:NG$24,$Z131:$Z135)*$F131,MAX((Expenses!NG$20-$AB131/12)*$AA131*$F131,0)+MAX((Expenses!NG$21-$AB132/12)*$AA132*$F131,0)+MAX((Expenses!NG$22-$AB133/12)*$AA133*$F131,0)+MAX((Expenses!NG$23-$AB134/12)*$AA134*$F131,0)+MAX((Expenses!NG$24-$AB135/12)*$AA135*$F131,0)))))</f>
        <v>0</v>
      </c>
      <c r="NJ302" s="154">
        <f>IF(OR(NJ$165&lt;=EOMONTH($E131,$R131*(1-$O131)),NJ$165&gt;EOMONTH($E131,$P131*12*(1-$O131)+$Q131*12*$O131+$R131*(1-$O131))),0,IF($X131="NNN",SUM(Expenses!NH$20:NH$24)*$F131,IF($X131="FSG",0,IF($X131="MG",SUMPRODUCT(Expenses!NH$20:NH$24,$Z131:$Z135)*$F131,MAX((Expenses!NH$20-$AB131/12)*$AA131*$F131,0)+MAX((Expenses!NH$21-$AB132/12)*$AA132*$F131,0)+MAX((Expenses!NH$22-$AB133/12)*$AA133*$F131,0)+MAX((Expenses!NH$23-$AB134/12)*$AA134*$F131,0)+MAX((Expenses!NH$24-$AB135/12)*$AA135*$F131,0)))))</f>
        <v>0</v>
      </c>
      <c r="NK302" s="157">
        <f>IF(OR(NK$165&lt;=EOMONTH($E131,$R131*(1-$O131)),NK$165&gt;EOMONTH($E131,$P131*12*(1-$O131)+$Q131*12*$O131+$R131*(1-$O131))),0,IF($X131="NNN",SUM(Expenses!NI$20:NI$24)*$F131,IF($X131="FSG",0,IF($X131="MG",SUMPRODUCT(Expenses!NI$20:NI$24,$Z131:$Z135)*$F131,MAX((Expenses!NI$20-$AB131/12)*$AA131*$F131,0)+MAX((Expenses!NI$21-$AB132/12)*$AA132*$F131,0)+MAX((Expenses!NI$22-$AB133/12)*$AA133*$F131,0)+MAX((Expenses!NI$23-$AB134/12)*$AA134*$F131,0)+MAX((Expenses!NI$24-$AB135/12)*$AA135*$F131,0)))))</f>
        <v>0</v>
      </c>
    </row>
    <row r="303" spans="1:375" x14ac:dyDescent="0.25">
      <c r="A303" s="158">
        <f t="shared" ca="1" si="536"/>
        <v>1211728.1019502792</v>
      </c>
      <c r="B303" s="77"/>
      <c r="C303" s="159" t="s">
        <v>146</v>
      </c>
      <c r="D303" s="160">
        <f ca="1">SUM(D296:D302)</f>
        <v>333.31513586037636</v>
      </c>
      <c r="E303" s="160">
        <f t="shared" ref="E303:BP303" ca="1" si="561">SUM(E296:E302)</f>
        <v>333.44964743781293</v>
      </c>
      <c r="F303" s="160">
        <f t="shared" ca="1" si="561"/>
        <v>306.23028161987304</v>
      </c>
      <c r="G303" s="160">
        <f t="shared" ca="1" si="561"/>
        <v>306.36402776128625</v>
      </c>
      <c r="H303" s="160">
        <f t="shared" ca="1" si="561"/>
        <v>2944.3419869794739</v>
      </c>
      <c r="I303" s="160">
        <f t="shared" ca="1" si="561"/>
        <v>2948.3369903057733</v>
      </c>
      <c r="J303" s="160">
        <f t="shared" ca="1" si="561"/>
        <v>2973.2230460781325</v>
      </c>
      <c r="K303" s="160">
        <f t="shared" ca="1" si="561"/>
        <v>2973.3595604194979</v>
      </c>
      <c r="L303" s="160">
        <f t="shared" ca="1" si="561"/>
        <v>2973.4964114420573</v>
      </c>
      <c r="M303" s="160">
        <f t="shared" ca="1" si="561"/>
        <v>2973.6335999761568</v>
      </c>
      <c r="N303" s="160">
        <f t="shared" ca="1" si="561"/>
        <v>2973.7711268541907</v>
      </c>
      <c r="O303" s="160">
        <f t="shared" ca="1" si="561"/>
        <v>3053.0617908380682</v>
      </c>
      <c r="P303" s="160">
        <f t="shared" ca="1" si="561"/>
        <v>3058.6046569475502</v>
      </c>
      <c r="Q303" s="160">
        <f t="shared" ca="1" si="561"/>
        <v>3059.4857001908267</v>
      </c>
      <c r="R303" s="160">
        <f t="shared" ca="1" si="561"/>
        <v>3059.6245888096792</v>
      </c>
      <c r="S303" s="160">
        <f t="shared" ca="1" si="561"/>
        <v>3059.7638199653343</v>
      </c>
      <c r="T303" s="160">
        <f t="shared" ca="1" si="561"/>
        <v>3059.9033945025794</v>
      </c>
      <c r="U303" s="160">
        <f t="shared" ca="1" si="561"/>
        <v>3060.0433132682874</v>
      </c>
      <c r="V303" s="160">
        <f t="shared" ca="1" si="561"/>
        <v>3060.1835771114174</v>
      </c>
      <c r="W303" s="160">
        <f t="shared" ca="1" si="561"/>
        <v>3060.3241868830237</v>
      </c>
      <c r="X303" s="160">
        <f t="shared" ca="1" si="561"/>
        <v>3060.46514343626</v>
      </c>
      <c r="Y303" s="160">
        <f t="shared" ca="1" si="561"/>
        <v>3060.6064476263823</v>
      </c>
      <c r="Z303" s="160">
        <f t="shared" ca="1" si="561"/>
        <v>3060.7481003107573</v>
      </c>
      <c r="AA303" s="160">
        <f t="shared" ca="1" si="561"/>
        <v>3142.417484214151</v>
      </c>
      <c r="AB303" s="160">
        <f t="shared" ca="1" si="561"/>
        <v>3302.519982366367</v>
      </c>
      <c r="AC303" s="160">
        <f t="shared" ca="1" si="561"/>
        <v>3303.4274569069416</v>
      </c>
      <c r="AD303" s="160">
        <f t="shared" ca="1" si="561"/>
        <v>3303.5705121843598</v>
      </c>
      <c r="AE303" s="160">
        <f t="shared" ca="1" si="561"/>
        <v>3303.7139202746839</v>
      </c>
      <c r="AF303" s="160">
        <f t="shared" ca="1" si="561"/>
        <v>3303.8576820480471</v>
      </c>
      <c r="AG303" s="160">
        <f t="shared" ca="1" si="561"/>
        <v>3304.0017983767257</v>
      </c>
      <c r="AH303" s="160">
        <f t="shared" ca="1" si="561"/>
        <v>3304.1462701351497</v>
      </c>
      <c r="AI303" s="160">
        <f t="shared" ca="1" si="561"/>
        <v>3304.2910981999044</v>
      </c>
      <c r="AJ303" s="160">
        <f t="shared" ca="1" si="561"/>
        <v>3304.4362834497374</v>
      </c>
      <c r="AK303" s="160">
        <f t="shared" ca="1" si="561"/>
        <v>3304.5818267655636</v>
      </c>
      <c r="AL303" s="160">
        <f t="shared" ca="1" si="561"/>
        <v>3304.7277290304701</v>
      </c>
      <c r="AM303" s="160">
        <f t="shared" ca="1" si="561"/>
        <v>3388.6626204171507</v>
      </c>
      <c r="AN303" s="160">
        <f t="shared" ca="1" si="561"/>
        <v>3397.5401258837173</v>
      </c>
      <c r="AO303" s="160">
        <f t="shared" ca="1" si="561"/>
        <v>3398.6593986943244</v>
      </c>
      <c r="AP303" s="160">
        <f t="shared" ca="1" si="561"/>
        <v>3398.8067456300651</v>
      </c>
      <c r="AQ303" s="160">
        <f t="shared" ca="1" si="561"/>
        <v>3398.9544559630995</v>
      </c>
      <c r="AR303" s="160">
        <f t="shared" ca="1" si="561"/>
        <v>3399.1025305896628</v>
      </c>
      <c r="AS303" s="160">
        <f t="shared" ca="1" si="561"/>
        <v>3399.2509704082022</v>
      </c>
      <c r="AT303" s="160">
        <f t="shared" ca="1" si="561"/>
        <v>3399.3997763193788</v>
      </c>
      <c r="AU303" s="160">
        <f t="shared" ca="1" si="561"/>
        <v>3399.5489492260763</v>
      </c>
      <c r="AV303" s="160">
        <f t="shared" ca="1" si="561"/>
        <v>3399.6984900334041</v>
      </c>
      <c r="AW303" s="160">
        <f t="shared" ca="1" si="561"/>
        <v>3399.8483996487048</v>
      </c>
      <c r="AX303" s="160">
        <f t="shared" ca="1" si="561"/>
        <v>3399.9986789815584</v>
      </c>
      <c r="AY303" s="160">
        <f t="shared" ca="1" si="561"/>
        <v>3486.4516171098398</v>
      </c>
      <c r="AZ303" s="160">
        <f t="shared" ca="1" si="561"/>
        <v>3495.5180301020073</v>
      </c>
      <c r="BA303" s="160">
        <f t="shared" ca="1" si="561"/>
        <v>3496.6708810969326</v>
      </c>
      <c r="BB303" s="160">
        <f t="shared" ca="1" si="561"/>
        <v>3496.8226484407451</v>
      </c>
      <c r="BC303" s="160">
        <f t="shared" ca="1" si="561"/>
        <v>3496.9747900837706</v>
      </c>
      <c r="BD303" s="160">
        <f t="shared" ca="1" si="561"/>
        <v>3497.1273069491313</v>
      </c>
      <c r="BE303" s="160">
        <f t="shared" ca="1" si="561"/>
        <v>3497.2801999622266</v>
      </c>
      <c r="BF303" s="160">
        <f t="shared" ca="1" si="561"/>
        <v>3497.4334700507388</v>
      </c>
      <c r="BG303" s="160">
        <f t="shared" ca="1" si="561"/>
        <v>3497.5871181446369</v>
      </c>
      <c r="BH303" s="160">
        <f t="shared" ca="1" si="561"/>
        <v>3497.7411451761845</v>
      </c>
      <c r="BI303" s="160">
        <f t="shared" ca="1" si="561"/>
        <v>3497.8955520799445</v>
      </c>
      <c r="BJ303" s="160">
        <f t="shared" ca="1" si="561"/>
        <v>3498.0503397927837</v>
      </c>
      <c r="BK303" s="160">
        <f t="shared" ca="1" si="561"/>
        <v>3587.0968660649137</v>
      </c>
      <c r="BL303" s="160">
        <f t="shared" ca="1" si="561"/>
        <v>3596.3563054556816</v>
      </c>
      <c r="BM303" s="160">
        <f t="shared" ca="1" si="561"/>
        <v>3597.5437419804543</v>
      </c>
      <c r="BN303" s="160">
        <f t="shared" ca="1" si="561"/>
        <v>3597.700062344582</v>
      </c>
      <c r="BO303" s="160">
        <f t="shared" ca="1" si="561"/>
        <v>3597.8567682368976</v>
      </c>
      <c r="BP303" s="160">
        <f t="shared" ca="1" si="561"/>
        <v>3598.0138606082191</v>
      </c>
      <c r="BQ303" s="160">
        <f t="shared" ref="BQ303:EB303" ca="1" si="562">SUM(BQ296:BQ302)</f>
        <v>3598.1713404117072</v>
      </c>
      <c r="BR303" s="160">
        <f t="shared" ca="1" si="562"/>
        <v>3598.3292086028746</v>
      </c>
      <c r="BS303" s="160">
        <f t="shared" ca="1" si="562"/>
        <v>3598.4874661395897</v>
      </c>
      <c r="BT303" s="160">
        <f t="shared" ca="1" si="562"/>
        <v>3598.646113982084</v>
      </c>
      <c r="BU303" s="160">
        <f t="shared" ca="1" si="562"/>
        <v>3598.805153092957</v>
      </c>
      <c r="BV303" s="160">
        <f t="shared" ca="1" si="562"/>
        <v>3598.9645844371817</v>
      </c>
      <c r="BW303" s="160">
        <f t="shared" ca="1" si="562"/>
        <v>3690.6825064974746</v>
      </c>
      <c r="BX303" s="160">
        <f t="shared" ca="1" si="562"/>
        <v>3700.1391837589781</v>
      </c>
      <c r="BY303" s="160">
        <f t="shared" ca="1" si="562"/>
        <v>3701.3622433794944</v>
      </c>
      <c r="BZ303" s="160">
        <f t="shared" ca="1" si="562"/>
        <v>3701.523253354545</v>
      </c>
      <c r="CA303" s="160">
        <f t="shared" ca="1" si="562"/>
        <v>3701.6846604236307</v>
      </c>
      <c r="CB303" s="160">
        <f t="shared" ca="1" si="562"/>
        <v>3701.8464655660919</v>
      </c>
      <c r="CC303" s="160">
        <f t="shared" ca="1" si="562"/>
        <v>3702.0086697636848</v>
      </c>
      <c r="CD303" s="160">
        <f t="shared" ca="1" si="562"/>
        <v>3702.1712740005869</v>
      </c>
      <c r="CE303" s="160">
        <f t="shared" ca="1" si="562"/>
        <v>3702.3342792634039</v>
      </c>
      <c r="CF303" s="160">
        <f t="shared" ca="1" si="562"/>
        <v>3702.4976865411727</v>
      </c>
      <c r="CG303" s="160">
        <f t="shared" ca="1" si="562"/>
        <v>3702.6614968253716</v>
      </c>
      <c r="CH303" s="160">
        <f t="shared" ca="1" si="562"/>
        <v>3702.8257111099228</v>
      </c>
      <c r="CI303" s="160">
        <f t="shared" ca="1" si="562"/>
        <v>3797.2951708320247</v>
      </c>
      <c r="CJ303" s="160">
        <f t="shared" ca="1" si="562"/>
        <v>3806.9533921941656</v>
      </c>
      <c r="CK303" s="160">
        <f t="shared" ca="1" si="562"/>
        <v>3808.2131436032973</v>
      </c>
      <c r="CL303" s="160">
        <f t="shared" ca="1" si="562"/>
        <v>3808.3789838775997</v>
      </c>
      <c r="CM303" s="160">
        <f t="shared" ca="1" si="562"/>
        <v>3808.545233158758</v>
      </c>
      <c r="CN303" s="160">
        <f t="shared" ca="1" si="562"/>
        <v>3808.7118924554929</v>
      </c>
      <c r="CO303" s="160">
        <f t="shared" ca="1" si="562"/>
        <v>3808.8789627790134</v>
      </c>
      <c r="CP303" s="160">
        <f t="shared" ca="1" si="562"/>
        <v>3809.046445143023</v>
      </c>
      <c r="CQ303" s="160">
        <f t="shared" ca="1" si="562"/>
        <v>3809.2143405637244</v>
      </c>
      <c r="CR303" s="160">
        <f t="shared" ca="1" si="562"/>
        <v>3809.3826500598261</v>
      </c>
      <c r="CS303" s="160">
        <f t="shared" ca="1" si="562"/>
        <v>3809.5513746525512</v>
      </c>
      <c r="CT303" s="160">
        <f t="shared" ca="1" si="562"/>
        <v>3809.7205153656387</v>
      </c>
      <c r="CU303" s="160">
        <f t="shared" ca="1" si="562"/>
        <v>3907.024058879404</v>
      </c>
      <c r="CV303" s="160">
        <f t="shared" ca="1" si="562"/>
        <v>3916.8882275408578</v>
      </c>
      <c r="CW303" s="160">
        <f t="shared" ca="1" si="562"/>
        <v>3918.1857714922635</v>
      </c>
      <c r="CX303" s="160">
        <f t="shared" ca="1" si="562"/>
        <v>3918.3565869747949</v>
      </c>
      <c r="CY303" s="160">
        <f t="shared" ca="1" si="562"/>
        <v>3918.5278237343878</v>
      </c>
      <c r="CZ303" s="160">
        <f t="shared" ca="1" si="562"/>
        <v>3918.6994828100246</v>
      </c>
      <c r="DA303" s="160">
        <f t="shared" ca="1" si="562"/>
        <v>3918.8715652432511</v>
      </c>
      <c r="DB303" s="160">
        <f t="shared" ca="1" si="562"/>
        <v>3919.0440720781808</v>
      </c>
      <c r="DC303" s="160">
        <f t="shared" ca="1" si="562"/>
        <v>3919.2170043615029</v>
      </c>
      <c r="DD303" s="160">
        <f t="shared" ca="1" si="562"/>
        <v>3919.3903631424882</v>
      </c>
      <c r="DE303" s="160">
        <f t="shared" ca="1" si="562"/>
        <v>3919.5641494729948</v>
      </c>
      <c r="DF303" s="160">
        <f t="shared" ca="1" si="562"/>
        <v>3919.7383644074753</v>
      </c>
      <c r="DG303" s="160">
        <f t="shared" ca="1" si="562"/>
        <v>4019.9610142266529</v>
      </c>
      <c r="DH303" s="160">
        <f t="shared" ca="1" si="562"/>
        <v>4030.0356326195674</v>
      </c>
      <c r="DI303" s="160">
        <f t="shared" ca="1" si="562"/>
        <v>4031.3721028895152</v>
      </c>
      <c r="DJ303" s="160">
        <f t="shared" ca="1" si="562"/>
        <v>4031.5480428365227</v>
      </c>
      <c r="DK303" s="160">
        <f t="shared" ca="1" si="562"/>
        <v>4031.7244166989035</v>
      </c>
      <c r="DL303" s="160">
        <f t="shared" ca="1" si="562"/>
        <v>4031.9012255468097</v>
      </c>
      <c r="DM303" s="160">
        <f t="shared" ca="1" si="562"/>
        <v>4032.0784704530324</v>
      </c>
      <c r="DN303" s="160">
        <f t="shared" ca="1" si="562"/>
        <v>4032.2561524930102</v>
      </c>
      <c r="DO303" s="160">
        <f t="shared" ca="1" si="562"/>
        <v>4032.434272744832</v>
      </c>
      <c r="DP303" s="160">
        <f t="shared" ca="1" si="562"/>
        <v>4032.6128322892469</v>
      </c>
      <c r="DQ303" s="160">
        <f t="shared" ca="1" si="562"/>
        <v>4032.7918322096684</v>
      </c>
      <c r="DR303" s="160">
        <f t="shared" ca="1" si="562"/>
        <v>4032.9712735921835</v>
      </c>
      <c r="DS303" s="160">
        <f t="shared" ca="1" si="562"/>
        <v>4136.2006029059376</v>
      </c>
      <c r="DT303" s="160">
        <f t="shared" ca="1" si="562"/>
        <v>4184.8156396066443</v>
      </c>
      <c r="DU303" s="160">
        <f t="shared" ca="1" si="562"/>
        <v>4186.1922039846904</v>
      </c>
      <c r="DV303" s="160">
        <f t="shared" ca="1" si="562"/>
        <v>4186.3734221301083</v>
      </c>
      <c r="DW303" s="160">
        <f t="shared" ca="1" si="562"/>
        <v>4186.5550872083604</v>
      </c>
      <c r="DX303" s="160">
        <f t="shared" ca="1" si="562"/>
        <v>4186.7372003217042</v>
      </c>
      <c r="DY303" s="160">
        <f t="shared" ca="1" si="562"/>
        <v>4146.4459034603151</v>
      </c>
      <c r="DZ303" s="160">
        <f t="shared" ca="1" si="562"/>
        <v>4146.6269802618408</v>
      </c>
      <c r="EA303" s="160">
        <f t="shared" ca="1" si="562"/>
        <v>4146.8085036476086</v>
      </c>
      <c r="EB303" s="160">
        <f t="shared" ca="1" si="562"/>
        <v>4146.9904747190167</v>
      </c>
      <c r="EC303" s="160">
        <f t="shared" ref="EC303:GN303" ca="1" si="563">SUM(EC296:EC302)</f>
        <v>4147.1728945801769</v>
      </c>
      <c r="ED303" s="160">
        <f t="shared" ca="1" si="563"/>
        <v>4147.3557643379263</v>
      </c>
      <c r="EE303" s="160">
        <f t="shared" ca="1" si="563"/>
        <v>4253.6589932710076</v>
      </c>
      <c r="EF303" s="160">
        <f t="shared" si="563"/>
        <v>3677.9336793196039</v>
      </c>
      <c r="EG303" s="160">
        <f t="shared" si="563"/>
        <v>3678.1133579592442</v>
      </c>
      <c r="EH303" s="160">
        <f t="shared" si="563"/>
        <v>3678.2934797348821</v>
      </c>
      <c r="EI303" s="160">
        <f t="shared" si="563"/>
        <v>3678.4740457394109</v>
      </c>
      <c r="EJ303" s="160">
        <f t="shared" si="563"/>
        <v>3678.6550570684185</v>
      </c>
      <c r="EK303" s="160">
        <f t="shared" si="563"/>
        <v>3678.8365148201951</v>
      </c>
      <c r="EL303" s="160">
        <f t="shared" si="563"/>
        <v>3679.0184200957397</v>
      </c>
      <c r="EM303" s="160">
        <f t="shared" si="563"/>
        <v>3679.2007739987671</v>
      </c>
      <c r="EN303" s="160">
        <f t="shared" si="563"/>
        <v>3679.3835776357132</v>
      </c>
      <c r="EO303" s="160">
        <f t="shared" si="563"/>
        <v>3679.5668321157436</v>
      </c>
      <c r="EP303" s="160">
        <f t="shared" si="563"/>
        <v>3679.7505385507588</v>
      </c>
      <c r="EQ303" s="160">
        <f t="shared" si="563"/>
        <v>3787.2128230365465</v>
      </c>
      <c r="ER303" s="160">
        <f t="shared" si="563"/>
        <v>3788.2716896991924</v>
      </c>
      <c r="ES303" s="160">
        <f t="shared" si="563"/>
        <v>3788.456758698022</v>
      </c>
      <c r="ET303" s="160">
        <f t="shared" si="563"/>
        <v>3788.6422841269291</v>
      </c>
      <c r="EU303" s="160">
        <f t="shared" si="563"/>
        <v>3788.828267111594</v>
      </c>
      <c r="EV303" s="160">
        <f t="shared" si="563"/>
        <v>3789.0147087804717</v>
      </c>
      <c r="EW303" s="160">
        <f t="shared" si="563"/>
        <v>3789.2016102648013</v>
      </c>
      <c r="EX303" s="160">
        <f t="shared" si="563"/>
        <v>3789.3889726986126</v>
      </c>
      <c r="EY303" s="160">
        <f t="shared" si="563"/>
        <v>3789.5767972187309</v>
      </c>
      <c r="EZ303" s="160">
        <f t="shared" si="563"/>
        <v>3789.7650849647853</v>
      </c>
      <c r="FA303" s="160">
        <f t="shared" si="563"/>
        <v>3789.9538370792166</v>
      </c>
      <c r="FB303" s="160">
        <f t="shared" si="563"/>
        <v>3790.1430547072819</v>
      </c>
      <c r="FC303" s="160">
        <f t="shared" si="563"/>
        <v>3900.8292077276428</v>
      </c>
      <c r="FD303" s="160">
        <f t="shared" si="563"/>
        <v>3901.9198403901682</v>
      </c>
      <c r="FE303" s="160">
        <f t="shared" si="563"/>
        <v>3902.1104614589626</v>
      </c>
      <c r="FF303" s="160">
        <f t="shared" si="563"/>
        <v>3902.301552650737</v>
      </c>
      <c r="FG303" s="160">
        <f t="shared" si="563"/>
        <v>3902.4931151249416</v>
      </c>
      <c r="FH303" s="160">
        <f t="shared" si="563"/>
        <v>3902.6851500438856</v>
      </c>
      <c r="FI303" s="160">
        <f t="shared" si="563"/>
        <v>3902.8776585727455</v>
      </c>
      <c r="FJ303" s="160">
        <f t="shared" si="563"/>
        <v>3903.0706418795708</v>
      </c>
      <c r="FK303" s="160">
        <f t="shared" si="563"/>
        <v>3903.2641011352925</v>
      </c>
      <c r="FL303" s="160">
        <f t="shared" si="563"/>
        <v>3903.4580375137289</v>
      </c>
      <c r="FM303" s="160">
        <f t="shared" si="563"/>
        <v>3903.6524521915931</v>
      </c>
      <c r="FN303" s="160">
        <f t="shared" si="563"/>
        <v>3903.8473463485002</v>
      </c>
      <c r="FO303" s="160">
        <f t="shared" si="563"/>
        <v>4017.8540839594721</v>
      </c>
      <c r="FP303" s="160">
        <f t="shared" si="563"/>
        <v>4018.9774356018734</v>
      </c>
      <c r="FQ303" s="160">
        <f t="shared" si="563"/>
        <v>4019.1737753027314</v>
      </c>
      <c r="FR303" s="160">
        <f t="shared" si="563"/>
        <v>4019.3705992302594</v>
      </c>
      <c r="FS303" s="160">
        <f t="shared" si="563"/>
        <v>4019.5679085786896</v>
      </c>
      <c r="FT303" s="160">
        <f t="shared" si="563"/>
        <v>4019.765704545202</v>
      </c>
      <c r="FU303" s="160">
        <f t="shared" si="563"/>
        <v>4019.9639883299278</v>
      </c>
      <c r="FV303" s="160">
        <f t="shared" si="563"/>
        <v>4020.1627611359581</v>
      </c>
      <c r="FW303" s="160">
        <f t="shared" si="563"/>
        <v>4020.3620241693516</v>
      </c>
      <c r="FX303" s="160">
        <f t="shared" si="563"/>
        <v>4020.5617786391408</v>
      </c>
      <c r="FY303" s="160">
        <f t="shared" si="563"/>
        <v>4020.7620257573408</v>
      </c>
      <c r="FZ303" s="160">
        <f t="shared" si="563"/>
        <v>4020.9627667389555</v>
      </c>
      <c r="GA303" s="160">
        <f t="shared" si="563"/>
        <v>4021.1640028019829</v>
      </c>
      <c r="GB303" s="160">
        <f t="shared" si="563"/>
        <v>4022.3210549936562</v>
      </c>
      <c r="GC303" s="160">
        <f t="shared" si="563"/>
        <v>4139.7489885618115</v>
      </c>
      <c r="GD303" s="160">
        <f t="shared" si="563"/>
        <v>4139.9517172071646</v>
      </c>
      <c r="GE303" s="160">
        <f t="shared" si="563"/>
        <v>4140.1549458360487</v>
      </c>
      <c r="GF303" s="160">
        <f t="shared" si="563"/>
        <v>4140.3586756815557</v>
      </c>
      <c r="GG303" s="160">
        <f t="shared" si="563"/>
        <v>4140.5629079798236</v>
      </c>
      <c r="GH303" s="160">
        <f t="shared" si="563"/>
        <v>4140.7676439700344</v>
      </c>
      <c r="GI303" s="160">
        <f t="shared" si="563"/>
        <v>4140.9728848944296</v>
      </c>
      <c r="GJ303" s="160">
        <f t="shared" si="563"/>
        <v>4141.178631998313</v>
      </c>
      <c r="GK303" s="160">
        <f t="shared" si="563"/>
        <v>4141.3848865300588</v>
      </c>
      <c r="GL303" s="160">
        <f t="shared" si="563"/>
        <v>4141.5916497411217</v>
      </c>
      <c r="GM303" s="160">
        <f t="shared" si="563"/>
        <v>4141.7989228860424</v>
      </c>
      <c r="GN303" s="160">
        <f t="shared" si="563"/>
        <v>4142.9906866434658</v>
      </c>
      <c r="GO303" s="160">
        <f t="shared" ref="GO303:IZ303" si="564">SUM(GO296:GO302)</f>
        <v>4263.9414582186655</v>
      </c>
      <c r="GP303" s="160">
        <f t="shared" si="564"/>
        <v>4264.1502687233797</v>
      </c>
      <c r="GQ303" s="160">
        <f t="shared" si="564"/>
        <v>4264.3595942111297</v>
      </c>
      <c r="GR303" s="160">
        <f t="shared" si="564"/>
        <v>4264.5694359520021</v>
      </c>
      <c r="GS303" s="160">
        <f t="shared" si="564"/>
        <v>4264.7797952192177</v>
      </c>
      <c r="GT303" s="160">
        <f t="shared" si="564"/>
        <v>4264.990673289135</v>
      </c>
      <c r="GU303" s="160">
        <f t="shared" si="564"/>
        <v>4265.202071441262</v>
      </c>
      <c r="GV303" s="160">
        <f t="shared" si="564"/>
        <v>4265.4139909582618</v>
      </c>
      <c r="GW303" s="160">
        <f t="shared" si="564"/>
        <v>4265.6264331259599</v>
      </c>
      <c r="GX303" s="160">
        <f t="shared" si="564"/>
        <v>4265.8393992333549</v>
      </c>
      <c r="GY303" s="160">
        <f t="shared" si="564"/>
        <v>4266.0528905726233</v>
      </c>
      <c r="GZ303" s="160">
        <f t="shared" si="564"/>
        <v>4267.2804072427698</v>
      </c>
      <c r="HA303" s="160">
        <f t="shared" si="564"/>
        <v>4391.8597019652252</v>
      </c>
      <c r="HB303" s="160">
        <f t="shared" si="564"/>
        <v>4392.0747767850808</v>
      </c>
      <c r="HC303" s="160">
        <f t="shared" si="564"/>
        <v>4392.2903820374631</v>
      </c>
      <c r="HD303" s="160">
        <f t="shared" si="564"/>
        <v>4392.5065190305622</v>
      </c>
      <c r="HE303" s="160">
        <f t="shared" si="564"/>
        <v>4392.7231890757939</v>
      </c>
      <c r="HF303" s="160">
        <f t="shared" si="564"/>
        <v>4392.9403934878092</v>
      </c>
      <c r="HG303" s="160">
        <f t="shared" si="564"/>
        <v>4393.1581335844994</v>
      </c>
      <c r="HH303" s="160">
        <f t="shared" si="564"/>
        <v>4393.3764106870094</v>
      </c>
      <c r="HI303" s="160">
        <f t="shared" si="564"/>
        <v>4393.595226119739</v>
      </c>
      <c r="HJ303" s="160">
        <f t="shared" si="564"/>
        <v>4393.8145812103558</v>
      </c>
      <c r="HK303" s="160">
        <f t="shared" si="564"/>
        <v>4394.0344772898015</v>
      </c>
      <c r="HL303" s="160">
        <f t="shared" si="564"/>
        <v>4395.2988194600521</v>
      </c>
      <c r="HM303" s="160">
        <f t="shared" si="564"/>
        <v>4523.6154930241819</v>
      </c>
      <c r="HN303" s="160">
        <f t="shared" si="564"/>
        <v>4523.8370200886338</v>
      </c>
      <c r="HO303" s="160">
        <f t="shared" si="564"/>
        <v>4524.0590934985876</v>
      </c>
      <c r="HP303" s="160">
        <f t="shared" si="564"/>
        <v>4524.2817146014795</v>
      </c>
      <c r="HQ303" s="160">
        <f t="shared" si="564"/>
        <v>4524.5048847480684</v>
      </c>
      <c r="HR303" s="160">
        <f t="shared" si="564"/>
        <v>4524.7286052924437</v>
      </c>
      <c r="HS303" s="160">
        <f t="shared" si="564"/>
        <v>4524.9528775920353</v>
      </c>
      <c r="HT303" s="160">
        <f t="shared" si="564"/>
        <v>4525.17770300762</v>
      </c>
      <c r="HU303" s="160">
        <f t="shared" si="564"/>
        <v>4525.4030829033318</v>
      </c>
      <c r="HV303" s="160">
        <f t="shared" si="564"/>
        <v>4525.6290186466667</v>
      </c>
      <c r="HW303" s="160">
        <f t="shared" si="564"/>
        <v>4525.8555116084963</v>
      </c>
      <c r="HX303" s="160">
        <f t="shared" si="564"/>
        <v>4527.1577840438549</v>
      </c>
      <c r="HY303" s="160">
        <f t="shared" si="564"/>
        <v>4659.3239578149078</v>
      </c>
      <c r="HZ303" s="160">
        <f t="shared" si="564"/>
        <v>4659.5521306912924</v>
      </c>
      <c r="IA303" s="160">
        <f t="shared" si="564"/>
        <v>4659.7808663035448</v>
      </c>
      <c r="IB303" s="160">
        <f t="shared" si="564"/>
        <v>4660.0101660395239</v>
      </c>
      <c r="IC303" s="160">
        <f t="shared" si="564"/>
        <v>4660.2400312905102</v>
      </c>
      <c r="ID303" s="160">
        <f t="shared" si="564"/>
        <v>4660.4704634512173</v>
      </c>
      <c r="IE303" s="160">
        <f t="shared" si="564"/>
        <v>4660.701463919796</v>
      </c>
      <c r="IF303" s="160">
        <f t="shared" si="564"/>
        <v>4660.9330340978486</v>
      </c>
      <c r="IG303" s="160">
        <f t="shared" si="564"/>
        <v>4661.1651753904316</v>
      </c>
      <c r="IH303" s="160">
        <f t="shared" si="564"/>
        <v>4661.3978892060668</v>
      </c>
      <c r="II303" s="160">
        <f t="shared" si="564"/>
        <v>4661.631176956751</v>
      </c>
      <c r="IJ303" s="160">
        <f t="shared" si="564"/>
        <v>4662.9725175651702</v>
      </c>
      <c r="IK303" s="160">
        <f t="shared" si="564"/>
        <v>4799.1036765493545</v>
      </c>
      <c r="IL303" s="160">
        <f t="shared" si="564"/>
        <v>4799.3386946120308</v>
      </c>
      <c r="IM303" s="160">
        <f t="shared" si="564"/>
        <v>4799.5742922926511</v>
      </c>
      <c r="IN303" s="160">
        <f t="shared" si="564"/>
        <v>4799.810471020709</v>
      </c>
      <c r="IO303" s="160">
        <f t="shared" si="564"/>
        <v>4800.0472322292253</v>
      </c>
      <c r="IP303" s="160">
        <f t="shared" si="564"/>
        <v>4800.2845773547533</v>
      </c>
      <c r="IQ303" s="160">
        <f t="shared" si="564"/>
        <v>4800.5225078373905</v>
      </c>
      <c r="IR303" s="160">
        <f t="shared" si="564"/>
        <v>4800.7610251207843</v>
      </c>
      <c r="IS303" s="160">
        <f t="shared" si="564"/>
        <v>4801.0001306521444</v>
      </c>
      <c r="IT303" s="160">
        <f t="shared" si="564"/>
        <v>4801.2398258822486</v>
      </c>
      <c r="IU303" s="160">
        <f t="shared" si="564"/>
        <v>4801.4801122654535</v>
      </c>
      <c r="IV303" s="160">
        <f t="shared" si="564"/>
        <v>4802.8616930921253</v>
      </c>
      <c r="IW303" s="160">
        <f t="shared" si="564"/>
        <v>4943.0767868458342</v>
      </c>
      <c r="IX303" s="160">
        <f t="shared" si="564"/>
        <v>4943.3188554503904</v>
      </c>
      <c r="IY303" s="160">
        <f t="shared" si="564"/>
        <v>4943.5615210614296</v>
      </c>
      <c r="IZ303" s="160">
        <f t="shared" si="564"/>
        <v>4943.8047851513293</v>
      </c>
      <c r="JA303" s="160">
        <f t="shared" ref="JA303:LL303" si="565">SUM(JA296:JA302)</f>
        <v>4944.048649196101</v>
      </c>
      <c r="JB303" s="160">
        <f t="shared" si="565"/>
        <v>4944.2931146753954</v>
      </c>
      <c r="JC303" s="160">
        <f t="shared" si="565"/>
        <v>4944.5381830725109</v>
      </c>
      <c r="JD303" s="160">
        <f t="shared" si="565"/>
        <v>4944.7838558744061</v>
      </c>
      <c r="JE303" s="160">
        <f t="shared" si="565"/>
        <v>4945.0301345717071</v>
      </c>
      <c r="JF303" s="160">
        <f t="shared" si="565"/>
        <v>4945.2770206587147</v>
      </c>
      <c r="JG303" s="160">
        <f t="shared" si="565"/>
        <v>4945.5245156334158</v>
      </c>
      <c r="JH303" s="160">
        <f t="shared" si="565"/>
        <v>4946.9475438848876</v>
      </c>
      <c r="JI303" s="160">
        <f t="shared" si="565"/>
        <v>5091.3690904512105</v>
      </c>
      <c r="JJ303" s="160">
        <f t="shared" si="565"/>
        <v>5091.6184211139034</v>
      </c>
      <c r="JK303" s="160">
        <f t="shared" si="565"/>
        <v>5091.8683666932729</v>
      </c>
      <c r="JL303" s="160">
        <f t="shared" si="565"/>
        <v>5092.1189287058705</v>
      </c>
      <c r="JM303" s="160">
        <f t="shared" si="565"/>
        <v>5092.3701086719848</v>
      </c>
      <c r="JN303" s="160">
        <f t="shared" si="565"/>
        <v>5092.6219081156578</v>
      </c>
      <c r="JO303" s="160">
        <f t="shared" si="565"/>
        <v>5092.8743285646869</v>
      </c>
      <c r="JP303" s="160">
        <f t="shared" si="565"/>
        <v>5093.1273715506395</v>
      </c>
      <c r="JQ303" s="160">
        <f t="shared" si="565"/>
        <v>5093.3810386088589</v>
      </c>
      <c r="JR303" s="160">
        <f t="shared" si="565"/>
        <v>5093.6353312784768</v>
      </c>
      <c r="JS303" s="160">
        <f t="shared" si="565"/>
        <v>5093.8902511024198</v>
      </c>
      <c r="JT303" s="160">
        <f t="shared" si="565"/>
        <v>5095.3559702014354</v>
      </c>
      <c r="JU303" s="160">
        <f t="shared" si="565"/>
        <v>5244.1101631647471</v>
      </c>
      <c r="JV303" s="160">
        <f t="shared" si="565"/>
        <v>5244.366973747321</v>
      </c>
      <c r="JW303" s="160">
        <f t="shared" si="565"/>
        <v>5244.6244176940718</v>
      </c>
      <c r="JX303" s="160">
        <f t="shared" si="565"/>
        <v>5244.8824965670465</v>
      </c>
      <c r="JY303" s="160">
        <f t="shared" si="565"/>
        <v>5245.1412119321449</v>
      </c>
      <c r="JZ303" s="160">
        <f t="shared" si="565"/>
        <v>5245.4005653591275</v>
      </c>
      <c r="KA303" s="160">
        <f t="shared" si="565"/>
        <v>5245.6605584216277</v>
      </c>
      <c r="KB303" s="160">
        <f t="shared" si="565"/>
        <v>5245.9211926971593</v>
      </c>
      <c r="KC303" s="160">
        <f t="shared" si="565"/>
        <v>5246.1824697671254</v>
      </c>
      <c r="KD303" s="160">
        <f t="shared" si="565"/>
        <v>5246.4443912168317</v>
      </c>
      <c r="KE303" s="160">
        <f t="shared" si="565"/>
        <v>5246.7069586354928</v>
      </c>
      <c r="KF303" s="160">
        <f t="shared" si="565"/>
        <v>5248.2166493074783</v>
      </c>
      <c r="KG303" s="160">
        <f t="shared" si="565"/>
        <v>5401.4334680596894</v>
      </c>
      <c r="KH303" s="160">
        <f t="shared" si="565"/>
        <v>5401.6979829597403</v>
      </c>
      <c r="KI303" s="160">
        <f t="shared" si="565"/>
        <v>5401.963150224894</v>
      </c>
      <c r="KJ303" s="160">
        <f t="shared" si="565"/>
        <v>5402.2289714640574</v>
      </c>
      <c r="KK303" s="160">
        <f t="shared" si="565"/>
        <v>5402.4954482901094</v>
      </c>
      <c r="KL303" s="160">
        <f t="shared" si="565"/>
        <v>5402.7625823199014</v>
      </c>
      <c r="KM303" s="160">
        <f t="shared" si="565"/>
        <v>5403.0303751742767</v>
      </c>
      <c r="KN303" s="160">
        <f t="shared" si="565"/>
        <v>5403.2988284780731</v>
      </c>
      <c r="KO303" s="160">
        <f t="shared" si="565"/>
        <v>5403.5679438601392</v>
      </c>
      <c r="KP303" s="160">
        <f t="shared" si="565"/>
        <v>5403.8377229533362</v>
      </c>
      <c r="KQ303" s="160">
        <f t="shared" si="565"/>
        <v>0</v>
      </c>
      <c r="KR303" s="160">
        <f t="shared" si="565"/>
        <v>0</v>
      </c>
      <c r="KS303" s="160">
        <f t="shared" si="565"/>
        <v>0</v>
      </c>
      <c r="KT303" s="160">
        <f t="shared" si="565"/>
        <v>0</v>
      </c>
      <c r="KU303" s="160">
        <f t="shared" si="565"/>
        <v>0</v>
      </c>
      <c r="KV303" s="160">
        <f t="shared" si="565"/>
        <v>0</v>
      </c>
      <c r="KW303" s="160">
        <f t="shared" si="565"/>
        <v>0</v>
      </c>
      <c r="KX303" s="160">
        <f t="shared" si="565"/>
        <v>0</v>
      </c>
      <c r="KY303" s="160">
        <f t="shared" si="565"/>
        <v>0</v>
      </c>
      <c r="KZ303" s="160">
        <f t="shared" si="565"/>
        <v>0</v>
      </c>
      <c r="LA303" s="160">
        <f t="shared" si="565"/>
        <v>0</v>
      </c>
      <c r="LB303" s="160">
        <f t="shared" si="565"/>
        <v>0</v>
      </c>
      <c r="LC303" s="160">
        <f t="shared" si="565"/>
        <v>0</v>
      </c>
      <c r="LD303" s="160">
        <f t="shared" si="565"/>
        <v>0</v>
      </c>
      <c r="LE303" s="160">
        <f t="shared" si="565"/>
        <v>0</v>
      </c>
      <c r="LF303" s="160">
        <f t="shared" si="565"/>
        <v>0</v>
      </c>
      <c r="LG303" s="160">
        <f t="shared" si="565"/>
        <v>0</v>
      </c>
      <c r="LH303" s="160">
        <f t="shared" si="565"/>
        <v>0</v>
      </c>
      <c r="LI303" s="160">
        <f t="shared" si="565"/>
        <v>0</v>
      </c>
      <c r="LJ303" s="160">
        <f t="shared" si="565"/>
        <v>0</v>
      </c>
      <c r="LK303" s="160">
        <f t="shared" si="565"/>
        <v>0</v>
      </c>
      <c r="LL303" s="160">
        <f t="shared" si="565"/>
        <v>0</v>
      </c>
      <c r="LM303" s="160">
        <f t="shared" ref="LM303:NK303" si="566">SUM(LM296:LM302)</f>
        <v>0</v>
      </c>
      <c r="LN303" s="160">
        <f t="shared" si="566"/>
        <v>0</v>
      </c>
      <c r="LO303" s="160">
        <f t="shared" si="566"/>
        <v>0</v>
      </c>
      <c r="LP303" s="160">
        <f t="shared" si="566"/>
        <v>0</v>
      </c>
      <c r="LQ303" s="160">
        <f t="shared" si="566"/>
        <v>0</v>
      </c>
      <c r="LR303" s="160">
        <f t="shared" si="566"/>
        <v>0</v>
      </c>
      <c r="LS303" s="160">
        <f t="shared" si="566"/>
        <v>0</v>
      </c>
      <c r="LT303" s="160">
        <f t="shared" si="566"/>
        <v>0</v>
      </c>
      <c r="LU303" s="160">
        <f t="shared" si="566"/>
        <v>0</v>
      </c>
      <c r="LV303" s="160">
        <f t="shared" si="566"/>
        <v>0</v>
      </c>
      <c r="LW303" s="160">
        <f t="shared" si="566"/>
        <v>0</v>
      </c>
      <c r="LX303" s="160">
        <f t="shared" si="566"/>
        <v>0</v>
      </c>
      <c r="LY303" s="160">
        <f t="shared" si="566"/>
        <v>0</v>
      </c>
      <c r="LZ303" s="160">
        <f t="shared" si="566"/>
        <v>0</v>
      </c>
      <c r="MA303" s="160">
        <f t="shared" si="566"/>
        <v>0</v>
      </c>
      <c r="MB303" s="160">
        <f t="shared" si="566"/>
        <v>0</v>
      </c>
      <c r="MC303" s="160">
        <f t="shared" si="566"/>
        <v>0</v>
      </c>
      <c r="MD303" s="160">
        <f t="shared" si="566"/>
        <v>0</v>
      </c>
      <c r="ME303" s="160">
        <f t="shared" si="566"/>
        <v>0</v>
      </c>
      <c r="MF303" s="160">
        <f t="shared" si="566"/>
        <v>0</v>
      </c>
      <c r="MG303" s="160">
        <f t="shared" si="566"/>
        <v>0</v>
      </c>
      <c r="MH303" s="160">
        <f t="shared" si="566"/>
        <v>0</v>
      </c>
      <c r="MI303" s="160">
        <f t="shared" si="566"/>
        <v>0</v>
      </c>
      <c r="MJ303" s="160">
        <f t="shared" si="566"/>
        <v>0</v>
      </c>
      <c r="MK303" s="160">
        <f t="shared" si="566"/>
        <v>0</v>
      </c>
      <c r="ML303" s="160">
        <f t="shared" si="566"/>
        <v>0</v>
      </c>
      <c r="MM303" s="160">
        <f t="shared" si="566"/>
        <v>0</v>
      </c>
      <c r="MN303" s="160">
        <f t="shared" si="566"/>
        <v>0</v>
      </c>
      <c r="MO303" s="160">
        <f t="shared" si="566"/>
        <v>0</v>
      </c>
      <c r="MP303" s="160">
        <f t="shared" si="566"/>
        <v>0</v>
      </c>
      <c r="MQ303" s="160">
        <f t="shared" si="566"/>
        <v>0</v>
      </c>
      <c r="MR303" s="160">
        <f t="shared" si="566"/>
        <v>0</v>
      </c>
      <c r="MS303" s="160">
        <f t="shared" si="566"/>
        <v>0</v>
      </c>
      <c r="MT303" s="160">
        <f t="shared" si="566"/>
        <v>0</v>
      </c>
      <c r="MU303" s="160">
        <f t="shared" si="566"/>
        <v>0</v>
      </c>
      <c r="MV303" s="160">
        <f t="shared" si="566"/>
        <v>0</v>
      </c>
      <c r="MW303" s="160">
        <f t="shared" si="566"/>
        <v>0</v>
      </c>
      <c r="MX303" s="160">
        <f t="shared" si="566"/>
        <v>0</v>
      </c>
      <c r="MY303" s="160">
        <f t="shared" si="566"/>
        <v>0</v>
      </c>
      <c r="MZ303" s="160">
        <f t="shared" si="566"/>
        <v>0</v>
      </c>
      <c r="NA303" s="160">
        <f t="shared" si="566"/>
        <v>0</v>
      </c>
      <c r="NB303" s="160">
        <f t="shared" si="566"/>
        <v>0</v>
      </c>
      <c r="NC303" s="160">
        <f t="shared" si="566"/>
        <v>0</v>
      </c>
      <c r="ND303" s="160">
        <f t="shared" si="566"/>
        <v>0</v>
      </c>
      <c r="NE303" s="160">
        <f t="shared" si="566"/>
        <v>0</v>
      </c>
      <c r="NF303" s="160">
        <f t="shared" si="566"/>
        <v>0</v>
      </c>
      <c r="NG303" s="160">
        <f t="shared" si="566"/>
        <v>0</v>
      </c>
      <c r="NH303" s="160">
        <f t="shared" si="566"/>
        <v>0</v>
      </c>
      <c r="NI303" s="160">
        <f t="shared" si="566"/>
        <v>0</v>
      </c>
      <c r="NJ303" s="160">
        <f t="shared" si="566"/>
        <v>0</v>
      </c>
      <c r="NK303" s="161">
        <f t="shared" si="566"/>
        <v>0</v>
      </c>
    </row>
    <row r="304" spans="1:375" x14ac:dyDescent="0.25">
      <c r="A304" s="156">
        <f t="shared" si="536"/>
        <v>0</v>
      </c>
      <c r="B304" s="48" t="s">
        <v>157</v>
      </c>
      <c r="C304" s="153" t="s">
        <v>147</v>
      </c>
      <c r="D304" s="154">
        <f t="shared" ref="D304:BO304" si="567">IF(D$165=EOMONTH($D131,-1),-FV($AE131,ROUNDDOWN(YEARFRAC($D$165,D$165,1),0),,-$AC131*$B131,0),0)</f>
        <v>0</v>
      </c>
      <c r="E304" s="154">
        <f t="shared" si="567"/>
        <v>0</v>
      </c>
      <c r="F304" s="154">
        <f t="shared" si="567"/>
        <v>0</v>
      </c>
      <c r="G304" s="154">
        <f t="shared" si="567"/>
        <v>0</v>
      </c>
      <c r="H304" s="154">
        <f t="shared" si="567"/>
        <v>0</v>
      </c>
      <c r="I304" s="154">
        <f t="shared" si="567"/>
        <v>0</v>
      </c>
      <c r="J304" s="154">
        <f t="shared" si="567"/>
        <v>0</v>
      </c>
      <c r="K304" s="154">
        <f t="shared" si="567"/>
        <v>0</v>
      </c>
      <c r="L304" s="154">
        <f t="shared" si="567"/>
        <v>0</v>
      </c>
      <c r="M304" s="154">
        <f t="shared" si="567"/>
        <v>0</v>
      </c>
      <c r="N304" s="154">
        <f t="shared" si="567"/>
        <v>0</v>
      </c>
      <c r="O304" s="154">
        <f t="shared" si="567"/>
        <v>0</v>
      </c>
      <c r="P304" s="154">
        <f t="shared" si="567"/>
        <v>0</v>
      </c>
      <c r="Q304" s="154">
        <f t="shared" si="567"/>
        <v>0</v>
      </c>
      <c r="R304" s="154">
        <f t="shared" si="567"/>
        <v>0</v>
      </c>
      <c r="S304" s="154">
        <f t="shared" si="567"/>
        <v>0</v>
      </c>
      <c r="T304" s="154">
        <f t="shared" si="567"/>
        <v>0</v>
      </c>
      <c r="U304" s="154">
        <f t="shared" si="567"/>
        <v>0</v>
      </c>
      <c r="V304" s="154">
        <f t="shared" si="567"/>
        <v>0</v>
      </c>
      <c r="W304" s="154">
        <f t="shared" si="567"/>
        <v>0</v>
      </c>
      <c r="X304" s="154">
        <f t="shared" si="567"/>
        <v>0</v>
      </c>
      <c r="Y304" s="154">
        <f t="shared" si="567"/>
        <v>0</v>
      </c>
      <c r="Z304" s="154">
        <f t="shared" si="567"/>
        <v>0</v>
      </c>
      <c r="AA304" s="154">
        <f t="shared" si="567"/>
        <v>0</v>
      </c>
      <c r="AB304" s="154">
        <f t="shared" si="567"/>
        <v>0</v>
      </c>
      <c r="AC304" s="154">
        <f t="shared" si="567"/>
        <v>0</v>
      </c>
      <c r="AD304" s="154">
        <f t="shared" si="567"/>
        <v>0</v>
      </c>
      <c r="AE304" s="154">
        <f t="shared" si="567"/>
        <v>0</v>
      </c>
      <c r="AF304" s="154">
        <f t="shared" si="567"/>
        <v>0</v>
      </c>
      <c r="AG304" s="154">
        <f t="shared" si="567"/>
        <v>0</v>
      </c>
      <c r="AH304" s="154">
        <f t="shared" si="567"/>
        <v>0</v>
      </c>
      <c r="AI304" s="154">
        <f t="shared" si="567"/>
        <v>0</v>
      </c>
      <c r="AJ304" s="154">
        <f t="shared" si="567"/>
        <v>0</v>
      </c>
      <c r="AK304" s="154">
        <f t="shared" si="567"/>
        <v>0</v>
      </c>
      <c r="AL304" s="154">
        <f t="shared" si="567"/>
        <v>0</v>
      </c>
      <c r="AM304" s="154">
        <f t="shared" si="567"/>
        <v>0</v>
      </c>
      <c r="AN304" s="154">
        <f t="shared" si="567"/>
        <v>0</v>
      </c>
      <c r="AO304" s="154">
        <f t="shared" si="567"/>
        <v>0</v>
      </c>
      <c r="AP304" s="154">
        <f t="shared" si="567"/>
        <v>0</v>
      </c>
      <c r="AQ304" s="154">
        <f t="shared" si="567"/>
        <v>0</v>
      </c>
      <c r="AR304" s="154">
        <f t="shared" si="567"/>
        <v>0</v>
      </c>
      <c r="AS304" s="154">
        <f t="shared" si="567"/>
        <v>0</v>
      </c>
      <c r="AT304" s="154">
        <f t="shared" si="567"/>
        <v>0</v>
      </c>
      <c r="AU304" s="154">
        <f t="shared" si="567"/>
        <v>0</v>
      </c>
      <c r="AV304" s="154">
        <f t="shared" si="567"/>
        <v>0</v>
      </c>
      <c r="AW304" s="154">
        <f t="shared" si="567"/>
        <v>0</v>
      </c>
      <c r="AX304" s="154">
        <f t="shared" si="567"/>
        <v>0</v>
      </c>
      <c r="AY304" s="154">
        <f t="shared" si="567"/>
        <v>0</v>
      </c>
      <c r="AZ304" s="154">
        <f t="shared" si="567"/>
        <v>0</v>
      </c>
      <c r="BA304" s="154">
        <f t="shared" si="567"/>
        <v>0</v>
      </c>
      <c r="BB304" s="154">
        <f t="shared" si="567"/>
        <v>0</v>
      </c>
      <c r="BC304" s="154">
        <f t="shared" si="567"/>
        <v>0</v>
      </c>
      <c r="BD304" s="154">
        <f t="shared" si="567"/>
        <v>0</v>
      </c>
      <c r="BE304" s="154">
        <f t="shared" si="567"/>
        <v>0</v>
      </c>
      <c r="BF304" s="154">
        <f t="shared" si="567"/>
        <v>0</v>
      </c>
      <c r="BG304" s="154">
        <f t="shared" si="567"/>
        <v>0</v>
      </c>
      <c r="BH304" s="154">
        <f t="shared" si="567"/>
        <v>0</v>
      </c>
      <c r="BI304" s="154">
        <f t="shared" si="567"/>
        <v>0</v>
      </c>
      <c r="BJ304" s="154">
        <f t="shared" si="567"/>
        <v>0</v>
      </c>
      <c r="BK304" s="154">
        <f t="shared" si="567"/>
        <v>0</v>
      </c>
      <c r="BL304" s="154">
        <f t="shared" si="567"/>
        <v>0</v>
      </c>
      <c r="BM304" s="154">
        <f t="shared" si="567"/>
        <v>0</v>
      </c>
      <c r="BN304" s="154">
        <f t="shared" si="567"/>
        <v>0</v>
      </c>
      <c r="BO304" s="154">
        <f t="shared" si="567"/>
        <v>0</v>
      </c>
      <c r="BP304" s="154">
        <f t="shared" ref="BP304:EA304" si="568">IF(BP$165=EOMONTH($D131,-1),-FV($AE131,ROUNDDOWN(YEARFRAC($D$165,BP$165,1),0),,-$AC131*$B131,0),0)</f>
        <v>0</v>
      </c>
      <c r="BQ304" s="154">
        <f t="shared" si="568"/>
        <v>0</v>
      </c>
      <c r="BR304" s="154">
        <f t="shared" si="568"/>
        <v>0</v>
      </c>
      <c r="BS304" s="154">
        <f t="shared" si="568"/>
        <v>0</v>
      </c>
      <c r="BT304" s="154">
        <f t="shared" si="568"/>
        <v>0</v>
      </c>
      <c r="BU304" s="154">
        <f t="shared" si="568"/>
        <v>0</v>
      </c>
      <c r="BV304" s="154">
        <f t="shared" si="568"/>
        <v>0</v>
      </c>
      <c r="BW304" s="154">
        <f t="shared" si="568"/>
        <v>0</v>
      </c>
      <c r="BX304" s="154">
        <f t="shared" si="568"/>
        <v>0</v>
      </c>
      <c r="BY304" s="154">
        <f t="shared" si="568"/>
        <v>0</v>
      </c>
      <c r="BZ304" s="154">
        <f t="shared" si="568"/>
        <v>0</v>
      </c>
      <c r="CA304" s="154">
        <f t="shared" si="568"/>
        <v>0</v>
      </c>
      <c r="CB304" s="154">
        <f t="shared" si="568"/>
        <v>0</v>
      </c>
      <c r="CC304" s="154">
        <f t="shared" si="568"/>
        <v>0</v>
      </c>
      <c r="CD304" s="154">
        <f t="shared" si="568"/>
        <v>0</v>
      </c>
      <c r="CE304" s="154">
        <f t="shared" si="568"/>
        <v>0</v>
      </c>
      <c r="CF304" s="154">
        <f t="shared" si="568"/>
        <v>0</v>
      </c>
      <c r="CG304" s="154">
        <f t="shared" si="568"/>
        <v>0</v>
      </c>
      <c r="CH304" s="154">
        <f t="shared" si="568"/>
        <v>0</v>
      </c>
      <c r="CI304" s="154">
        <f t="shared" si="568"/>
        <v>0</v>
      </c>
      <c r="CJ304" s="154">
        <f t="shared" si="568"/>
        <v>0</v>
      </c>
      <c r="CK304" s="154">
        <f t="shared" si="568"/>
        <v>0</v>
      </c>
      <c r="CL304" s="154">
        <f t="shared" si="568"/>
        <v>0</v>
      </c>
      <c r="CM304" s="154">
        <f t="shared" si="568"/>
        <v>0</v>
      </c>
      <c r="CN304" s="154">
        <f t="shared" si="568"/>
        <v>0</v>
      </c>
      <c r="CO304" s="154">
        <f t="shared" si="568"/>
        <v>0</v>
      </c>
      <c r="CP304" s="154">
        <f t="shared" si="568"/>
        <v>0</v>
      </c>
      <c r="CQ304" s="154">
        <f t="shared" si="568"/>
        <v>0</v>
      </c>
      <c r="CR304" s="154">
        <f t="shared" si="568"/>
        <v>0</v>
      </c>
      <c r="CS304" s="154">
        <f t="shared" si="568"/>
        <v>0</v>
      </c>
      <c r="CT304" s="154">
        <f t="shared" si="568"/>
        <v>0</v>
      </c>
      <c r="CU304" s="154">
        <f t="shared" si="568"/>
        <v>0</v>
      </c>
      <c r="CV304" s="154">
        <f t="shared" si="568"/>
        <v>0</v>
      </c>
      <c r="CW304" s="154">
        <f t="shared" si="568"/>
        <v>0</v>
      </c>
      <c r="CX304" s="154">
        <f t="shared" si="568"/>
        <v>0</v>
      </c>
      <c r="CY304" s="154">
        <f t="shared" si="568"/>
        <v>0</v>
      </c>
      <c r="CZ304" s="154">
        <f t="shared" si="568"/>
        <v>0</v>
      </c>
      <c r="DA304" s="154">
        <f t="shared" si="568"/>
        <v>0</v>
      </c>
      <c r="DB304" s="154">
        <f t="shared" si="568"/>
        <v>0</v>
      </c>
      <c r="DC304" s="154">
        <f t="shared" si="568"/>
        <v>0</v>
      </c>
      <c r="DD304" s="154">
        <f t="shared" si="568"/>
        <v>0</v>
      </c>
      <c r="DE304" s="154">
        <f t="shared" si="568"/>
        <v>0</v>
      </c>
      <c r="DF304" s="154">
        <f t="shared" si="568"/>
        <v>0</v>
      </c>
      <c r="DG304" s="154">
        <f t="shared" si="568"/>
        <v>0</v>
      </c>
      <c r="DH304" s="154">
        <f t="shared" si="568"/>
        <v>0</v>
      </c>
      <c r="DI304" s="154">
        <f t="shared" si="568"/>
        <v>0</v>
      </c>
      <c r="DJ304" s="154">
        <f t="shared" si="568"/>
        <v>0</v>
      </c>
      <c r="DK304" s="154">
        <f t="shared" si="568"/>
        <v>0</v>
      </c>
      <c r="DL304" s="154">
        <f t="shared" si="568"/>
        <v>0</v>
      </c>
      <c r="DM304" s="154">
        <f t="shared" si="568"/>
        <v>0</v>
      </c>
      <c r="DN304" s="154">
        <f t="shared" si="568"/>
        <v>0</v>
      </c>
      <c r="DO304" s="154">
        <f t="shared" si="568"/>
        <v>0</v>
      </c>
      <c r="DP304" s="154">
        <f t="shared" si="568"/>
        <v>0</v>
      </c>
      <c r="DQ304" s="154">
        <f t="shared" si="568"/>
        <v>0</v>
      </c>
      <c r="DR304" s="154">
        <f t="shared" si="568"/>
        <v>0</v>
      </c>
      <c r="DS304" s="154">
        <f t="shared" si="568"/>
        <v>0</v>
      </c>
      <c r="DT304" s="154">
        <f t="shared" si="568"/>
        <v>0</v>
      </c>
      <c r="DU304" s="154">
        <f t="shared" si="568"/>
        <v>0</v>
      </c>
      <c r="DV304" s="154">
        <f t="shared" si="568"/>
        <v>0</v>
      </c>
      <c r="DW304" s="154">
        <f t="shared" si="568"/>
        <v>0</v>
      </c>
      <c r="DX304" s="154">
        <f t="shared" si="568"/>
        <v>0</v>
      </c>
      <c r="DY304" s="154">
        <f t="shared" si="568"/>
        <v>0</v>
      </c>
      <c r="DZ304" s="154">
        <f t="shared" si="568"/>
        <v>0</v>
      </c>
      <c r="EA304" s="154">
        <f t="shared" si="568"/>
        <v>0</v>
      </c>
      <c r="EB304" s="154">
        <f t="shared" ref="EB304:GM304" si="569">IF(EB$165=EOMONTH($D131,-1),-FV($AE131,ROUNDDOWN(YEARFRAC($D$165,EB$165,1),0),,-$AC131*$B131,0),0)</f>
        <v>0</v>
      </c>
      <c r="EC304" s="154">
        <f t="shared" si="569"/>
        <v>0</v>
      </c>
      <c r="ED304" s="154">
        <f t="shared" si="569"/>
        <v>0</v>
      </c>
      <c r="EE304" s="154">
        <f t="shared" si="569"/>
        <v>0</v>
      </c>
      <c r="EF304" s="154">
        <f t="shared" si="569"/>
        <v>0</v>
      </c>
      <c r="EG304" s="154">
        <f t="shared" si="569"/>
        <v>0</v>
      </c>
      <c r="EH304" s="154">
        <f t="shared" si="569"/>
        <v>0</v>
      </c>
      <c r="EI304" s="154">
        <f t="shared" si="569"/>
        <v>0</v>
      </c>
      <c r="EJ304" s="154">
        <f t="shared" si="569"/>
        <v>0</v>
      </c>
      <c r="EK304" s="154">
        <f t="shared" si="569"/>
        <v>0</v>
      </c>
      <c r="EL304" s="154">
        <f t="shared" si="569"/>
        <v>0</v>
      </c>
      <c r="EM304" s="154">
        <f t="shared" si="569"/>
        <v>0</v>
      </c>
      <c r="EN304" s="154">
        <f t="shared" si="569"/>
        <v>0</v>
      </c>
      <c r="EO304" s="154">
        <f t="shared" si="569"/>
        <v>0</v>
      </c>
      <c r="EP304" s="154">
        <f t="shared" si="569"/>
        <v>0</v>
      </c>
      <c r="EQ304" s="154">
        <f t="shared" si="569"/>
        <v>0</v>
      </c>
      <c r="ER304" s="154">
        <f t="shared" si="569"/>
        <v>0</v>
      </c>
      <c r="ES304" s="154">
        <f t="shared" si="569"/>
        <v>0</v>
      </c>
      <c r="ET304" s="154">
        <f t="shared" si="569"/>
        <v>0</v>
      </c>
      <c r="EU304" s="154">
        <f t="shared" si="569"/>
        <v>0</v>
      </c>
      <c r="EV304" s="154">
        <f t="shared" si="569"/>
        <v>0</v>
      </c>
      <c r="EW304" s="154">
        <f t="shared" si="569"/>
        <v>0</v>
      </c>
      <c r="EX304" s="154">
        <f t="shared" si="569"/>
        <v>0</v>
      </c>
      <c r="EY304" s="154">
        <f t="shared" si="569"/>
        <v>0</v>
      </c>
      <c r="EZ304" s="154">
        <f t="shared" si="569"/>
        <v>0</v>
      </c>
      <c r="FA304" s="154">
        <f t="shared" si="569"/>
        <v>0</v>
      </c>
      <c r="FB304" s="154">
        <f t="shared" si="569"/>
        <v>0</v>
      </c>
      <c r="FC304" s="154">
        <f t="shared" si="569"/>
        <v>0</v>
      </c>
      <c r="FD304" s="154">
        <f t="shared" si="569"/>
        <v>0</v>
      </c>
      <c r="FE304" s="154">
        <f t="shared" si="569"/>
        <v>0</v>
      </c>
      <c r="FF304" s="154">
        <f t="shared" si="569"/>
        <v>0</v>
      </c>
      <c r="FG304" s="154">
        <f t="shared" si="569"/>
        <v>0</v>
      </c>
      <c r="FH304" s="154">
        <f t="shared" si="569"/>
        <v>0</v>
      </c>
      <c r="FI304" s="154">
        <f t="shared" si="569"/>
        <v>0</v>
      </c>
      <c r="FJ304" s="154">
        <f t="shared" si="569"/>
        <v>0</v>
      </c>
      <c r="FK304" s="154">
        <f t="shared" si="569"/>
        <v>0</v>
      </c>
      <c r="FL304" s="154">
        <f t="shared" si="569"/>
        <v>0</v>
      </c>
      <c r="FM304" s="154">
        <f t="shared" si="569"/>
        <v>0</v>
      </c>
      <c r="FN304" s="154">
        <f t="shared" si="569"/>
        <v>0</v>
      </c>
      <c r="FO304" s="154">
        <f t="shared" si="569"/>
        <v>0</v>
      </c>
      <c r="FP304" s="154">
        <f t="shared" si="569"/>
        <v>0</v>
      </c>
      <c r="FQ304" s="154">
        <f t="shared" si="569"/>
        <v>0</v>
      </c>
      <c r="FR304" s="154">
        <f t="shared" si="569"/>
        <v>0</v>
      </c>
      <c r="FS304" s="154">
        <f t="shared" si="569"/>
        <v>0</v>
      </c>
      <c r="FT304" s="154">
        <f t="shared" si="569"/>
        <v>0</v>
      </c>
      <c r="FU304" s="154">
        <f t="shared" si="569"/>
        <v>0</v>
      </c>
      <c r="FV304" s="154">
        <f t="shared" si="569"/>
        <v>0</v>
      </c>
      <c r="FW304" s="154">
        <f t="shared" si="569"/>
        <v>0</v>
      </c>
      <c r="FX304" s="154">
        <f t="shared" si="569"/>
        <v>0</v>
      </c>
      <c r="FY304" s="154">
        <f t="shared" si="569"/>
        <v>0</v>
      </c>
      <c r="FZ304" s="154">
        <f t="shared" si="569"/>
        <v>0</v>
      </c>
      <c r="GA304" s="154">
        <f t="shared" si="569"/>
        <v>0</v>
      </c>
      <c r="GB304" s="154">
        <f t="shared" si="569"/>
        <v>0</v>
      </c>
      <c r="GC304" s="154">
        <f t="shared" si="569"/>
        <v>0</v>
      </c>
      <c r="GD304" s="154">
        <f t="shared" si="569"/>
        <v>0</v>
      </c>
      <c r="GE304" s="154">
        <f t="shared" si="569"/>
        <v>0</v>
      </c>
      <c r="GF304" s="154">
        <f t="shared" si="569"/>
        <v>0</v>
      </c>
      <c r="GG304" s="154">
        <f t="shared" si="569"/>
        <v>0</v>
      </c>
      <c r="GH304" s="154">
        <f t="shared" si="569"/>
        <v>0</v>
      </c>
      <c r="GI304" s="154">
        <f t="shared" si="569"/>
        <v>0</v>
      </c>
      <c r="GJ304" s="154">
        <f t="shared" si="569"/>
        <v>0</v>
      </c>
      <c r="GK304" s="154">
        <f t="shared" si="569"/>
        <v>0</v>
      </c>
      <c r="GL304" s="154">
        <f t="shared" si="569"/>
        <v>0</v>
      </c>
      <c r="GM304" s="154">
        <f t="shared" si="569"/>
        <v>0</v>
      </c>
      <c r="GN304" s="154">
        <f t="shared" ref="GN304:IY304" si="570">IF(GN$165=EOMONTH($D131,-1),-FV($AE131,ROUNDDOWN(YEARFRAC($D$165,GN$165,1),0),,-$AC131*$B131,0),0)</f>
        <v>0</v>
      </c>
      <c r="GO304" s="154">
        <f t="shared" si="570"/>
        <v>0</v>
      </c>
      <c r="GP304" s="154">
        <f t="shared" si="570"/>
        <v>0</v>
      </c>
      <c r="GQ304" s="154">
        <f t="shared" si="570"/>
        <v>0</v>
      </c>
      <c r="GR304" s="154">
        <f t="shared" si="570"/>
        <v>0</v>
      </c>
      <c r="GS304" s="154">
        <f t="shared" si="570"/>
        <v>0</v>
      </c>
      <c r="GT304" s="154">
        <f t="shared" si="570"/>
        <v>0</v>
      </c>
      <c r="GU304" s="154">
        <f t="shared" si="570"/>
        <v>0</v>
      </c>
      <c r="GV304" s="154">
        <f t="shared" si="570"/>
        <v>0</v>
      </c>
      <c r="GW304" s="154">
        <f t="shared" si="570"/>
        <v>0</v>
      </c>
      <c r="GX304" s="154">
        <f t="shared" si="570"/>
        <v>0</v>
      </c>
      <c r="GY304" s="154">
        <f t="shared" si="570"/>
        <v>0</v>
      </c>
      <c r="GZ304" s="154">
        <f t="shared" si="570"/>
        <v>0</v>
      </c>
      <c r="HA304" s="154">
        <f t="shared" si="570"/>
        <v>0</v>
      </c>
      <c r="HB304" s="154">
        <f t="shared" si="570"/>
        <v>0</v>
      </c>
      <c r="HC304" s="154">
        <f t="shared" si="570"/>
        <v>0</v>
      </c>
      <c r="HD304" s="154">
        <f t="shared" si="570"/>
        <v>0</v>
      </c>
      <c r="HE304" s="154">
        <f t="shared" si="570"/>
        <v>0</v>
      </c>
      <c r="HF304" s="154">
        <f t="shared" si="570"/>
        <v>0</v>
      </c>
      <c r="HG304" s="154">
        <f t="shared" si="570"/>
        <v>0</v>
      </c>
      <c r="HH304" s="154">
        <f t="shared" si="570"/>
        <v>0</v>
      </c>
      <c r="HI304" s="154">
        <f t="shared" si="570"/>
        <v>0</v>
      </c>
      <c r="HJ304" s="154">
        <f t="shared" si="570"/>
        <v>0</v>
      </c>
      <c r="HK304" s="154">
        <f t="shared" si="570"/>
        <v>0</v>
      </c>
      <c r="HL304" s="154">
        <f t="shared" si="570"/>
        <v>0</v>
      </c>
      <c r="HM304" s="154">
        <f t="shared" si="570"/>
        <v>0</v>
      </c>
      <c r="HN304" s="154">
        <f t="shared" si="570"/>
        <v>0</v>
      </c>
      <c r="HO304" s="154">
        <f t="shared" si="570"/>
        <v>0</v>
      </c>
      <c r="HP304" s="154">
        <f t="shared" si="570"/>
        <v>0</v>
      </c>
      <c r="HQ304" s="154">
        <f t="shared" si="570"/>
        <v>0</v>
      </c>
      <c r="HR304" s="154">
        <f t="shared" si="570"/>
        <v>0</v>
      </c>
      <c r="HS304" s="154">
        <f t="shared" si="570"/>
        <v>0</v>
      </c>
      <c r="HT304" s="154">
        <f t="shared" si="570"/>
        <v>0</v>
      </c>
      <c r="HU304" s="154">
        <f t="shared" si="570"/>
        <v>0</v>
      </c>
      <c r="HV304" s="154">
        <f t="shared" si="570"/>
        <v>0</v>
      </c>
      <c r="HW304" s="154">
        <f t="shared" si="570"/>
        <v>0</v>
      </c>
      <c r="HX304" s="154">
        <f t="shared" si="570"/>
        <v>0</v>
      </c>
      <c r="HY304" s="154">
        <f t="shared" si="570"/>
        <v>0</v>
      </c>
      <c r="HZ304" s="154">
        <f t="shared" si="570"/>
        <v>0</v>
      </c>
      <c r="IA304" s="154">
        <f t="shared" si="570"/>
        <v>0</v>
      </c>
      <c r="IB304" s="154">
        <f t="shared" si="570"/>
        <v>0</v>
      </c>
      <c r="IC304" s="154">
        <f t="shared" si="570"/>
        <v>0</v>
      </c>
      <c r="ID304" s="154">
        <f t="shared" si="570"/>
        <v>0</v>
      </c>
      <c r="IE304" s="154">
        <f t="shared" si="570"/>
        <v>0</v>
      </c>
      <c r="IF304" s="154">
        <f t="shared" si="570"/>
        <v>0</v>
      </c>
      <c r="IG304" s="154">
        <f t="shared" si="570"/>
        <v>0</v>
      </c>
      <c r="IH304" s="154">
        <f t="shared" si="570"/>
        <v>0</v>
      </c>
      <c r="II304" s="154">
        <f t="shared" si="570"/>
        <v>0</v>
      </c>
      <c r="IJ304" s="154">
        <f t="shared" si="570"/>
        <v>0</v>
      </c>
      <c r="IK304" s="154">
        <f t="shared" si="570"/>
        <v>0</v>
      </c>
      <c r="IL304" s="154">
        <f t="shared" si="570"/>
        <v>0</v>
      </c>
      <c r="IM304" s="154">
        <f t="shared" si="570"/>
        <v>0</v>
      </c>
      <c r="IN304" s="154">
        <f t="shared" si="570"/>
        <v>0</v>
      </c>
      <c r="IO304" s="154">
        <f t="shared" si="570"/>
        <v>0</v>
      </c>
      <c r="IP304" s="154">
        <f t="shared" si="570"/>
        <v>0</v>
      </c>
      <c r="IQ304" s="154">
        <f t="shared" si="570"/>
        <v>0</v>
      </c>
      <c r="IR304" s="154">
        <f t="shared" si="570"/>
        <v>0</v>
      </c>
      <c r="IS304" s="154">
        <f t="shared" si="570"/>
        <v>0</v>
      </c>
      <c r="IT304" s="154">
        <f t="shared" si="570"/>
        <v>0</v>
      </c>
      <c r="IU304" s="154">
        <f t="shared" si="570"/>
        <v>0</v>
      </c>
      <c r="IV304" s="154">
        <f t="shared" si="570"/>
        <v>0</v>
      </c>
      <c r="IW304" s="154">
        <f t="shared" si="570"/>
        <v>0</v>
      </c>
      <c r="IX304" s="154">
        <f t="shared" si="570"/>
        <v>0</v>
      </c>
      <c r="IY304" s="154">
        <f t="shared" si="570"/>
        <v>0</v>
      </c>
      <c r="IZ304" s="154">
        <f t="shared" ref="IZ304:LK304" si="571">IF(IZ$165=EOMONTH($D131,-1),-FV($AE131,ROUNDDOWN(YEARFRAC($D$165,IZ$165,1),0),,-$AC131*$B131,0),0)</f>
        <v>0</v>
      </c>
      <c r="JA304" s="154">
        <f t="shared" si="571"/>
        <v>0</v>
      </c>
      <c r="JB304" s="154">
        <f t="shared" si="571"/>
        <v>0</v>
      </c>
      <c r="JC304" s="154">
        <f t="shared" si="571"/>
        <v>0</v>
      </c>
      <c r="JD304" s="154">
        <f t="shared" si="571"/>
        <v>0</v>
      </c>
      <c r="JE304" s="154">
        <f t="shared" si="571"/>
        <v>0</v>
      </c>
      <c r="JF304" s="154">
        <f t="shared" si="571"/>
        <v>0</v>
      </c>
      <c r="JG304" s="154">
        <f t="shared" si="571"/>
        <v>0</v>
      </c>
      <c r="JH304" s="154">
        <f t="shared" si="571"/>
        <v>0</v>
      </c>
      <c r="JI304" s="154">
        <f t="shared" si="571"/>
        <v>0</v>
      </c>
      <c r="JJ304" s="154">
        <f t="shared" si="571"/>
        <v>0</v>
      </c>
      <c r="JK304" s="154">
        <f t="shared" si="571"/>
        <v>0</v>
      </c>
      <c r="JL304" s="154">
        <f t="shared" si="571"/>
        <v>0</v>
      </c>
      <c r="JM304" s="154">
        <f t="shared" si="571"/>
        <v>0</v>
      </c>
      <c r="JN304" s="154">
        <f t="shared" si="571"/>
        <v>0</v>
      </c>
      <c r="JO304" s="154">
        <f t="shared" si="571"/>
        <v>0</v>
      </c>
      <c r="JP304" s="154">
        <f t="shared" si="571"/>
        <v>0</v>
      </c>
      <c r="JQ304" s="154">
        <f t="shared" si="571"/>
        <v>0</v>
      </c>
      <c r="JR304" s="154">
        <f t="shared" si="571"/>
        <v>0</v>
      </c>
      <c r="JS304" s="154">
        <f t="shared" si="571"/>
        <v>0</v>
      </c>
      <c r="JT304" s="154">
        <f t="shared" si="571"/>
        <v>0</v>
      </c>
      <c r="JU304" s="154">
        <f t="shared" si="571"/>
        <v>0</v>
      </c>
      <c r="JV304" s="154">
        <f t="shared" si="571"/>
        <v>0</v>
      </c>
      <c r="JW304" s="154">
        <f t="shared" si="571"/>
        <v>0</v>
      </c>
      <c r="JX304" s="154">
        <f t="shared" si="571"/>
        <v>0</v>
      </c>
      <c r="JY304" s="154">
        <f t="shared" si="571"/>
        <v>0</v>
      </c>
      <c r="JZ304" s="154">
        <f t="shared" si="571"/>
        <v>0</v>
      </c>
      <c r="KA304" s="154">
        <f t="shared" si="571"/>
        <v>0</v>
      </c>
      <c r="KB304" s="154">
        <f t="shared" si="571"/>
        <v>0</v>
      </c>
      <c r="KC304" s="154">
        <f t="shared" si="571"/>
        <v>0</v>
      </c>
      <c r="KD304" s="154">
        <f t="shared" si="571"/>
        <v>0</v>
      </c>
      <c r="KE304" s="154">
        <f t="shared" si="571"/>
        <v>0</v>
      </c>
      <c r="KF304" s="154">
        <f t="shared" si="571"/>
        <v>0</v>
      </c>
      <c r="KG304" s="154">
        <f t="shared" si="571"/>
        <v>0</v>
      </c>
      <c r="KH304" s="154">
        <f t="shared" si="571"/>
        <v>0</v>
      </c>
      <c r="KI304" s="154">
        <f t="shared" si="571"/>
        <v>0</v>
      </c>
      <c r="KJ304" s="154">
        <f t="shared" si="571"/>
        <v>0</v>
      </c>
      <c r="KK304" s="154">
        <f t="shared" si="571"/>
        <v>0</v>
      </c>
      <c r="KL304" s="154">
        <f t="shared" si="571"/>
        <v>0</v>
      </c>
      <c r="KM304" s="154">
        <f t="shared" si="571"/>
        <v>0</v>
      </c>
      <c r="KN304" s="154">
        <f t="shared" si="571"/>
        <v>0</v>
      </c>
      <c r="KO304" s="154">
        <f t="shared" si="571"/>
        <v>0</v>
      </c>
      <c r="KP304" s="154">
        <f t="shared" si="571"/>
        <v>0</v>
      </c>
      <c r="KQ304" s="154">
        <f t="shared" si="571"/>
        <v>0</v>
      </c>
      <c r="KR304" s="154">
        <f t="shared" si="571"/>
        <v>0</v>
      </c>
      <c r="KS304" s="154">
        <f t="shared" si="571"/>
        <v>0</v>
      </c>
      <c r="KT304" s="154">
        <f t="shared" si="571"/>
        <v>0</v>
      </c>
      <c r="KU304" s="154">
        <f t="shared" si="571"/>
        <v>0</v>
      </c>
      <c r="KV304" s="154">
        <f t="shared" si="571"/>
        <v>0</v>
      </c>
      <c r="KW304" s="154">
        <f t="shared" si="571"/>
        <v>0</v>
      </c>
      <c r="KX304" s="154">
        <f t="shared" si="571"/>
        <v>0</v>
      </c>
      <c r="KY304" s="154">
        <f t="shared" si="571"/>
        <v>0</v>
      </c>
      <c r="KZ304" s="154">
        <f t="shared" si="571"/>
        <v>0</v>
      </c>
      <c r="LA304" s="154">
        <f t="shared" si="571"/>
        <v>0</v>
      </c>
      <c r="LB304" s="154">
        <f t="shared" si="571"/>
        <v>0</v>
      </c>
      <c r="LC304" s="154">
        <f t="shared" si="571"/>
        <v>0</v>
      </c>
      <c r="LD304" s="154">
        <f t="shared" si="571"/>
        <v>0</v>
      </c>
      <c r="LE304" s="154">
        <f t="shared" si="571"/>
        <v>0</v>
      </c>
      <c r="LF304" s="154">
        <f t="shared" si="571"/>
        <v>0</v>
      </c>
      <c r="LG304" s="154">
        <f t="shared" si="571"/>
        <v>0</v>
      </c>
      <c r="LH304" s="154">
        <f t="shared" si="571"/>
        <v>0</v>
      </c>
      <c r="LI304" s="154">
        <f t="shared" si="571"/>
        <v>0</v>
      </c>
      <c r="LJ304" s="154">
        <f t="shared" si="571"/>
        <v>0</v>
      </c>
      <c r="LK304" s="154">
        <f t="shared" si="571"/>
        <v>0</v>
      </c>
      <c r="LL304" s="154">
        <f t="shared" ref="LL304:NK304" si="572">IF(LL$165=EOMONTH($D131,-1),-FV($AE131,ROUNDDOWN(YEARFRAC($D$165,LL$165,1),0),,-$AC131*$B131,0),0)</f>
        <v>0</v>
      </c>
      <c r="LM304" s="154">
        <f t="shared" si="572"/>
        <v>0</v>
      </c>
      <c r="LN304" s="154">
        <f t="shared" si="572"/>
        <v>0</v>
      </c>
      <c r="LO304" s="154">
        <f t="shared" si="572"/>
        <v>0</v>
      </c>
      <c r="LP304" s="154">
        <f t="shared" si="572"/>
        <v>0</v>
      </c>
      <c r="LQ304" s="154">
        <f t="shared" si="572"/>
        <v>0</v>
      </c>
      <c r="LR304" s="154">
        <f t="shared" si="572"/>
        <v>0</v>
      </c>
      <c r="LS304" s="154">
        <f t="shared" si="572"/>
        <v>0</v>
      </c>
      <c r="LT304" s="154">
        <f t="shared" si="572"/>
        <v>0</v>
      </c>
      <c r="LU304" s="154">
        <f t="shared" si="572"/>
        <v>0</v>
      </c>
      <c r="LV304" s="154">
        <f t="shared" si="572"/>
        <v>0</v>
      </c>
      <c r="LW304" s="154">
        <f t="shared" si="572"/>
        <v>0</v>
      </c>
      <c r="LX304" s="154">
        <f t="shared" si="572"/>
        <v>0</v>
      </c>
      <c r="LY304" s="154">
        <f t="shared" si="572"/>
        <v>0</v>
      </c>
      <c r="LZ304" s="154">
        <f t="shared" si="572"/>
        <v>0</v>
      </c>
      <c r="MA304" s="154">
        <f t="shared" si="572"/>
        <v>0</v>
      </c>
      <c r="MB304" s="154">
        <f t="shared" si="572"/>
        <v>0</v>
      </c>
      <c r="MC304" s="154">
        <f t="shared" si="572"/>
        <v>0</v>
      </c>
      <c r="MD304" s="154">
        <f t="shared" si="572"/>
        <v>0</v>
      </c>
      <c r="ME304" s="154">
        <f t="shared" si="572"/>
        <v>0</v>
      </c>
      <c r="MF304" s="154">
        <f t="shared" si="572"/>
        <v>0</v>
      </c>
      <c r="MG304" s="154">
        <f t="shared" si="572"/>
        <v>0</v>
      </c>
      <c r="MH304" s="154">
        <f t="shared" si="572"/>
        <v>0</v>
      </c>
      <c r="MI304" s="154">
        <f t="shared" si="572"/>
        <v>0</v>
      </c>
      <c r="MJ304" s="154">
        <f t="shared" si="572"/>
        <v>0</v>
      </c>
      <c r="MK304" s="154">
        <f t="shared" si="572"/>
        <v>0</v>
      </c>
      <c r="ML304" s="154">
        <f t="shared" si="572"/>
        <v>0</v>
      </c>
      <c r="MM304" s="154">
        <f t="shared" si="572"/>
        <v>0</v>
      </c>
      <c r="MN304" s="154">
        <f t="shared" si="572"/>
        <v>0</v>
      </c>
      <c r="MO304" s="154">
        <f t="shared" si="572"/>
        <v>0</v>
      </c>
      <c r="MP304" s="154">
        <f t="shared" si="572"/>
        <v>0</v>
      </c>
      <c r="MQ304" s="154">
        <f t="shared" si="572"/>
        <v>0</v>
      </c>
      <c r="MR304" s="154">
        <f t="shared" si="572"/>
        <v>0</v>
      </c>
      <c r="MS304" s="154">
        <f t="shared" si="572"/>
        <v>0</v>
      </c>
      <c r="MT304" s="154">
        <f t="shared" si="572"/>
        <v>0</v>
      </c>
      <c r="MU304" s="154">
        <f t="shared" si="572"/>
        <v>0</v>
      </c>
      <c r="MV304" s="154">
        <f t="shared" si="572"/>
        <v>0</v>
      </c>
      <c r="MW304" s="154">
        <f t="shared" si="572"/>
        <v>0</v>
      </c>
      <c r="MX304" s="154">
        <f t="shared" si="572"/>
        <v>0</v>
      </c>
      <c r="MY304" s="154">
        <f t="shared" si="572"/>
        <v>0</v>
      </c>
      <c r="MZ304" s="154">
        <f t="shared" si="572"/>
        <v>0</v>
      </c>
      <c r="NA304" s="154">
        <f t="shared" si="572"/>
        <v>0</v>
      </c>
      <c r="NB304" s="154">
        <f t="shared" si="572"/>
        <v>0</v>
      </c>
      <c r="NC304" s="154">
        <f t="shared" si="572"/>
        <v>0</v>
      </c>
      <c r="ND304" s="154">
        <f t="shared" si="572"/>
        <v>0</v>
      </c>
      <c r="NE304" s="154">
        <f t="shared" si="572"/>
        <v>0</v>
      </c>
      <c r="NF304" s="154">
        <f t="shared" si="572"/>
        <v>0</v>
      </c>
      <c r="NG304" s="154">
        <f t="shared" si="572"/>
        <v>0</v>
      </c>
      <c r="NH304" s="154">
        <f t="shared" si="572"/>
        <v>0</v>
      </c>
      <c r="NI304" s="154">
        <f t="shared" si="572"/>
        <v>0</v>
      </c>
      <c r="NJ304" s="154">
        <f t="shared" si="572"/>
        <v>0</v>
      </c>
      <c r="NK304" s="157">
        <f t="shared" si="572"/>
        <v>0</v>
      </c>
    </row>
    <row r="305" spans="1:375" x14ac:dyDescent="0.25">
      <c r="A305" s="156">
        <f t="shared" si="536"/>
        <v>0</v>
      </c>
      <c r="B305" s="48" t="s">
        <v>156</v>
      </c>
      <c r="C305" s="153" t="s">
        <v>148</v>
      </c>
      <c r="D305" s="154">
        <f>IF(D$165=EOMONTH($D131,-1),SUMIFS($D296:$NK296,$D$165:$NK$165,"&gt;="&amp;EOMONTH($D131,$S131),$D$165:$NK$165,"&lt;"&amp;EOMONTH($D131,60))*-$AF131+SUMIFS($D296:$NK296,$D$165:$NK$165,"&gt;="&amp;EOMONTH($D131,60),$D$165:$NK$165,"&lt;"&amp;EOMONTH($D131,300))*-$AG131,0)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E305" s="154">
        <f t="shared" ref="E305:BP305" si="573">IF(E$165=EOMONTH($D131,-1),SUMIFS($D296:$NK296,$D$165:$NK$165,"&gt;="&amp;EOMONTH($D131,$S131),$D$165:$NK$165,"&lt;"&amp;EOMONTH($D131,60))*-$AF131+SUMIFS($D296:$NK296,$D$165:$NK$165,"&gt;="&amp;EOMONTH($D131,60),$D$165:$NK$165,"&lt;"&amp;EOMONTH($D131,300))*-$AG131,0)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F305" s="154">
        <f t="shared" si="573"/>
        <v>0</v>
      </c>
      <c r="G305" s="154">
        <f t="shared" si="573"/>
        <v>0</v>
      </c>
      <c r="H305" s="154">
        <f t="shared" si="573"/>
        <v>0</v>
      </c>
      <c r="I305" s="154">
        <f t="shared" si="573"/>
        <v>0</v>
      </c>
      <c r="J305" s="154">
        <f t="shared" si="573"/>
        <v>0</v>
      </c>
      <c r="K305" s="154">
        <f t="shared" si="573"/>
        <v>0</v>
      </c>
      <c r="L305" s="154">
        <f t="shared" si="573"/>
        <v>0</v>
      </c>
      <c r="M305" s="154">
        <f t="shared" si="573"/>
        <v>0</v>
      </c>
      <c r="N305" s="154">
        <f t="shared" si="573"/>
        <v>0</v>
      </c>
      <c r="O305" s="154">
        <f t="shared" si="573"/>
        <v>0</v>
      </c>
      <c r="P305" s="154">
        <f t="shared" si="573"/>
        <v>0</v>
      </c>
      <c r="Q305" s="154">
        <f t="shared" si="573"/>
        <v>0</v>
      </c>
      <c r="R305" s="154">
        <f t="shared" si="573"/>
        <v>0</v>
      </c>
      <c r="S305" s="154">
        <f t="shared" si="573"/>
        <v>0</v>
      </c>
      <c r="T305" s="154">
        <f t="shared" si="573"/>
        <v>0</v>
      </c>
      <c r="U305" s="154">
        <f t="shared" si="573"/>
        <v>0</v>
      </c>
      <c r="V305" s="154">
        <f t="shared" si="573"/>
        <v>0</v>
      </c>
      <c r="W305" s="154">
        <f t="shared" si="573"/>
        <v>0</v>
      </c>
      <c r="X305" s="154">
        <f t="shared" si="573"/>
        <v>0</v>
      </c>
      <c r="Y305" s="154">
        <f t="shared" si="573"/>
        <v>0</v>
      </c>
      <c r="Z305" s="154">
        <f t="shared" si="573"/>
        <v>0</v>
      </c>
      <c r="AA305" s="154">
        <f t="shared" si="573"/>
        <v>0</v>
      </c>
      <c r="AB305" s="154">
        <f t="shared" si="573"/>
        <v>0</v>
      </c>
      <c r="AC305" s="154">
        <f t="shared" si="573"/>
        <v>0</v>
      </c>
      <c r="AD305" s="154">
        <f t="shared" si="573"/>
        <v>0</v>
      </c>
      <c r="AE305" s="154">
        <f t="shared" si="573"/>
        <v>0</v>
      </c>
      <c r="AF305" s="154">
        <f t="shared" si="573"/>
        <v>0</v>
      </c>
      <c r="AG305" s="154">
        <f t="shared" si="573"/>
        <v>0</v>
      </c>
      <c r="AH305" s="154">
        <f t="shared" si="573"/>
        <v>0</v>
      </c>
      <c r="AI305" s="154">
        <f t="shared" si="573"/>
        <v>0</v>
      </c>
      <c r="AJ305" s="154">
        <f t="shared" si="573"/>
        <v>0</v>
      </c>
      <c r="AK305" s="154">
        <f t="shared" si="573"/>
        <v>0</v>
      </c>
      <c r="AL305" s="154">
        <f t="shared" si="573"/>
        <v>0</v>
      </c>
      <c r="AM305" s="154">
        <f t="shared" si="573"/>
        <v>0</v>
      </c>
      <c r="AN305" s="154">
        <f t="shared" si="573"/>
        <v>0</v>
      </c>
      <c r="AO305" s="154">
        <f t="shared" si="573"/>
        <v>0</v>
      </c>
      <c r="AP305" s="154">
        <f t="shared" si="573"/>
        <v>0</v>
      </c>
      <c r="AQ305" s="154">
        <f t="shared" si="573"/>
        <v>0</v>
      </c>
      <c r="AR305" s="154">
        <f t="shared" si="573"/>
        <v>0</v>
      </c>
      <c r="AS305" s="154">
        <f t="shared" si="573"/>
        <v>0</v>
      </c>
      <c r="AT305" s="154">
        <f t="shared" si="573"/>
        <v>0</v>
      </c>
      <c r="AU305" s="154">
        <f t="shared" si="573"/>
        <v>0</v>
      </c>
      <c r="AV305" s="154">
        <f t="shared" si="573"/>
        <v>0</v>
      </c>
      <c r="AW305" s="154">
        <f t="shared" si="573"/>
        <v>0</v>
      </c>
      <c r="AX305" s="154">
        <f t="shared" si="573"/>
        <v>0</v>
      </c>
      <c r="AY305" s="154">
        <f t="shared" si="573"/>
        <v>0</v>
      </c>
      <c r="AZ305" s="154">
        <f t="shared" si="573"/>
        <v>0</v>
      </c>
      <c r="BA305" s="154">
        <f t="shared" si="573"/>
        <v>0</v>
      </c>
      <c r="BB305" s="154">
        <f t="shared" si="573"/>
        <v>0</v>
      </c>
      <c r="BC305" s="154">
        <f t="shared" si="573"/>
        <v>0</v>
      </c>
      <c r="BD305" s="154">
        <f t="shared" si="573"/>
        <v>0</v>
      </c>
      <c r="BE305" s="154">
        <f t="shared" si="573"/>
        <v>0</v>
      </c>
      <c r="BF305" s="154">
        <f t="shared" si="573"/>
        <v>0</v>
      </c>
      <c r="BG305" s="154">
        <f t="shared" si="573"/>
        <v>0</v>
      </c>
      <c r="BH305" s="154">
        <f t="shared" si="573"/>
        <v>0</v>
      </c>
      <c r="BI305" s="154">
        <f t="shared" si="573"/>
        <v>0</v>
      </c>
      <c r="BJ305" s="154">
        <f t="shared" si="573"/>
        <v>0</v>
      </c>
      <c r="BK305" s="154">
        <f t="shared" si="573"/>
        <v>0</v>
      </c>
      <c r="BL305" s="154">
        <f t="shared" si="573"/>
        <v>0</v>
      </c>
      <c r="BM305" s="154">
        <f t="shared" si="573"/>
        <v>0</v>
      </c>
      <c r="BN305" s="154">
        <f t="shared" si="573"/>
        <v>0</v>
      </c>
      <c r="BO305" s="154">
        <f t="shared" si="573"/>
        <v>0</v>
      </c>
      <c r="BP305" s="154">
        <f t="shared" si="573"/>
        <v>0</v>
      </c>
      <c r="BQ305" s="154">
        <f t="shared" ref="BQ305:EB305" si="574">IF(BQ$165=EOMONTH($D131,-1),SUMIFS($D296:$NK296,$D$165:$NK$165,"&gt;="&amp;EOMONTH($D131,$S131),$D$165:$NK$165,"&lt;"&amp;EOMONTH($D131,60))*-$AF131+SUMIFS($D296:$NK296,$D$165:$NK$165,"&gt;="&amp;EOMONTH($D131,60),$D$165:$NK$165,"&lt;"&amp;EOMONTH($D131,300))*-$AG131,0)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BR305" s="154">
        <f t="shared" si="574"/>
        <v>0</v>
      </c>
      <c r="BS305" s="154">
        <f t="shared" si="574"/>
        <v>0</v>
      </c>
      <c r="BT305" s="154">
        <f t="shared" si="574"/>
        <v>0</v>
      </c>
      <c r="BU305" s="154">
        <f t="shared" si="574"/>
        <v>0</v>
      </c>
      <c r="BV305" s="154">
        <f t="shared" si="574"/>
        <v>0</v>
      </c>
      <c r="BW305" s="154">
        <f t="shared" si="574"/>
        <v>0</v>
      </c>
      <c r="BX305" s="154">
        <f t="shared" si="574"/>
        <v>0</v>
      </c>
      <c r="BY305" s="154">
        <f t="shared" si="574"/>
        <v>0</v>
      </c>
      <c r="BZ305" s="154">
        <f t="shared" si="574"/>
        <v>0</v>
      </c>
      <c r="CA305" s="154">
        <f t="shared" si="574"/>
        <v>0</v>
      </c>
      <c r="CB305" s="154">
        <f t="shared" si="574"/>
        <v>0</v>
      </c>
      <c r="CC305" s="154">
        <f t="shared" si="574"/>
        <v>0</v>
      </c>
      <c r="CD305" s="154">
        <f t="shared" si="574"/>
        <v>0</v>
      </c>
      <c r="CE305" s="154">
        <f t="shared" si="574"/>
        <v>0</v>
      </c>
      <c r="CF305" s="154">
        <f t="shared" si="574"/>
        <v>0</v>
      </c>
      <c r="CG305" s="154">
        <f t="shared" si="574"/>
        <v>0</v>
      </c>
      <c r="CH305" s="154">
        <f t="shared" si="574"/>
        <v>0</v>
      </c>
      <c r="CI305" s="154">
        <f t="shared" si="574"/>
        <v>0</v>
      </c>
      <c r="CJ305" s="154">
        <f t="shared" si="574"/>
        <v>0</v>
      </c>
      <c r="CK305" s="154">
        <f t="shared" si="574"/>
        <v>0</v>
      </c>
      <c r="CL305" s="154">
        <f t="shared" si="574"/>
        <v>0</v>
      </c>
      <c r="CM305" s="154">
        <f t="shared" si="574"/>
        <v>0</v>
      </c>
      <c r="CN305" s="154">
        <f t="shared" si="574"/>
        <v>0</v>
      </c>
      <c r="CO305" s="154">
        <f t="shared" si="574"/>
        <v>0</v>
      </c>
      <c r="CP305" s="154">
        <f t="shared" si="574"/>
        <v>0</v>
      </c>
      <c r="CQ305" s="154">
        <f t="shared" si="574"/>
        <v>0</v>
      </c>
      <c r="CR305" s="154">
        <f t="shared" si="574"/>
        <v>0</v>
      </c>
      <c r="CS305" s="154">
        <f t="shared" si="574"/>
        <v>0</v>
      </c>
      <c r="CT305" s="154">
        <f t="shared" si="574"/>
        <v>0</v>
      </c>
      <c r="CU305" s="154">
        <f t="shared" si="574"/>
        <v>0</v>
      </c>
      <c r="CV305" s="154">
        <f t="shared" si="574"/>
        <v>0</v>
      </c>
      <c r="CW305" s="154">
        <f t="shared" si="574"/>
        <v>0</v>
      </c>
      <c r="CX305" s="154">
        <f t="shared" si="574"/>
        <v>0</v>
      </c>
      <c r="CY305" s="154">
        <f t="shared" si="574"/>
        <v>0</v>
      </c>
      <c r="CZ305" s="154">
        <f t="shared" si="574"/>
        <v>0</v>
      </c>
      <c r="DA305" s="154">
        <f t="shared" si="574"/>
        <v>0</v>
      </c>
      <c r="DB305" s="154">
        <f t="shared" si="574"/>
        <v>0</v>
      </c>
      <c r="DC305" s="154">
        <f t="shared" si="574"/>
        <v>0</v>
      </c>
      <c r="DD305" s="154">
        <f t="shared" si="574"/>
        <v>0</v>
      </c>
      <c r="DE305" s="154">
        <f t="shared" si="574"/>
        <v>0</v>
      </c>
      <c r="DF305" s="154">
        <f t="shared" si="574"/>
        <v>0</v>
      </c>
      <c r="DG305" s="154">
        <f t="shared" si="574"/>
        <v>0</v>
      </c>
      <c r="DH305" s="154">
        <f t="shared" si="574"/>
        <v>0</v>
      </c>
      <c r="DI305" s="154">
        <f t="shared" si="574"/>
        <v>0</v>
      </c>
      <c r="DJ305" s="154">
        <f t="shared" si="574"/>
        <v>0</v>
      </c>
      <c r="DK305" s="154">
        <f t="shared" si="574"/>
        <v>0</v>
      </c>
      <c r="DL305" s="154">
        <f t="shared" si="574"/>
        <v>0</v>
      </c>
      <c r="DM305" s="154">
        <f t="shared" si="574"/>
        <v>0</v>
      </c>
      <c r="DN305" s="154">
        <f t="shared" si="574"/>
        <v>0</v>
      </c>
      <c r="DO305" s="154">
        <f t="shared" si="574"/>
        <v>0</v>
      </c>
      <c r="DP305" s="154">
        <f t="shared" si="574"/>
        <v>0</v>
      </c>
      <c r="DQ305" s="154">
        <f t="shared" si="574"/>
        <v>0</v>
      </c>
      <c r="DR305" s="154">
        <f t="shared" si="574"/>
        <v>0</v>
      </c>
      <c r="DS305" s="154">
        <f t="shared" si="574"/>
        <v>0</v>
      </c>
      <c r="DT305" s="154">
        <f t="shared" si="574"/>
        <v>0</v>
      </c>
      <c r="DU305" s="154">
        <f t="shared" si="574"/>
        <v>0</v>
      </c>
      <c r="DV305" s="154">
        <f t="shared" si="574"/>
        <v>0</v>
      </c>
      <c r="DW305" s="154">
        <f t="shared" si="574"/>
        <v>0</v>
      </c>
      <c r="DX305" s="154">
        <f t="shared" si="574"/>
        <v>0</v>
      </c>
      <c r="DY305" s="154">
        <f t="shared" si="574"/>
        <v>0</v>
      </c>
      <c r="DZ305" s="154">
        <f t="shared" si="574"/>
        <v>0</v>
      </c>
      <c r="EA305" s="154">
        <f t="shared" si="574"/>
        <v>0</v>
      </c>
      <c r="EB305" s="154">
        <f t="shared" si="574"/>
        <v>0</v>
      </c>
      <c r="EC305" s="154">
        <f t="shared" ref="EC305:GN305" si="575">IF(EC$165=EOMONTH($D131,-1),SUMIFS($D296:$NK296,$D$165:$NK$165,"&gt;="&amp;EOMONTH($D131,$S131),$D$165:$NK$165,"&lt;"&amp;EOMONTH($D131,60))*-$AF131+SUMIFS($D296:$NK296,$D$165:$NK$165,"&gt;="&amp;EOMONTH($D131,60),$D$165:$NK$165,"&lt;"&amp;EOMONTH($D131,300))*-$AG131,0)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ED305" s="154">
        <f t="shared" si="575"/>
        <v>0</v>
      </c>
      <c r="EE305" s="154">
        <f t="shared" si="575"/>
        <v>0</v>
      </c>
      <c r="EF305" s="154">
        <f t="shared" si="575"/>
        <v>0</v>
      </c>
      <c r="EG305" s="154">
        <f t="shared" si="575"/>
        <v>0</v>
      </c>
      <c r="EH305" s="154">
        <f t="shared" si="575"/>
        <v>0</v>
      </c>
      <c r="EI305" s="154">
        <f t="shared" si="575"/>
        <v>0</v>
      </c>
      <c r="EJ305" s="154">
        <f t="shared" si="575"/>
        <v>0</v>
      </c>
      <c r="EK305" s="154">
        <f t="shared" si="575"/>
        <v>0</v>
      </c>
      <c r="EL305" s="154">
        <f t="shared" si="575"/>
        <v>0</v>
      </c>
      <c r="EM305" s="154">
        <f t="shared" si="575"/>
        <v>0</v>
      </c>
      <c r="EN305" s="154">
        <f t="shared" si="575"/>
        <v>0</v>
      </c>
      <c r="EO305" s="154">
        <f t="shared" si="575"/>
        <v>0</v>
      </c>
      <c r="EP305" s="154">
        <f t="shared" si="575"/>
        <v>0</v>
      </c>
      <c r="EQ305" s="154">
        <f t="shared" si="575"/>
        <v>0</v>
      </c>
      <c r="ER305" s="154">
        <f t="shared" si="575"/>
        <v>0</v>
      </c>
      <c r="ES305" s="154">
        <f t="shared" si="575"/>
        <v>0</v>
      </c>
      <c r="ET305" s="154">
        <f t="shared" si="575"/>
        <v>0</v>
      </c>
      <c r="EU305" s="154">
        <f t="shared" si="575"/>
        <v>0</v>
      </c>
      <c r="EV305" s="154">
        <f t="shared" si="575"/>
        <v>0</v>
      </c>
      <c r="EW305" s="154">
        <f t="shared" si="575"/>
        <v>0</v>
      </c>
      <c r="EX305" s="154">
        <f t="shared" si="575"/>
        <v>0</v>
      </c>
      <c r="EY305" s="154">
        <f t="shared" si="575"/>
        <v>0</v>
      </c>
      <c r="EZ305" s="154">
        <f t="shared" si="575"/>
        <v>0</v>
      </c>
      <c r="FA305" s="154">
        <f t="shared" si="575"/>
        <v>0</v>
      </c>
      <c r="FB305" s="154">
        <f t="shared" si="575"/>
        <v>0</v>
      </c>
      <c r="FC305" s="154">
        <f t="shared" si="575"/>
        <v>0</v>
      </c>
      <c r="FD305" s="154">
        <f t="shared" si="575"/>
        <v>0</v>
      </c>
      <c r="FE305" s="154">
        <f t="shared" si="575"/>
        <v>0</v>
      </c>
      <c r="FF305" s="154">
        <f t="shared" si="575"/>
        <v>0</v>
      </c>
      <c r="FG305" s="154">
        <f t="shared" si="575"/>
        <v>0</v>
      </c>
      <c r="FH305" s="154">
        <f t="shared" si="575"/>
        <v>0</v>
      </c>
      <c r="FI305" s="154">
        <f t="shared" si="575"/>
        <v>0</v>
      </c>
      <c r="FJ305" s="154">
        <f t="shared" si="575"/>
        <v>0</v>
      </c>
      <c r="FK305" s="154">
        <f t="shared" si="575"/>
        <v>0</v>
      </c>
      <c r="FL305" s="154">
        <f t="shared" si="575"/>
        <v>0</v>
      </c>
      <c r="FM305" s="154">
        <f t="shared" si="575"/>
        <v>0</v>
      </c>
      <c r="FN305" s="154">
        <f t="shared" si="575"/>
        <v>0</v>
      </c>
      <c r="FO305" s="154">
        <f t="shared" si="575"/>
        <v>0</v>
      </c>
      <c r="FP305" s="154">
        <f t="shared" si="575"/>
        <v>0</v>
      </c>
      <c r="FQ305" s="154">
        <f t="shared" si="575"/>
        <v>0</v>
      </c>
      <c r="FR305" s="154">
        <f t="shared" si="575"/>
        <v>0</v>
      </c>
      <c r="FS305" s="154">
        <f t="shared" si="575"/>
        <v>0</v>
      </c>
      <c r="FT305" s="154">
        <f t="shared" si="575"/>
        <v>0</v>
      </c>
      <c r="FU305" s="154">
        <f t="shared" si="575"/>
        <v>0</v>
      </c>
      <c r="FV305" s="154">
        <f t="shared" si="575"/>
        <v>0</v>
      </c>
      <c r="FW305" s="154">
        <f t="shared" si="575"/>
        <v>0</v>
      </c>
      <c r="FX305" s="154">
        <f t="shared" si="575"/>
        <v>0</v>
      </c>
      <c r="FY305" s="154">
        <f t="shared" si="575"/>
        <v>0</v>
      </c>
      <c r="FZ305" s="154">
        <f t="shared" si="575"/>
        <v>0</v>
      </c>
      <c r="GA305" s="154">
        <f t="shared" si="575"/>
        <v>0</v>
      </c>
      <c r="GB305" s="154">
        <f t="shared" si="575"/>
        <v>0</v>
      </c>
      <c r="GC305" s="154">
        <f t="shared" si="575"/>
        <v>0</v>
      </c>
      <c r="GD305" s="154">
        <f t="shared" si="575"/>
        <v>0</v>
      </c>
      <c r="GE305" s="154">
        <f t="shared" si="575"/>
        <v>0</v>
      </c>
      <c r="GF305" s="154">
        <f t="shared" si="575"/>
        <v>0</v>
      </c>
      <c r="GG305" s="154">
        <f t="shared" si="575"/>
        <v>0</v>
      </c>
      <c r="GH305" s="154">
        <f t="shared" si="575"/>
        <v>0</v>
      </c>
      <c r="GI305" s="154">
        <f t="shared" si="575"/>
        <v>0</v>
      </c>
      <c r="GJ305" s="154">
        <f t="shared" si="575"/>
        <v>0</v>
      </c>
      <c r="GK305" s="154">
        <f t="shared" si="575"/>
        <v>0</v>
      </c>
      <c r="GL305" s="154">
        <f t="shared" si="575"/>
        <v>0</v>
      </c>
      <c r="GM305" s="154">
        <f t="shared" si="575"/>
        <v>0</v>
      </c>
      <c r="GN305" s="154">
        <f t="shared" si="575"/>
        <v>0</v>
      </c>
      <c r="GO305" s="154">
        <f t="shared" ref="GO305:IZ305" si="576">IF(GO$165=EOMONTH($D131,-1),SUMIFS($D296:$NK296,$D$165:$NK$165,"&gt;="&amp;EOMONTH($D131,$S131),$D$165:$NK$165,"&lt;"&amp;EOMONTH($D131,60))*-$AF131+SUMIFS($D296:$NK296,$D$165:$NK$165,"&gt;="&amp;EOMONTH($D131,60),$D$165:$NK$165,"&lt;"&amp;EOMONTH($D131,300))*-$AG131,0)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GP305" s="154">
        <f t="shared" si="576"/>
        <v>0</v>
      </c>
      <c r="GQ305" s="154">
        <f t="shared" si="576"/>
        <v>0</v>
      </c>
      <c r="GR305" s="154">
        <f t="shared" si="576"/>
        <v>0</v>
      </c>
      <c r="GS305" s="154">
        <f t="shared" si="576"/>
        <v>0</v>
      </c>
      <c r="GT305" s="154">
        <f t="shared" si="576"/>
        <v>0</v>
      </c>
      <c r="GU305" s="154">
        <f t="shared" si="576"/>
        <v>0</v>
      </c>
      <c r="GV305" s="154">
        <f t="shared" si="576"/>
        <v>0</v>
      </c>
      <c r="GW305" s="154">
        <f t="shared" si="576"/>
        <v>0</v>
      </c>
      <c r="GX305" s="154">
        <f t="shared" si="576"/>
        <v>0</v>
      </c>
      <c r="GY305" s="154">
        <f t="shared" si="576"/>
        <v>0</v>
      </c>
      <c r="GZ305" s="154">
        <f t="shared" si="576"/>
        <v>0</v>
      </c>
      <c r="HA305" s="154">
        <f t="shared" si="576"/>
        <v>0</v>
      </c>
      <c r="HB305" s="154">
        <f t="shared" si="576"/>
        <v>0</v>
      </c>
      <c r="HC305" s="154">
        <f t="shared" si="576"/>
        <v>0</v>
      </c>
      <c r="HD305" s="154">
        <f t="shared" si="576"/>
        <v>0</v>
      </c>
      <c r="HE305" s="154">
        <f t="shared" si="576"/>
        <v>0</v>
      </c>
      <c r="HF305" s="154">
        <f t="shared" si="576"/>
        <v>0</v>
      </c>
      <c r="HG305" s="154">
        <f t="shared" si="576"/>
        <v>0</v>
      </c>
      <c r="HH305" s="154">
        <f t="shared" si="576"/>
        <v>0</v>
      </c>
      <c r="HI305" s="154">
        <f t="shared" si="576"/>
        <v>0</v>
      </c>
      <c r="HJ305" s="154">
        <f t="shared" si="576"/>
        <v>0</v>
      </c>
      <c r="HK305" s="154">
        <f t="shared" si="576"/>
        <v>0</v>
      </c>
      <c r="HL305" s="154">
        <f t="shared" si="576"/>
        <v>0</v>
      </c>
      <c r="HM305" s="154">
        <f t="shared" si="576"/>
        <v>0</v>
      </c>
      <c r="HN305" s="154">
        <f t="shared" si="576"/>
        <v>0</v>
      </c>
      <c r="HO305" s="154">
        <f t="shared" si="576"/>
        <v>0</v>
      </c>
      <c r="HP305" s="154">
        <f t="shared" si="576"/>
        <v>0</v>
      </c>
      <c r="HQ305" s="154">
        <f t="shared" si="576"/>
        <v>0</v>
      </c>
      <c r="HR305" s="154">
        <f t="shared" si="576"/>
        <v>0</v>
      </c>
      <c r="HS305" s="154">
        <f t="shared" si="576"/>
        <v>0</v>
      </c>
      <c r="HT305" s="154">
        <f t="shared" si="576"/>
        <v>0</v>
      </c>
      <c r="HU305" s="154">
        <f t="shared" si="576"/>
        <v>0</v>
      </c>
      <c r="HV305" s="154">
        <f t="shared" si="576"/>
        <v>0</v>
      </c>
      <c r="HW305" s="154">
        <f t="shared" si="576"/>
        <v>0</v>
      </c>
      <c r="HX305" s="154">
        <f t="shared" si="576"/>
        <v>0</v>
      </c>
      <c r="HY305" s="154">
        <f t="shared" si="576"/>
        <v>0</v>
      </c>
      <c r="HZ305" s="154">
        <f t="shared" si="576"/>
        <v>0</v>
      </c>
      <c r="IA305" s="154">
        <f t="shared" si="576"/>
        <v>0</v>
      </c>
      <c r="IB305" s="154">
        <f t="shared" si="576"/>
        <v>0</v>
      </c>
      <c r="IC305" s="154">
        <f t="shared" si="576"/>
        <v>0</v>
      </c>
      <c r="ID305" s="154">
        <f t="shared" si="576"/>
        <v>0</v>
      </c>
      <c r="IE305" s="154">
        <f t="shared" si="576"/>
        <v>0</v>
      </c>
      <c r="IF305" s="154">
        <f t="shared" si="576"/>
        <v>0</v>
      </c>
      <c r="IG305" s="154">
        <f t="shared" si="576"/>
        <v>0</v>
      </c>
      <c r="IH305" s="154">
        <f t="shared" si="576"/>
        <v>0</v>
      </c>
      <c r="II305" s="154">
        <f t="shared" si="576"/>
        <v>0</v>
      </c>
      <c r="IJ305" s="154">
        <f t="shared" si="576"/>
        <v>0</v>
      </c>
      <c r="IK305" s="154">
        <f t="shared" si="576"/>
        <v>0</v>
      </c>
      <c r="IL305" s="154">
        <f t="shared" si="576"/>
        <v>0</v>
      </c>
      <c r="IM305" s="154">
        <f t="shared" si="576"/>
        <v>0</v>
      </c>
      <c r="IN305" s="154">
        <f t="shared" si="576"/>
        <v>0</v>
      </c>
      <c r="IO305" s="154">
        <f t="shared" si="576"/>
        <v>0</v>
      </c>
      <c r="IP305" s="154">
        <f t="shared" si="576"/>
        <v>0</v>
      </c>
      <c r="IQ305" s="154">
        <f t="shared" si="576"/>
        <v>0</v>
      </c>
      <c r="IR305" s="154">
        <f t="shared" si="576"/>
        <v>0</v>
      </c>
      <c r="IS305" s="154">
        <f t="shared" si="576"/>
        <v>0</v>
      </c>
      <c r="IT305" s="154">
        <f t="shared" si="576"/>
        <v>0</v>
      </c>
      <c r="IU305" s="154">
        <f t="shared" si="576"/>
        <v>0</v>
      </c>
      <c r="IV305" s="154">
        <f t="shared" si="576"/>
        <v>0</v>
      </c>
      <c r="IW305" s="154">
        <f t="shared" si="576"/>
        <v>0</v>
      </c>
      <c r="IX305" s="154">
        <f t="shared" si="576"/>
        <v>0</v>
      </c>
      <c r="IY305" s="154">
        <f t="shared" si="576"/>
        <v>0</v>
      </c>
      <c r="IZ305" s="154">
        <f t="shared" si="576"/>
        <v>0</v>
      </c>
      <c r="JA305" s="154">
        <f t="shared" ref="JA305:LL305" si="577">IF(JA$165=EOMONTH($D131,-1),SUMIFS($D296:$NK296,$D$165:$NK$165,"&gt;="&amp;EOMONTH($D131,$S131),$D$165:$NK$165,"&lt;"&amp;EOMONTH($D131,60))*-$AF131+SUMIFS($D296:$NK296,$D$165:$NK$165,"&gt;="&amp;EOMONTH($D131,60),$D$165:$NK$165,"&lt;"&amp;EOMONTH($D131,300))*-$AG131,0)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JB305" s="154">
        <f t="shared" si="577"/>
        <v>0</v>
      </c>
      <c r="JC305" s="154">
        <f t="shared" si="577"/>
        <v>0</v>
      </c>
      <c r="JD305" s="154">
        <f t="shared" si="577"/>
        <v>0</v>
      </c>
      <c r="JE305" s="154">
        <f t="shared" si="577"/>
        <v>0</v>
      </c>
      <c r="JF305" s="154">
        <f t="shared" si="577"/>
        <v>0</v>
      </c>
      <c r="JG305" s="154">
        <f t="shared" si="577"/>
        <v>0</v>
      </c>
      <c r="JH305" s="154">
        <f t="shared" si="577"/>
        <v>0</v>
      </c>
      <c r="JI305" s="154">
        <f t="shared" si="577"/>
        <v>0</v>
      </c>
      <c r="JJ305" s="154">
        <f t="shared" si="577"/>
        <v>0</v>
      </c>
      <c r="JK305" s="154">
        <f t="shared" si="577"/>
        <v>0</v>
      </c>
      <c r="JL305" s="154">
        <f t="shared" si="577"/>
        <v>0</v>
      </c>
      <c r="JM305" s="154">
        <f t="shared" si="577"/>
        <v>0</v>
      </c>
      <c r="JN305" s="154">
        <f t="shared" si="577"/>
        <v>0</v>
      </c>
      <c r="JO305" s="154">
        <f t="shared" si="577"/>
        <v>0</v>
      </c>
      <c r="JP305" s="154">
        <f t="shared" si="577"/>
        <v>0</v>
      </c>
      <c r="JQ305" s="154">
        <f t="shared" si="577"/>
        <v>0</v>
      </c>
      <c r="JR305" s="154">
        <f t="shared" si="577"/>
        <v>0</v>
      </c>
      <c r="JS305" s="154">
        <f t="shared" si="577"/>
        <v>0</v>
      </c>
      <c r="JT305" s="154">
        <f t="shared" si="577"/>
        <v>0</v>
      </c>
      <c r="JU305" s="154">
        <f t="shared" si="577"/>
        <v>0</v>
      </c>
      <c r="JV305" s="154">
        <f t="shared" si="577"/>
        <v>0</v>
      </c>
      <c r="JW305" s="154">
        <f t="shared" si="577"/>
        <v>0</v>
      </c>
      <c r="JX305" s="154">
        <f t="shared" si="577"/>
        <v>0</v>
      </c>
      <c r="JY305" s="154">
        <f t="shared" si="577"/>
        <v>0</v>
      </c>
      <c r="JZ305" s="154">
        <f t="shared" si="577"/>
        <v>0</v>
      </c>
      <c r="KA305" s="154">
        <f t="shared" si="577"/>
        <v>0</v>
      </c>
      <c r="KB305" s="154">
        <f t="shared" si="577"/>
        <v>0</v>
      </c>
      <c r="KC305" s="154">
        <f t="shared" si="577"/>
        <v>0</v>
      </c>
      <c r="KD305" s="154">
        <f t="shared" si="577"/>
        <v>0</v>
      </c>
      <c r="KE305" s="154">
        <f t="shared" si="577"/>
        <v>0</v>
      </c>
      <c r="KF305" s="154">
        <f t="shared" si="577"/>
        <v>0</v>
      </c>
      <c r="KG305" s="154">
        <f t="shared" si="577"/>
        <v>0</v>
      </c>
      <c r="KH305" s="154">
        <f t="shared" si="577"/>
        <v>0</v>
      </c>
      <c r="KI305" s="154">
        <f t="shared" si="577"/>
        <v>0</v>
      </c>
      <c r="KJ305" s="154">
        <f t="shared" si="577"/>
        <v>0</v>
      </c>
      <c r="KK305" s="154">
        <f t="shared" si="577"/>
        <v>0</v>
      </c>
      <c r="KL305" s="154">
        <f t="shared" si="577"/>
        <v>0</v>
      </c>
      <c r="KM305" s="154">
        <f t="shared" si="577"/>
        <v>0</v>
      </c>
      <c r="KN305" s="154">
        <f t="shared" si="577"/>
        <v>0</v>
      </c>
      <c r="KO305" s="154">
        <f t="shared" si="577"/>
        <v>0</v>
      </c>
      <c r="KP305" s="154">
        <f t="shared" si="577"/>
        <v>0</v>
      </c>
      <c r="KQ305" s="154">
        <f t="shared" si="577"/>
        <v>0</v>
      </c>
      <c r="KR305" s="154">
        <f t="shared" si="577"/>
        <v>0</v>
      </c>
      <c r="KS305" s="154">
        <f t="shared" si="577"/>
        <v>0</v>
      </c>
      <c r="KT305" s="154">
        <f t="shared" si="577"/>
        <v>0</v>
      </c>
      <c r="KU305" s="154">
        <f t="shared" si="577"/>
        <v>0</v>
      </c>
      <c r="KV305" s="154">
        <f t="shared" si="577"/>
        <v>0</v>
      </c>
      <c r="KW305" s="154">
        <f t="shared" si="577"/>
        <v>0</v>
      </c>
      <c r="KX305" s="154">
        <f t="shared" si="577"/>
        <v>0</v>
      </c>
      <c r="KY305" s="154">
        <f t="shared" si="577"/>
        <v>0</v>
      </c>
      <c r="KZ305" s="154">
        <f t="shared" si="577"/>
        <v>0</v>
      </c>
      <c r="LA305" s="154">
        <f t="shared" si="577"/>
        <v>0</v>
      </c>
      <c r="LB305" s="154">
        <f t="shared" si="577"/>
        <v>0</v>
      </c>
      <c r="LC305" s="154">
        <f t="shared" si="577"/>
        <v>0</v>
      </c>
      <c r="LD305" s="154">
        <f t="shared" si="577"/>
        <v>0</v>
      </c>
      <c r="LE305" s="154">
        <f t="shared" si="577"/>
        <v>0</v>
      </c>
      <c r="LF305" s="154">
        <f t="shared" si="577"/>
        <v>0</v>
      </c>
      <c r="LG305" s="154">
        <f t="shared" si="577"/>
        <v>0</v>
      </c>
      <c r="LH305" s="154">
        <f t="shared" si="577"/>
        <v>0</v>
      </c>
      <c r="LI305" s="154">
        <f t="shared" si="577"/>
        <v>0</v>
      </c>
      <c r="LJ305" s="154">
        <f t="shared" si="577"/>
        <v>0</v>
      </c>
      <c r="LK305" s="154">
        <f t="shared" si="577"/>
        <v>0</v>
      </c>
      <c r="LL305" s="154">
        <f t="shared" si="577"/>
        <v>0</v>
      </c>
      <c r="LM305" s="154">
        <f t="shared" ref="LM305:NK305" si="578">IF(LM$165=EOMONTH($D131,-1),SUMIFS($D296:$NK296,$D$165:$NK$165,"&gt;="&amp;EOMONTH($D131,$S131),$D$165:$NK$165,"&lt;"&amp;EOMONTH($D131,60))*-$AF131+SUMIFS($D296:$NK296,$D$165:$NK$165,"&gt;="&amp;EOMONTH($D131,60),$D$165:$NK$165,"&lt;"&amp;EOMONTH($D131,300))*-$AG131,0)</f>
        <v>0</v>
      </c>
      <c r="LN305" s="154">
        <f t="shared" si="578"/>
        <v>0</v>
      </c>
      <c r="LO305" s="154">
        <f t="shared" si="578"/>
        <v>0</v>
      </c>
      <c r="LP305" s="154">
        <f t="shared" si="578"/>
        <v>0</v>
      </c>
      <c r="LQ305" s="154">
        <f t="shared" si="578"/>
        <v>0</v>
      </c>
      <c r="LR305" s="154">
        <f t="shared" si="578"/>
        <v>0</v>
      </c>
      <c r="LS305" s="154">
        <f t="shared" si="578"/>
        <v>0</v>
      </c>
      <c r="LT305" s="154">
        <f t="shared" si="578"/>
        <v>0</v>
      </c>
      <c r="LU305" s="154">
        <f t="shared" si="578"/>
        <v>0</v>
      </c>
      <c r="LV305" s="154">
        <f t="shared" si="578"/>
        <v>0</v>
      </c>
      <c r="LW305" s="154">
        <f t="shared" si="578"/>
        <v>0</v>
      </c>
      <c r="LX305" s="154">
        <f t="shared" si="578"/>
        <v>0</v>
      </c>
      <c r="LY305" s="154">
        <f t="shared" si="578"/>
        <v>0</v>
      </c>
      <c r="LZ305" s="154">
        <f t="shared" si="578"/>
        <v>0</v>
      </c>
      <c r="MA305" s="154">
        <f t="shared" si="578"/>
        <v>0</v>
      </c>
      <c r="MB305" s="154">
        <f t="shared" si="578"/>
        <v>0</v>
      </c>
      <c r="MC305" s="154">
        <f t="shared" si="578"/>
        <v>0</v>
      </c>
      <c r="MD305" s="154">
        <f t="shared" si="578"/>
        <v>0</v>
      </c>
      <c r="ME305" s="154">
        <f t="shared" si="578"/>
        <v>0</v>
      </c>
      <c r="MF305" s="154">
        <f t="shared" si="578"/>
        <v>0</v>
      </c>
      <c r="MG305" s="154">
        <f t="shared" si="578"/>
        <v>0</v>
      </c>
      <c r="MH305" s="154">
        <f t="shared" si="578"/>
        <v>0</v>
      </c>
      <c r="MI305" s="154">
        <f t="shared" si="578"/>
        <v>0</v>
      </c>
      <c r="MJ305" s="154">
        <f t="shared" si="578"/>
        <v>0</v>
      </c>
      <c r="MK305" s="154">
        <f t="shared" si="578"/>
        <v>0</v>
      </c>
      <c r="ML305" s="154">
        <f t="shared" si="578"/>
        <v>0</v>
      </c>
      <c r="MM305" s="154">
        <f t="shared" si="578"/>
        <v>0</v>
      </c>
      <c r="MN305" s="154">
        <f t="shared" si="578"/>
        <v>0</v>
      </c>
      <c r="MO305" s="154">
        <f t="shared" si="578"/>
        <v>0</v>
      </c>
      <c r="MP305" s="154">
        <f t="shared" si="578"/>
        <v>0</v>
      </c>
      <c r="MQ305" s="154">
        <f t="shared" si="578"/>
        <v>0</v>
      </c>
      <c r="MR305" s="154">
        <f t="shared" si="578"/>
        <v>0</v>
      </c>
      <c r="MS305" s="154">
        <f t="shared" si="578"/>
        <v>0</v>
      </c>
      <c r="MT305" s="154">
        <f t="shared" si="578"/>
        <v>0</v>
      </c>
      <c r="MU305" s="154">
        <f t="shared" si="578"/>
        <v>0</v>
      </c>
      <c r="MV305" s="154">
        <f t="shared" si="578"/>
        <v>0</v>
      </c>
      <c r="MW305" s="154">
        <f t="shared" si="578"/>
        <v>0</v>
      </c>
      <c r="MX305" s="154">
        <f t="shared" si="578"/>
        <v>0</v>
      </c>
      <c r="MY305" s="154">
        <f t="shared" si="578"/>
        <v>0</v>
      </c>
      <c r="MZ305" s="154">
        <f t="shared" si="578"/>
        <v>0</v>
      </c>
      <c r="NA305" s="154">
        <f t="shared" si="578"/>
        <v>0</v>
      </c>
      <c r="NB305" s="154">
        <f t="shared" si="578"/>
        <v>0</v>
      </c>
      <c r="NC305" s="154">
        <f t="shared" si="578"/>
        <v>0</v>
      </c>
      <c r="ND305" s="154">
        <f t="shared" si="578"/>
        <v>0</v>
      </c>
      <c r="NE305" s="154">
        <f t="shared" si="578"/>
        <v>0</v>
      </c>
      <c r="NF305" s="154">
        <f t="shared" si="578"/>
        <v>0</v>
      </c>
      <c r="NG305" s="154">
        <f t="shared" si="578"/>
        <v>0</v>
      </c>
      <c r="NH305" s="154">
        <f t="shared" si="578"/>
        <v>0</v>
      </c>
      <c r="NI305" s="154">
        <f t="shared" si="578"/>
        <v>0</v>
      </c>
      <c r="NJ305" s="154">
        <f t="shared" si="578"/>
        <v>0</v>
      </c>
      <c r="NK305" s="157">
        <f t="shared" si="578"/>
        <v>0</v>
      </c>
    </row>
    <row r="306" spans="1:375" x14ac:dyDescent="0.25">
      <c r="A306" s="156">
        <f t="shared" si="536"/>
        <v>-22688.845872826667</v>
      </c>
      <c r="B306" s="48" t="s">
        <v>157</v>
      </c>
      <c r="C306" s="153" t="s">
        <v>149</v>
      </c>
      <c r="D306" s="154">
        <f t="shared" ref="D306:BO306" si="579">IF(D$165=EOMONTH($E131,$R131*(1-$O131)),-FV($AE131,ROUNDDOWN(YEARFRAC($D$165,D$165,1),0),,-($AC131*(1-$O131)+$AD131*$O131)*$B131,0),0)</f>
        <v>0</v>
      </c>
      <c r="E306" s="154">
        <f t="shared" si="579"/>
        <v>0</v>
      </c>
      <c r="F306" s="154">
        <f t="shared" si="579"/>
        <v>0</v>
      </c>
      <c r="G306" s="154">
        <f t="shared" si="579"/>
        <v>0</v>
      </c>
      <c r="H306" s="154">
        <f t="shared" si="579"/>
        <v>0</v>
      </c>
      <c r="I306" s="154">
        <f t="shared" si="579"/>
        <v>0</v>
      </c>
      <c r="J306" s="154">
        <f t="shared" si="579"/>
        <v>0</v>
      </c>
      <c r="K306" s="154">
        <f t="shared" si="579"/>
        <v>0</v>
      </c>
      <c r="L306" s="154">
        <f t="shared" si="579"/>
        <v>0</v>
      </c>
      <c r="M306" s="154">
        <f t="shared" si="579"/>
        <v>0</v>
      </c>
      <c r="N306" s="154">
        <f t="shared" si="579"/>
        <v>0</v>
      </c>
      <c r="O306" s="154">
        <f t="shared" si="579"/>
        <v>0</v>
      </c>
      <c r="P306" s="154">
        <f t="shared" si="579"/>
        <v>0</v>
      </c>
      <c r="Q306" s="154">
        <f t="shared" si="579"/>
        <v>0</v>
      </c>
      <c r="R306" s="154">
        <f t="shared" si="579"/>
        <v>0</v>
      </c>
      <c r="S306" s="154">
        <f t="shared" si="579"/>
        <v>0</v>
      </c>
      <c r="T306" s="154">
        <f t="shared" si="579"/>
        <v>0</v>
      </c>
      <c r="U306" s="154">
        <f t="shared" si="579"/>
        <v>0</v>
      </c>
      <c r="V306" s="154">
        <f t="shared" si="579"/>
        <v>0</v>
      </c>
      <c r="W306" s="154">
        <f t="shared" si="579"/>
        <v>0</v>
      </c>
      <c r="X306" s="154">
        <f t="shared" si="579"/>
        <v>0</v>
      </c>
      <c r="Y306" s="154">
        <f t="shared" si="579"/>
        <v>0</v>
      </c>
      <c r="Z306" s="154">
        <f t="shared" si="579"/>
        <v>0</v>
      </c>
      <c r="AA306" s="154">
        <f t="shared" si="579"/>
        <v>0</v>
      </c>
      <c r="AB306" s="154">
        <f t="shared" si="579"/>
        <v>0</v>
      </c>
      <c r="AC306" s="154">
        <f t="shared" si="579"/>
        <v>0</v>
      </c>
      <c r="AD306" s="154">
        <f t="shared" si="579"/>
        <v>0</v>
      </c>
      <c r="AE306" s="154">
        <f t="shared" si="579"/>
        <v>0</v>
      </c>
      <c r="AF306" s="154">
        <f t="shared" si="579"/>
        <v>0</v>
      </c>
      <c r="AG306" s="154">
        <f t="shared" si="579"/>
        <v>0</v>
      </c>
      <c r="AH306" s="154">
        <f t="shared" si="579"/>
        <v>0</v>
      </c>
      <c r="AI306" s="154">
        <f t="shared" si="579"/>
        <v>0</v>
      </c>
      <c r="AJ306" s="154">
        <f t="shared" si="579"/>
        <v>0</v>
      </c>
      <c r="AK306" s="154">
        <f t="shared" si="579"/>
        <v>0</v>
      </c>
      <c r="AL306" s="154">
        <f t="shared" si="579"/>
        <v>0</v>
      </c>
      <c r="AM306" s="154">
        <f t="shared" si="579"/>
        <v>0</v>
      </c>
      <c r="AN306" s="154">
        <f t="shared" si="579"/>
        <v>0</v>
      </c>
      <c r="AO306" s="154">
        <f t="shared" si="579"/>
        <v>0</v>
      </c>
      <c r="AP306" s="154">
        <f t="shared" si="579"/>
        <v>0</v>
      </c>
      <c r="AQ306" s="154">
        <f t="shared" si="579"/>
        <v>0</v>
      </c>
      <c r="AR306" s="154">
        <f t="shared" si="579"/>
        <v>0</v>
      </c>
      <c r="AS306" s="154">
        <f t="shared" si="579"/>
        <v>0</v>
      </c>
      <c r="AT306" s="154">
        <f t="shared" si="579"/>
        <v>0</v>
      </c>
      <c r="AU306" s="154">
        <f t="shared" si="579"/>
        <v>0</v>
      </c>
      <c r="AV306" s="154">
        <f t="shared" si="579"/>
        <v>0</v>
      </c>
      <c r="AW306" s="154">
        <f t="shared" si="579"/>
        <v>0</v>
      </c>
      <c r="AX306" s="154">
        <f t="shared" si="579"/>
        <v>0</v>
      </c>
      <c r="AY306" s="154">
        <f t="shared" si="579"/>
        <v>0</v>
      </c>
      <c r="AZ306" s="154">
        <f t="shared" si="579"/>
        <v>0</v>
      </c>
      <c r="BA306" s="154">
        <f t="shared" si="579"/>
        <v>0</v>
      </c>
      <c r="BB306" s="154">
        <f t="shared" si="579"/>
        <v>0</v>
      </c>
      <c r="BC306" s="154">
        <f t="shared" si="579"/>
        <v>0</v>
      </c>
      <c r="BD306" s="154">
        <f t="shared" si="579"/>
        <v>0</v>
      </c>
      <c r="BE306" s="154">
        <f t="shared" si="579"/>
        <v>0</v>
      </c>
      <c r="BF306" s="154">
        <f t="shared" si="579"/>
        <v>0</v>
      </c>
      <c r="BG306" s="154">
        <f t="shared" si="579"/>
        <v>0</v>
      </c>
      <c r="BH306" s="154">
        <f t="shared" si="579"/>
        <v>0</v>
      </c>
      <c r="BI306" s="154">
        <f t="shared" si="579"/>
        <v>0</v>
      </c>
      <c r="BJ306" s="154">
        <f t="shared" si="579"/>
        <v>0</v>
      </c>
      <c r="BK306" s="154">
        <f t="shared" si="579"/>
        <v>0</v>
      </c>
      <c r="BL306" s="154">
        <f t="shared" si="579"/>
        <v>0</v>
      </c>
      <c r="BM306" s="154">
        <f t="shared" si="579"/>
        <v>0</v>
      </c>
      <c r="BN306" s="154">
        <f t="shared" si="579"/>
        <v>0</v>
      </c>
      <c r="BO306" s="154">
        <f t="shared" si="579"/>
        <v>0</v>
      </c>
      <c r="BP306" s="154">
        <f t="shared" ref="BP306:EA306" si="580">IF(BP$165=EOMONTH($E131,$R131*(1-$O131)),-FV($AE131,ROUNDDOWN(YEARFRAC($D$165,BP$165,1),0),,-($AC131*(1-$O131)+$AD131*$O131)*$B131,0),0)</f>
        <v>0</v>
      </c>
      <c r="BQ306" s="154">
        <f t="shared" si="580"/>
        <v>0</v>
      </c>
      <c r="BR306" s="154">
        <f t="shared" si="580"/>
        <v>0</v>
      </c>
      <c r="BS306" s="154">
        <f t="shared" si="580"/>
        <v>0</v>
      </c>
      <c r="BT306" s="154">
        <f t="shared" si="580"/>
        <v>0</v>
      </c>
      <c r="BU306" s="154">
        <f t="shared" si="580"/>
        <v>0</v>
      </c>
      <c r="BV306" s="154">
        <f t="shared" si="580"/>
        <v>0</v>
      </c>
      <c r="BW306" s="154">
        <f t="shared" si="580"/>
        <v>0</v>
      </c>
      <c r="BX306" s="154">
        <f t="shared" si="580"/>
        <v>0</v>
      </c>
      <c r="BY306" s="154">
        <f t="shared" si="580"/>
        <v>0</v>
      </c>
      <c r="BZ306" s="154">
        <f t="shared" si="580"/>
        <v>0</v>
      </c>
      <c r="CA306" s="154">
        <f t="shared" si="580"/>
        <v>0</v>
      </c>
      <c r="CB306" s="154">
        <f t="shared" si="580"/>
        <v>0</v>
      </c>
      <c r="CC306" s="154">
        <f t="shared" si="580"/>
        <v>0</v>
      </c>
      <c r="CD306" s="154">
        <f t="shared" si="580"/>
        <v>0</v>
      </c>
      <c r="CE306" s="154">
        <f t="shared" si="580"/>
        <v>0</v>
      </c>
      <c r="CF306" s="154">
        <f t="shared" si="580"/>
        <v>0</v>
      </c>
      <c r="CG306" s="154">
        <f t="shared" si="580"/>
        <v>0</v>
      </c>
      <c r="CH306" s="154">
        <f t="shared" si="580"/>
        <v>0</v>
      </c>
      <c r="CI306" s="154">
        <f t="shared" si="580"/>
        <v>0</v>
      </c>
      <c r="CJ306" s="154">
        <f t="shared" si="580"/>
        <v>0</v>
      </c>
      <c r="CK306" s="154">
        <f t="shared" si="580"/>
        <v>0</v>
      </c>
      <c r="CL306" s="154">
        <f t="shared" si="580"/>
        <v>0</v>
      </c>
      <c r="CM306" s="154">
        <f t="shared" si="580"/>
        <v>0</v>
      </c>
      <c r="CN306" s="154">
        <f t="shared" si="580"/>
        <v>0</v>
      </c>
      <c r="CO306" s="154">
        <f t="shared" si="580"/>
        <v>0</v>
      </c>
      <c r="CP306" s="154">
        <f t="shared" si="580"/>
        <v>0</v>
      </c>
      <c r="CQ306" s="154">
        <f t="shared" si="580"/>
        <v>0</v>
      </c>
      <c r="CR306" s="154">
        <f t="shared" si="580"/>
        <v>0</v>
      </c>
      <c r="CS306" s="154">
        <f t="shared" si="580"/>
        <v>0</v>
      </c>
      <c r="CT306" s="154">
        <f t="shared" si="580"/>
        <v>0</v>
      </c>
      <c r="CU306" s="154">
        <f t="shared" si="580"/>
        <v>0</v>
      </c>
      <c r="CV306" s="154">
        <f t="shared" si="580"/>
        <v>0</v>
      </c>
      <c r="CW306" s="154">
        <f t="shared" si="580"/>
        <v>0</v>
      </c>
      <c r="CX306" s="154">
        <f t="shared" si="580"/>
        <v>0</v>
      </c>
      <c r="CY306" s="154">
        <f t="shared" si="580"/>
        <v>0</v>
      </c>
      <c r="CZ306" s="154">
        <f t="shared" si="580"/>
        <v>0</v>
      </c>
      <c r="DA306" s="154">
        <f t="shared" si="580"/>
        <v>0</v>
      </c>
      <c r="DB306" s="154">
        <f t="shared" si="580"/>
        <v>0</v>
      </c>
      <c r="DC306" s="154">
        <f t="shared" si="580"/>
        <v>0</v>
      </c>
      <c r="DD306" s="154">
        <f t="shared" si="580"/>
        <v>0</v>
      </c>
      <c r="DE306" s="154">
        <f t="shared" si="580"/>
        <v>0</v>
      </c>
      <c r="DF306" s="154">
        <f t="shared" si="580"/>
        <v>0</v>
      </c>
      <c r="DG306" s="154">
        <f t="shared" si="580"/>
        <v>0</v>
      </c>
      <c r="DH306" s="154">
        <f t="shared" si="580"/>
        <v>0</v>
      </c>
      <c r="DI306" s="154">
        <f t="shared" si="580"/>
        <v>0</v>
      </c>
      <c r="DJ306" s="154">
        <f t="shared" si="580"/>
        <v>0</v>
      </c>
      <c r="DK306" s="154">
        <f t="shared" si="580"/>
        <v>0</v>
      </c>
      <c r="DL306" s="154">
        <f t="shared" si="580"/>
        <v>0</v>
      </c>
      <c r="DM306" s="154">
        <f t="shared" si="580"/>
        <v>0</v>
      </c>
      <c r="DN306" s="154">
        <f t="shared" si="580"/>
        <v>0</v>
      </c>
      <c r="DO306" s="154">
        <f t="shared" si="580"/>
        <v>0</v>
      </c>
      <c r="DP306" s="154">
        <f t="shared" si="580"/>
        <v>0</v>
      </c>
      <c r="DQ306" s="154">
        <f t="shared" si="580"/>
        <v>0</v>
      </c>
      <c r="DR306" s="154">
        <f t="shared" si="580"/>
        <v>0</v>
      </c>
      <c r="DS306" s="154">
        <f t="shared" si="580"/>
        <v>0</v>
      </c>
      <c r="DT306" s="154">
        <f t="shared" si="580"/>
        <v>0</v>
      </c>
      <c r="DU306" s="154">
        <f t="shared" si="580"/>
        <v>0</v>
      </c>
      <c r="DV306" s="154">
        <f t="shared" si="580"/>
        <v>0</v>
      </c>
      <c r="DW306" s="154">
        <f t="shared" si="580"/>
        <v>0</v>
      </c>
      <c r="DX306" s="154">
        <f t="shared" si="580"/>
        <v>0</v>
      </c>
      <c r="DY306" s="154">
        <f t="shared" si="580"/>
        <v>0</v>
      </c>
      <c r="DZ306" s="154">
        <f t="shared" si="580"/>
        <v>0</v>
      </c>
      <c r="EA306" s="154">
        <f t="shared" si="580"/>
        <v>0</v>
      </c>
      <c r="EB306" s="154">
        <f t="shared" ref="EB306:GM306" si="581">IF(EB$165=EOMONTH($E131,$R131*(1-$O131)),-FV($AE131,ROUNDDOWN(YEARFRAC($D$165,EB$165,1),0),,-($AC131*(1-$O131)+$AD131*$O131)*$B131,0),0)</f>
        <v>0</v>
      </c>
      <c r="EC306" s="154">
        <f t="shared" si="581"/>
        <v>0</v>
      </c>
      <c r="ED306" s="154">
        <f t="shared" si="581"/>
        <v>0</v>
      </c>
      <c r="EE306" s="154">
        <f t="shared" si="581"/>
        <v>0</v>
      </c>
      <c r="EF306" s="154">
        <f t="shared" si="581"/>
        <v>0</v>
      </c>
      <c r="EG306" s="154">
        <f t="shared" si="581"/>
        <v>0</v>
      </c>
      <c r="EH306" s="154">
        <f t="shared" si="581"/>
        <v>0</v>
      </c>
      <c r="EI306" s="154">
        <f t="shared" si="581"/>
        <v>0</v>
      </c>
      <c r="EJ306" s="154">
        <f t="shared" si="581"/>
        <v>0</v>
      </c>
      <c r="EK306" s="154">
        <f t="shared" si="581"/>
        <v>0</v>
      </c>
      <c r="EL306" s="154">
        <f t="shared" si="581"/>
        <v>0</v>
      </c>
      <c r="EM306" s="154">
        <f t="shared" si="581"/>
        <v>0</v>
      </c>
      <c r="EN306" s="154">
        <f t="shared" si="581"/>
        <v>0</v>
      </c>
      <c r="EO306" s="154">
        <f t="shared" si="581"/>
        <v>0</v>
      </c>
      <c r="EP306" s="154">
        <f t="shared" si="581"/>
        <v>0</v>
      </c>
      <c r="EQ306" s="154">
        <f t="shared" si="581"/>
        <v>0</v>
      </c>
      <c r="ER306" s="154">
        <f t="shared" si="581"/>
        <v>0</v>
      </c>
      <c r="ES306" s="154">
        <f t="shared" si="581"/>
        <v>0</v>
      </c>
      <c r="ET306" s="154">
        <f t="shared" si="581"/>
        <v>0</v>
      </c>
      <c r="EU306" s="154">
        <f t="shared" si="581"/>
        <v>0</v>
      </c>
      <c r="EV306" s="154">
        <f t="shared" si="581"/>
        <v>0</v>
      </c>
      <c r="EW306" s="154">
        <f t="shared" si="581"/>
        <v>0</v>
      </c>
      <c r="EX306" s="154">
        <f t="shared" si="581"/>
        <v>0</v>
      </c>
      <c r="EY306" s="154">
        <f t="shared" si="581"/>
        <v>0</v>
      </c>
      <c r="EZ306" s="154">
        <f t="shared" si="581"/>
        <v>0</v>
      </c>
      <c r="FA306" s="154">
        <f t="shared" si="581"/>
        <v>0</v>
      </c>
      <c r="FB306" s="154">
        <f t="shared" si="581"/>
        <v>0</v>
      </c>
      <c r="FC306" s="154">
        <f t="shared" si="581"/>
        <v>0</v>
      </c>
      <c r="FD306" s="154">
        <f t="shared" si="581"/>
        <v>0</v>
      </c>
      <c r="FE306" s="154">
        <f t="shared" si="581"/>
        <v>0</v>
      </c>
      <c r="FF306" s="154">
        <f t="shared" si="581"/>
        <v>0</v>
      </c>
      <c r="FG306" s="154">
        <f t="shared" si="581"/>
        <v>0</v>
      </c>
      <c r="FH306" s="154">
        <f t="shared" si="581"/>
        <v>0</v>
      </c>
      <c r="FI306" s="154">
        <f t="shared" si="581"/>
        <v>0</v>
      </c>
      <c r="FJ306" s="154">
        <f t="shared" si="581"/>
        <v>0</v>
      </c>
      <c r="FK306" s="154">
        <f t="shared" si="581"/>
        <v>0</v>
      </c>
      <c r="FL306" s="154">
        <f t="shared" si="581"/>
        <v>0</v>
      </c>
      <c r="FM306" s="154">
        <f t="shared" si="581"/>
        <v>0</v>
      </c>
      <c r="FN306" s="154">
        <f t="shared" si="581"/>
        <v>0</v>
      </c>
      <c r="FO306" s="154">
        <f t="shared" si="581"/>
        <v>0</v>
      </c>
      <c r="FP306" s="154">
        <f t="shared" si="581"/>
        <v>0</v>
      </c>
      <c r="FQ306" s="154">
        <f t="shared" si="581"/>
        <v>0</v>
      </c>
      <c r="FR306" s="154">
        <f t="shared" si="581"/>
        <v>0</v>
      </c>
      <c r="FS306" s="154">
        <f t="shared" si="581"/>
        <v>0</v>
      </c>
      <c r="FT306" s="154">
        <f t="shared" si="581"/>
        <v>0</v>
      </c>
      <c r="FU306" s="154">
        <f t="shared" si="581"/>
        <v>0</v>
      </c>
      <c r="FV306" s="154">
        <f t="shared" si="581"/>
        <v>0</v>
      </c>
      <c r="FW306" s="154">
        <f t="shared" si="581"/>
        <v>0</v>
      </c>
      <c r="FX306" s="154">
        <f t="shared" si="581"/>
        <v>0</v>
      </c>
      <c r="FY306" s="154">
        <f t="shared" si="581"/>
        <v>0</v>
      </c>
      <c r="FZ306" s="154">
        <f t="shared" si="581"/>
        <v>-22688.845872826667</v>
      </c>
      <c r="GA306" s="154">
        <f t="shared" si="581"/>
        <v>0</v>
      </c>
      <c r="GB306" s="154">
        <f t="shared" si="581"/>
        <v>0</v>
      </c>
      <c r="GC306" s="154">
        <f t="shared" si="581"/>
        <v>0</v>
      </c>
      <c r="GD306" s="154">
        <f t="shared" si="581"/>
        <v>0</v>
      </c>
      <c r="GE306" s="154">
        <f t="shared" si="581"/>
        <v>0</v>
      </c>
      <c r="GF306" s="154">
        <f t="shared" si="581"/>
        <v>0</v>
      </c>
      <c r="GG306" s="154">
        <f t="shared" si="581"/>
        <v>0</v>
      </c>
      <c r="GH306" s="154">
        <f t="shared" si="581"/>
        <v>0</v>
      </c>
      <c r="GI306" s="154">
        <f t="shared" si="581"/>
        <v>0</v>
      </c>
      <c r="GJ306" s="154">
        <f t="shared" si="581"/>
        <v>0</v>
      </c>
      <c r="GK306" s="154">
        <f t="shared" si="581"/>
        <v>0</v>
      </c>
      <c r="GL306" s="154">
        <f t="shared" si="581"/>
        <v>0</v>
      </c>
      <c r="GM306" s="154">
        <f t="shared" si="581"/>
        <v>0</v>
      </c>
      <c r="GN306" s="154">
        <f t="shared" ref="GN306:IY306" si="582">IF(GN$165=EOMONTH($E131,$R131*(1-$O131)),-FV($AE131,ROUNDDOWN(YEARFRAC($D$165,GN$165,1),0),,-($AC131*(1-$O131)+$AD131*$O131)*$B131,0),0)</f>
        <v>0</v>
      </c>
      <c r="GO306" s="154">
        <f t="shared" si="582"/>
        <v>0</v>
      </c>
      <c r="GP306" s="154">
        <f t="shared" si="582"/>
        <v>0</v>
      </c>
      <c r="GQ306" s="154">
        <f t="shared" si="582"/>
        <v>0</v>
      </c>
      <c r="GR306" s="154">
        <f t="shared" si="582"/>
        <v>0</v>
      </c>
      <c r="GS306" s="154">
        <f t="shared" si="582"/>
        <v>0</v>
      </c>
      <c r="GT306" s="154">
        <f t="shared" si="582"/>
        <v>0</v>
      </c>
      <c r="GU306" s="154">
        <f t="shared" si="582"/>
        <v>0</v>
      </c>
      <c r="GV306" s="154">
        <f t="shared" si="582"/>
        <v>0</v>
      </c>
      <c r="GW306" s="154">
        <f t="shared" si="582"/>
        <v>0</v>
      </c>
      <c r="GX306" s="154">
        <f t="shared" si="582"/>
        <v>0</v>
      </c>
      <c r="GY306" s="154">
        <f t="shared" si="582"/>
        <v>0</v>
      </c>
      <c r="GZ306" s="154">
        <f t="shared" si="582"/>
        <v>0</v>
      </c>
      <c r="HA306" s="154">
        <f t="shared" si="582"/>
        <v>0</v>
      </c>
      <c r="HB306" s="154">
        <f t="shared" si="582"/>
        <v>0</v>
      </c>
      <c r="HC306" s="154">
        <f t="shared" si="582"/>
        <v>0</v>
      </c>
      <c r="HD306" s="154">
        <f t="shared" si="582"/>
        <v>0</v>
      </c>
      <c r="HE306" s="154">
        <f t="shared" si="582"/>
        <v>0</v>
      </c>
      <c r="HF306" s="154">
        <f t="shared" si="582"/>
        <v>0</v>
      </c>
      <c r="HG306" s="154">
        <f t="shared" si="582"/>
        <v>0</v>
      </c>
      <c r="HH306" s="154">
        <f t="shared" si="582"/>
        <v>0</v>
      </c>
      <c r="HI306" s="154">
        <f t="shared" si="582"/>
        <v>0</v>
      </c>
      <c r="HJ306" s="154">
        <f t="shared" si="582"/>
        <v>0</v>
      </c>
      <c r="HK306" s="154">
        <f t="shared" si="582"/>
        <v>0</v>
      </c>
      <c r="HL306" s="154">
        <f t="shared" si="582"/>
        <v>0</v>
      </c>
      <c r="HM306" s="154">
        <f t="shared" si="582"/>
        <v>0</v>
      </c>
      <c r="HN306" s="154">
        <f t="shared" si="582"/>
        <v>0</v>
      </c>
      <c r="HO306" s="154">
        <f t="shared" si="582"/>
        <v>0</v>
      </c>
      <c r="HP306" s="154">
        <f t="shared" si="582"/>
        <v>0</v>
      </c>
      <c r="HQ306" s="154">
        <f t="shared" si="582"/>
        <v>0</v>
      </c>
      <c r="HR306" s="154">
        <f t="shared" si="582"/>
        <v>0</v>
      </c>
      <c r="HS306" s="154">
        <f t="shared" si="582"/>
        <v>0</v>
      </c>
      <c r="HT306" s="154">
        <f t="shared" si="582"/>
        <v>0</v>
      </c>
      <c r="HU306" s="154">
        <f t="shared" si="582"/>
        <v>0</v>
      </c>
      <c r="HV306" s="154">
        <f t="shared" si="582"/>
        <v>0</v>
      </c>
      <c r="HW306" s="154">
        <f t="shared" si="582"/>
        <v>0</v>
      </c>
      <c r="HX306" s="154">
        <f t="shared" si="582"/>
        <v>0</v>
      </c>
      <c r="HY306" s="154">
        <f t="shared" si="582"/>
        <v>0</v>
      </c>
      <c r="HZ306" s="154">
        <f t="shared" si="582"/>
        <v>0</v>
      </c>
      <c r="IA306" s="154">
        <f t="shared" si="582"/>
        <v>0</v>
      </c>
      <c r="IB306" s="154">
        <f t="shared" si="582"/>
        <v>0</v>
      </c>
      <c r="IC306" s="154">
        <f t="shared" si="582"/>
        <v>0</v>
      </c>
      <c r="ID306" s="154">
        <f t="shared" si="582"/>
        <v>0</v>
      </c>
      <c r="IE306" s="154">
        <f t="shared" si="582"/>
        <v>0</v>
      </c>
      <c r="IF306" s="154">
        <f t="shared" si="582"/>
        <v>0</v>
      </c>
      <c r="IG306" s="154">
        <f t="shared" si="582"/>
        <v>0</v>
      </c>
      <c r="IH306" s="154">
        <f t="shared" si="582"/>
        <v>0</v>
      </c>
      <c r="II306" s="154">
        <f t="shared" si="582"/>
        <v>0</v>
      </c>
      <c r="IJ306" s="154">
        <f t="shared" si="582"/>
        <v>0</v>
      </c>
      <c r="IK306" s="154">
        <f t="shared" si="582"/>
        <v>0</v>
      </c>
      <c r="IL306" s="154">
        <f t="shared" si="582"/>
        <v>0</v>
      </c>
      <c r="IM306" s="154">
        <f t="shared" si="582"/>
        <v>0</v>
      </c>
      <c r="IN306" s="154">
        <f t="shared" si="582"/>
        <v>0</v>
      </c>
      <c r="IO306" s="154">
        <f t="shared" si="582"/>
        <v>0</v>
      </c>
      <c r="IP306" s="154">
        <f t="shared" si="582"/>
        <v>0</v>
      </c>
      <c r="IQ306" s="154">
        <f t="shared" si="582"/>
        <v>0</v>
      </c>
      <c r="IR306" s="154">
        <f t="shared" si="582"/>
        <v>0</v>
      </c>
      <c r="IS306" s="154">
        <f t="shared" si="582"/>
        <v>0</v>
      </c>
      <c r="IT306" s="154">
        <f t="shared" si="582"/>
        <v>0</v>
      </c>
      <c r="IU306" s="154">
        <f t="shared" si="582"/>
        <v>0</v>
      </c>
      <c r="IV306" s="154">
        <f t="shared" si="582"/>
        <v>0</v>
      </c>
      <c r="IW306" s="154">
        <f t="shared" si="582"/>
        <v>0</v>
      </c>
      <c r="IX306" s="154">
        <f t="shared" si="582"/>
        <v>0</v>
      </c>
      <c r="IY306" s="154">
        <f t="shared" si="582"/>
        <v>0</v>
      </c>
      <c r="IZ306" s="154">
        <f t="shared" ref="IZ306:LK306" si="583">IF(IZ$165=EOMONTH($E131,$R131*(1-$O131)),-FV($AE131,ROUNDDOWN(YEARFRAC($D$165,IZ$165,1),0),,-($AC131*(1-$O131)+$AD131*$O131)*$B131,0),0)</f>
        <v>0</v>
      </c>
      <c r="JA306" s="154">
        <f t="shared" si="583"/>
        <v>0</v>
      </c>
      <c r="JB306" s="154">
        <f t="shared" si="583"/>
        <v>0</v>
      </c>
      <c r="JC306" s="154">
        <f t="shared" si="583"/>
        <v>0</v>
      </c>
      <c r="JD306" s="154">
        <f t="shared" si="583"/>
        <v>0</v>
      </c>
      <c r="JE306" s="154">
        <f t="shared" si="583"/>
        <v>0</v>
      </c>
      <c r="JF306" s="154">
        <f t="shared" si="583"/>
        <v>0</v>
      </c>
      <c r="JG306" s="154">
        <f t="shared" si="583"/>
        <v>0</v>
      </c>
      <c r="JH306" s="154">
        <f t="shared" si="583"/>
        <v>0</v>
      </c>
      <c r="JI306" s="154">
        <f t="shared" si="583"/>
        <v>0</v>
      </c>
      <c r="JJ306" s="154">
        <f t="shared" si="583"/>
        <v>0</v>
      </c>
      <c r="JK306" s="154">
        <f t="shared" si="583"/>
        <v>0</v>
      </c>
      <c r="JL306" s="154">
        <f t="shared" si="583"/>
        <v>0</v>
      </c>
      <c r="JM306" s="154">
        <f t="shared" si="583"/>
        <v>0</v>
      </c>
      <c r="JN306" s="154">
        <f t="shared" si="583"/>
        <v>0</v>
      </c>
      <c r="JO306" s="154">
        <f t="shared" si="583"/>
        <v>0</v>
      </c>
      <c r="JP306" s="154">
        <f t="shared" si="583"/>
        <v>0</v>
      </c>
      <c r="JQ306" s="154">
        <f t="shared" si="583"/>
        <v>0</v>
      </c>
      <c r="JR306" s="154">
        <f t="shared" si="583"/>
        <v>0</v>
      </c>
      <c r="JS306" s="154">
        <f t="shared" si="583"/>
        <v>0</v>
      </c>
      <c r="JT306" s="154">
        <f t="shared" si="583"/>
        <v>0</v>
      </c>
      <c r="JU306" s="154">
        <f t="shared" si="583"/>
        <v>0</v>
      </c>
      <c r="JV306" s="154">
        <f t="shared" si="583"/>
        <v>0</v>
      </c>
      <c r="JW306" s="154">
        <f t="shared" si="583"/>
        <v>0</v>
      </c>
      <c r="JX306" s="154">
        <f t="shared" si="583"/>
        <v>0</v>
      </c>
      <c r="JY306" s="154">
        <f t="shared" si="583"/>
        <v>0</v>
      </c>
      <c r="JZ306" s="154">
        <f t="shared" si="583"/>
        <v>0</v>
      </c>
      <c r="KA306" s="154">
        <f t="shared" si="583"/>
        <v>0</v>
      </c>
      <c r="KB306" s="154">
        <f t="shared" si="583"/>
        <v>0</v>
      </c>
      <c r="KC306" s="154">
        <f t="shared" si="583"/>
        <v>0</v>
      </c>
      <c r="KD306" s="154">
        <f t="shared" si="583"/>
        <v>0</v>
      </c>
      <c r="KE306" s="154">
        <f t="shared" si="583"/>
        <v>0</v>
      </c>
      <c r="KF306" s="154">
        <f t="shared" si="583"/>
        <v>0</v>
      </c>
      <c r="KG306" s="154">
        <f t="shared" si="583"/>
        <v>0</v>
      </c>
      <c r="KH306" s="154">
        <f t="shared" si="583"/>
        <v>0</v>
      </c>
      <c r="KI306" s="154">
        <f t="shared" si="583"/>
        <v>0</v>
      </c>
      <c r="KJ306" s="154">
        <f t="shared" si="583"/>
        <v>0</v>
      </c>
      <c r="KK306" s="154">
        <f t="shared" si="583"/>
        <v>0</v>
      </c>
      <c r="KL306" s="154">
        <f t="shared" si="583"/>
        <v>0</v>
      </c>
      <c r="KM306" s="154">
        <f t="shared" si="583"/>
        <v>0</v>
      </c>
      <c r="KN306" s="154">
        <f t="shared" si="583"/>
        <v>0</v>
      </c>
      <c r="KO306" s="154">
        <f t="shared" si="583"/>
        <v>0</v>
      </c>
      <c r="KP306" s="154">
        <f t="shared" si="583"/>
        <v>0</v>
      </c>
      <c r="KQ306" s="154">
        <f t="shared" si="583"/>
        <v>0</v>
      </c>
      <c r="KR306" s="154">
        <f t="shared" si="583"/>
        <v>0</v>
      </c>
      <c r="KS306" s="154">
        <f t="shared" si="583"/>
        <v>0</v>
      </c>
      <c r="KT306" s="154">
        <f t="shared" si="583"/>
        <v>0</v>
      </c>
      <c r="KU306" s="154">
        <f t="shared" si="583"/>
        <v>0</v>
      </c>
      <c r="KV306" s="154">
        <f t="shared" si="583"/>
        <v>0</v>
      </c>
      <c r="KW306" s="154">
        <f t="shared" si="583"/>
        <v>0</v>
      </c>
      <c r="KX306" s="154">
        <f t="shared" si="583"/>
        <v>0</v>
      </c>
      <c r="KY306" s="154">
        <f t="shared" si="583"/>
        <v>0</v>
      </c>
      <c r="KZ306" s="154">
        <f t="shared" si="583"/>
        <v>0</v>
      </c>
      <c r="LA306" s="154">
        <f t="shared" si="583"/>
        <v>0</v>
      </c>
      <c r="LB306" s="154">
        <f t="shared" si="583"/>
        <v>0</v>
      </c>
      <c r="LC306" s="154">
        <f t="shared" si="583"/>
        <v>0</v>
      </c>
      <c r="LD306" s="154">
        <f t="shared" si="583"/>
        <v>0</v>
      </c>
      <c r="LE306" s="154">
        <f t="shared" si="583"/>
        <v>0</v>
      </c>
      <c r="LF306" s="154">
        <f t="shared" si="583"/>
        <v>0</v>
      </c>
      <c r="LG306" s="154">
        <f t="shared" si="583"/>
        <v>0</v>
      </c>
      <c r="LH306" s="154">
        <f t="shared" si="583"/>
        <v>0</v>
      </c>
      <c r="LI306" s="154">
        <f t="shared" si="583"/>
        <v>0</v>
      </c>
      <c r="LJ306" s="154">
        <f t="shared" si="583"/>
        <v>0</v>
      </c>
      <c r="LK306" s="154">
        <f t="shared" si="583"/>
        <v>0</v>
      </c>
      <c r="LL306" s="154">
        <f t="shared" ref="LL306:NK306" si="584">IF(LL$165=EOMONTH($E131,$R131*(1-$O131)),-FV($AE131,ROUNDDOWN(YEARFRAC($D$165,LL$165,1),0),,-($AC131*(1-$O131)+$AD131*$O131)*$B131,0),0)</f>
        <v>0</v>
      </c>
      <c r="LM306" s="154">
        <f t="shared" si="584"/>
        <v>0</v>
      </c>
      <c r="LN306" s="154">
        <f t="shared" si="584"/>
        <v>0</v>
      </c>
      <c r="LO306" s="154">
        <f t="shared" si="584"/>
        <v>0</v>
      </c>
      <c r="LP306" s="154">
        <f t="shared" si="584"/>
        <v>0</v>
      </c>
      <c r="LQ306" s="154">
        <f t="shared" si="584"/>
        <v>0</v>
      </c>
      <c r="LR306" s="154">
        <f t="shared" si="584"/>
        <v>0</v>
      </c>
      <c r="LS306" s="154">
        <f t="shared" si="584"/>
        <v>0</v>
      </c>
      <c r="LT306" s="154">
        <f t="shared" si="584"/>
        <v>0</v>
      </c>
      <c r="LU306" s="154">
        <f t="shared" si="584"/>
        <v>0</v>
      </c>
      <c r="LV306" s="154">
        <f t="shared" si="584"/>
        <v>0</v>
      </c>
      <c r="LW306" s="154">
        <f t="shared" si="584"/>
        <v>0</v>
      </c>
      <c r="LX306" s="154">
        <f t="shared" si="584"/>
        <v>0</v>
      </c>
      <c r="LY306" s="154">
        <f t="shared" si="584"/>
        <v>0</v>
      </c>
      <c r="LZ306" s="154">
        <f t="shared" si="584"/>
        <v>0</v>
      </c>
      <c r="MA306" s="154">
        <f t="shared" si="584"/>
        <v>0</v>
      </c>
      <c r="MB306" s="154">
        <f t="shared" si="584"/>
        <v>0</v>
      </c>
      <c r="MC306" s="154">
        <f t="shared" si="584"/>
        <v>0</v>
      </c>
      <c r="MD306" s="154">
        <f t="shared" si="584"/>
        <v>0</v>
      </c>
      <c r="ME306" s="154">
        <f t="shared" si="584"/>
        <v>0</v>
      </c>
      <c r="MF306" s="154">
        <f t="shared" si="584"/>
        <v>0</v>
      </c>
      <c r="MG306" s="154">
        <f t="shared" si="584"/>
        <v>0</v>
      </c>
      <c r="MH306" s="154">
        <f t="shared" si="584"/>
        <v>0</v>
      </c>
      <c r="MI306" s="154">
        <f t="shared" si="584"/>
        <v>0</v>
      </c>
      <c r="MJ306" s="154">
        <f t="shared" si="584"/>
        <v>0</v>
      </c>
      <c r="MK306" s="154">
        <f t="shared" si="584"/>
        <v>0</v>
      </c>
      <c r="ML306" s="154">
        <f t="shared" si="584"/>
        <v>0</v>
      </c>
      <c r="MM306" s="154">
        <f t="shared" si="584"/>
        <v>0</v>
      </c>
      <c r="MN306" s="154">
        <f t="shared" si="584"/>
        <v>0</v>
      </c>
      <c r="MO306" s="154">
        <f t="shared" si="584"/>
        <v>0</v>
      </c>
      <c r="MP306" s="154">
        <f t="shared" si="584"/>
        <v>0</v>
      </c>
      <c r="MQ306" s="154">
        <f t="shared" si="584"/>
        <v>0</v>
      </c>
      <c r="MR306" s="154">
        <f t="shared" si="584"/>
        <v>0</v>
      </c>
      <c r="MS306" s="154">
        <f t="shared" si="584"/>
        <v>0</v>
      </c>
      <c r="MT306" s="154">
        <f t="shared" si="584"/>
        <v>0</v>
      </c>
      <c r="MU306" s="154">
        <f t="shared" si="584"/>
        <v>0</v>
      </c>
      <c r="MV306" s="154">
        <f t="shared" si="584"/>
        <v>0</v>
      </c>
      <c r="MW306" s="154">
        <f t="shared" si="584"/>
        <v>0</v>
      </c>
      <c r="MX306" s="154">
        <f t="shared" si="584"/>
        <v>0</v>
      </c>
      <c r="MY306" s="154">
        <f t="shared" si="584"/>
        <v>0</v>
      </c>
      <c r="MZ306" s="154">
        <f t="shared" si="584"/>
        <v>0</v>
      </c>
      <c r="NA306" s="154">
        <f t="shared" si="584"/>
        <v>0</v>
      </c>
      <c r="NB306" s="154">
        <f t="shared" si="584"/>
        <v>0</v>
      </c>
      <c r="NC306" s="154">
        <f t="shared" si="584"/>
        <v>0</v>
      </c>
      <c r="ND306" s="154">
        <f t="shared" si="584"/>
        <v>0</v>
      </c>
      <c r="NE306" s="154">
        <f t="shared" si="584"/>
        <v>0</v>
      </c>
      <c r="NF306" s="154">
        <f t="shared" si="584"/>
        <v>0</v>
      </c>
      <c r="NG306" s="154">
        <f t="shared" si="584"/>
        <v>0</v>
      </c>
      <c r="NH306" s="154">
        <f t="shared" si="584"/>
        <v>0</v>
      </c>
      <c r="NI306" s="154">
        <f t="shared" si="584"/>
        <v>0</v>
      </c>
      <c r="NJ306" s="154">
        <f t="shared" si="584"/>
        <v>0</v>
      </c>
      <c r="NK306" s="157">
        <f t="shared" si="584"/>
        <v>0</v>
      </c>
    </row>
    <row r="307" spans="1:375" x14ac:dyDescent="0.25">
      <c r="A307" s="156">
        <f t="shared" si="536"/>
        <v>-16123.073703174559</v>
      </c>
      <c r="B307" s="48" t="s">
        <v>156</v>
      </c>
      <c r="C307" s="153" t="s">
        <v>150</v>
      </c>
      <c r="D307" s="154">
        <f>IF(D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E307" s="154">
        <f t="shared" ref="E307:BP307" si="585">IF(E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F307" s="154">
        <f t="shared" si="585"/>
        <v>0</v>
      </c>
      <c r="G307" s="154">
        <f t="shared" si="585"/>
        <v>0</v>
      </c>
      <c r="H307" s="154">
        <f t="shared" si="585"/>
        <v>0</v>
      </c>
      <c r="I307" s="154">
        <f t="shared" si="585"/>
        <v>0</v>
      </c>
      <c r="J307" s="154">
        <f t="shared" si="585"/>
        <v>0</v>
      </c>
      <c r="K307" s="154">
        <f t="shared" si="585"/>
        <v>0</v>
      </c>
      <c r="L307" s="154">
        <f t="shared" si="585"/>
        <v>0</v>
      </c>
      <c r="M307" s="154">
        <f t="shared" si="585"/>
        <v>0</v>
      </c>
      <c r="N307" s="154">
        <f t="shared" si="585"/>
        <v>0</v>
      </c>
      <c r="O307" s="154">
        <f t="shared" si="585"/>
        <v>0</v>
      </c>
      <c r="P307" s="154">
        <f t="shared" si="585"/>
        <v>0</v>
      </c>
      <c r="Q307" s="154">
        <f t="shared" si="585"/>
        <v>0</v>
      </c>
      <c r="R307" s="154">
        <f t="shared" si="585"/>
        <v>0</v>
      </c>
      <c r="S307" s="154">
        <f t="shared" si="585"/>
        <v>0</v>
      </c>
      <c r="T307" s="154">
        <f t="shared" si="585"/>
        <v>0</v>
      </c>
      <c r="U307" s="154">
        <f t="shared" si="585"/>
        <v>0</v>
      </c>
      <c r="V307" s="154">
        <f t="shared" si="585"/>
        <v>0</v>
      </c>
      <c r="W307" s="154">
        <f t="shared" si="585"/>
        <v>0</v>
      </c>
      <c r="X307" s="154">
        <f t="shared" si="585"/>
        <v>0</v>
      </c>
      <c r="Y307" s="154">
        <f t="shared" si="585"/>
        <v>0</v>
      </c>
      <c r="Z307" s="154">
        <f t="shared" si="585"/>
        <v>0</v>
      </c>
      <c r="AA307" s="154">
        <f t="shared" si="585"/>
        <v>0</v>
      </c>
      <c r="AB307" s="154">
        <f t="shared" si="585"/>
        <v>0</v>
      </c>
      <c r="AC307" s="154">
        <f t="shared" si="585"/>
        <v>0</v>
      </c>
      <c r="AD307" s="154">
        <f t="shared" si="585"/>
        <v>0</v>
      </c>
      <c r="AE307" s="154">
        <f t="shared" si="585"/>
        <v>0</v>
      </c>
      <c r="AF307" s="154">
        <f t="shared" si="585"/>
        <v>0</v>
      </c>
      <c r="AG307" s="154">
        <f t="shared" si="585"/>
        <v>0</v>
      </c>
      <c r="AH307" s="154">
        <f t="shared" si="585"/>
        <v>0</v>
      </c>
      <c r="AI307" s="154">
        <f t="shared" si="585"/>
        <v>0</v>
      </c>
      <c r="AJ307" s="154">
        <f t="shared" si="585"/>
        <v>0</v>
      </c>
      <c r="AK307" s="154">
        <f t="shared" si="585"/>
        <v>0</v>
      </c>
      <c r="AL307" s="154">
        <f t="shared" si="585"/>
        <v>0</v>
      </c>
      <c r="AM307" s="154">
        <f t="shared" si="585"/>
        <v>0</v>
      </c>
      <c r="AN307" s="154">
        <f t="shared" si="585"/>
        <v>0</v>
      </c>
      <c r="AO307" s="154">
        <f t="shared" si="585"/>
        <v>0</v>
      </c>
      <c r="AP307" s="154">
        <f t="shared" si="585"/>
        <v>0</v>
      </c>
      <c r="AQ307" s="154">
        <f t="shared" si="585"/>
        <v>0</v>
      </c>
      <c r="AR307" s="154">
        <f t="shared" si="585"/>
        <v>0</v>
      </c>
      <c r="AS307" s="154">
        <f t="shared" si="585"/>
        <v>0</v>
      </c>
      <c r="AT307" s="154">
        <f t="shared" si="585"/>
        <v>0</v>
      </c>
      <c r="AU307" s="154">
        <f t="shared" si="585"/>
        <v>0</v>
      </c>
      <c r="AV307" s="154">
        <f t="shared" si="585"/>
        <v>0</v>
      </c>
      <c r="AW307" s="154">
        <f t="shared" si="585"/>
        <v>0</v>
      </c>
      <c r="AX307" s="154">
        <f t="shared" si="585"/>
        <v>0</v>
      </c>
      <c r="AY307" s="154">
        <f t="shared" si="585"/>
        <v>0</v>
      </c>
      <c r="AZ307" s="154">
        <f t="shared" si="585"/>
        <v>0</v>
      </c>
      <c r="BA307" s="154">
        <f t="shared" si="585"/>
        <v>0</v>
      </c>
      <c r="BB307" s="154">
        <f t="shared" si="585"/>
        <v>0</v>
      </c>
      <c r="BC307" s="154">
        <f t="shared" si="585"/>
        <v>0</v>
      </c>
      <c r="BD307" s="154">
        <f t="shared" si="585"/>
        <v>0</v>
      </c>
      <c r="BE307" s="154">
        <f t="shared" si="585"/>
        <v>0</v>
      </c>
      <c r="BF307" s="154">
        <f t="shared" si="585"/>
        <v>0</v>
      </c>
      <c r="BG307" s="154">
        <f t="shared" si="585"/>
        <v>0</v>
      </c>
      <c r="BH307" s="154">
        <f t="shared" si="585"/>
        <v>0</v>
      </c>
      <c r="BI307" s="154">
        <f t="shared" si="585"/>
        <v>0</v>
      </c>
      <c r="BJ307" s="154">
        <f t="shared" si="585"/>
        <v>0</v>
      </c>
      <c r="BK307" s="154">
        <f t="shared" si="585"/>
        <v>0</v>
      </c>
      <c r="BL307" s="154">
        <f t="shared" si="585"/>
        <v>0</v>
      </c>
      <c r="BM307" s="154">
        <f t="shared" si="585"/>
        <v>0</v>
      </c>
      <c r="BN307" s="154">
        <f t="shared" si="585"/>
        <v>0</v>
      </c>
      <c r="BO307" s="154">
        <f t="shared" si="585"/>
        <v>0</v>
      </c>
      <c r="BP307" s="154">
        <f t="shared" si="585"/>
        <v>0</v>
      </c>
      <c r="BQ307" s="154">
        <f t="shared" ref="BQ307:EB307" si="586">IF(BQ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BR307" s="154">
        <f t="shared" si="586"/>
        <v>0</v>
      </c>
      <c r="BS307" s="154">
        <f t="shared" si="586"/>
        <v>0</v>
      </c>
      <c r="BT307" s="154">
        <f t="shared" si="586"/>
        <v>0</v>
      </c>
      <c r="BU307" s="154">
        <f t="shared" si="586"/>
        <v>0</v>
      </c>
      <c r="BV307" s="154">
        <f t="shared" si="586"/>
        <v>0</v>
      </c>
      <c r="BW307" s="154">
        <f t="shared" si="586"/>
        <v>0</v>
      </c>
      <c r="BX307" s="154">
        <f t="shared" si="586"/>
        <v>0</v>
      </c>
      <c r="BY307" s="154">
        <f t="shared" si="586"/>
        <v>0</v>
      </c>
      <c r="BZ307" s="154">
        <f t="shared" si="586"/>
        <v>0</v>
      </c>
      <c r="CA307" s="154">
        <f t="shared" si="586"/>
        <v>0</v>
      </c>
      <c r="CB307" s="154">
        <f t="shared" si="586"/>
        <v>0</v>
      </c>
      <c r="CC307" s="154">
        <f t="shared" si="586"/>
        <v>0</v>
      </c>
      <c r="CD307" s="154">
        <f t="shared" si="586"/>
        <v>0</v>
      </c>
      <c r="CE307" s="154">
        <f t="shared" si="586"/>
        <v>0</v>
      </c>
      <c r="CF307" s="154">
        <f t="shared" si="586"/>
        <v>0</v>
      </c>
      <c r="CG307" s="154">
        <f t="shared" si="586"/>
        <v>0</v>
      </c>
      <c r="CH307" s="154">
        <f t="shared" si="586"/>
        <v>0</v>
      </c>
      <c r="CI307" s="154">
        <f t="shared" si="586"/>
        <v>0</v>
      </c>
      <c r="CJ307" s="154">
        <f t="shared" si="586"/>
        <v>0</v>
      </c>
      <c r="CK307" s="154">
        <f t="shared" si="586"/>
        <v>0</v>
      </c>
      <c r="CL307" s="154">
        <f t="shared" si="586"/>
        <v>0</v>
      </c>
      <c r="CM307" s="154">
        <f t="shared" si="586"/>
        <v>0</v>
      </c>
      <c r="CN307" s="154">
        <f t="shared" si="586"/>
        <v>0</v>
      </c>
      <c r="CO307" s="154">
        <f t="shared" si="586"/>
        <v>0</v>
      </c>
      <c r="CP307" s="154">
        <f t="shared" si="586"/>
        <v>0</v>
      </c>
      <c r="CQ307" s="154">
        <f t="shared" si="586"/>
        <v>0</v>
      </c>
      <c r="CR307" s="154">
        <f t="shared" si="586"/>
        <v>0</v>
      </c>
      <c r="CS307" s="154">
        <f t="shared" si="586"/>
        <v>0</v>
      </c>
      <c r="CT307" s="154">
        <f t="shared" si="586"/>
        <v>0</v>
      </c>
      <c r="CU307" s="154">
        <f t="shared" si="586"/>
        <v>0</v>
      </c>
      <c r="CV307" s="154">
        <f t="shared" si="586"/>
        <v>0</v>
      </c>
      <c r="CW307" s="154">
        <f t="shared" si="586"/>
        <v>0</v>
      </c>
      <c r="CX307" s="154">
        <f t="shared" si="586"/>
        <v>0</v>
      </c>
      <c r="CY307" s="154">
        <f t="shared" si="586"/>
        <v>0</v>
      </c>
      <c r="CZ307" s="154">
        <f t="shared" si="586"/>
        <v>0</v>
      </c>
      <c r="DA307" s="154">
        <f t="shared" si="586"/>
        <v>0</v>
      </c>
      <c r="DB307" s="154">
        <f t="shared" si="586"/>
        <v>0</v>
      </c>
      <c r="DC307" s="154">
        <f t="shared" si="586"/>
        <v>0</v>
      </c>
      <c r="DD307" s="154">
        <f t="shared" si="586"/>
        <v>0</v>
      </c>
      <c r="DE307" s="154">
        <f t="shared" si="586"/>
        <v>0</v>
      </c>
      <c r="DF307" s="154">
        <f t="shared" si="586"/>
        <v>0</v>
      </c>
      <c r="DG307" s="154">
        <f t="shared" si="586"/>
        <v>0</v>
      </c>
      <c r="DH307" s="154">
        <f t="shared" si="586"/>
        <v>0</v>
      </c>
      <c r="DI307" s="154">
        <f t="shared" si="586"/>
        <v>0</v>
      </c>
      <c r="DJ307" s="154">
        <f t="shared" si="586"/>
        <v>0</v>
      </c>
      <c r="DK307" s="154">
        <f t="shared" si="586"/>
        <v>0</v>
      </c>
      <c r="DL307" s="154">
        <f t="shared" si="586"/>
        <v>0</v>
      </c>
      <c r="DM307" s="154">
        <f t="shared" si="586"/>
        <v>0</v>
      </c>
      <c r="DN307" s="154">
        <f t="shared" si="586"/>
        <v>0</v>
      </c>
      <c r="DO307" s="154">
        <f t="shared" si="586"/>
        <v>0</v>
      </c>
      <c r="DP307" s="154">
        <f t="shared" si="586"/>
        <v>0</v>
      </c>
      <c r="DQ307" s="154">
        <f t="shared" si="586"/>
        <v>0</v>
      </c>
      <c r="DR307" s="154">
        <f t="shared" si="586"/>
        <v>0</v>
      </c>
      <c r="DS307" s="154">
        <f t="shared" si="586"/>
        <v>0</v>
      </c>
      <c r="DT307" s="154">
        <f t="shared" si="586"/>
        <v>0</v>
      </c>
      <c r="DU307" s="154">
        <f t="shared" si="586"/>
        <v>0</v>
      </c>
      <c r="DV307" s="154">
        <f t="shared" si="586"/>
        <v>0</v>
      </c>
      <c r="DW307" s="154">
        <f t="shared" si="586"/>
        <v>0</v>
      </c>
      <c r="DX307" s="154">
        <f t="shared" si="586"/>
        <v>0</v>
      </c>
      <c r="DY307" s="154">
        <f t="shared" si="586"/>
        <v>0</v>
      </c>
      <c r="DZ307" s="154">
        <f t="shared" si="586"/>
        <v>0</v>
      </c>
      <c r="EA307" s="154">
        <f t="shared" si="586"/>
        <v>0</v>
      </c>
      <c r="EB307" s="154">
        <f t="shared" si="586"/>
        <v>0</v>
      </c>
      <c r="EC307" s="154">
        <f t="shared" ref="EC307:GN307" si="587">IF(EC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ED307" s="154">
        <f t="shared" si="587"/>
        <v>0</v>
      </c>
      <c r="EE307" s="154">
        <f t="shared" si="587"/>
        <v>0</v>
      </c>
      <c r="EF307" s="154">
        <f t="shared" si="587"/>
        <v>0</v>
      </c>
      <c r="EG307" s="154">
        <f t="shared" si="587"/>
        <v>0</v>
      </c>
      <c r="EH307" s="154">
        <f t="shared" si="587"/>
        <v>0</v>
      </c>
      <c r="EI307" s="154">
        <f t="shared" si="587"/>
        <v>0</v>
      </c>
      <c r="EJ307" s="154">
        <f t="shared" si="587"/>
        <v>0</v>
      </c>
      <c r="EK307" s="154">
        <f t="shared" si="587"/>
        <v>0</v>
      </c>
      <c r="EL307" s="154">
        <f t="shared" si="587"/>
        <v>0</v>
      </c>
      <c r="EM307" s="154">
        <f t="shared" si="587"/>
        <v>0</v>
      </c>
      <c r="EN307" s="154">
        <f t="shared" si="587"/>
        <v>0</v>
      </c>
      <c r="EO307" s="154">
        <f t="shared" si="587"/>
        <v>0</v>
      </c>
      <c r="EP307" s="154">
        <f t="shared" si="587"/>
        <v>0</v>
      </c>
      <c r="EQ307" s="154">
        <f t="shared" si="587"/>
        <v>0</v>
      </c>
      <c r="ER307" s="154">
        <f t="shared" si="587"/>
        <v>0</v>
      </c>
      <c r="ES307" s="154">
        <f t="shared" si="587"/>
        <v>0</v>
      </c>
      <c r="ET307" s="154">
        <f t="shared" si="587"/>
        <v>0</v>
      </c>
      <c r="EU307" s="154">
        <f t="shared" si="587"/>
        <v>0</v>
      </c>
      <c r="EV307" s="154">
        <f t="shared" si="587"/>
        <v>0</v>
      </c>
      <c r="EW307" s="154">
        <f t="shared" si="587"/>
        <v>0</v>
      </c>
      <c r="EX307" s="154">
        <f t="shared" si="587"/>
        <v>0</v>
      </c>
      <c r="EY307" s="154">
        <f t="shared" si="587"/>
        <v>0</v>
      </c>
      <c r="EZ307" s="154">
        <f t="shared" si="587"/>
        <v>0</v>
      </c>
      <c r="FA307" s="154">
        <f t="shared" si="587"/>
        <v>0</v>
      </c>
      <c r="FB307" s="154">
        <f t="shared" si="587"/>
        <v>0</v>
      </c>
      <c r="FC307" s="154">
        <f t="shared" si="587"/>
        <v>0</v>
      </c>
      <c r="FD307" s="154">
        <f t="shared" si="587"/>
        <v>0</v>
      </c>
      <c r="FE307" s="154">
        <f t="shared" si="587"/>
        <v>0</v>
      </c>
      <c r="FF307" s="154">
        <f t="shared" si="587"/>
        <v>0</v>
      </c>
      <c r="FG307" s="154">
        <f t="shared" si="587"/>
        <v>0</v>
      </c>
      <c r="FH307" s="154">
        <f t="shared" si="587"/>
        <v>0</v>
      </c>
      <c r="FI307" s="154">
        <f t="shared" si="587"/>
        <v>0</v>
      </c>
      <c r="FJ307" s="154">
        <f t="shared" si="587"/>
        <v>0</v>
      </c>
      <c r="FK307" s="154">
        <f t="shared" si="587"/>
        <v>0</v>
      </c>
      <c r="FL307" s="154">
        <f t="shared" si="587"/>
        <v>0</v>
      </c>
      <c r="FM307" s="154">
        <f t="shared" si="587"/>
        <v>0</v>
      </c>
      <c r="FN307" s="154">
        <f t="shared" si="587"/>
        <v>0</v>
      </c>
      <c r="FO307" s="154">
        <f t="shared" si="587"/>
        <v>0</v>
      </c>
      <c r="FP307" s="154">
        <f t="shared" si="587"/>
        <v>0</v>
      </c>
      <c r="FQ307" s="154">
        <f t="shared" si="587"/>
        <v>0</v>
      </c>
      <c r="FR307" s="154">
        <f t="shared" si="587"/>
        <v>0</v>
      </c>
      <c r="FS307" s="154">
        <f t="shared" si="587"/>
        <v>0</v>
      </c>
      <c r="FT307" s="154">
        <f t="shared" si="587"/>
        <v>0</v>
      </c>
      <c r="FU307" s="154">
        <f t="shared" si="587"/>
        <v>0</v>
      </c>
      <c r="FV307" s="154">
        <f t="shared" si="587"/>
        <v>0</v>
      </c>
      <c r="FW307" s="154">
        <f t="shared" si="587"/>
        <v>0</v>
      </c>
      <c r="FX307" s="154">
        <f t="shared" si="587"/>
        <v>0</v>
      </c>
      <c r="FY307" s="154">
        <f t="shared" si="587"/>
        <v>0</v>
      </c>
      <c r="FZ307" s="154">
        <f t="shared" si="587"/>
        <v>-16123.073703174559</v>
      </c>
      <c r="GA307" s="154">
        <f t="shared" si="587"/>
        <v>0</v>
      </c>
      <c r="GB307" s="154">
        <f t="shared" si="587"/>
        <v>0</v>
      </c>
      <c r="GC307" s="154">
        <f t="shared" si="587"/>
        <v>0</v>
      </c>
      <c r="GD307" s="154">
        <f t="shared" si="587"/>
        <v>0</v>
      </c>
      <c r="GE307" s="154">
        <f t="shared" si="587"/>
        <v>0</v>
      </c>
      <c r="GF307" s="154">
        <f t="shared" si="587"/>
        <v>0</v>
      </c>
      <c r="GG307" s="154">
        <f t="shared" si="587"/>
        <v>0</v>
      </c>
      <c r="GH307" s="154">
        <f t="shared" si="587"/>
        <v>0</v>
      </c>
      <c r="GI307" s="154">
        <f t="shared" si="587"/>
        <v>0</v>
      </c>
      <c r="GJ307" s="154">
        <f t="shared" si="587"/>
        <v>0</v>
      </c>
      <c r="GK307" s="154">
        <f t="shared" si="587"/>
        <v>0</v>
      </c>
      <c r="GL307" s="154">
        <f t="shared" si="587"/>
        <v>0</v>
      </c>
      <c r="GM307" s="154">
        <f t="shared" si="587"/>
        <v>0</v>
      </c>
      <c r="GN307" s="154">
        <f t="shared" si="587"/>
        <v>0</v>
      </c>
      <c r="GO307" s="154">
        <f t="shared" ref="GO307:IZ307" si="588">IF(GO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GP307" s="154">
        <f t="shared" si="588"/>
        <v>0</v>
      </c>
      <c r="GQ307" s="154">
        <f t="shared" si="588"/>
        <v>0</v>
      </c>
      <c r="GR307" s="154">
        <f t="shared" si="588"/>
        <v>0</v>
      </c>
      <c r="GS307" s="154">
        <f t="shared" si="588"/>
        <v>0</v>
      </c>
      <c r="GT307" s="154">
        <f t="shared" si="588"/>
        <v>0</v>
      </c>
      <c r="GU307" s="154">
        <f t="shared" si="588"/>
        <v>0</v>
      </c>
      <c r="GV307" s="154">
        <f t="shared" si="588"/>
        <v>0</v>
      </c>
      <c r="GW307" s="154">
        <f t="shared" si="588"/>
        <v>0</v>
      </c>
      <c r="GX307" s="154">
        <f t="shared" si="588"/>
        <v>0</v>
      </c>
      <c r="GY307" s="154">
        <f t="shared" si="588"/>
        <v>0</v>
      </c>
      <c r="GZ307" s="154">
        <f t="shared" si="588"/>
        <v>0</v>
      </c>
      <c r="HA307" s="154">
        <f t="shared" si="588"/>
        <v>0</v>
      </c>
      <c r="HB307" s="154">
        <f t="shared" si="588"/>
        <v>0</v>
      </c>
      <c r="HC307" s="154">
        <f t="shared" si="588"/>
        <v>0</v>
      </c>
      <c r="HD307" s="154">
        <f t="shared" si="588"/>
        <v>0</v>
      </c>
      <c r="HE307" s="154">
        <f t="shared" si="588"/>
        <v>0</v>
      </c>
      <c r="HF307" s="154">
        <f t="shared" si="588"/>
        <v>0</v>
      </c>
      <c r="HG307" s="154">
        <f t="shared" si="588"/>
        <v>0</v>
      </c>
      <c r="HH307" s="154">
        <f t="shared" si="588"/>
        <v>0</v>
      </c>
      <c r="HI307" s="154">
        <f t="shared" si="588"/>
        <v>0</v>
      </c>
      <c r="HJ307" s="154">
        <f t="shared" si="588"/>
        <v>0</v>
      </c>
      <c r="HK307" s="154">
        <f t="shared" si="588"/>
        <v>0</v>
      </c>
      <c r="HL307" s="154">
        <f t="shared" si="588"/>
        <v>0</v>
      </c>
      <c r="HM307" s="154">
        <f t="shared" si="588"/>
        <v>0</v>
      </c>
      <c r="HN307" s="154">
        <f t="shared" si="588"/>
        <v>0</v>
      </c>
      <c r="HO307" s="154">
        <f t="shared" si="588"/>
        <v>0</v>
      </c>
      <c r="HP307" s="154">
        <f t="shared" si="588"/>
        <v>0</v>
      </c>
      <c r="HQ307" s="154">
        <f t="shared" si="588"/>
        <v>0</v>
      </c>
      <c r="HR307" s="154">
        <f t="shared" si="588"/>
        <v>0</v>
      </c>
      <c r="HS307" s="154">
        <f t="shared" si="588"/>
        <v>0</v>
      </c>
      <c r="HT307" s="154">
        <f t="shared" si="588"/>
        <v>0</v>
      </c>
      <c r="HU307" s="154">
        <f t="shared" si="588"/>
        <v>0</v>
      </c>
      <c r="HV307" s="154">
        <f t="shared" si="588"/>
        <v>0</v>
      </c>
      <c r="HW307" s="154">
        <f t="shared" si="588"/>
        <v>0</v>
      </c>
      <c r="HX307" s="154">
        <f t="shared" si="588"/>
        <v>0</v>
      </c>
      <c r="HY307" s="154">
        <f t="shared" si="588"/>
        <v>0</v>
      </c>
      <c r="HZ307" s="154">
        <f t="shared" si="588"/>
        <v>0</v>
      </c>
      <c r="IA307" s="154">
        <f t="shared" si="588"/>
        <v>0</v>
      </c>
      <c r="IB307" s="154">
        <f t="shared" si="588"/>
        <v>0</v>
      </c>
      <c r="IC307" s="154">
        <f t="shared" si="588"/>
        <v>0</v>
      </c>
      <c r="ID307" s="154">
        <f t="shared" si="588"/>
        <v>0</v>
      </c>
      <c r="IE307" s="154">
        <f t="shared" si="588"/>
        <v>0</v>
      </c>
      <c r="IF307" s="154">
        <f t="shared" si="588"/>
        <v>0</v>
      </c>
      <c r="IG307" s="154">
        <f t="shared" si="588"/>
        <v>0</v>
      </c>
      <c r="IH307" s="154">
        <f t="shared" si="588"/>
        <v>0</v>
      </c>
      <c r="II307" s="154">
        <f t="shared" si="588"/>
        <v>0</v>
      </c>
      <c r="IJ307" s="154">
        <f t="shared" si="588"/>
        <v>0</v>
      </c>
      <c r="IK307" s="154">
        <f t="shared" si="588"/>
        <v>0</v>
      </c>
      <c r="IL307" s="154">
        <f t="shared" si="588"/>
        <v>0</v>
      </c>
      <c r="IM307" s="154">
        <f t="shared" si="588"/>
        <v>0</v>
      </c>
      <c r="IN307" s="154">
        <f t="shared" si="588"/>
        <v>0</v>
      </c>
      <c r="IO307" s="154">
        <f t="shared" si="588"/>
        <v>0</v>
      </c>
      <c r="IP307" s="154">
        <f t="shared" si="588"/>
        <v>0</v>
      </c>
      <c r="IQ307" s="154">
        <f t="shared" si="588"/>
        <v>0</v>
      </c>
      <c r="IR307" s="154">
        <f t="shared" si="588"/>
        <v>0</v>
      </c>
      <c r="IS307" s="154">
        <f t="shared" si="588"/>
        <v>0</v>
      </c>
      <c r="IT307" s="154">
        <f t="shared" si="588"/>
        <v>0</v>
      </c>
      <c r="IU307" s="154">
        <f t="shared" si="588"/>
        <v>0</v>
      </c>
      <c r="IV307" s="154">
        <f t="shared" si="588"/>
        <v>0</v>
      </c>
      <c r="IW307" s="154">
        <f t="shared" si="588"/>
        <v>0</v>
      </c>
      <c r="IX307" s="154">
        <f t="shared" si="588"/>
        <v>0</v>
      </c>
      <c r="IY307" s="154">
        <f t="shared" si="588"/>
        <v>0</v>
      </c>
      <c r="IZ307" s="154">
        <f t="shared" si="588"/>
        <v>0</v>
      </c>
      <c r="JA307" s="154">
        <f t="shared" ref="JA307:LL307" si="589">IF(JA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JB307" s="154">
        <f t="shared" si="589"/>
        <v>0</v>
      </c>
      <c r="JC307" s="154">
        <f t="shared" si="589"/>
        <v>0</v>
      </c>
      <c r="JD307" s="154">
        <f t="shared" si="589"/>
        <v>0</v>
      </c>
      <c r="JE307" s="154">
        <f t="shared" si="589"/>
        <v>0</v>
      </c>
      <c r="JF307" s="154">
        <f t="shared" si="589"/>
        <v>0</v>
      </c>
      <c r="JG307" s="154">
        <f t="shared" si="589"/>
        <v>0</v>
      </c>
      <c r="JH307" s="154">
        <f t="shared" si="589"/>
        <v>0</v>
      </c>
      <c r="JI307" s="154">
        <f t="shared" si="589"/>
        <v>0</v>
      </c>
      <c r="JJ307" s="154">
        <f t="shared" si="589"/>
        <v>0</v>
      </c>
      <c r="JK307" s="154">
        <f t="shared" si="589"/>
        <v>0</v>
      </c>
      <c r="JL307" s="154">
        <f t="shared" si="589"/>
        <v>0</v>
      </c>
      <c r="JM307" s="154">
        <f t="shared" si="589"/>
        <v>0</v>
      </c>
      <c r="JN307" s="154">
        <f t="shared" si="589"/>
        <v>0</v>
      </c>
      <c r="JO307" s="154">
        <f t="shared" si="589"/>
        <v>0</v>
      </c>
      <c r="JP307" s="154">
        <f t="shared" si="589"/>
        <v>0</v>
      </c>
      <c r="JQ307" s="154">
        <f t="shared" si="589"/>
        <v>0</v>
      </c>
      <c r="JR307" s="154">
        <f t="shared" si="589"/>
        <v>0</v>
      </c>
      <c r="JS307" s="154">
        <f t="shared" si="589"/>
        <v>0</v>
      </c>
      <c r="JT307" s="154">
        <f t="shared" si="589"/>
        <v>0</v>
      </c>
      <c r="JU307" s="154">
        <f t="shared" si="589"/>
        <v>0</v>
      </c>
      <c r="JV307" s="154">
        <f t="shared" si="589"/>
        <v>0</v>
      </c>
      <c r="JW307" s="154">
        <f t="shared" si="589"/>
        <v>0</v>
      </c>
      <c r="JX307" s="154">
        <f t="shared" si="589"/>
        <v>0</v>
      </c>
      <c r="JY307" s="154">
        <f t="shared" si="589"/>
        <v>0</v>
      </c>
      <c r="JZ307" s="154">
        <f t="shared" si="589"/>
        <v>0</v>
      </c>
      <c r="KA307" s="154">
        <f t="shared" si="589"/>
        <v>0</v>
      </c>
      <c r="KB307" s="154">
        <f t="shared" si="589"/>
        <v>0</v>
      </c>
      <c r="KC307" s="154">
        <f t="shared" si="589"/>
        <v>0</v>
      </c>
      <c r="KD307" s="154">
        <f t="shared" si="589"/>
        <v>0</v>
      </c>
      <c r="KE307" s="154">
        <f t="shared" si="589"/>
        <v>0</v>
      </c>
      <c r="KF307" s="154">
        <f t="shared" si="589"/>
        <v>0</v>
      </c>
      <c r="KG307" s="154">
        <f t="shared" si="589"/>
        <v>0</v>
      </c>
      <c r="KH307" s="154">
        <f t="shared" si="589"/>
        <v>0</v>
      </c>
      <c r="KI307" s="154">
        <f t="shared" si="589"/>
        <v>0</v>
      </c>
      <c r="KJ307" s="154">
        <f t="shared" si="589"/>
        <v>0</v>
      </c>
      <c r="KK307" s="154">
        <f t="shared" si="589"/>
        <v>0</v>
      </c>
      <c r="KL307" s="154">
        <f t="shared" si="589"/>
        <v>0</v>
      </c>
      <c r="KM307" s="154">
        <f t="shared" si="589"/>
        <v>0</v>
      </c>
      <c r="KN307" s="154">
        <f t="shared" si="589"/>
        <v>0</v>
      </c>
      <c r="KO307" s="154">
        <f t="shared" si="589"/>
        <v>0</v>
      </c>
      <c r="KP307" s="154">
        <f t="shared" si="589"/>
        <v>0</v>
      </c>
      <c r="KQ307" s="154">
        <f t="shared" si="589"/>
        <v>0</v>
      </c>
      <c r="KR307" s="154">
        <f t="shared" si="589"/>
        <v>0</v>
      </c>
      <c r="KS307" s="154">
        <f t="shared" si="589"/>
        <v>0</v>
      </c>
      <c r="KT307" s="154">
        <f t="shared" si="589"/>
        <v>0</v>
      </c>
      <c r="KU307" s="154">
        <f t="shared" si="589"/>
        <v>0</v>
      </c>
      <c r="KV307" s="154">
        <f t="shared" si="589"/>
        <v>0</v>
      </c>
      <c r="KW307" s="154">
        <f t="shared" si="589"/>
        <v>0</v>
      </c>
      <c r="KX307" s="154">
        <f t="shared" si="589"/>
        <v>0</v>
      </c>
      <c r="KY307" s="154">
        <f t="shared" si="589"/>
        <v>0</v>
      </c>
      <c r="KZ307" s="154">
        <f t="shared" si="589"/>
        <v>0</v>
      </c>
      <c r="LA307" s="154">
        <f t="shared" si="589"/>
        <v>0</v>
      </c>
      <c r="LB307" s="154">
        <f t="shared" si="589"/>
        <v>0</v>
      </c>
      <c r="LC307" s="154">
        <f t="shared" si="589"/>
        <v>0</v>
      </c>
      <c r="LD307" s="154">
        <f t="shared" si="589"/>
        <v>0</v>
      </c>
      <c r="LE307" s="154">
        <f t="shared" si="589"/>
        <v>0</v>
      </c>
      <c r="LF307" s="154">
        <f t="shared" si="589"/>
        <v>0</v>
      </c>
      <c r="LG307" s="154">
        <f t="shared" si="589"/>
        <v>0</v>
      </c>
      <c r="LH307" s="154">
        <f t="shared" si="589"/>
        <v>0</v>
      </c>
      <c r="LI307" s="154">
        <f t="shared" si="589"/>
        <v>0</v>
      </c>
      <c r="LJ307" s="154">
        <f t="shared" si="589"/>
        <v>0</v>
      </c>
      <c r="LK307" s="154">
        <f t="shared" si="589"/>
        <v>0</v>
      </c>
      <c r="LL307" s="154">
        <f t="shared" si="589"/>
        <v>0</v>
      </c>
      <c r="LM307" s="154">
        <f t="shared" ref="LM307:NK307" si="590">IF(LM$165=EOMONTH($E131,$R131*(1-$O131)),SUMIFS($D300:$NK300,$D$165:$NK$165,"&gt;"&amp;EOMONTH($E131,$R131*(1-$O131)+$S131*(1-$O131)+$T131*$O131),$D$165:$NK$165,"&lt;="&amp;EOMONTH($E131,$R131*(1-$O131)+60))*-($AF131*(1-$O131)+$AH131*$O131)+SUMIFS($D300:$NK300,$D$165:$NK$165,"&gt;"&amp;EOMONTH($E131,$R131*(1-$O131)+60),$D$165:$NK$165,"&lt;="&amp;EOMONTH($E131,$R131*(1-$O131)+300))*-($AG131*(1-$O131)+$AI131*$O131),0)</f>
        <v>0</v>
      </c>
      <c r="LN307" s="154">
        <f t="shared" si="590"/>
        <v>0</v>
      </c>
      <c r="LO307" s="154">
        <f t="shared" si="590"/>
        <v>0</v>
      </c>
      <c r="LP307" s="154">
        <f t="shared" si="590"/>
        <v>0</v>
      </c>
      <c r="LQ307" s="154">
        <f t="shared" si="590"/>
        <v>0</v>
      </c>
      <c r="LR307" s="154">
        <f t="shared" si="590"/>
        <v>0</v>
      </c>
      <c r="LS307" s="154">
        <f t="shared" si="590"/>
        <v>0</v>
      </c>
      <c r="LT307" s="154">
        <f t="shared" si="590"/>
        <v>0</v>
      </c>
      <c r="LU307" s="154">
        <f t="shared" si="590"/>
        <v>0</v>
      </c>
      <c r="LV307" s="154">
        <f t="shared" si="590"/>
        <v>0</v>
      </c>
      <c r="LW307" s="154">
        <f t="shared" si="590"/>
        <v>0</v>
      </c>
      <c r="LX307" s="154">
        <f t="shared" si="590"/>
        <v>0</v>
      </c>
      <c r="LY307" s="154">
        <f t="shared" si="590"/>
        <v>0</v>
      </c>
      <c r="LZ307" s="154">
        <f t="shared" si="590"/>
        <v>0</v>
      </c>
      <c r="MA307" s="154">
        <f t="shared" si="590"/>
        <v>0</v>
      </c>
      <c r="MB307" s="154">
        <f t="shared" si="590"/>
        <v>0</v>
      </c>
      <c r="MC307" s="154">
        <f t="shared" si="590"/>
        <v>0</v>
      </c>
      <c r="MD307" s="154">
        <f t="shared" si="590"/>
        <v>0</v>
      </c>
      <c r="ME307" s="154">
        <f t="shared" si="590"/>
        <v>0</v>
      </c>
      <c r="MF307" s="154">
        <f t="shared" si="590"/>
        <v>0</v>
      </c>
      <c r="MG307" s="154">
        <f t="shared" si="590"/>
        <v>0</v>
      </c>
      <c r="MH307" s="154">
        <f t="shared" si="590"/>
        <v>0</v>
      </c>
      <c r="MI307" s="154">
        <f t="shared" si="590"/>
        <v>0</v>
      </c>
      <c r="MJ307" s="154">
        <f t="shared" si="590"/>
        <v>0</v>
      </c>
      <c r="MK307" s="154">
        <f t="shared" si="590"/>
        <v>0</v>
      </c>
      <c r="ML307" s="154">
        <f t="shared" si="590"/>
        <v>0</v>
      </c>
      <c r="MM307" s="154">
        <f t="shared" si="590"/>
        <v>0</v>
      </c>
      <c r="MN307" s="154">
        <f t="shared" si="590"/>
        <v>0</v>
      </c>
      <c r="MO307" s="154">
        <f t="shared" si="590"/>
        <v>0</v>
      </c>
      <c r="MP307" s="154">
        <f t="shared" si="590"/>
        <v>0</v>
      </c>
      <c r="MQ307" s="154">
        <f t="shared" si="590"/>
        <v>0</v>
      </c>
      <c r="MR307" s="154">
        <f t="shared" si="590"/>
        <v>0</v>
      </c>
      <c r="MS307" s="154">
        <f t="shared" si="590"/>
        <v>0</v>
      </c>
      <c r="MT307" s="154">
        <f t="shared" si="590"/>
        <v>0</v>
      </c>
      <c r="MU307" s="154">
        <f t="shared" si="590"/>
        <v>0</v>
      </c>
      <c r="MV307" s="154">
        <f t="shared" si="590"/>
        <v>0</v>
      </c>
      <c r="MW307" s="154">
        <f t="shared" si="590"/>
        <v>0</v>
      </c>
      <c r="MX307" s="154">
        <f t="shared" si="590"/>
        <v>0</v>
      </c>
      <c r="MY307" s="154">
        <f t="shared" si="590"/>
        <v>0</v>
      </c>
      <c r="MZ307" s="154">
        <f t="shared" si="590"/>
        <v>0</v>
      </c>
      <c r="NA307" s="154">
        <f t="shared" si="590"/>
        <v>0</v>
      </c>
      <c r="NB307" s="154">
        <f t="shared" si="590"/>
        <v>0</v>
      </c>
      <c r="NC307" s="154">
        <f t="shared" si="590"/>
        <v>0</v>
      </c>
      <c r="ND307" s="154">
        <f t="shared" si="590"/>
        <v>0</v>
      </c>
      <c r="NE307" s="154">
        <f t="shared" si="590"/>
        <v>0</v>
      </c>
      <c r="NF307" s="154">
        <f t="shared" si="590"/>
        <v>0</v>
      </c>
      <c r="NG307" s="154">
        <f t="shared" si="590"/>
        <v>0</v>
      </c>
      <c r="NH307" s="154">
        <f t="shared" si="590"/>
        <v>0</v>
      </c>
      <c r="NI307" s="154">
        <f t="shared" si="590"/>
        <v>0</v>
      </c>
      <c r="NJ307" s="154">
        <f t="shared" si="590"/>
        <v>0</v>
      </c>
      <c r="NK307" s="157">
        <f t="shared" si="590"/>
        <v>0</v>
      </c>
    </row>
    <row r="308" spans="1:375" x14ac:dyDescent="0.25">
      <c r="A308" s="158">
        <f t="shared" ca="1" si="536"/>
        <v>1172916.1823742783</v>
      </c>
      <c r="B308" s="162"/>
      <c r="C308" s="159" t="s">
        <v>151</v>
      </c>
      <c r="D308" s="160">
        <f ca="1">SUM(D303:D307)</f>
        <v>333.31513586037636</v>
      </c>
      <c r="E308" s="160">
        <f t="shared" ref="E308:BP308" ca="1" si="591">SUM(E303:E307)</f>
        <v>333.44964743781293</v>
      </c>
      <c r="F308" s="160">
        <f t="shared" ca="1" si="591"/>
        <v>306.23028161987304</v>
      </c>
      <c r="G308" s="160">
        <f t="shared" ca="1" si="591"/>
        <v>306.36402776128625</v>
      </c>
      <c r="H308" s="160">
        <f t="shared" ca="1" si="591"/>
        <v>2944.3419869794739</v>
      </c>
      <c r="I308" s="160">
        <f t="shared" ca="1" si="591"/>
        <v>2948.3369903057733</v>
      </c>
      <c r="J308" s="160">
        <f t="shared" ca="1" si="591"/>
        <v>2973.2230460781325</v>
      </c>
      <c r="K308" s="160">
        <f t="shared" ca="1" si="591"/>
        <v>2973.3595604194979</v>
      </c>
      <c r="L308" s="160">
        <f t="shared" ca="1" si="591"/>
        <v>2973.4964114420573</v>
      </c>
      <c r="M308" s="160">
        <f t="shared" ca="1" si="591"/>
        <v>2973.6335999761568</v>
      </c>
      <c r="N308" s="160">
        <f t="shared" ca="1" si="591"/>
        <v>2973.7711268541907</v>
      </c>
      <c r="O308" s="160">
        <f t="shared" ca="1" si="591"/>
        <v>3053.0617908380682</v>
      </c>
      <c r="P308" s="160">
        <f t="shared" ca="1" si="591"/>
        <v>3058.6046569475502</v>
      </c>
      <c r="Q308" s="160">
        <f t="shared" ca="1" si="591"/>
        <v>3059.4857001908267</v>
      </c>
      <c r="R308" s="160">
        <f t="shared" ca="1" si="591"/>
        <v>3059.6245888096792</v>
      </c>
      <c r="S308" s="160">
        <f t="shared" ca="1" si="591"/>
        <v>3059.7638199653343</v>
      </c>
      <c r="T308" s="160">
        <f t="shared" ca="1" si="591"/>
        <v>3059.9033945025794</v>
      </c>
      <c r="U308" s="160">
        <f t="shared" ca="1" si="591"/>
        <v>3060.0433132682874</v>
      </c>
      <c r="V308" s="160">
        <f t="shared" ca="1" si="591"/>
        <v>3060.1835771114174</v>
      </c>
      <c r="W308" s="160">
        <f t="shared" ca="1" si="591"/>
        <v>3060.3241868830237</v>
      </c>
      <c r="X308" s="160">
        <f t="shared" ca="1" si="591"/>
        <v>3060.46514343626</v>
      </c>
      <c r="Y308" s="160">
        <f t="shared" ca="1" si="591"/>
        <v>3060.6064476263823</v>
      </c>
      <c r="Z308" s="160">
        <f t="shared" ca="1" si="591"/>
        <v>3060.7481003107573</v>
      </c>
      <c r="AA308" s="160">
        <f t="shared" ca="1" si="591"/>
        <v>3142.417484214151</v>
      </c>
      <c r="AB308" s="160">
        <f t="shared" ca="1" si="591"/>
        <v>3302.519982366367</v>
      </c>
      <c r="AC308" s="160">
        <f t="shared" ca="1" si="591"/>
        <v>3303.4274569069416</v>
      </c>
      <c r="AD308" s="160">
        <f t="shared" ca="1" si="591"/>
        <v>3303.5705121843598</v>
      </c>
      <c r="AE308" s="160">
        <f t="shared" ca="1" si="591"/>
        <v>3303.7139202746839</v>
      </c>
      <c r="AF308" s="160">
        <f t="shared" ca="1" si="591"/>
        <v>3303.8576820480471</v>
      </c>
      <c r="AG308" s="160">
        <f t="shared" ca="1" si="591"/>
        <v>3304.0017983767257</v>
      </c>
      <c r="AH308" s="160">
        <f t="shared" ca="1" si="591"/>
        <v>3304.1462701351497</v>
      </c>
      <c r="AI308" s="160">
        <f t="shared" ca="1" si="591"/>
        <v>3304.2910981999044</v>
      </c>
      <c r="AJ308" s="160">
        <f t="shared" ca="1" si="591"/>
        <v>3304.4362834497374</v>
      </c>
      <c r="AK308" s="160">
        <f t="shared" ca="1" si="591"/>
        <v>3304.5818267655636</v>
      </c>
      <c r="AL308" s="160">
        <f t="shared" ca="1" si="591"/>
        <v>3304.7277290304701</v>
      </c>
      <c r="AM308" s="160">
        <f t="shared" ca="1" si="591"/>
        <v>3388.6626204171507</v>
      </c>
      <c r="AN308" s="160">
        <f t="shared" ca="1" si="591"/>
        <v>3397.5401258837173</v>
      </c>
      <c r="AO308" s="160">
        <f t="shared" ca="1" si="591"/>
        <v>3398.6593986943244</v>
      </c>
      <c r="AP308" s="160">
        <f t="shared" ca="1" si="591"/>
        <v>3398.8067456300651</v>
      </c>
      <c r="AQ308" s="160">
        <f t="shared" ca="1" si="591"/>
        <v>3398.9544559630995</v>
      </c>
      <c r="AR308" s="160">
        <f t="shared" ca="1" si="591"/>
        <v>3399.1025305896628</v>
      </c>
      <c r="AS308" s="160">
        <f t="shared" ca="1" si="591"/>
        <v>3399.2509704082022</v>
      </c>
      <c r="AT308" s="160">
        <f t="shared" ca="1" si="591"/>
        <v>3399.3997763193788</v>
      </c>
      <c r="AU308" s="160">
        <f t="shared" ca="1" si="591"/>
        <v>3399.5489492260763</v>
      </c>
      <c r="AV308" s="160">
        <f t="shared" ca="1" si="591"/>
        <v>3399.6984900334041</v>
      </c>
      <c r="AW308" s="160">
        <f t="shared" ca="1" si="591"/>
        <v>3399.8483996487048</v>
      </c>
      <c r="AX308" s="160">
        <f t="shared" ca="1" si="591"/>
        <v>3399.9986789815584</v>
      </c>
      <c r="AY308" s="160">
        <f t="shared" ca="1" si="591"/>
        <v>3486.4516171098398</v>
      </c>
      <c r="AZ308" s="160">
        <f t="shared" ca="1" si="591"/>
        <v>3495.5180301020073</v>
      </c>
      <c r="BA308" s="160">
        <f t="shared" ca="1" si="591"/>
        <v>3496.6708810969326</v>
      </c>
      <c r="BB308" s="160">
        <f t="shared" ca="1" si="591"/>
        <v>3496.8226484407451</v>
      </c>
      <c r="BC308" s="160">
        <f t="shared" ca="1" si="591"/>
        <v>3496.9747900837706</v>
      </c>
      <c r="BD308" s="160">
        <f t="shared" ca="1" si="591"/>
        <v>3497.1273069491313</v>
      </c>
      <c r="BE308" s="160">
        <f t="shared" ca="1" si="591"/>
        <v>3497.2801999622266</v>
      </c>
      <c r="BF308" s="160">
        <f t="shared" ca="1" si="591"/>
        <v>3497.4334700507388</v>
      </c>
      <c r="BG308" s="160">
        <f t="shared" ca="1" si="591"/>
        <v>3497.5871181446369</v>
      </c>
      <c r="BH308" s="160">
        <f t="shared" ca="1" si="591"/>
        <v>3497.7411451761845</v>
      </c>
      <c r="BI308" s="160">
        <f t="shared" ca="1" si="591"/>
        <v>3497.8955520799445</v>
      </c>
      <c r="BJ308" s="160">
        <f t="shared" ca="1" si="591"/>
        <v>3498.0503397927837</v>
      </c>
      <c r="BK308" s="160">
        <f t="shared" ca="1" si="591"/>
        <v>3587.0968660649137</v>
      </c>
      <c r="BL308" s="160">
        <f t="shared" ca="1" si="591"/>
        <v>3596.3563054556816</v>
      </c>
      <c r="BM308" s="160">
        <f t="shared" ca="1" si="591"/>
        <v>3597.5437419804543</v>
      </c>
      <c r="BN308" s="160">
        <f t="shared" ca="1" si="591"/>
        <v>3597.700062344582</v>
      </c>
      <c r="BO308" s="160">
        <f t="shared" ca="1" si="591"/>
        <v>3597.8567682368976</v>
      </c>
      <c r="BP308" s="160">
        <f t="shared" ca="1" si="591"/>
        <v>3598.0138606082191</v>
      </c>
      <c r="BQ308" s="160">
        <f t="shared" ref="BQ308:EB308" ca="1" si="592">SUM(BQ303:BQ307)</f>
        <v>3598.1713404117072</v>
      </c>
      <c r="BR308" s="160">
        <f t="shared" ca="1" si="592"/>
        <v>3598.3292086028746</v>
      </c>
      <c r="BS308" s="160">
        <f t="shared" ca="1" si="592"/>
        <v>3598.4874661395897</v>
      </c>
      <c r="BT308" s="160">
        <f t="shared" ca="1" si="592"/>
        <v>3598.646113982084</v>
      </c>
      <c r="BU308" s="160">
        <f t="shared" ca="1" si="592"/>
        <v>3598.805153092957</v>
      </c>
      <c r="BV308" s="160">
        <f t="shared" ca="1" si="592"/>
        <v>3598.9645844371817</v>
      </c>
      <c r="BW308" s="160">
        <f t="shared" ca="1" si="592"/>
        <v>3690.6825064974746</v>
      </c>
      <c r="BX308" s="160">
        <f t="shared" ca="1" si="592"/>
        <v>3700.1391837589781</v>
      </c>
      <c r="BY308" s="160">
        <f t="shared" ca="1" si="592"/>
        <v>3701.3622433794944</v>
      </c>
      <c r="BZ308" s="160">
        <f t="shared" ca="1" si="592"/>
        <v>3701.523253354545</v>
      </c>
      <c r="CA308" s="160">
        <f t="shared" ca="1" si="592"/>
        <v>3701.6846604236307</v>
      </c>
      <c r="CB308" s="160">
        <f t="shared" ca="1" si="592"/>
        <v>3701.8464655660919</v>
      </c>
      <c r="CC308" s="160">
        <f t="shared" ca="1" si="592"/>
        <v>3702.0086697636848</v>
      </c>
      <c r="CD308" s="160">
        <f t="shared" ca="1" si="592"/>
        <v>3702.1712740005869</v>
      </c>
      <c r="CE308" s="160">
        <f t="shared" ca="1" si="592"/>
        <v>3702.3342792634039</v>
      </c>
      <c r="CF308" s="160">
        <f t="shared" ca="1" si="592"/>
        <v>3702.4976865411727</v>
      </c>
      <c r="CG308" s="160">
        <f t="shared" ca="1" si="592"/>
        <v>3702.6614968253716</v>
      </c>
      <c r="CH308" s="160">
        <f t="shared" ca="1" si="592"/>
        <v>3702.8257111099228</v>
      </c>
      <c r="CI308" s="160">
        <f t="shared" ca="1" si="592"/>
        <v>3797.2951708320247</v>
      </c>
      <c r="CJ308" s="160">
        <f t="shared" ca="1" si="592"/>
        <v>3806.9533921941656</v>
      </c>
      <c r="CK308" s="160">
        <f t="shared" ca="1" si="592"/>
        <v>3808.2131436032973</v>
      </c>
      <c r="CL308" s="160">
        <f t="shared" ca="1" si="592"/>
        <v>3808.3789838775997</v>
      </c>
      <c r="CM308" s="160">
        <f t="shared" ca="1" si="592"/>
        <v>3808.545233158758</v>
      </c>
      <c r="CN308" s="160">
        <f t="shared" ca="1" si="592"/>
        <v>3808.7118924554929</v>
      </c>
      <c r="CO308" s="160">
        <f t="shared" ca="1" si="592"/>
        <v>3808.8789627790134</v>
      </c>
      <c r="CP308" s="160">
        <f t="shared" ca="1" si="592"/>
        <v>3809.046445143023</v>
      </c>
      <c r="CQ308" s="160">
        <f t="shared" ca="1" si="592"/>
        <v>3809.2143405637244</v>
      </c>
      <c r="CR308" s="160">
        <f t="shared" ca="1" si="592"/>
        <v>3809.3826500598261</v>
      </c>
      <c r="CS308" s="160">
        <f t="shared" ca="1" si="592"/>
        <v>3809.5513746525512</v>
      </c>
      <c r="CT308" s="160">
        <f t="shared" ca="1" si="592"/>
        <v>3809.7205153656387</v>
      </c>
      <c r="CU308" s="160">
        <f t="shared" ca="1" si="592"/>
        <v>3907.024058879404</v>
      </c>
      <c r="CV308" s="160">
        <f t="shared" ca="1" si="592"/>
        <v>3916.8882275408578</v>
      </c>
      <c r="CW308" s="160">
        <f t="shared" ca="1" si="592"/>
        <v>3918.1857714922635</v>
      </c>
      <c r="CX308" s="160">
        <f t="shared" ca="1" si="592"/>
        <v>3918.3565869747949</v>
      </c>
      <c r="CY308" s="160">
        <f t="shared" ca="1" si="592"/>
        <v>3918.5278237343878</v>
      </c>
      <c r="CZ308" s="160">
        <f t="shared" ca="1" si="592"/>
        <v>3918.6994828100246</v>
      </c>
      <c r="DA308" s="160">
        <f t="shared" ca="1" si="592"/>
        <v>3918.8715652432511</v>
      </c>
      <c r="DB308" s="160">
        <f t="shared" ca="1" si="592"/>
        <v>3919.0440720781808</v>
      </c>
      <c r="DC308" s="160">
        <f t="shared" ca="1" si="592"/>
        <v>3919.2170043615029</v>
      </c>
      <c r="DD308" s="160">
        <f t="shared" ca="1" si="592"/>
        <v>3919.3903631424882</v>
      </c>
      <c r="DE308" s="160">
        <f t="shared" ca="1" si="592"/>
        <v>3919.5641494729948</v>
      </c>
      <c r="DF308" s="160">
        <f t="shared" ca="1" si="592"/>
        <v>3919.7383644074753</v>
      </c>
      <c r="DG308" s="160">
        <f t="shared" ca="1" si="592"/>
        <v>4019.9610142266529</v>
      </c>
      <c r="DH308" s="160">
        <f t="shared" ca="1" si="592"/>
        <v>4030.0356326195674</v>
      </c>
      <c r="DI308" s="160">
        <f t="shared" ca="1" si="592"/>
        <v>4031.3721028895152</v>
      </c>
      <c r="DJ308" s="160">
        <f t="shared" ca="1" si="592"/>
        <v>4031.5480428365227</v>
      </c>
      <c r="DK308" s="160">
        <f t="shared" ca="1" si="592"/>
        <v>4031.7244166989035</v>
      </c>
      <c r="DL308" s="160">
        <f t="shared" ca="1" si="592"/>
        <v>4031.9012255468097</v>
      </c>
      <c r="DM308" s="160">
        <f t="shared" ca="1" si="592"/>
        <v>4032.0784704530324</v>
      </c>
      <c r="DN308" s="160">
        <f t="shared" ca="1" si="592"/>
        <v>4032.2561524930102</v>
      </c>
      <c r="DO308" s="160">
        <f t="shared" ca="1" si="592"/>
        <v>4032.434272744832</v>
      </c>
      <c r="DP308" s="160">
        <f t="shared" ca="1" si="592"/>
        <v>4032.6128322892469</v>
      </c>
      <c r="DQ308" s="160">
        <f t="shared" ca="1" si="592"/>
        <v>4032.7918322096684</v>
      </c>
      <c r="DR308" s="160">
        <f t="shared" ca="1" si="592"/>
        <v>4032.9712735921835</v>
      </c>
      <c r="DS308" s="160">
        <f t="shared" ca="1" si="592"/>
        <v>4136.2006029059376</v>
      </c>
      <c r="DT308" s="160">
        <f t="shared" ca="1" si="592"/>
        <v>4184.8156396066443</v>
      </c>
      <c r="DU308" s="160">
        <f t="shared" ca="1" si="592"/>
        <v>4186.1922039846904</v>
      </c>
      <c r="DV308" s="160">
        <f t="shared" ca="1" si="592"/>
        <v>4186.3734221301083</v>
      </c>
      <c r="DW308" s="160">
        <f t="shared" ca="1" si="592"/>
        <v>4186.5550872083604</v>
      </c>
      <c r="DX308" s="160">
        <f t="shared" ca="1" si="592"/>
        <v>4186.7372003217042</v>
      </c>
      <c r="DY308" s="160">
        <f t="shared" ca="1" si="592"/>
        <v>4146.4459034603151</v>
      </c>
      <c r="DZ308" s="160">
        <f t="shared" ca="1" si="592"/>
        <v>4146.6269802618408</v>
      </c>
      <c r="EA308" s="160">
        <f t="shared" ca="1" si="592"/>
        <v>4146.8085036476086</v>
      </c>
      <c r="EB308" s="160">
        <f t="shared" ca="1" si="592"/>
        <v>4146.9904747190167</v>
      </c>
      <c r="EC308" s="160">
        <f t="shared" ref="EC308:GN308" ca="1" si="593">SUM(EC303:EC307)</f>
        <v>4147.1728945801769</v>
      </c>
      <c r="ED308" s="160">
        <f t="shared" ca="1" si="593"/>
        <v>4147.3557643379263</v>
      </c>
      <c r="EE308" s="160">
        <f t="shared" ca="1" si="593"/>
        <v>4253.6589932710076</v>
      </c>
      <c r="EF308" s="160">
        <f t="shared" si="593"/>
        <v>3677.9336793196039</v>
      </c>
      <c r="EG308" s="160">
        <f t="shared" si="593"/>
        <v>3678.1133579592442</v>
      </c>
      <c r="EH308" s="160">
        <f t="shared" si="593"/>
        <v>3678.2934797348821</v>
      </c>
      <c r="EI308" s="160">
        <f t="shared" si="593"/>
        <v>3678.4740457394109</v>
      </c>
      <c r="EJ308" s="160">
        <f t="shared" si="593"/>
        <v>3678.6550570684185</v>
      </c>
      <c r="EK308" s="160">
        <f t="shared" si="593"/>
        <v>3678.8365148201951</v>
      </c>
      <c r="EL308" s="160">
        <f t="shared" si="593"/>
        <v>3679.0184200957397</v>
      </c>
      <c r="EM308" s="160">
        <f t="shared" si="593"/>
        <v>3679.2007739987671</v>
      </c>
      <c r="EN308" s="160">
        <f t="shared" si="593"/>
        <v>3679.3835776357132</v>
      </c>
      <c r="EO308" s="160">
        <f t="shared" si="593"/>
        <v>3679.5668321157436</v>
      </c>
      <c r="EP308" s="160">
        <f t="shared" si="593"/>
        <v>3679.7505385507588</v>
      </c>
      <c r="EQ308" s="160">
        <f t="shared" si="593"/>
        <v>3787.2128230365465</v>
      </c>
      <c r="ER308" s="160">
        <f t="shared" si="593"/>
        <v>3788.2716896991924</v>
      </c>
      <c r="ES308" s="160">
        <f t="shared" si="593"/>
        <v>3788.456758698022</v>
      </c>
      <c r="ET308" s="160">
        <f t="shared" si="593"/>
        <v>3788.6422841269291</v>
      </c>
      <c r="EU308" s="160">
        <f t="shared" si="593"/>
        <v>3788.828267111594</v>
      </c>
      <c r="EV308" s="160">
        <f t="shared" si="593"/>
        <v>3789.0147087804717</v>
      </c>
      <c r="EW308" s="160">
        <f t="shared" si="593"/>
        <v>3789.2016102648013</v>
      </c>
      <c r="EX308" s="160">
        <f t="shared" si="593"/>
        <v>3789.3889726986126</v>
      </c>
      <c r="EY308" s="160">
        <f t="shared" si="593"/>
        <v>3789.5767972187309</v>
      </c>
      <c r="EZ308" s="160">
        <f t="shared" si="593"/>
        <v>3789.7650849647853</v>
      </c>
      <c r="FA308" s="160">
        <f t="shared" si="593"/>
        <v>3789.9538370792166</v>
      </c>
      <c r="FB308" s="160">
        <f t="shared" si="593"/>
        <v>3790.1430547072819</v>
      </c>
      <c r="FC308" s="160">
        <f t="shared" si="593"/>
        <v>3900.8292077276428</v>
      </c>
      <c r="FD308" s="160">
        <f t="shared" si="593"/>
        <v>3901.9198403901682</v>
      </c>
      <c r="FE308" s="160">
        <f t="shared" si="593"/>
        <v>3902.1104614589626</v>
      </c>
      <c r="FF308" s="160">
        <f t="shared" si="593"/>
        <v>3902.301552650737</v>
      </c>
      <c r="FG308" s="160">
        <f t="shared" si="593"/>
        <v>3902.4931151249416</v>
      </c>
      <c r="FH308" s="160">
        <f t="shared" si="593"/>
        <v>3902.6851500438856</v>
      </c>
      <c r="FI308" s="160">
        <f t="shared" si="593"/>
        <v>3902.8776585727455</v>
      </c>
      <c r="FJ308" s="160">
        <f t="shared" si="593"/>
        <v>3903.0706418795708</v>
      </c>
      <c r="FK308" s="160">
        <f t="shared" si="593"/>
        <v>3903.2641011352925</v>
      </c>
      <c r="FL308" s="160">
        <f t="shared" si="593"/>
        <v>3903.4580375137289</v>
      </c>
      <c r="FM308" s="160">
        <f t="shared" si="593"/>
        <v>3903.6524521915931</v>
      </c>
      <c r="FN308" s="160">
        <f t="shared" si="593"/>
        <v>3903.8473463485002</v>
      </c>
      <c r="FO308" s="160">
        <f t="shared" si="593"/>
        <v>4017.8540839594721</v>
      </c>
      <c r="FP308" s="160">
        <f t="shared" si="593"/>
        <v>4018.9774356018734</v>
      </c>
      <c r="FQ308" s="160">
        <f t="shared" si="593"/>
        <v>4019.1737753027314</v>
      </c>
      <c r="FR308" s="160">
        <f t="shared" si="593"/>
        <v>4019.3705992302594</v>
      </c>
      <c r="FS308" s="160">
        <f t="shared" si="593"/>
        <v>4019.5679085786896</v>
      </c>
      <c r="FT308" s="160">
        <f t="shared" si="593"/>
        <v>4019.765704545202</v>
      </c>
      <c r="FU308" s="160">
        <f t="shared" si="593"/>
        <v>4019.9639883299278</v>
      </c>
      <c r="FV308" s="160">
        <f t="shared" si="593"/>
        <v>4020.1627611359581</v>
      </c>
      <c r="FW308" s="160">
        <f t="shared" si="593"/>
        <v>4020.3620241693516</v>
      </c>
      <c r="FX308" s="160">
        <f t="shared" si="593"/>
        <v>4020.5617786391408</v>
      </c>
      <c r="FY308" s="160">
        <f t="shared" si="593"/>
        <v>4020.7620257573408</v>
      </c>
      <c r="FZ308" s="160">
        <f t="shared" si="593"/>
        <v>-34790.956809262272</v>
      </c>
      <c r="GA308" s="160">
        <f t="shared" si="593"/>
        <v>4021.1640028019829</v>
      </c>
      <c r="GB308" s="160">
        <f t="shared" si="593"/>
        <v>4022.3210549936562</v>
      </c>
      <c r="GC308" s="160">
        <f t="shared" si="593"/>
        <v>4139.7489885618115</v>
      </c>
      <c r="GD308" s="160">
        <f t="shared" si="593"/>
        <v>4139.9517172071646</v>
      </c>
      <c r="GE308" s="160">
        <f t="shared" si="593"/>
        <v>4140.1549458360487</v>
      </c>
      <c r="GF308" s="160">
        <f t="shared" si="593"/>
        <v>4140.3586756815557</v>
      </c>
      <c r="GG308" s="160">
        <f t="shared" si="593"/>
        <v>4140.5629079798236</v>
      </c>
      <c r="GH308" s="160">
        <f t="shared" si="593"/>
        <v>4140.7676439700344</v>
      </c>
      <c r="GI308" s="160">
        <f t="shared" si="593"/>
        <v>4140.9728848944296</v>
      </c>
      <c r="GJ308" s="160">
        <f t="shared" si="593"/>
        <v>4141.178631998313</v>
      </c>
      <c r="GK308" s="160">
        <f t="shared" si="593"/>
        <v>4141.3848865300588</v>
      </c>
      <c r="GL308" s="160">
        <f t="shared" si="593"/>
        <v>4141.5916497411217</v>
      </c>
      <c r="GM308" s="160">
        <f t="shared" si="593"/>
        <v>4141.7989228860424</v>
      </c>
      <c r="GN308" s="160">
        <f t="shared" si="593"/>
        <v>4142.9906866434658</v>
      </c>
      <c r="GO308" s="160">
        <f t="shared" ref="GO308:IZ308" si="594">SUM(GO303:GO307)</f>
        <v>4263.9414582186655</v>
      </c>
      <c r="GP308" s="160">
        <f t="shared" si="594"/>
        <v>4264.1502687233797</v>
      </c>
      <c r="GQ308" s="160">
        <f t="shared" si="594"/>
        <v>4264.3595942111297</v>
      </c>
      <c r="GR308" s="160">
        <f t="shared" si="594"/>
        <v>4264.5694359520021</v>
      </c>
      <c r="GS308" s="160">
        <f t="shared" si="594"/>
        <v>4264.7797952192177</v>
      </c>
      <c r="GT308" s="160">
        <f t="shared" si="594"/>
        <v>4264.990673289135</v>
      </c>
      <c r="GU308" s="160">
        <f t="shared" si="594"/>
        <v>4265.202071441262</v>
      </c>
      <c r="GV308" s="160">
        <f t="shared" si="594"/>
        <v>4265.4139909582618</v>
      </c>
      <c r="GW308" s="160">
        <f t="shared" si="594"/>
        <v>4265.6264331259599</v>
      </c>
      <c r="GX308" s="160">
        <f t="shared" si="594"/>
        <v>4265.8393992333549</v>
      </c>
      <c r="GY308" s="160">
        <f t="shared" si="594"/>
        <v>4266.0528905726233</v>
      </c>
      <c r="GZ308" s="160">
        <f t="shared" si="594"/>
        <v>4267.2804072427698</v>
      </c>
      <c r="HA308" s="160">
        <f t="shared" si="594"/>
        <v>4391.8597019652252</v>
      </c>
      <c r="HB308" s="160">
        <f t="shared" si="594"/>
        <v>4392.0747767850808</v>
      </c>
      <c r="HC308" s="160">
        <f t="shared" si="594"/>
        <v>4392.2903820374631</v>
      </c>
      <c r="HD308" s="160">
        <f t="shared" si="594"/>
        <v>4392.5065190305622</v>
      </c>
      <c r="HE308" s="160">
        <f t="shared" si="594"/>
        <v>4392.7231890757939</v>
      </c>
      <c r="HF308" s="160">
        <f t="shared" si="594"/>
        <v>4392.9403934878092</v>
      </c>
      <c r="HG308" s="160">
        <f t="shared" si="594"/>
        <v>4393.1581335844994</v>
      </c>
      <c r="HH308" s="160">
        <f t="shared" si="594"/>
        <v>4393.3764106870094</v>
      </c>
      <c r="HI308" s="160">
        <f t="shared" si="594"/>
        <v>4393.595226119739</v>
      </c>
      <c r="HJ308" s="160">
        <f t="shared" si="594"/>
        <v>4393.8145812103558</v>
      </c>
      <c r="HK308" s="160">
        <f t="shared" si="594"/>
        <v>4394.0344772898015</v>
      </c>
      <c r="HL308" s="160">
        <f t="shared" si="594"/>
        <v>4395.2988194600521</v>
      </c>
      <c r="HM308" s="160">
        <f t="shared" si="594"/>
        <v>4523.6154930241819</v>
      </c>
      <c r="HN308" s="160">
        <f t="shared" si="594"/>
        <v>4523.8370200886338</v>
      </c>
      <c r="HO308" s="160">
        <f t="shared" si="594"/>
        <v>4524.0590934985876</v>
      </c>
      <c r="HP308" s="160">
        <f t="shared" si="594"/>
        <v>4524.2817146014795</v>
      </c>
      <c r="HQ308" s="160">
        <f t="shared" si="594"/>
        <v>4524.5048847480684</v>
      </c>
      <c r="HR308" s="160">
        <f t="shared" si="594"/>
        <v>4524.7286052924437</v>
      </c>
      <c r="HS308" s="160">
        <f t="shared" si="594"/>
        <v>4524.9528775920353</v>
      </c>
      <c r="HT308" s="160">
        <f t="shared" si="594"/>
        <v>4525.17770300762</v>
      </c>
      <c r="HU308" s="160">
        <f t="shared" si="594"/>
        <v>4525.4030829033318</v>
      </c>
      <c r="HV308" s="160">
        <f t="shared" si="594"/>
        <v>4525.6290186466667</v>
      </c>
      <c r="HW308" s="160">
        <f t="shared" si="594"/>
        <v>4525.8555116084963</v>
      </c>
      <c r="HX308" s="160">
        <f t="shared" si="594"/>
        <v>4527.1577840438549</v>
      </c>
      <c r="HY308" s="160">
        <f t="shared" si="594"/>
        <v>4659.3239578149078</v>
      </c>
      <c r="HZ308" s="160">
        <f t="shared" si="594"/>
        <v>4659.5521306912924</v>
      </c>
      <c r="IA308" s="160">
        <f t="shared" si="594"/>
        <v>4659.7808663035448</v>
      </c>
      <c r="IB308" s="160">
        <f t="shared" si="594"/>
        <v>4660.0101660395239</v>
      </c>
      <c r="IC308" s="160">
        <f t="shared" si="594"/>
        <v>4660.2400312905102</v>
      </c>
      <c r="ID308" s="160">
        <f t="shared" si="594"/>
        <v>4660.4704634512173</v>
      </c>
      <c r="IE308" s="160">
        <f t="shared" si="594"/>
        <v>4660.701463919796</v>
      </c>
      <c r="IF308" s="160">
        <f t="shared" si="594"/>
        <v>4660.9330340978486</v>
      </c>
      <c r="IG308" s="160">
        <f t="shared" si="594"/>
        <v>4661.1651753904316</v>
      </c>
      <c r="IH308" s="160">
        <f t="shared" si="594"/>
        <v>4661.3978892060668</v>
      </c>
      <c r="II308" s="160">
        <f t="shared" si="594"/>
        <v>4661.631176956751</v>
      </c>
      <c r="IJ308" s="160">
        <f t="shared" si="594"/>
        <v>4662.9725175651702</v>
      </c>
      <c r="IK308" s="160">
        <f t="shared" si="594"/>
        <v>4799.1036765493545</v>
      </c>
      <c r="IL308" s="160">
        <f t="shared" si="594"/>
        <v>4799.3386946120308</v>
      </c>
      <c r="IM308" s="160">
        <f t="shared" si="594"/>
        <v>4799.5742922926511</v>
      </c>
      <c r="IN308" s="160">
        <f t="shared" si="594"/>
        <v>4799.810471020709</v>
      </c>
      <c r="IO308" s="160">
        <f t="shared" si="594"/>
        <v>4800.0472322292253</v>
      </c>
      <c r="IP308" s="160">
        <f t="shared" si="594"/>
        <v>4800.2845773547533</v>
      </c>
      <c r="IQ308" s="160">
        <f t="shared" si="594"/>
        <v>4800.5225078373905</v>
      </c>
      <c r="IR308" s="160">
        <f t="shared" si="594"/>
        <v>4800.7610251207843</v>
      </c>
      <c r="IS308" s="160">
        <f t="shared" si="594"/>
        <v>4801.0001306521444</v>
      </c>
      <c r="IT308" s="160">
        <f t="shared" si="594"/>
        <v>4801.2398258822486</v>
      </c>
      <c r="IU308" s="160">
        <f t="shared" si="594"/>
        <v>4801.4801122654535</v>
      </c>
      <c r="IV308" s="160">
        <f t="shared" si="594"/>
        <v>4802.8616930921253</v>
      </c>
      <c r="IW308" s="160">
        <f t="shared" si="594"/>
        <v>4943.0767868458342</v>
      </c>
      <c r="IX308" s="160">
        <f t="shared" si="594"/>
        <v>4943.3188554503904</v>
      </c>
      <c r="IY308" s="160">
        <f t="shared" si="594"/>
        <v>4943.5615210614296</v>
      </c>
      <c r="IZ308" s="160">
        <f t="shared" si="594"/>
        <v>4943.8047851513293</v>
      </c>
      <c r="JA308" s="160">
        <f t="shared" ref="JA308:LL308" si="595">SUM(JA303:JA307)</f>
        <v>4944.048649196101</v>
      </c>
      <c r="JB308" s="160">
        <f t="shared" si="595"/>
        <v>4944.2931146753954</v>
      </c>
      <c r="JC308" s="160">
        <f t="shared" si="595"/>
        <v>4944.5381830725109</v>
      </c>
      <c r="JD308" s="160">
        <f t="shared" si="595"/>
        <v>4944.7838558744061</v>
      </c>
      <c r="JE308" s="160">
        <f t="shared" si="595"/>
        <v>4945.0301345717071</v>
      </c>
      <c r="JF308" s="160">
        <f t="shared" si="595"/>
        <v>4945.2770206587147</v>
      </c>
      <c r="JG308" s="160">
        <f t="shared" si="595"/>
        <v>4945.5245156334158</v>
      </c>
      <c r="JH308" s="160">
        <f t="shared" si="595"/>
        <v>4946.9475438848876</v>
      </c>
      <c r="JI308" s="160">
        <f t="shared" si="595"/>
        <v>5091.3690904512105</v>
      </c>
      <c r="JJ308" s="160">
        <f t="shared" si="595"/>
        <v>5091.6184211139034</v>
      </c>
      <c r="JK308" s="160">
        <f t="shared" si="595"/>
        <v>5091.8683666932729</v>
      </c>
      <c r="JL308" s="160">
        <f t="shared" si="595"/>
        <v>5092.1189287058705</v>
      </c>
      <c r="JM308" s="160">
        <f t="shared" si="595"/>
        <v>5092.3701086719848</v>
      </c>
      <c r="JN308" s="160">
        <f t="shared" si="595"/>
        <v>5092.6219081156578</v>
      </c>
      <c r="JO308" s="160">
        <f t="shared" si="595"/>
        <v>5092.8743285646869</v>
      </c>
      <c r="JP308" s="160">
        <f t="shared" si="595"/>
        <v>5093.1273715506395</v>
      </c>
      <c r="JQ308" s="160">
        <f t="shared" si="595"/>
        <v>5093.3810386088589</v>
      </c>
      <c r="JR308" s="160">
        <f t="shared" si="595"/>
        <v>5093.6353312784768</v>
      </c>
      <c r="JS308" s="160">
        <f t="shared" si="595"/>
        <v>5093.8902511024198</v>
      </c>
      <c r="JT308" s="160">
        <f t="shared" si="595"/>
        <v>5095.3559702014354</v>
      </c>
      <c r="JU308" s="160">
        <f t="shared" si="595"/>
        <v>5244.1101631647471</v>
      </c>
      <c r="JV308" s="160">
        <f t="shared" si="595"/>
        <v>5244.366973747321</v>
      </c>
      <c r="JW308" s="160">
        <f t="shared" si="595"/>
        <v>5244.6244176940718</v>
      </c>
      <c r="JX308" s="160">
        <f t="shared" si="595"/>
        <v>5244.8824965670465</v>
      </c>
      <c r="JY308" s="160">
        <f t="shared" si="595"/>
        <v>5245.1412119321449</v>
      </c>
      <c r="JZ308" s="160">
        <f t="shared" si="595"/>
        <v>5245.4005653591275</v>
      </c>
      <c r="KA308" s="160">
        <f t="shared" si="595"/>
        <v>5245.6605584216277</v>
      </c>
      <c r="KB308" s="160">
        <f t="shared" si="595"/>
        <v>5245.9211926971593</v>
      </c>
      <c r="KC308" s="160">
        <f t="shared" si="595"/>
        <v>5246.1824697671254</v>
      </c>
      <c r="KD308" s="160">
        <f t="shared" si="595"/>
        <v>5246.4443912168317</v>
      </c>
      <c r="KE308" s="160">
        <f t="shared" si="595"/>
        <v>5246.7069586354928</v>
      </c>
      <c r="KF308" s="160">
        <f t="shared" si="595"/>
        <v>5248.2166493074783</v>
      </c>
      <c r="KG308" s="160">
        <f t="shared" si="595"/>
        <v>5401.4334680596894</v>
      </c>
      <c r="KH308" s="160">
        <f t="shared" si="595"/>
        <v>5401.6979829597403</v>
      </c>
      <c r="KI308" s="160">
        <f t="shared" si="595"/>
        <v>5401.963150224894</v>
      </c>
      <c r="KJ308" s="160">
        <f t="shared" si="595"/>
        <v>5402.2289714640574</v>
      </c>
      <c r="KK308" s="160">
        <f t="shared" si="595"/>
        <v>5402.4954482901094</v>
      </c>
      <c r="KL308" s="160">
        <f t="shared" si="595"/>
        <v>5402.7625823199014</v>
      </c>
      <c r="KM308" s="160">
        <f t="shared" si="595"/>
        <v>5403.0303751742767</v>
      </c>
      <c r="KN308" s="160">
        <f t="shared" si="595"/>
        <v>5403.2988284780731</v>
      </c>
      <c r="KO308" s="160">
        <f t="shared" si="595"/>
        <v>5403.5679438601392</v>
      </c>
      <c r="KP308" s="160">
        <f t="shared" si="595"/>
        <v>5403.8377229533362</v>
      </c>
      <c r="KQ308" s="160">
        <f t="shared" si="595"/>
        <v>0</v>
      </c>
      <c r="KR308" s="160">
        <f t="shared" si="595"/>
        <v>0</v>
      </c>
      <c r="KS308" s="160">
        <f t="shared" si="595"/>
        <v>0</v>
      </c>
      <c r="KT308" s="160">
        <f t="shared" si="595"/>
        <v>0</v>
      </c>
      <c r="KU308" s="160">
        <f t="shared" si="595"/>
        <v>0</v>
      </c>
      <c r="KV308" s="160">
        <f t="shared" si="595"/>
        <v>0</v>
      </c>
      <c r="KW308" s="160">
        <f t="shared" si="595"/>
        <v>0</v>
      </c>
      <c r="KX308" s="160">
        <f t="shared" si="595"/>
        <v>0</v>
      </c>
      <c r="KY308" s="160">
        <f t="shared" si="595"/>
        <v>0</v>
      </c>
      <c r="KZ308" s="160">
        <f t="shared" si="595"/>
        <v>0</v>
      </c>
      <c r="LA308" s="160">
        <f t="shared" si="595"/>
        <v>0</v>
      </c>
      <c r="LB308" s="160">
        <f t="shared" si="595"/>
        <v>0</v>
      </c>
      <c r="LC308" s="160">
        <f t="shared" si="595"/>
        <v>0</v>
      </c>
      <c r="LD308" s="160">
        <f t="shared" si="595"/>
        <v>0</v>
      </c>
      <c r="LE308" s="160">
        <f t="shared" si="595"/>
        <v>0</v>
      </c>
      <c r="LF308" s="160">
        <f t="shared" si="595"/>
        <v>0</v>
      </c>
      <c r="LG308" s="160">
        <f t="shared" si="595"/>
        <v>0</v>
      </c>
      <c r="LH308" s="160">
        <f t="shared" si="595"/>
        <v>0</v>
      </c>
      <c r="LI308" s="160">
        <f t="shared" si="595"/>
        <v>0</v>
      </c>
      <c r="LJ308" s="160">
        <f t="shared" si="595"/>
        <v>0</v>
      </c>
      <c r="LK308" s="160">
        <f t="shared" si="595"/>
        <v>0</v>
      </c>
      <c r="LL308" s="160">
        <f t="shared" si="595"/>
        <v>0</v>
      </c>
      <c r="LM308" s="160">
        <f t="shared" ref="LM308:NK308" si="596">SUM(LM303:LM307)</f>
        <v>0</v>
      </c>
      <c r="LN308" s="160">
        <f t="shared" si="596"/>
        <v>0</v>
      </c>
      <c r="LO308" s="160">
        <f t="shared" si="596"/>
        <v>0</v>
      </c>
      <c r="LP308" s="160">
        <f t="shared" si="596"/>
        <v>0</v>
      </c>
      <c r="LQ308" s="160">
        <f t="shared" si="596"/>
        <v>0</v>
      </c>
      <c r="LR308" s="160">
        <f t="shared" si="596"/>
        <v>0</v>
      </c>
      <c r="LS308" s="160">
        <f t="shared" si="596"/>
        <v>0</v>
      </c>
      <c r="LT308" s="160">
        <f t="shared" si="596"/>
        <v>0</v>
      </c>
      <c r="LU308" s="160">
        <f t="shared" si="596"/>
        <v>0</v>
      </c>
      <c r="LV308" s="160">
        <f t="shared" si="596"/>
        <v>0</v>
      </c>
      <c r="LW308" s="160">
        <f t="shared" si="596"/>
        <v>0</v>
      </c>
      <c r="LX308" s="160">
        <f t="shared" si="596"/>
        <v>0</v>
      </c>
      <c r="LY308" s="160">
        <f t="shared" si="596"/>
        <v>0</v>
      </c>
      <c r="LZ308" s="160">
        <f t="shared" si="596"/>
        <v>0</v>
      </c>
      <c r="MA308" s="160">
        <f t="shared" si="596"/>
        <v>0</v>
      </c>
      <c r="MB308" s="160">
        <f t="shared" si="596"/>
        <v>0</v>
      </c>
      <c r="MC308" s="160">
        <f t="shared" si="596"/>
        <v>0</v>
      </c>
      <c r="MD308" s="160">
        <f t="shared" si="596"/>
        <v>0</v>
      </c>
      <c r="ME308" s="160">
        <f t="shared" si="596"/>
        <v>0</v>
      </c>
      <c r="MF308" s="160">
        <f t="shared" si="596"/>
        <v>0</v>
      </c>
      <c r="MG308" s="160">
        <f t="shared" si="596"/>
        <v>0</v>
      </c>
      <c r="MH308" s="160">
        <f t="shared" si="596"/>
        <v>0</v>
      </c>
      <c r="MI308" s="160">
        <f t="shared" si="596"/>
        <v>0</v>
      </c>
      <c r="MJ308" s="160">
        <f t="shared" si="596"/>
        <v>0</v>
      </c>
      <c r="MK308" s="160">
        <f t="shared" si="596"/>
        <v>0</v>
      </c>
      <c r="ML308" s="160">
        <f t="shared" si="596"/>
        <v>0</v>
      </c>
      <c r="MM308" s="160">
        <f t="shared" si="596"/>
        <v>0</v>
      </c>
      <c r="MN308" s="160">
        <f t="shared" si="596"/>
        <v>0</v>
      </c>
      <c r="MO308" s="160">
        <f t="shared" si="596"/>
        <v>0</v>
      </c>
      <c r="MP308" s="160">
        <f t="shared" si="596"/>
        <v>0</v>
      </c>
      <c r="MQ308" s="160">
        <f t="shared" si="596"/>
        <v>0</v>
      </c>
      <c r="MR308" s="160">
        <f t="shared" si="596"/>
        <v>0</v>
      </c>
      <c r="MS308" s="160">
        <f t="shared" si="596"/>
        <v>0</v>
      </c>
      <c r="MT308" s="160">
        <f t="shared" si="596"/>
        <v>0</v>
      </c>
      <c r="MU308" s="160">
        <f t="shared" si="596"/>
        <v>0</v>
      </c>
      <c r="MV308" s="160">
        <f t="shared" si="596"/>
        <v>0</v>
      </c>
      <c r="MW308" s="160">
        <f t="shared" si="596"/>
        <v>0</v>
      </c>
      <c r="MX308" s="160">
        <f t="shared" si="596"/>
        <v>0</v>
      </c>
      <c r="MY308" s="160">
        <f t="shared" si="596"/>
        <v>0</v>
      </c>
      <c r="MZ308" s="160">
        <f t="shared" si="596"/>
        <v>0</v>
      </c>
      <c r="NA308" s="160">
        <f t="shared" si="596"/>
        <v>0</v>
      </c>
      <c r="NB308" s="160">
        <f t="shared" si="596"/>
        <v>0</v>
      </c>
      <c r="NC308" s="160">
        <f t="shared" si="596"/>
        <v>0</v>
      </c>
      <c r="ND308" s="160">
        <f t="shared" si="596"/>
        <v>0</v>
      </c>
      <c r="NE308" s="160">
        <f t="shared" si="596"/>
        <v>0</v>
      </c>
      <c r="NF308" s="160">
        <f t="shared" si="596"/>
        <v>0</v>
      </c>
      <c r="NG308" s="160">
        <f t="shared" si="596"/>
        <v>0</v>
      </c>
      <c r="NH308" s="160">
        <f t="shared" si="596"/>
        <v>0</v>
      </c>
      <c r="NI308" s="160">
        <f t="shared" si="596"/>
        <v>0</v>
      </c>
      <c r="NJ308" s="160">
        <f t="shared" si="596"/>
        <v>0</v>
      </c>
      <c r="NK308" s="161">
        <f t="shared" si="596"/>
        <v>0</v>
      </c>
    </row>
    <row r="309" spans="1:375" x14ac:dyDescent="0.25">
      <c r="C309" s="153"/>
      <c r="D309" s="154"/>
      <c r="E309" s="154"/>
      <c r="F309" s="154"/>
      <c r="G309" s="154"/>
      <c r="H309" s="154"/>
      <c r="I309" s="154"/>
      <c r="J309" s="154"/>
      <c r="K309" s="154"/>
      <c r="L309" s="154"/>
      <c r="M309" s="154"/>
      <c r="N309" s="154"/>
      <c r="O309" s="154"/>
      <c r="P309" s="154"/>
      <c r="Q309" s="154"/>
      <c r="R309" s="154"/>
      <c r="S309" s="154"/>
      <c r="T309" s="154"/>
      <c r="U309" s="154"/>
      <c r="V309" s="154"/>
      <c r="W309" s="154"/>
      <c r="X309" s="154"/>
      <c r="Y309" s="154"/>
      <c r="Z309" s="154"/>
      <c r="AA309" s="154"/>
      <c r="AB309" s="154"/>
      <c r="AC309" s="154"/>
      <c r="AD309" s="154"/>
      <c r="AE309" s="154"/>
      <c r="AF309" s="154"/>
      <c r="AG309" s="154"/>
      <c r="AH309" s="154"/>
      <c r="AI309" s="154"/>
      <c r="AJ309" s="154"/>
      <c r="AK309" s="154"/>
      <c r="AL309" s="154"/>
      <c r="AM309" s="154"/>
      <c r="AN309" s="154"/>
      <c r="AO309" s="154"/>
      <c r="AP309" s="154"/>
      <c r="AQ309" s="154"/>
      <c r="AR309" s="154"/>
      <c r="AS309" s="154"/>
      <c r="AT309" s="154"/>
      <c r="AU309" s="154"/>
      <c r="AV309" s="154"/>
      <c r="AW309" s="154"/>
      <c r="AX309" s="154"/>
      <c r="AY309" s="154"/>
      <c r="AZ309" s="154"/>
      <c r="BA309" s="154"/>
      <c r="BB309" s="154"/>
      <c r="BC309" s="154"/>
      <c r="BD309" s="154"/>
      <c r="BE309" s="154"/>
      <c r="BF309" s="154"/>
      <c r="BG309" s="154"/>
      <c r="BH309" s="154"/>
      <c r="BI309" s="154"/>
      <c r="BJ309" s="154"/>
      <c r="BK309" s="154"/>
      <c r="BL309" s="154"/>
      <c r="BM309" s="154"/>
      <c r="BN309" s="154"/>
      <c r="BO309" s="154"/>
      <c r="BP309" s="154"/>
      <c r="BQ309" s="154"/>
      <c r="BR309" s="154"/>
      <c r="BS309" s="154"/>
      <c r="BT309" s="154"/>
      <c r="BU309" s="154"/>
      <c r="BV309" s="154"/>
      <c r="BW309" s="154"/>
      <c r="BX309" s="154"/>
      <c r="BY309" s="154"/>
      <c r="BZ309" s="154"/>
      <c r="CA309" s="154"/>
      <c r="CB309" s="154"/>
      <c r="CC309" s="154"/>
      <c r="CD309" s="154"/>
      <c r="CE309" s="154"/>
      <c r="CF309" s="154"/>
      <c r="CG309" s="154"/>
      <c r="CH309" s="154"/>
      <c r="CI309" s="154"/>
      <c r="CJ309" s="154"/>
      <c r="CK309" s="154"/>
      <c r="CL309" s="154"/>
      <c r="CM309" s="154"/>
      <c r="CN309" s="154"/>
      <c r="CO309" s="154"/>
      <c r="CP309" s="154"/>
      <c r="CQ309" s="154"/>
      <c r="CR309" s="154"/>
      <c r="CS309" s="154"/>
      <c r="CT309" s="154"/>
      <c r="CU309" s="154"/>
      <c r="CV309" s="154"/>
      <c r="CW309" s="154"/>
      <c r="CX309" s="154"/>
      <c r="CY309" s="154"/>
      <c r="CZ309" s="154"/>
      <c r="DA309" s="154"/>
      <c r="DB309" s="154"/>
      <c r="DC309" s="154"/>
      <c r="DD309" s="154"/>
      <c r="DE309" s="154"/>
      <c r="DF309" s="154"/>
      <c r="DG309" s="154"/>
      <c r="DH309" s="154"/>
      <c r="DI309" s="154"/>
      <c r="DJ309" s="154"/>
      <c r="DK309" s="154"/>
      <c r="DL309" s="154"/>
      <c r="DM309" s="154"/>
      <c r="DN309" s="154"/>
      <c r="DO309" s="154"/>
      <c r="DP309" s="154"/>
      <c r="DQ309" s="154"/>
      <c r="DR309" s="154"/>
      <c r="DS309" s="154"/>
      <c r="DT309" s="154"/>
      <c r="DU309" s="154"/>
      <c r="DV309" s="154"/>
      <c r="DW309" s="154"/>
      <c r="DX309" s="154"/>
      <c r="DY309" s="154"/>
      <c r="DZ309" s="154"/>
      <c r="EA309" s="154"/>
      <c r="EB309" s="154"/>
      <c r="EC309" s="154"/>
      <c r="ED309" s="154"/>
      <c r="EE309" s="154"/>
      <c r="EF309" s="154"/>
      <c r="EG309" s="154"/>
      <c r="EH309" s="154"/>
      <c r="EI309" s="154"/>
      <c r="EJ309" s="154"/>
      <c r="EK309" s="154"/>
      <c r="EL309" s="154"/>
      <c r="EM309" s="154"/>
      <c r="EN309" s="154"/>
      <c r="EO309" s="154"/>
      <c r="EP309" s="154"/>
      <c r="EQ309" s="154"/>
      <c r="ER309" s="154"/>
      <c r="ES309" s="154"/>
      <c r="ET309" s="154"/>
      <c r="EU309" s="154"/>
      <c r="EV309" s="154"/>
      <c r="EW309" s="154"/>
      <c r="EX309" s="154"/>
      <c r="EY309" s="154"/>
      <c r="EZ309" s="154"/>
      <c r="FA309" s="154"/>
      <c r="FB309" s="154"/>
      <c r="FC309" s="154"/>
      <c r="FD309" s="154"/>
      <c r="FE309" s="154"/>
      <c r="FF309" s="154"/>
      <c r="FG309" s="154"/>
      <c r="FH309" s="154"/>
      <c r="FI309" s="154"/>
      <c r="FJ309" s="154"/>
      <c r="FK309" s="154"/>
      <c r="FL309" s="154"/>
      <c r="FM309" s="154"/>
      <c r="FN309" s="154"/>
      <c r="FO309" s="154"/>
      <c r="FP309" s="154"/>
      <c r="FQ309" s="154"/>
      <c r="FR309" s="154"/>
      <c r="FS309" s="154"/>
      <c r="FT309" s="154"/>
      <c r="FU309" s="154"/>
      <c r="FV309" s="154"/>
      <c r="FW309" s="154"/>
      <c r="FX309" s="154"/>
      <c r="FY309" s="154"/>
      <c r="FZ309" s="154"/>
      <c r="GA309" s="154"/>
      <c r="GB309" s="154"/>
      <c r="GC309" s="154"/>
      <c r="GD309" s="154"/>
      <c r="GE309" s="154"/>
      <c r="GF309" s="154"/>
      <c r="GG309" s="154"/>
      <c r="GH309" s="154"/>
      <c r="GI309" s="154"/>
      <c r="GJ309" s="154"/>
      <c r="GK309" s="154"/>
      <c r="GL309" s="154"/>
      <c r="GM309" s="154"/>
      <c r="GN309" s="154"/>
      <c r="GO309" s="154"/>
      <c r="GP309" s="154"/>
      <c r="GQ309" s="154"/>
      <c r="GR309" s="154"/>
      <c r="GS309" s="154"/>
      <c r="GT309" s="154"/>
      <c r="GU309" s="154"/>
      <c r="GV309" s="154"/>
      <c r="GW309" s="154"/>
      <c r="GX309" s="154"/>
      <c r="GY309" s="154"/>
      <c r="GZ309" s="154"/>
      <c r="HA309" s="154"/>
      <c r="HB309" s="154"/>
      <c r="HC309" s="154"/>
      <c r="HD309" s="154"/>
      <c r="HE309" s="154"/>
      <c r="HF309" s="154"/>
      <c r="HG309" s="154"/>
      <c r="HH309" s="154"/>
      <c r="HI309" s="154"/>
      <c r="HJ309" s="154"/>
      <c r="HK309" s="154"/>
      <c r="HL309" s="154"/>
      <c r="HM309" s="154"/>
      <c r="HN309" s="154"/>
      <c r="HO309" s="154"/>
      <c r="HP309" s="154"/>
      <c r="HQ309" s="154"/>
      <c r="HR309" s="154"/>
      <c r="HS309" s="154"/>
      <c r="HT309" s="154"/>
      <c r="HU309" s="154"/>
      <c r="HV309" s="154"/>
      <c r="HW309" s="154"/>
      <c r="HX309" s="154"/>
      <c r="HY309" s="154"/>
      <c r="HZ309" s="154"/>
      <c r="IA309" s="154"/>
      <c r="IB309" s="154"/>
      <c r="IC309" s="154"/>
      <c r="ID309" s="154"/>
      <c r="IE309" s="154"/>
      <c r="IF309" s="154"/>
      <c r="IG309" s="154"/>
      <c r="IH309" s="154"/>
      <c r="II309" s="154"/>
      <c r="IJ309" s="154"/>
      <c r="IK309" s="154"/>
      <c r="IL309" s="154"/>
      <c r="IM309" s="154"/>
      <c r="IN309" s="154"/>
      <c r="IO309" s="154"/>
      <c r="IP309" s="154"/>
      <c r="IQ309" s="154"/>
      <c r="IR309" s="154"/>
      <c r="IS309" s="154"/>
      <c r="IT309" s="154"/>
      <c r="IU309" s="154"/>
      <c r="IV309" s="154"/>
      <c r="IW309" s="154"/>
      <c r="IX309" s="154"/>
      <c r="IY309" s="154"/>
      <c r="IZ309" s="154"/>
      <c r="JA309" s="154"/>
      <c r="JB309" s="154"/>
      <c r="JC309" s="154"/>
      <c r="JD309" s="154"/>
      <c r="JE309" s="154"/>
      <c r="JF309" s="154"/>
      <c r="JG309" s="154"/>
      <c r="JH309" s="154"/>
      <c r="JI309" s="154"/>
      <c r="JJ309" s="154"/>
      <c r="JK309" s="154"/>
      <c r="JL309" s="154"/>
      <c r="JM309" s="154"/>
      <c r="JN309" s="154"/>
      <c r="JO309" s="154"/>
      <c r="JP309" s="154"/>
      <c r="JQ309" s="154"/>
      <c r="JR309" s="154"/>
      <c r="JS309" s="154"/>
      <c r="JT309" s="154"/>
      <c r="JU309" s="154"/>
      <c r="JV309" s="154"/>
      <c r="JW309" s="154"/>
      <c r="JX309" s="154"/>
      <c r="JY309" s="154"/>
      <c r="JZ309" s="154"/>
      <c r="KA309" s="154"/>
      <c r="KB309" s="154"/>
      <c r="KC309" s="154"/>
      <c r="KD309" s="154"/>
      <c r="KE309" s="154"/>
      <c r="KF309" s="154"/>
      <c r="KG309" s="154"/>
      <c r="KH309" s="154"/>
      <c r="KI309" s="154"/>
      <c r="KJ309" s="154"/>
      <c r="KK309" s="154"/>
      <c r="KL309" s="154"/>
      <c r="KM309" s="154"/>
      <c r="KN309" s="154"/>
      <c r="KO309" s="154"/>
      <c r="KP309" s="154"/>
      <c r="KQ309" s="154"/>
      <c r="KR309" s="154"/>
      <c r="KS309" s="154"/>
      <c r="KT309" s="154"/>
      <c r="KU309" s="154"/>
      <c r="KV309" s="154"/>
      <c r="KW309" s="154"/>
      <c r="KX309" s="154"/>
      <c r="KY309" s="154"/>
      <c r="KZ309" s="154"/>
      <c r="LA309" s="154"/>
      <c r="LB309" s="154"/>
      <c r="LC309" s="154"/>
      <c r="LD309" s="154"/>
      <c r="LE309" s="154"/>
      <c r="LF309" s="154"/>
      <c r="LG309" s="154"/>
      <c r="LH309" s="154"/>
      <c r="LI309" s="154"/>
      <c r="LJ309" s="154"/>
      <c r="LK309" s="154"/>
      <c r="LL309" s="154"/>
      <c r="LM309" s="154"/>
      <c r="LN309" s="154"/>
      <c r="LO309" s="154"/>
      <c r="LP309" s="154"/>
      <c r="LQ309" s="154"/>
      <c r="LR309" s="154"/>
      <c r="LS309" s="154"/>
      <c r="LT309" s="154"/>
      <c r="LU309" s="154"/>
      <c r="LV309" s="154"/>
      <c r="LW309" s="154"/>
      <c r="LX309" s="154"/>
      <c r="LY309" s="154"/>
      <c r="LZ309" s="154"/>
      <c r="MA309" s="154"/>
      <c r="MB309" s="154"/>
      <c r="MC309" s="154"/>
      <c r="MD309" s="154"/>
      <c r="ME309" s="154"/>
      <c r="MF309" s="154"/>
      <c r="MG309" s="154"/>
      <c r="MH309" s="154"/>
      <c r="MI309" s="154"/>
      <c r="MJ309" s="154"/>
      <c r="MK309" s="154"/>
      <c r="ML309" s="154"/>
      <c r="MM309" s="154"/>
      <c r="MN309" s="154"/>
      <c r="MO309" s="154"/>
      <c r="MP309" s="154"/>
      <c r="MQ309" s="154"/>
      <c r="MR309" s="154"/>
      <c r="MS309" s="154"/>
      <c r="MT309" s="154"/>
      <c r="MU309" s="154"/>
      <c r="MV309" s="154"/>
      <c r="MW309" s="154"/>
      <c r="MX309" s="154"/>
      <c r="MY309" s="154"/>
      <c r="MZ309" s="154"/>
      <c r="NA309" s="154"/>
      <c r="NB309" s="154"/>
      <c r="NC309" s="154"/>
      <c r="ND309" s="154"/>
      <c r="NE309" s="154"/>
      <c r="NF309" s="154"/>
      <c r="NG309" s="154"/>
      <c r="NH309" s="154"/>
      <c r="NI309" s="154"/>
      <c r="NJ309" s="154"/>
      <c r="NK309" s="154"/>
    </row>
    <row r="310" spans="1:375" x14ac:dyDescent="0.25">
      <c r="A310" s="19"/>
      <c r="B310" s="20"/>
      <c r="C310" s="146" t="s">
        <v>136</v>
      </c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  <c r="HZ310" s="20"/>
      <c r="IA310" s="20"/>
      <c r="IB310" s="20"/>
      <c r="IC310" s="20"/>
      <c r="ID310" s="20"/>
      <c r="IE310" s="20"/>
      <c r="IF310" s="20"/>
      <c r="IG310" s="20"/>
      <c r="IH310" s="20"/>
      <c r="II310" s="20"/>
      <c r="IJ310" s="20"/>
      <c r="IK310" s="20"/>
      <c r="IL310" s="20"/>
      <c r="IM310" s="20"/>
      <c r="IN310" s="20"/>
      <c r="IO310" s="20"/>
      <c r="IP310" s="20"/>
      <c r="IQ310" s="20"/>
      <c r="IR310" s="20"/>
      <c r="IS310" s="20"/>
      <c r="IT310" s="20"/>
      <c r="IU310" s="20"/>
      <c r="IV310" s="20"/>
      <c r="IW310" s="20"/>
      <c r="IX310" s="20"/>
      <c r="IY310" s="20"/>
      <c r="IZ310" s="20"/>
      <c r="JA310" s="20"/>
      <c r="JB310" s="20"/>
      <c r="JC310" s="20"/>
      <c r="JD310" s="20"/>
      <c r="JE310" s="20"/>
      <c r="JF310" s="20"/>
      <c r="JG310" s="20"/>
      <c r="JH310" s="20"/>
      <c r="JI310" s="20"/>
      <c r="JJ310" s="20"/>
      <c r="JK310" s="20"/>
      <c r="JL310" s="20"/>
      <c r="JM310" s="20"/>
      <c r="JN310" s="20"/>
      <c r="JO310" s="20"/>
      <c r="JP310" s="20"/>
      <c r="JQ310" s="20"/>
      <c r="JR310" s="20"/>
      <c r="JS310" s="20"/>
      <c r="JT310" s="20"/>
      <c r="JU310" s="20"/>
      <c r="JV310" s="20"/>
      <c r="JW310" s="20"/>
      <c r="JX310" s="20"/>
      <c r="JY310" s="20"/>
      <c r="JZ310" s="20"/>
      <c r="KA310" s="20"/>
      <c r="KB310" s="20"/>
      <c r="KC310" s="20"/>
      <c r="KD310" s="20"/>
      <c r="KE310" s="20"/>
      <c r="KF310" s="20"/>
      <c r="KG310" s="20"/>
      <c r="KH310" s="20"/>
      <c r="KI310" s="20"/>
      <c r="KJ310" s="20"/>
      <c r="KK310" s="20"/>
      <c r="KL310" s="20"/>
      <c r="KM310" s="20"/>
      <c r="KN310" s="20"/>
      <c r="KO310" s="20"/>
      <c r="KP310" s="20"/>
      <c r="KQ310" s="20"/>
      <c r="KR310" s="20"/>
      <c r="KS310" s="20"/>
      <c r="KT310" s="20"/>
      <c r="KU310" s="20"/>
      <c r="KV310" s="20"/>
      <c r="KW310" s="20"/>
      <c r="KX310" s="20"/>
      <c r="KY310" s="20"/>
      <c r="KZ310" s="20"/>
      <c r="LA310" s="20"/>
      <c r="LB310" s="20"/>
      <c r="LC310" s="20"/>
      <c r="LD310" s="20"/>
      <c r="LE310" s="20"/>
      <c r="LF310" s="20"/>
      <c r="LG310" s="20"/>
      <c r="LH310" s="20"/>
      <c r="LI310" s="20"/>
      <c r="LJ310" s="20"/>
      <c r="LK310" s="20"/>
      <c r="LL310" s="20"/>
      <c r="LM310" s="20"/>
      <c r="LN310" s="20"/>
      <c r="LO310" s="20"/>
      <c r="LP310" s="20"/>
      <c r="LQ310" s="20"/>
      <c r="LR310" s="20"/>
      <c r="LS310" s="20"/>
      <c r="LT310" s="20"/>
      <c r="LU310" s="20"/>
      <c r="LV310" s="20"/>
      <c r="LW310" s="20"/>
      <c r="LX310" s="20"/>
      <c r="LY310" s="20"/>
      <c r="LZ310" s="20"/>
      <c r="MA310" s="20"/>
      <c r="MB310" s="20"/>
      <c r="MC310" s="20"/>
      <c r="MD310" s="20"/>
      <c r="ME310" s="20"/>
      <c r="MF310" s="20"/>
      <c r="MG310" s="20"/>
      <c r="MH310" s="20"/>
      <c r="MI310" s="20"/>
      <c r="MJ310" s="20"/>
      <c r="MK310" s="20"/>
      <c r="ML310" s="20"/>
      <c r="MM310" s="20"/>
      <c r="MN310" s="20"/>
      <c r="MO310" s="20"/>
      <c r="MP310" s="20"/>
      <c r="MQ310" s="20"/>
      <c r="MR310" s="20"/>
      <c r="MS310" s="20"/>
      <c r="MT310" s="20"/>
      <c r="MU310" s="20"/>
      <c r="MV310" s="20"/>
      <c r="MW310" s="20"/>
      <c r="MX310" s="20"/>
      <c r="MY310" s="20"/>
      <c r="MZ310" s="20"/>
      <c r="NA310" s="20"/>
      <c r="NB310" s="20"/>
      <c r="NC310" s="20"/>
      <c r="ND310" s="20"/>
      <c r="NE310" s="20"/>
      <c r="NF310" s="20"/>
      <c r="NG310" s="20"/>
      <c r="NH310" s="20"/>
      <c r="NI310" s="20"/>
      <c r="NJ310" s="20"/>
      <c r="NK310" s="147"/>
    </row>
    <row r="311" spans="1:375" x14ac:dyDescent="0.25">
      <c r="A311" s="62"/>
      <c r="B311" s="148" t="s">
        <v>152</v>
      </c>
      <c r="C311" s="149" t="str">
        <f>A147&amp;" / "&amp;C147</f>
        <v>1000 / Chase</v>
      </c>
      <c r="D311" s="150"/>
      <c r="E311" s="150"/>
      <c r="F311" s="150"/>
      <c r="G311" s="150"/>
      <c r="H311" s="150"/>
      <c r="I311" s="150"/>
      <c r="J311" s="150"/>
      <c r="K311" s="150"/>
      <c r="L311" s="150"/>
      <c r="M311" s="150"/>
      <c r="N311" s="150"/>
      <c r="O311" s="150"/>
      <c r="P311" s="150"/>
      <c r="Q311" s="150"/>
      <c r="R311" s="150"/>
      <c r="S311" s="150"/>
      <c r="T311" s="150"/>
      <c r="U311" s="150"/>
      <c r="V311" s="150"/>
      <c r="W311" s="150"/>
      <c r="X311" s="150"/>
      <c r="Y311" s="150"/>
      <c r="Z311" s="150"/>
      <c r="AA311" s="150"/>
      <c r="AB311" s="150"/>
      <c r="AC311" s="150"/>
      <c r="AD311" s="150"/>
      <c r="AE311" s="150"/>
      <c r="AF311" s="150"/>
      <c r="AG311" s="150"/>
      <c r="AH311" s="150"/>
      <c r="AI311" s="150"/>
      <c r="AJ311" s="150"/>
      <c r="AK311" s="150"/>
      <c r="AL311" s="150"/>
      <c r="AM311" s="150"/>
      <c r="AN311" s="150"/>
      <c r="AO311" s="150"/>
      <c r="AP311" s="150"/>
      <c r="AQ311" s="150"/>
      <c r="AR311" s="150"/>
      <c r="AS311" s="150"/>
      <c r="AT311" s="150"/>
      <c r="AU311" s="150"/>
      <c r="AV311" s="150"/>
      <c r="AW311" s="150"/>
      <c r="AX311" s="150"/>
      <c r="AY311" s="150"/>
      <c r="AZ311" s="150"/>
      <c r="BA311" s="150"/>
      <c r="BB311" s="150"/>
      <c r="BC311" s="150"/>
      <c r="BD311" s="150"/>
      <c r="BE311" s="150"/>
      <c r="BF311" s="150"/>
      <c r="BG311" s="150"/>
      <c r="BH311" s="150"/>
      <c r="BI311" s="150"/>
      <c r="BJ311" s="150"/>
      <c r="BK311" s="150"/>
      <c r="BL311" s="150"/>
      <c r="BM311" s="150"/>
      <c r="BN311" s="150"/>
      <c r="BO311" s="150"/>
      <c r="BP311" s="150"/>
      <c r="BQ311" s="150"/>
      <c r="BR311" s="150"/>
      <c r="BS311" s="150"/>
      <c r="BT311" s="150"/>
      <c r="BU311" s="150"/>
      <c r="BV311" s="150"/>
      <c r="BW311" s="150"/>
      <c r="BX311" s="150"/>
      <c r="BY311" s="150"/>
      <c r="BZ311" s="150"/>
      <c r="CA311" s="150"/>
      <c r="CB311" s="150"/>
      <c r="CC311" s="150"/>
      <c r="CD311" s="150"/>
      <c r="CE311" s="150"/>
      <c r="CF311" s="150"/>
      <c r="CG311" s="150"/>
      <c r="CH311" s="150"/>
      <c r="CI311" s="150"/>
      <c r="CJ311" s="150"/>
      <c r="CK311" s="150"/>
      <c r="CL311" s="150"/>
      <c r="CM311" s="150"/>
      <c r="CN311" s="150"/>
      <c r="CO311" s="150"/>
      <c r="CP311" s="150"/>
      <c r="CQ311" s="150"/>
      <c r="CR311" s="150"/>
      <c r="CS311" s="150"/>
      <c r="CT311" s="150"/>
      <c r="CU311" s="150"/>
      <c r="CV311" s="150"/>
      <c r="CW311" s="150"/>
      <c r="CX311" s="150"/>
      <c r="CY311" s="150"/>
      <c r="CZ311" s="150"/>
      <c r="DA311" s="150"/>
      <c r="DB311" s="150"/>
      <c r="DC311" s="150"/>
      <c r="DD311" s="150"/>
      <c r="DE311" s="150"/>
      <c r="DF311" s="150"/>
      <c r="DG311" s="150"/>
      <c r="DH311" s="150"/>
      <c r="DI311" s="150"/>
      <c r="DJ311" s="150"/>
      <c r="DK311" s="150"/>
      <c r="DL311" s="150"/>
      <c r="DM311" s="150"/>
      <c r="DN311" s="150"/>
      <c r="DO311" s="150"/>
      <c r="DP311" s="150"/>
      <c r="DQ311" s="150"/>
      <c r="DR311" s="150"/>
      <c r="DS311" s="150"/>
      <c r="DT311" s="150"/>
      <c r="DU311" s="150"/>
      <c r="DV311" s="150"/>
      <c r="DW311" s="150"/>
      <c r="DX311" s="150"/>
      <c r="DY311" s="150"/>
      <c r="DZ311" s="150"/>
      <c r="EA311" s="150"/>
      <c r="EB311" s="150"/>
      <c r="EC311" s="150"/>
      <c r="ED311" s="150"/>
      <c r="EE311" s="150"/>
      <c r="EF311" s="150"/>
      <c r="EG311" s="150"/>
      <c r="EH311" s="150"/>
      <c r="EI311" s="150"/>
      <c r="EJ311" s="150"/>
      <c r="EK311" s="150"/>
      <c r="EL311" s="150"/>
      <c r="EM311" s="150"/>
      <c r="EN311" s="150"/>
      <c r="EO311" s="150"/>
      <c r="EP311" s="150"/>
      <c r="EQ311" s="150"/>
      <c r="ER311" s="150"/>
      <c r="ES311" s="150"/>
      <c r="ET311" s="150"/>
      <c r="EU311" s="150"/>
      <c r="EV311" s="150"/>
      <c r="EW311" s="150"/>
      <c r="EX311" s="150"/>
      <c r="EY311" s="150"/>
      <c r="EZ311" s="150"/>
      <c r="FA311" s="150"/>
      <c r="FB311" s="150"/>
      <c r="FC311" s="150"/>
      <c r="FD311" s="150"/>
      <c r="FE311" s="150"/>
      <c r="FF311" s="150"/>
      <c r="FG311" s="150"/>
      <c r="FH311" s="150"/>
      <c r="FI311" s="150"/>
      <c r="FJ311" s="150"/>
      <c r="FK311" s="150"/>
      <c r="FL311" s="150"/>
      <c r="FM311" s="150"/>
      <c r="FN311" s="150"/>
      <c r="FO311" s="150"/>
      <c r="FP311" s="150"/>
      <c r="FQ311" s="150"/>
      <c r="FR311" s="150"/>
      <c r="FS311" s="150"/>
      <c r="FT311" s="150"/>
      <c r="FU311" s="150"/>
      <c r="FV311" s="150"/>
      <c r="FW311" s="150"/>
      <c r="FX311" s="150"/>
      <c r="FY311" s="150"/>
      <c r="FZ311" s="150"/>
      <c r="GA311" s="150"/>
      <c r="GB311" s="150"/>
      <c r="GC311" s="150"/>
      <c r="GD311" s="150"/>
      <c r="GE311" s="150"/>
      <c r="GF311" s="150"/>
      <c r="GG311" s="150"/>
      <c r="GH311" s="150"/>
      <c r="GI311" s="150"/>
      <c r="GJ311" s="150"/>
      <c r="GK311" s="150"/>
      <c r="GL311" s="150"/>
      <c r="GM311" s="150"/>
      <c r="GN311" s="150"/>
      <c r="GO311" s="150"/>
      <c r="GP311" s="150"/>
      <c r="GQ311" s="150"/>
      <c r="GR311" s="150"/>
      <c r="GS311" s="150"/>
      <c r="GT311" s="150"/>
      <c r="GU311" s="150"/>
      <c r="GV311" s="150"/>
      <c r="GW311" s="150"/>
      <c r="GX311" s="150"/>
      <c r="GY311" s="150"/>
      <c r="GZ311" s="150"/>
      <c r="HA311" s="150"/>
      <c r="HB311" s="150"/>
      <c r="HC311" s="150"/>
      <c r="HD311" s="150"/>
      <c r="HE311" s="150"/>
      <c r="HF311" s="150"/>
      <c r="HG311" s="150"/>
      <c r="HH311" s="150"/>
      <c r="HI311" s="150"/>
      <c r="HJ311" s="150"/>
      <c r="HK311" s="150"/>
      <c r="HL311" s="150"/>
      <c r="HM311" s="150"/>
      <c r="HN311" s="150"/>
      <c r="HO311" s="150"/>
      <c r="HP311" s="150"/>
      <c r="HQ311" s="150"/>
      <c r="HR311" s="150"/>
      <c r="HS311" s="150"/>
      <c r="HT311" s="150"/>
      <c r="HU311" s="150"/>
      <c r="HV311" s="150"/>
      <c r="HW311" s="150"/>
      <c r="HX311" s="150"/>
      <c r="HY311" s="150"/>
      <c r="HZ311" s="150"/>
      <c r="IA311" s="150"/>
      <c r="IB311" s="150"/>
      <c r="IC311" s="150"/>
      <c r="ID311" s="150"/>
      <c r="IE311" s="150"/>
      <c r="IF311" s="150"/>
      <c r="IG311" s="150"/>
      <c r="IH311" s="150"/>
      <c r="II311" s="150"/>
      <c r="IJ311" s="150"/>
      <c r="IK311" s="150"/>
      <c r="IL311" s="150"/>
      <c r="IM311" s="150"/>
      <c r="IN311" s="150"/>
      <c r="IO311" s="150"/>
      <c r="IP311" s="150"/>
      <c r="IQ311" s="150"/>
      <c r="IR311" s="150"/>
      <c r="IS311" s="150"/>
      <c r="IT311" s="150"/>
      <c r="IU311" s="150"/>
      <c r="IV311" s="150"/>
      <c r="IW311" s="150"/>
      <c r="IX311" s="150"/>
      <c r="IY311" s="150"/>
      <c r="IZ311" s="150"/>
      <c r="JA311" s="150"/>
      <c r="JB311" s="150"/>
      <c r="JC311" s="150"/>
      <c r="JD311" s="150"/>
      <c r="JE311" s="150"/>
      <c r="JF311" s="150"/>
      <c r="JG311" s="150"/>
      <c r="JH311" s="150"/>
      <c r="JI311" s="150"/>
      <c r="JJ311" s="150"/>
      <c r="JK311" s="150"/>
      <c r="JL311" s="150"/>
      <c r="JM311" s="150"/>
      <c r="JN311" s="150"/>
      <c r="JO311" s="150"/>
      <c r="JP311" s="150"/>
      <c r="JQ311" s="150"/>
      <c r="JR311" s="150"/>
      <c r="JS311" s="150"/>
      <c r="JT311" s="150"/>
      <c r="JU311" s="150"/>
      <c r="JV311" s="150"/>
      <c r="JW311" s="150"/>
      <c r="JX311" s="150"/>
      <c r="JY311" s="150"/>
      <c r="JZ311" s="150"/>
      <c r="KA311" s="150"/>
      <c r="KB311" s="150"/>
      <c r="KC311" s="150"/>
      <c r="KD311" s="150"/>
      <c r="KE311" s="150"/>
      <c r="KF311" s="150"/>
      <c r="KG311" s="150"/>
      <c r="KH311" s="150"/>
      <c r="KI311" s="150"/>
      <c r="KJ311" s="150"/>
      <c r="KK311" s="150"/>
      <c r="KL311" s="150"/>
      <c r="KM311" s="150"/>
      <c r="KN311" s="150"/>
      <c r="KO311" s="150"/>
      <c r="KP311" s="150"/>
      <c r="KQ311" s="150"/>
      <c r="KR311" s="150"/>
      <c r="KS311" s="150"/>
      <c r="KT311" s="150"/>
      <c r="KU311" s="150"/>
      <c r="KV311" s="150"/>
      <c r="KW311" s="150"/>
      <c r="KX311" s="150"/>
      <c r="KY311" s="150"/>
      <c r="KZ311" s="150"/>
      <c r="LA311" s="150"/>
      <c r="LB311" s="150"/>
      <c r="LC311" s="150"/>
      <c r="LD311" s="150"/>
      <c r="LE311" s="150"/>
      <c r="LF311" s="150"/>
      <c r="LG311" s="150"/>
      <c r="LH311" s="150"/>
      <c r="LI311" s="150"/>
      <c r="LJ311" s="150"/>
      <c r="LK311" s="150"/>
      <c r="LL311" s="150"/>
      <c r="LM311" s="150"/>
      <c r="LN311" s="150"/>
      <c r="LO311" s="150"/>
      <c r="LP311" s="150"/>
      <c r="LQ311" s="150"/>
      <c r="LR311" s="150"/>
      <c r="LS311" s="150"/>
      <c r="LT311" s="150"/>
      <c r="LU311" s="150"/>
      <c r="LV311" s="150"/>
      <c r="LW311" s="150"/>
      <c r="LX311" s="150"/>
      <c r="LY311" s="150"/>
      <c r="LZ311" s="150"/>
      <c r="MA311" s="150"/>
      <c r="MB311" s="150"/>
      <c r="MC311" s="150"/>
      <c r="MD311" s="150"/>
      <c r="ME311" s="150"/>
      <c r="MF311" s="150"/>
      <c r="MG311" s="150"/>
      <c r="MH311" s="150"/>
      <c r="MI311" s="150"/>
      <c r="MJ311" s="150"/>
      <c r="MK311" s="150"/>
      <c r="ML311" s="150"/>
      <c r="MM311" s="150"/>
      <c r="MN311" s="150"/>
      <c r="MO311" s="150"/>
      <c r="MP311" s="150"/>
      <c r="MQ311" s="150"/>
      <c r="MR311" s="150"/>
      <c r="MS311" s="150"/>
      <c r="MT311" s="150"/>
      <c r="MU311" s="150"/>
      <c r="MV311" s="150"/>
      <c r="MW311" s="150"/>
      <c r="MX311" s="150"/>
      <c r="MY311" s="150"/>
      <c r="MZ311" s="150"/>
      <c r="NA311" s="150"/>
      <c r="NB311" s="150"/>
      <c r="NC311" s="150"/>
      <c r="ND311" s="150"/>
      <c r="NE311" s="150"/>
      <c r="NF311" s="150"/>
      <c r="NG311" s="150"/>
      <c r="NH311" s="150"/>
      <c r="NI311" s="150"/>
      <c r="NJ311" s="150"/>
      <c r="NK311" s="151"/>
    </row>
    <row r="312" spans="1:375" x14ac:dyDescent="0.25">
      <c r="A312" s="152">
        <f>SUM(D312:NK312)</f>
        <v>1004470.2450197162</v>
      </c>
      <c r="B312" s="48" t="s">
        <v>153</v>
      </c>
      <c r="C312" s="153" t="s">
        <v>137</v>
      </c>
      <c r="D312" s="154">
        <f t="array" ref="D312">IFERROR(INDEX($N147:$N161,MATCH(1,IF($L147:$L161&lt;=D$165,IF($M147:$M161&gt;=D$165,1)),0))*$B147/12,0)</f>
        <v>4520.833333333333</v>
      </c>
      <c r="E312" s="154">
        <f t="array" ref="E312">IFERROR(INDEX($N147:$N161,MATCH(1,IF($L147:$L161&lt;=E$165,IF($M147:$M161&gt;=E$165,1)),0))*$B147/12,0)</f>
        <v>4520.833333333333</v>
      </c>
      <c r="F312" s="154">
        <f t="array" ref="F312">IFERROR(INDEX($N147:$N161,MATCH(1,IF($L147:$L161&lt;=F$165,IF($M147:$M161&gt;=F$165,1)),0))*$B147/12,0)</f>
        <v>4520.833333333333</v>
      </c>
      <c r="G312" s="154">
        <f t="array" ref="G312">IFERROR(INDEX($N147:$N161,MATCH(1,IF($L147:$L161&lt;=G$165,IF($M147:$M161&gt;=G$165,1)),0))*$B147/12,0)</f>
        <v>4520.833333333333</v>
      </c>
      <c r="H312" s="154">
        <f t="array" ref="H312">IFERROR(INDEX($N147:$N161,MATCH(1,IF($L147:$L161&lt;=H$165,IF($M147:$M161&gt;=H$165,1)),0))*$B147/12,0)</f>
        <v>4520.833333333333</v>
      </c>
      <c r="I312" s="154">
        <f t="array" ref="I312">IFERROR(INDEX($N147:$N161,MATCH(1,IF($L147:$L161&lt;=I$165,IF($M147:$M161&gt;=I$165,1)),0))*$B147/12,0)</f>
        <v>4520.833333333333</v>
      </c>
      <c r="J312" s="154">
        <f t="array" ref="J312">IFERROR(INDEX($N147:$N161,MATCH(1,IF($L147:$L161&lt;=J$165,IF($M147:$M161&gt;=J$165,1)),0))*$B147/12,0)</f>
        <v>4520.833333333333</v>
      </c>
      <c r="K312" s="154">
        <f t="array" ref="K312">IFERROR(INDEX($N147:$N161,MATCH(1,IF($L147:$L161&lt;=K$165,IF($M147:$M161&gt;=K$165,1)),0))*$B147/12,0)</f>
        <v>4520.833333333333</v>
      </c>
      <c r="L312" s="154">
        <f t="array" ref="L312">IFERROR(INDEX($N147:$N161,MATCH(1,IF($L147:$L161&lt;=L$165,IF($M147:$M161&gt;=L$165,1)),0))*$B147/12,0)</f>
        <v>4520.833333333333</v>
      </c>
      <c r="M312" s="154">
        <f t="array" ref="M312">IFERROR(INDEX($N147:$N161,MATCH(1,IF($L147:$L161&lt;=M$165,IF($M147:$M161&gt;=M$165,1)),0))*$B147/12,0)</f>
        <v>4520.833333333333</v>
      </c>
      <c r="N312" s="154">
        <f t="array" ref="N312">IFERROR(INDEX($N147:$N161,MATCH(1,IF($L147:$L161&lt;=N$165,IF($M147:$M161&gt;=N$165,1)),0))*$B147/12,0)</f>
        <v>4520.833333333333</v>
      </c>
      <c r="O312" s="154">
        <f t="array" ref="O312">IFERROR(INDEX($N147:$N161,MATCH(1,IF($L147:$L161&lt;=O$165,IF($M147:$M161&gt;=O$165,1)),0))*$B147/12,0)</f>
        <v>4656.458333333333</v>
      </c>
      <c r="P312" s="154">
        <f t="array" ref="P312">IFERROR(INDEX($N147:$N161,MATCH(1,IF($L147:$L161&lt;=P$165,IF($M147:$M161&gt;=P$165,1)),0))*$B147/12,0)</f>
        <v>4656.458333333333</v>
      </c>
      <c r="Q312" s="154">
        <f t="array" ref="Q312">IFERROR(INDEX($N147:$N161,MATCH(1,IF($L147:$L161&lt;=Q$165,IF($M147:$M161&gt;=Q$165,1)),0))*$B147/12,0)</f>
        <v>4656.458333333333</v>
      </c>
      <c r="R312" s="154">
        <f t="array" ref="R312">IFERROR(INDEX($N147:$N161,MATCH(1,IF($L147:$L161&lt;=R$165,IF($M147:$M161&gt;=R$165,1)),0))*$B147/12,0)</f>
        <v>4656.458333333333</v>
      </c>
      <c r="S312" s="154">
        <f t="array" ref="S312">IFERROR(INDEX($N147:$N161,MATCH(1,IF($L147:$L161&lt;=S$165,IF($M147:$M161&gt;=S$165,1)),0))*$B147/12,0)</f>
        <v>4656.458333333333</v>
      </c>
      <c r="T312" s="154">
        <f t="array" ref="T312">IFERROR(INDEX($N147:$N161,MATCH(1,IF($L147:$L161&lt;=T$165,IF($M147:$M161&gt;=T$165,1)),0))*$B147/12,0)</f>
        <v>4656.458333333333</v>
      </c>
      <c r="U312" s="154">
        <f t="array" ref="U312">IFERROR(INDEX($N147:$N161,MATCH(1,IF($L147:$L161&lt;=U$165,IF($M147:$M161&gt;=U$165,1)),0))*$B147/12,0)</f>
        <v>4656.458333333333</v>
      </c>
      <c r="V312" s="154">
        <f t="array" ref="V312">IFERROR(INDEX($N147:$N161,MATCH(1,IF($L147:$L161&lt;=V$165,IF($M147:$M161&gt;=V$165,1)),0))*$B147/12,0)</f>
        <v>4656.458333333333</v>
      </c>
      <c r="W312" s="154">
        <f t="array" ref="W312">IFERROR(INDEX($N147:$N161,MATCH(1,IF($L147:$L161&lt;=W$165,IF($M147:$M161&gt;=W$165,1)),0))*$B147/12,0)</f>
        <v>4656.458333333333</v>
      </c>
      <c r="X312" s="154">
        <f t="array" ref="X312">IFERROR(INDEX($N147:$N161,MATCH(1,IF($L147:$L161&lt;=X$165,IF($M147:$M161&gt;=X$165,1)),0))*$B147/12,0)</f>
        <v>4656.458333333333</v>
      </c>
      <c r="Y312" s="154">
        <f t="array" ref="Y312">IFERROR(INDEX($N147:$N161,MATCH(1,IF($L147:$L161&lt;=Y$165,IF($M147:$M161&gt;=Y$165,1)),0))*$B147/12,0)</f>
        <v>4656.458333333333</v>
      </c>
      <c r="Z312" s="154">
        <f t="array" ref="Z312">IFERROR(INDEX($N147:$N161,MATCH(1,IF($L147:$L161&lt;=Z$165,IF($M147:$M161&gt;=Z$165,1)),0))*$B147/12,0)</f>
        <v>4656.458333333333</v>
      </c>
      <c r="AA312" s="154">
        <f t="array" ref="AA312">IFERROR(INDEX($N147:$N161,MATCH(1,IF($L147:$L161&lt;=AA$165,IF($M147:$M161&gt;=AA$165,1)),0))*$B147/12,0)</f>
        <v>4796.1520833333334</v>
      </c>
      <c r="AB312" s="154">
        <f t="array" ref="AB312">IFERROR(INDEX($N147:$N161,MATCH(1,IF($L147:$L161&lt;=AB$165,IF($M147:$M161&gt;=AB$165,1)),0))*$B147/12,0)</f>
        <v>4796.1520833333334</v>
      </c>
      <c r="AC312" s="154">
        <f t="array" ref="AC312">IFERROR(INDEX($N147:$N161,MATCH(1,IF($L147:$L161&lt;=AC$165,IF($M147:$M161&gt;=AC$165,1)),0))*$B147/12,0)</f>
        <v>4796.1520833333334</v>
      </c>
      <c r="AD312" s="154">
        <f t="array" ref="AD312">IFERROR(INDEX($N147:$N161,MATCH(1,IF($L147:$L161&lt;=AD$165,IF($M147:$M161&gt;=AD$165,1)),0))*$B147/12,0)</f>
        <v>4796.1520833333334</v>
      </c>
      <c r="AE312" s="154">
        <f t="array" ref="AE312">IFERROR(INDEX($N147:$N161,MATCH(1,IF($L147:$L161&lt;=AE$165,IF($M147:$M161&gt;=AE$165,1)),0))*$B147/12,0)</f>
        <v>4796.1520833333334</v>
      </c>
      <c r="AF312" s="154">
        <f t="array" ref="AF312">IFERROR(INDEX($N147:$N161,MATCH(1,IF($L147:$L161&lt;=AF$165,IF($M147:$M161&gt;=AF$165,1)),0))*$B147/12,0)</f>
        <v>4796.1520833333334</v>
      </c>
      <c r="AG312" s="154">
        <f t="array" ref="AG312">IFERROR(INDEX($N147:$N161,MATCH(1,IF($L147:$L161&lt;=AG$165,IF($M147:$M161&gt;=AG$165,1)),0))*$B147/12,0)</f>
        <v>4796.1520833333334</v>
      </c>
      <c r="AH312" s="154">
        <f t="array" ref="AH312">IFERROR(INDEX($N147:$N161,MATCH(1,IF($L147:$L161&lt;=AH$165,IF($M147:$M161&gt;=AH$165,1)),0))*$B147/12,0)</f>
        <v>4796.1520833333334</v>
      </c>
      <c r="AI312" s="154">
        <f t="array" ref="AI312">IFERROR(INDEX($N147:$N161,MATCH(1,IF($L147:$L161&lt;=AI$165,IF($M147:$M161&gt;=AI$165,1)),0))*$B147/12,0)</f>
        <v>4796.1520833333334</v>
      </c>
      <c r="AJ312" s="154">
        <f t="array" ref="AJ312">IFERROR(INDEX($N147:$N161,MATCH(1,IF($L147:$L161&lt;=AJ$165,IF($M147:$M161&gt;=AJ$165,1)),0))*$B147/12,0)</f>
        <v>4796.1520833333334</v>
      </c>
      <c r="AK312" s="154">
        <f t="array" ref="AK312">IFERROR(INDEX($N147:$N161,MATCH(1,IF($L147:$L161&lt;=AK$165,IF($M147:$M161&gt;=AK$165,1)),0))*$B147/12,0)</f>
        <v>4796.1520833333334</v>
      </c>
      <c r="AL312" s="154">
        <f t="array" ref="AL312">IFERROR(INDEX($N147:$N161,MATCH(1,IF($L147:$L161&lt;=AL$165,IF($M147:$M161&gt;=AL$165,1)),0))*$B147/12,0)</f>
        <v>4796.1520833333334</v>
      </c>
      <c r="AM312" s="154">
        <f t="array" ref="AM312">IFERROR(INDEX($N147:$N161,MATCH(1,IF($L147:$L161&lt;=AM$165,IF($M147:$M161&gt;=AM$165,1)),0))*$B147/12,0)</f>
        <v>4940.0366458333338</v>
      </c>
      <c r="AN312" s="154">
        <f t="array" ref="AN312">IFERROR(INDEX($N147:$N161,MATCH(1,IF($L147:$L161&lt;=AN$165,IF($M147:$M161&gt;=AN$165,1)),0))*$B147/12,0)</f>
        <v>4940.0366458333338</v>
      </c>
      <c r="AO312" s="154">
        <f t="array" ref="AO312">IFERROR(INDEX($N147:$N161,MATCH(1,IF($L147:$L161&lt;=AO$165,IF($M147:$M161&gt;=AO$165,1)),0))*$B147/12,0)</f>
        <v>4940.0366458333338</v>
      </c>
      <c r="AP312" s="154">
        <f t="array" ref="AP312">IFERROR(INDEX($N147:$N161,MATCH(1,IF($L147:$L161&lt;=AP$165,IF($M147:$M161&gt;=AP$165,1)),0))*$B147/12,0)</f>
        <v>4940.0366458333338</v>
      </c>
      <c r="AQ312" s="154">
        <f t="array" ref="AQ312">IFERROR(INDEX($N147:$N161,MATCH(1,IF($L147:$L161&lt;=AQ$165,IF($M147:$M161&gt;=AQ$165,1)),0))*$B147/12,0)</f>
        <v>4940.0366458333338</v>
      </c>
      <c r="AR312" s="154">
        <f t="array" ref="AR312">IFERROR(INDEX($N147:$N161,MATCH(1,IF($L147:$L161&lt;=AR$165,IF($M147:$M161&gt;=AR$165,1)),0))*$B147/12,0)</f>
        <v>4940.0366458333338</v>
      </c>
      <c r="AS312" s="154">
        <f t="array" ref="AS312">IFERROR(INDEX($N147:$N161,MATCH(1,IF($L147:$L161&lt;=AS$165,IF($M147:$M161&gt;=AS$165,1)),0))*$B147/12,0)</f>
        <v>4940.0366458333338</v>
      </c>
      <c r="AT312" s="154">
        <f t="array" ref="AT312">IFERROR(INDEX($N147:$N161,MATCH(1,IF($L147:$L161&lt;=AT$165,IF($M147:$M161&gt;=AT$165,1)),0))*$B147/12,0)</f>
        <v>4940.0366458333338</v>
      </c>
      <c r="AU312" s="154">
        <f t="array" ref="AU312">IFERROR(INDEX($N147:$N161,MATCH(1,IF($L147:$L161&lt;=AU$165,IF($M147:$M161&gt;=AU$165,1)),0))*$B147/12,0)</f>
        <v>4940.0366458333338</v>
      </c>
      <c r="AV312" s="154">
        <f t="array" ref="AV312">IFERROR(INDEX($N147:$N161,MATCH(1,IF($L147:$L161&lt;=AV$165,IF($M147:$M161&gt;=AV$165,1)),0))*$B147/12,0)</f>
        <v>4940.0366458333338</v>
      </c>
      <c r="AW312" s="154">
        <f t="array" ref="AW312">IFERROR(INDEX($N147:$N161,MATCH(1,IF($L147:$L161&lt;=AW$165,IF($M147:$M161&gt;=AW$165,1)),0))*$B147/12,0)</f>
        <v>4940.0366458333338</v>
      </c>
      <c r="AX312" s="154">
        <f t="array" ref="AX312">IFERROR(INDEX($N147:$N161,MATCH(1,IF($L147:$L161&lt;=AX$165,IF($M147:$M161&gt;=AX$165,1)),0))*$B147/12,0)</f>
        <v>4940.0366458333338</v>
      </c>
      <c r="AY312" s="154">
        <f t="array" ref="AY312">IFERROR(INDEX($N147:$N161,MATCH(1,IF($L147:$L161&lt;=AY$165,IF($M147:$M161&gt;=AY$165,1)),0))*$B147/12,0)</f>
        <v>5088.2377452083338</v>
      </c>
      <c r="AZ312" s="154">
        <f t="array" ref="AZ312">IFERROR(INDEX($N147:$N161,MATCH(1,IF($L147:$L161&lt;=AZ$165,IF($M147:$M161&gt;=AZ$165,1)),0))*$B147/12,0)</f>
        <v>5088.2377452083338</v>
      </c>
      <c r="BA312" s="154">
        <f t="array" ref="BA312">IFERROR(INDEX($N147:$N161,MATCH(1,IF($L147:$L161&lt;=BA$165,IF($M147:$M161&gt;=BA$165,1)),0))*$B147/12,0)</f>
        <v>5088.2377452083338</v>
      </c>
      <c r="BB312" s="154">
        <f t="array" ref="BB312">IFERROR(INDEX($N147:$N161,MATCH(1,IF($L147:$L161&lt;=BB$165,IF($M147:$M161&gt;=BB$165,1)),0))*$B147/12,0)</f>
        <v>5088.2377452083338</v>
      </c>
      <c r="BC312" s="154">
        <f t="array" ref="BC312">IFERROR(INDEX($N147:$N161,MATCH(1,IF($L147:$L161&lt;=BC$165,IF($M147:$M161&gt;=BC$165,1)),0))*$B147/12,0)</f>
        <v>5088.2377452083338</v>
      </c>
      <c r="BD312" s="154">
        <f t="array" ref="BD312">IFERROR(INDEX($N147:$N161,MATCH(1,IF($L147:$L161&lt;=BD$165,IF($M147:$M161&gt;=BD$165,1)),0))*$B147/12,0)</f>
        <v>5088.2377452083338</v>
      </c>
      <c r="BE312" s="154">
        <f t="array" ref="BE312">IFERROR(INDEX($N147:$N161,MATCH(1,IF($L147:$L161&lt;=BE$165,IF($M147:$M161&gt;=BE$165,1)),0))*$B147/12,0)</f>
        <v>5088.2377452083338</v>
      </c>
      <c r="BF312" s="154">
        <f t="array" ref="BF312">IFERROR(INDEX($N147:$N161,MATCH(1,IF($L147:$L161&lt;=BF$165,IF($M147:$M161&gt;=BF$165,1)),0))*$B147/12,0)</f>
        <v>5088.2377452083338</v>
      </c>
      <c r="BG312" s="154">
        <f t="array" ref="BG312">IFERROR(INDEX($N147:$N161,MATCH(1,IF($L147:$L161&lt;=BG$165,IF($M147:$M161&gt;=BG$165,1)),0))*$B147/12,0)</f>
        <v>5088.2377452083338</v>
      </c>
      <c r="BH312" s="154">
        <f t="array" ref="BH312">IFERROR(INDEX($N147:$N161,MATCH(1,IF($L147:$L161&lt;=BH$165,IF($M147:$M161&gt;=BH$165,1)),0))*$B147/12,0)</f>
        <v>5088.2377452083338</v>
      </c>
      <c r="BI312" s="154">
        <f t="array" ref="BI312">IFERROR(INDEX($N147:$N161,MATCH(1,IF($L147:$L161&lt;=BI$165,IF($M147:$M161&gt;=BI$165,1)),0))*$B147/12,0)</f>
        <v>5088.2377452083338</v>
      </c>
      <c r="BJ312" s="154">
        <f t="array" ref="BJ312">IFERROR(INDEX($N147:$N161,MATCH(1,IF($L147:$L161&lt;=BJ$165,IF($M147:$M161&gt;=BJ$165,1)),0))*$B147/12,0)</f>
        <v>5088.2377452083338</v>
      </c>
      <c r="BK312" s="154">
        <f t="array" ref="BK312">IFERROR(INDEX($N147:$N161,MATCH(1,IF($L147:$L161&lt;=BK$165,IF($M147:$M161&gt;=BK$165,1)),0))*$B147/12,0)</f>
        <v>5240.8848775645847</v>
      </c>
      <c r="BL312" s="154">
        <f t="array" ref="BL312">IFERROR(INDEX($N147:$N161,MATCH(1,IF($L147:$L161&lt;=BL$165,IF($M147:$M161&gt;=BL$165,1)),0))*$B147/12,0)</f>
        <v>5240.8848775645847</v>
      </c>
      <c r="BM312" s="154">
        <f t="array" ref="BM312">IFERROR(INDEX($N147:$N161,MATCH(1,IF($L147:$L161&lt;=BM$165,IF($M147:$M161&gt;=BM$165,1)),0))*$B147/12,0)</f>
        <v>5240.8848775645847</v>
      </c>
      <c r="BN312" s="154">
        <f t="array" ref="BN312">IFERROR(INDEX($N147:$N161,MATCH(1,IF($L147:$L161&lt;=BN$165,IF($M147:$M161&gt;=BN$165,1)),0))*$B147/12,0)</f>
        <v>5240.8848775645847</v>
      </c>
      <c r="BO312" s="154">
        <f t="array" ref="BO312">IFERROR(INDEX($N147:$N161,MATCH(1,IF($L147:$L161&lt;=BO$165,IF($M147:$M161&gt;=BO$165,1)),0))*$B147/12,0)</f>
        <v>5240.8848775645847</v>
      </c>
      <c r="BP312" s="154">
        <f t="array" ref="BP312">IFERROR(INDEX($N147:$N161,MATCH(1,IF($L147:$L161&lt;=BP$165,IF($M147:$M161&gt;=BP$165,1)),0))*$B147/12,0)</f>
        <v>5240.8848775645847</v>
      </c>
      <c r="BQ312" s="154">
        <f t="array" ref="BQ312">IFERROR(INDEX($N147:$N161,MATCH(1,IF($L147:$L161&lt;=BQ$165,IF($M147:$M161&gt;=BQ$165,1)),0))*$B147/12,0)</f>
        <v>5240.8848775645847</v>
      </c>
      <c r="BR312" s="154">
        <f t="array" ref="BR312">IFERROR(INDEX($N147:$N161,MATCH(1,IF($L147:$L161&lt;=BR$165,IF($M147:$M161&gt;=BR$165,1)),0))*$B147/12,0)</f>
        <v>5240.8848775645847</v>
      </c>
      <c r="BS312" s="154">
        <f t="array" ref="BS312">IFERROR(INDEX($N147:$N161,MATCH(1,IF($L147:$L161&lt;=BS$165,IF($M147:$M161&gt;=BS$165,1)),0))*$B147/12,0)</f>
        <v>5240.8848775645847</v>
      </c>
      <c r="BT312" s="154">
        <f t="array" ref="BT312">IFERROR(INDEX($N147:$N161,MATCH(1,IF($L147:$L161&lt;=BT$165,IF($M147:$M161&gt;=BT$165,1)),0))*$B147/12,0)</f>
        <v>5240.8848775645847</v>
      </c>
      <c r="BU312" s="154">
        <f t="array" ref="BU312">IFERROR(INDEX($N147:$N161,MATCH(1,IF($L147:$L161&lt;=BU$165,IF($M147:$M161&gt;=BU$165,1)),0))*$B147/12,0)</f>
        <v>5240.8848775645847</v>
      </c>
      <c r="BV312" s="154">
        <f t="array" ref="BV312">IFERROR(INDEX($N147:$N161,MATCH(1,IF($L147:$L161&lt;=BV$165,IF($M147:$M161&gt;=BV$165,1)),0))*$B147/12,0)</f>
        <v>5240.8848775645847</v>
      </c>
      <c r="BW312" s="154">
        <f t="array" ref="BW312">IFERROR(INDEX($N147:$N161,MATCH(1,IF($L147:$L161&lt;=BW$165,IF($M147:$M161&gt;=BW$165,1)),0))*$B147/12,0)</f>
        <v>5398.1114238915225</v>
      </c>
      <c r="BX312" s="154">
        <f t="array" ref="BX312">IFERROR(INDEX($N147:$N161,MATCH(1,IF($L147:$L161&lt;=BX$165,IF($M147:$M161&gt;=BX$165,1)),0))*$B147/12,0)</f>
        <v>5398.1114238915225</v>
      </c>
      <c r="BY312" s="154">
        <f t="array" ref="BY312">IFERROR(INDEX($N147:$N161,MATCH(1,IF($L147:$L161&lt;=BY$165,IF($M147:$M161&gt;=BY$165,1)),0))*$B147/12,0)</f>
        <v>5398.1114238915225</v>
      </c>
      <c r="BZ312" s="154">
        <f t="array" ref="BZ312">IFERROR(INDEX($N147:$N161,MATCH(1,IF($L147:$L161&lt;=BZ$165,IF($M147:$M161&gt;=BZ$165,1)),0))*$B147/12,0)</f>
        <v>5398.1114238915225</v>
      </c>
      <c r="CA312" s="154">
        <f t="array" ref="CA312">IFERROR(INDEX($N147:$N161,MATCH(1,IF($L147:$L161&lt;=CA$165,IF($M147:$M161&gt;=CA$165,1)),0))*$B147/12,0)</f>
        <v>5398.1114238915225</v>
      </c>
      <c r="CB312" s="154">
        <f t="array" ref="CB312">IFERROR(INDEX($N147:$N161,MATCH(1,IF($L147:$L161&lt;=CB$165,IF($M147:$M161&gt;=CB$165,1)),0))*$B147/12,0)</f>
        <v>5398.1114238915225</v>
      </c>
      <c r="CC312" s="154">
        <f t="array" ref="CC312">IFERROR(INDEX($N147:$N161,MATCH(1,IF($L147:$L161&lt;=CC$165,IF($M147:$M161&gt;=CC$165,1)),0))*$B147/12,0)</f>
        <v>5398.1114238915225</v>
      </c>
      <c r="CD312" s="154">
        <f t="array" ref="CD312">IFERROR(INDEX($N147:$N161,MATCH(1,IF($L147:$L161&lt;=CD$165,IF($M147:$M161&gt;=CD$165,1)),0))*$B147/12,0)</f>
        <v>5398.1114238915225</v>
      </c>
      <c r="CE312" s="154">
        <f t="array" ref="CE312">IFERROR(INDEX($N147:$N161,MATCH(1,IF($L147:$L161&lt;=CE$165,IF($M147:$M161&gt;=CE$165,1)),0))*$B147/12,0)</f>
        <v>5398.1114238915225</v>
      </c>
      <c r="CF312" s="154">
        <f t="array" ref="CF312">IFERROR(INDEX($N147:$N161,MATCH(1,IF($L147:$L161&lt;=CF$165,IF($M147:$M161&gt;=CF$165,1)),0))*$B147/12,0)</f>
        <v>5398.1114238915225</v>
      </c>
      <c r="CG312" s="154">
        <f t="array" ref="CG312">IFERROR(INDEX($N147:$N161,MATCH(1,IF($L147:$L161&lt;=CG$165,IF($M147:$M161&gt;=CG$165,1)),0))*$B147/12,0)</f>
        <v>5398.1114238915225</v>
      </c>
      <c r="CH312" s="154">
        <f t="array" ref="CH312">IFERROR(INDEX($N147:$N161,MATCH(1,IF($L147:$L161&lt;=CH$165,IF($M147:$M161&gt;=CH$165,1)),0))*$B147/12,0)</f>
        <v>5398.1114238915225</v>
      </c>
      <c r="CI312" s="154">
        <f t="array" ref="CI312">IFERROR(INDEX($N147:$N161,MATCH(1,IF($L147:$L161&lt;=CI$165,IF($M147:$M161&gt;=CI$165,1)),0))*$B147/12,0)</f>
        <v>5560.0547666082684</v>
      </c>
      <c r="CJ312" s="154">
        <f t="array" ref="CJ312">IFERROR(INDEX($N147:$N161,MATCH(1,IF($L147:$L161&lt;=CJ$165,IF($M147:$M161&gt;=CJ$165,1)),0))*$B147/12,0)</f>
        <v>5560.0547666082684</v>
      </c>
      <c r="CK312" s="154">
        <f t="array" ref="CK312">IFERROR(INDEX($N147:$N161,MATCH(1,IF($L147:$L161&lt;=CK$165,IF($M147:$M161&gt;=CK$165,1)),0))*$B147/12,0)</f>
        <v>5560.0547666082684</v>
      </c>
      <c r="CL312" s="154">
        <f t="array" ref="CL312">IFERROR(INDEX($N147:$N161,MATCH(1,IF($L147:$L161&lt;=CL$165,IF($M147:$M161&gt;=CL$165,1)),0))*$B147/12,0)</f>
        <v>5560.0547666082684</v>
      </c>
      <c r="CM312" s="154">
        <f t="array" ref="CM312">IFERROR(INDEX($N147:$N161,MATCH(1,IF($L147:$L161&lt;=CM$165,IF($M147:$M161&gt;=CM$165,1)),0))*$B147/12,0)</f>
        <v>5560.0547666082684</v>
      </c>
      <c r="CN312" s="154">
        <f t="array" ref="CN312">IFERROR(INDEX($N147:$N161,MATCH(1,IF($L147:$L161&lt;=CN$165,IF($M147:$M161&gt;=CN$165,1)),0))*$B147/12,0)</f>
        <v>5560.0547666082684</v>
      </c>
      <c r="CO312" s="154">
        <f t="array" ref="CO312">IFERROR(INDEX($N147:$N161,MATCH(1,IF($L147:$L161&lt;=CO$165,IF($M147:$M161&gt;=CO$165,1)),0))*$B147/12,0)</f>
        <v>5560.0547666082684</v>
      </c>
      <c r="CP312" s="154">
        <f t="array" ref="CP312">IFERROR(INDEX($N147:$N161,MATCH(1,IF($L147:$L161&lt;=CP$165,IF($M147:$M161&gt;=CP$165,1)),0))*$B147/12,0)</f>
        <v>5560.0547666082684</v>
      </c>
      <c r="CQ312" s="154">
        <f t="array" ref="CQ312">IFERROR(INDEX($N147:$N161,MATCH(1,IF($L147:$L161&lt;=CQ$165,IF($M147:$M161&gt;=CQ$165,1)),0))*$B147/12,0)</f>
        <v>5560.0547666082684</v>
      </c>
      <c r="CR312" s="154">
        <f t="array" ref="CR312">IFERROR(INDEX($N147:$N161,MATCH(1,IF($L147:$L161&lt;=CR$165,IF($M147:$M161&gt;=CR$165,1)),0))*$B147/12,0)</f>
        <v>5560.0547666082684</v>
      </c>
      <c r="CS312" s="154">
        <f t="array" ref="CS312">IFERROR(INDEX($N147:$N161,MATCH(1,IF($L147:$L161&lt;=CS$165,IF($M147:$M161&gt;=CS$165,1)),0))*$B147/12,0)</f>
        <v>5560.0547666082684</v>
      </c>
      <c r="CT312" s="154">
        <f t="array" ref="CT312">IFERROR(INDEX($N147:$N161,MATCH(1,IF($L147:$L161&lt;=CT$165,IF($M147:$M161&gt;=CT$165,1)),0))*$B147/12,0)</f>
        <v>5560.0547666082684</v>
      </c>
      <c r="CU312" s="154">
        <f t="array" ref="CU312">IFERROR(INDEX($N147:$N161,MATCH(1,IF($L147:$L161&lt;=CU$165,IF($M147:$M161&gt;=CU$165,1)),0))*$B147/12,0)</f>
        <v>5726.8564096065165</v>
      </c>
      <c r="CV312" s="154">
        <f t="array" ref="CV312">IFERROR(INDEX($N147:$N161,MATCH(1,IF($L147:$L161&lt;=CV$165,IF($M147:$M161&gt;=CV$165,1)),0))*$B147/12,0)</f>
        <v>5726.8564096065165</v>
      </c>
      <c r="CW312" s="154">
        <f t="array" ref="CW312">IFERROR(INDEX($N147:$N161,MATCH(1,IF($L147:$L161&lt;=CW$165,IF($M147:$M161&gt;=CW$165,1)),0))*$B147/12,0)</f>
        <v>5726.8564096065165</v>
      </c>
      <c r="CX312" s="154">
        <f t="array" ref="CX312">IFERROR(INDEX($N147:$N161,MATCH(1,IF($L147:$L161&lt;=CX$165,IF($M147:$M161&gt;=CX$165,1)),0))*$B147/12,0)</f>
        <v>5726.8564096065165</v>
      </c>
      <c r="CY312" s="154">
        <f t="array" ref="CY312">IFERROR(INDEX($N147:$N161,MATCH(1,IF($L147:$L161&lt;=CY$165,IF($M147:$M161&gt;=CY$165,1)),0))*$B147/12,0)</f>
        <v>5726.8564096065165</v>
      </c>
      <c r="CZ312" s="154">
        <f t="array" ref="CZ312">IFERROR(INDEX($N147:$N161,MATCH(1,IF($L147:$L161&lt;=CZ$165,IF($M147:$M161&gt;=CZ$165,1)),0))*$B147/12,0)</f>
        <v>5726.8564096065165</v>
      </c>
      <c r="DA312" s="154">
        <f t="array" ref="DA312">IFERROR(INDEX($N147:$N161,MATCH(1,IF($L147:$L161&lt;=DA$165,IF($M147:$M161&gt;=DA$165,1)),0))*$B147/12,0)</f>
        <v>5726.8564096065165</v>
      </c>
      <c r="DB312" s="154">
        <f t="array" ref="DB312">IFERROR(INDEX($N147:$N161,MATCH(1,IF($L147:$L161&lt;=DB$165,IF($M147:$M161&gt;=DB$165,1)),0))*$B147/12,0)</f>
        <v>5726.8564096065165</v>
      </c>
      <c r="DC312" s="154">
        <f t="array" ref="DC312">IFERROR(INDEX($N147:$N161,MATCH(1,IF($L147:$L161&lt;=DC$165,IF($M147:$M161&gt;=DC$165,1)),0))*$B147/12,0)</f>
        <v>5726.8564096065165</v>
      </c>
      <c r="DD312" s="154">
        <f t="array" ref="DD312">IFERROR(INDEX($N147:$N161,MATCH(1,IF($L147:$L161&lt;=DD$165,IF($M147:$M161&gt;=DD$165,1)),0))*$B147/12,0)</f>
        <v>5726.8564096065165</v>
      </c>
      <c r="DE312" s="154">
        <f t="array" ref="DE312">IFERROR(INDEX($N147:$N161,MATCH(1,IF($L147:$L161&lt;=DE$165,IF($M147:$M161&gt;=DE$165,1)),0))*$B147/12,0)</f>
        <v>5726.8564096065165</v>
      </c>
      <c r="DF312" s="154">
        <f t="array" ref="DF312">IFERROR(INDEX($N147:$N161,MATCH(1,IF($L147:$L161&lt;=DF$165,IF($M147:$M161&gt;=DF$165,1)),0))*$B147/12,0)</f>
        <v>5726.8564096065165</v>
      </c>
      <c r="DG312" s="154">
        <f t="array" ref="DG312">IFERROR(INDEX($N147:$N161,MATCH(1,IF($L147:$L161&lt;=DG$165,IF($M147:$M161&gt;=DG$165,1)),0))*$B147/12,0)</f>
        <v>5898.6621018947117</v>
      </c>
      <c r="DH312" s="154">
        <f t="array" ref="DH312">IFERROR(INDEX($N147:$N161,MATCH(1,IF($L147:$L161&lt;=DH$165,IF($M147:$M161&gt;=DH$165,1)),0))*$B147/12,0)</f>
        <v>5898.6621018947117</v>
      </c>
      <c r="DI312" s="154">
        <f t="array" ref="DI312">IFERROR(INDEX($N147:$N161,MATCH(1,IF($L147:$L161&lt;=DI$165,IF($M147:$M161&gt;=DI$165,1)),0))*$B147/12,0)</f>
        <v>5898.6621018947117</v>
      </c>
      <c r="DJ312" s="154">
        <f t="array" ref="DJ312">IFERROR(INDEX($N147:$N161,MATCH(1,IF($L147:$L161&lt;=DJ$165,IF($M147:$M161&gt;=DJ$165,1)),0))*$B147/12,0)</f>
        <v>5898.6621018947117</v>
      </c>
      <c r="DK312" s="154">
        <f t="array" ref="DK312">IFERROR(INDEX($N147:$N161,MATCH(1,IF($L147:$L161&lt;=DK$165,IF($M147:$M161&gt;=DK$165,1)),0))*$B147/12,0)</f>
        <v>5898.6621018947117</v>
      </c>
      <c r="DL312" s="154">
        <f t="array" ref="DL312">IFERROR(INDEX($N147:$N161,MATCH(1,IF($L147:$L161&lt;=DL$165,IF($M147:$M161&gt;=DL$165,1)),0))*$B147/12,0)</f>
        <v>5898.6621018947117</v>
      </c>
      <c r="DM312" s="154">
        <f t="array" ref="DM312">IFERROR(INDEX($N147:$N161,MATCH(1,IF($L147:$L161&lt;=DM$165,IF($M147:$M161&gt;=DM$165,1)),0))*$B147/12,0)</f>
        <v>5898.6621018947117</v>
      </c>
      <c r="DN312" s="154">
        <f t="array" ref="DN312">IFERROR(INDEX($N147:$N161,MATCH(1,IF($L147:$L161&lt;=DN$165,IF($M147:$M161&gt;=DN$165,1)),0))*$B147/12,0)</f>
        <v>5898.6621018947117</v>
      </c>
      <c r="DO312" s="154">
        <f t="array" ref="DO312">IFERROR(INDEX($N147:$N161,MATCH(1,IF($L147:$L161&lt;=DO$165,IF($M147:$M161&gt;=DO$165,1)),0))*$B147/12,0)</f>
        <v>5898.6621018947117</v>
      </c>
      <c r="DP312" s="154">
        <f t="array" ref="DP312">IFERROR(INDEX($N147:$N161,MATCH(1,IF($L147:$L161&lt;=DP$165,IF($M147:$M161&gt;=DP$165,1)),0))*$B147/12,0)</f>
        <v>5898.6621018947117</v>
      </c>
      <c r="DQ312" s="154">
        <f t="array" ref="DQ312">IFERROR(INDEX($N147:$N161,MATCH(1,IF($L147:$L161&lt;=DQ$165,IF($M147:$M161&gt;=DQ$165,1)),0))*$B147/12,0)</f>
        <v>5898.6621018947117</v>
      </c>
      <c r="DR312" s="154">
        <f t="array" ref="DR312">IFERROR(INDEX($N147:$N161,MATCH(1,IF($L147:$L161&lt;=DR$165,IF($M147:$M161&gt;=DR$165,1)),0))*$B147/12,0)</f>
        <v>5898.6621018947117</v>
      </c>
      <c r="DS312" s="154">
        <f t="array" ref="DS312">IFERROR(INDEX($N147:$N161,MATCH(1,IF($L147:$L161&lt;=DS$165,IF($M147:$M161&gt;=DS$165,1)),0))*$B147/12,0)</f>
        <v>6075.6219649515542</v>
      </c>
      <c r="DT312" s="154">
        <f t="array" ref="DT312">IFERROR(INDEX($N147:$N161,MATCH(1,IF($L147:$L161&lt;=DT$165,IF($M147:$M161&gt;=DT$165,1)),0))*$B147/12,0)</f>
        <v>6075.6219649515542</v>
      </c>
      <c r="DU312" s="154">
        <f t="array" ref="DU312">IFERROR(INDEX($N147:$N161,MATCH(1,IF($L147:$L161&lt;=DU$165,IF($M147:$M161&gt;=DU$165,1)),0))*$B147/12,0)</f>
        <v>6075.6219649515542</v>
      </c>
      <c r="DV312" s="154">
        <f t="array" ref="DV312">IFERROR(INDEX($N147:$N161,MATCH(1,IF($L147:$L161&lt;=DV$165,IF($M147:$M161&gt;=DV$165,1)),0))*$B147/12,0)</f>
        <v>6075.6219649515542</v>
      </c>
      <c r="DW312" s="154">
        <f t="array" ref="DW312">IFERROR(INDEX($N147:$N161,MATCH(1,IF($L147:$L161&lt;=DW$165,IF($M147:$M161&gt;=DW$165,1)),0))*$B147/12,0)</f>
        <v>6075.6219649515542</v>
      </c>
      <c r="DX312" s="154">
        <f t="array" ref="DX312">IFERROR(INDEX($N147:$N161,MATCH(1,IF($L147:$L161&lt;=DX$165,IF($M147:$M161&gt;=DX$165,1)),0))*$B147/12,0)</f>
        <v>6075.6219649515542</v>
      </c>
      <c r="DY312" s="154">
        <f t="array" ref="DY312">IFERROR(INDEX($N147:$N161,MATCH(1,IF($L147:$L161&lt;=DY$165,IF($M147:$M161&gt;=DY$165,1)),0))*$B147/12,0)</f>
        <v>6075.6219649515542</v>
      </c>
      <c r="DZ312" s="154">
        <f t="array" ref="DZ312">IFERROR(INDEX($N147:$N161,MATCH(1,IF($L147:$L161&lt;=DZ$165,IF($M147:$M161&gt;=DZ$165,1)),0))*$B147/12,0)</f>
        <v>6075.6219649515542</v>
      </c>
      <c r="EA312" s="154">
        <f t="array" ref="EA312">IFERROR(INDEX($N147:$N161,MATCH(1,IF($L147:$L161&lt;=EA$165,IF($M147:$M161&gt;=EA$165,1)),0))*$B147/12,0)</f>
        <v>6075.6219649515542</v>
      </c>
      <c r="EB312" s="154">
        <f t="array" ref="EB312">IFERROR(INDEX($N147:$N161,MATCH(1,IF($L147:$L161&lt;=EB$165,IF($M147:$M161&gt;=EB$165,1)),0))*$B147/12,0)</f>
        <v>6075.6219649515542</v>
      </c>
      <c r="EC312" s="154">
        <f t="array" ref="EC312">IFERROR(INDEX($N147:$N161,MATCH(1,IF($L147:$L161&lt;=EC$165,IF($M147:$M161&gt;=EC$165,1)),0))*$B147/12,0)</f>
        <v>6075.6219649515542</v>
      </c>
      <c r="ED312" s="154">
        <f t="array" ref="ED312">IFERROR(INDEX($N147:$N161,MATCH(1,IF($L147:$L161&lt;=ED$165,IF($M147:$M161&gt;=ED$165,1)),0))*$B147/12,0)</f>
        <v>6075.6219649515542</v>
      </c>
      <c r="EE312" s="154">
        <f t="array" ref="EE312">IFERROR(INDEX($N147:$N161,MATCH(1,IF($L147:$L161&lt;=EE$165,IF($M147:$M161&gt;=EE$165,1)),0))*$B147/12,0)</f>
        <v>6257.8906239001008</v>
      </c>
      <c r="EF312" s="154">
        <f t="array" ref="EF312">IFERROR(INDEX($N147:$N161,MATCH(1,IF($L147:$L161&lt;=EF$165,IF($M147:$M161&gt;=EF$165,1)),0))*$B147/12,0)</f>
        <v>6257.8906239001008</v>
      </c>
      <c r="EG312" s="154">
        <f t="array" ref="EG312">IFERROR(INDEX($N147:$N161,MATCH(1,IF($L147:$L161&lt;=EG$165,IF($M147:$M161&gt;=EG$165,1)),0))*$B147/12,0)</f>
        <v>6257.8906239001008</v>
      </c>
      <c r="EH312" s="154">
        <f t="array" ref="EH312">IFERROR(INDEX($N147:$N161,MATCH(1,IF($L147:$L161&lt;=EH$165,IF($M147:$M161&gt;=EH$165,1)),0))*$B147/12,0)</f>
        <v>6257.8906239001008</v>
      </c>
      <c r="EI312" s="154">
        <f t="array" ref="EI312">IFERROR(INDEX($N147:$N161,MATCH(1,IF($L147:$L161&lt;=EI$165,IF($M147:$M161&gt;=EI$165,1)),0))*$B147/12,0)</f>
        <v>6257.8906239001008</v>
      </c>
      <c r="EJ312" s="154">
        <f t="array" ref="EJ312">IFERROR(INDEX($N147:$N161,MATCH(1,IF($L147:$L161&lt;=EJ$165,IF($M147:$M161&gt;=EJ$165,1)),0))*$B147/12,0)</f>
        <v>6257.8906239001008</v>
      </c>
      <c r="EK312" s="154">
        <f t="array" ref="EK312">IFERROR(INDEX($N147:$N161,MATCH(1,IF($L147:$L161&lt;=EK$165,IF($M147:$M161&gt;=EK$165,1)),0))*$B147/12,0)</f>
        <v>6257.8906239001008</v>
      </c>
      <c r="EL312" s="154">
        <f t="array" ref="EL312">IFERROR(INDEX($N147:$N161,MATCH(1,IF($L147:$L161&lt;=EL$165,IF($M147:$M161&gt;=EL$165,1)),0))*$B147/12,0)</f>
        <v>6257.8906239001008</v>
      </c>
      <c r="EM312" s="154">
        <f t="array" ref="EM312">IFERROR(INDEX($N147:$N161,MATCH(1,IF($L147:$L161&lt;=EM$165,IF($M147:$M161&gt;=EM$165,1)),0))*$B147/12,0)</f>
        <v>6257.8906239001008</v>
      </c>
      <c r="EN312" s="154">
        <f t="array" ref="EN312">IFERROR(INDEX($N147:$N161,MATCH(1,IF($L147:$L161&lt;=EN$165,IF($M147:$M161&gt;=EN$165,1)),0))*$B147/12,0)</f>
        <v>6257.8906239001008</v>
      </c>
      <c r="EO312" s="154">
        <f t="array" ref="EO312">IFERROR(INDEX($N147:$N161,MATCH(1,IF($L147:$L161&lt;=EO$165,IF($M147:$M161&gt;=EO$165,1)),0))*$B147/12,0)</f>
        <v>6257.8906239001008</v>
      </c>
      <c r="EP312" s="154">
        <f t="array" ref="EP312">IFERROR(INDEX($N147:$N161,MATCH(1,IF($L147:$L161&lt;=EP$165,IF($M147:$M161&gt;=EP$165,1)),0))*$B147/12,0)</f>
        <v>6257.8906239001008</v>
      </c>
      <c r="EQ312" s="154">
        <f t="array" ref="EQ312">IFERROR(INDEX($N147:$N161,MATCH(1,IF($L147:$L161&lt;=EQ$165,IF($M147:$M161&gt;=EQ$165,1)),0))*$B147/12,0)</f>
        <v>6445.6273426171037</v>
      </c>
      <c r="ER312" s="154">
        <f t="array" ref="ER312">IFERROR(INDEX($N147:$N161,MATCH(1,IF($L147:$L161&lt;=ER$165,IF($M147:$M161&gt;=ER$165,1)),0))*$B147/12,0)</f>
        <v>6445.6273426171037</v>
      </c>
      <c r="ES312" s="154">
        <f t="array" ref="ES312">IFERROR(INDEX($N147:$N161,MATCH(1,IF($L147:$L161&lt;=ES$165,IF($M147:$M161&gt;=ES$165,1)),0))*$B147/12,0)</f>
        <v>6445.6273426171037</v>
      </c>
      <c r="ET312" s="154">
        <f t="array" ref="ET312">IFERROR(INDEX($N147:$N161,MATCH(1,IF($L147:$L161&lt;=ET$165,IF($M147:$M161&gt;=ET$165,1)),0))*$B147/12,0)</f>
        <v>6445.6273426171037</v>
      </c>
      <c r="EU312" s="154">
        <f t="array" ref="EU312">IFERROR(INDEX($N147:$N161,MATCH(1,IF($L147:$L161&lt;=EU$165,IF($M147:$M161&gt;=EU$165,1)),0))*$B147/12,0)</f>
        <v>6445.6273426171037</v>
      </c>
      <c r="EV312" s="154">
        <f t="array" ref="EV312">IFERROR(INDEX($N147:$N161,MATCH(1,IF($L147:$L161&lt;=EV$165,IF($M147:$M161&gt;=EV$165,1)),0))*$B147/12,0)</f>
        <v>6445.6273426171037</v>
      </c>
      <c r="EW312" s="154">
        <f t="array" ref="EW312">IFERROR(INDEX($N147:$N161,MATCH(1,IF($L147:$L161&lt;=EW$165,IF($M147:$M161&gt;=EW$165,1)),0))*$B147/12,0)</f>
        <v>6445.6273426171037</v>
      </c>
      <c r="EX312" s="154">
        <f t="array" ref="EX312">IFERROR(INDEX($N147:$N161,MATCH(1,IF($L147:$L161&lt;=EX$165,IF($M147:$M161&gt;=EX$165,1)),0))*$B147/12,0)</f>
        <v>6445.6273426171037</v>
      </c>
      <c r="EY312" s="154">
        <f t="array" ref="EY312">IFERROR(INDEX($N147:$N161,MATCH(1,IF($L147:$L161&lt;=EY$165,IF($M147:$M161&gt;=EY$165,1)),0))*$B147/12,0)</f>
        <v>6445.6273426171037</v>
      </c>
      <c r="EZ312" s="154">
        <f t="array" ref="EZ312">IFERROR(INDEX($N147:$N161,MATCH(1,IF($L147:$L161&lt;=EZ$165,IF($M147:$M161&gt;=EZ$165,1)),0))*$B147/12,0)</f>
        <v>6445.6273426171037</v>
      </c>
      <c r="FA312" s="154">
        <f t="array" ref="FA312">IFERROR(INDEX($N147:$N161,MATCH(1,IF($L147:$L161&lt;=FA$165,IF($M147:$M161&gt;=FA$165,1)),0))*$B147/12,0)</f>
        <v>6445.6273426171037</v>
      </c>
      <c r="FB312" s="154">
        <f t="array" ref="FB312">IFERROR(INDEX($N147:$N161,MATCH(1,IF($L147:$L161&lt;=FB$165,IF($M147:$M161&gt;=FB$165,1)),0))*$B147/12,0)</f>
        <v>6445.6273426171037</v>
      </c>
      <c r="FC312" s="154">
        <f t="array" ref="FC312">IFERROR(INDEX($N147:$N161,MATCH(1,IF($L147:$L161&lt;=FC$165,IF($M147:$M161&gt;=FC$165,1)),0))*$B147/12,0)</f>
        <v>6638.996162895618</v>
      </c>
      <c r="FD312" s="154">
        <f t="array" ref="FD312">IFERROR(INDEX($N147:$N161,MATCH(1,IF($L147:$L161&lt;=FD$165,IF($M147:$M161&gt;=FD$165,1)),0))*$B147/12,0)</f>
        <v>6638.996162895618</v>
      </c>
      <c r="FE312" s="154">
        <f t="array" ref="FE312">IFERROR(INDEX($N147:$N161,MATCH(1,IF($L147:$L161&lt;=FE$165,IF($M147:$M161&gt;=FE$165,1)),0))*$B147/12,0)</f>
        <v>6638.996162895618</v>
      </c>
      <c r="FF312" s="154">
        <f t="array" ref="FF312">IFERROR(INDEX($N147:$N161,MATCH(1,IF($L147:$L161&lt;=FF$165,IF($M147:$M161&gt;=FF$165,1)),0))*$B147/12,0)</f>
        <v>6638.996162895618</v>
      </c>
      <c r="FG312" s="154">
        <f t="array" ref="FG312">IFERROR(INDEX($N147:$N161,MATCH(1,IF($L147:$L161&lt;=FG$165,IF($M147:$M161&gt;=FG$165,1)),0))*$B147/12,0)</f>
        <v>6638.996162895618</v>
      </c>
      <c r="FH312" s="154">
        <f t="array" ref="FH312">IFERROR(INDEX($N147:$N161,MATCH(1,IF($L147:$L161&lt;=FH$165,IF($M147:$M161&gt;=FH$165,1)),0))*$B147/12,0)</f>
        <v>6638.996162895618</v>
      </c>
      <c r="FI312" s="154">
        <f t="array" ref="FI312">IFERROR(INDEX($N147:$N161,MATCH(1,IF($L147:$L161&lt;=FI$165,IF($M147:$M161&gt;=FI$165,1)),0))*$B147/12,0)</f>
        <v>6638.996162895618</v>
      </c>
      <c r="FJ312" s="154">
        <f t="array" ref="FJ312">IFERROR(INDEX($N147:$N161,MATCH(1,IF($L147:$L161&lt;=FJ$165,IF($M147:$M161&gt;=FJ$165,1)),0))*$B147/12,0)</f>
        <v>6638.996162895618</v>
      </c>
      <c r="FK312" s="154">
        <f t="array" ref="FK312">IFERROR(INDEX($N147:$N161,MATCH(1,IF($L147:$L161&lt;=FK$165,IF($M147:$M161&gt;=FK$165,1)),0))*$B147/12,0)</f>
        <v>6638.996162895618</v>
      </c>
      <c r="FL312" s="154">
        <f t="array" ref="FL312">IFERROR(INDEX($N147:$N161,MATCH(1,IF($L147:$L161&lt;=FL$165,IF($M147:$M161&gt;=FL$165,1)),0))*$B147/12,0)</f>
        <v>6638.996162895618</v>
      </c>
      <c r="FM312" s="154">
        <f t="array" ref="FM312">IFERROR(INDEX($N147:$N161,MATCH(1,IF($L147:$L161&lt;=FM$165,IF($M147:$M161&gt;=FM$165,1)),0))*$B147/12,0)</f>
        <v>6638.996162895618</v>
      </c>
      <c r="FN312" s="154">
        <f t="array" ref="FN312">IFERROR(INDEX($N147:$N161,MATCH(1,IF($L147:$L161&lt;=FN$165,IF($M147:$M161&gt;=FN$165,1)),0))*$B147/12,0)</f>
        <v>6638.996162895618</v>
      </c>
      <c r="FO312" s="154">
        <f t="array" ref="FO312">IFERROR(INDEX($N147:$N161,MATCH(1,IF($L147:$L161&lt;=FO$165,IF($M147:$M161&gt;=FO$165,1)),0))*$B147/12,0)</f>
        <v>6838.1660477824853</v>
      </c>
      <c r="FP312" s="154">
        <f t="array" ref="FP312">IFERROR(INDEX($N147:$N161,MATCH(1,IF($L147:$L161&lt;=FP$165,IF($M147:$M161&gt;=FP$165,1)),0))*$B147/12,0)</f>
        <v>6838.1660477824853</v>
      </c>
      <c r="FQ312" s="154">
        <f t="array" ref="FQ312">IFERROR(INDEX($N147:$N161,MATCH(1,IF($L147:$L161&lt;=FQ$165,IF($M147:$M161&gt;=FQ$165,1)),0))*$B147/12,0)</f>
        <v>6838.1660477824853</v>
      </c>
      <c r="FR312" s="154">
        <f t="array" ref="FR312">IFERROR(INDEX($N147:$N161,MATCH(1,IF($L147:$L161&lt;=FR$165,IF($M147:$M161&gt;=FR$165,1)),0))*$B147/12,0)</f>
        <v>6838.1660477824853</v>
      </c>
      <c r="FS312" s="154">
        <f t="array" ref="FS312">IFERROR(INDEX($N147:$N161,MATCH(1,IF($L147:$L161&lt;=FS$165,IF($M147:$M161&gt;=FS$165,1)),0))*$B147/12,0)</f>
        <v>6838.1660477824853</v>
      </c>
      <c r="FT312" s="154">
        <f t="array" ref="FT312">IFERROR(INDEX($N147:$N161,MATCH(1,IF($L147:$L161&lt;=FT$165,IF($M147:$M161&gt;=FT$165,1)),0))*$B147/12,0)</f>
        <v>6838.1660477824853</v>
      </c>
      <c r="FU312" s="154">
        <f t="array" ref="FU312">IFERROR(INDEX($N147:$N161,MATCH(1,IF($L147:$L161&lt;=FU$165,IF($M147:$M161&gt;=FU$165,1)),0))*$B147/12,0)</f>
        <v>6838.1660477824853</v>
      </c>
      <c r="FV312" s="154">
        <f t="array" ref="FV312">IFERROR(INDEX($N147:$N161,MATCH(1,IF($L147:$L161&lt;=FV$165,IF($M147:$M161&gt;=FV$165,1)),0))*$B147/12,0)</f>
        <v>6838.1660477824853</v>
      </c>
      <c r="FW312" s="154">
        <f t="array" ref="FW312">IFERROR(INDEX($N147:$N161,MATCH(1,IF($L147:$L161&lt;=FW$165,IF($M147:$M161&gt;=FW$165,1)),0))*$B147/12,0)</f>
        <v>6838.1660477824853</v>
      </c>
      <c r="FX312" s="154">
        <f t="array" ref="FX312">IFERROR(INDEX($N147:$N161,MATCH(1,IF($L147:$L161&lt;=FX$165,IF($M147:$M161&gt;=FX$165,1)),0))*$B147/12,0)</f>
        <v>6838.1660477824853</v>
      </c>
      <c r="FY312" s="154">
        <f t="array" ref="FY312">IFERROR(INDEX($N147:$N161,MATCH(1,IF($L147:$L161&lt;=FY$165,IF($M147:$M161&gt;=FY$165,1)),0))*$B147/12,0)</f>
        <v>6838.1660477824853</v>
      </c>
      <c r="FZ312" s="154">
        <f t="array" ref="FZ312">IFERROR(INDEX($N147:$N161,MATCH(1,IF($L147:$L161&lt;=FZ$165,IF($M147:$M161&gt;=FZ$165,1)),0))*$B147/12,0)</f>
        <v>6838.1660477824853</v>
      </c>
      <c r="GA312" s="154">
        <f t="array" ref="GA312">IFERROR(INDEX($N147:$N161,MATCH(1,IF($L147:$L161&lt;=GA$165,IF($M147:$M161&gt;=GA$165,1)),0))*$B147/12,0)</f>
        <v>0</v>
      </c>
      <c r="GB312" s="154">
        <f t="array" ref="GB312">IFERROR(INDEX($N147:$N161,MATCH(1,IF($L147:$L161&lt;=GB$165,IF($M147:$M161&gt;=GB$165,1)),0))*$B147/12,0)</f>
        <v>0</v>
      </c>
      <c r="GC312" s="154">
        <f t="array" ref="GC312">IFERROR(INDEX($N147:$N161,MATCH(1,IF($L147:$L161&lt;=GC$165,IF($M147:$M161&gt;=GC$165,1)),0))*$B147/12,0)</f>
        <v>0</v>
      </c>
      <c r="GD312" s="154">
        <f t="array" ref="GD312">IFERROR(INDEX($N147:$N161,MATCH(1,IF($L147:$L161&lt;=GD$165,IF($M147:$M161&gt;=GD$165,1)),0))*$B147/12,0)</f>
        <v>0</v>
      </c>
      <c r="GE312" s="154">
        <f t="array" ref="GE312">IFERROR(INDEX($N147:$N161,MATCH(1,IF($L147:$L161&lt;=GE$165,IF($M147:$M161&gt;=GE$165,1)),0))*$B147/12,0)</f>
        <v>0</v>
      </c>
      <c r="GF312" s="154">
        <f t="array" ref="GF312">IFERROR(INDEX($N147:$N161,MATCH(1,IF($L147:$L161&lt;=GF$165,IF($M147:$M161&gt;=GF$165,1)),0))*$B147/12,0)</f>
        <v>0</v>
      </c>
      <c r="GG312" s="154">
        <f t="array" ref="GG312">IFERROR(INDEX($N147:$N161,MATCH(1,IF($L147:$L161&lt;=GG$165,IF($M147:$M161&gt;=GG$165,1)),0))*$B147/12,0)</f>
        <v>0</v>
      </c>
      <c r="GH312" s="154">
        <f t="array" ref="GH312">IFERROR(INDEX($N147:$N161,MATCH(1,IF($L147:$L161&lt;=GH$165,IF($M147:$M161&gt;=GH$165,1)),0))*$B147/12,0)</f>
        <v>0</v>
      </c>
      <c r="GI312" s="154">
        <f t="array" ref="GI312">IFERROR(INDEX($N147:$N161,MATCH(1,IF($L147:$L161&lt;=GI$165,IF($M147:$M161&gt;=GI$165,1)),0))*$B147/12,0)</f>
        <v>0</v>
      </c>
      <c r="GJ312" s="154">
        <f t="array" ref="GJ312">IFERROR(INDEX($N147:$N161,MATCH(1,IF($L147:$L161&lt;=GJ$165,IF($M147:$M161&gt;=GJ$165,1)),0))*$B147/12,0)</f>
        <v>0</v>
      </c>
      <c r="GK312" s="154">
        <f t="array" ref="GK312">IFERROR(INDEX($N147:$N161,MATCH(1,IF($L147:$L161&lt;=GK$165,IF($M147:$M161&gt;=GK$165,1)),0))*$B147/12,0)</f>
        <v>0</v>
      </c>
      <c r="GL312" s="154">
        <f t="array" ref="GL312">IFERROR(INDEX($N147:$N161,MATCH(1,IF($L147:$L161&lt;=GL$165,IF($M147:$M161&gt;=GL$165,1)),0))*$B147/12,0)</f>
        <v>0</v>
      </c>
      <c r="GM312" s="154">
        <f t="array" ref="GM312">IFERROR(INDEX($N147:$N161,MATCH(1,IF($L147:$L161&lt;=GM$165,IF($M147:$M161&gt;=GM$165,1)),0))*$B147/12,0)</f>
        <v>0</v>
      </c>
      <c r="GN312" s="154">
        <f t="array" ref="GN312">IFERROR(INDEX($N147:$N161,MATCH(1,IF($L147:$L161&lt;=GN$165,IF($M147:$M161&gt;=GN$165,1)),0))*$B147/12,0)</f>
        <v>0</v>
      </c>
      <c r="GO312" s="154">
        <f t="array" ref="GO312">IFERROR(INDEX($N147:$N161,MATCH(1,IF($L147:$L161&lt;=GO$165,IF($M147:$M161&gt;=GO$165,1)),0))*$B147/12,0)</f>
        <v>0</v>
      </c>
      <c r="GP312" s="154">
        <f t="array" ref="GP312">IFERROR(INDEX($N147:$N161,MATCH(1,IF($L147:$L161&lt;=GP$165,IF($M147:$M161&gt;=GP$165,1)),0))*$B147/12,0)</f>
        <v>0</v>
      </c>
      <c r="GQ312" s="154">
        <f t="array" ref="GQ312">IFERROR(INDEX($N147:$N161,MATCH(1,IF($L147:$L161&lt;=GQ$165,IF($M147:$M161&gt;=GQ$165,1)),0))*$B147/12,0)</f>
        <v>0</v>
      </c>
      <c r="GR312" s="154">
        <f t="array" ref="GR312">IFERROR(INDEX($N147:$N161,MATCH(1,IF($L147:$L161&lt;=GR$165,IF($M147:$M161&gt;=GR$165,1)),0))*$B147/12,0)</f>
        <v>0</v>
      </c>
      <c r="GS312" s="154">
        <f t="array" ref="GS312">IFERROR(INDEX($N147:$N161,MATCH(1,IF($L147:$L161&lt;=GS$165,IF($M147:$M161&gt;=GS$165,1)),0))*$B147/12,0)</f>
        <v>0</v>
      </c>
      <c r="GT312" s="154">
        <f t="array" ref="GT312">IFERROR(INDEX($N147:$N161,MATCH(1,IF($L147:$L161&lt;=GT$165,IF($M147:$M161&gt;=GT$165,1)),0))*$B147/12,0)</f>
        <v>0</v>
      </c>
      <c r="GU312" s="154">
        <f t="array" ref="GU312">IFERROR(INDEX($N147:$N161,MATCH(1,IF($L147:$L161&lt;=GU$165,IF($M147:$M161&gt;=GU$165,1)),0))*$B147/12,0)</f>
        <v>0</v>
      </c>
      <c r="GV312" s="154">
        <f t="array" ref="GV312">IFERROR(INDEX($N147:$N161,MATCH(1,IF($L147:$L161&lt;=GV$165,IF($M147:$M161&gt;=GV$165,1)),0))*$B147/12,0)</f>
        <v>0</v>
      </c>
      <c r="GW312" s="154">
        <f t="array" ref="GW312">IFERROR(INDEX($N147:$N161,MATCH(1,IF($L147:$L161&lt;=GW$165,IF($M147:$M161&gt;=GW$165,1)),0))*$B147/12,0)</f>
        <v>0</v>
      </c>
      <c r="GX312" s="154">
        <f t="array" ref="GX312">IFERROR(INDEX($N147:$N161,MATCH(1,IF($L147:$L161&lt;=GX$165,IF($M147:$M161&gt;=GX$165,1)),0))*$B147/12,0)</f>
        <v>0</v>
      </c>
      <c r="GY312" s="154">
        <f t="array" ref="GY312">IFERROR(INDEX($N147:$N161,MATCH(1,IF($L147:$L161&lt;=GY$165,IF($M147:$M161&gt;=GY$165,1)),0))*$B147/12,0)</f>
        <v>0</v>
      </c>
      <c r="GZ312" s="154">
        <f t="array" ref="GZ312">IFERROR(INDEX($N147:$N161,MATCH(1,IF($L147:$L161&lt;=GZ$165,IF($M147:$M161&gt;=GZ$165,1)),0))*$B147/12,0)</f>
        <v>0</v>
      </c>
      <c r="HA312" s="154">
        <f t="array" ref="HA312">IFERROR(INDEX($N147:$N161,MATCH(1,IF($L147:$L161&lt;=HA$165,IF($M147:$M161&gt;=HA$165,1)),0))*$B147/12,0)</f>
        <v>0</v>
      </c>
      <c r="HB312" s="154">
        <f t="array" ref="HB312">IFERROR(INDEX($N147:$N161,MATCH(1,IF($L147:$L161&lt;=HB$165,IF($M147:$M161&gt;=HB$165,1)),0))*$B147/12,0)</f>
        <v>0</v>
      </c>
      <c r="HC312" s="154">
        <f t="array" ref="HC312">IFERROR(INDEX($N147:$N161,MATCH(1,IF($L147:$L161&lt;=HC$165,IF($M147:$M161&gt;=HC$165,1)),0))*$B147/12,0)</f>
        <v>0</v>
      </c>
      <c r="HD312" s="154">
        <f t="array" ref="HD312">IFERROR(INDEX($N147:$N161,MATCH(1,IF($L147:$L161&lt;=HD$165,IF($M147:$M161&gt;=HD$165,1)),0))*$B147/12,0)</f>
        <v>0</v>
      </c>
      <c r="HE312" s="154">
        <f t="array" ref="HE312">IFERROR(INDEX($N147:$N161,MATCH(1,IF($L147:$L161&lt;=HE$165,IF($M147:$M161&gt;=HE$165,1)),0))*$B147/12,0)</f>
        <v>0</v>
      </c>
      <c r="HF312" s="154">
        <f t="array" ref="HF312">IFERROR(INDEX($N147:$N161,MATCH(1,IF($L147:$L161&lt;=HF$165,IF($M147:$M161&gt;=HF$165,1)),0))*$B147/12,0)</f>
        <v>0</v>
      </c>
      <c r="HG312" s="154">
        <f t="array" ref="HG312">IFERROR(INDEX($N147:$N161,MATCH(1,IF($L147:$L161&lt;=HG$165,IF($M147:$M161&gt;=HG$165,1)),0))*$B147/12,0)</f>
        <v>0</v>
      </c>
      <c r="HH312" s="154">
        <f t="array" ref="HH312">IFERROR(INDEX($N147:$N161,MATCH(1,IF($L147:$L161&lt;=HH$165,IF($M147:$M161&gt;=HH$165,1)),0))*$B147/12,0)</f>
        <v>0</v>
      </c>
      <c r="HI312" s="154">
        <f t="array" ref="HI312">IFERROR(INDEX($N147:$N161,MATCH(1,IF($L147:$L161&lt;=HI$165,IF($M147:$M161&gt;=HI$165,1)),0))*$B147/12,0)</f>
        <v>0</v>
      </c>
      <c r="HJ312" s="154">
        <f t="array" ref="HJ312">IFERROR(INDEX($N147:$N161,MATCH(1,IF($L147:$L161&lt;=HJ$165,IF($M147:$M161&gt;=HJ$165,1)),0))*$B147/12,0)</f>
        <v>0</v>
      </c>
      <c r="HK312" s="154">
        <f t="array" ref="HK312">IFERROR(INDEX($N147:$N161,MATCH(1,IF($L147:$L161&lt;=HK$165,IF($M147:$M161&gt;=HK$165,1)),0))*$B147/12,0)</f>
        <v>0</v>
      </c>
      <c r="HL312" s="154">
        <f t="array" ref="HL312">IFERROR(INDEX($N147:$N161,MATCH(1,IF($L147:$L161&lt;=HL$165,IF($M147:$M161&gt;=HL$165,1)),0))*$B147/12,0)</f>
        <v>0</v>
      </c>
      <c r="HM312" s="154">
        <f t="array" ref="HM312">IFERROR(INDEX($N147:$N161,MATCH(1,IF($L147:$L161&lt;=HM$165,IF($M147:$M161&gt;=HM$165,1)),0))*$B147/12,0)</f>
        <v>0</v>
      </c>
      <c r="HN312" s="154">
        <f t="array" ref="HN312">IFERROR(INDEX($N147:$N161,MATCH(1,IF($L147:$L161&lt;=HN$165,IF($M147:$M161&gt;=HN$165,1)),0))*$B147/12,0)</f>
        <v>0</v>
      </c>
      <c r="HO312" s="154">
        <f t="array" ref="HO312">IFERROR(INDEX($N147:$N161,MATCH(1,IF($L147:$L161&lt;=HO$165,IF($M147:$M161&gt;=HO$165,1)),0))*$B147/12,0)</f>
        <v>0</v>
      </c>
      <c r="HP312" s="154">
        <f t="array" ref="HP312">IFERROR(INDEX($N147:$N161,MATCH(1,IF($L147:$L161&lt;=HP$165,IF($M147:$M161&gt;=HP$165,1)),0))*$B147/12,0)</f>
        <v>0</v>
      </c>
      <c r="HQ312" s="154">
        <f t="array" ref="HQ312">IFERROR(INDEX($N147:$N161,MATCH(1,IF($L147:$L161&lt;=HQ$165,IF($M147:$M161&gt;=HQ$165,1)),0))*$B147/12,0)</f>
        <v>0</v>
      </c>
      <c r="HR312" s="154">
        <f t="array" ref="HR312">IFERROR(INDEX($N147:$N161,MATCH(1,IF($L147:$L161&lt;=HR$165,IF($M147:$M161&gt;=HR$165,1)),0))*$B147/12,0)</f>
        <v>0</v>
      </c>
      <c r="HS312" s="154">
        <f t="array" ref="HS312">IFERROR(INDEX($N147:$N161,MATCH(1,IF($L147:$L161&lt;=HS$165,IF($M147:$M161&gt;=HS$165,1)),0))*$B147/12,0)</f>
        <v>0</v>
      </c>
      <c r="HT312" s="154">
        <f t="array" ref="HT312">IFERROR(INDEX($N147:$N161,MATCH(1,IF($L147:$L161&lt;=HT$165,IF($M147:$M161&gt;=HT$165,1)),0))*$B147/12,0)</f>
        <v>0</v>
      </c>
      <c r="HU312" s="154">
        <f t="array" ref="HU312">IFERROR(INDEX($N147:$N161,MATCH(1,IF($L147:$L161&lt;=HU$165,IF($M147:$M161&gt;=HU$165,1)),0))*$B147/12,0)</f>
        <v>0</v>
      </c>
      <c r="HV312" s="154">
        <f t="array" ref="HV312">IFERROR(INDEX($N147:$N161,MATCH(1,IF($L147:$L161&lt;=HV$165,IF($M147:$M161&gt;=HV$165,1)),0))*$B147/12,0)</f>
        <v>0</v>
      </c>
      <c r="HW312" s="154">
        <f t="array" ref="HW312">IFERROR(INDEX($N147:$N161,MATCH(1,IF($L147:$L161&lt;=HW$165,IF($M147:$M161&gt;=HW$165,1)),0))*$B147/12,0)</f>
        <v>0</v>
      </c>
      <c r="HX312" s="154">
        <f t="array" ref="HX312">IFERROR(INDEX($N147:$N161,MATCH(1,IF($L147:$L161&lt;=HX$165,IF($M147:$M161&gt;=HX$165,1)),0))*$B147/12,0)</f>
        <v>0</v>
      </c>
      <c r="HY312" s="154">
        <f t="array" ref="HY312">IFERROR(INDEX($N147:$N161,MATCH(1,IF($L147:$L161&lt;=HY$165,IF($M147:$M161&gt;=HY$165,1)),0))*$B147/12,0)</f>
        <v>0</v>
      </c>
      <c r="HZ312" s="154">
        <f t="array" ref="HZ312">IFERROR(INDEX($N147:$N161,MATCH(1,IF($L147:$L161&lt;=HZ$165,IF($M147:$M161&gt;=HZ$165,1)),0))*$B147/12,0)</f>
        <v>0</v>
      </c>
      <c r="IA312" s="154">
        <f t="array" ref="IA312">IFERROR(INDEX($N147:$N161,MATCH(1,IF($L147:$L161&lt;=IA$165,IF($M147:$M161&gt;=IA$165,1)),0))*$B147/12,0)</f>
        <v>0</v>
      </c>
      <c r="IB312" s="154">
        <f t="array" ref="IB312">IFERROR(INDEX($N147:$N161,MATCH(1,IF($L147:$L161&lt;=IB$165,IF($M147:$M161&gt;=IB$165,1)),0))*$B147/12,0)</f>
        <v>0</v>
      </c>
      <c r="IC312" s="154">
        <f t="array" ref="IC312">IFERROR(INDEX($N147:$N161,MATCH(1,IF($L147:$L161&lt;=IC$165,IF($M147:$M161&gt;=IC$165,1)),0))*$B147/12,0)</f>
        <v>0</v>
      </c>
      <c r="ID312" s="154">
        <f t="array" ref="ID312">IFERROR(INDEX($N147:$N161,MATCH(1,IF($L147:$L161&lt;=ID$165,IF($M147:$M161&gt;=ID$165,1)),0))*$B147/12,0)</f>
        <v>0</v>
      </c>
      <c r="IE312" s="154">
        <f t="array" ref="IE312">IFERROR(INDEX($N147:$N161,MATCH(1,IF($L147:$L161&lt;=IE$165,IF($M147:$M161&gt;=IE$165,1)),0))*$B147/12,0)</f>
        <v>0</v>
      </c>
      <c r="IF312" s="154">
        <f t="array" ref="IF312">IFERROR(INDEX($N147:$N161,MATCH(1,IF($L147:$L161&lt;=IF$165,IF($M147:$M161&gt;=IF$165,1)),0))*$B147/12,0)</f>
        <v>0</v>
      </c>
      <c r="IG312" s="154">
        <f t="array" ref="IG312">IFERROR(INDEX($N147:$N161,MATCH(1,IF($L147:$L161&lt;=IG$165,IF($M147:$M161&gt;=IG$165,1)),0))*$B147/12,0)</f>
        <v>0</v>
      </c>
      <c r="IH312" s="154">
        <f t="array" ref="IH312">IFERROR(INDEX($N147:$N161,MATCH(1,IF($L147:$L161&lt;=IH$165,IF($M147:$M161&gt;=IH$165,1)),0))*$B147/12,0)</f>
        <v>0</v>
      </c>
      <c r="II312" s="154">
        <f t="array" ref="II312">IFERROR(INDEX($N147:$N161,MATCH(1,IF($L147:$L161&lt;=II$165,IF($M147:$M161&gt;=II$165,1)),0))*$B147/12,0)</f>
        <v>0</v>
      </c>
      <c r="IJ312" s="154">
        <f t="array" ref="IJ312">IFERROR(INDEX($N147:$N161,MATCH(1,IF($L147:$L161&lt;=IJ$165,IF($M147:$M161&gt;=IJ$165,1)),0))*$B147/12,0)</f>
        <v>0</v>
      </c>
      <c r="IK312" s="154">
        <f t="array" ref="IK312">IFERROR(INDEX($N147:$N161,MATCH(1,IF($L147:$L161&lt;=IK$165,IF($M147:$M161&gt;=IK$165,1)),0))*$B147/12,0)</f>
        <v>0</v>
      </c>
      <c r="IL312" s="154">
        <f t="array" ref="IL312">IFERROR(INDEX($N147:$N161,MATCH(1,IF($L147:$L161&lt;=IL$165,IF($M147:$M161&gt;=IL$165,1)),0))*$B147/12,0)</f>
        <v>0</v>
      </c>
      <c r="IM312" s="154">
        <f t="array" ref="IM312">IFERROR(INDEX($N147:$N161,MATCH(1,IF($L147:$L161&lt;=IM$165,IF($M147:$M161&gt;=IM$165,1)),0))*$B147/12,0)</f>
        <v>0</v>
      </c>
      <c r="IN312" s="154">
        <f t="array" ref="IN312">IFERROR(INDEX($N147:$N161,MATCH(1,IF($L147:$L161&lt;=IN$165,IF($M147:$M161&gt;=IN$165,1)),0))*$B147/12,0)</f>
        <v>0</v>
      </c>
      <c r="IO312" s="154">
        <f t="array" ref="IO312">IFERROR(INDEX($N147:$N161,MATCH(1,IF($L147:$L161&lt;=IO$165,IF($M147:$M161&gt;=IO$165,1)),0))*$B147/12,0)</f>
        <v>0</v>
      </c>
      <c r="IP312" s="154">
        <f t="array" ref="IP312">IFERROR(INDEX($N147:$N161,MATCH(1,IF($L147:$L161&lt;=IP$165,IF($M147:$M161&gt;=IP$165,1)),0))*$B147/12,0)</f>
        <v>0</v>
      </c>
      <c r="IQ312" s="154">
        <f t="array" ref="IQ312">IFERROR(INDEX($N147:$N161,MATCH(1,IF($L147:$L161&lt;=IQ$165,IF($M147:$M161&gt;=IQ$165,1)),0))*$B147/12,0)</f>
        <v>0</v>
      </c>
      <c r="IR312" s="154">
        <f t="array" ref="IR312">IFERROR(INDEX($N147:$N161,MATCH(1,IF($L147:$L161&lt;=IR$165,IF($M147:$M161&gt;=IR$165,1)),0))*$B147/12,0)</f>
        <v>0</v>
      </c>
      <c r="IS312" s="154">
        <f t="array" ref="IS312">IFERROR(INDEX($N147:$N161,MATCH(1,IF($L147:$L161&lt;=IS$165,IF($M147:$M161&gt;=IS$165,1)),0))*$B147/12,0)</f>
        <v>0</v>
      </c>
      <c r="IT312" s="154">
        <f t="array" ref="IT312">IFERROR(INDEX($N147:$N161,MATCH(1,IF($L147:$L161&lt;=IT$165,IF($M147:$M161&gt;=IT$165,1)),0))*$B147/12,0)</f>
        <v>0</v>
      </c>
      <c r="IU312" s="154">
        <f t="array" ref="IU312">IFERROR(INDEX($N147:$N161,MATCH(1,IF($L147:$L161&lt;=IU$165,IF($M147:$M161&gt;=IU$165,1)),0))*$B147/12,0)</f>
        <v>0</v>
      </c>
      <c r="IV312" s="154">
        <f t="array" ref="IV312">IFERROR(INDEX($N147:$N161,MATCH(1,IF($L147:$L161&lt;=IV$165,IF($M147:$M161&gt;=IV$165,1)),0))*$B147/12,0)</f>
        <v>0</v>
      </c>
      <c r="IW312" s="154">
        <f t="array" ref="IW312">IFERROR(INDEX($N147:$N161,MATCH(1,IF($L147:$L161&lt;=IW$165,IF($M147:$M161&gt;=IW$165,1)),0))*$B147/12,0)</f>
        <v>0</v>
      </c>
      <c r="IX312" s="154">
        <f t="array" ref="IX312">IFERROR(INDEX($N147:$N161,MATCH(1,IF($L147:$L161&lt;=IX$165,IF($M147:$M161&gt;=IX$165,1)),0))*$B147/12,0)</f>
        <v>0</v>
      </c>
      <c r="IY312" s="154">
        <f t="array" ref="IY312">IFERROR(INDEX($N147:$N161,MATCH(1,IF($L147:$L161&lt;=IY$165,IF($M147:$M161&gt;=IY$165,1)),0))*$B147/12,0)</f>
        <v>0</v>
      </c>
      <c r="IZ312" s="154">
        <f t="array" ref="IZ312">IFERROR(INDEX($N147:$N161,MATCH(1,IF($L147:$L161&lt;=IZ$165,IF($M147:$M161&gt;=IZ$165,1)),0))*$B147/12,0)</f>
        <v>0</v>
      </c>
      <c r="JA312" s="154">
        <f t="array" ref="JA312">IFERROR(INDEX($N147:$N161,MATCH(1,IF($L147:$L161&lt;=JA$165,IF($M147:$M161&gt;=JA$165,1)),0))*$B147/12,0)</f>
        <v>0</v>
      </c>
      <c r="JB312" s="154">
        <f t="array" ref="JB312">IFERROR(INDEX($N147:$N161,MATCH(1,IF($L147:$L161&lt;=JB$165,IF($M147:$M161&gt;=JB$165,1)),0))*$B147/12,0)</f>
        <v>0</v>
      </c>
      <c r="JC312" s="154">
        <f t="array" ref="JC312">IFERROR(INDEX($N147:$N161,MATCH(1,IF($L147:$L161&lt;=JC$165,IF($M147:$M161&gt;=JC$165,1)),0))*$B147/12,0)</f>
        <v>0</v>
      </c>
      <c r="JD312" s="154">
        <f t="array" ref="JD312">IFERROR(INDEX($N147:$N161,MATCH(1,IF($L147:$L161&lt;=JD$165,IF($M147:$M161&gt;=JD$165,1)),0))*$B147/12,0)</f>
        <v>0</v>
      </c>
      <c r="JE312" s="154">
        <f t="array" ref="JE312">IFERROR(INDEX($N147:$N161,MATCH(1,IF($L147:$L161&lt;=JE$165,IF($M147:$M161&gt;=JE$165,1)),0))*$B147/12,0)</f>
        <v>0</v>
      </c>
      <c r="JF312" s="154">
        <f t="array" ref="JF312">IFERROR(INDEX($N147:$N161,MATCH(1,IF($L147:$L161&lt;=JF$165,IF($M147:$M161&gt;=JF$165,1)),0))*$B147/12,0)</f>
        <v>0</v>
      </c>
      <c r="JG312" s="154">
        <f t="array" ref="JG312">IFERROR(INDEX($N147:$N161,MATCH(1,IF($L147:$L161&lt;=JG$165,IF($M147:$M161&gt;=JG$165,1)),0))*$B147/12,0)</f>
        <v>0</v>
      </c>
      <c r="JH312" s="154">
        <f t="array" ref="JH312">IFERROR(INDEX($N147:$N161,MATCH(1,IF($L147:$L161&lt;=JH$165,IF($M147:$M161&gt;=JH$165,1)),0))*$B147/12,0)</f>
        <v>0</v>
      </c>
      <c r="JI312" s="154">
        <f t="array" ref="JI312">IFERROR(INDEX($N147:$N161,MATCH(1,IF($L147:$L161&lt;=JI$165,IF($M147:$M161&gt;=JI$165,1)),0))*$B147/12,0)</f>
        <v>0</v>
      </c>
      <c r="JJ312" s="154">
        <f t="array" ref="JJ312">IFERROR(INDEX($N147:$N161,MATCH(1,IF($L147:$L161&lt;=JJ$165,IF($M147:$M161&gt;=JJ$165,1)),0))*$B147/12,0)</f>
        <v>0</v>
      </c>
      <c r="JK312" s="154">
        <f t="array" ref="JK312">IFERROR(INDEX($N147:$N161,MATCH(1,IF($L147:$L161&lt;=JK$165,IF($M147:$M161&gt;=JK$165,1)),0))*$B147/12,0)</f>
        <v>0</v>
      </c>
      <c r="JL312" s="154">
        <f t="array" ref="JL312">IFERROR(INDEX($N147:$N161,MATCH(1,IF($L147:$L161&lt;=JL$165,IF($M147:$M161&gt;=JL$165,1)),0))*$B147/12,0)</f>
        <v>0</v>
      </c>
      <c r="JM312" s="154">
        <f t="array" ref="JM312">IFERROR(INDEX($N147:$N161,MATCH(1,IF($L147:$L161&lt;=JM$165,IF($M147:$M161&gt;=JM$165,1)),0))*$B147/12,0)</f>
        <v>0</v>
      </c>
      <c r="JN312" s="154">
        <f t="array" ref="JN312">IFERROR(INDEX($N147:$N161,MATCH(1,IF($L147:$L161&lt;=JN$165,IF($M147:$M161&gt;=JN$165,1)),0))*$B147/12,0)</f>
        <v>0</v>
      </c>
      <c r="JO312" s="154">
        <f t="array" ref="JO312">IFERROR(INDEX($N147:$N161,MATCH(1,IF($L147:$L161&lt;=JO$165,IF($M147:$M161&gt;=JO$165,1)),0))*$B147/12,0)</f>
        <v>0</v>
      </c>
      <c r="JP312" s="154">
        <f t="array" ref="JP312">IFERROR(INDEX($N147:$N161,MATCH(1,IF($L147:$L161&lt;=JP$165,IF($M147:$M161&gt;=JP$165,1)),0))*$B147/12,0)</f>
        <v>0</v>
      </c>
      <c r="JQ312" s="154">
        <f t="array" ref="JQ312">IFERROR(INDEX($N147:$N161,MATCH(1,IF($L147:$L161&lt;=JQ$165,IF($M147:$M161&gt;=JQ$165,1)),0))*$B147/12,0)</f>
        <v>0</v>
      </c>
      <c r="JR312" s="154">
        <f t="array" ref="JR312">IFERROR(INDEX($N147:$N161,MATCH(1,IF($L147:$L161&lt;=JR$165,IF($M147:$M161&gt;=JR$165,1)),0))*$B147/12,0)</f>
        <v>0</v>
      </c>
      <c r="JS312" s="154">
        <f t="array" ref="JS312">IFERROR(INDEX($N147:$N161,MATCH(1,IF($L147:$L161&lt;=JS$165,IF($M147:$M161&gt;=JS$165,1)),0))*$B147/12,0)</f>
        <v>0</v>
      </c>
      <c r="JT312" s="154">
        <f t="array" ref="JT312">IFERROR(INDEX($N147:$N161,MATCH(1,IF($L147:$L161&lt;=JT$165,IF($M147:$M161&gt;=JT$165,1)),0))*$B147/12,0)</f>
        <v>0</v>
      </c>
      <c r="JU312" s="154">
        <f t="array" ref="JU312">IFERROR(INDEX($N147:$N161,MATCH(1,IF($L147:$L161&lt;=JU$165,IF($M147:$M161&gt;=JU$165,1)),0))*$B147/12,0)</f>
        <v>0</v>
      </c>
      <c r="JV312" s="154">
        <f t="array" ref="JV312">IFERROR(INDEX($N147:$N161,MATCH(1,IF($L147:$L161&lt;=JV$165,IF($M147:$M161&gt;=JV$165,1)),0))*$B147/12,0)</f>
        <v>0</v>
      </c>
      <c r="JW312" s="154">
        <f t="array" ref="JW312">IFERROR(INDEX($N147:$N161,MATCH(1,IF($L147:$L161&lt;=JW$165,IF($M147:$M161&gt;=JW$165,1)),0))*$B147/12,0)</f>
        <v>0</v>
      </c>
      <c r="JX312" s="154">
        <f t="array" ref="JX312">IFERROR(INDEX($N147:$N161,MATCH(1,IF($L147:$L161&lt;=JX$165,IF($M147:$M161&gt;=JX$165,1)),0))*$B147/12,0)</f>
        <v>0</v>
      </c>
      <c r="JY312" s="154">
        <f t="array" ref="JY312">IFERROR(INDEX($N147:$N161,MATCH(1,IF($L147:$L161&lt;=JY$165,IF($M147:$M161&gt;=JY$165,1)),0))*$B147/12,0)</f>
        <v>0</v>
      </c>
      <c r="JZ312" s="154">
        <f t="array" ref="JZ312">IFERROR(INDEX($N147:$N161,MATCH(1,IF($L147:$L161&lt;=JZ$165,IF($M147:$M161&gt;=JZ$165,1)),0))*$B147/12,0)</f>
        <v>0</v>
      </c>
      <c r="KA312" s="154">
        <f t="array" ref="KA312">IFERROR(INDEX($N147:$N161,MATCH(1,IF($L147:$L161&lt;=KA$165,IF($M147:$M161&gt;=KA$165,1)),0))*$B147/12,0)</f>
        <v>0</v>
      </c>
      <c r="KB312" s="154">
        <f t="array" ref="KB312">IFERROR(INDEX($N147:$N161,MATCH(1,IF($L147:$L161&lt;=KB$165,IF($M147:$M161&gt;=KB$165,1)),0))*$B147/12,0)</f>
        <v>0</v>
      </c>
      <c r="KC312" s="154">
        <f t="array" ref="KC312">IFERROR(INDEX($N147:$N161,MATCH(1,IF($L147:$L161&lt;=KC$165,IF($M147:$M161&gt;=KC$165,1)),0))*$B147/12,0)</f>
        <v>0</v>
      </c>
      <c r="KD312" s="154">
        <f t="array" ref="KD312">IFERROR(INDEX($N147:$N161,MATCH(1,IF($L147:$L161&lt;=KD$165,IF($M147:$M161&gt;=KD$165,1)),0))*$B147/12,0)</f>
        <v>0</v>
      </c>
      <c r="KE312" s="154">
        <f t="array" ref="KE312">IFERROR(INDEX($N147:$N161,MATCH(1,IF($L147:$L161&lt;=KE$165,IF($M147:$M161&gt;=KE$165,1)),0))*$B147/12,0)</f>
        <v>0</v>
      </c>
      <c r="KF312" s="154">
        <f t="array" ref="KF312">IFERROR(INDEX($N147:$N161,MATCH(1,IF($L147:$L161&lt;=KF$165,IF($M147:$M161&gt;=KF$165,1)),0))*$B147/12,0)</f>
        <v>0</v>
      </c>
      <c r="KG312" s="154">
        <f t="array" ref="KG312">IFERROR(INDEX($N147:$N161,MATCH(1,IF($L147:$L161&lt;=KG$165,IF($M147:$M161&gt;=KG$165,1)),0))*$B147/12,0)</f>
        <v>0</v>
      </c>
      <c r="KH312" s="154">
        <f t="array" ref="KH312">IFERROR(INDEX($N147:$N161,MATCH(1,IF($L147:$L161&lt;=KH$165,IF($M147:$M161&gt;=KH$165,1)),0))*$B147/12,0)</f>
        <v>0</v>
      </c>
      <c r="KI312" s="154">
        <f t="array" ref="KI312">IFERROR(INDEX($N147:$N161,MATCH(1,IF($L147:$L161&lt;=KI$165,IF($M147:$M161&gt;=KI$165,1)),0))*$B147/12,0)</f>
        <v>0</v>
      </c>
      <c r="KJ312" s="154">
        <f t="array" ref="KJ312">IFERROR(INDEX($N147:$N161,MATCH(1,IF($L147:$L161&lt;=KJ$165,IF($M147:$M161&gt;=KJ$165,1)),0))*$B147/12,0)</f>
        <v>0</v>
      </c>
      <c r="KK312" s="154">
        <f t="array" ref="KK312">IFERROR(INDEX($N147:$N161,MATCH(1,IF($L147:$L161&lt;=KK$165,IF($M147:$M161&gt;=KK$165,1)),0))*$B147/12,0)</f>
        <v>0</v>
      </c>
      <c r="KL312" s="154">
        <f t="array" ref="KL312">IFERROR(INDEX($N147:$N161,MATCH(1,IF($L147:$L161&lt;=KL$165,IF($M147:$M161&gt;=KL$165,1)),0))*$B147/12,0)</f>
        <v>0</v>
      </c>
      <c r="KM312" s="154">
        <f t="array" ref="KM312">IFERROR(INDEX($N147:$N161,MATCH(1,IF($L147:$L161&lt;=KM$165,IF($M147:$M161&gt;=KM$165,1)),0))*$B147/12,0)</f>
        <v>0</v>
      </c>
      <c r="KN312" s="154">
        <f t="array" ref="KN312">IFERROR(INDEX($N147:$N161,MATCH(1,IF($L147:$L161&lt;=KN$165,IF($M147:$M161&gt;=KN$165,1)),0))*$B147/12,0)</f>
        <v>0</v>
      </c>
      <c r="KO312" s="154">
        <f t="array" ref="KO312">IFERROR(INDEX($N147:$N161,MATCH(1,IF($L147:$L161&lt;=KO$165,IF($M147:$M161&gt;=KO$165,1)),0))*$B147/12,0)</f>
        <v>0</v>
      </c>
      <c r="KP312" s="154">
        <f t="array" ref="KP312">IFERROR(INDEX($N147:$N161,MATCH(1,IF($L147:$L161&lt;=KP$165,IF($M147:$M161&gt;=KP$165,1)),0))*$B147/12,0)</f>
        <v>0</v>
      </c>
      <c r="KQ312" s="154">
        <f t="array" ref="KQ312">IFERROR(INDEX($N147:$N161,MATCH(1,IF($L147:$L161&lt;=KQ$165,IF($M147:$M161&gt;=KQ$165,1)),0))*$B147/12,0)</f>
        <v>0</v>
      </c>
      <c r="KR312" s="154">
        <f t="array" ref="KR312">IFERROR(INDEX($N147:$N161,MATCH(1,IF($L147:$L161&lt;=KR$165,IF($M147:$M161&gt;=KR$165,1)),0))*$B147/12,0)</f>
        <v>0</v>
      </c>
      <c r="KS312" s="154">
        <f t="array" ref="KS312">IFERROR(INDEX($N147:$N161,MATCH(1,IF($L147:$L161&lt;=KS$165,IF($M147:$M161&gt;=KS$165,1)),0))*$B147/12,0)</f>
        <v>0</v>
      </c>
      <c r="KT312" s="154">
        <f t="array" ref="KT312">IFERROR(INDEX($N147:$N161,MATCH(1,IF($L147:$L161&lt;=KT$165,IF($M147:$M161&gt;=KT$165,1)),0))*$B147/12,0)</f>
        <v>0</v>
      </c>
      <c r="KU312" s="154">
        <f t="array" ref="KU312">IFERROR(INDEX($N147:$N161,MATCH(1,IF($L147:$L161&lt;=KU$165,IF($M147:$M161&gt;=KU$165,1)),0))*$B147/12,0)</f>
        <v>0</v>
      </c>
      <c r="KV312" s="154">
        <f t="array" ref="KV312">IFERROR(INDEX($N147:$N161,MATCH(1,IF($L147:$L161&lt;=KV$165,IF($M147:$M161&gt;=KV$165,1)),0))*$B147/12,0)</f>
        <v>0</v>
      </c>
      <c r="KW312" s="154">
        <f t="array" ref="KW312">IFERROR(INDEX($N147:$N161,MATCH(1,IF($L147:$L161&lt;=KW$165,IF($M147:$M161&gt;=KW$165,1)),0))*$B147/12,0)</f>
        <v>0</v>
      </c>
      <c r="KX312" s="154">
        <f t="array" ref="KX312">IFERROR(INDEX($N147:$N161,MATCH(1,IF($L147:$L161&lt;=KX$165,IF($M147:$M161&gt;=KX$165,1)),0))*$B147/12,0)</f>
        <v>0</v>
      </c>
      <c r="KY312" s="154">
        <f t="array" ref="KY312">IFERROR(INDEX($N147:$N161,MATCH(1,IF($L147:$L161&lt;=KY$165,IF($M147:$M161&gt;=KY$165,1)),0))*$B147/12,0)</f>
        <v>0</v>
      </c>
      <c r="KZ312" s="154">
        <f t="array" ref="KZ312">IFERROR(INDEX($N147:$N161,MATCH(1,IF($L147:$L161&lt;=KZ$165,IF($M147:$M161&gt;=KZ$165,1)),0))*$B147/12,0)</f>
        <v>0</v>
      </c>
      <c r="LA312" s="154">
        <f t="array" ref="LA312">IFERROR(INDEX($N147:$N161,MATCH(1,IF($L147:$L161&lt;=LA$165,IF($M147:$M161&gt;=LA$165,1)),0))*$B147/12,0)</f>
        <v>0</v>
      </c>
      <c r="LB312" s="154">
        <f t="array" ref="LB312">IFERROR(INDEX($N147:$N161,MATCH(1,IF($L147:$L161&lt;=LB$165,IF($M147:$M161&gt;=LB$165,1)),0))*$B147/12,0)</f>
        <v>0</v>
      </c>
      <c r="LC312" s="154">
        <f t="array" ref="LC312">IFERROR(INDEX($N147:$N161,MATCH(1,IF($L147:$L161&lt;=LC$165,IF($M147:$M161&gt;=LC$165,1)),0))*$B147/12,0)</f>
        <v>0</v>
      </c>
      <c r="LD312" s="154">
        <f t="array" ref="LD312">IFERROR(INDEX($N147:$N161,MATCH(1,IF($L147:$L161&lt;=LD$165,IF($M147:$M161&gt;=LD$165,1)),0))*$B147/12,0)</f>
        <v>0</v>
      </c>
      <c r="LE312" s="154">
        <f t="array" ref="LE312">IFERROR(INDEX($N147:$N161,MATCH(1,IF($L147:$L161&lt;=LE$165,IF($M147:$M161&gt;=LE$165,1)),0))*$B147/12,0)</f>
        <v>0</v>
      </c>
      <c r="LF312" s="154">
        <f t="array" ref="LF312">IFERROR(INDEX($N147:$N161,MATCH(1,IF($L147:$L161&lt;=LF$165,IF($M147:$M161&gt;=LF$165,1)),0))*$B147/12,0)</f>
        <v>0</v>
      </c>
      <c r="LG312" s="154">
        <f t="array" ref="LG312">IFERROR(INDEX($N147:$N161,MATCH(1,IF($L147:$L161&lt;=LG$165,IF($M147:$M161&gt;=LG$165,1)),0))*$B147/12,0)</f>
        <v>0</v>
      </c>
      <c r="LH312" s="154">
        <f t="array" ref="LH312">IFERROR(INDEX($N147:$N161,MATCH(1,IF($L147:$L161&lt;=LH$165,IF($M147:$M161&gt;=LH$165,1)),0))*$B147/12,0)</f>
        <v>0</v>
      </c>
      <c r="LI312" s="154">
        <f t="array" ref="LI312">IFERROR(INDEX($N147:$N161,MATCH(1,IF($L147:$L161&lt;=LI$165,IF($M147:$M161&gt;=LI$165,1)),0))*$B147/12,0)</f>
        <v>0</v>
      </c>
      <c r="LJ312" s="154">
        <f t="array" ref="LJ312">IFERROR(INDEX($N147:$N161,MATCH(1,IF($L147:$L161&lt;=LJ$165,IF($M147:$M161&gt;=LJ$165,1)),0))*$B147/12,0)</f>
        <v>0</v>
      </c>
      <c r="LK312" s="154">
        <f t="array" ref="LK312">IFERROR(INDEX($N147:$N161,MATCH(1,IF($L147:$L161&lt;=LK$165,IF($M147:$M161&gt;=LK$165,1)),0))*$B147/12,0)</f>
        <v>0</v>
      </c>
      <c r="LL312" s="154">
        <f t="array" ref="LL312">IFERROR(INDEX($N147:$N161,MATCH(1,IF($L147:$L161&lt;=LL$165,IF($M147:$M161&gt;=LL$165,1)),0))*$B147/12,0)</f>
        <v>0</v>
      </c>
      <c r="LM312" s="154">
        <f t="array" ref="LM312">IFERROR(INDEX($N147:$N161,MATCH(1,IF($L147:$L161&lt;=LM$165,IF($M147:$M161&gt;=LM$165,1)),0))*$B147/12,0)</f>
        <v>0</v>
      </c>
      <c r="LN312" s="154">
        <f t="array" ref="LN312">IFERROR(INDEX($N147:$N161,MATCH(1,IF($L147:$L161&lt;=LN$165,IF($M147:$M161&gt;=LN$165,1)),0))*$B147/12,0)</f>
        <v>0</v>
      </c>
      <c r="LO312" s="154">
        <f t="array" ref="LO312">IFERROR(INDEX($N147:$N161,MATCH(1,IF($L147:$L161&lt;=LO$165,IF($M147:$M161&gt;=LO$165,1)),0))*$B147/12,0)</f>
        <v>0</v>
      </c>
      <c r="LP312" s="154">
        <f t="array" ref="LP312">IFERROR(INDEX($N147:$N161,MATCH(1,IF($L147:$L161&lt;=LP$165,IF($M147:$M161&gt;=LP$165,1)),0))*$B147/12,0)</f>
        <v>0</v>
      </c>
      <c r="LQ312" s="154">
        <f t="array" ref="LQ312">IFERROR(INDEX($N147:$N161,MATCH(1,IF($L147:$L161&lt;=LQ$165,IF($M147:$M161&gt;=LQ$165,1)),0))*$B147/12,0)</f>
        <v>0</v>
      </c>
      <c r="LR312" s="154">
        <f t="array" ref="LR312">IFERROR(INDEX($N147:$N161,MATCH(1,IF($L147:$L161&lt;=LR$165,IF($M147:$M161&gt;=LR$165,1)),0))*$B147/12,0)</f>
        <v>0</v>
      </c>
      <c r="LS312" s="154">
        <f t="array" ref="LS312">IFERROR(INDEX($N147:$N161,MATCH(1,IF($L147:$L161&lt;=LS$165,IF($M147:$M161&gt;=LS$165,1)),0))*$B147/12,0)</f>
        <v>0</v>
      </c>
      <c r="LT312" s="154">
        <f t="array" ref="LT312">IFERROR(INDEX($N147:$N161,MATCH(1,IF($L147:$L161&lt;=LT$165,IF($M147:$M161&gt;=LT$165,1)),0))*$B147/12,0)</f>
        <v>0</v>
      </c>
      <c r="LU312" s="154">
        <f t="array" ref="LU312">IFERROR(INDEX($N147:$N161,MATCH(1,IF($L147:$L161&lt;=LU$165,IF($M147:$M161&gt;=LU$165,1)),0))*$B147/12,0)</f>
        <v>0</v>
      </c>
      <c r="LV312" s="154">
        <f t="array" ref="LV312">IFERROR(INDEX($N147:$N161,MATCH(1,IF($L147:$L161&lt;=LV$165,IF($M147:$M161&gt;=LV$165,1)),0))*$B147/12,0)</f>
        <v>0</v>
      </c>
      <c r="LW312" s="154">
        <f t="array" ref="LW312">IFERROR(INDEX($N147:$N161,MATCH(1,IF($L147:$L161&lt;=LW$165,IF($M147:$M161&gt;=LW$165,1)),0))*$B147/12,0)</f>
        <v>0</v>
      </c>
      <c r="LX312" s="154">
        <f t="array" ref="LX312">IFERROR(INDEX($N147:$N161,MATCH(1,IF($L147:$L161&lt;=LX$165,IF($M147:$M161&gt;=LX$165,1)),0))*$B147/12,0)</f>
        <v>0</v>
      </c>
      <c r="LY312" s="154">
        <f t="array" ref="LY312">IFERROR(INDEX($N147:$N161,MATCH(1,IF($L147:$L161&lt;=LY$165,IF($M147:$M161&gt;=LY$165,1)),0))*$B147/12,0)</f>
        <v>0</v>
      </c>
      <c r="LZ312" s="154">
        <f t="array" ref="LZ312">IFERROR(INDEX($N147:$N161,MATCH(1,IF($L147:$L161&lt;=LZ$165,IF($M147:$M161&gt;=LZ$165,1)),0))*$B147/12,0)</f>
        <v>0</v>
      </c>
      <c r="MA312" s="154">
        <f t="array" ref="MA312">IFERROR(INDEX($N147:$N161,MATCH(1,IF($L147:$L161&lt;=MA$165,IF($M147:$M161&gt;=MA$165,1)),0))*$B147/12,0)</f>
        <v>0</v>
      </c>
      <c r="MB312" s="154">
        <f t="array" ref="MB312">IFERROR(INDEX($N147:$N161,MATCH(1,IF($L147:$L161&lt;=MB$165,IF($M147:$M161&gt;=MB$165,1)),0))*$B147/12,0)</f>
        <v>0</v>
      </c>
      <c r="MC312" s="154">
        <f t="array" ref="MC312">IFERROR(INDEX($N147:$N161,MATCH(1,IF($L147:$L161&lt;=MC$165,IF($M147:$M161&gt;=MC$165,1)),0))*$B147/12,0)</f>
        <v>0</v>
      </c>
      <c r="MD312" s="154">
        <f t="array" ref="MD312">IFERROR(INDEX($N147:$N161,MATCH(1,IF($L147:$L161&lt;=MD$165,IF($M147:$M161&gt;=MD$165,1)),0))*$B147/12,0)</f>
        <v>0</v>
      </c>
      <c r="ME312" s="154">
        <f t="array" ref="ME312">IFERROR(INDEX($N147:$N161,MATCH(1,IF($L147:$L161&lt;=ME$165,IF($M147:$M161&gt;=ME$165,1)),0))*$B147/12,0)</f>
        <v>0</v>
      </c>
      <c r="MF312" s="154">
        <f t="array" ref="MF312">IFERROR(INDEX($N147:$N161,MATCH(1,IF($L147:$L161&lt;=MF$165,IF($M147:$M161&gt;=MF$165,1)),0))*$B147/12,0)</f>
        <v>0</v>
      </c>
      <c r="MG312" s="154">
        <f t="array" ref="MG312">IFERROR(INDEX($N147:$N161,MATCH(1,IF($L147:$L161&lt;=MG$165,IF($M147:$M161&gt;=MG$165,1)),0))*$B147/12,0)</f>
        <v>0</v>
      </c>
      <c r="MH312" s="154">
        <f t="array" ref="MH312">IFERROR(INDEX($N147:$N161,MATCH(1,IF($L147:$L161&lt;=MH$165,IF($M147:$M161&gt;=MH$165,1)),0))*$B147/12,0)</f>
        <v>0</v>
      </c>
      <c r="MI312" s="154">
        <f t="array" ref="MI312">IFERROR(INDEX($N147:$N161,MATCH(1,IF($L147:$L161&lt;=MI$165,IF($M147:$M161&gt;=MI$165,1)),0))*$B147/12,0)</f>
        <v>0</v>
      </c>
      <c r="MJ312" s="154">
        <f t="array" ref="MJ312">IFERROR(INDEX($N147:$N161,MATCH(1,IF($L147:$L161&lt;=MJ$165,IF($M147:$M161&gt;=MJ$165,1)),0))*$B147/12,0)</f>
        <v>0</v>
      </c>
      <c r="MK312" s="154">
        <f t="array" ref="MK312">IFERROR(INDEX($N147:$N161,MATCH(1,IF($L147:$L161&lt;=MK$165,IF($M147:$M161&gt;=MK$165,1)),0))*$B147/12,0)</f>
        <v>0</v>
      </c>
      <c r="ML312" s="154">
        <f t="array" ref="ML312">IFERROR(INDEX($N147:$N161,MATCH(1,IF($L147:$L161&lt;=ML$165,IF($M147:$M161&gt;=ML$165,1)),0))*$B147/12,0)</f>
        <v>0</v>
      </c>
      <c r="MM312" s="154">
        <f t="array" ref="MM312">IFERROR(INDEX($N147:$N161,MATCH(1,IF($L147:$L161&lt;=MM$165,IF($M147:$M161&gt;=MM$165,1)),0))*$B147/12,0)</f>
        <v>0</v>
      </c>
      <c r="MN312" s="154">
        <f t="array" ref="MN312">IFERROR(INDEX($N147:$N161,MATCH(1,IF($L147:$L161&lt;=MN$165,IF($M147:$M161&gt;=MN$165,1)),0))*$B147/12,0)</f>
        <v>0</v>
      </c>
      <c r="MO312" s="154">
        <f t="array" ref="MO312">IFERROR(INDEX($N147:$N161,MATCH(1,IF($L147:$L161&lt;=MO$165,IF($M147:$M161&gt;=MO$165,1)),0))*$B147/12,0)</f>
        <v>0</v>
      </c>
      <c r="MP312" s="154">
        <f t="array" ref="MP312">IFERROR(INDEX($N147:$N161,MATCH(1,IF($L147:$L161&lt;=MP$165,IF($M147:$M161&gt;=MP$165,1)),0))*$B147/12,0)</f>
        <v>0</v>
      </c>
      <c r="MQ312" s="154">
        <f t="array" ref="MQ312">IFERROR(INDEX($N147:$N161,MATCH(1,IF($L147:$L161&lt;=MQ$165,IF($M147:$M161&gt;=MQ$165,1)),0))*$B147/12,0)</f>
        <v>0</v>
      </c>
      <c r="MR312" s="154">
        <f t="array" ref="MR312">IFERROR(INDEX($N147:$N161,MATCH(1,IF($L147:$L161&lt;=MR$165,IF($M147:$M161&gt;=MR$165,1)),0))*$B147/12,0)</f>
        <v>0</v>
      </c>
      <c r="MS312" s="154">
        <f t="array" ref="MS312">IFERROR(INDEX($N147:$N161,MATCH(1,IF($L147:$L161&lt;=MS$165,IF($M147:$M161&gt;=MS$165,1)),0))*$B147/12,0)</f>
        <v>0</v>
      </c>
      <c r="MT312" s="154">
        <f t="array" ref="MT312">IFERROR(INDEX($N147:$N161,MATCH(1,IF($L147:$L161&lt;=MT$165,IF($M147:$M161&gt;=MT$165,1)),0))*$B147/12,0)</f>
        <v>0</v>
      </c>
      <c r="MU312" s="154">
        <f t="array" ref="MU312">IFERROR(INDEX($N147:$N161,MATCH(1,IF($L147:$L161&lt;=MU$165,IF($M147:$M161&gt;=MU$165,1)),0))*$B147/12,0)</f>
        <v>0</v>
      </c>
      <c r="MV312" s="154">
        <f t="array" ref="MV312">IFERROR(INDEX($N147:$N161,MATCH(1,IF($L147:$L161&lt;=MV$165,IF($M147:$M161&gt;=MV$165,1)),0))*$B147/12,0)</f>
        <v>0</v>
      </c>
      <c r="MW312" s="154">
        <f t="array" ref="MW312">IFERROR(INDEX($N147:$N161,MATCH(1,IF($L147:$L161&lt;=MW$165,IF($M147:$M161&gt;=MW$165,1)),0))*$B147/12,0)</f>
        <v>0</v>
      </c>
      <c r="MX312" s="154">
        <f t="array" ref="MX312">IFERROR(INDEX($N147:$N161,MATCH(1,IF($L147:$L161&lt;=MX$165,IF($M147:$M161&gt;=MX$165,1)),0))*$B147/12,0)</f>
        <v>0</v>
      </c>
      <c r="MY312" s="154">
        <f t="array" ref="MY312">IFERROR(INDEX($N147:$N161,MATCH(1,IF($L147:$L161&lt;=MY$165,IF($M147:$M161&gt;=MY$165,1)),0))*$B147/12,0)</f>
        <v>0</v>
      </c>
      <c r="MZ312" s="154">
        <f t="array" ref="MZ312">IFERROR(INDEX($N147:$N161,MATCH(1,IF($L147:$L161&lt;=MZ$165,IF($M147:$M161&gt;=MZ$165,1)),0))*$B147/12,0)</f>
        <v>0</v>
      </c>
      <c r="NA312" s="154">
        <f t="array" ref="NA312">IFERROR(INDEX($N147:$N161,MATCH(1,IF($L147:$L161&lt;=NA$165,IF($M147:$M161&gt;=NA$165,1)),0))*$B147/12,0)</f>
        <v>0</v>
      </c>
      <c r="NB312" s="154">
        <f t="array" ref="NB312">IFERROR(INDEX($N147:$N161,MATCH(1,IF($L147:$L161&lt;=NB$165,IF($M147:$M161&gt;=NB$165,1)),0))*$B147/12,0)</f>
        <v>0</v>
      </c>
      <c r="NC312" s="154">
        <f t="array" ref="NC312">IFERROR(INDEX($N147:$N161,MATCH(1,IF($L147:$L161&lt;=NC$165,IF($M147:$M161&gt;=NC$165,1)),0))*$B147/12,0)</f>
        <v>0</v>
      </c>
      <c r="ND312" s="154">
        <f t="array" ref="ND312">IFERROR(INDEX($N147:$N161,MATCH(1,IF($L147:$L161&lt;=ND$165,IF($M147:$M161&gt;=ND$165,1)),0))*$B147/12,0)</f>
        <v>0</v>
      </c>
      <c r="NE312" s="154">
        <f t="array" ref="NE312">IFERROR(INDEX($N147:$N161,MATCH(1,IF($L147:$L161&lt;=NE$165,IF($M147:$M161&gt;=NE$165,1)),0))*$B147/12,0)</f>
        <v>0</v>
      </c>
      <c r="NF312" s="154">
        <f t="array" ref="NF312">IFERROR(INDEX($N147:$N161,MATCH(1,IF($L147:$L161&lt;=NF$165,IF($M147:$M161&gt;=NF$165,1)),0))*$B147/12,0)</f>
        <v>0</v>
      </c>
      <c r="NG312" s="154">
        <f t="array" ref="NG312">IFERROR(INDEX($N147:$N161,MATCH(1,IF($L147:$L161&lt;=NG$165,IF($M147:$M161&gt;=NG$165,1)),0))*$B147/12,0)</f>
        <v>0</v>
      </c>
      <c r="NH312" s="154">
        <f t="array" ref="NH312">IFERROR(INDEX($N147:$N161,MATCH(1,IF($L147:$L161&lt;=NH$165,IF($M147:$M161&gt;=NH$165,1)),0))*$B147/12,0)</f>
        <v>0</v>
      </c>
      <c r="NI312" s="154">
        <f t="array" ref="NI312">IFERROR(INDEX($N147:$N161,MATCH(1,IF($L147:$L161&lt;=NI$165,IF($M147:$M161&gt;=NI$165,1)),0))*$B147/12,0)</f>
        <v>0</v>
      </c>
      <c r="NJ312" s="154">
        <f t="array" ref="NJ312">IFERROR(INDEX($N147:$N161,MATCH(1,IF($L147:$L161&lt;=NJ$165,IF($M147:$M161&gt;=NJ$165,1)),0))*$B147/12,0)</f>
        <v>0</v>
      </c>
      <c r="NK312" s="155">
        <f t="array" ref="NK312">IFERROR(INDEX($N147:$N161,MATCH(1,IF($L147:$L161&lt;=NK$165,IF($M147:$M161&gt;=NK$165,1)),0))*$B147/12,0)</f>
        <v>0</v>
      </c>
    </row>
    <row r="313" spans="1:375" x14ac:dyDescent="0.25">
      <c r="A313" s="156">
        <f t="shared" ref="A313:A324" ca="1" si="597">SUM(D313:NK313)</f>
        <v>142078.64124426304</v>
      </c>
      <c r="B313" s="48" t="s">
        <v>103</v>
      </c>
      <c r="C313" s="153" t="s">
        <v>138</v>
      </c>
      <c r="D313" s="154">
        <f ca="1">IF(AND(D$165&lt;=$E147,D$165&gt;=EOMONTH($D147,0)),IF($G147="NNN",SUM(Expenses!B$20:B$24)*$F147,IF($G147="FSG",0,IF($G147="MG",SUMPRODUCT(Expenses!B$20:B$24,$I147:$I151)*$F147,MAX((Expenses!B$20-$K147/12)*$J147*$F147,0)+MAX((Expenses!B$21-$K148/12)*$J148*$F147,0)+MAX((Expenses!B$22-$K149/12)*$J149*$F147,0)+MAX((Expenses!B$23-$K150/12)*$J150*$F147,0)+MAX((Expenses!B$24-$K151/12)*$J151*$F147,0)))),0)</f>
        <v>583.30148775565851</v>
      </c>
      <c r="E313" s="154">
        <f ca="1">IF(AND(E$165&lt;=$E147,E$165&gt;=EOMONTH($D147,0)),IF($G147="NNN",SUM(Expenses!C$20:C$24)*$F147,IF($G147="FSG",0,IF($G147="MG",SUMPRODUCT(Expenses!C$20:C$24,$I147:$I151)*$F147,MAX((Expenses!C$20-$K147/12)*$J147*$F147,0)+MAX((Expenses!C$21-$K148/12)*$J148*$F147,0)+MAX((Expenses!C$22-$K149/12)*$J149*$F147,0)+MAX((Expenses!C$23-$K150/12)*$J150*$F147,0)+MAX((Expenses!C$24-$K151/12)*$J151*$F147,0)))),0)</f>
        <v>583.53688301617285</v>
      </c>
      <c r="F313" s="154">
        <f ca="1">IF(AND(F$165&lt;=$E147,F$165&gt;=EOMONTH($D147,0)),IF($G147="NNN",SUM(Expenses!D$20:D$24)*$F147,IF($G147="FSG",0,IF($G147="MG",SUMPRODUCT(Expenses!D$20:D$24,$I147:$I151)*$F147,MAX((Expenses!D$20-$K147/12)*$J147*$F147,0)+MAX((Expenses!D$21-$K148/12)*$J148*$F147,0)+MAX((Expenses!D$22-$K149/12)*$J149*$F147,0)+MAX((Expenses!D$23-$K150/12)*$J150*$F147,0)+MAX((Expenses!D$24-$K151/12)*$J151*$F147,0)))),0)</f>
        <v>535.90299283477748</v>
      </c>
      <c r="G313" s="154">
        <f ca="1">IF(AND(G$165&lt;=$E147,G$165&gt;=EOMONTH($D147,0)),IF($G147="NNN",SUM(Expenses!E$20:E$24)*$F147,IF($G147="FSG",0,IF($G147="MG",SUMPRODUCT(Expenses!E$20:E$24,$I147:$I151)*$F147,MAX((Expenses!E$20-$K147/12)*$J147*$F147,0)+MAX((Expenses!E$21-$K148/12)*$J148*$F147,0)+MAX((Expenses!E$22-$K149/12)*$J149*$F147,0)+MAX((Expenses!E$23-$K150/12)*$J150*$F147,0)+MAX((Expenses!E$24-$K151/12)*$J151*$F147,0)))),0)</f>
        <v>536.13704858225128</v>
      </c>
      <c r="H313" s="154">
        <f ca="1">IF(AND(H$165&lt;=$E147,H$165&gt;=EOMONTH($D147,0)),IF($G147="NNN",SUM(Expenses!F$20:F$24)*$F147,IF($G147="FSG",0,IF($G147="MG",SUMPRODUCT(Expenses!F$20:F$24,$I147:$I151)*$F147,MAX((Expenses!F$20-$K147/12)*$J147*$F147,0)+MAX((Expenses!F$21-$K148/12)*$J148*$F147,0)+MAX((Expenses!F$22-$K149/12)*$J149*$F147,0)+MAX((Expenses!F$23-$K150/12)*$J150*$F147,0)+MAX((Expenses!F$24-$K151/12)*$J151*$F147,0)))),0)</f>
        <v>631.76514388074577</v>
      </c>
      <c r="I313" s="154">
        <f ca="1">IF(AND(I$165&lt;=$E147,I$165&gt;=EOMONTH($D147,0)),IF($G147="NNN",SUM(Expenses!G$20:G$24)*$F147,IF($G147="FSG",0,IF($G147="MG",SUMPRODUCT(Expenses!G$20:G$24,$I147:$I151)*$F147,MAX((Expenses!G$20-$K147/12)*$J147*$F147,0)+MAX((Expenses!G$21-$K148/12)*$J148*$F147,0)+MAX((Expenses!G$22-$K149/12)*$J149*$F147,0)+MAX((Expenses!G$23-$K150/12)*$J150*$F147,0)+MAX((Expenses!G$24-$K151/12)*$J151*$F147,0)))),0)</f>
        <v>638.75639970176974</v>
      </c>
      <c r="J313" s="154">
        <f ca="1">IF(AND(J$165&lt;=$E147,J$165&gt;=EOMONTH($D147,0)),IF($G147="NNN",SUM(Expenses!H$20:H$24)*$F147,IF($G147="FSG",0,IF($G147="MG",SUMPRODUCT(Expenses!H$20:H$24,$I147:$I151)*$F147,MAX((Expenses!H$20-$K147/12)*$J147*$F147,0)+MAX((Expenses!H$21-$K148/12)*$J148*$F147,0)+MAX((Expenses!H$22-$K149/12)*$J149*$F147,0)+MAX((Expenses!H$23-$K150/12)*$J150*$F147,0)+MAX((Expenses!H$24-$K151/12)*$J151*$F147,0)))),0)</f>
        <v>682.30699730339813</v>
      </c>
      <c r="K313" s="154">
        <f ca="1">IF(AND(K$165&lt;=$E147,K$165&gt;=EOMONTH($D147,0)),IF($G147="NNN",SUM(Expenses!I$20:I$24)*$F147,IF($G147="FSG",0,IF($G147="MG",SUMPRODUCT(Expenses!I$20:I$24,$I147:$I151)*$F147,MAX((Expenses!I$20-$K147/12)*$J147*$F147,0)+MAX((Expenses!I$21-$K148/12)*$J148*$F147,0)+MAX((Expenses!I$22-$K149/12)*$J149*$F147,0)+MAX((Expenses!I$23-$K150/12)*$J150*$F147,0)+MAX((Expenses!I$24-$K151/12)*$J151*$F147,0)))),0)</f>
        <v>682.54589740078779</v>
      </c>
      <c r="L313" s="154">
        <f ca="1">IF(AND(L$165&lt;=$E147,L$165&gt;=EOMONTH($D147,0)),IF($G147="NNN",SUM(Expenses!J$20:J$24)*$F147,IF($G147="FSG",0,IF($G147="MG",SUMPRODUCT(Expenses!J$20:J$24,$I147:$I151)*$F147,MAX((Expenses!J$20-$K147/12)*$J147*$F147,0)+MAX((Expenses!J$21-$K148/12)*$J148*$F147,0)+MAX((Expenses!J$22-$K149/12)*$J149*$F147,0)+MAX((Expenses!J$23-$K150/12)*$J150*$F147,0)+MAX((Expenses!J$24-$K151/12)*$J151*$F147,0)))),0)</f>
        <v>682.78538669026636</v>
      </c>
      <c r="M313" s="154">
        <f ca="1">IF(AND(M$165&lt;=$E147,M$165&gt;=EOMONTH($D147,0)),IF($G147="NNN",SUM(Expenses!K$20:K$24)*$F147,IF($G147="FSG",0,IF($G147="MG",SUMPRODUCT(Expenses!K$20:K$24,$I147:$I151)*$F147,MAX((Expenses!K$20-$K147/12)*$J147*$F147,0)+MAX((Expenses!K$21-$K148/12)*$J148*$F147,0)+MAX((Expenses!K$22-$K149/12)*$J149*$F147,0)+MAX((Expenses!K$23-$K150/12)*$J150*$F147,0)+MAX((Expenses!K$24-$K151/12)*$J151*$F147,0)))),0)</f>
        <v>683.02546662494035</v>
      </c>
      <c r="N313" s="154">
        <f ca="1">IF(AND(N$165&lt;=$E147,N$165&gt;=EOMONTH($D147,0)),IF($G147="NNN",SUM(Expenses!L$20:L$24)*$F147,IF($G147="FSG",0,IF($G147="MG",SUMPRODUCT(Expenses!L$20:L$24,$I147:$I151)*$F147,MAX((Expenses!L$20-$K147/12)*$J147*$F147,0)+MAX((Expenses!L$21-$K148/12)*$J148*$F147,0)+MAX((Expenses!L$22-$K149/12)*$J149*$F147,0)+MAX((Expenses!L$23-$K150/12)*$J150*$F147,0)+MAX((Expenses!L$24-$K151/12)*$J151*$F147,0)))),0)</f>
        <v>683.26613866150012</v>
      </c>
      <c r="O313" s="154">
        <f ca="1">IF(AND(O$165&lt;=$E147,O$165&gt;=EOMONTH($D147,0)),IF($G147="NNN",SUM(Expenses!M$20:M$24)*$F147,IF($G147="FSG",0,IF($G147="MG",SUMPRODUCT(Expenses!M$20:M$24,$I147:$I151)*$F147,MAX((Expenses!M$20-$K147/12)*$J147*$F147,0)+MAX((Expenses!M$21-$K148/12)*$J148*$F147,0)+MAX((Expenses!M$22-$K149/12)*$J149*$F147,0)+MAX((Expenses!M$23-$K150/12)*$J150*$F147,0)+MAX((Expenses!M$24-$K151/12)*$J151*$F147,0)))),0)</f>
        <v>686.39980063328574</v>
      </c>
      <c r="P313" s="154">
        <f ca="1">IF(AND(P$165&lt;=$E147,P$165&gt;=EOMONTH($D147,0)),IF($G147="NNN",SUM(Expenses!N$20:N$24)*$F147,IF($G147="FSG",0,IF($G147="MG",SUMPRODUCT(Expenses!N$20:N$24,$I147:$I151)*$F147,MAX((Expenses!N$20-$K147/12)*$J147*$F147,0)+MAX((Expenses!N$21-$K148/12)*$J148*$F147,0)+MAX((Expenses!N$22-$K149/12)*$J149*$F147,0)+MAX((Expenses!N$23-$K150/12)*$J150*$F147,0)+MAX((Expenses!N$24-$K151/12)*$J151*$F147,0)))),0)</f>
        <v>696.09981632487961</v>
      </c>
      <c r="Q313" s="154">
        <f ca="1">IF(AND(Q$165&lt;=$E147,Q$165&gt;=EOMONTH($D147,0)),IF($G147="NNN",SUM(Expenses!O$20:O$24)*$F147,IF($G147="FSG",0,IF($G147="MG",SUMPRODUCT(Expenses!O$20:O$24,$I147:$I151)*$F147,MAX((Expenses!O$20-$K147/12)*$J147*$F147,0)+MAX((Expenses!O$21-$K148/12)*$J148*$F147,0)+MAX((Expenses!O$22-$K149/12)*$J149*$F147,0)+MAX((Expenses!O$23-$K150/12)*$J150*$F147,0)+MAX((Expenses!O$24-$K151/12)*$J151*$F147,0)))),0)</f>
        <v>697.64164200061327</v>
      </c>
      <c r="R313" s="154">
        <f ca="1">IF(AND(R$165&lt;=$E147,R$165&gt;=EOMONTH($D147,0)),IF($G147="NNN",SUM(Expenses!P$20:P$24)*$F147,IF($G147="FSG",0,IF($G147="MG",SUMPRODUCT(Expenses!P$20:P$24,$I147:$I151)*$F147,MAX((Expenses!P$20-$K147/12)*$J147*$F147,0)+MAX((Expenses!P$21-$K148/12)*$J148*$F147,0)+MAX((Expenses!P$22-$K149/12)*$J149*$F147,0)+MAX((Expenses!P$23-$K150/12)*$J150*$F147,0)+MAX((Expenses!P$24-$K151/12)*$J151*$F147,0)))),0)</f>
        <v>697.88469708360515</v>
      </c>
      <c r="S313" s="154">
        <f ca="1">IF(AND(S$165&lt;=$E147,S$165&gt;=EOMONTH($D147,0)),IF($G147="NNN",SUM(Expenses!Q$20:Q$24)*$F147,IF($G147="FSG",0,IF($G147="MG",SUMPRODUCT(Expenses!Q$20:Q$24,$I147:$I151)*$F147,MAX((Expenses!Q$20-$K147/12)*$J147*$F147,0)+MAX((Expenses!Q$21-$K148/12)*$J148*$F147,0)+MAX((Expenses!Q$22-$K149/12)*$J149*$F147,0)+MAX((Expenses!Q$23-$K150/12)*$J150*$F147,0)+MAX((Expenses!Q$24-$K151/12)*$J151*$F147,0)))),0)</f>
        <v>698.12835160600116</v>
      </c>
      <c r="T313" s="154">
        <f ca="1">IF(AND(T$165&lt;=$E147,T$165&gt;=EOMONTH($D147,0)),IF($G147="NNN",SUM(Expenses!R$20:R$24)*$F147,IF($G147="FSG",0,IF($G147="MG",SUMPRODUCT(Expenses!R$20:R$24,$I147:$I151)*$F147,MAX((Expenses!R$20-$K147/12)*$J147*$F147,0)+MAX((Expenses!R$21-$K148/12)*$J148*$F147,0)+MAX((Expenses!R$22-$K149/12)*$J149*$F147,0)+MAX((Expenses!R$23-$K150/12)*$J150*$F147,0)+MAX((Expenses!R$24-$K151/12)*$J151*$F147,0)))),0)</f>
        <v>698.37260704618075</v>
      </c>
      <c r="U313" s="154">
        <f ca="1">IF(AND(U$165&lt;=$E147,U$165&gt;=EOMONTH($D147,0)),IF($G147="NNN",SUM(Expenses!S$20:S$24)*$F147,IF($G147="FSG",0,IF($G147="MG",SUMPRODUCT(Expenses!S$20:S$24,$I147:$I151)*$F147,MAX((Expenses!S$20-$K147/12)*$J147*$F147,0)+MAX((Expenses!S$21-$K148/12)*$J148*$F147,0)+MAX((Expenses!S$22-$K149/12)*$J149*$F147,0)+MAX((Expenses!S$23-$K150/12)*$J150*$F147,0)+MAX((Expenses!S$24-$K151/12)*$J151*$F147,0)))),0)</f>
        <v>698.61746488616905</v>
      </c>
      <c r="V313" s="154">
        <f ca="1">IF(AND(V$165&lt;=$E147,V$165&gt;=EOMONTH($D147,0)),IF($G147="NNN",SUM(Expenses!T$20:T$24)*$F147,IF($G147="FSG",0,IF($G147="MG",SUMPRODUCT(Expenses!T$20:T$24,$I147:$I151)*$F147,MAX((Expenses!T$20-$K147/12)*$J147*$F147,0)+MAX((Expenses!T$21-$K148/12)*$J148*$F147,0)+MAX((Expenses!T$22-$K149/12)*$J149*$F147,0)+MAX((Expenses!T$23-$K150/12)*$J150*$F147,0)+MAX((Expenses!T$24-$K151/12)*$J151*$F147,0)))),0)</f>
        <v>698.86292661164669</v>
      </c>
      <c r="W313" s="154">
        <f ca="1">IF(AND(W$165&lt;=$E147,W$165&gt;=EOMONTH($D147,0)),IF($G147="NNN",SUM(Expenses!U$20:U$24)*$F147,IF($G147="FSG",0,IF($G147="MG",SUMPRODUCT(Expenses!U$20:U$24,$I147:$I151)*$F147,MAX((Expenses!U$20-$K147/12)*$J147*$F147,0)+MAX((Expenses!U$21-$K148/12)*$J148*$F147,0)+MAX((Expenses!U$22-$K149/12)*$J149*$F147,0)+MAX((Expenses!U$23-$K150/12)*$J150*$F147,0)+MAX((Expenses!U$24-$K151/12)*$J151*$F147,0)))),0)</f>
        <v>699.10899371195808</v>
      </c>
      <c r="X313" s="154">
        <f ca="1">IF(AND(X$165&lt;=$E147,X$165&gt;=EOMONTH($D147,0)),IF($G147="NNN",SUM(Expenses!V$20:V$24)*$F147,IF($G147="FSG",0,IF($G147="MG",SUMPRODUCT(Expenses!V$20:V$24,$I147:$I151)*$F147,MAX((Expenses!V$20-$K147/12)*$J147*$F147,0)+MAX((Expenses!V$21-$K148/12)*$J148*$F147,0)+MAX((Expenses!V$22-$K149/12)*$J149*$F147,0)+MAX((Expenses!V$23-$K150/12)*$J150*$F147,0)+MAX((Expenses!V$24-$K151/12)*$J151*$F147,0)))),0)</f>
        <v>699.35566768012097</v>
      </c>
      <c r="Y313" s="154">
        <f ca="1">IF(AND(Y$165&lt;=$E147,Y$165&gt;=EOMONTH($D147,0)),IF($G147="NNN",SUM(Expenses!W$20:W$24)*$F147,IF($G147="FSG",0,IF($G147="MG",SUMPRODUCT(Expenses!W$20:W$24,$I147:$I151)*$F147,MAX((Expenses!W$20-$K147/12)*$J147*$F147,0)+MAX((Expenses!W$21-$K148/12)*$J148*$F147,0)+MAX((Expenses!W$22-$K149/12)*$J149*$F147,0)+MAX((Expenses!W$23-$K150/12)*$J150*$F147,0)+MAX((Expenses!W$24-$K151/12)*$J151*$F147,0)))),0)</f>
        <v>699.60295001283509</v>
      </c>
      <c r="Z313" s="154">
        <f ca="1">IF(AND(Z$165&lt;=$E147,Z$165&gt;=EOMONTH($D147,0)),IF($G147="NNN",SUM(Expenses!X$20:X$24)*$F147,IF($G147="FSG",0,IF($G147="MG",SUMPRODUCT(Expenses!X$20:X$24,$I147:$I151)*$F147,MAX((Expenses!X$20-$K147/12)*$J147*$F147,0)+MAX((Expenses!X$21-$K148/12)*$J148*$F147,0)+MAX((Expenses!X$22-$K149/12)*$J149*$F147,0)+MAX((Expenses!X$23-$K150/12)*$J150*$F147,0)+MAX((Expenses!X$24-$K151/12)*$J151*$F147,0)))),0)</f>
        <v>699.85084221049158</v>
      </c>
      <c r="AA313" s="154">
        <f ca="1">IF(AND(AA$165&lt;=$E147,AA$165&gt;=EOMONTH($D147,0)),IF($G147="NNN",SUM(Expenses!Y$20:Y$24)*$F147,IF($G147="FSG",0,IF($G147="MG",SUMPRODUCT(Expenses!Y$20:Y$24,$I147:$I151)*$F147,MAX((Expenses!Y$20-$K147/12)*$J147*$F147,0)+MAX((Expenses!Y$21-$K148/12)*$J148*$F147,0)+MAX((Expenses!Y$22-$K149/12)*$J149*$F147,0)+MAX((Expenses!Y$23-$K150/12)*$J150*$F147,0)+MAX((Expenses!Y$24-$K151/12)*$J151*$F147,0)))),0)</f>
        <v>703.07851404143071</v>
      </c>
      <c r="AB313" s="154">
        <f ca="1">IF(AND(AB$165&lt;=$E147,AB$165&gt;=EOMONTH($D147,0)),IF($G147="NNN",SUM(Expenses!Z$20:Z$24)*$F147,IF($G147="FSG",0,IF($G147="MG",SUMPRODUCT(Expenses!Z$20:Z$24,$I147:$I151)*$F147,MAX((Expenses!Z$20-$K147/12)*$J147*$F147,0)+MAX((Expenses!Z$21-$K148/12)*$J148*$F147,0)+MAX((Expenses!Z$22-$K149/12)*$J149*$F147,0)+MAX((Expenses!Z$23-$K150/12)*$J150*$F147,0)+MAX((Expenses!Z$24-$K151/12)*$J151*$F147,0)))),0)</f>
        <v>983.25788580780875</v>
      </c>
      <c r="AC313" s="154">
        <f ca="1">IF(AND(AC$165&lt;=$E147,AC$165&gt;=EOMONTH($D147,0)),IF($G147="NNN",SUM(Expenses!AA$20:AA$24)*$F147,IF($G147="FSG",0,IF($G147="MG",SUMPRODUCT(Expenses!AA$20:AA$24,$I147:$I151)*$F147,MAX((Expenses!AA$20-$K147/12)*$J147*$F147,0)+MAX((Expenses!AA$21-$K148/12)*$J148*$F147,0)+MAX((Expenses!AA$22-$K149/12)*$J149*$F147,0)+MAX((Expenses!AA$23-$K150/12)*$J150*$F147,0)+MAX((Expenses!AA$24-$K151/12)*$J151*$F147,0)))),0)</f>
        <v>984.84596625381437</v>
      </c>
      <c r="AD313" s="154">
        <f ca="1">IF(AND(AD$165&lt;=$E147,AD$165&gt;=EOMONTH($D147,0)),IF($G147="NNN",SUM(Expenses!AB$20:AB$24)*$F147,IF($G147="FSG",0,IF($G147="MG",SUMPRODUCT(Expenses!AB$20:AB$24,$I147:$I151)*$F147,MAX((Expenses!AB$20-$K147/12)*$J147*$F147,0)+MAX((Expenses!AB$21-$K148/12)*$J148*$F147,0)+MAX((Expenses!AB$22-$K149/12)*$J149*$F147,0)+MAX((Expenses!AB$23-$K150/12)*$J150*$F147,0)+MAX((Expenses!AB$24-$K151/12)*$J151*$F147,0)))),0)</f>
        <v>985.09631298929605</v>
      </c>
      <c r="AE313" s="154">
        <f ca="1">IF(AND(AE$165&lt;=$E147,AE$165&gt;=EOMONTH($D147,0)),IF($G147="NNN",SUM(Expenses!AC$20:AC$24)*$F147,IF($G147="FSG",0,IF($G147="MG",SUMPRODUCT(Expenses!AC$20:AC$24,$I147:$I151)*$F147,MAX((Expenses!AC$20-$K147/12)*$J147*$F147,0)+MAX((Expenses!AC$21-$K148/12)*$J148*$F147,0)+MAX((Expenses!AC$22-$K149/12)*$J149*$F147,0)+MAX((Expenses!AC$23-$K150/12)*$J150*$F147,0)+MAX((Expenses!AC$24-$K151/12)*$J151*$F147,0)))),0)</f>
        <v>985.34727714736391</v>
      </c>
      <c r="AF313" s="154">
        <f ca="1">IF(AND(AF$165&lt;=$E147,AF$165&gt;=EOMONTH($D147,0)),IF($G147="NNN",SUM(Expenses!AD$20:AD$24)*$F147,IF($G147="FSG",0,IF($G147="MG",SUMPRODUCT(Expenses!AD$20:AD$24,$I147:$I151)*$F147,MAX((Expenses!AD$20-$K147/12)*$J147*$F147,0)+MAX((Expenses!AD$21-$K148/12)*$J148*$F147,0)+MAX((Expenses!AD$22-$K149/12)*$J149*$F147,0)+MAX((Expenses!AD$23-$K150/12)*$J150*$F147,0)+MAX((Expenses!AD$24-$K151/12)*$J151*$F147,0)))),0)</f>
        <v>985.59886025074888</v>
      </c>
      <c r="AG313" s="154">
        <f ca="1">IF(AND(AG$165&lt;=$E147,AG$165&gt;=EOMONTH($D147,0)),IF($G147="NNN",SUM(Expenses!AE$20:AE$24)*$F147,IF($G147="FSG",0,IF($G147="MG",SUMPRODUCT(Expenses!AE$20:AE$24,$I147:$I151)*$F147,MAX((Expenses!AE$20-$K147/12)*$J147*$F147,0)+MAX((Expenses!AE$21-$K148/12)*$J148*$F147,0)+MAX((Expenses!AE$22-$K149/12)*$J149*$F147,0)+MAX((Expenses!AE$23-$K150/12)*$J150*$F147,0)+MAX((Expenses!AE$24-$K151/12)*$J151*$F147,0)))),0)</f>
        <v>985.85106382593688</v>
      </c>
      <c r="AH313" s="154">
        <f ca="1">IF(AND(AH$165&lt;=$E147,AH$165&gt;=EOMONTH($D147,0)),IF($G147="NNN",SUM(Expenses!AF$20:AF$24)*$F147,IF($G147="FSG",0,IF($G147="MG",SUMPRODUCT(Expenses!AF$20:AF$24,$I147:$I151)*$F147,MAX((Expenses!AF$20-$K147/12)*$J147*$F147,0)+MAX((Expenses!AF$21-$K148/12)*$J148*$F147,0)+MAX((Expenses!AF$22-$K149/12)*$J149*$F147,0)+MAX((Expenses!AF$23-$K150/12)*$J150*$F147,0)+MAX((Expenses!AF$24-$K151/12)*$J151*$F147,0)))),0)</f>
        <v>986.10388940317864</v>
      </c>
      <c r="AI313" s="154">
        <f ca="1">IF(AND(AI$165&lt;=$E147,AI$165&gt;=EOMONTH($D147,0)),IF($G147="NNN",SUM(Expenses!AG$20:AG$24)*$F147,IF($G147="FSG",0,IF($G147="MG",SUMPRODUCT(Expenses!AG$20:AG$24,$I147:$I151)*$F147,MAX((Expenses!AG$20-$K147/12)*$J147*$F147,0)+MAX((Expenses!AG$21-$K148/12)*$J148*$F147,0)+MAX((Expenses!AG$22-$K149/12)*$J149*$F147,0)+MAX((Expenses!AG$23-$K150/12)*$J150*$F147,0)+MAX((Expenses!AG$24-$K151/12)*$J151*$F147,0)))),0)</f>
        <v>986.35733851649945</v>
      </c>
      <c r="AJ313" s="154">
        <f ca="1">IF(AND(AJ$165&lt;=$E147,AJ$165&gt;=EOMONTH($D147,0)),IF($G147="NNN",SUM(Expenses!AH$20:AH$24)*$F147,IF($G147="FSG",0,IF($G147="MG",SUMPRODUCT(Expenses!AH$20:AH$24,$I147:$I151)*$F147,MAX((Expenses!AH$20-$K147/12)*$J147*$F147,0)+MAX((Expenses!AH$21-$K148/12)*$J148*$F147,0)+MAX((Expenses!AH$22-$K149/12)*$J149*$F147,0)+MAX((Expenses!AH$23-$K150/12)*$J150*$F147,0)+MAX((Expenses!AH$24-$K151/12)*$J151*$F147,0)))),0)</f>
        <v>986.61141270370717</v>
      </c>
      <c r="AK313" s="154">
        <f ca="1">IF(AND(AK$165&lt;=$E147,AK$165&gt;=EOMONTH($D147,0)),IF($G147="NNN",SUM(Expenses!AI$20:AI$24)*$F147,IF($G147="FSG",0,IF($G147="MG",SUMPRODUCT(Expenses!AI$20:AI$24,$I147:$I151)*$F147,MAX((Expenses!AI$20-$K147/12)*$J147*$F147,0)+MAX((Expenses!AI$21-$K148/12)*$J148*$F147,0)+MAX((Expenses!AI$22-$K149/12)*$J149*$F147,0)+MAX((Expenses!AI$23-$K150/12)*$J150*$F147,0)+MAX((Expenses!AI$24-$K151/12)*$J151*$F147,0)))),0)</f>
        <v>986.86611350640283</v>
      </c>
      <c r="AL313" s="154">
        <f ca="1">IF(AND(AL$165&lt;=$E147,AL$165&gt;=EOMONTH($D147,0)),IF($G147="NNN",SUM(Expenses!AJ$20:AJ$24)*$F147,IF($G147="FSG",0,IF($G147="MG",SUMPRODUCT(Expenses!AJ$20:AJ$24,$I147:$I151)*$F147,MAX((Expenses!AJ$20-$K147/12)*$J147*$F147,0)+MAX((Expenses!AJ$21-$K148/12)*$J148*$F147,0)+MAX((Expenses!AJ$22-$K149/12)*$J149*$F147,0)+MAX((Expenses!AJ$23-$K150/12)*$J150*$F147,0)+MAX((Expenses!AJ$24-$K151/12)*$J151*$F147,0)))),0)</f>
        <v>987.12144246998912</v>
      </c>
      <c r="AM313" s="154">
        <f ca="1">IF(AND(AM$165&lt;=$E147,AM$165&gt;=EOMONTH($D147,0)),IF($G147="NNN",SUM(Expenses!AK$20:AK$24)*$F147,IF($G147="FSG",0,IF($G147="MG",SUMPRODUCT(Expenses!AK$20:AK$24,$I147:$I151)*$F147,MAX((Expenses!AK$20-$K147/12)*$J147*$F147,0)+MAX((Expenses!AK$21-$K148/12)*$J148*$F147,0)+MAX((Expenses!AK$22-$K149/12)*$J149*$F147,0)+MAX((Expenses!AK$23-$K150/12)*$J150*$F147,0)+MAX((Expenses!AK$24-$K151/12)*$J151*$F147,0)))),0)</f>
        <v>990.12293989668001</v>
      </c>
      <c r="AN313" s="154">
        <f ca="1">IF(AND(AN$165&lt;=$E147,AN$165&gt;=EOMONTH($D147,0)),IF($G147="NNN",SUM(Expenses!AL$20:AL$24)*$F147,IF($G147="FSG",0,IF($G147="MG",SUMPRODUCT(Expenses!AL$20:AL$24,$I147:$I151)*$F147,MAX((Expenses!AL$20-$K147/12)*$J147*$F147,0)+MAX((Expenses!AL$21-$K148/12)*$J148*$F147,0)+MAX((Expenses!AL$22-$K149/12)*$J149*$F147,0)+MAX((Expenses!AL$23-$K150/12)*$J150*$F147,0)+MAX((Expenses!AL$24-$K151/12)*$J151*$F147,0)))),0)</f>
        <v>1005.6585744631717</v>
      </c>
      <c r="AO313" s="154">
        <f ca="1">IF(AND(AO$165&lt;=$E147,AO$165&gt;=EOMONTH($D147,0)),IF($G147="NNN",SUM(Expenses!AM$20:AM$24)*$F147,IF($G147="FSG",0,IF($G147="MG",SUMPRODUCT(Expenses!AM$20:AM$24,$I147:$I151)*$F147,MAX((Expenses!AM$20-$K147/12)*$J147*$F147,0)+MAX((Expenses!AM$21-$K148/12)*$J148*$F147,0)+MAX((Expenses!AM$22-$K149/12)*$J149*$F147,0)+MAX((Expenses!AM$23-$K150/12)*$J150*$F147,0)+MAX((Expenses!AM$24-$K151/12)*$J151*$F147,0)))),0)</f>
        <v>1007.6173018817342</v>
      </c>
      <c r="AP313" s="154">
        <f ca="1">IF(AND(AP$165&lt;=$E147,AP$165&gt;=EOMONTH($D147,0)),IF($G147="NNN",SUM(Expenses!AN$20:AN$24)*$F147,IF($G147="FSG",0,IF($G147="MG",SUMPRODUCT(Expenses!AN$20:AN$24,$I147:$I151)*$F147,MAX((Expenses!AN$20-$K147/12)*$J147*$F147,0)+MAX((Expenses!AN$21-$K148/12)*$J148*$F147,0)+MAX((Expenses!AN$22-$K149/12)*$J149*$F147,0)+MAX((Expenses!AN$23-$K150/12)*$J150*$F147,0)+MAX((Expenses!AN$24-$K151/12)*$J151*$F147,0)))),0)</f>
        <v>1007.8751590192801</v>
      </c>
      <c r="AQ313" s="154">
        <f ca="1">IF(AND(AQ$165&lt;=$E147,AQ$165&gt;=EOMONTH($D147,0)),IF($G147="NNN",SUM(Expenses!AO$20:AO$24)*$F147,IF($G147="FSG",0,IF($G147="MG",SUMPRODUCT(Expenses!AO$20:AO$24,$I147:$I151)*$F147,MAX((Expenses!AO$20-$K147/12)*$J147*$F147,0)+MAX((Expenses!AO$21-$K148/12)*$J148*$F147,0)+MAX((Expenses!AO$22-$K149/12)*$J149*$F147,0)+MAX((Expenses!AO$23-$K150/12)*$J150*$F147,0)+MAX((Expenses!AO$24-$K151/12)*$J151*$F147,0)))),0)</f>
        <v>1008.1336521020901</v>
      </c>
      <c r="AR313" s="154">
        <f ca="1">IF(AND(AR$165&lt;=$E147,AR$165&gt;=EOMONTH($D147,0)),IF($G147="NNN",SUM(Expenses!AP$20:AP$24)*$F147,IF($G147="FSG",0,IF($G147="MG",SUMPRODUCT(Expenses!AP$20:AP$24,$I147:$I151)*$F147,MAX((Expenses!AP$20-$K147/12)*$J147*$F147,0)+MAX((Expenses!AP$21-$K148/12)*$J148*$F147,0)+MAX((Expenses!AP$22-$K149/12)*$J149*$F147,0)+MAX((Expenses!AP$23-$K150/12)*$J150*$F147,0)+MAX((Expenses!AP$24-$K151/12)*$J151*$F147,0)))),0)</f>
        <v>1008.3927826985764</v>
      </c>
      <c r="AS313" s="154">
        <f ca="1">IF(AND(AS$165&lt;=$E147,AS$165&gt;=EOMONTH($D147,0)),IF($G147="NNN",SUM(Expenses!AQ$20:AQ$24)*$F147,IF($G147="FSG",0,IF($G147="MG",SUMPRODUCT(Expenses!AQ$20:AQ$24,$I147:$I151)*$F147,MAX((Expenses!AQ$20-$K147/12)*$J147*$F147,0)+MAX((Expenses!AQ$21-$K148/12)*$J148*$F147,0)+MAX((Expenses!AQ$22-$K149/12)*$J149*$F147,0)+MAX((Expenses!AQ$23-$K150/12)*$J150*$F147,0)+MAX((Expenses!AQ$24-$K151/12)*$J151*$F147,0)))),0)</f>
        <v>1008.6525523810201</v>
      </c>
      <c r="AT313" s="154">
        <f ca="1">IF(AND(AT$165&lt;=$E147,AT$165&gt;=EOMONTH($D147,0)),IF($G147="NNN",SUM(Expenses!AR$20:AR$24)*$F147,IF($G147="FSG",0,IF($G147="MG",SUMPRODUCT(Expenses!AR$20:AR$24,$I147:$I151)*$F147,MAX((Expenses!AR$20-$K147/12)*$J147*$F147,0)+MAX((Expenses!AR$21-$K148/12)*$J148*$F147,0)+MAX((Expenses!AR$22-$K149/12)*$J149*$F147,0)+MAX((Expenses!AR$23-$K150/12)*$J150*$F147,0)+MAX((Expenses!AR$24-$K151/12)*$J151*$F147,0)))),0)</f>
        <v>1008.9129627255793</v>
      </c>
      <c r="AU313" s="154">
        <f ca="1">IF(AND(AU$165&lt;=$E147,AU$165&gt;=EOMONTH($D147,0)),IF($G147="NNN",SUM(Expenses!AS$20:AS$24)*$F147,IF($G147="FSG",0,IF($G147="MG",SUMPRODUCT(Expenses!AS$20:AS$24,$I147:$I151)*$F147,MAX((Expenses!AS$20-$K147/12)*$J147*$F147,0)+MAX((Expenses!AS$21-$K148/12)*$J148*$F147,0)+MAX((Expenses!AS$22-$K149/12)*$J149*$F147,0)+MAX((Expenses!AS$23-$K150/12)*$J150*$F147,0)+MAX((Expenses!AS$24-$K151/12)*$J151*$F147,0)))),0)</f>
        <v>1009.1740153122997</v>
      </c>
      <c r="AV313" s="154">
        <f ca="1">IF(AND(AV$165&lt;=$E147,AV$165&gt;=EOMONTH($D147,0)),IF($G147="NNN",SUM(Expenses!AT$20:AT$24)*$F147,IF($G147="FSG",0,IF($G147="MG",SUMPRODUCT(Expenses!AT$20:AT$24,$I147:$I151)*$F147,MAX((Expenses!AT$20-$K147/12)*$J147*$F147,0)+MAX((Expenses!AT$21-$K148/12)*$J148*$F147,0)+MAX((Expenses!AT$22-$K149/12)*$J149*$F147,0)+MAX((Expenses!AT$23-$K150/12)*$J150*$F147,0)+MAX((Expenses!AT$24-$K151/12)*$J151*$F147,0)))),0)</f>
        <v>1009.4357117251236</v>
      </c>
      <c r="AW313" s="154">
        <f ca="1">IF(AND(AW$165&lt;=$E147,AW$165&gt;=EOMONTH($D147,0)),IF($G147="NNN",SUM(Expenses!AU$20:AU$24)*$F147,IF($G147="FSG",0,IF($G147="MG",SUMPRODUCT(Expenses!AU$20:AU$24,$I147:$I151)*$F147,MAX((Expenses!AU$20-$K147/12)*$J147*$F147,0)+MAX((Expenses!AU$21-$K148/12)*$J148*$F147,0)+MAX((Expenses!AU$22-$K149/12)*$J149*$F147,0)+MAX((Expenses!AU$23-$K150/12)*$J150*$F147,0)+MAX((Expenses!AU$24-$K151/12)*$J151*$F147,0)))),0)</f>
        <v>1009.6980535519001</v>
      </c>
      <c r="AX313" s="154">
        <f ca="1">IF(AND(AX$165&lt;=$E147,AX$165&gt;=EOMONTH($D147,0)),IF($G147="NNN",SUM(Expenses!AV$20:AV$24)*$F147,IF($G147="FSG",0,IF($G147="MG",SUMPRODUCT(Expenses!AV$20:AV$24,$I147:$I151)*$F147,MAX((Expenses!AV$20-$K147/12)*$J147*$F147,0)+MAX((Expenses!AV$21-$K148/12)*$J148*$F147,0)+MAX((Expenses!AV$22-$K149/12)*$J149*$F147,0)+MAX((Expenses!AV$23-$K150/12)*$J150*$F147,0)+MAX((Expenses!AV$24-$K151/12)*$J151*$F147,0)))),0)</f>
        <v>1009.961042384394</v>
      </c>
      <c r="AY313" s="154">
        <f ca="1">IF(AND(AY$165&lt;=$E147,AY$165&gt;=EOMONTH($D147,0)),IF($G147="NNN",SUM(Expenses!AW$20:AW$24)*$F147,IF($G147="FSG",0,IF($G147="MG",SUMPRODUCT(Expenses!AW$20:AW$24,$I147:$I151)*$F147,MAX((Expenses!AW$20-$K147/12)*$J147*$F147,0)+MAX((Expenses!AW$21-$K148/12)*$J148*$F147,0)+MAX((Expenses!AW$22-$K149/12)*$J149*$F147,0)+MAX((Expenses!AW$23-$K150/12)*$J150*$F147,0)+MAX((Expenses!AW$24-$K151/12)*$J151*$F147,0)))),0)</f>
        <v>1013.0525847338857</v>
      </c>
      <c r="AZ313" s="154">
        <f ca="1">IF(AND(AZ$165&lt;=$E147,AZ$165&gt;=EOMONTH($D147,0)),IF($G147="NNN",SUM(Expenses!AX$20:AX$24)*$F147,IF($G147="FSG",0,IF($G147="MG",SUMPRODUCT(Expenses!AX$20:AX$24,$I147:$I151)*$F147,MAX((Expenses!AX$20-$K147/12)*$J147*$F147,0)+MAX((Expenses!AX$21-$K148/12)*$J148*$F147,0)+MAX((Expenses!AX$22-$K149/12)*$J149*$F147,0)+MAX((Expenses!AX$23-$K150/12)*$J150*$F147,0)+MAX((Expenses!AX$24-$K151/12)*$J151*$F147,0)))),0)</f>
        <v>1028.9188074701788</v>
      </c>
      <c r="BA313" s="154">
        <f ca="1">IF(AND(BA$165&lt;=$E147,BA$165&gt;=EOMONTH($D147,0)),IF($G147="NNN",SUM(Expenses!AY$20:AY$24)*$F147,IF($G147="FSG",0,IF($G147="MG",SUMPRODUCT(Expenses!AY$20:AY$24,$I147:$I151)*$F147,MAX((Expenses!AY$20-$K147/12)*$J147*$F147,0)+MAX((Expenses!AY$21-$K148/12)*$J148*$F147,0)+MAX((Expenses!AY$22-$K149/12)*$J149*$F147,0)+MAX((Expenses!AY$23-$K150/12)*$J150*$F147,0)+MAX((Expenses!AY$24-$K151/12)*$J151*$F147,0)))),0)</f>
        <v>1030.9362967112979</v>
      </c>
      <c r="BB313" s="154">
        <f ca="1">IF(AND(BB$165&lt;=$E147,BB$165&gt;=EOMONTH($D147,0)),IF($G147="NNN",SUM(Expenses!AZ$20:AZ$24)*$F147,IF($G147="FSG",0,IF($G147="MG",SUMPRODUCT(Expenses!AZ$20:AZ$24,$I147:$I151)*$F147,MAX((Expenses!AZ$20-$K147/12)*$J147*$F147,0)+MAX((Expenses!AZ$21-$K148/12)*$J148*$F147,0)+MAX((Expenses!AZ$22-$K149/12)*$J149*$F147,0)+MAX((Expenses!AZ$23-$K150/12)*$J150*$F147,0)+MAX((Expenses!AZ$24-$K151/12)*$J151*$F147,0)))),0)</f>
        <v>1031.2018895629703</v>
      </c>
      <c r="BC313" s="154">
        <f ca="1">IF(AND(BC$165&lt;=$E147,BC$165&gt;=EOMONTH($D147,0)),IF($G147="NNN",SUM(Expenses!BA$20:BA$24)*$F147,IF($G147="FSG",0,IF($G147="MG",SUMPRODUCT(Expenses!BA$20:BA$24,$I147:$I151)*$F147,MAX((Expenses!BA$20-$K147/12)*$J147*$F147,0)+MAX((Expenses!BA$21-$K148/12)*$J148*$F147,0)+MAX((Expenses!BA$22-$K149/12)*$J149*$F147,0)+MAX((Expenses!BA$23-$K150/12)*$J150*$F147,0)+MAX((Expenses!BA$24-$K151/12)*$J151*$F147,0)))),0)</f>
        <v>1031.4681374382646</v>
      </c>
      <c r="BD313" s="154">
        <f ca="1">IF(AND(BD$165&lt;=$E147,BD$165&gt;=EOMONTH($D147,0)),IF($G147="NNN",SUM(Expenses!BB$20:BB$24)*$F147,IF($G147="FSG",0,IF($G147="MG",SUMPRODUCT(Expenses!BB$20:BB$24,$I147:$I151)*$F147,MAX((Expenses!BB$20-$K147/12)*$J147*$F147,0)+MAX((Expenses!BB$21-$K148/12)*$J148*$F147,0)+MAX((Expenses!BB$22-$K149/12)*$J149*$F147,0)+MAX((Expenses!BB$23-$K150/12)*$J150*$F147,0)+MAX((Expenses!BB$24-$K151/12)*$J151*$F147,0)))),0)</f>
        <v>1031.7350419526456</v>
      </c>
      <c r="BE313" s="154">
        <f ca="1">IF(AND(BE$165&lt;=$E147,BE$165&gt;=EOMONTH($D147,0)),IF($G147="NNN",SUM(Expenses!BC$20:BC$24)*$F147,IF($G147="FSG",0,IF($G147="MG",SUMPRODUCT(Expenses!BC$20:BC$24,$I147:$I151)*$F147,MAX((Expenses!BC$20-$K147/12)*$J147*$F147,0)+MAX((Expenses!BC$21-$K148/12)*$J148*$F147,0)+MAX((Expenses!BC$22-$K149/12)*$J149*$F147,0)+MAX((Expenses!BC$23-$K150/12)*$J150*$F147,0)+MAX((Expenses!BC$24-$K151/12)*$J151*$F147,0)))),0)</f>
        <v>1032.0026047255626</v>
      </c>
      <c r="BF313" s="154">
        <f ca="1">IF(AND(BF$165&lt;=$E147,BF$165&gt;=EOMONTH($D147,0)),IF($G147="NNN",SUM(Expenses!BD$20:BD$24)*$F147,IF($G147="FSG",0,IF($G147="MG",SUMPRODUCT(Expenses!BD$20:BD$24,$I147:$I151)*$F147,MAX((Expenses!BD$20-$K147/12)*$J147*$F147,0)+MAX((Expenses!BD$21-$K148/12)*$J148*$F147,0)+MAX((Expenses!BD$22-$K149/12)*$J149*$F147,0)+MAX((Expenses!BD$23-$K150/12)*$J150*$F147,0)+MAX((Expenses!BD$24-$K151/12)*$J151*$F147,0)))),0)</f>
        <v>1032.2708273804585</v>
      </c>
      <c r="BG313" s="154">
        <f ca="1">IF(AND(BG$165&lt;=$E147,BG$165&gt;=EOMONTH($D147,0)),IF($G147="NNN",SUM(Expenses!BE$20:BE$24)*$F147,IF($G147="FSG",0,IF($G147="MG",SUMPRODUCT(Expenses!BE$20:BE$24,$I147:$I151)*$F147,MAX((Expenses!BE$20-$K147/12)*$J147*$F147,0)+MAX((Expenses!BE$21-$K148/12)*$J148*$F147,0)+MAX((Expenses!BE$22-$K149/12)*$J149*$F147,0)+MAX((Expenses!BE$23-$K150/12)*$J150*$F147,0)+MAX((Expenses!BE$24-$K151/12)*$J151*$F147,0)))),0)</f>
        <v>1032.5397115447806</v>
      </c>
      <c r="BH313" s="154">
        <f ca="1">IF(AND(BH$165&lt;=$E147,BH$165&gt;=EOMONTH($D147,0)),IF($G147="NNN",SUM(Expenses!BF$20:BF$24)*$F147,IF($G147="FSG",0,IF($G147="MG",SUMPRODUCT(Expenses!BF$20:BF$24,$I147:$I151)*$F147,MAX((Expenses!BF$20-$K147/12)*$J147*$F147,0)+MAX((Expenses!BF$21-$K148/12)*$J148*$F147,0)+MAX((Expenses!BF$22-$K149/12)*$J149*$F147,0)+MAX((Expenses!BF$23-$K150/12)*$J150*$F147,0)+MAX((Expenses!BF$24-$K151/12)*$J151*$F147,0)))),0)</f>
        <v>1032.8092588499894</v>
      </c>
      <c r="BI313" s="154">
        <f ca="1">IF(AND(BI$165&lt;=$E147,BI$165&gt;=EOMONTH($D147,0)),IF($G147="NNN",SUM(Expenses!BG$20:BG$24)*$F147,IF($G147="FSG",0,IF($G147="MG",SUMPRODUCT(Expenses!BG$20:BG$24,$I147:$I151)*$F147,MAX((Expenses!BG$20-$K147/12)*$J147*$F147,0)+MAX((Expenses!BG$21-$K148/12)*$J148*$F147,0)+MAX((Expenses!BG$22-$K149/12)*$J149*$F147,0)+MAX((Expenses!BG$23-$K150/12)*$J150*$F147,0)+MAX((Expenses!BG$24-$K151/12)*$J151*$F147,0)))),0)</f>
        <v>1033.0794709315689</v>
      </c>
      <c r="BJ313" s="154">
        <f ca="1">IF(AND(BJ$165&lt;=$E147,BJ$165&gt;=EOMONTH($D147,0)),IF($G147="NNN",SUM(Expenses!BH$20:BH$24)*$F147,IF($G147="FSG",0,IF($G147="MG",SUMPRODUCT(Expenses!BH$20:BH$24,$I147:$I151)*$F147,MAX((Expenses!BH$20-$K147/12)*$J147*$F147,0)+MAX((Expenses!BH$21-$K148/12)*$J148*$F147,0)+MAX((Expenses!BH$22-$K149/12)*$J149*$F147,0)+MAX((Expenses!BH$23-$K150/12)*$J150*$F147,0)+MAX((Expenses!BH$24-$K151/12)*$J151*$F147,0)))),0)</f>
        <v>1033.3503494290376</v>
      </c>
      <c r="BK313" s="154">
        <f ca="1">IF(AND(BK$165&lt;=$E147,BK$165&gt;=EOMONTH($D147,0)),IF($G147="NNN",SUM(Expenses!BI$20:BI$24)*$F147,IF($G147="FSG",0,IF($G147="MG",SUMPRODUCT(Expenses!BI$20:BI$24,$I147:$I151)*$F147,MAX((Expenses!BI$20-$K147/12)*$J147*$F147,0)+MAX((Expenses!BI$21-$K148/12)*$J148*$F147,0)+MAX((Expenses!BI$22-$K149/12)*$J149*$F147,0)+MAX((Expenses!BI$23-$K150/12)*$J150*$F147,0)+MAX((Expenses!BI$24-$K151/12)*$J151*$F147,0)))),0)</f>
        <v>1036.5346380490141</v>
      </c>
      <c r="BL313" s="154">
        <f ca="1">IF(AND(BL$165&lt;=$E147,BL$165&gt;=EOMONTH($D147,0)),IF($G147="NNN",SUM(Expenses!BJ$20:BJ$24)*$F147,IF($G147="FSG",0,IF($G147="MG",SUMPRODUCT(Expenses!BJ$20:BJ$24,$I147:$I151)*$F147,MAX((Expenses!BJ$20-$K147/12)*$J147*$F147,0)+MAX((Expenses!BJ$21-$K148/12)*$J148*$F147,0)+MAX((Expenses!BJ$22-$K149/12)*$J149*$F147,0)+MAX((Expenses!BJ$23-$K150/12)*$J150*$F147,0)+MAX((Expenses!BJ$24-$K151/12)*$J151*$F147,0)))),0)</f>
        <v>1052.7386569828577</v>
      </c>
      <c r="BM313" s="154">
        <f ca="1">IF(AND(BM$165&lt;=$E147,BM$165&gt;=EOMONTH($D147,0)),IF($G147="NNN",SUM(Expenses!BK$20:BK$24)*$F147,IF($G147="FSG",0,IF($G147="MG",SUMPRODUCT(Expenses!BK$20:BK$24,$I147:$I151)*$F147,MAX((Expenses!BK$20-$K147/12)*$J147*$F147,0)+MAX((Expenses!BK$21-$K148/12)*$J148*$F147,0)+MAX((Expenses!BK$22-$K149/12)*$J149*$F147,0)+MAX((Expenses!BK$23-$K150/12)*$J150*$F147,0)+MAX((Expenses!BK$24-$K151/12)*$J151*$F147,0)))),0)</f>
        <v>1054.8166709012105</v>
      </c>
      <c r="BN313" s="154">
        <f ca="1">IF(AND(BN$165&lt;=$E147,BN$165&gt;=EOMONTH($D147,0)),IF($G147="NNN",SUM(Expenses!BL$20:BL$24)*$F147,IF($G147="FSG",0,IF($G147="MG",SUMPRODUCT(Expenses!BL$20:BL$24,$I147:$I151)*$F147,MAX((Expenses!BL$20-$K147/12)*$J147*$F147,0)+MAX((Expenses!BL$21-$K148/12)*$J148*$F147,0)+MAX((Expenses!BL$22-$K149/12)*$J149*$F147,0)+MAX((Expenses!BL$23-$K150/12)*$J150*$F147,0)+MAX((Expenses!BL$24-$K151/12)*$J151*$F147,0)))),0)</f>
        <v>1055.0902315384333</v>
      </c>
      <c r="BO313" s="154">
        <f ca="1">IF(AND(BO$165&lt;=$E147,BO$165&gt;=EOMONTH($D147,0)),IF($G147="NNN",SUM(Expenses!BM$20:BM$24)*$F147,IF($G147="FSG",0,IF($G147="MG",SUMPRODUCT(Expenses!BM$20:BM$24,$I147:$I151)*$F147,MAX((Expenses!BM$20-$K147/12)*$J147*$F147,0)+MAX((Expenses!BM$21-$K148/12)*$J148*$F147,0)+MAX((Expenses!BM$22-$K149/12)*$J149*$F147,0)+MAX((Expenses!BM$23-$K150/12)*$J150*$F147,0)+MAX((Expenses!BM$24-$K151/12)*$J151*$F147,0)))),0)</f>
        <v>1055.3644668499862</v>
      </c>
      <c r="BP313" s="154">
        <f ca="1">IF(AND(BP$165&lt;=$E147,BP$165&gt;=EOMONTH($D147,0)),IF($G147="NNN",SUM(Expenses!BN$20:BN$24)*$F147,IF($G147="FSG",0,IF($G147="MG",SUMPRODUCT(Expenses!BN$20:BN$24,$I147:$I151)*$F147,MAX((Expenses!BN$20-$K147/12)*$J147*$F147,0)+MAX((Expenses!BN$21-$K148/12)*$J148*$F147,0)+MAX((Expenses!BN$22-$K149/12)*$J149*$F147,0)+MAX((Expenses!BN$23-$K150/12)*$J150*$F147,0)+MAX((Expenses!BN$24-$K151/12)*$J151*$F147,0)))),0)</f>
        <v>1055.6393784997988</v>
      </c>
      <c r="BQ313" s="154">
        <f ca="1">IF(AND(BQ$165&lt;=$E147,BQ$165&gt;=EOMONTH($D147,0)),IF($G147="NNN",SUM(Expenses!BO$20:BO$24)*$F147,IF($G147="FSG",0,IF($G147="MG",SUMPRODUCT(Expenses!BO$20:BO$24,$I147:$I151)*$F147,MAX((Expenses!BO$20-$K147/12)*$J147*$F147,0)+MAX((Expenses!BO$21-$K148/12)*$J148*$F147,0)+MAX((Expenses!BO$22-$K149/12)*$J149*$F147,0)+MAX((Expenses!BO$23-$K150/12)*$J150*$F147,0)+MAX((Expenses!BO$24-$K151/12)*$J151*$F147,0)))),0)</f>
        <v>1055.9149681559031</v>
      </c>
      <c r="BR313" s="154">
        <f ca="1">IF(AND(BR$165&lt;=$E147,BR$165&gt;=EOMONTH($D147,0)),IF($G147="NNN",SUM(Expenses!BP$20:BP$24)*$F147,IF($G147="FSG",0,IF($G147="MG",SUMPRODUCT(Expenses!BP$20:BP$24,$I147:$I151)*$F147,MAX((Expenses!BP$20-$K147/12)*$J147*$F147,0)+MAX((Expenses!BP$21-$K148/12)*$J148*$F147,0)+MAX((Expenses!BP$22-$K149/12)*$J149*$F147,0)+MAX((Expenses!BP$23-$K150/12)*$J150*$F147,0)+MAX((Expenses!BP$24-$K151/12)*$J151*$F147,0)))),0)</f>
        <v>1056.1912374904459</v>
      </c>
      <c r="BS313" s="154">
        <f ca="1">IF(AND(BS$165&lt;=$E147,BS$165&gt;=EOMONTH($D147,0)),IF($G147="NNN",SUM(Expenses!BQ$20:BQ$24)*$F147,IF($G147="FSG",0,IF($G147="MG",SUMPRODUCT(Expenses!BQ$20:BQ$24,$I147:$I151)*$F147,MAX((Expenses!BQ$20-$K147/12)*$J147*$F147,0)+MAX((Expenses!BQ$21-$K148/12)*$J148*$F147,0)+MAX((Expenses!BQ$22-$K149/12)*$J149*$F147,0)+MAX((Expenses!BQ$23-$K150/12)*$J150*$F147,0)+MAX((Expenses!BQ$24-$K151/12)*$J151*$F147,0)))),0)</f>
        <v>1056.4681881796978</v>
      </c>
      <c r="BT313" s="154">
        <f ca="1">IF(AND(BT$165&lt;=$E147,BT$165&gt;=EOMONTH($D147,0)),IF($G147="NNN",SUM(Expenses!BR$20:BR$24)*$F147,IF($G147="FSG",0,IF($G147="MG",SUMPRODUCT(Expenses!BR$20:BR$24,$I147:$I151)*$F147,MAX((Expenses!BR$20-$K147/12)*$J147*$F147,0)+MAX((Expenses!BR$21-$K148/12)*$J148*$F147,0)+MAX((Expenses!BR$22-$K149/12)*$J149*$F147,0)+MAX((Expenses!BR$23-$K150/12)*$J150*$F147,0)+MAX((Expenses!BR$24-$K151/12)*$J151*$F147,0)))),0)</f>
        <v>1056.7458219040627</v>
      </c>
      <c r="BU313" s="154">
        <f ca="1">IF(AND(BU$165&lt;=$E147,BU$165&gt;=EOMONTH($D147,0)),IF($G147="NNN",SUM(Expenses!BS$20:BS$24)*$F147,IF($G147="FSG",0,IF($G147="MG",SUMPRODUCT(Expenses!BS$20:BS$24,$I147:$I151)*$F147,MAX((Expenses!BS$20-$K147/12)*$J147*$F147,0)+MAX((Expenses!BS$21-$K148/12)*$J148*$F147,0)+MAX((Expenses!BS$22-$K149/12)*$J149*$F147,0)+MAX((Expenses!BS$23-$K150/12)*$J150*$F147,0)+MAX((Expenses!BS$24-$K151/12)*$J151*$F147,0)))),0)</f>
        <v>1057.0241403480898</v>
      </c>
      <c r="BV313" s="154">
        <f ca="1">IF(AND(BV$165&lt;=$E147,BV$165&gt;=EOMONTH($D147,0)),IF($G147="NNN",SUM(Expenses!BT$20:BT$24)*$F147,IF($G147="FSG",0,IF($G147="MG",SUMPRODUCT(Expenses!BT$20:BT$24,$I147:$I151)*$F147,MAX((Expenses!BT$20-$K147/12)*$J147*$F147,0)+MAX((Expenses!BT$21-$K148/12)*$J148*$F147,0)+MAX((Expenses!BT$22-$K149/12)*$J149*$F147,0)+MAX((Expenses!BT$23-$K150/12)*$J150*$F147,0)+MAX((Expenses!BT$24-$K151/12)*$J151*$F147,0)))),0)</f>
        <v>1057.3031452004827</v>
      </c>
      <c r="BW313" s="154">
        <f ca="1">IF(AND(BW$165&lt;=$E147,BW$165&gt;=EOMONTH($D147,0)),IF($G147="NNN",SUM(Expenses!BU$20:BU$24)*$F147,IF($G147="FSG",0,IF($G147="MG",SUMPRODUCT(Expenses!BU$20:BU$24,$I147:$I151)*$F147,MAX((Expenses!BU$20-$K147/12)*$J147*$F147,0)+MAX((Expenses!BU$21-$K148/12)*$J148*$F147,0)+MAX((Expenses!BU$22-$K149/12)*$J149*$F147,0)+MAX((Expenses!BU$23-$K150/12)*$J150*$F147,0)+MAX((Expenses!BU$24-$K151/12)*$J151*$F147,0)))),0)</f>
        <v>1060.5829624790581</v>
      </c>
      <c r="BX313" s="154">
        <f ca="1">IF(AND(BX$165&lt;=$E147,BX$165&gt;=EOMONTH($D147,0)),IF($G147="NNN",SUM(Expenses!BV$20:BV$24)*$F147,IF($G147="FSG",0,IF($G147="MG",SUMPRODUCT(Expenses!BV$20:BV$24,$I147:$I151)*$F147,MAX((Expenses!BV$20-$K147/12)*$J147*$F147,0)+MAX((Expenses!BV$21-$K148/12)*$J148*$F147,0)+MAX((Expenses!BV$22-$K149/12)*$J149*$F147,0)+MAX((Expenses!BV$23-$K150/12)*$J150*$F147,0)+MAX((Expenses!BV$24-$K151/12)*$J151*$F147,0)))),0)</f>
        <v>1077.132147686689</v>
      </c>
      <c r="BY313" s="154">
        <f ca="1">IF(AND(BY$165&lt;=$E147,BY$165&gt;=EOMONTH($D147,0)),IF($G147="NNN",SUM(Expenses!BW$20:BW$24)*$F147,IF($G147="FSG",0,IF($G147="MG",SUMPRODUCT(Expenses!BW$20:BW$24,$I147:$I151)*$F147,MAX((Expenses!BW$20-$K147/12)*$J147*$F147,0)+MAX((Expenses!BW$21-$K148/12)*$J148*$F147,0)+MAX((Expenses!BW$22-$K149/12)*$J149*$F147,0)+MAX((Expenses!BW$23-$K150/12)*$J150*$F147,0)+MAX((Expenses!BW$24-$K151/12)*$J151*$F147,0)))),0)</f>
        <v>1079.2725020225923</v>
      </c>
      <c r="BZ313" s="154">
        <f ca="1">IF(AND(BZ$165&lt;=$E147,BZ$165&gt;=EOMONTH($D147,0)),IF($G147="NNN",SUM(Expenses!BX$20:BX$24)*$F147,IF($G147="FSG",0,IF($G147="MG",SUMPRODUCT(Expenses!BX$20:BX$24,$I147:$I151)*$F147,MAX((Expenses!BX$20-$K147/12)*$J147*$F147,0)+MAX((Expenses!BX$21-$K148/12)*$J148*$F147,0)+MAX((Expenses!BX$22-$K149/12)*$J149*$F147,0)+MAX((Expenses!BX$23-$K150/12)*$J150*$F147,0)+MAX((Expenses!BX$24-$K151/12)*$J151*$F147,0)))),0)</f>
        <v>1079.5542694789317</v>
      </c>
      <c r="CA313" s="154">
        <f ca="1">IF(AND(CA$165&lt;=$E147,CA$165&gt;=EOMONTH($D147,0)),IF($G147="NNN",SUM(Expenses!BY$20:BY$24)*$F147,IF($G147="FSG",0,IF($G147="MG",SUMPRODUCT(Expenses!BY$20:BY$24,$I147:$I151)*$F147,MAX((Expenses!BY$20-$K147/12)*$J147*$F147,0)+MAX((Expenses!BY$21-$K148/12)*$J148*$F147,0)+MAX((Expenses!BY$22-$K149/12)*$J149*$F147,0)+MAX((Expenses!BY$23-$K150/12)*$J150*$F147,0)+MAX((Expenses!BY$24-$K151/12)*$J151*$F147,0)))),0)</f>
        <v>1079.8367318498313</v>
      </c>
      <c r="CB313" s="154">
        <f ca="1">IF(AND(CB$165&lt;=$E147,CB$165&gt;=EOMONTH($D147,0)),IF($G147="NNN",SUM(Expenses!BZ$20:BZ$24)*$F147,IF($G147="FSG",0,IF($G147="MG",SUMPRODUCT(Expenses!BZ$20:BZ$24,$I147:$I151)*$F147,MAX((Expenses!BZ$20-$K147/12)*$J147*$F147,0)+MAX((Expenses!BZ$21-$K148/12)*$J148*$F147,0)+MAX((Expenses!BZ$22-$K149/12)*$J149*$F147,0)+MAX((Expenses!BZ$23-$K150/12)*$J150*$F147,0)+MAX((Expenses!BZ$24-$K151/12)*$J151*$F147,0)))),0)</f>
        <v>1080.1198908491383</v>
      </c>
      <c r="CC313" s="154">
        <f ca="1">IF(AND(CC$165&lt;=$E147,CC$165&gt;=EOMONTH($D147,0)),IF($G147="NNN",SUM(Expenses!CA$20:CA$24)*$F147,IF($G147="FSG",0,IF($G147="MG",SUMPRODUCT(Expenses!CA$20:CA$24,$I147:$I151)*$F147,MAX((Expenses!CA$20-$K147/12)*$J147*$F147,0)+MAX((Expenses!CA$21-$K148/12)*$J148*$F147,0)+MAX((Expenses!CA$22-$K149/12)*$J149*$F147,0)+MAX((Expenses!CA$23-$K150/12)*$J150*$F147,0)+MAX((Expenses!CA$24-$K151/12)*$J151*$F147,0)))),0)</f>
        <v>1080.4037481949258</v>
      </c>
      <c r="CD313" s="154">
        <f ca="1">IF(AND(CD$165&lt;=$E147,CD$165&gt;=EOMONTH($D147,0)),IF($G147="NNN",SUM(Expenses!CB$20:CB$24)*$F147,IF($G147="FSG",0,IF($G147="MG",SUMPRODUCT(Expenses!CB$20:CB$24,$I147:$I151)*$F147,MAX((Expenses!CB$20-$K147/12)*$J147*$F147,0)+MAX((Expenses!CB$21-$K148/12)*$J148*$F147,0)+MAX((Expenses!CB$22-$K149/12)*$J149*$F147,0)+MAX((Expenses!CB$23-$K150/12)*$J150*$F147,0)+MAX((Expenses!CB$24-$K151/12)*$J151*$F147,0)))),0)</f>
        <v>1080.6883056095048</v>
      </c>
      <c r="CE313" s="154">
        <f ca="1">IF(AND(CE$165&lt;=$E147,CE$165&gt;=EOMONTH($D147,0)),IF($G147="NNN",SUM(Expenses!CC$20:CC$24)*$F147,IF($G147="FSG",0,IF($G147="MG",SUMPRODUCT(Expenses!CC$20:CC$24,$I147:$I151)*$F147,MAX((Expenses!CC$20-$K147/12)*$J147*$F147,0)+MAX((Expenses!CC$21-$K148/12)*$J148*$F147,0)+MAX((Expenses!CC$22-$K149/12)*$J149*$F147,0)+MAX((Expenses!CC$23-$K150/12)*$J150*$F147,0)+MAX((Expenses!CC$24-$K151/12)*$J151*$F147,0)))),0)</f>
        <v>1080.9735648194342</v>
      </c>
      <c r="CF313" s="154">
        <f ca="1">IF(AND(CF$165&lt;=$E147,CF$165&gt;=EOMONTH($D147,0)),IF($G147="NNN",SUM(Expenses!CD$20:CD$24)*$F147,IF($G147="FSG",0,IF($G147="MG",SUMPRODUCT(Expenses!CD$20:CD$24,$I147:$I151)*$F147,MAX((Expenses!CD$20-$K147/12)*$J147*$F147,0)+MAX((Expenses!CD$21-$K148/12)*$J148*$F147,0)+MAX((Expenses!CD$22-$K149/12)*$J149*$F147,0)+MAX((Expenses!CD$23-$K150/12)*$J150*$F147,0)+MAX((Expenses!CD$24-$K151/12)*$J151*$F147,0)))),0)</f>
        <v>1081.25952755553</v>
      </c>
      <c r="CG313" s="154">
        <f ca="1">IF(AND(CG$165&lt;=$E147,CG$165&gt;=EOMONTH($D147,0)),IF($G147="NNN",SUM(Expenses!CE$20:CE$24)*$F147,IF($G147="FSG",0,IF($G147="MG",SUMPRODUCT(Expenses!CE$20:CE$24,$I147:$I151)*$F147,MAX((Expenses!CE$20-$K147/12)*$J147*$F147,0)+MAX((Expenses!CE$21-$K148/12)*$J148*$F147,0)+MAX((Expenses!CE$22-$K149/12)*$J149*$F147,0)+MAX((Expenses!CE$23-$K150/12)*$J150*$F147,0)+MAX((Expenses!CE$24-$K151/12)*$J151*$F147,0)))),0)</f>
        <v>1081.5461955528779</v>
      </c>
      <c r="CH313" s="154">
        <f ca="1">IF(AND(CH$165&lt;=$E147,CH$165&gt;=EOMONTH($D147,0)),IF($G147="NNN",SUM(Expenses!CF$20:CF$24)*$F147,IF($G147="FSG",0,IF($G147="MG",SUMPRODUCT(Expenses!CF$20:CF$24,$I147:$I151)*$F147,MAX((Expenses!CF$20-$K147/12)*$J147*$F147,0)+MAX((Expenses!CF$21-$K148/12)*$J148*$F147,0)+MAX((Expenses!CF$22-$K149/12)*$J149*$F147,0)+MAX((Expenses!CF$23-$K150/12)*$J150*$F147,0)+MAX((Expenses!CF$24-$K151/12)*$J151*$F147,0)))),0)</f>
        <v>1081.8335705508423</v>
      </c>
      <c r="CI313" s="154">
        <f ca="1">IF(AND(CI$165&lt;=$E147,CI$165&gt;=EOMONTH($D147,0)),IF($G147="NNN",SUM(Expenses!CG$20:CG$24)*$F147,IF($G147="FSG",0,IF($G147="MG",SUMPRODUCT(Expenses!CG$20:CG$24,$I147:$I151)*$F147,MAX((Expenses!CG$20-$K147/12)*$J147*$F147,0)+MAX((Expenses!CG$21-$K148/12)*$J148*$F147,0)+MAX((Expenses!CG$22-$K149/12)*$J149*$F147,0)+MAX((Expenses!CG$23-$K150/12)*$J150*$F147,0)+MAX((Expenses!CG$24-$K151/12)*$J151*$F147,0)))),0)</f>
        <v>1085.2117823477756</v>
      </c>
      <c r="CJ313" s="154">
        <f ca="1">IF(AND(CJ$165&lt;=$E147,CJ$165&gt;=EOMONTH($D147,0)),IF($G147="NNN",SUM(Expenses!CH$20:CH$24)*$F147,IF($G147="FSG",0,IF($G147="MG",SUMPRODUCT(Expenses!CH$20:CH$24,$I147:$I151)*$F147,MAX((Expenses!CH$20-$K147/12)*$J147*$F147,0)+MAX((Expenses!CH$21-$K148/12)*$J148*$F147,0)+MAX((Expenses!CH$22-$K149/12)*$J149*$F147,0)+MAX((Expenses!CH$23-$K150/12)*$J150*$F147,0)+MAX((Expenses!CH$24-$K151/12)*$J151*$F147,0)))),0)</f>
        <v>1102.1136697315219</v>
      </c>
      <c r="CK313" s="154">
        <f ca="1">IF(AND(CK$165&lt;=$E147,CK$165&gt;=EOMONTH($D147,0)),IF($G147="NNN",SUM(Expenses!CI$20:CI$24)*$F147,IF($G147="FSG",0,IF($G147="MG",SUMPRODUCT(Expenses!CI$20:CI$24,$I147:$I151)*$F147,MAX((Expenses!CI$20-$K147/12)*$J147*$F147,0)+MAX((Expenses!CI$21-$K148/12)*$J148*$F147,0)+MAX((Expenses!CI$22-$K149/12)*$J149*$F147,0)+MAX((Expenses!CI$23-$K150/12)*$J150*$F147,0)+MAX((Expenses!CI$24-$K151/12)*$J151*$F147,0)))),0)</f>
        <v>1104.3182346975022</v>
      </c>
      <c r="CL313" s="154">
        <f ca="1">IF(AND(CL$165&lt;=$E147,CL$165&gt;=EOMONTH($D147,0)),IF($G147="NNN",SUM(Expenses!CJ$20:CJ$24)*$F147,IF($G147="FSG",0,IF($G147="MG",SUMPRODUCT(Expenses!CJ$20:CJ$24,$I147:$I151)*$F147,MAX((Expenses!CJ$20-$K147/12)*$J147*$F147,0)+MAX((Expenses!CJ$21-$K148/12)*$J148*$F147,0)+MAX((Expenses!CJ$22-$K149/12)*$J149*$F147,0)+MAX((Expenses!CJ$23-$K150/12)*$J150*$F147,0)+MAX((Expenses!CJ$24-$K151/12)*$J151*$F147,0)))),0)</f>
        <v>1104.6084551775318</v>
      </c>
      <c r="CM313" s="154">
        <f ca="1">IF(AND(CM$165&lt;=$E147,CM$165&gt;=EOMONTH($D147,0)),IF($G147="NNN",SUM(Expenses!CK$20:CK$24)*$F147,IF($G147="FSG",0,IF($G147="MG",SUMPRODUCT(Expenses!CK$20:CK$24,$I147:$I151)*$F147,MAX((Expenses!CK$20-$K147/12)*$J147*$F147,0)+MAX((Expenses!CK$21-$K148/12)*$J148*$F147,0)+MAX((Expenses!CK$22-$K149/12)*$J149*$F147,0)+MAX((Expenses!CK$23-$K150/12)*$J150*$F147,0)+MAX((Expenses!CK$24-$K151/12)*$J151*$F147,0)))),0)</f>
        <v>1104.8993914195585</v>
      </c>
      <c r="CN313" s="154">
        <f ca="1">IF(AND(CN$165&lt;=$E147,CN$165&gt;=EOMONTH($D147,0)),IF($G147="NNN",SUM(Expenses!CL$20:CL$24)*$F147,IF($G147="FSG",0,IF($G147="MG",SUMPRODUCT(Expenses!CL$20:CL$24,$I147:$I151)*$F147,MAX((Expenses!CL$20-$K147/12)*$J147*$F147,0)+MAX((Expenses!CL$21-$K148/12)*$J148*$F147,0)+MAX((Expenses!CL$22-$K149/12)*$J149*$F147,0)+MAX((Expenses!CL$23-$K150/12)*$J150*$F147,0)+MAX((Expenses!CL$24-$K151/12)*$J151*$F147,0)))),0)</f>
        <v>1105.1910451888446</v>
      </c>
      <c r="CO313" s="154">
        <f ca="1">IF(AND(CO$165&lt;=$E147,CO$165&gt;=EOMONTH($D147,0)),IF($G147="NNN",SUM(Expenses!CM$20:CM$24)*$F147,IF($G147="FSG",0,IF($G147="MG",SUMPRODUCT(Expenses!CM$20:CM$24,$I147:$I151)*$F147,MAX((Expenses!CM$20-$K147/12)*$J147*$F147,0)+MAX((Expenses!CM$21-$K148/12)*$J148*$F147,0)+MAX((Expenses!CM$22-$K149/12)*$J149*$F147,0)+MAX((Expenses!CM$23-$K150/12)*$J150*$F147,0)+MAX((Expenses!CM$24-$K151/12)*$J151*$F147,0)))),0)</f>
        <v>1105.4834182550057</v>
      </c>
      <c r="CP313" s="154">
        <f ca="1">IF(AND(CP$165&lt;=$E147,CP$165&gt;=EOMONTH($D147,0)),IF($G147="NNN",SUM(Expenses!CN$20:CN$24)*$F147,IF($G147="FSG",0,IF($G147="MG",SUMPRODUCT(Expenses!CN$20:CN$24,$I147:$I151)*$F147,MAX((Expenses!CN$20-$K147/12)*$J147*$F147,0)+MAX((Expenses!CN$21-$K148/12)*$J148*$F147,0)+MAX((Expenses!CN$22-$K149/12)*$J149*$F147,0)+MAX((Expenses!CN$23-$K150/12)*$J150*$F147,0)+MAX((Expenses!CN$24-$K151/12)*$J151*$F147,0)))),0)</f>
        <v>1105.7765123920221</v>
      </c>
      <c r="CQ313" s="154">
        <f ca="1">IF(AND(CQ$165&lt;=$E147,CQ$165&gt;=EOMONTH($D147,0)),IF($G147="NNN",SUM(Expenses!CO$20:CO$24)*$F147,IF($G147="FSG",0,IF($G147="MG",SUMPRODUCT(Expenses!CO$20:CO$24,$I147:$I151)*$F147,MAX((Expenses!CO$20-$K147/12)*$J147*$F147,0)+MAX((Expenses!CO$21-$K148/12)*$J148*$F147,0)+MAX((Expenses!CO$22-$K149/12)*$J149*$F147,0)+MAX((Expenses!CO$23-$K150/12)*$J150*$F147,0)+MAX((Expenses!CO$24-$K151/12)*$J151*$F147,0)))),0)</f>
        <v>1106.0703293782492</v>
      </c>
      <c r="CR313" s="154">
        <f ca="1">IF(AND(CR$165&lt;=$E147,CR$165&gt;=EOMONTH($D147,0)),IF($G147="NNN",SUM(Expenses!CP$20:CP$24)*$F147,IF($G147="FSG",0,IF($G147="MG",SUMPRODUCT(Expenses!CP$20:CP$24,$I147:$I151)*$F147,MAX((Expenses!CP$20-$K147/12)*$J147*$F147,0)+MAX((Expenses!CP$21-$K148/12)*$J148*$F147,0)+MAX((Expenses!CP$22-$K149/12)*$J149*$F147,0)+MAX((Expenses!CP$23-$K150/12)*$J150*$F147,0)+MAX((Expenses!CP$24-$K151/12)*$J151*$F147,0)))),0)</f>
        <v>1106.364870996428</v>
      </c>
      <c r="CS313" s="154">
        <f ca="1">IF(AND(CS$165&lt;=$E147,CS$165&gt;=EOMONTH($D147,0)),IF($G147="NNN",SUM(Expenses!CQ$20:CQ$24)*$F147,IF($G147="FSG",0,IF($G147="MG",SUMPRODUCT(Expenses!CQ$20:CQ$24,$I147:$I151)*$F147,MAX((Expenses!CQ$20-$K147/12)*$J147*$F147,0)+MAX((Expenses!CQ$21-$K148/12)*$J148*$F147,0)+MAX((Expenses!CQ$22-$K149/12)*$J149*$F147,0)+MAX((Expenses!CQ$23-$K150/12)*$J150*$F147,0)+MAX((Expenses!CQ$24-$K151/12)*$J151*$F147,0)))),0)</f>
        <v>1106.6601390336966</v>
      </c>
      <c r="CT313" s="154">
        <f ca="1">IF(AND(CT$165&lt;=$E147,CT$165&gt;=EOMONTH($D147,0)),IF($G147="NNN",SUM(Expenses!CR$20:CR$24)*$F147,IF($G147="FSG",0,IF($G147="MG",SUMPRODUCT(Expenses!CR$20:CR$24,$I147:$I151)*$F147,MAX((Expenses!CR$20-$K147/12)*$J147*$F147,0)+MAX((Expenses!CR$21-$K148/12)*$J148*$F147,0)+MAX((Expenses!CR$22-$K149/12)*$J149*$F147,0)+MAX((Expenses!CR$23-$K150/12)*$J150*$F147,0)+MAX((Expenses!CR$24-$K151/12)*$J151*$F147,0)))),0)</f>
        <v>1106.9561352815999</v>
      </c>
      <c r="CU313" s="154">
        <f ca="1">IF(AND(CU$165&lt;=$E147,CU$165&gt;=EOMONTH($D147,0)),IF($G147="NNN",SUM(Expenses!CS$20:CS$24)*$F147,IF($G147="FSG",0,IF($G147="MG",SUMPRODUCT(Expenses!CS$20:CS$24,$I147:$I151)*$F147,MAX((Expenses!CS$20-$K147/12)*$J147*$F147,0)+MAX((Expenses!CS$21-$K148/12)*$J148*$F147,0)+MAX((Expenses!CS$22-$K149/12)*$J149*$F147,0)+MAX((Expenses!CS$23-$K150/12)*$J150*$F147,0)+MAX((Expenses!CS$24-$K151/12)*$J151*$F147,0)))),0)</f>
        <v>1110.4356934324408</v>
      </c>
      <c r="CV313" s="154">
        <f ca="1">IF(AND(CV$165&lt;=$E147,CV$165&gt;=EOMONTH($D147,0)),IF($G147="NNN",SUM(Expenses!CT$20:CT$24)*$F147,IF($G147="FSG",0,IF($G147="MG",SUMPRODUCT(Expenses!CT$20:CT$24,$I147:$I151)*$F147,MAX((Expenses!CT$20-$K147/12)*$J147*$F147,0)+MAX((Expenses!CT$21-$K148/12)*$J148*$F147,0)+MAX((Expenses!CT$22-$K149/12)*$J149*$F147,0)+MAX((Expenses!CT$23-$K150/12)*$J150*$F147,0)+MAX((Expenses!CT$24-$K151/12)*$J151*$F147,0)))),0)</f>
        <v>1127.6979885899843</v>
      </c>
      <c r="CW313" s="154">
        <f ca="1">IF(AND(CW$165&lt;=$E147,CW$165&gt;=EOMONTH($D147,0)),IF($G147="NNN",SUM(Expenses!CU$20:CU$24)*$F147,IF($G147="FSG",0,IF($G147="MG",SUMPRODUCT(Expenses!CU$20:CU$24,$I147:$I151)*$F147,MAX((Expenses!CU$20-$K147/12)*$J147*$F147,0)+MAX((Expenses!CU$21-$K148/12)*$J148*$F147,0)+MAX((Expenses!CU$22-$K149/12)*$J149*$F147,0)+MAX((Expenses!CU$23-$K150/12)*$J150*$F147,0)+MAX((Expenses!CU$24-$K151/12)*$J151*$F147,0)))),0)</f>
        <v>1129.9686905049441</v>
      </c>
      <c r="CX313" s="154">
        <f ca="1">IF(AND(CX$165&lt;=$E147,CX$165&gt;=EOMONTH($D147,0)),IF($G147="NNN",SUM(Expenses!CV$20:CV$24)*$F147,IF($G147="FSG",0,IF($G147="MG",SUMPRODUCT(Expenses!CV$20:CV$24,$I147:$I151)*$F147,MAX((Expenses!CV$20-$K147/12)*$J147*$F147,0)+MAX((Expenses!CV$21-$K148/12)*$J148*$F147,0)+MAX((Expenses!CV$22-$K149/12)*$J149*$F147,0)+MAX((Expenses!CV$23-$K150/12)*$J150*$F147,0)+MAX((Expenses!CV$24-$K151/12)*$J151*$F147,0)))),0)</f>
        <v>1130.2676175993747</v>
      </c>
      <c r="CY313" s="154">
        <f ca="1">IF(AND(CY$165&lt;=$E147,CY$165&gt;=EOMONTH($D147,0)),IF($G147="NNN",SUM(Expenses!CW$20:CW$24)*$F147,IF($G147="FSG",0,IF($G147="MG",SUMPRODUCT(Expenses!CW$20:CW$24,$I147:$I151)*$F147,MAX((Expenses!CW$20-$K147/12)*$J147*$F147,0)+MAX((Expenses!CW$21-$K148/12)*$J148*$F147,0)+MAX((Expenses!CW$22-$K149/12)*$J149*$F147,0)+MAX((Expenses!CW$23-$K150/12)*$J150*$F147,0)+MAX((Expenses!CW$24-$K151/12)*$J151*$F147,0)))),0)</f>
        <v>1130.5672819286622</v>
      </c>
      <c r="CZ313" s="154">
        <f ca="1">IF(AND(CZ$165&lt;=$E147,CZ$165&gt;=EOMONTH($D147,0)),IF($G147="NNN",SUM(Expenses!CX$20:CX$24)*$F147,IF($G147="FSG",0,IF($G147="MG",SUMPRODUCT(Expenses!CX$20:CX$24,$I147:$I151)*$F147,MAX((Expenses!CX$20-$K147/12)*$J147*$F147,0)+MAX((Expenses!CX$21-$K148/12)*$J148*$F147,0)+MAX((Expenses!CX$22-$K149/12)*$J149*$F147,0)+MAX((Expenses!CX$23-$K150/12)*$J150*$F147,0)+MAX((Expenses!CX$24-$K151/12)*$J151*$F147,0)))),0)</f>
        <v>1130.8676853110267</v>
      </c>
      <c r="DA313" s="154">
        <f ca="1">IF(AND(DA$165&lt;=$E147,DA$165&gt;=EOMONTH($D147,0)),IF($G147="NNN",SUM(Expenses!CY$20:CY$24)*$F147,IF($G147="FSG",0,IF($G147="MG",SUMPRODUCT(Expenses!CY$20:CY$24,$I147:$I151)*$F147,MAX((Expenses!CY$20-$K147/12)*$J147*$F147,0)+MAX((Expenses!CY$21-$K148/12)*$J148*$F147,0)+MAX((Expenses!CY$22-$K149/12)*$J149*$F147,0)+MAX((Expenses!CY$23-$K150/12)*$J150*$F147,0)+MAX((Expenses!CY$24-$K151/12)*$J151*$F147,0)))),0)</f>
        <v>1131.1688295691727</v>
      </c>
      <c r="DB313" s="154">
        <f ca="1">IF(AND(DB$165&lt;=$E147,DB$165&gt;=EOMONTH($D147,0)),IF($G147="NNN",SUM(Expenses!CZ$20:CZ$24)*$F147,IF($G147="FSG",0,IF($G147="MG",SUMPRODUCT(Expenses!CZ$20:CZ$24,$I147:$I151)*$F147,MAX((Expenses!CZ$20-$K147/12)*$J147*$F147,0)+MAX((Expenses!CZ$21-$K148/12)*$J148*$F147,0)+MAX((Expenses!CZ$22-$K149/12)*$J149*$F147,0)+MAX((Expenses!CZ$23-$K150/12)*$J150*$F147,0)+MAX((Expenses!CZ$24-$K151/12)*$J151*$F147,0)))),0)</f>
        <v>1131.4707165302998</v>
      </c>
      <c r="DC313" s="154">
        <f ca="1">IF(AND(DC$165&lt;=$E147,DC$165&gt;=EOMONTH($D147,0)),IF($G147="NNN",SUM(Expenses!DA$20:DA$24)*$F147,IF($G147="FSG",0,IF($G147="MG",SUMPRODUCT(Expenses!DA$20:DA$24,$I147:$I151)*$F147,MAX((Expenses!DA$20-$K147/12)*$J147*$F147,0)+MAX((Expenses!DA$21-$K148/12)*$J148*$F147,0)+MAX((Expenses!DA$22-$K149/12)*$J149*$F147,0)+MAX((Expenses!DA$23-$K150/12)*$J150*$F147,0)+MAX((Expenses!DA$24-$K151/12)*$J151*$F147,0)))),0)</f>
        <v>1131.7733480261138</v>
      </c>
      <c r="DD313" s="154">
        <f ca="1">IF(AND(DD$165&lt;=$E147,DD$165&gt;=EOMONTH($D147,0)),IF($G147="NNN",SUM(Expenses!DB$20:DB$24)*$F147,IF($G147="FSG",0,IF($G147="MG",SUMPRODUCT(Expenses!DB$20:DB$24,$I147:$I151)*$F147,MAX((Expenses!DB$20-$K147/12)*$J147*$F147,0)+MAX((Expenses!DB$21-$K148/12)*$J148*$F147,0)+MAX((Expenses!DB$22-$K149/12)*$J149*$F147,0)+MAX((Expenses!DB$23-$K150/12)*$J150*$F147,0)+MAX((Expenses!DB$24-$K151/12)*$J151*$F147,0)))),0)</f>
        <v>1132.0767258928379</v>
      </c>
      <c r="DE313" s="154">
        <f ca="1">IF(AND(DE$165&lt;=$E147,DE$165&gt;=EOMONTH($D147,0)),IF($G147="NNN",SUM(Expenses!DC$20:DC$24)*$F147,IF($G147="FSG",0,IF($G147="MG",SUMPRODUCT(Expenses!DC$20:DC$24,$I147:$I151)*$F147,MAX((Expenses!DC$20-$K147/12)*$J147*$F147,0)+MAX((Expenses!DC$21-$K148/12)*$J148*$F147,0)+MAX((Expenses!DC$22-$K149/12)*$J149*$F147,0)+MAX((Expenses!DC$23-$K150/12)*$J150*$F147,0)+MAX((Expenses!DC$24-$K151/12)*$J151*$F147,0)))),0)</f>
        <v>1132.3808519712243</v>
      </c>
      <c r="DF313" s="154">
        <f ca="1">IF(AND(DF$165&lt;=$E147,DF$165&gt;=EOMONTH($D147,0)),IF($G147="NNN",SUM(Expenses!DD$20:DD$24)*$F147,IF($G147="FSG",0,IF($G147="MG",SUMPRODUCT(Expenses!DD$20:DD$24,$I147:$I151)*$F147,MAX((Expenses!DD$20-$K147/12)*$J147*$F147,0)+MAX((Expenses!DD$21-$K148/12)*$J148*$F147,0)+MAX((Expenses!DD$22-$K149/12)*$J149*$F147,0)+MAX((Expenses!DD$23-$K150/12)*$J150*$F147,0)+MAX((Expenses!DD$24-$K151/12)*$J151*$F147,0)))),0)</f>
        <v>1132.6857281065647</v>
      </c>
      <c r="DG313" s="154">
        <f ca="1">IF(AND(DG$165&lt;=$E147,DG$165&gt;=EOMONTH($D147,0)),IF($G147="NNN",SUM(Expenses!DE$20:DE$24)*$F147,IF($G147="FSG",0,IF($G147="MG",SUMPRODUCT(Expenses!DE$20:DE$24,$I147:$I151)*$F147,MAX((Expenses!DE$20-$K147/12)*$J147*$F147,0)+MAX((Expenses!DE$21-$K148/12)*$J148*$F147,0)+MAX((Expenses!DE$22-$K149/12)*$J149*$F147,0)+MAX((Expenses!DE$23-$K150/12)*$J150*$F147,0)+MAX((Expenses!DE$24-$K151/12)*$J151*$F147,0)))),0)</f>
        <v>1136.2696730019311</v>
      </c>
      <c r="DH313" s="154">
        <f ca="1">IF(AND(DH$165&lt;=$E147,DH$165&gt;=EOMONTH($D147,0)),IF($G147="NNN",SUM(Expenses!DF$20:DF$24)*$F147,IF($G147="FSG",0,IF($G147="MG",SUMPRODUCT(Expenses!DF$20:DF$24,$I147:$I151)*$F147,MAX((Expenses!DF$20-$K147/12)*$J147*$F147,0)+MAX((Expenses!DF$21-$K148/12)*$J148*$F147,0)+MAX((Expenses!DF$22-$K149/12)*$J149*$F147,0)+MAX((Expenses!DF$23-$K150/12)*$J150*$F147,0)+MAX((Expenses!DF$24-$K151/12)*$J151*$F147,0)))),0)</f>
        <v>1153.9002551895314</v>
      </c>
      <c r="DI313" s="154">
        <f ca="1">IF(AND(DI$165&lt;=$E147,DI$165&gt;=EOMONTH($D147,0)),IF($G147="NNN",SUM(Expenses!DG$20:DG$24)*$F147,IF($G147="FSG",0,IF($G147="MG",SUMPRODUCT(Expenses!DG$20:DG$24,$I147:$I151)*$F147,MAX((Expenses!DG$20-$K147/12)*$J147*$F147,0)+MAX((Expenses!DG$21-$K148/12)*$J148*$F147,0)+MAX((Expenses!DG$22-$K149/12)*$J149*$F147,0)+MAX((Expenses!DG$23-$K150/12)*$J150*$F147,0)+MAX((Expenses!DG$24-$K151/12)*$J151*$F147,0)))),0)</f>
        <v>1156.2390781619401</v>
      </c>
      <c r="DJ313" s="154">
        <f ca="1">IF(AND(DJ$165&lt;=$E147,DJ$165&gt;=EOMONTH($D147,0)),IF($G147="NNN",SUM(Expenses!DH$20:DH$24)*$F147,IF($G147="FSG",0,IF($G147="MG",SUMPRODUCT(Expenses!DH$20:DH$24,$I147:$I151)*$F147,MAX((Expenses!DH$20-$K147/12)*$J147*$F147,0)+MAX((Expenses!DH$21-$K148/12)*$J148*$F147,0)+MAX((Expenses!DH$22-$K149/12)*$J149*$F147,0)+MAX((Expenses!DH$23-$K150/12)*$J150*$F147,0)+MAX((Expenses!DH$24-$K151/12)*$J151*$F147,0)))),0)</f>
        <v>1156.5469730692034</v>
      </c>
      <c r="DK313" s="154">
        <f ca="1">IF(AND(DK$165&lt;=$E147,DK$165&gt;=EOMONTH($D147,0)),IF($G147="NNN",SUM(Expenses!DI$20:DI$24)*$F147,IF($G147="FSG",0,IF($G147="MG",SUMPRODUCT(Expenses!DI$20:DI$24,$I147:$I151)*$F147,MAX((Expenses!DI$20-$K147/12)*$J147*$F147,0)+MAX((Expenses!DI$21-$K148/12)*$J148*$F147,0)+MAX((Expenses!DI$22-$K149/12)*$J149*$F147,0)+MAX((Expenses!DI$23-$K150/12)*$J150*$F147,0)+MAX((Expenses!DI$24-$K151/12)*$J151*$F147,0)))),0)</f>
        <v>1156.8556273283693</v>
      </c>
      <c r="DL313" s="154">
        <f ca="1">IF(AND(DL$165&lt;=$E147,DL$165&gt;=EOMONTH($D147,0)),IF($G147="NNN",SUM(Expenses!DJ$20:DJ$24)*$F147,IF($G147="FSG",0,IF($G147="MG",SUMPRODUCT(Expenses!DJ$20:DJ$24,$I147:$I151)*$F147,MAX((Expenses!DJ$20-$K147/12)*$J147*$F147,0)+MAX((Expenses!DJ$21-$K148/12)*$J148*$F147,0)+MAX((Expenses!DJ$22-$K149/12)*$J149*$F147,0)+MAX((Expenses!DJ$23-$K150/12)*$J150*$F147,0)+MAX((Expenses!DJ$24-$K151/12)*$J151*$F147,0)))),0)</f>
        <v>1157.1650428122048</v>
      </c>
      <c r="DM313" s="154">
        <f ca="1">IF(AND(DM$165&lt;=$E147,DM$165&gt;=EOMONTH($D147,0)),IF($G147="NNN",SUM(Expenses!DK$20:DK$24)*$F147,IF($G147="FSG",0,IF($G147="MG",SUMPRODUCT(Expenses!DK$20:DK$24,$I147:$I151)*$F147,MAX((Expenses!DK$20-$K147/12)*$J147*$F147,0)+MAX((Expenses!DK$21-$K148/12)*$J148*$F147,0)+MAX((Expenses!DK$22-$K149/12)*$J149*$F147,0)+MAX((Expenses!DK$23-$K150/12)*$J150*$F147,0)+MAX((Expenses!DK$24-$K151/12)*$J151*$F147,0)))),0)</f>
        <v>1157.4752213980953</v>
      </c>
      <c r="DN313" s="154">
        <f ca="1">IF(AND(DN$165&lt;=$E147,DN$165&gt;=EOMONTH($D147,0)),IF($G147="NNN",SUM(Expenses!DL$20:DL$24)*$F147,IF($G147="FSG",0,IF($G147="MG",SUMPRODUCT(Expenses!DL$20:DL$24,$I147:$I151)*$F147,MAX((Expenses!DL$20-$K147/12)*$J147*$F147,0)+MAX((Expenses!DL$21-$K148/12)*$J148*$F147,0)+MAX((Expenses!DL$22-$K149/12)*$J149*$F147,0)+MAX((Expenses!DL$23-$K150/12)*$J150*$F147,0)+MAX((Expenses!DL$24-$K151/12)*$J151*$F147,0)))),0)</f>
        <v>1157.7861649680563</v>
      </c>
      <c r="DO313" s="154">
        <f ca="1">IF(AND(DO$165&lt;=$E147,DO$165&gt;=EOMONTH($D147,0)),IF($G147="NNN",SUM(Expenses!DM$20:DM$24)*$F147,IF($G147="FSG",0,IF($G147="MG",SUMPRODUCT(Expenses!DM$20:DM$24,$I147:$I151)*$F147,MAX((Expenses!DM$20-$K147/12)*$J147*$F147,0)+MAX((Expenses!DM$21-$K148/12)*$J148*$F147,0)+MAX((Expenses!DM$22-$K149/12)*$J149*$F147,0)+MAX((Expenses!DM$23-$K150/12)*$J150*$F147,0)+MAX((Expenses!DM$24-$K151/12)*$J151*$F147,0)))),0)</f>
        <v>1158.0978754087446</v>
      </c>
      <c r="DP313" s="154">
        <f ca="1">IF(AND(DP$165&lt;=$E147,DP$165&gt;=EOMONTH($D147,0)),IF($G147="NNN",SUM(Expenses!DN$20:DN$24)*$F147,IF($G147="FSG",0,IF($G147="MG",SUMPRODUCT(Expenses!DN$20:DN$24,$I147:$I151)*$F147,MAX((Expenses!DN$20-$K147/12)*$J147*$F147,0)+MAX((Expenses!DN$21-$K148/12)*$J148*$F147,0)+MAX((Expenses!DN$22-$K149/12)*$J149*$F147,0)+MAX((Expenses!DN$23-$K150/12)*$J150*$F147,0)+MAX((Expenses!DN$24-$K151/12)*$J151*$F147,0)))),0)</f>
        <v>1158.4103546114704</v>
      </c>
      <c r="DQ313" s="154">
        <f ca="1">IF(AND(DQ$165&lt;=$E147,DQ$165&gt;=EOMONTH($D147,0)),IF($G147="NNN",SUM(Expenses!DO$20:DO$24)*$F147,IF($G147="FSG",0,IF($G147="MG",SUMPRODUCT(Expenses!DO$20:DO$24,$I147:$I151)*$F147,MAX((Expenses!DO$20-$K147/12)*$J147*$F147,0)+MAX((Expenses!DO$21-$K148/12)*$J148*$F147,0)+MAX((Expenses!DO$22-$K149/12)*$J149*$F147,0)+MAX((Expenses!DO$23-$K150/12)*$J150*$F147,0)+MAX((Expenses!DO$24-$K151/12)*$J151*$F147,0)))),0)</f>
        <v>1158.7236044722083</v>
      </c>
      <c r="DR313" s="154">
        <f ca="1">IF(AND(DR$165&lt;=$E147,DR$165&gt;=EOMONTH($D147,0)),IF($G147="NNN",SUM(Expenses!DP$20:DP$24)*$F147,IF($G147="FSG",0,IF($G147="MG",SUMPRODUCT(Expenses!DP$20:DP$24,$I147:$I151)*$F147,MAX((Expenses!DP$20-$K147/12)*$J147*$F147,0)+MAX((Expenses!DP$21-$K148/12)*$J148*$F147,0)+MAX((Expenses!DP$22-$K149/12)*$J149*$F147,0)+MAX((Expenses!DP$23-$K150/12)*$J150*$F147,0)+MAX((Expenses!DP$24-$K151/12)*$J151*$F147,0)))),0)</f>
        <v>1159.0376268916091</v>
      </c>
      <c r="DS313" s="154">
        <f ca="1">IF(AND(DS$165&lt;=$E147,DS$165&gt;=EOMONTH($D147,0)),IF($G147="NNN",SUM(Expenses!DQ$20:DQ$24)*$F147,IF($G147="FSG",0,IF($G147="MG",SUMPRODUCT(Expenses!DQ$20:DQ$24,$I147:$I151)*$F147,MAX((Expenses!DQ$20-$K147/12)*$J147*$F147,0)+MAX((Expenses!DQ$21-$K148/12)*$J148*$F147,0)+MAX((Expenses!DQ$22-$K149/12)*$J149*$F147,0)+MAX((Expenses!DQ$23-$K150/12)*$J150*$F147,0)+MAX((Expenses!DQ$24-$K151/12)*$J151*$F147,0)))),0)</f>
        <v>1162.7290901338363</v>
      </c>
      <c r="DT313" s="154">
        <f ca="1">IF(AND(DT$165&lt;=$E147,DT$165&gt;=EOMONTH($D147,0)),IF($G147="NNN",SUM(Expenses!DR$20:DR$24)*$F147,IF($G147="FSG",0,IF($G147="MG",SUMPRODUCT(Expenses!DR$20:DR$24,$I147:$I151)*$F147,MAX((Expenses!DR$20-$K147/12)*$J147*$F147,0)+MAX((Expenses!DR$21-$K148/12)*$J148*$F147,0)+MAX((Expenses!DR$22-$K149/12)*$J149*$F147,0)+MAX((Expenses!DR$23-$K150/12)*$J150*$F147,0)+MAX((Expenses!DR$24-$K151/12)*$J151*$F147,0)))),0)</f>
        <v>1247.8054043600739</v>
      </c>
      <c r="DU313" s="154">
        <f ca="1">IF(AND(DU$165&lt;=$E147,DU$165&gt;=EOMONTH($D147,0)),IF($G147="NNN",SUM(Expenses!DS$20:DS$24)*$F147,IF($G147="FSG",0,IF($G147="MG",SUMPRODUCT(Expenses!DS$20:DS$24,$I147:$I151)*$F147,MAX((Expenses!DS$20-$K147/12)*$J147*$F147,0)+MAX((Expenses!DS$21-$K148/12)*$J148*$F147,0)+MAX((Expenses!DS$22-$K149/12)*$J149*$F147,0)+MAX((Expenses!DS$23-$K150/12)*$J150*$F147,0)+MAX((Expenses!DS$24-$K151/12)*$J151*$F147,0)))),0)</f>
        <v>1250.2143920216552</v>
      </c>
      <c r="DV313" s="154">
        <f ca="1">IF(AND(DV$165&lt;=$E147,DV$165&gt;=EOMONTH($D147,0)),IF($G147="NNN",SUM(Expenses!DT$20:DT$24)*$F147,IF($G147="FSG",0,IF($G147="MG",SUMPRODUCT(Expenses!DT$20:DT$24,$I147:$I151)*$F147,MAX((Expenses!DT$20-$K147/12)*$J147*$F147,0)+MAX((Expenses!DT$21-$K148/12)*$J148*$F147,0)+MAX((Expenses!DT$22-$K149/12)*$J149*$F147,0)+MAX((Expenses!DT$23-$K150/12)*$J150*$F147,0)+MAX((Expenses!DT$24-$K151/12)*$J151*$F147,0)))),0)</f>
        <v>1250.5315237761363</v>
      </c>
      <c r="DW313" s="154">
        <f ca="1">IF(AND(DW$165&lt;=$E147,DW$165&gt;=EOMONTH($D147,0)),IF($G147="NNN",SUM(Expenses!DU$20:DU$24)*$F147,IF($G147="FSG",0,IF($G147="MG",SUMPRODUCT(Expenses!DU$20:DU$24,$I147:$I151)*$F147,MAX((Expenses!DU$20-$K147/12)*$J147*$F147,0)+MAX((Expenses!DU$21-$K148/12)*$J148*$F147,0)+MAX((Expenses!DU$22-$K149/12)*$J149*$F147,0)+MAX((Expenses!DU$23-$K150/12)*$J150*$F147,0)+MAX((Expenses!DU$24-$K151/12)*$J151*$F147,0)))),0)</f>
        <v>1250.849437663077</v>
      </c>
      <c r="DX313" s="154">
        <f ca="1">IF(AND(DX$165&lt;=$E147,DX$165&gt;=EOMONTH($D147,0)),IF($G147="NNN",SUM(Expenses!DV$20:DV$24)*$F147,IF($G147="FSG",0,IF($G147="MG",SUMPRODUCT(Expenses!DV$20:DV$24,$I147:$I151)*$F147,MAX((Expenses!DV$20-$K147/12)*$J147*$F147,0)+MAX((Expenses!DV$21-$K148/12)*$J148*$F147,0)+MAX((Expenses!DV$22-$K149/12)*$J149*$F147,0)+MAX((Expenses!DV$23-$K150/12)*$J150*$F147,0)+MAX((Expenses!DV$24-$K151/12)*$J151*$F147,0)))),0)</f>
        <v>1251.1681356114279</v>
      </c>
      <c r="DY313" s="154">
        <f ca="1">IF(AND(DY$165&lt;=$E147,DY$165&gt;=EOMONTH($D147,0)),IF($G147="NNN",SUM(Expenses!DW$20:DW$24)*$F147,IF($G147="FSG",0,IF($G147="MG",SUMPRODUCT(Expenses!DW$20:DW$24,$I147:$I151)*$F147,MAX((Expenses!DW$20-$K147/12)*$J147*$F147,0)+MAX((Expenses!DW$21-$K148/12)*$J148*$F147,0)+MAX((Expenses!DW$22-$K149/12)*$J149*$F147,0)+MAX((Expenses!DW$23-$K150/12)*$J150*$F147,0)+MAX((Expenses!DW$24-$K151/12)*$J151*$F147,0)))),0)</f>
        <v>1180.658366103997</v>
      </c>
      <c r="DZ313" s="154">
        <f ca="1">IF(AND(DZ$165&lt;=$E147,DZ$165&gt;=EOMONTH($D147,0)),IF($G147="NNN",SUM(Expenses!DX$20:DX$24)*$F147,IF($G147="FSG",0,IF($G147="MG",SUMPRODUCT(Expenses!DX$20:DX$24,$I147:$I151)*$F147,MAX((Expenses!DX$20-$K147/12)*$J147*$F147,0)+MAX((Expenses!DX$21-$K148/12)*$J148*$F147,0)+MAX((Expenses!DX$22-$K149/12)*$J149*$F147,0)+MAX((Expenses!DX$23-$K150/12)*$J150*$F147,0)+MAX((Expenses!DX$24-$K151/12)*$J151*$F147,0)))),0)</f>
        <v>1180.9752505066674</v>
      </c>
      <c r="EA313" s="154">
        <f ca="1">IF(AND(EA$165&lt;=$E147,EA$165&gt;=EOMONTH($D147,0)),IF($G147="NNN",SUM(Expenses!DY$20:DY$24)*$F147,IF($G147="FSG",0,IF($G147="MG",SUMPRODUCT(Expenses!DY$20:DY$24,$I147:$I151)*$F147,MAX((Expenses!DY$20-$K147/12)*$J147*$F147,0)+MAX((Expenses!DY$21-$K148/12)*$J148*$F147,0)+MAX((Expenses!DY$22-$K149/12)*$J149*$F147,0)+MAX((Expenses!DY$23-$K150/12)*$J150*$F147,0)+MAX((Expenses!DY$24-$K151/12)*$J151*$F147,0)))),0)</f>
        <v>1181.2929164317618</v>
      </c>
      <c r="EB313" s="154">
        <f ca="1">IF(AND(EB$165&lt;=$E147,EB$165&gt;=EOMONTH($D147,0)),IF($G147="NNN",SUM(Expenses!DZ$20:DZ$24)*$F147,IF($G147="FSG",0,IF($G147="MG",SUMPRODUCT(Expenses!DZ$20:DZ$24,$I147:$I151)*$F147,MAX((Expenses!DZ$20-$K147/12)*$J147*$F147,0)+MAX((Expenses!DZ$21-$K148/12)*$J148*$F147,0)+MAX((Expenses!DZ$22-$K149/12)*$J149*$F147,0)+MAX((Expenses!DZ$23-$K150/12)*$J150*$F147,0)+MAX((Expenses!DZ$24-$K151/12)*$J151*$F147,0)))),0)</f>
        <v>1181.6113658067247</v>
      </c>
      <c r="EC313" s="154">
        <f ca="1">IF(AND(EC$165&lt;=$E147,EC$165&gt;=EOMONTH($D147,0)),IF($G147="NNN",SUM(Expenses!EA$20:EA$24)*$F147,IF($G147="FSG",0,IF($G147="MG",SUMPRODUCT(Expenses!EA$20:EA$24,$I147:$I151)*$F147,MAX((Expenses!EA$20-$K147/12)*$J147*$F147,0)+MAX((Expenses!EA$21-$K148/12)*$J148*$F147,0)+MAX((Expenses!EA$22-$K149/12)*$J149*$F147,0)+MAX((Expenses!EA$23-$K150/12)*$J150*$F147,0)+MAX((Expenses!EA$24-$K151/12)*$J151*$F147,0)))),0)</f>
        <v>1181.9306005637552</v>
      </c>
      <c r="ED313" s="154">
        <f ca="1">IF(AND(ED$165&lt;=$E147,ED$165&gt;=EOMONTH($D147,0)),IF($G147="NNN",SUM(Expenses!EB$20:EB$24)*$F147,IF($G147="FSG",0,IF($G147="MG",SUMPRODUCT(Expenses!EB$20:EB$24,$I147:$I151)*$F147,MAX((Expenses!EB$20-$K147/12)*$J147*$F147,0)+MAX((Expenses!EB$21-$K148/12)*$J148*$F147,0)+MAX((Expenses!EB$22-$K149/12)*$J149*$F147,0)+MAX((Expenses!EB$23-$K150/12)*$J150*$F147,0)+MAX((Expenses!EB$24-$K151/12)*$J151*$F147,0)))),0)</f>
        <v>1182.2506226398173</v>
      </c>
      <c r="EE313" s="154">
        <f ca="1">IF(AND(EE$165&lt;=$E147,EE$165&gt;=EOMONTH($D147,0)),IF($G147="NNN",SUM(Expenses!EC$20:EC$24)*$F147,IF($G147="FSG",0,IF($G147="MG",SUMPRODUCT(Expenses!EC$20:EC$24,$I147:$I151)*$F147,MAX((Expenses!EC$20-$K147/12)*$J147*$F147,0)+MAX((Expenses!EC$21-$K148/12)*$J148*$F147,0)+MAX((Expenses!EC$22-$K149/12)*$J149*$F147,0)+MAX((Expenses!EC$23-$K150/12)*$J150*$F147,0)+MAX((Expenses!EC$24-$K151/12)*$J151*$F147,0)))),0)</f>
        <v>1186.0126143241635</v>
      </c>
      <c r="EF313" s="154">
        <f>IF(AND(EF$165&lt;=$E147,EF$165&gt;=EOMONTH($D147,0)),IF($G147="NNN",SUM(Expenses!ED$20:ED$24)*$F147,IF($G147="FSG",0,IF($G147="MG",SUMPRODUCT(Expenses!ED$20:ED$24,$I147:$I151)*$F147,MAX((Expenses!ED$20-$K147/12)*$J147*$F147,0)+MAX((Expenses!ED$21-$K148/12)*$J148*$F147,0)+MAX((Expenses!ED$22-$K149/12)*$J149*$F147,0)+MAX((Expenses!ED$23-$K150/12)*$J150*$F147,0)+MAX((Expenses!ED$24-$K151/12)*$J151*$F147,0)))),0)</f>
        <v>178.49331490920628</v>
      </c>
      <c r="EG313" s="154">
        <f>IF(AND(EG$165&lt;=$E147,EG$165&gt;=EOMONTH($D147,0)),IF($G147="NNN",SUM(Expenses!EE$20:EE$24)*$F147,IF($G147="FSG",0,IF($G147="MG",SUMPRODUCT(Expenses!EE$20:EE$24,$I147:$I151)*$F147,MAX((Expenses!EE$20-$K147/12)*$J147*$F147,0)+MAX((Expenses!EE$21-$K148/12)*$J148*$F147,0)+MAX((Expenses!EE$22-$K149/12)*$J149*$F147,0)+MAX((Expenses!EE$23-$K150/12)*$J150*$F147,0)+MAX((Expenses!EE$24-$K151/12)*$J151*$F147,0)))),0)</f>
        <v>178.80775252857688</v>
      </c>
      <c r="EH313" s="154">
        <f>IF(AND(EH$165&lt;=$E147,EH$165&gt;=EOMONTH($D147,0)),IF($G147="NNN",SUM(Expenses!EF$20:EF$24)*$F147,IF($G147="FSG",0,IF($G147="MG",SUMPRODUCT(Expenses!EF$20:EF$24,$I147:$I151)*$F147,MAX((Expenses!EF$20-$K147/12)*$J147*$F147,0)+MAX((Expenses!EF$21-$K148/12)*$J148*$F147,0)+MAX((Expenses!EF$22-$K149/12)*$J149*$F147,0)+MAX((Expenses!EF$23-$K150/12)*$J150*$F147,0)+MAX((Expenses!EF$24-$K151/12)*$J151*$F147,0)))),0)</f>
        <v>179.12296563594344</v>
      </c>
      <c r="EI313" s="154">
        <f>IF(AND(EI$165&lt;=$E147,EI$165&gt;=EOMONTH($D147,0)),IF($G147="NNN",SUM(Expenses!EG$20:EG$24)*$F147,IF($G147="FSG",0,IF($G147="MG",SUMPRODUCT(Expenses!EG$20:EG$24,$I147:$I151)*$F147,MAX((Expenses!EG$20-$K147/12)*$J147*$F147,0)+MAX((Expenses!EG$21-$K148/12)*$J148*$F147,0)+MAX((Expenses!EG$22-$K149/12)*$J149*$F147,0)+MAX((Expenses!EG$23-$K150/12)*$J150*$F147,0)+MAX((Expenses!EG$24-$K151/12)*$J151*$F147,0)))),0)</f>
        <v>179.43895614386852</v>
      </c>
      <c r="EJ313" s="154">
        <f>IF(AND(EJ$165&lt;=$E147,EJ$165&gt;=EOMONTH($D147,0)),IF($G147="NNN",SUM(Expenses!EH$20:EH$24)*$F147,IF($G147="FSG",0,IF($G147="MG",SUMPRODUCT(Expenses!EH$20:EH$24,$I147:$I151)*$F147,MAX((Expenses!EH$20-$K147/12)*$J147*$F147,0)+MAX((Expenses!EH$21-$K148/12)*$J148*$F147,0)+MAX((Expenses!EH$22-$K149/12)*$J149*$F147,0)+MAX((Expenses!EH$23-$K150/12)*$J150*$F147,0)+MAX((Expenses!EH$24-$K151/12)*$J151*$F147,0)))),0)</f>
        <v>179.75572596963164</v>
      </c>
      <c r="EK313" s="154">
        <f>IF(AND(EK$165&lt;=$E147,EK$165&gt;=EOMONTH($D147,0)),IF($G147="NNN",SUM(Expenses!EI$20:EI$24)*$F147,IF($G147="FSG",0,IF($G147="MG",SUMPRODUCT(Expenses!EI$20:EI$24,$I147:$I151)*$F147,MAX((Expenses!EI$20-$K147/12)*$J147*$F147,0)+MAX((Expenses!EI$21-$K148/12)*$J148*$F147,0)+MAX((Expenses!EI$22-$K149/12)*$J149*$F147,0)+MAX((Expenses!EI$23-$K150/12)*$J150*$F147,0)+MAX((Expenses!EI$24-$K151/12)*$J151*$F147,0)))),0)</f>
        <v>180.07327703524078</v>
      </c>
      <c r="EL313" s="154">
        <f>IF(AND(EL$165&lt;=$E147,EL$165&gt;=EOMONTH($D147,0)),IF($G147="NNN",SUM(Expenses!EJ$20:EJ$24)*$F147,IF($G147="FSG",0,IF($G147="MG",SUMPRODUCT(Expenses!EJ$20:EJ$24,$I147:$I151)*$F147,MAX((Expenses!EJ$20-$K147/12)*$J147*$F147,0)+MAX((Expenses!EJ$21-$K148/12)*$J148*$F147,0)+MAX((Expenses!EJ$22-$K149/12)*$J149*$F147,0)+MAX((Expenses!EJ$23-$K150/12)*$J150*$F147,0)+MAX((Expenses!EJ$24-$K151/12)*$J151*$F147,0)))),0)</f>
        <v>180.3916112674442</v>
      </c>
      <c r="EM313" s="154">
        <f>IF(AND(EM$165&lt;=$E147,EM$165&gt;=EOMONTH($D147,0)),IF($G147="NNN",SUM(Expenses!EK$20:EK$24)*$F147,IF($G147="FSG",0,IF($G147="MG",SUMPRODUCT(Expenses!EK$20:EK$24,$I147:$I151)*$F147,MAX((Expenses!EK$20-$K147/12)*$J147*$F147,0)+MAX((Expenses!EK$21-$K148/12)*$J148*$F147,0)+MAX((Expenses!EK$22-$K149/12)*$J149*$F147,0)+MAX((Expenses!EK$23-$K150/12)*$J150*$F147,0)+MAX((Expenses!EK$24-$K151/12)*$J151*$F147,0)))),0)</f>
        <v>180.71073059774204</v>
      </c>
      <c r="EN313" s="154">
        <f>IF(AND(EN$165&lt;=$E147,EN$165&gt;=EOMONTH($D147,0)),IF($G147="NNN",SUM(Expenses!EL$20:EL$24)*$F147,IF($G147="FSG",0,IF($G147="MG",SUMPRODUCT(Expenses!EL$20:EL$24,$I147:$I151)*$F147,MAX((Expenses!EL$20-$K147/12)*$J147*$F147,0)+MAX((Expenses!EL$21-$K148/12)*$J148*$F147,0)+MAX((Expenses!EL$22-$K149/12)*$J149*$F147,0)+MAX((Expenses!EL$23-$K150/12)*$J150*$F147,0)+MAX((Expenses!EL$24-$K151/12)*$J151*$F147,0)))),0)</f>
        <v>181.03063696239792</v>
      </c>
      <c r="EO313" s="154">
        <f>IF(AND(EO$165&lt;=$E147,EO$165&gt;=EOMONTH($D147,0)),IF($G147="NNN",SUM(Expenses!EM$20:EM$24)*$F147,IF($G147="FSG",0,IF($G147="MG",SUMPRODUCT(Expenses!EM$20:EM$24,$I147:$I151)*$F147,MAX((Expenses!EM$20-$K147/12)*$J147*$F147,0)+MAX((Expenses!EM$21-$K148/12)*$J148*$F147,0)+MAX((Expenses!EM$22-$K149/12)*$J149*$F147,0)+MAX((Expenses!EM$23-$K150/12)*$J150*$F147,0)+MAX((Expenses!EM$24-$K151/12)*$J151*$F147,0)))),0)</f>
        <v>181.35133230245091</v>
      </c>
      <c r="EP313" s="154">
        <f>IF(AND(EP$165&lt;=$E147,EP$165&gt;=EOMONTH($D147,0)),IF($G147="NNN",SUM(Expenses!EN$20:EN$24)*$F147,IF($G147="FSG",0,IF($G147="MG",SUMPRODUCT(Expenses!EN$20:EN$24,$I147:$I151)*$F147,MAX((Expenses!EN$20-$K147/12)*$J147*$F147,0)+MAX((Expenses!EN$21-$K148/12)*$J148*$F147,0)+MAX((Expenses!EN$22-$K149/12)*$J149*$F147,0)+MAX((Expenses!EN$23-$K150/12)*$J150*$F147,0)+MAX((Expenses!EN$24-$K151/12)*$J151*$F147,0)))),0)</f>
        <v>181.67281856372722</v>
      </c>
      <c r="EQ313" s="154">
        <f>IF(AND(EQ$165&lt;=$E147,EQ$165&gt;=EOMONTH($D147,0)),IF($G147="NNN",SUM(Expenses!EO$20:EO$24)*$F147,IF($G147="FSG",0,IF($G147="MG",SUMPRODUCT(Expenses!EO$20:EO$24,$I147:$I151)*$F147,MAX((Expenses!EO$20-$K147/12)*$J147*$F147,0)+MAX((Expenses!EO$21-$K148/12)*$J148*$F147,0)+MAX((Expenses!EO$22-$K149/12)*$J149*$F147,0)+MAX((Expenses!EO$23-$K150/12)*$J150*$F147,0)+MAX((Expenses!EO$24-$K151/12)*$J151*$F147,0)))),0)</f>
        <v>181.99509769685187</v>
      </c>
      <c r="ER313" s="154">
        <f>IF(AND(ER$165&lt;=$E147,ER$165&gt;=EOMONTH($D147,0)),IF($G147="NNN",SUM(Expenses!EP$20:EP$24)*$F147,IF($G147="FSG",0,IF($G147="MG",SUMPRODUCT(Expenses!EP$20:EP$24,$I147:$I151)*$F147,MAX((Expenses!EP$20-$K147/12)*$J147*$F147,0)+MAX((Expenses!EP$21-$K148/12)*$J148*$F147,0)+MAX((Expenses!EP$22-$K149/12)*$J149*$F147,0)+MAX((Expenses!EP$23-$K150/12)*$J150*$F147,0)+MAX((Expenses!EP$24-$K151/12)*$J151*$F147,0)))),0)</f>
        <v>183.84811435648263</v>
      </c>
      <c r="ES313" s="154">
        <f>IF(AND(ES$165&lt;=$E147,ES$165&gt;=EOMONTH($D147,0)),IF($G147="NNN",SUM(Expenses!EQ$20:EQ$24)*$F147,IF($G147="FSG",0,IF($G147="MG",SUMPRODUCT(Expenses!EQ$20:EQ$24,$I147:$I151)*$F147,MAX((Expenses!EQ$20-$K147/12)*$J147*$F147,0)+MAX((Expenses!EQ$21-$K148/12)*$J148*$F147,0)+MAX((Expenses!EQ$22-$K149/12)*$J149*$F147,0)+MAX((Expenses!EQ$23-$K150/12)*$J150*$F147,0)+MAX((Expenses!EQ$24-$K151/12)*$J151*$F147,0)))),0)</f>
        <v>184.17198510443436</v>
      </c>
      <c r="ET313" s="154">
        <f>IF(AND(ET$165&lt;=$E147,ET$165&gt;=EOMONTH($D147,0)),IF($G147="NNN",SUM(Expenses!ER$20:ER$24)*$F147,IF($G147="FSG",0,IF($G147="MG",SUMPRODUCT(Expenses!ER$20:ER$24,$I147:$I151)*$F147,MAX((Expenses!ER$20-$K147/12)*$J147*$F147,0)+MAX((Expenses!ER$21-$K148/12)*$J148*$F147,0)+MAX((Expenses!ER$22-$K149/12)*$J149*$F147,0)+MAX((Expenses!ER$23-$K150/12)*$J150*$F147,0)+MAX((Expenses!ER$24-$K151/12)*$J151*$F147,0)))),0)</f>
        <v>184.49665460502186</v>
      </c>
      <c r="EU313" s="154">
        <f>IF(AND(EU$165&lt;=$E147,EU$165&gt;=EOMONTH($D147,0)),IF($G147="NNN",SUM(Expenses!ES$20:ES$24)*$F147,IF($G147="FSG",0,IF($G147="MG",SUMPRODUCT(Expenses!ES$20:ES$24,$I147:$I151)*$F147,MAX((Expenses!ES$20-$K147/12)*$J147*$F147,0)+MAX((Expenses!ES$21-$K148/12)*$J148*$F147,0)+MAX((Expenses!ES$22-$K149/12)*$J149*$F147,0)+MAX((Expenses!ES$23-$K150/12)*$J150*$F147,0)+MAX((Expenses!ES$24-$K151/12)*$J151*$F147,0)))),0)</f>
        <v>184.82212482818471</v>
      </c>
      <c r="EV313" s="154">
        <f>IF(AND(EV$165&lt;=$E147,EV$165&gt;=EOMONTH($D147,0)),IF($G147="NNN",SUM(Expenses!ET$20:ET$24)*$F147,IF($G147="FSG",0,IF($G147="MG",SUMPRODUCT(Expenses!ET$20:ET$24,$I147:$I151)*$F147,MAX((Expenses!ET$20-$K147/12)*$J147*$F147,0)+MAX((Expenses!ET$21-$K148/12)*$J148*$F147,0)+MAX((Expenses!ET$22-$K149/12)*$J149*$F147,0)+MAX((Expenses!ET$23-$K150/12)*$J150*$F147,0)+MAX((Expenses!ET$24-$K151/12)*$J151*$F147,0)))),0)</f>
        <v>185.1483977487207</v>
      </c>
      <c r="EW313" s="154">
        <f>IF(AND(EW$165&lt;=$E147,EW$165&gt;=EOMONTH($D147,0)),IF($G147="NNN",SUM(Expenses!EU$20:EU$24)*$F147,IF($G147="FSG",0,IF($G147="MG",SUMPRODUCT(Expenses!EU$20:EU$24,$I147:$I151)*$F147,MAX((Expenses!EU$20-$K147/12)*$J147*$F147,0)+MAX((Expenses!EU$21-$K148/12)*$J148*$F147,0)+MAX((Expenses!EU$22-$K149/12)*$J149*$F147,0)+MAX((Expenses!EU$23-$K150/12)*$J150*$F147,0)+MAX((Expenses!EU$24-$K151/12)*$J151*$F147,0)))),0)</f>
        <v>185.47547534629814</v>
      </c>
      <c r="EX313" s="154">
        <f>IF(AND(EX$165&lt;=$E147,EX$165&gt;=EOMONTH($D147,0)),IF($G147="NNN",SUM(Expenses!EV$20:EV$24)*$F147,IF($G147="FSG",0,IF($G147="MG",SUMPRODUCT(Expenses!EV$20:EV$24,$I147:$I151)*$F147,MAX((Expenses!EV$20-$K147/12)*$J147*$F147,0)+MAX((Expenses!EV$21-$K148/12)*$J148*$F147,0)+MAX((Expenses!EV$22-$K149/12)*$J149*$F147,0)+MAX((Expenses!EV$23-$K150/12)*$J150*$F147,0)+MAX((Expenses!EV$24-$K151/12)*$J151*$F147,0)))),0)</f>
        <v>185.80335960546768</v>
      </c>
      <c r="EY313" s="154">
        <f>IF(AND(EY$165&lt;=$E147,EY$165&gt;=EOMONTH($D147,0)),IF($G147="NNN",SUM(Expenses!EW$20:EW$24)*$F147,IF($G147="FSG",0,IF($G147="MG",SUMPRODUCT(Expenses!EW$20:EW$24,$I147:$I151)*$F147,MAX((Expenses!EW$20-$K147/12)*$J147*$F147,0)+MAX((Expenses!EW$21-$K148/12)*$J148*$F147,0)+MAX((Expenses!EW$22-$K149/12)*$J149*$F147,0)+MAX((Expenses!EW$23-$K150/12)*$J150*$F147,0)+MAX((Expenses!EW$24-$K151/12)*$J151*$F147,0)))),0)</f>
        <v>186.13205251567439</v>
      </c>
      <c r="EZ313" s="154">
        <f>IF(AND(EZ$165&lt;=$E147,EZ$165&gt;=EOMONTH($D147,0)),IF($G147="NNN",SUM(Expenses!EX$20:EX$24)*$F147,IF($G147="FSG",0,IF($G147="MG",SUMPRODUCT(Expenses!EX$20:EX$24,$I147:$I151)*$F147,MAX((Expenses!EX$20-$K147/12)*$J147*$F147,0)+MAX((Expenses!EX$21-$K148/12)*$J148*$F147,0)+MAX((Expenses!EX$22-$K149/12)*$J149*$F147,0)+MAX((Expenses!EX$23-$K150/12)*$J150*$F147,0)+MAX((Expenses!EX$24-$K151/12)*$J151*$F147,0)))),0)</f>
        <v>186.46155607127</v>
      </c>
      <c r="FA313" s="154">
        <f>IF(AND(FA$165&lt;=$E147,FA$165&gt;=EOMONTH($D147,0)),IF($G147="NNN",SUM(Expenses!EY$20:EY$24)*$F147,IF($G147="FSG",0,IF($G147="MG",SUMPRODUCT(Expenses!EY$20:EY$24,$I147:$I151)*$F147,MAX((Expenses!EY$20-$K147/12)*$J147*$F147,0)+MAX((Expenses!EY$21-$K148/12)*$J148*$F147,0)+MAX((Expenses!EY$22-$K149/12)*$J149*$F147,0)+MAX((Expenses!EY$23-$K150/12)*$J150*$F147,0)+MAX((Expenses!EY$24-$K151/12)*$J151*$F147,0)))),0)</f>
        <v>186.7918722715246</v>
      </c>
      <c r="FB313" s="154">
        <f>IF(AND(FB$165&lt;=$E147,FB$165&gt;=EOMONTH($D147,0)),IF($G147="NNN",SUM(Expenses!EZ$20:EZ$24)*$F147,IF($G147="FSG",0,IF($G147="MG",SUMPRODUCT(Expenses!EZ$20:EZ$24,$I147:$I151)*$F147,MAX((Expenses!EZ$20-$K147/12)*$J147*$F147,0)+MAX((Expenses!EZ$21-$K148/12)*$J148*$F147,0)+MAX((Expenses!EZ$22-$K149/12)*$J149*$F147,0)+MAX((Expenses!EZ$23-$K150/12)*$J150*$F147,0)+MAX((Expenses!EZ$24-$K151/12)*$J151*$F147,0)))),0)</f>
        <v>187.12300312063917</v>
      </c>
      <c r="FC313" s="154">
        <f>IF(AND(FC$165&lt;=$E147,FC$165&gt;=EOMONTH($D147,0)),IF($G147="NNN",SUM(Expenses!FA$20:FA$24)*$F147,IF($G147="FSG",0,IF($G147="MG",SUMPRODUCT(Expenses!FA$20:FA$24,$I147:$I151)*$F147,MAX((Expenses!FA$20-$K147/12)*$J147*$F147,0)+MAX((Expenses!FA$21-$K148/12)*$J148*$F147,0)+MAX((Expenses!FA$22-$K149/12)*$J149*$F147,0)+MAX((Expenses!FA$23-$K150/12)*$J150*$F147,0)+MAX((Expenses!FA$24-$K151/12)*$J151*$F147,0)))),0)</f>
        <v>187.4549506277576</v>
      </c>
      <c r="FD313" s="154">
        <f>IF(AND(FD$165&lt;=$E147,FD$165&gt;=EOMONTH($D147,0)),IF($G147="NNN",SUM(Expenses!FB$20:FB$24)*$F147,IF($G147="FSG",0,IF($G147="MG",SUMPRODUCT(Expenses!FB$20:FB$24,$I147:$I151)*$F147,MAX((Expenses!FB$20-$K147/12)*$J147*$F147,0)+MAX((Expenses!FB$21-$K148/12)*$J148*$F147,0)+MAX((Expenses!FB$22-$K149/12)*$J149*$F147,0)+MAX((Expenses!FB$23-$K150/12)*$J150*$F147,0)+MAX((Expenses!FB$24-$K151/12)*$J151*$F147,0)))),0)</f>
        <v>189.36355778717723</v>
      </c>
      <c r="FE313" s="154">
        <f>IF(AND(FE$165&lt;=$E147,FE$165&gt;=EOMONTH($D147,0)),IF($G147="NNN",SUM(Expenses!FC$20:FC$24)*$F147,IF($G147="FSG",0,IF($G147="MG",SUMPRODUCT(Expenses!FC$20:FC$24,$I147:$I151)*$F147,MAX((Expenses!FC$20-$K147/12)*$J147*$F147,0)+MAX((Expenses!FC$21-$K148/12)*$J148*$F147,0)+MAX((Expenses!FC$22-$K149/12)*$J149*$F147,0)+MAX((Expenses!FC$23-$K150/12)*$J150*$F147,0)+MAX((Expenses!FC$24-$K151/12)*$J151*$F147,0)))),0)</f>
        <v>189.69714465756752</v>
      </c>
      <c r="FF313" s="154">
        <f>IF(AND(FF$165&lt;=$E147,FF$165&gt;=EOMONTH($D147,0)),IF($G147="NNN",SUM(Expenses!FD$20:FD$24)*$F147,IF($G147="FSG",0,IF($G147="MG",SUMPRODUCT(Expenses!FD$20:FD$24,$I147:$I151)*$F147,MAX((Expenses!FD$20-$K147/12)*$J147*$F147,0)+MAX((Expenses!FD$21-$K148/12)*$J148*$F147,0)+MAX((Expenses!FD$22-$K149/12)*$J149*$F147,0)+MAX((Expenses!FD$23-$K150/12)*$J150*$F147,0)+MAX((Expenses!FD$24-$K151/12)*$J151*$F147,0)))),0)</f>
        <v>190.03155424317268</v>
      </c>
      <c r="FG313" s="154">
        <f>IF(AND(FG$165&lt;=$E147,FG$165&gt;=EOMONTH($D147,0)),IF($G147="NNN",SUM(Expenses!FE$20:FE$24)*$F147,IF($G147="FSG",0,IF($G147="MG",SUMPRODUCT(Expenses!FE$20:FE$24,$I147:$I151)*$F147,MAX((Expenses!FE$20-$K147/12)*$J147*$F147,0)+MAX((Expenses!FE$21-$K148/12)*$J148*$F147,0)+MAX((Expenses!FE$22-$K149/12)*$J149*$F147,0)+MAX((Expenses!FE$23-$K150/12)*$J150*$F147,0)+MAX((Expenses!FE$24-$K151/12)*$J151*$F147,0)))),0)</f>
        <v>190.36678857303036</v>
      </c>
      <c r="FH313" s="154">
        <f>IF(AND(FH$165&lt;=$E147,FH$165&gt;=EOMONTH($D147,0)),IF($G147="NNN",SUM(Expenses!FF$20:FF$24)*$F147,IF($G147="FSG",0,IF($G147="MG",SUMPRODUCT(Expenses!FF$20:FF$24,$I147:$I151)*$F147,MAX((Expenses!FF$20-$K147/12)*$J147*$F147,0)+MAX((Expenses!FF$21-$K148/12)*$J148*$F147,0)+MAX((Expenses!FF$22-$K149/12)*$J149*$F147,0)+MAX((Expenses!FF$23-$K150/12)*$J150*$F147,0)+MAX((Expenses!FF$24-$K151/12)*$J151*$F147,0)))),0)</f>
        <v>190.70284968118244</v>
      </c>
      <c r="FI313" s="154">
        <f>IF(AND(FI$165&lt;=$E147,FI$165&gt;=EOMONTH($D147,0)),IF($G147="NNN",SUM(Expenses!FG$20:FG$24)*$F147,IF($G147="FSG",0,IF($G147="MG",SUMPRODUCT(Expenses!FG$20:FG$24,$I147:$I151)*$F147,MAX((Expenses!FG$20-$K147/12)*$J147*$F147,0)+MAX((Expenses!FG$21-$K148/12)*$J148*$F147,0)+MAX((Expenses!FG$22-$K149/12)*$J149*$F147,0)+MAX((Expenses!FG$23-$K150/12)*$J150*$F147,0)+MAX((Expenses!FG$24-$K151/12)*$J151*$F147,0)))),0)</f>
        <v>191.03973960668722</v>
      </c>
      <c r="FJ313" s="154">
        <f>IF(AND(FJ$165&lt;=$E147,FJ$165&gt;=EOMONTH($D147,0)),IF($G147="NNN",SUM(Expenses!FH$20:FH$24)*$F147,IF($G147="FSG",0,IF($G147="MG",SUMPRODUCT(Expenses!FH$20:FH$24,$I147:$I151)*$F147,MAX((Expenses!FH$20-$K147/12)*$J147*$F147,0)+MAX((Expenses!FH$21-$K148/12)*$J148*$F147,0)+MAX((Expenses!FH$22-$K149/12)*$J149*$F147,0)+MAX((Expenses!FH$23-$K150/12)*$J150*$F147,0)+MAX((Expenses!FH$24-$K151/12)*$J151*$F147,0)))),0)</f>
        <v>191.37746039363185</v>
      </c>
      <c r="FK313" s="154">
        <f>IF(AND(FK$165&lt;=$E147,FK$165&gt;=EOMONTH($D147,0)),IF($G147="NNN",SUM(Expenses!FI$20:FI$24)*$F147,IF($G147="FSG",0,IF($G147="MG",SUMPRODUCT(Expenses!FI$20:FI$24,$I147:$I151)*$F147,MAX((Expenses!FI$20-$K147/12)*$J147*$F147,0)+MAX((Expenses!FI$21-$K148/12)*$J148*$F147,0)+MAX((Expenses!FI$22-$K149/12)*$J149*$F147,0)+MAX((Expenses!FI$23-$K150/12)*$J150*$F147,0)+MAX((Expenses!FI$24-$K151/12)*$J151*$F147,0)))),0)</f>
        <v>191.71601409114476</v>
      </c>
      <c r="FL313" s="154">
        <f>IF(AND(FL$165&lt;=$E147,FL$165&gt;=EOMONTH($D147,0)),IF($G147="NNN",SUM(Expenses!FJ$20:FJ$24)*$F147,IF($G147="FSG",0,IF($G147="MG",SUMPRODUCT(Expenses!FJ$20:FJ$24,$I147:$I151)*$F147,MAX((Expenses!FJ$20-$K147/12)*$J147*$F147,0)+MAX((Expenses!FJ$21-$K148/12)*$J148*$F147,0)+MAX((Expenses!FJ$22-$K149/12)*$J149*$F147,0)+MAX((Expenses!FJ$23-$K150/12)*$J150*$F147,0)+MAX((Expenses!FJ$24-$K151/12)*$J151*$F147,0)))),0)</f>
        <v>192.05540275340823</v>
      </c>
      <c r="FM313" s="154">
        <f>IF(AND(FM$165&lt;=$E147,FM$165&gt;=EOMONTH($D147,0)),IF($G147="NNN",SUM(Expenses!FK$20:FK$24)*$F147,IF($G147="FSG",0,IF($G147="MG",SUMPRODUCT(Expenses!FK$20:FK$24,$I147:$I151)*$F147,MAX((Expenses!FK$20-$K147/12)*$J147*$F147,0)+MAX((Expenses!FK$21-$K148/12)*$J148*$F147,0)+MAX((Expenses!FK$22-$K149/12)*$J149*$F147,0)+MAX((Expenses!FK$23-$K150/12)*$J150*$F147,0)+MAX((Expenses!FK$24-$K151/12)*$J151*$F147,0)))),0)</f>
        <v>192.39562843967045</v>
      </c>
      <c r="FN313" s="154">
        <f>IF(AND(FN$165&lt;=$E147,FN$165&gt;=EOMONTH($D147,0)),IF($G147="NNN",SUM(Expenses!FL$20:FL$24)*$F147,IF($G147="FSG",0,IF($G147="MG",SUMPRODUCT(Expenses!FL$20:FL$24,$I147:$I151)*$F147,MAX((Expenses!FL$20-$K147/12)*$J147*$F147,0)+MAX((Expenses!FL$21-$K148/12)*$J148*$F147,0)+MAX((Expenses!FL$22-$K149/12)*$J149*$F147,0)+MAX((Expenses!FL$23-$K150/12)*$J150*$F147,0)+MAX((Expenses!FL$24-$K151/12)*$J151*$F147,0)))),0)</f>
        <v>192.73669321425845</v>
      </c>
      <c r="FO313" s="154">
        <f>IF(AND(FO$165&lt;=$E147,FO$165&gt;=EOMONTH($D147,0)),IF($G147="NNN",SUM(Expenses!FM$20:FM$24)*$F147,IF($G147="FSG",0,IF($G147="MG",SUMPRODUCT(Expenses!FM$20:FM$24,$I147:$I151)*$F147,MAX((Expenses!FM$20-$K147/12)*$J147*$F147,0)+MAX((Expenses!FM$21-$K148/12)*$J148*$F147,0)+MAX((Expenses!FM$22-$K149/12)*$J149*$F147,0)+MAX((Expenses!FM$23-$K150/12)*$J150*$F147,0)+MAX((Expenses!FM$24-$K151/12)*$J151*$F147,0)))),0)</f>
        <v>193.07859914659042</v>
      </c>
      <c r="FP313" s="154">
        <f>IF(AND(FP$165&lt;=$E147,FP$165&gt;=EOMONTH($D147,0)),IF($G147="NNN",SUM(Expenses!FN$20:FN$24)*$F147,IF($G147="FSG",0,IF($G147="MG",SUMPRODUCT(Expenses!FN$20:FN$24,$I147:$I151)*$F147,MAX((Expenses!FN$20-$K147/12)*$J147*$F147,0)+MAX((Expenses!FN$21-$K148/12)*$J148*$F147,0)+MAX((Expenses!FN$22-$K149/12)*$J149*$F147,0)+MAX((Expenses!FN$23-$K150/12)*$J150*$F147,0)+MAX((Expenses!FN$24-$K151/12)*$J151*$F147,0)))),0)</f>
        <v>195.04446452079267</v>
      </c>
      <c r="FQ313" s="154">
        <f>IF(AND(FQ$165&lt;=$E147,FQ$165&gt;=EOMONTH($D147,0)),IF($G147="NNN",SUM(Expenses!FO$20:FO$24)*$F147,IF($G147="FSG",0,IF($G147="MG",SUMPRODUCT(Expenses!FO$20:FO$24,$I147:$I151)*$F147,MAX((Expenses!FO$20-$K147/12)*$J147*$F147,0)+MAX((Expenses!FO$21-$K148/12)*$J148*$F147,0)+MAX((Expenses!FO$22-$K149/12)*$J149*$F147,0)+MAX((Expenses!FO$23-$K150/12)*$J150*$F147,0)+MAX((Expenses!FO$24-$K151/12)*$J151*$F147,0)))),0)</f>
        <v>195.38805899729468</v>
      </c>
      <c r="FR313" s="154">
        <f>IF(AND(FR$165&lt;=$E147,FR$165&gt;=EOMONTH($D147,0)),IF($G147="NNN",SUM(Expenses!FP$20:FP$24)*$F147,IF($G147="FSG",0,IF($G147="MG",SUMPRODUCT(Expenses!FP$20:FP$24,$I147:$I151)*$F147,MAX((Expenses!FP$20-$K147/12)*$J147*$F147,0)+MAX((Expenses!FP$21-$K148/12)*$J148*$F147,0)+MAX((Expenses!FP$22-$K149/12)*$J149*$F147,0)+MAX((Expenses!FP$23-$K150/12)*$J150*$F147,0)+MAX((Expenses!FP$24-$K151/12)*$J151*$F147,0)))),0)</f>
        <v>195.73250087046796</v>
      </c>
      <c r="FS313" s="154">
        <f>IF(AND(FS$165&lt;=$E147,FS$165&gt;=EOMONTH($D147,0)),IF($G147="NNN",SUM(Expenses!FQ$20:FQ$24)*$F147,IF($G147="FSG",0,IF($G147="MG",SUMPRODUCT(Expenses!FQ$20:FQ$24,$I147:$I151)*$F147,MAX((Expenses!FQ$20-$K147/12)*$J147*$F147,0)+MAX((Expenses!FQ$21-$K148/12)*$J148*$F147,0)+MAX((Expenses!FQ$22-$K149/12)*$J149*$F147,0)+MAX((Expenses!FQ$23-$K150/12)*$J150*$F147,0)+MAX((Expenses!FQ$24-$K151/12)*$J151*$F147,0)))),0)</f>
        <v>196.07779223022143</v>
      </c>
      <c r="FT313" s="154">
        <f>IF(AND(FT$165&lt;=$E147,FT$165&gt;=EOMONTH($D147,0)),IF($G147="NNN",SUM(Expenses!FR$20:FR$24)*$F147,IF($G147="FSG",0,IF($G147="MG",SUMPRODUCT(Expenses!FR$20:FR$24,$I147:$I151)*$F147,MAX((Expenses!FR$20-$K147/12)*$J147*$F147,0)+MAX((Expenses!FR$21-$K148/12)*$J148*$F147,0)+MAX((Expenses!FR$22-$K149/12)*$J149*$F147,0)+MAX((Expenses!FR$23-$K150/12)*$J150*$F147,0)+MAX((Expenses!FR$24-$K151/12)*$J151*$F147,0)))),0)</f>
        <v>196.42393517161807</v>
      </c>
      <c r="FU313" s="154">
        <f>IF(AND(FU$165&lt;=$E147,FU$165&gt;=EOMONTH($D147,0)),IF($G147="NNN",SUM(Expenses!FS$20:FS$24)*$F147,IF($G147="FSG",0,IF($G147="MG",SUMPRODUCT(Expenses!FS$20:FS$24,$I147:$I151)*$F147,MAX((Expenses!FS$20-$K147/12)*$J147*$F147,0)+MAX((Expenses!FS$21-$K148/12)*$J148*$F147,0)+MAX((Expenses!FS$22-$K149/12)*$J149*$F147,0)+MAX((Expenses!FS$23-$K150/12)*$J150*$F147,0)+MAX((Expenses!FS$24-$K151/12)*$J151*$F147,0)))),0)</f>
        <v>196.77093179488799</v>
      </c>
      <c r="FV313" s="154">
        <f>IF(AND(FV$165&lt;=$E147,FV$165&gt;=EOMONTH($D147,0)),IF($G147="NNN",SUM(Expenses!FT$20:FT$24)*$F147,IF($G147="FSG",0,IF($G147="MG",SUMPRODUCT(Expenses!FT$20:FT$24,$I147:$I151)*$F147,MAX((Expenses!FT$20-$K147/12)*$J147*$F147,0)+MAX((Expenses!FT$21-$K148/12)*$J148*$F147,0)+MAX((Expenses!FT$22-$K149/12)*$J149*$F147,0)+MAX((Expenses!FT$23-$K150/12)*$J150*$F147,0)+MAX((Expenses!FT$24-$K151/12)*$J151*$F147,0)))),0)</f>
        <v>197.11878420544093</v>
      </c>
      <c r="FW313" s="154">
        <f>IF(AND(FW$165&lt;=$E147,FW$165&gt;=EOMONTH($D147,0)),IF($G147="NNN",SUM(Expenses!FU$20:FU$24)*$F147,IF($G147="FSG",0,IF($G147="MG",SUMPRODUCT(Expenses!FU$20:FU$24,$I147:$I151)*$F147,MAX((Expenses!FU$20-$K147/12)*$J147*$F147,0)+MAX((Expenses!FU$21-$K148/12)*$J148*$F147,0)+MAX((Expenses!FU$22-$K149/12)*$J149*$F147,0)+MAX((Expenses!FU$23-$K150/12)*$J150*$F147,0)+MAX((Expenses!FU$24-$K151/12)*$J151*$F147,0)))),0)</f>
        <v>197.46749451387925</v>
      </c>
      <c r="FX313" s="154">
        <f>IF(AND(FX$165&lt;=$E147,FX$165&gt;=EOMONTH($D147,0)),IF($G147="NNN",SUM(Expenses!FV$20:FV$24)*$F147,IF($G147="FSG",0,IF($G147="MG",SUMPRODUCT(Expenses!FV$20:FV$24,$I147:$I151)*$F147,MAX((Expenses!FV$20-$K147/12)*$J147*$F147,0)+MAX((Expenses!FV$21-$K148/12)*$J148*$F147,0)+MAX((Expenses!FV$22-$K149/12)*$J149*$F147,0)+MAX((Expenses!FV$23-$K150/12)*$J150*$F147,0)+MAX((Expenses!FV$24-$K151/12)*$J151*$F147,0)))),0)</f>
        <v>197.81706483601059</v>
      </c>
      <c r="FY313" s="154">
        <f>IF(AND(FY$165&lt;=$E147,FY$165&gt;=EOMONTH($D147,0)),IF($G147="NNN",SUM(Expenses!FW$20:FW$24)*$F147,IF($G147="FSG",0,IF($G147="MG",SUMPRODUCT(Expenses!FW$20:FW$24,$I147:$I151)*$F147,MAX((Expenses!FW$20-$K147/12)*$J147*$F147,0)+MAX((Expenses!FW$21-$K148/12)*$J148*$F147,0)+MAX((Expenses!FW$22-$K149/12)*$J149*$F147,0)+MAX((Expenses!FW$23-$K150/12)*$J150*$F147,0)+MAX((Expenses!FW$24-$K151/12)*$J151*$F147,0)))),0)</f>
        <v>198.16749729286067</v>
      </c>
      <c r="FZ313" s="154">
        <f>IF(AND(FZ$165&lt;=$E147,FZ$165&gt;=EOMONTH($D147,0)),IF($G147="NNN",SUM(Expenses!FX$20:FX$24)*$F147,IF($G147="FSG",0,IF($G147="MG",SUMPRODUCT(Expenses!FX$20:FX$24,$I147:$I151)*$F147,MAX((Expenses!FX$20-$K147/12)*$J147*$F147,0)+MAX((Expenses!FX$21-$K148/12)*$J148*$F147,0)+MAX((Expenses!FX$22-$K149/12)*$J149*$F147,0)+MAX((Expenses!FX$23-$K150/12)*$J150*$F147,0)+MAX((Expenses!FX$24-$K151/12)*$J151*$F147,0)))),0)</f>
        <v>198.51879401068638</v>
      </c>
      <c r="GA313" s="154">
        <f>IF(AND(GA$165&lt;=$E147,GA$165&gt;=EOMONTH($D147,0)),IF($G147="NNN",SUM(Expenses!FY$20:FY$24)*$F147,IF($G147="FSG",0,IF($G147="MG",SUMPRODUCT(Expenses!FY$20:FY$24,$I147:$I151)*$F147,MAX((Expenses!FY$20-$K147/12)*$J147*$F147,0)+MAX((Expenses!FY$21-$K148/12)*$J148*$F147,0)+MAX((Expenses!FY$22-$K149/12)*$J149*$F147,0)+MAX((Expenses!FY$23-$K150/12)*$J150*$F147,0)+MAX((Expenses!FY$24-$K151/12)*$J151*$F147,0)))),0)</f>
        <v>0</v>
      </c>
      <c r="GB313" s="154">
        <f>IF(AND(GB$165&lt;=$E147,GB$165&gt;=EOMONTH($D147,0)),IF($G147="NNN",SUM(Expenses!FZ$20:FZ$24)*$F147,IF($G147="FSG",0,IF($G147="MG",SUMPRODUCT(Expenses!FZ$20:FZ$24,$I147:$I151)*$F147,MAX((Expenses!FZ$20-$K147/12)*$J147*$F147,0)+MAX((Expenses!FZ$21-$K148/12)*$J148*$F147,0)+MAX((Expenses!FZ$22-$K149/12)*$J149*$F147,0)+MAX((Expenses!FZ$23-$K150/12)*$J150*$F147,0)+MAX((Expenses!FZ$24-$K151/12)*$J151*$F147,0)))),0)</f>
        <v>0</v>
      </c>
      <c r="GC313" s="154">
        <f>IF(AND(GC$165&lt;=$E147,GC$165&gt;=EOMONTH($D147,0)),IF($G147="NNN",SUM(Expenses!GA$20:GA$24)*$F147,IF($G147="FSG",0,IF($G147="MG",SUMPRODUCT(Expenses!GA$20:GA$24,$I147:$I151)*$F147,MAX((Expenses!GA$20-$K147/12)*$J147*$F147,0)+MAX((Expenses!GA$21-$K148/12)*$J148*$F147,0)+MAX((Expenses!GA$22-$K149/12)*$J149*$F147,0)+MAX((Expenses!GA$23-$K150/12)*$J150*$F147,0)+MAX((Expenses!GA$24-$K151/12)*$J151*$F147,0)))),0)</f>
        <v>0</v>
      </c>
      <c r="GD313" s="154">
        <f>IF(AND(GD$165&lt;=$E147,GD$165&gt;=EOMONTH($D147,0)),IF($G147="NNN",SUM(Expenses!GB$20:GB$24)*$F147,IF($G147="FSG",0,IF($G147="MG",SUMPRODUCT(Expenses!GB$20:GB$24,$I147:$I151)*$F147,MAX((Expenses!GB$20-$K147/12)*$J147*$F147,0)+MAX((Expenses!GB$21-$K148/12)*$J148*$F147,0)+MAX((Expenses!GB$22-$K149/12)*$J149*$F147,0)+MAX((Expenses!GB$23-$K150/12)*$J150*$F147,0)+MAX((Expenses!GB$24-$K151/12)*$J151*$F147,0)))),0)</f>
        <v>0</v>
      </c>
      <c r="GE313" s="154">
        <f>IF(AND(GE$165&lt;=$E147,GE$165&gt;=EOMONTH($D147,0)),IF($G147="NNN",SUM(Expenses!GC$20:GC$24)*$F147,IF($G147="FSG",0,IF($G147="MG",SUMPRODUCT(Expenses!GC$20:GC$24,$I147:$I151)*$F147,MAX((Expenses!GC$20-$K147/12)*$J147*$F147,0)+MAX((Expenses!GC$21-$K148/12)*$J148*$F147,0)+MAX((Expenses!GC$22-$K149/12)*$J149*$F147,0)+MAX((Expenses!GC$23-$K150/12)*$J150*$F147,0)+MAX((Expenses!GC$24-$K151/12)*$J151*$F147,0)))),0)</f>
        <v>0</v>
      </c>
      <c r="GF313" s="154">
        <f>IF(AND(GF$165&lt;=$E147,GF$165&gt;=EOMONTH($D147,0)),IF($G147="NNN",SUM(Expenses!GD$20:GD$24)*$F147,IF($G147="FSG",0,IF($G147="MG",SUMPRODUCT(Expenses!GD$20:GD$24,$I147:$I151)*$F147,MAX((Expenses!GD$20-$K147/12)*$J147*$F147,0)+MAX((Expenses!GD$21-$K148/12)*$J148*$F147,0)+MAX((Expenses!GD$22-$K149/12)*$J149*$F147,0)+MAX((Expenses!GD$23-$K150/12)*$J150*$F147,0)+MAX((Expenses!GD$24-$K151/12)*$J151*$F147,0)))),0)</f>
        <v>0</v>
      </c>
      <c r="GG313" s="154">
        <f>IF(AND(GG$165&lt;=$E147,GG$165&gt;=EOMONTH($D147,0)),IF($G147="NNN",SUM(Expenses!GE$20:GE$24)*$F147,IF($G147="FSG",0,IF($G147="MG",SUMPRODUCT(Expenses!GE$20:GE$24,$I147:$I151)*$F147,MAX((Expenses!GE$20-$K147/12)*$J147*$F147,0)+MAX((Expenses!GE$21-$K148/12)*$J148*$F147,0)+MAX((Expenses!GE$22-$K149/12)*$J149*$F147,0)+MAX((Expenses!GE$23-$K150/12)*$J150*$F147,0)+MAX((Expenses!GE$24-$K151/12)*$J151*$F147,0)))),0)</f>
        <v>0</v>
      </c>
      <c r="GH313" s="154">
        <f>IF(AND(GH$165&lt;=$E147,GH$165&gt;=EOMONTH($D147,0)),IF($G147="NNN",SUM(Expenses!GF$20:GF$24)*$F147,IF($G147="FSG",0,IF($G147="MG",SUMPRODUCT(Expenses!GF$20:GF$24,$I147:$I151)*$F147,MAX((Expenses!GF$20-$K147/12)*$J147*$F147,0)+MAX((Expenses!GF$21-$K148/12)*$J148*$F147,0)+MAX((Expenses!GF$22-$K149/12)*$J149*$F147,0)+MAX((Expenses!GF$23-$K150/12)*$J150*$F147,0)+MAX((Expenses!GF$24-$K151/12)*$J151*$F147,0)))),0)</f>
        <v>0</v>
      </c>
      <c r="GI313" s="154">
        <f>IF(AND(GI$165&lt;=$E147,GI$165&gt;=EOMONTH($D147,0)),IF($G147="NNN",SUM(Expenses!GG$20:GG$24)*$F147,IF($G147="FSG",0,IF($G147="MG",SUMPRODUCT(Expenses!GG$20:GG$24,$I147:$I151)*$F147,MAX((Expenses!GG$20-$K147/12)*$J147*$F147,0)+MAX((Expenses!GG$21-$K148/12)*$J148*$F147,0)+MAX((Expenses!GG$22-$K149/12)*$J149*$F147,0)+MAX((Expenses!GG$23-$K150/12)*$J150*$F147,0)+MAX((Expenses!GG$24-$K151/12)*$J151*$F147,0)))),0)</f>
        <v>0</v>
      </c>
      <c r="GJ313" s="154">
        <f>IF(AND(GJ$165&lt;=$E147,GJ$165&gt;=EOMONTH($D147,0)),IF($G147="NNN",SUM(Expenses!GH$20:GH$24)*$F147,IF($G147="FSG",0,IF($G147="MG",SUMPRODUCT(Expenses!GH$20:GH$24,$I147:$I151)*$F147,MAX((Expenses!GH$20-$K147/12)*$J147*$F147,0)+MAX((Expenses!GH$21-$K148/12)*$J148*$F147,0)+MAX((Expenses!GH$22-$K149/12)*$J149*$F147,0)+MAX((Expenses!GH$23-$K150/12)*$J150*$F147,0)+MAX((Expenses!GH$24-$K151/12)*$J151*$F147,0)))),0)</f>
        <v>0</v>
      </c>
      <c r="GK313" s="154">
        <f>IF(AND(GK$165&lt;=$E147,GK$165&gt;=EOMONTH($D147,0)),IF($G147="NNN",SUM(Expenses!GI$20:GI$24)*$F147,IF($G147="FSG",0,IF($G147="MG",SUMPRODUCT(Expenses!GI$20:GI$24,$I147:$I151)*$F147,MAX((Expenses!GI$20-$K147/12)*$J147*$F147,0)+MAX((Expenses!GI$21-$K148/12)*$J148*$F147,0)+MAX((Expenses!GI$22-$K149/12)*$J149*$F147,0)+MAX((Expenses!GI$23-$K150/12)*$J150*$F147,0)+MAX((Expenses!GI$24-$K151/12)*$J151*$F147,0)))),0)</f>
        <v>0</v>
      </c>
      <c r="GL313" s="154">
        <f>IF(AND(GL$165&lt;=$E147,GL$165&gt;=EOMONTH($D147,0)),IF($G147="NNN",SUM(Expenses!GJ$20:GJ$24)*$F147,IF($G147="FSG",0,IF($G147="MG",SUMPRODUCT(Expenses!GJ$20:GJ$24,$I147:$I151)*$F147,MAX((Expenses!GJ$20-$K147/12)*$J147*$F147,0)+MAX((Expenses!GJ$21-$K148/12)*$J148*$F147,0)+MAX((Expenses!GJ$22-$K149/12)*$J149*$F147,0)+MAX((Expenses!GJ$23-$K150/12)*$J150*$F147,0)+MAX((Expenses!GJ$24-$K151/12)*$J151*$F147,0)))),0)</f>
        <v>0</v>
      </c>
      <c r="GM313" s="154">
        <f>IF(AND(GM$165&lt;=$E147,GM$165&gt;=EOMONTH($D147,0)),IF($G147="NNN",SUM(Expenses!GK$20:GK$24)*$F147,IF($G147="FSG",0,IF($G147="MG",SUMPRODUCT(Expenses!GK$20:GK$24,$I147:$I151)*$F147,MAX((Expenses!GK$20-$K147/12)*$J147*$F147,0)+MAX((Expenses!GK$21-$K148/12)*$J148*$F147,0)+MAX((Expenses!GK$22-$K149/12)*$J149*$F147,0)+MAX((Expenses!GK$23-$K150/12)*$J150*$F147,0)+MAX((Expenses!GK$24-$K151/12)*$J151*$F147,0)))),0)</f>
        <v>0</v>
      </c>
      <c r="GN313" s="154">
        <f>IF(AND(GN$165&lt;=$E147,GN$165&gt;=EOMONTH($D147,0)),IF($G147="NNN",SUM(Expenses!GL$20:GL$24)*$F147,IF($G147="FSG",0,IF($G147="MG",SUMPRODUCT(Expenses!GL$20:GL$24,$I147:$I151)*$F147,MAX((Expenses!GL$20-$K147/12)*$J147*$F147,0)+MAX((Expenses!GL$21-$K148/12)*$J148*$F147,0)+MAX((Expenses!GL$22-$K149/12)*$J149*$F147,0)+MAX((Expenses!GL$23-$K150/12)*$J150*$F147,0)+MAX((Expenses!GL$24-$K151/12)*$J151*$F147,0)))),0)</f>
        <v>0</v>
      </c>
      <c r="GO313" s="154">
        <f>IF(AND(GO$165&lt;=$E147,GO$165&gt;=EOMONTH($D147,0)),IF($G147="NNN",SUM(Expenses!GM$20:GM$24)*$F147,IF($G147="FSG",0,IF($G147="MG",SUMPRODUCT(Expenses!GM$20:GM$24,$I147:$I151)*$F147,MAX((Expenses!GM$20-$K147/12)*$J147*$F147,0)+MAX((Expenses!GM$21-$K148/12)*$J148*$F147,0)+MAX((Expenses!GM$22-$K149/12)*$J149*$F147,0)+MAX((Expenses!GM$23-$K150/12)*$J150*$F147,0)+MAX((Expenses!GM$24-$K151/12)*$J151*$F147,0)))),0)</f>
        <v>0</v>
      </c>
      <c r="GP313" s="154">
        <f>IF(AND(GP$165&lt;=$E147,GP$165&gt;=EOMONTH($D147,0)),IF($G147="NNN",SUM(Expenses!GN$20:GN$24)*$F147,IF($G147="FSG",0,IF($G147="MG",SUMPRODUCT(Expenses!GN$20:GN$24,$I147:$I151)*$F147,MAX((Expenses!GN$20-$K147/12)*$J147*$F147,0)+MAX((Expenses!GN$21-$K148/12)*$J148*$F147,0)+MAX((Expenses!GN$22-$K149/12)*$J149*$F147,0)+MAX((Expenses!GN$23-$K150/12)*$J150*$F147,0)+MAX((Expenses!GN$24-$K151/12)*$J151*$F147,0)))),0)</f>
        <v>0</v>
      </c>
      <c r="GQ313" s="154">
        <f>IF(AND(GQ$165&lt;=$E147,GQ$165&gt;=EOMONTH($D147,0)),IF($G147="NNN",SUM(Expenses!GO$20:GO$24)*$F147,IF($G147="FSG",0,IF($G147="MG",SUMPRODUCT(Expenses!GO$20:GO$24,$I147:$I151)*$F147,MAX((Expenses!GO$20-$K147/12)*$J147*$F147,0)+MAX((Expenses!GO$21-$K148/12)*$J148*$F147,0)+MAX((Expenses!GO$22-$K149/12)*$J149*$F147,0)+MAX((Expenses!GO$23-$K150/12)*$J150*$F147,0)+MAX((Expenses!GO$24-$K151/12)*$J151*$F147,0)))),0)</f>
        <v>0</v>
      </c>
      <c r="GR313" s="154">
        <f>IF(AND(GR$165&lt;=$E147,GR$165&gt;=EOMONTH($D147,0)),IF($G147="NNN",SUM(Expenses!GP$20:GP$24)*$F147,IF($G147="FSG",0,IF($G147="MG",SUMPRODUCT(Expenses!GP$20:GP$24,$I147:$I151)*$F147,MAX((Expenses!GP$20-$K147/12)*$J147*$F147,0)+MAX((Expenses!GP$21-$K148/12)*$J148*$F147,0)+MAX((Expenses!GP$22-$K149/12)*$J149*$F147,0)+MAX((Expenses!GP$23-$K150/12)*$J150*$F147,0)+MAX((Expenses!GP$24-$K151/12)*$J151*$F147,0)))),0)</f>
        <v>0</v>
      </c>
      <c r="GS313" s="154">
        <f>IF(AND(GS$165&lt;=$E147,GS$165&gt;=EOMONTH($D147,0)),IF($G147="NNN",SUM(Expenses!GQ$20:GQ$24)*$F147,IF($G147="FSG",0,IF($G147="MG",SUMPRODUCT(Expenses!GQ$20:GQ$24,$I147:$I151)*$F147,MAX((Expenses!GQ$20-$K147/12)*$J147*$F147,0)+MAX((Expenses!GQ$21-$K148/12)*$J148*$F147,0)+MAX((Expenses!GQ$22-$K149/12)*$J149*$F147,0)+MAX((Expenses!GQ$23-$K150/12)*$J150*$F147,0)+MAX((Expenses!GQ$24-$K151/12)*$J151*$F147,0)))),0)</f>
        <v>0</v>
      </c>
      <c r="GT313" s="154">
        <f>IF(AND(GT$165&lt;=$E147,GT$165&gt;=EOMONTH($D147,0)),IF($G147="NNN",SUM(Expenses!GR$20:GR$24)*$F147,IF($G147="FSG",0,IF($G147="MG",SUMPRODUCT(Expenses!GR$20:GR$24,$I147:$I151)*$F147,MAX((Expenses!GR$20-$K147/12)*$J147*$F147,0)+MAX((Expenses!GR$21-$K148/12)*$J148*$F147,0)+MAX((Expenses!GR$22-$K149/12)*$J149*$F147,0)+MAX((Expenses!GR$23-$K150/12)*$J150*$F147,0)+MAX((Expenses!GR$24-$K151/12)*$J151*$F147,0)))),0)</f>
        <v>0</v>
      </c>
      <c r="GU313" s="154">
        <f>IF(AND(GU$165&lt;=$E147,GU$165&gt;=EOMONTH($D147,0)),IF($G147="NNN",SUM(Expenses!GS$20:GS$24)*$F147,IF($G147="FSG",0,IF($G147="MG",SUMPRODUCT(Expenses!GS$20:GS$24,$I147:$I151)*$F147,MAX((Expenses!GS$20-$K147/12)*$J147*$F147,0)+MAX((Expenses!GS$21-$K148/12)*$J148*$F147,0)+MAX((Expenses!GS$22-$K149/12)*$J149*$F147,0)+MAX((Expenses!GS$23-$K150/12)*$J150*$F147,0)+MAX((Expenses!GS$24-$K151/12)*$J151*$F147,0)))),0)</f>
        <v>0</v>
      </c>
      <c r="GV313" s="154">
        <f>IF(AND(GV$165&lt;=$E147,GV$165&gt;=EOMONTH($D147,0)),IF($G147="NNN",SUM(Expenses!GT$20:GT$24)*$F147,IF($G147="FSG",0,IF($G147="MG",SUMPRODUCT(Expenses!GT$20:GT$24,$I147:$I151)*$F147,MAX((Expenses!GT$20-$K147/12)*$J147*$F147,0)+MAX((Expenses!GT$21-$K148/12)*$J148*$F147,0)+MAX((Expenses!GT$22-$K149/12)*$J149*$F147,0)+MAX((Expenses!GT$23-$K150/12)*$J150*$F147,0)+MAX((Expenses!GT$24-$K151/12)*$J151*$F147,0)))),0)</f>
        <v>0</v>
      </c>
      <c r="GW313" s="154">
        <f>IF(AND(GW$165&lt;=$E147,GW$165&gt;=EOMONTH($D147,0)),IF($G147="NNN",SUM(Expenses!GU$20:GU$24)*$F147,IF($G147="FSG",0,IF($G147="MG",SUMPRODUCT(Expenses!GU$20:GU$24,$I147:$I151)*$F147,MAX((Expenses!GU$20-$K147/12)*$J147*$F147,0)+MAX((Expenses!GU$21-$K148/12)*$J148*$F147,0)+MAX((Expenses!GU$22-$K149/12)*$J149*$F147,0)+MAX((Expenses!GU$23-$K150/12)*$J150*$F147,0)+MAX((Expenses!GU$24-$K151/12)*$J151*$F147,0)))),0)</f>
        <v>0</v>
      </c>
      <c r="GX313" s="154">
        <f>IF(AND(GX$165&lt;=$E147,GX$165&gt;=EOMONTH($D147,0)),IF($G147="NNN",SUM(Expenses!GV$20:GV$24)*$F147,IF($G147="FSG",0,IF($G147="MG",SUMPRODUCT(Expenses!GV$20:GV$24,$I147:$I151)*$F147,MAX((Expenses!GV$20-$K147/12)*$J147*$F147,0)+MAX((Expenses!GV$21-$K148/12)*$J148*$F147,0)+MAX((Expenses!GV$22-$K149/12)*$J149*$F147,0)+MAX((Expenses!GV$23-$K150/12)*$J150*$F147,0)+MAX((Expenses!GV$24-$K151/12)*$J151*$F147,0)))),0)</f>
        <v>0</v>
      </c>
      <c r="GY313" s="154">
        <f>IF(AND(GY$165&lt;=$E147,GY$165&gt;=EOMONTH($D147,0)),IF($G147="NNN",SUM(Expenses!GW$20:GW$24)*$F147,IF($G147="FSG",0,IF($G147="MG",SUMPRODUCT(Expenses!GW$20:GW$24,$I147:$I151)*$F147,MAX((Expenses!GW$20-$K147/12)*$J147*$F147,0)+MAX((Expenses!GW$21-$K148/12)*$J148*$F147,0)+MAX((Expenses!GW$22-$K149/12)*$J149*$F147,0)+MAX((Expenses!GW$23-$K150/12)*$J150*$F147,0)+MAX((Expenses!GW$24-$K151/12)*$J151*$F147,0)))),0)</f>
        <v>0</v>
      </c>
      <c r="GZ313" s="154">
        <f>IF(AND(GZ$165&lt;=$E147,GZ$165&gt;=EOMONTH($D147,0)),IF($G147="NNN",SUM(Expenses!GX$20:GX$24)*$F147,IF($G147="FSG",0,IF($G147="MG",SUMPRODUCT(Expenses!GX$20:GX$24,$I147:$I151)*$F147,MAX((Expenses!GX$20-$K147/12)*$J147*$F147,0)+MAX((Expenses!GX$21-$K148/12)*$J148*$F147,0)+MAX((Expenses!GX$22-$K149/12)*$J149*$F147,0)+MAX((Expenses!GX$23-$K150/12)*$J150*$F147,0)+MAX((Expenses!GX$24-$K151/12)*$J151*$F147,0)))),0)</f>
        <v>0</v>
      </c>
      <c r="HA313" s="154">
        <f>IF(AND(HA$165&lt;=$E147,HA$165&gt;=EOMONTH($D147,0)),IF($G147="NNN",SUM(Expenses!GY$20:GY$24)*$F147,IF($G147="FSG",0,IF($G147="MG",SUMPRODUCT(Expenses!GY$20:GY$24,$I147:$I151)*$F147,MAX((Expenses!GY$20-$K147/12)*$J147*$F147,0)+MAX((Expenses!GY$21-$K148/12)*$J148*$F147,0)+MAX((Expenses!GY$22-$K149/12)*$J149*$F147,0)+MAX((Expenses!GY$23-$K150/12)*$J150*$F147,0)+MAX((Expenses!GY$24-$K151/12)*$J151*$F147,0)))),0)</f>
        <v>0</v>
      </c>
      <c r="HB313" s="154">
        <f>IF(AND(HB$165&lt;=$E147,HB$165&gt;=EOMONTH($D147,0)),IF($G147="NNN",SUM(Expenses!GZ$20:GZ$24)*$F147,IF($G147="FSG",0,IF($G147="MG",SUMPRODUCT(Expenses!GZ$20:GZ$24,$I147:$I151)*$F147,MAX((Expenses!GZ$20-$K147/12)*$J147*$F147,0)+MAX((Expenses!GZ$21-$K148/12)*$J148*$F147,0)+MAX((Expenses!GZ$22-$K149/12)*$J149*$F147,0)+MAX((Expenses!GZ$23-$K150/12)*$J150*$F147,0)+MAX((Expenses!GZ$24-$K151/12)*$J151*$F147,0)))),0)</f>
        <v>0</v>
      </c>
      <c r="HC313" s="154">
        <f>IF(AND(HC$165&lt;=$E147,HC$165&gt;=EOMONTH($D147,0)),IF($G147="NNN",SUM(Expenses!HA$20:HA$24)*$F147,IF($G147="FSG",0,IF($G147="MG",SUMPRODUCT(Expenses!HA$20:HA$24,$I147:$I151)*$F147,MAX((Expenses!HA$20-$K147/12)*$J147*$F147,0)+MAX((Expenses!HA$21-$K148/12)*$J148*$F147,0)+MAX((Expenses!HA$22-$K149/12)*$J149*$F147,0)+MAX((Expenses!HA$23-$K150/12)*$J150*$F147,0)+MAX((Expenses!HA$24-$K151/12)*$J151*$F147,0)))),0)</f>
        <v>0</v>
      </c>
      <c r="HD313" s="154">
        <f>IF(AND(HD$165&lt;=$E147,HD$165&gt;=EOMONTH($D147,0)),IF($G147="NNN",SUM(Expenses!HB$20:HB$24)*$F147,IF($G147="FSG",0,IF($G147="MG",SUMPRODUCT(Expenses!HB$20:HB$24,$I147:$I151)*$F147,MAX((Expenses!HB$20-$K147/12)*$J147*$F147,0)+MAX((Expenses!HB$21-$K148/12)*$J148*$F147,0)+MAX((Expenses!HB$22-$K149/12)*$J149*$F147,0)+MAX((Expenses!HB$23-$K150/12)*$J150*$F147,0)+MAX((Expenses!HB$24-$K151/12)*$J151*$F147,0)))),0)</f>
        <v>0</v>
      </c>
      <c r="HE313" s="154">
        <f>IF(AND(HE$165&lt;=$E147,HE$165&gt;=EOMONTH($D147,0)),IF($G147="NNN",SUM(Expenses!HC$20:HC$24)*$F147,IF($G147="FSG",0,IF($G147="MG",SUMPRODUCT(Expenses!HC$20:HC$24,$I147:$I151)*$F147,MAX((Expenses!HC$20-$K147/12)*$J147*$F147,0)+MAX((Expenses!HC$21-$K148/12)*$J148*$F147,0)+MAX((Expenses!HC$22-$K149/12)*$J149*$F147,0)+MAX((Expenses!HC$23-$K150/12)*$J150*$F147,0)+MAX((Expenses!HC$24-$K151/12)*$J151*$F147,0)))),0)</f>
        <v>0</v>
      </c>
      <c r="HF313" s="154">
        <f>IF(AND(HF$165&lt;=$E147,HF$165&gt;=EOMONTH($D147,0)),IF($G147="NNN",SUM(Expenses!HD$20:HD$24)*$F147,IF($G147="FSG",0,IF($G147="MG",SUMPRODUCT(Expenses!HD$20:HD$24,$I147:$I151)*$F147,MAX((Expenses!HD$20-$K147/12)*$J147*$F147,0)+MAX((Expenses!HD$21-$K148/12)*$J148*$F147,0)+MAX((Expenses!HD$22-$K149/12)*$J149*$F147,0)+MAX((Expenses!HD$23-$K150/12)*$J150*$F147,0)+MAX((Expenses!HD$24-$K151/12)*$J151*$F147,0)))),0)</f>
        <v>0</v>
      </c>
      <c r="HG313" s="154">
        <f>IF(AND(HG$165&lt;=$E147,HG$165&gt;=EOMONTH($D147,0)),IF($G147="NNN",SUM(Expenses!HE$20:HE$24)*$F147,IF($G147="FSG",0,IF($G147="MG",SUMPRODUCT(Expenses!HE$20:HE$24,$I147:$I151)*$F147,MAX((Expenses!HE$20-$K147/12)*$J147*$F147,0)+MAX((Expenses!HE$21-$K148/12)*$J148*$F147,0)+MAX((Expenses!HE$22-$K149/12)*$J149*$F147,0)+MAX((Expenses!HE$23-$K150/12)*$J150*$F147,0)+MAX((Expenses!HE$24-$K151/12)*$J151*$F147,0)))),0)</f>
        <v>0</v>
      </c>
      <c r="HH313" s="154">
        <f>IF(AND(HH$165&lt;=$E147,HH$165&gt;=EOMONTH($D147,0)),IF($G147="NNN",SUM(Expenses!HF$20:HF$24)*$F147,IF($G147="FSG",0,IF($G147="MG",SUMPRODUCT(Expenses!HF$20:HF$24,$I147:$I151)*$F147,MAX((Expenses!HF$20-$K147/12)*$J147*$F147,0)+MAX((Expenses!HF$21-$K148/12)*$J148*$F147,0)+MAX((Expenses!HF$22-$K149/12)*$J149*$F147,0)+MAX((Expenses!HF$23-$K150/12)*$J150*$F147,0)+MAX((Expenses!HF$24-$K151/12)*$J151*$F147,0)))),0)</f>
        <v>0</v>
      </c>
      <c r="HI313" s="154">
        <f>IF(AND(HI$165&lt;=$E147,HI$165&gt;=EOMONTH($D147,0)),IF($G147="NNN",SUM(Expenses!HG$20:HG$24)*$F147,IF($G147="FSG",0,IF($G147="MG",SUMPRODUCT(Expenses!HG$20:HG$24,$I147:$I151)*$F147,MAX((Expenses!HG$20-$K147/12)*$J147*$F147,0)+MAX((Expenses!HG$21-$K148/12)*$J148*$F147,0)+MAX((Expenses!HG$22-$K149/12)*$J149*$F147,0)+MAX((Expenses!HG$23-$K150/12)*$J150*$F147,0)+MAX((Expenses!HG$24-$K151/12)*$J151*$F147,0)))),0)</f>
        <v>0</v>
      </c>
      <c r="HJ313" s="154">
        <f>IF(AND(HJ$165&lt;=$E147,HJ$165&gt;=EOMONTH($D147,0)),IF($G147="NNN",SUM(Expenses!HH$20:HH$24)*$F147,IF($G147="FSG",0,IF($G147="MG",SUMPRODUCT(Expenses!HH$20:HH$24,$I147:$I151)*$F147,MAX((Expenses!HH$20-$K147/12)*$J147*$F147,0)+MAX((Expenses!HH$21-$K148/12)*$J148*$F147,0)+MAX((Expenses!HH$22-$K149/12)*$J149*$F147,0)+MAX((Expenses!HH$23-$K150/12)*$J150*$F147,0)+MAX((Expenses!HH$24-$K151/12)*$J151*$F147,0)))),0)</f>
        <v>0</v>
      </c>
      <c r="HK313" s="154">
        <f>IF(AND(HK$165&lt;=$E147,HK$165&gt;=EOMONTH($D147,0)),IF($G147="NNN",SUM(Expenses!HI$20:HI$24)*$F147,IF($G147="FSG",0,IF($G147="MG",SUMPRODUCT(Expenses!HI$20:HI$24,$I147:$I151)*$F147,MAX((Expenses!HI$20-$K147/12)*$J147*$F147,0)+MAX((Expenses!HI$21-$K148/12)*$J148*$F147,0)+MAX((Expenses!HI$22-$K149/12)*$J149*$F147,0)+MAX((Expenses!HI$23-$K150/12)*$J150*$F147,0)+MAX((Expenses!HI$24-$K151/12)*$J151*$F147,0)))),0)</f>
        <v>0</v>
      </c>
      <c r="HL313" s="154">
        <f>IF(AND(HL$165&lt;=$E147,HL$165&gt;=EOMONTH($D147,0)),IF($G147="NNN",SUM(Expenses!HJ$20:HJ$24)*$F147,IF($G147="FSG",0,IF($G147="MG",SUMPRODUCT(Expenses!HJ$20:HJ$24,$I147:$I151)*$F147,MAX((Expenses!HJ$20-$K147/12)*$J147*$F147,0)+MAX((Expenses!HJ$21-$K148/12)*$J148*$F147,0)+MAX((Expenses!HJ$22-$K149/12)*$J149*$F147,0)+MAX((Expenses!HJ$23-$K150/12)*$J150*$F147,0)+MAX((Expenses!HJ$24-$K151/12)*$J151*$F147,0)))),0)</f>
        <v>0</v>
      </c>
      <c r="HM313" s="154">
        <f>IF(AND(HM$165&lt;=$E147,HM$165&gt;=EOMONTH($D147,0)),IF($G147="NNN",SUM(Expenses!HK$20:HK$24)*$F147,IF($G147="FSG",0,IF($G147="MG",SUMPRODUCT(Expenses!HK$20:HK$24,$I147:$I151)*$F147,MAX((Expenses!HK$20-$K147/12)*$J147*$F147,0)+MAX((Expenses!HK$21-$K148/12)*$J148*$F147,0)+MAX((Expenses!HK$22-$K149/12)*$J149*$F147,0)+MAX((Expenses!HK$23-$K150/12)*$J150*$F147,0)+MAX((Expenses!HK$24-$K151/12)*$J151*$F147,0)))),0)</f>
        <v>0</v>
      </c>
      <c r="HN313" s="154">
        <f>IF(AND(HN$165&lt;=$E147,HN$165&gt;=EOMONTH($D147,0)),IF($G147="NNN",SUM(Expenses!HL$20:HL$24)*$F147,IF($G147="FSG",0,IF($G147="MG",SUMPRODUCT(Expenses!HL$20:HL$24,$I147:$I151)*$F147,MAX((Expenses!HL$20-$K147/12)*$J147*$F147,0)+MAX((Expenses!HL$21-$K148/12)*$J148*$F147,0)+MAX((Expenses!HL$22-$K149/12)*$J149*$F147,0)+MAX((Expenses!HL$23-$K150/12)*$J150*$F147,0)+MAX((Expenses!HL$24-$K151/12)*$J151*$F147,0)))),0)</f>
        <v>0</v>
      </c>
      <c r="HO313" s="154">
        <f>IF(AND(HO$165&lt;=$E147,HO$165&gt;=EOMONTH($D147,0)),IF($G147="NNN",SUM(Expenses!HM$20:HM$24)*$F147,IF($G147="FSG",0,IF($G147="MG",SUMPRODUCT(Expenses!HM$20:HM$24,$I147:$I151)*$F147,MAX((Expenses!HM$20-$K147/12)*$J147*$F147,0)+MAX((Expenses!HM$21-$K148/12)*$J148*$F147,0)+MAX((Expenses!HM$22-$K149/12)*$J149*$F147,0)+MAX((Expenses!HM$23-$K150/12)*$J150*$F147,0)+MAX((Expenses!HM$24-$K151/12)*$J151*$F147,0)))),0)</f>
        <v>0</v>
      </c>
      <c r="HP313" s="154">
        <f>IF(AND(HP$165&lt;=$E147,HP$165&gt;=EOMONTH($D147,0)),IF($G147="NNN",SUM(Expenses!HN$20:HN$24)*$F147,IF($G147="FSG",0,IF($G147="MG",SUMPRODUCT(Expenses!HN$20:HN$24,$I147:$I151)*$F147,MAX((Expenses!HN$20-$K147/12)*$J147*$F147,0)+MAX((Expenses!HN$21-$K148/12)*$J148*$F147,0)+MAX((Expenses!HN$22-$K149/12)*$J149*$F147,0)+MAX((Expenses!HN$23-$K150/12)*$J150*$F147,0)+MAX((Expenses!HN$24-$K151/12)*$J151*$F147,0)))),0)</f>
        <v>0</v>
      </c>
      <c r="HQ313" s="154">
        <f>IF(AND(HQ$165&lt;=$E147,HQ$165&gt;=EOMONTH($D147,0)),IF($G147="NNN",SUM(Expenses!HO$20:HO$24)*$F147,IF($G147="FSG",0,IF($G147="MG",SUMPRODUCT(Expenses!HO$20:HO$24,$I147:$I151)*$F147,MAX((Expenses!HO$20-$K147/12)*$J147*$F147,0)+MAX((Expenses!HO$21-$K148/12)*$J148*$F147,0)+MAX((Expenses!HO$22-$K149/12)*$J149*$F147,0)+MAX((Expenses!HO$23-$K150/12)*$J150*$F147,0)+MAX((Expenses!HO$24-$K151/12)*$J151*$F147,0)))),0)</f>
        <v>0</v>
      </c>
      <c r="HR313" s="154">
        <f>IF(AND(HR$165&lt;=$E147,HR$165&gt;=EOMONTH($D147,0)),IF($G147="NNN",SUM(Expenses!HP$20:HP$24)*$F147,IF($G147="FSG",0,IF($G147="MG",SUMPRODUCT(Expenses!HP$20:HP$24,$I147:$I151)*$F147,MAX((Expenses!HP$20-$K147/12)*$J147*$F147,0)+MAX((Expenses!HP$21-$K148/12)*$J148*$F147,0)+MAX((Expenses!HP$22-$K149/12)*$J149*$F147,0)+MAX((Expenses!HP$23-$K150/12)*$J150*$F147,0)+MAX((Expenses!HP$24-$K151/12)*$J151*$F147,0)))),0)</f>
        <v>0</v>
      </c>
      <c r="HS313" s="154">
        <f>IF(AND(HS$165&lt;=$E147,HS$165&gt;=EOMONTH($D147,0)),IF($G147="NNN",SUM(Expenses!HQ$20:HQ$24)*$F147,IF($G147="FSG",0,IF($G147="MG",SUMPRODUCT(Expenses!HQ$20:HQ$24,$I147:$I151)*$F147,MAX((Expenses!HQ$20-$K147/12)*$J147*$F147,0)+MAX((Expenses!HQ$21-$K148/12)*$J148*$F147,0)+MAX((Expenses!HQ$22-$K149/12)*$J149*$F147,0)+MAX((Expenses!HQ$23-$K150/12)*$J150*$F147,0)+MAX((Expenses!HQ$24-$K151/12)*$J151*$F147,0)))),0)</f>
        <v>0</v>
      </c>
      <c r="HT313" s="154">
        <f>IF(AND(HT$165&lt;=$E147,HT$165&gt;=EOMONTH($D147,0)),IF($G147="NNN",SUM(Expenses!HR$20:HR$24)*$F147,IF($G147="FSG",0,IF($G147="MG",SUMPRODUCT(Expenses!HR$20:HR$24,$I147:$I151)*$F147,MAX((Expenses!HR$20-$K147/12)*$J147*$F147,0)+MAX((Expenses!HR$21-$K148/12)*$J148*$F147,0)+MAX((Expenses!HR$22-$K149/12)*$J149*$F147,0)+MAX((Expenses!HR$23-$K150/12)*$J150*$F147,0)+MAX((Expenses!HR$24-$K151/12)*$J151*$F147,0)))),0)</f>
        <v>0</v>
      </c>
      <c r="HU313" s="154">
        <f>IF(AND(HU$165&lt;=$E147,HU$165&gt;=EOMONTH($D147,0)),IF($G147="NNN",SUM(Expenses!HS$20:HS$24)*$F147,IF($G147="FSG",0,IF($G147="MG",SUMPRODUCT(Expenses!HS$20:HS$24,$I147:$I151)*$F147,MAX((Expenses!HS$20-$K147/12)*$J147*$F147,0)+MAX((Expenses!HS$21-$K148/12)*$J148*$F147,0)+MAX((Expenses!HS$22-$K149/12)*$J149*$F147,0)+MAX((Expenses!HS$23-$K150/12)*$J150*$F147,0)+MAX((Expenses!HS$24-$K151/12)*$J151*$F147,0)))),0)</f>
        <v>0</v>
      </c>
      <c r="HV313" s="154">
        <f>IF(AND(HV$165&lt;=$E147,HV$165&gt;=EOMONTH($D147,0)),IF($G147="NNN",SUM(Expenses!HT$20:HT$24)*$F147,IF($G147="FSG",0,IF($G147="MG",SUMPRODUCT(Expenses!HT$20:HT$24,$I147:$I151)*$F147,MAX((Expenses!HT$20-$K147/12)*$J147*$F147,0)+MAX((Expenses!HT$21-$K148/12)*$J148*$F147,0)+MAX((Expenses!HT$22-$K149/12)*$J149*$F147,0)+MAX((Expenses!HT$23-$K150/12)*$J150*$F147,0)+MAX((Expenses!HT$24-$K151/12)*$J151*$F147,0)))),0)</f>
        <v>0</v>
      </c>
      <c r="HW313" s="154">
        <f>IF(AND(HW$165&lt;=$E147,HW$165&gt;=EOMONTH($D147,0)),IF($G147="NNN",SUM(Expenses!HU$20:HU$24)*$F147,IF($G147="FSG",0,IF($G147="MG",SUMPRODUCT(Expenses!HU$20:HU$24,$I147:$I151)*$F147,MAX((Expenses!HU$20-$K147/12)*$J147*$F147,0)+MAX((Expenses!HU$21-$K148/12)*$J148*$F147,0)+MAX((Expenses!HU$22-$K149/12)*$J149*$F147,0)+MAX((Expenses!HU$23-$K150/12)*$J150*$F147,0)+MAX((Expenses!HU$24-$K151/12)*$J151*$F147,0)))),0)</f>
        <v>0</v>
      </c>
      <c r="HX313" s="154">
        <f>IF(AND(HX$165&lt;=$E147,HX$165&gt;=EOMONTH($D147,0)),IF($G147="NNN",SUM(Expenses!HV$20:HV$24)*$F147,IF($G147="FSG",0,IF($G147="MG",SUMPRODUCT(Expenses!HV$20:HV$24,$I147:$I151)*$F147,MAX((Expenses!HV$20-$K147/12)*$J147*$F147,0)+MAX((Expenses!HV$21-$K148/12)*$J148*$F147,0)+MAX((Expenses!HV$22-$K149/12)*$J149*$F147,0)+MAX((Expenses!HV$23-$K150/12)*$J150*$F147,0)+MAX((Expenses!HV$24-$K151/12)*$J151*$F147,0)))),0)</f>
        <v>0</v>
      </c>
      <c r="HY313" s="154">
        <f>IF(AND(HY$165&lt;=$E147,HY$165&gt;=EOMONTH($D147,0)),IF($G147="NNN",SUM(Expenses!HW$20:HW$24)*$F147,IF($G147="FSG",0,IF($G147="MG",SUMPRODUCT(Expenses!HW$20:HW$24,$I147:$I151)*$F147,MAX((Expenses!HW$20-$K147/12)*$J147*$F147,0)+MAX((Expenses!HW$21-$K148/12)*$J148*$F147,0)+MAX((Expenses!HW$22-$K149/12)*$J149*$F147,0)+MAX((Expenses!HW$23-$K150/12)*$J150*$F147,0)+MAX((Expenses!HW$24-$K151/12)*$J151*$F147,0)))),0)</f>
        <v>0</v>
      </c>
      <c r="HZ313" s="154">
        <f>IF(AND(HZ$165&lt;=$E147,HZ$165&gt;=EOMONTH($D147,0)),IF($G147="NNN",SUM(Expenses!HX$20:HX$24)*$F147,IF($G147="FSG",0,IF($G147="MG",SUMPRODUCT(Expenses!HX$20:HX$24,$I147:$I151)*$F147,MAX((Expenses!HX$20-$K147/12)*$J147*$F147,0)+MAX((Expenses!HX$21-$K148/12)*$J148*$F147,0)+MAX((Expenses!HX$22-$K149/12)*$J149*$F147,0)+MAX((Expenses!HX$23-$K150/12)*$J150*$F147,0)+MAX((Expenses!HX$24-$K151/12)*$J151*$F147,0)))),0)</f>
        <v>0</v>
      </c>
      <c r="IA313" s="154">
        <f>IF(AND(IA$165&lt;=$E147,IA$165&gt;=EOMONTH($D147,0)),IF($G147="NNN",SUM(Expenses!HY$20:HY$24)*$F147,IF($G147="FSG",0,IF($G147="MG",SUMPRODUCT(Expenses!HY$20:HY$24,$I147:$I151)*$F147,MAX((Expenses!HY$20-$K147/12)*$J147*$F147,0)+MAX((Expenses!HY$21-$K148/12)*$J148*$F147,0)+MAX((Expenses!HY$22-$K149/12)*$J149*$F147,0)+MAX((Expenses!HY$23-$K150/12)*$J150*$F147,0)+MAX((Expenses!HY$24-$K151/12)*$J151*$F147,0)))),0)</f>
        <v>0</v>
      </c>
      <c r="IB313" s="154">
        <f>IF(AND(IB$165&lt;=$E147,IB$165&gt;=EOMONTH($D147,0)),IF($G147="NNN",SUM(Expenses!HZ$20:HZ$24)*$F147,IF($G147="FSG",0,IF($G147="MG",SUMPRODUCT(Expenses!HZ$20:HZ$24,$I147:$I151)*$F147,MAX((Expenses!HZ$20-$K147/12)*$J147*$F147,0)+MAX((Expenses!HZ$21-$K148/12)*$J148*$F147,0)+MAX((Expenses!HZ$22-$K149/12)*$J149*$F147,0)+MAX((Expenses!HZ$23-$K150/12)*$J150*$F147,0)+MAX((Expenses!HZ$24-$K151/12)*$J151*$F147,0)))),0)</f>
        <v>0</v>
      </c>
      <c r="IC313" s="154">
        <f>IF(AND(IC$165&lt;=$E147,IC$165&gt;=EOMONTH($D147,0)),IF($G147="NNN",SUM(Expenses!IA$20:IA$24)*$F147,IF($G147="FSG",0,IF($G147="MG",SUMPRODUCT(Expenses!IA$20:IA$24,$I147:$I151)*$F147,MAX((Expenses!IA$20-$K147/12)*$J147*$F147,0)+MAX((Expenses!IA$21-$K148/12)*$J148*$F147,0)+MAX((Expenses!IA$22-$K149/12)*$J149*$F147,0)+MAX((Expenses!IA$23-$K150/12)*$J150*$F147,0)+MAX((Expenses!IA$24-$K151/12)*$J151*$F147,0)))),0)</f>
        <v>0</v>
      </c>
      <c r="ID313" s="154">
        <f>IF(AND(ID$165&lt;=$E147,ID$165&gt;=EOMONTH($D147,0)),IF($G147="NNN",SUM(Expenses!IB$20:IB$24)*$F147,IF($G147="FSG",0,IF($G147="MG",SUMPRODUCT(Expenses!IB$20:IB$24,$I147:$I151)*$F147,MAX((Expenses!IB$20-$K147/12)*$J147*$F147,0)+MAX((Expenses!IB$21-$K148/12)*$J148*$F147,0)+MAX((Expenses!IB$22-$K149/12)*$J149*$F147,0)+MAX((Expenses!IB$23-$K150/12)*$J150*$F147,0)+MAX((Expenses!IB$24-$K151/12)*$J151*$F147,0)))),0)</f>
        <v>0</v>
      </c>
      <c r="IE313" s="154">
        <f>IF(AND(IE$165&lt;=$E147,IE$165&gt;=EOMONTH($D147,0)),IF($G147="NNN",SUM(Expenses!IC$20:IC$24)*$F147,IF($G147="FSG",0,IF($G147="MG",SUMPRODUCT(Expenses!IC$20:IC$24,$I147:$I151)*$F147,MAX((Expenses!IC$20-$K147/12)*$J147*$F147,0)+MAX((Expenses!IC$21-$K148/12)*$J148*$F147,0)+MAX((Expenses!IC$22-$K149/12)*$J149*$F147,0)+MAX((Expenses!IC$23-$K150/12)*$J150*$F147,0)+MAX((Expenses!IC$24-$K151/12)*$J151*$F147,0)))),0)</f>
        <v>0</v>
      </c>
      <c r="IF313" s="154">
        <f>IF(AND(IF$165&lt;=$E147,IF$165&gt;=EOMONTH($D147,0)),IF($G147="NNN",SUM(Expenses!ID$20:ID$24)*$F147,IF($G147="FSG",0,IF($G147="MG",SUMPRODUCT(Expenses!ID$20:ID$24,$I147:$I151)*$F147,MAX((Expenses!ID$20-$K147/12)*$J147*$F147,0)+MAX((Expenses!ID$21-$K148/12)*$J148*$F147,0)+MAX((Expenses!ID$22-$K149/12)*$J149*$F147,0)+MAX((Expenses!ID$23-$K150/12)*$J150*$F147,0)+MAX((Expenses!ID$24-$K151/12)*$J151*$F147,0)))),0)</f>
        <v>0</v>
      </c>
      <c r="IG313" s="154">
        <f>IF(AND(IG$165&lt;=$E147,IG$165&gt;=EOMONTH($D147,0)),IF($G147="NNN",SUM(Expenses!IE$20:IE$24)*$F147,IF($G147="FSG",0,IF($G147="MG",SUMPRODUCT(Expenses!IE$20:IE$24,$I147:$I151)*$F147,MAX((Expenses!IE$20-$K147/12)*$J147*$F147,0)+MAX((Expenses!IE$21-$K148/12)*$J148*$F147,0)+MAX((Expenses!IE$22-$K149/12)*$J149*$F147,0)+MAX((Expenses!IE$23-$K150/12)*$J150*$F147,0)+MAX((Expenses!IE$24-$K151/12)*$J151*$F147,0)))),0)</f>
        <v>0</v>
      </c>
      <c r="IH313" s="154">
        <f>IF(AND(IH$165&lt;=$E147,IH$165&gt;=EOMONTH($D147,0)),IF($G147="NNN",SUM(Expenses!IF$20:IF$24)*$F147,IF($G147="FSG",0,IF($G147="MG",SUMPRODUCT(Expenses!IF$20:IF$24,$I147:$I151)*$F147,MAX((Expenses!IF$20-$K147/12)*$J147*$F147,0)+MAX((Expenses!IF$21-$K148/12)*$J148*$F147,0)+MAX((Expenses!IF$22-$K149/12)*$J149*$F147,0)+MAX((Expenses!IF$23-$K150/12)*$J150*$F147,0)+MAX((Expenses!IF$24-$K151/12)*$J151*$F147,0)))),0)</f>
        <v>0</v>
      </c>
      <c r="II313" s="154">
        <f>IF(AND(II$165&lt;=$E147,II$165&gt;=EOMONTH($D147,0)),IF($G147="NNN",SUM(Expenses!IG$20:IG$24)*$F147,IF($G147="FSG",0,IF($G147="MG",SUMPRODUCT(Expenses!IG$20:IG$24,$I147:$I151)*$F147,MAX((Expenses!IG$20-$K147/12)*$J147*$F147,0)+MAX((Expenses!IG$21-$K148/12)*$J148*$F147,0)+MAX((Expenses!IG$22-$K149/12)*$J149*$F147,0)+MAX((Expenses!IG$23-$K150/12)*$J150*$F147,0)+MAX((Expenses!IG$24-$K151/12)*$J151*$F147,0)))),0)</f>
        <v>0</v>
      </c>
      <c r="IJ313" s="154">
        <f>IF(AND(IJ$165&lt;=$E147,IJ$165&gt;=EOMONTH($D147,0)),IF($G147="NNN",SUM(Expenses!IH$20:IH$24)*$F147,IF($G147="FSG",0,IF($G147="MG",SUMPRODUCT(Expenses!IH$20:IH$24,$I147:$I151)*$F147,MAX((Expenses!IH$20-$K147/12)*$J147*$F147,0)+MAX((Expenses!IH$21-$K148/12)*$J148*$F147,0)+MAX((Expenses!IH$22-$K149/12)*$J149*$F147,0)+MAX((Expenses!IH$23-$K150/12)*$J150*$F147,0)+MAX((Expenses!IH$24-$K151/12)*$J151*$F147,0)))),0)</f>
        <v>0</v>
      </c>
      <c r="IK313" s="154">
        <f>IF(AND(IK$165&lt;=$E147,IK$165&gt;=EOMONTH($D147,0)),IF($G147="NNN",SUM(Expenses!II$20:II$24)*$F147,IF($G147="FSG",0,IF($G147="MG",SUMPRODUCT(Expenses!II$20:II$24,$I147:$I151)*$F147,MAX((Expenses!II$20-$K147/12)*$J147*$F147,0)+MAX((Expenses!II$21-$K148/12)*$J148*$F147,0)+MAX((Expenses!II$22-$K149/12)*$J149*$F147,0)+MAX((Expenses!II$23-$K150/12)*$J150*$F147,0)+MAX((Expenses!II$24-$K151/12)*$J151*$F147,0)))),0)</f>
        <v>0</v>
      </c>
      <c r="IL313" s="154">
        <f>IF(AND(IL$165&lt;=$E147,IL$165&gt;=EOMONTH($D147,0)),IF($G147="NNN",SUM(Expenses!IJ$20:IJ$24)*$F147,IF($G147="FSG",0,IF($G147="MG",SUMPRODUCT(Expenses!IJ$20:IJ$24,$I147:$I151)*$F147,MAX((Expenses!IJ$20-$K147/12)*$J147*$F147,0)+MAX((Expenses!IJ$21-$K148/12)*$J148*$F147,0)+MAX((Expenses!IJ$22-$K149/12)*$J149*$F147,0)+MAX((Expenses!IJ$23-$K150/12)*$J150*$F147,0)+MAX((Expenses!IJ$24-$K151/12)*$J151*$F147,0)))),0)</f>
        <v>0</v>
      </c>
      <c r="IM313" s="154">
        <f>IF(AND(IM$165&lt;=$E147,IM$165&gt;=EOMONTH($D147,0)),IF($G147="NNN",SUM(Expenses!IK$20:IK$24)*$F147,IF($G147="FSG",0,IF($G147="MG",SUMPRODUCT(Expenses!IK$20:IK$24,$I147:$I151)*$F147,MAX((Expenses!IK$20-$K147/12)*$J147*$F147,0)+MAX((Expenses!IK$21-$K148/12)*$J148*$F147,0)+MAX((Expenses!IK$22-$K149/12)*$J149*$F147,0)+MAX((Expenses!IK$23-$K150/12)*$J150*$F147,0)+MAX((Expenses!IK$24-$K151/12)*$J151*$F147,0)))),0)</f>
        <v>0</v>
      </c>
      <c r="IN313" s="154">
        <f>IF(AND(IN$165&lt;=$E147,IN$165&gt;=EOMONTH($D147,0)),IF($G147="NNN",SUM(Expenses!IL$20:IL$24)*$F147,IF($G147="FSG",0,IF($G147="MG",SUMPRODUCT(Expenses!IL$20:IL$24,$I147:$I151)*$F147,MAX((Expenses!IL$20-$K147/12)*$J147*$F147,0)+MAX((Expenses!IL$21-$K148/12)*$J148*$F147,0)+MAX((Expenses!IL$22-$K149/12)*$J149*$F147,0)+MAX((Expenses!IL$23-$K150/12)*$J150*$F147,0)+MAX((Expenses!IL$24-$K151/12)*$J151*$F147,0)))),0)</f>
        <v>0</v>
      </c>
      <c r="IO313" s="154">
        <f>IF(AND(IO$165&lt;=$E147,IO$165&gt;=EOMONTH($D147,0)),IF($G147="NNN",SUM(Expenses!IM$20:IM$24)*$F147,IF($G147="FSG",0,IF($G147="MG",SUMPRODUCT(Expenses!IM$20:IM$24,$I147:$I151)*$F147,MAX((Expenses!IM$20-$K147/12)*$J147*$F147,0)+MAX((Expenses!IM$21-$K148/12)*$J148*$F147,0)+MAX((Expenses!IM$22-$K149/12)*$J149*$F147,0)+MAX((Expenses!IM$23-$K150/12)*$J150*$F147,0)+MAX((Expenses!IM$24-$K151/12)*$J151*$F147,0)))),0)</f>
        <v>0</v>
      </c>
      <c r="IP313" s="154">
        <f>IF(AND(IP$165&lt;=$E147,IP$165&gt;=EOMONTH($D147,0)),IF($G147="NNN",SUM(Expenses!IN$20:IN$24)*$F147,IF($G147="FSG",0,IF($G147="MG",SUMPRODUCT(Expenses!IN$20:IN$24,$I147:$I151)*$F147,MAX((Expenses!IN$20-$K147/12)*$J147*$F147,0)+MAX((Expenses!IN$21-$K148/12)*$J148*$F147,0)+MAX((Expenses!IN$22-$K149/12)*$J149*$F147,0)+MAX((Expenses!IN$23-$K150/12)*$J150*$F147,0)+MAX((Expenses!IN$24-$K151/12)*$J151*$F147,0)))),0)</f>
        <v>0</v>
      </c>
      <c r="IQ313" s="154">
        <f>IF(AND(IQ$165&lt;=$E147,IQ$165&gt;=EOMONTH($D147,0)),IF($G147="NNN",SUM(Expenses!IO$20:IO$24)*$F147,IF($G147="FSG",0,IF($G147="MG",SUMPRODUCT(Expenses!IO$20:IO$24,$I147:$I151)*$F147,MAX((Expenses!IO$20-$K147/12)*$J147*$F147,0)+MAX((Expenses!IO$21-$K148/12)*$J148*$F147,0)+MAX((Expenses!IO$22-$K149/12)*$J149*$F147,0)+MAX((Expenses!IO$23-$K150/12)*$J150*$F147,0)+MAX((Expenses!IO$24-$K151/12)*$J151*$F147,0)))),0)</f>
        <v>0</v>
      </c>
      <c r="IR313" s="154">
        <f>IF(AND(IR$165&lt;=$E147,IR$165&gt;=EOMONTH($D147,0)),IF($G147="NNN",SUM(Expenses!IP$20:IP$24)*$F147,IF($G147="FSG",0,IF($G147="MG",SUMPRODUCT(Expenses!IP$20:IP$24,$I147:$I151)*$F147,MAX((Expenses!IP$20-$K147/12)*$J147*$F147,0)+MAX((Expenses!IP$21-$K148/12)*$J148*$F147,0)+MAX((Expenses!IP$22-$K149/12)*$J149*$F147,0)+MAX((Expenses!IP$23-$K150/12)*$J150*$F147,0)+MAX((Expenses!IP$24-$K151/12)*$J151*$F147,0)))),0)</f>
        <v>0</v>
      </c>
      <c r="IS313" s="154">
        <f>IF(AND(IS$165&lt;=$E147,IS$165&gt;=EOMONTH($D147,0)),IF($G147="NNN",SUM(Expenses!IQ$20:IQ$24)*$F147,IF($G147="FSG",0,IF($G147="MG",SUMPRODUCT(Expenses!IQ$20:IQ$24,$I147:$I151)*$F147,MAX((Expenses!IQ$20-$K147/12)*$J147*$F147,0)+MAX((Expenses!IQ$21-$K148/12)*$J148*$F147,0)+MAX((Expenses!IQ$22-$K149/12)*$J149*$F147,0)+MAX((Expenses!IQ$23-$K150/12)*$J150*$F147,0)+MAX((Expenses!IQ$24-$K151/12)*$J151*$F147,0)))),0)</f>
        <v>0</v>
      </c>
      <c r="IT313" s="154">
        <f>IF(AND(IT$165&lt;=$E147,IT$165&gt;=EOMONTH($D147,0)),IF($G147="NNN",SUM(Expenses!IR$20:IR$24)*$F147,IF($G147="FSG",0,IF($G147="MG",SUMPRODUCT(Expenses!IR$20:IR$24,$I147:$I151)*$F147,MAX((Expenses!IR$20-$K147/12)*$J147*$F147,0)+MAX((Expenses!IR$21-$K148/12)*$J148*$F147,0)+MAX((Expenses!IR$22-$K149/12)*$J149*$F147,0)+MAX((Expenses!IR$23-$K150/12)*$J150*$F147,0)+MAX((Expenses!IR$24-$K151/12)*$J151*$F147,0)))),0)</f>
        <v>0</v>
      </c>
      <c r="IU313" s="154">
        <f>IF(AND(IU$165&lt;=$E147,IU$165&gt;=EOMONTH($D147,0)),IF($G147="NNN",SUM(Expenses!IS$20:IS$24)*$F147,IF($G147="FSG",0,IF($G147="MG",SUMPRODUCT(Expenses!IS$20:IS$24,$I147:$I151)*$F147,MAX((Expenses!IS$20-$K147/12)*$J147*$F147,0)+MAX((Expenses!IS$21-$K148/12)*$J148*$F147,0)+MAX((Expenses!IS$22-$K149/12)*$J149*$F147,0)+MAX((Expenses!IS$23-$K150/12)*$J150*$F147,0)+MAX((Expenses!IS$24-$K151/12)*$J151*$F147,0)))),0)</f>
        <v>0</v>
      </c>
      <c r="IV313" s="154">
        <f>IF(AND(IV$165&lt;=$E147,IV$165&gt;=EOMONTH($D147,0)),IF($G147="NNN",SUM(Expenses!IT$20:IT$24)*$F147,IF($G147="FSG",0,IF($G147="MG",SUMPRODUCT(Expenses!IT$20:IT$24,$I147:$I151)*$F147,MAX((Expenses!IT$20-$K147/12)*$J147*$F147,0)+MAX((Expenses!IT$21-$K148/12)*$J148*$F147,0)+MAX((Expenses!IT$22-$K149/12)*$J149*$F147,0)+MAX((Expenses!IT$23-$K150/12)*$J150*$F147,0)+MAX((Expenses!IT$24-$K151/12)*$J151*$F147,0)))),0)</f>
        <v>0</v>
      </c>
      <c r="IW313" s="154">
        <f>IF(AND(IW$165&lt;=$E147,IW$165&gt;=EOMONTH($D147,0)),IF($G147="NNN",SUM(Expenses!IU$20:IU$24)*$F147,IF($G147="FSG",0,IF($G147="MG",SUMPRODUCT(Expenses!IU$20:IU$24,$I147:$I151)*$F147,MAX((Expenses!IU$20-$K147/12)*$J147*$F147,0)+MAX((Expenses!IU$21-$K148/12)*$J148*$F147,0)+MAX((Expenses!IU$22-$K149/12)*$J149*$F147,0)+MAX((Expenses!IU$23-$K150/12)*$J150*$F147,0)+MAX((Expenses!IU$24-$K151/12)*$J151*$F147,0)))),0)</f>
        <v>0</v>
      </c>
      <c r="IX313" s="154">
        <f>IF(AND(IX$165&lt;=$E147,IX$165&gt;=EOMONTH($D147,0)),IF($G147="NNN",SUM(Expenses!IV$20:IV$24)*$F147,IF($G147="FSG",0,IF($G147="MG",SUMPRODUCT(Expenses!IV$20:IV$24,$I147:$I151)*$F147,MAX((Expenses!IV$20-$K147/12)*$J147*$F147,0)+MAX((Expenses!IV$21-$K148/12)*$J148*$F147,0)+MAX((Expenses!IV$22-$K149/12)*$J149*$F147,0)+MAX((Expenses!IV$23-$K150/12)*$J150*$F147,0)+MAX((Expenses!IV$24-$K151/12)*$J151*$F147,0)))),0)</f>
        <v>0</v>
      </c>
      <c r="IY313" s="154">
        <f>IF(AND(IY$165&lt;=$E147,IY$165&gt;=EOMONTH($D147,0)),IF($G147="NNN",SUM(Expenses!IW$20:IW$24)*$F147,IF($G147="FSG",0,IF($G147="MG",SUMPRODUCT(Expenses!IW$20:IW$24,$I147:$I151)*$F147,MAX((Expenses!IW$20-$K147/12)*$J147*$F147,0)+MAX((Expenses!IW$21-$K148/12)*$J148*$F147,0)+MAX((Expenses!IW$22-$K149/12)*$J149*$F147,0)+MAX((Expenses!IW$23-$K150/12)*$J150*$F147,0)+MAX((Expenses!IW$24-$K151/12)*$J151*$F147,0)))),0)</f>
        <v>0</v>
      </c>
      <c r="IZ313" s="154">
        <f>IF(AND(IZ$165&lt;=$E147,IZ$165&gt;=EOMONTH($D147,0)),IF($G147="NNN",SUM(Expenses!IX$20:IX$24)*$F147,IF($G147="FSG",0,IF($G147="MG",SUMPRODUCT(Expenses!IX$20:IX$24,$I147:$I151)*$F147,MAX((Expenses!IX$20-$K147/12)*$J147*$F147,0)+MAX((Expenses!IX$21-$K148/12)*$J148*$F147,0)+MAX((Expenses!IX$22-$K149/12)*$J149*$F147,0)+MAX((Expenses!IX$23-$K150/12)*$J150*$F147,0)+MAX((Expenses!IX$24-$K151/12)*$J151*$F147,0)))),0)</f>
        <v>0</v>
      </c>
      <c r="JA313" s="154">
        <f>IF(AND(JA$165&lt;=$E147,JA$165&gt;=EOMONTH($D147,0)),IF($G147="NNN",SUM(Expenses!IY$20:IY$24)*$F147,IF($G147="FSG",0,IF($G147="MG",SUMPRODUCT(Expenses!IY$20:IY$24,$I147:$I151)*$F147,MAX((Expenses!IY$20-$K147/12)*$J147*$F147,0)+MAX((Expenses!IY$21-$K148/12)*$J148*$F147,0)+MAX((Expenses!IY$22-$K149/12)*$J149*$F147,0)+MAX((Expenses!IY$23-$K150/12)*$J150*$F147,0)+MAX((Expenses!IY$24-$K151/12)*$J151*$F147,0)))),0)</f>
        <v>0</v>
      </c>
      <c r="JB313" s="154">
        <f>IF(AND(JB$165&lt;=$E147,JB$165&gt;=EOMONTH($D147,0)),IF($G147="NNN",SUM(Expenses!IZ$20:IZ$24)*$F147,IF($G147="FSG",0,IF($G147="MG",SUMPRODUCT(Expenses!IZ$20:IZ$24,$I147:$I151)*$F147,MAX((Expenses!IZ$20-$K147/12)*$J147*$F147,0)+MAX((Expenses!IZ$21-$K148/12)*$J148*$F147,0)+MAX((Expenses!IZ$22-$K149/12)*$J149*$F147,0)+MAX((Expenses!IZ$23-$K150/12)*$J150*$F147,0)+MAX((Expenses!IZ$24-$K151/12)*$J151*$F147,0)))),0)</f>
        <v>0</v>
      </c>
      <c r="JC313" s="154">
        <f>IF(AND(JC$165&lt;=$E147,JC$165&gt;=EOMONTH($D147,0)),IF($G147="NNN",SUM(Expenses!JA$20:JA$24)*$F147,IF($G147="FSG",0,IF($G147="MG",SUMPRODUCT(Expenses!JA$20:JA$24,$I147:$I151)*$F147,MAX((Expenses!JA$20-$K147/12)*$J147*$F147,0)+MAX((Expenses!JA$21-$K148/12)*$J148*$F147,0)+MAX((Expenses!JA$22-$K149/12)*$J149*$F147,0)+MAX((Expenses!JA$23-$K150/12)*$J150*$F147,0)+MAX((Expenses!JA$24-$K151/12)*$J151*$F147,0)))),0)</f>
        <v>0</v>
      </c>
      <c r="JD313" s="154">
        <f>IF(AND(JD$165&lt;=$E147,JD$165&gt;=EOMONTH($D147,0)),IF($G147="NNN",SUM(Expenses!JB$20:JB$24)*$F147,IF($G147="FSG",0,IF($G147="MG",SUMPRODUCT(Expenses!JB$20:JB$24,$I147:$I151)*$F147,MAX((Expenses!JB$20-$K147/12)*$J147*$F147,0)+MAX((Expenses!JB$21-$K148/12)*$J148*$F147,0)+MAX((Expenses!JB$22-$K149/12)*$J149*$F147,0)+MAX((Expenses!JB$23-$K150/12)*$J150*$F147,0)+MAX((Expenses!JB$24-$K151/12)*$J151*$F147,0)))),0)</f>
        <v>0</v>
      </c>
      <c r="JE313" s="154">
        <f>IF(AND(JE$165&lt;=$E147,JE$165&gt;=EOMONTH($D147,0)),IF($G147="NNN",SUM(Expenses!JC$20:JC$24)*$F147,IF($G147="FSG",0,IF($G147="MG",SUMPRODUCT(Expenses!JC$20:JC$24,$I147:$I151)*$F147,MAX((Expenses!JC$20-$K147/12)*$J147*$F147,0)+MAX((Expenses!JC$21-$K148/12)*$J148*$F147,0)+MAX((Expenses!JC$22-$K149/12)*$J149*$F147,0)+MAX((Expenses!JC$23-$K150/12)*$J150*$F147,0)+MAX((Expenses!JC$24-$K151/12)*$J151*$F147,0)))),0)</f>
        <v>0</v>
      </c>
      <c r="JF313" s="154">
        <f>IF(AND(JF$165&lt;=$E147,JF$165&gt;=EOMONTH($D147,0)),IF($G147="NNN",SUM(Expenses!JD$20:JD$24)*$F147,IF($G147="FSG",0,IF($G147="MG",SUMPRODUCT(Expenses!JD$20:JD$24,$I147:$I151)*$F147,MAX((Expenses!JD$20-$K147/12)*$J147*$F147,0)+MAX((Expenses!JD$21-$K148/12)*$J148*$F147,0)+MAX((Expenses!JD$22-$K149/12)*$J149*$F147,0)+MAX((Expenses!JD$23-$K150/12)*$J150*$F147,0)+MAX((Expenses!JD$24-$K151/12)*$J151*$F147,0)))),0)</f>
        <v>0</v>
      </c>
      <c r="JG313" s="154">
        <f>IF(AND(JG$165&lt;=$E147,JG$165&gt;=EOMONTH($D147,0)),IF($G147="NNN",SUM(Expenses!JE$20:JE$24)*$F147,IF($G147="FSG",0,IF($G147="MG",SUMPRODUCT(Expenses!JE$20:JE$24,$I147:$I151)*$F147,MAX((Expenses!JE$20-$K147/12)*$J147*$F147,0)+MAX((Expenses!JE$21-$K148/12)*$J148*$F147,0)+MAX((Expenses!JE$22-$K149/12)*$J149*$F147,0)+MAX((Expenses!JE$23-$K150/12)*$J150*$F147,0)+MAX((Expenses!JE$24-$K151/12)*$J151*$F147,0)))),0)</f>
        <v>0</v>
      </c>
      <c r="JH313" s="154">
        <f>IF(AND(JH$165&lt;=$E147,JH$165&gt;=EOMONTH($D147,0)),IF($G147="NNN",SUM(Expenses!JF$20:JF$24)*$F147,IF($G147="FSG",0,IF($G147="MG",SUMPRODUCT(Expenses!JF$20:JF$24,$I147:$I151)*$F147,MAX((Expenses!JF$20-$K147/12)*$J147*$F147,0)+MAX((Expenses!JF$21-$K148/12)*$J148*$F147,0)+MAX((Expenses!JF$22-$K149/12)*$J149*$F147,0)+MAX((Expenses!JF$23-$K150/12)*$J150*$F147,0)+MAX((Expenses!JF$24-$K151/12)*$J151*$F147,0)))),0)</f>
        <v>0</v>
      </c>
      <c r="JI313" s="154">
        <f>IF(AND(JI$165&lt;=$E147,JI$165&gt;=EOMONTH($D147,0)),IF($G147="NNN",SUM(Expenses!JG$20:JG$24)*$F147,IF($G147="FSG",0,IF($G147="MG",SUMPRODUCT(Expenses!JG$20:JG$24,$I147:$I151)*$F147,MAX((Expenses!JG$20-$K147/12)*$J147*$F147,0)+MAX((Expenses!JG$21-$K148/12)*$J148*$F147,0)+MAX((Expenses!JG$22-$K149/12)*$J149*$F147,0)+MAX((Expenses!JG$23-$K150/12)*$J150*$F147,0)+MAX((Expenses!JG$24-$K151/12)*$J151*$F147,0)))),0)</f>
        <v>0</v>
      </c>
      <c r="JJ313" s="154">
        <f>IF(AND(JJ$165&lt;=$E147,JJ$165&gt;=EOMONTH($D147,0)),IF($G147="NNN",SUM(Expenses!JH$20:JH$24)*$F147,IF($G147="FSG",0,IF($G147="MG",SUMPRODUCT(Expenses!JH$20:JH$24,$I147:$I151)*$F147,MAX((Expenses!JH$20-$K147/12)*$J147*$F147,0)+MAX((Expenses!JH$21-$K148/12)*$J148*$F147,0)+MAX((Expenses!JH$22-$K149/12)*$J149*$F147,0)+MAX((Expenses!JH$23-$K150/12)*$J150*$F147,0)+MAX((Expenses!JH$24-$K151/12)*$J151*$F147,0)))),0)</f>
        <v>0</v>
      </c>
      <c r="JK313" s="154">
        <f>IF(AND(JK$165&lt;=$E147,JK$165&gt;=EOMONTH($D147,0)),IF($G147="NNN",SUM(Expenses!JI$20:JI$24)*$F147,IF($G147="FSG",0,IF($G147="MG",SUMPRODUCT(Expenses!JI$20:JI$24,$I147:$I151)*$F147,MAX((Expenses!JI$20-$K147/12)*$J147*$F147,0)+MAX((Expenses!JI$21-$K148/12)*$J148*$F147,0)+MAX((Expenses!JI$22-$K149/12)*$J149*$F147,0)+MAX((Expenses!JI$23-$K150/12)*$J150*$F147,0)+MAX((Expenses!JI$24-$K151/12)*$J151*$F147,0)))),0)</f>
        <v>0</v>
      </c>
      <c r="JL313" s="154">
        <f>IF(AND(JL$165&lt;=$E147,JL$165&gt;=EOMONTH($D147,0)),IF($G147="NNN",SUM(Expenses!JJ$20:JJ$24)*$F147,IF($G147="FSG",0,IF($G147="MG",SUMPRODUCT(Expenses!JJ$20:JJ$24,$I147:$I151)*$F147,MAX((Expenses!JJ$20-$K147/12)*$J147*$F147,0)+MAX((Expenses!JJ$21-$K148/12)*$J148*$F147,0)+MAX((Expenses!JJ$22-$K149/12)*$J149*$F147,0)+MAX((Expenses!JJ$23-$K150/12)*$J150*$F147,0)+MAX((Expenses!JJ$24-$K151/12)*$J151*$F147,0)))),0)</f>
        <v>0</v>
      </c>
      <c r="JM313" s="154">
        <f>IF(AND(JM$165&lt;=$E147,JM$165&gt;=EOMONTH($D147,0)),IF($G147="NNN",SUM(Expenses!JK$20:JK$24)*$F147,IF($G147="FSG",0,IF($G147="MG",SUMPRODUCT(Expenses!JK$20:JK$24,$I147:$I151)*$F147,MAX((Expenses!JK$20-$K147/12)*$J147*$F147,0)+MAX((Expenses!JK$21-$K148/12)*$J148*$F147,0)+MAX((Expenses!JK$22-$K149/12)*$J149*$F147,0)+MAX((Expenses!JK$23-$K150/12)*$J150*$F147,0)+MAX((Expenses!JK$24-$K151/12)*$J151*$F147,0)))),0)</f>
        <v>0</v>
      </c>
      <c r="JN313" s="154">
        <f>IF(AND(JN$165&lt;=$E147,JN$165&gt;=EOMONTH($D147,0)),IF($G147="NNN",SUM(Expenses!JL$20:JL$24)*$F147,IF($G147="FSG",0,IF($G147="MG",SUMPRODUCT(Expenses!JL$20:JL$24,$I147:$I151)*$F147,MAX((Expenses!JL$20-$K147/12)*$J147*$F147,0)+MAX((Expenses!JL$21-$K148/12)*$J148*$F147,0)+MAX((Expenses!JL$22-$K149/12)*$J149*$F147,0)+MAX((Expenses!JL$23-$K150/12)*$J150*$F147,0)+MAX((Expenses!JL$24-$K151/12)*$J151*$F147,0)))),0)</f>
        <v>0</v>
      </c>
      <c r="JO313" s="154">
        <f>IF(AND(JO$165&lt;=$E147,JO$165&gt;=EOMONTH($D147,0)),IF($G147="NNN",SUM(Expenses!JM$20:JM$24)*$F147,IF($G147="FSG",0,IF($G147="MG",SUMPRODUCT(Expenses!JM$20:JM$24,$I147:$I151)*$F147,MAX((Expenses!JM$20-$K147/12)*$J147*$F147,0)+MAX((Expenses!JM$21-$K148/12)*$J148*$F147,0)+MAX((Expenses!JM$22-$K149/12)*$J149*$F147,0)+MAX((Expenses!JM$23-$K150/12)*$J150*$F147,0)+MAX((Expenses!JM$24-$K151/12)*$J151*$F147,0)))),0)</f>
        <v>0</v>
      </c>
      <c r="JP313" s="154">
        <f>IF(AND(JP$165&lt;=$E147,JP$165&gt;=EOMONTH($D147,0)),IF($G147="NNN",SUM(Expenses!JN$20:JN$24)*$F147,IF($G147="FSG",0,IF($G147="MG",SUMPRODUCT(Expenses!JN$20:JN$24,$I147:$I151)*$F147,MAX((Expenses!JN$20-$K147/12)*$J147*$F147,0)+MAX((Expenses!JN$21-$K148/12)*$J148*$F147,0)+MAX((Expenses!JN$22-$K149/12)*$J149*$F147,0)+MAX((Expenses!JN$23-$K150/12)*$J150*$F147,0)+MAX((Expenses!JN$24-$K151/12)*$J151*$F147,0)))),0)</f>
        <v>0</v>
      </c>
      <c r="JQ313" s="154">
        <f>IF(AND(JQ$165&lt;=$E147,JQ$165&gt;=EOMONTH($D147,0)),IF($G147="NNN",SUM(Expenses!JO$20:JO$24)*$F147,IF($G147="FSG",0,IF($G147="MG",SUMPRODUCT(Expenses!JO$20:JO$24,$I147:$I151)*$F147,MAX((Expenses!JO$20-$K147/12)*$J147*$F147,0)+MAX((Expenses!JO$21-$K148/12)*$J148*$F147,0)+MAX((Expenses!JO$22-$K149/12)*$J149*$F147,0)+MAX((Expenses!JO$23-$K150/12)*$J150*$F147,0)+MAX((Expenses!JO$24-$K151/12)*$J151*$F147,0)))),0)</f>
        <v>0</v>
      </c>
      <c r="JR313" s="154">
        <f>IF(AND(JR$165&lt;=$E147,JR$165&gt;=EOMONTH($D147,0)),IF($G147="NNN",SUM(Expenses!JP$20:JP$24)*$F147,IF($G147="FSG",0,IF($G147="MG",SUMPRODUCT(Expenses!JP$20:JP$24,$I147:$I151)*$F147,MAX((Expenses!JP$20-$K147/12)*$J147*$F147,0)+MAX((Expenses!JP$21-$K148/12)*$J148*$F147,0)+MAX((Expenses!JP$22-$K149/12)*$J149*$F147,0)+MAX((Expenses!JP$23-$K150/12)*$J150*$F147,0)+MAX((Expenses!JP$24-$K151/12)*$J151*$F147,0)))),0)</f>
        <v>0</v>
      </c>
      <c r="JS313" s="154">
        <f>IF(AND(JS$165&lt;=$E147,JS$165&gt;=EOMONTH($D147,0)),IF($G147="NNN",SUM(Expenses!JQ$20:JQ$24)*$F147,IF($G147="FSG",0,IF($G147="MG",SUMPRODUCT(Expenses!JQ$20:JQ$24,$I147:$I151)*$F147,MAX((Expenses!JQ$20-$K147/12)*$J147*$F147,0)+MAX((Expenses!JQ$21-$K148/12)*$J148*$F147,0)+MAX((Expenses!JQ$22-$K149/12)*$J149*$F147,0)+MAX((Expenses!JQ$23-$K150/12)*$J150*$F147,0)+MAX((Expenses!JQ$24-$K151/12)*$J151*$F147,0)))),0)</f>
        <v>0</v>
      </c>
      <c r="JT313" s="154">
        <f>IF(AND(JT$165&lt;=$E147,JT$165&gt;=EOMONTH($D147,0)),IF($G147="NNN",SUM(Expenses!JR$20:JR$24)*$F147,IF($G147="FSG",0,IF($G147="MG",SUMPRODUCT(Expenses!JR$20:JR$24,$I147:$I151)*$F147,MAX((Expenses!JR$20-$K147/12)*$J147*$F147,0)+MAX((Expenses!JR$21-$K148/12)*$J148*$F147,0)+MAX((Expenses!JR$22-$K149/12)*$J149*$F147,0)+MAX((Expenses!JR$23-$K150/12)*$J150*$F147,0)+MAX((Expenses!JR$24-$K151/12)*$J151*$F147,0)))),0)</f>
        <v>0</v>
      </c>
      <c r="JU313" s="154">
        <f>IF(AND(JU$165&lt;=$E147,JU$165&gt;=EOMONTH($D147,0)),IF($G147="NNN",SUM(Expenses!JS$20:JS$24)*$F147,IF($G147="FSG",0,IF($G147="MG",SUMPRODUCT(Expenses!JS$20:JS$24,$I147:$I151)*$F147,MAX((Expenses!JS$20-$K147/12)*$J147*$F147,0)+MAX((Expenses!JS$21-$K148/12)*$J148*$F147,0)+MAX((Expenses!JS$22-$K149/12)*$J149*$F147,0)+MAX((Expenses!JS$23-$K150/12)*$J150*$F147,0)+MAX((Expenses!JS$24-$K151/12)*$J151*$F147,0)))),0)</f>
        <v>0</v>
      </c>
      <c r="JV313" s="154">
        <f>IF(AND(JV$165&lt;=$E147,JV$165&gt;=EOMONTH($D147,0)),IF($G147="NNN",SUM(Expenses!JT$20:JT$24)*$F147,IF($G147="FSG",0,IF($G147="MG",SUMPRODUCT(Expenses!JT$20:JT$24,$I147:$I151)*$F147,MAX((Expenses!JT$20-$K147/12)*$J147*$F147,0)+MAX((Expenses!JT$21-$K148/12)*$J148*$F147,0)+MAX((Expenses!JT$22-$K149/12)*$J149*$F147,0)+MAX((Expenses!JT$23-$K150/12)*$J150*$F147,0)+MAX((Expenses!JT$24-$K151/12)*$J151*$F147,0)))),0)</f>
        <v>0</v>
      </c>
      <c r="JW313" s="154">
        <f>IF(AND(JW$165&lt;=$E147,JW$165&gt;=EOMONTH($D147,0)),IF($G147="NNN",SUM(Expenses!JU$20:JU$24)*$F147,IF($G147="FSG",0,IF($G147="MG",SUMPRODUCT(Expenses!JU$20:JU$24,$I147:$I151)*$F147,MAX((Expenses!JU$20-$K147/12)*$J147*$F147,0)+MAX((Expenses!JU$21-$K148/12)*$J148*$F147,0)+MAX((Expenses!JU$22-$K149/12)*$J149*$F147,0)+MAX((Expenses!JU$23-$K150/12)*$J150*$F147,0)+MAX((Expenses!JU$24-$K151/12)*$J151*$F147,0)))),0)</f>
        <v>0</v>
      </c>
      <c r="JX313" s="154">
        <f>IF(AND(JX$165&lt;=$E147,JX$165&gt;=EOMONTH($D147,0)),IF($G147="NNN",SUM(Expenses!JV$20:JV$24)*$F147,IF($G147="FSG",0,IF($G147="MG",SUMPRODUCT(Expenses!JV$20:JV$24,$I147:$I151)*$F147,MAX((Expenses!JV$20-$K147/12)*$J147*$F147,0)+MAX((Expenses!JV$21-$K148/12)*$J148*$F147,0)+MAX((Expenses!JV$22-$K149/12)*$J149*$F147,0)+MAX((Expenses!JV$23-$K150/12)*$J150*$F147,0)+MAX((Expenses!JV$24-$K151/12)*$J151*$F147,0)))),0)</f>
        <v>0</v>
      </c>
      <c r="JY313" s="154">
        <f>IF(AND(JY$165&lt;=$E147,JY$165&gt;=EOMONTH($D147,0)),IF($G147="NNN",SUM(Expenses!JW$20:JW$24)*$F147,IF($G147="FSG",0,IF($G147="MG",SUMPRODUCT(Expenses!JW$20:JW$24,$I147:$I151)*$F147,MAX((Expenses!JW$20-$K147/12)*$J147*$F147,0)+MAX((Expenses!JW$21-$K148/12)*$J148*$F147,0)+MAX((Expenses!JW$22-$K149/12)*$J149*$F147,0)+MAX((Expenses!JW$23-$K150/12)*$J150*$F147,0)+MAX((Expenses!JW$24-$K151/12)*$J151*$F147,0)))),0)</f>
        <v>0</v>
      </c>
      <c r="JZ313" s="154">
        <f>IF(AND(JZ$165&lt;=$E147,JZ$165&gt;=EOMONTH($D147,0)),IF($G147="NNN",SUM(Expenses!JX$20:JX$24)*$F147,IF($G147="FSG",0,IF($G147="MG",SUMPRODUCT(Expenses!JX$20:JX$24,$I147:$I151)*$F147,MAX((Expenses!JX$20-$K147/12)*$J147*$F147,0)+MAX((Expenses!JX$21-$K148/12)*$J148*$F147,0)+MAX((Expenses!JX$22-$K149/12)*$J149*$F147,0)+MAX((Expenses!JX$23-$K150/12)*$J150*$F147,0)+MAX((Expenses!JX$24-$K151/12)*$J151*$F147,0)))),0)</f>
        <v>0</v>
      </c>
      <c r="KA313" s="154">
        <f>IF(AND(KA$165&lt;=$E147,KA$165&gt;=EOMONTH($D147,0)),IF($G147="NNN",SUM(Expenses!JY$20:JY$24)*$F147,IF($G147="FSG",0,IF($G147="MG",SUMPRODUCT(Expenses!JY$20:JY$24,$I147:$I151)*$F147,MAX((Expenses!JY$20-$K147/12)*$J147*$F147,0)+MAX((Expenses!JY$21-$K148/12)*$J148*$F147,0)+MAX((Expenses!JY$22-$K149/12)*$J149*$F147,0)+MAX((Expenses!JY$23-$K150/12)*$J150*$F147,0)+MAX((Expenses!JY$24-$K151/12)*$J151*$F147,0)))),0)</f>
        <v>0</v>
      </c>
      <c r="KB313" s="154">
        <f>IF(AND(KB$165&lt;=$E147,KB$165&gt;=EOMONTH($D147,0)),IF($G147="NNN",SUM(Expenses!JZ$20:JZ$24)*$F147,IF($G147="FSG",0,IF($G147="MG",SUMPRODUCT(Expenses!JZ$20:JZ$24,$I147:$I151)*$F147,MAX((Expenses!JZ$20-$K147/12)*$J147*$F147,0)+MAX((Expenses!JZ$21-$K148/12)*$J148*$F147,0)+MAX((Expenses!JZ$22-$K149/12)*$J149*$F147,0)+MAX((Expenses!JZ$23-$K150/12)*$J150*$F147,0)+MAX((Expenses!JZ$24-$K151/12)*$J151*$F147,0)))),0)</f>
        <v>0</v>
      </c>
      <c r="KC313" s="154">
        <f>IF(AND(KC$165&lt;=$E147,KC$165&gt;=EOMONTH($D147,0)),IF($G147="NNN",SUM(Expenses!KA$20:KA$24)*$F147,IF($G147="FSG",0,IF($G147="MG",SUMPRODUCT(Expenses!KA$20:KA$24,$I147:$I151)*$F147,MAX((Expenses!KA$20-$K147/12)*$J147*$F147,0)+MAX((Expenses!KA$21-$K148/12)*$J148*$F147,0)+MAX((Expenses!KA$22-$K149/12)*$J149*$F147,0)+MAX((Expenses!KA$23-$K150/12)*$J150*$F147,0)+MAX((Expenses!KA$24-$K151/12)*$J151*$F147,0)))),0)</f>
        <v>0</v>
      </c>
      <c r="KD313" s="154">
        <f>IF(AND(KD$165&lt;=$E147,KD$165&gt;=EOMONTH($D147,0)),IF($G147="NNN",SUM(Expenses!KB$20:KB$24)*$F147,IF($G147="FSG",0,IF($G147="MG",SUMPRODUCT(Expenses!KB$20:KB$24,$I147:$I151)*$F147,MAX((Expenses!KB$20-$K147/12)*$J147*$F147,0)+MAX((Expenses!KB$21-$K148/12)*$J148*$F147,0)+MAX((Expenses!KB$22-$K149/12)*$J149*$F147,0)+MAX((Expenses!KB$23-$K150/12)*$J150*$F147,0)+MAX((Expenses!KB$24-$K151/12)*$J151*$F147,0)))),0)</f>
        <v>0</v>
      </c>
      <c r="KE313" s="154">
        <f>IF(AND(KE$165&lt;=$E147,KE$165&gt;=EOMONTH($D147,0)),IF($G147="NNN",SUM(Expenses!KC$20:KC$24)*$F147,IF($G147="FSG",0,IF($G147="MG",SUMPRODUCT(Expenses!KC$20:KC$24,$I147:$I151)*$F147,MAX((Expenses!KC$20-$K147/12)*$J147*$F147,0)+MAX((Expenses!KC$21-$K148/12)*$J148*$F147,0)+MAX((Expenses!KC$22-$K149/12)*$J149*$F147,0)+MAX((Expenses!KC$23-$K150/12)*$J150*$F147,0)+MAX((Expenses!KC$24-$K151/12)*$J151*$F147,0)))),0)</f>
        <v>0</v>
      </c>
      <c r="KF313" s="154">
        <f>IF(AND(KF$165&lt;=$E147,KF$165&gt;=EOMONTH($D147,0)),IF($G147="NNN",SUM(Expenses!KD$20:KD$24)*$F147,IF($G147="FSG",0,IF($G147="MG",SUMPRODUCT(Expenses!KD$20:KD$24,$I147:$I151)*$F147,MAX((Expenses!KD$20-$K147/12)*$J147*$F147,0)+MAX((Expenses!KD$21-$K148/12)*$J148*$F147,0)+MAX((Expenses!KD$22-$K149/12)*$J149*$F147,0)+MAX((Expenses!KD$23-$K150/12)*$J150*$F147,0)+MAX((Expenses!KD$24-$K151/12)*$J151*$F147,0)))),0)</f>
        <v>0</v>
      </c>
      <c r="KG313" s="154">
        <f>IF(AND(KG$165&lt;=$E147,KG$165&gt;=EOMONTH($D147,0)),IF($G147="NNN",SUM(Expenses!KE$20:KE$24)*$F147,IF($G147="FSG",0,IF($G147="MG",SUMPRODUCT(Expenses!KE$20:KE$24,$I147:$I151)*$F147,MAX((Expenses!KE$20-$K147/12)*$J147*$F147,0)+MAX((Expenses!KE$21-$K148/12)*$J148*$F147,0)+MAX((Expenses!KE$22-$K149/12)*$J149*$F147,0)+MAX((Expenses!KE$23-$K150/12)*$J150*$F147,0)+MAX((Expenses!KE$24-$K151/12)*$J151*$F147,0)))),0)</f>
        <v>0</v>
      </c>
      <c r="KH313" s="154">
        <f>IF(AND(KH$165&lt;=$E147,KH$165&gt;=EOMONTH($D147,0)),IF($G147="NNN",SUM(Expenses!KF$20:KF$24)*$F147,IF($G147="FSG",0,IF($G147="MG",SUMPRODUCT(Expenses!KF$20:KF$24,$I147:$I151)*$F147,MAX((Expenses!KF$20-$K147/12)*$J147*$F147,0)+MAX((Expenses!KF$21-$K148/12)*$J148*$F147,0)+MAX((Expenses!KF$22-$K149/12)*$J149*$F147,0)+MAX((Expenses!KF$23-$K150/12)*$J150*$F147,0)+MAX((Expenses!KF$24-$K151/12)*$J151*$F147,0)))),0)</f>
        <v>0</v>
      </c>
      <c r="KI313" s="154">
        <f>IF(AND(KI$165&lt;=$E147,KI$165&gt;=EOMONTH($D147,0)),IF($G147="NNN",SUM(Expenses!KG$20:KG$24)*$F147,IF($G147="FSG",0,IF($G147="MG",SUMPRODUCT(Expenses!KG$20:KG$24,$I147:$I151)*$F147,MAX((Expenses!KG$20-$K147/12)*$J147*$F147,0)+MAX((Expenses!KG$21-$K148/12)*$J148*$F147,0)+MAX((Expenses!KG$22-$K149/12)*$J149*$F147,0)+MAX((Expenses!KG$23-$K150/12)*$J150*$F147,0)+MAX((Expenses!KG$24-$K151/12)*$J151*$F147,0)))),0)</f>
        <v>0</v>
      </c>
      <c r="KJ313" s="154">
        <f>IF(AND(KJ$165&lt;=$E147,KJ$165&gt;=EOMONTH($D147,0)),IF($G147="NNN",SUM(Expenses!KH$20:KH$24)*$F147,IF($G147="FSG",0,IF($G147="MG",SUMPRODUCT(Expenses!KH$20:KH$24,$I147:$I151)*$F147,MAX((Expenses!KH$20-$K147/12)*$J147*$F147,0)+MAX((Expenses!KH$21-$K148/12)*$J148*$F147,0)+MAX((Expenses!KH$22-$K149/12)*$J149*$F147,0)+MAX((Expenses!KH$23-$K150/12)*$J150*$F147,0)+MAX((Expenses!KH$24-$K151/12)*$J151*$F147,0)))),0)</f>
        <v>0</v>
      </c>
      <c r="KK313" s="154">
        <f>IF(AND(KK$165&lt;=$E147,KK$165&gt;=EOMONTH($D147,0)),IF($G147="NNN",SUM(Expenses!KI$20:KI$24)*$F147,IF($G147="FSG",0,IF($G147="MG",SUMPRODUCT(Expenses!KI$20:KI$24,$I147:$I151)*$F147,MAX((Expenses!KI$20-$K147/12)*$J147*$F147,0)+MAX((Expenses!KI$21-$K148/12)*$J148*$F147,0)+MAX((Expenses!KI$22-$K149/12)*$J149*$F147,0)+MAX((Expenses!KI$23-$K150/12)*$J150*$F147,0)+MAX((Expenses!KI$24-$K151/12)*$J151*$F147,0)))),0)</f>
        <v>0</v>
      </c>
      <c r="KL313" s="154">
        <f>IF(AND(KL$165&lt;=$E147,KL$165&gt;=EOMONTH($D147,0)),IF($G147="NNN",SUM(Expenses!KJ$20:KJ$24)*$F147,IF($G147="FSG",0,IF($G147="MG",SUMPRODUCT(Expenses!KJ$20:KJ$24,$I147:$I151)*$F147,MAX((Expenses!KJ$20-$K147/12)*$J147*$F147,0)+MAX((Expenses!KJ$21-$K148/12)*$J148*$F147,0)+MAX((Expenses!KJ$22-$K149/12)*$J149*$F147,0)+MAX((Expenses!KJ$23-$K150/12)*$J150*$F147,0)+MAX((Expenses!KJ$24-$K151/12)*$J151*$F147,0)))),0)</f>
        <v>0</v>
      </c>
      <c r="KM313" s="154">
        <f>IF(AND(KM$165&lt;=$E147,KM$165&gt;=EOMONTH($D147,0)),IF($G147="NNN",SUM(Expenses!KK$20:KK$24)*$F147,IF($G147="FSG",0,IF($G147="MG",SUMPRODUCT(Expenses!KK$20:KK$24,$I147:$I151)*$F147,MAX((Expenses!KK$20-$K147/12)*$J147*$F147,0)+MAX((Expenses!KK$21-$K148/12)*$J148*$F147,0)+MAX((Expenses!KK$22-$K149/12)*$J149*$F147,0)+MAX((Expenses!KK$23-$K150/12)*$J150*$F147,0)+MAX((Expenses!KK$24-$K151/12)*$J151*$F147,0)))),0)</f>
        <v>0</v>
      </c>
      <c r="KN313" s="154">
        <f>IF(AND(KN$165&lt;=$E147,KN$165&gt;=EOMONTH($D147,0)),IF($G147="NNN",SUM(Expenses!KL$20:KL$24)*$F147,IF($G147="FSG",0,IF($G147="MG",SUMPRODUCT(Expenses!KL$20:KL$24,$I147:$I151)*$F147,MAX((Expenses!KL$20-$K147/12)*$J147*$F147,0)+MAX((Expenses!KL$21-$K148/12)*$J148*$F147,0)+MAX((Expenses!KL$22-$K149/12)*$J149*$F147,0)+MAX((Expenses!KL$23-$K150/12)*$J150*$F147,0)+MAX((Expenses!KL$24-$K151/12)*$J151*$F147,0)))),0)</f>
        <v>0</v>
      </c>
      <c r="KO313" s="154">
        <f>IF(AND(KO$165&lt;=$E147,KO$165&gt;=EOMONTH($D147,0)),IF($G147="NNN",SUM(Expenses!KM$20:KM$24)*$F147,IF($G147="FSG",0,IF($G147="MG",SUMPRODUCT(Expenses!KM$20:KM$24,$I147:$I151)*$F147,MAX((Expenses!KM$20-$K147/12)*$J147*$F147,0)+MAX((Expenses!KM$21-$K148/12)*$J148*$F147,0)+MAX((Expenses!KM$22-$K149/12)*$J149*$F147,0)+MAX((Expenses!KM$23-$K150/12)*$J150*$F147,0)+MAX((Expenses!KM$24-$K151/12)*$J151*$F147,0)))),0)</f>
        <v>0</v>
      </c>
      <c r="KP313" s="154">
        <f>IF(AND(KP$165&lt;=$E147,KP$165&gt;=EOMONTH($D147,0)),IF($G147="NNN",SUM(Expenses!KN$20:KN$24)*$F147,IF($G147="FSG",0,IF($G147="MG",SUMPRODUCT(Expenses!KN$20:KN$24,$I147:$I151)*$F147,MAX((Expenses!KN$20-$K147/12)*$J147*$F147,0)+MAX((Expenses!KN$21-$K148/12)*$J148*$F147,0)+MAX((Expenses!KN$22-$K149/12)*$J149*$F147,0)+MAX((Expenses!KN$23-$K150/12)*$J150*$F147,0)+MAX((Expenses!KN$24-$K151/12)*$J151*$F147,0)))),0)</f>
        <v>0</v>
      </c>
      <c r="KQ313" s="154">
        <f>IF(AND(KQ$165&lt;=$E147,KQ$165&gt;=EOMONTH($D147,0)),IF($G147="NNN",SUM(Expenses!KO$20:KO$24)*$F147,IF($G147="FSG",0,IF($G147="MG",SUMPRODUCT(Expenses!KO$20:KO$24,$I147:$I151)*$F147,MAX((Expenses!KO$20-$K147/12)*$J147*$F147,0)+MAX((Expenses!KO$21-$K148/12)*$J148*$F147,0)+MAX((Expenses!KO$22-$K149/12)*$J149*$F147,0)+MAX((Expenses!KO$23-$K150/12)*$J150*$F147,0)+MAX((Expenses!KO$24-$K151/12)*$J151*$F147,0)))),0)</f>
        <v>0</v>
      </c>
      <c r="KR313" s="154">
        <f>IF(AND(KR$165&lt;=$E147,KR$165&gt;=EOMONTH($D147,0)),IF($G147="NNN",SUM(Expenses!KP$20:KP$24)*$F147,IF($G147="FSG",0,IF($G147="MG",SUMPRODUCT(Expenses!KP$20:KP$24,$I147:$I151)*$F147,MAX((Expenses!KP$20-$K147/12)*$J147*$F147,0)+MAX((Expenses!KP$21-$K148/12)*$J148*$F147,0)+MAX((Expenses!KP$22-$K149/12)*$J149*$F147,0)+MAX((Expenses!KP$23-$K150/12)*$J150*$F147,0)+MAX((Expenses!KP$24-$K151/12)*$J151*$F147,0)))),0)</f>
        <v>0</v>
      </c>
      <c r="KS313" s="154">
        <f>IF(AND(KS$165&lt;=$E147,KS$165&gt;=EOMONTH($D147,0)),IF($G147="NNN",SUM(Expenses!KQ$20:KQ$24)*$F147,IF($G147="FSG",0,IF($G147="MG",SUMPRODUCT(Expenses!KQ$20:KQ$24,$I147:$I151)*$F147,MAX((Expenses!KQ$20-$K147/12)*$J147*$F147,0)+MAX((Expenses!KQ$21-$K148/12)*$J148*$F147,0)+MAX((Expenses!KQ$22-$K149/12)*$J149*$F147,0)+MAX((Expenses!KQ$23-$K150/12)*$J150*$F147,0)+MAX((Expenses!KQ$24-$K151/12)*$J151*$F147,0)))),0)</f>
        <v>0</v>
      </c>
      <c r="KT313" s="154">
        <f>IF(AND(KT$165&lt;=$E147,KT$165&gt;=EOMONTH($D147,0)),IF($G147="NNN",SUM(Expenses!KR$20:KR$24)*$F147,IF($G147="FSG",0,IF($G147="MG",SUMPRODUCT(Expenses!KR$20:KR$24,$I147:$I151)*$F147,MAX((Expenses!KR$20-$K147/12)*$J147*$F147,0)+MAX((Expenses!KR$21-$K148/12)*$J148*$F147,0)+MAX((Expenses!KR$22-$K149/12)*$J149*$F147,0)+MAX((Expenses!KR$23-$K150/12)*$J150*$F147,0)+MAX((Expenses!KR$24-$K151/12)*$J151*$F147,0)))),0)</f>
        <v>0</v>
      </c>
      <c r="KU313" s="154">
        <f>IF(AND(KU$165&lt;=$E147,KU$165&gt;=EOMONTH($D147,0)),IF($G147="NNN",SUM(Expenses!KS$20:KS$24)*$F147,IF($G147="FSG",0,IF($G147="MG",SUMPRODUCT(Expenses!KS$20:KS$24,$I147:$I151)*$F147,MAX((Expenses!KS$20-$K147/12)*$J147*$F147,0)+MAX((Expenses!KS$21-$K148/12)*$J148*$F147,0)+MAX((Expenses!KS$22-$K149/12)*$J149*$F147,0)+MAX((Expenses!KS$23-$K150/12)*$J150*$F147,0)+MAX((Expenses!KS$24-$K151/12)*$J151*$F147,0)))),0)</f>
        <v>0</v>
      </c>
      <c r="KV313" s="154">
        <f>IF(AND(KV$165&lt;=$E147,KV$165&gt;=EOMONTH($D147,0)),IF($G147="NNN",SUM(Expenses!KT$20:KT$24)*$F147,IF($G147="FSG",0,IF($G147="MG",SUMPRODUCT(Expenses!KT$20:KT$24,$I147:$I151)*$F147,MAX((Expenses!KT$20-$K147/12)*$J147*$F147,0)+MAX((Expenses!KT$21-$K148/12)*$J148*$F147,0)+MAX((Expenses!KT$22-$K149/12)*$J149*$F147,0)+MAX((Expenses!KT$23-$K150/12)*$J150*$F147,0)+MAX((Expenses!KT$24-$K151/12)*$J151*$F147,0)))),0)</f>
        <v>0</v>
      </c>
      <c r="KW313" s="154">
        <f>IF(AND(KW$165&lt;=$E147,KW$165&gt;=EOMONTH($D147,0)),IF($G147="NNN",SUM(Expenses!KU$20:KU$24)*$F147,IF($G147="FSG",0,IF($G147="MG",SUMPRODUCT(Expenses!KU$20:KU$24,$I147:$I151)*$F147,MAX((Expenses!KU$20-$K147/12)*$J147*$F147,0)+MAX((Expenses!KU$21-$K148/12)*$J148*$F147,0)+MAX((Expenses!KU$22-$K149/12)*$J149*$F147,0)+MAX((Expenses!KU$23-$K150/12)*$J150*$F147,0)+MAX((Expenses!KU$24-$K151/12)*$J151*$F147,0)))),0)</f>
        <v>0</v>
      </c>
      <c r="KX313" s="154">
        <f>IF(AND(KX$165&lt;=$E147,KX$165&gt;=EOMONTH($D147,0)),IF($G147="NNN",SUM(Expenses!KV$20:KV$24)*$F147,IF($G147="FSG",0,IF($G147="MG",SUMPRODUCT(Expenses!KV$20:KV$24,$I147:$I151)*$F147,MAX((Expenses!KV$20-$K147/12)*$J147*$F147,0)+MAX((Expenses!KV$21-$K148/12)*$J148*$F147,0)+MAX((Expenses!KV$22-$K149/12)*$J149*$F147,0)+MAX((Expenses!KV$23-$K150/12)*$J150*$F147,0)+MAX((Expenses!KV$24-$K151/12)*$J151*$F147,0)))),0)</f>
        <v>0</v>
      </c>
      <c r="KY313" s="154">
        <f>IF(AND(KY$165&lt;=$E147,KY$165&gt;=EOMONTH($D147,0)),IF($G147="NNN",SUM(Expenses!KW$20:KW$24)*$F147,IF($G147="FSG",0,IF($G147="MG",SUMPRODUCT(Expenses!KW$20:KW$24,$I147:$I151)*$F147,MAX((Expenses!KW$20-$K147/12)*$J147*$F147,0)+MAX((Expenses!KW$21-$K148/12)*$J148*$F147,0)+MAX((Expenses!KW$22-$K149/12)*$J149*$F147,0)+MAX((Expenses!KW$23-$K150/12)*$J150*$F147,0)+MAX((Expenses!KW$24-$K151/12)*$J151*$F147,0)))),0)</f>
        <v>0</v>
      </c>
      <c r="KZ313" s="154">
        <f>IF(AND(KZ$165&lt;=$E147,KZ$165&gt;=EOMONTH($D147,0)),IF($G147="NNN",SUM(Expenses!KX$20:KX$24)*$F147,IF($G147="FSG",0,IF($G147="MG",SUMPRODUCT(Expenses!KX$20:KX$24,$I147:$I151)*$F147,MAX((Expenses!KX$20-$K147/12)*$J147*$F147,0)+MAX((Expenses!KX$21-$K148/12)*$J148*$F147,0)+MAX((Expenses!KX$22-$K149/12)*$J149*$F147,0)+MAX((Expenses!KX$23-$K150/12)*$J150*$F147,0)+MAX((Expenses!KX$24-$K151/12)*$J151*$F147,0)))),0)</f>
        <v>0</v>
      </c>
      <c r="LA313" s="154">
        <f>IF(AND(LA$165&lt;=$E147,LA$165&gt;=EOMONTH($D147,0)),IF($G147="NNN",SUM(Expenses!KY$20:KY$24)*$F147,IF($G147="FSG",0,IF($G147="MG",SUMPRODUCT(Expenses!KY$20:KY$24,$I147:$I151)*$F147,MAX((Expenses!KY$20-$K147/12)*$J147*$F147,0)+MAX((Expenses!KY$21-$K148/12)*$J148*$F147,0)+MAX((Expenses!KY$22-$K149/12)*$J149*$F147,0)+MAX((Expenses!KY$23-$K150/12)*$J150*$F147,0)+MAX((Expenses!KY$24-$K151/12)*$J151*$F147,0)))),0)</f>
        <v>0</v>
      </c>
      <c r="LB313" s="154">
        <f>IF(AND(LB$165&lt;=$E147,LB$165&gt;=EOMONTH($D147,0)),IF($G147="NNN",SUM(Expenses!KZ$20:KZ$24)*$F147,IF($G147="FSG",0,IF($G147="MG",SUMPRODUCT(Expenses!KZ$20:KZ$24,$I147:$I151)*$F147,MAX((Expenses!KZ$20-$K147/12)*$J147*$F147,0)+MAX((Expenses!KZ$21-$K148/12)*$J148*$F147,0)+MAX((Expenses!KZ$22-$K149/12)*$J149*$F147,0)+MAX((Expenses!KZ$23-$K150/12)*$J150*$F147,0)+MAX((Expenses!KZ$24-$K151/12)*$J151*$F147,0)))),0)</f>
        <v>0</v>
      </c>
      <c r="LC313" s="154">
        <f>IF(AND(LC$165&lt;=$E147,LC$165&gt;=EOMONTH($D147,0)),IF($G147="NNN",SUM(Expenses!LA$20:LA$24)*$F147,IF($G147="FSG",0,IF($G147="MG",SUMPRODUCT(Expenses!LA$20:LA$24,$I147:$I151)*$F147,MAX((Expenses!LA$20-$K147/12)*$J147*$F147,0)+MAX((Expenses!LA$21-$K148/12)*$J148*$F147,0)+MAX((Expenses!LA$22-$K149/12)*$J149*$F147,0)+MAX((Expenses!LA$23-$K150/12)*$J150*$F147,0)+MAX((Expenses!LA$24-$K151/12)*$J151*$F147,0)))),0)</f>
        <v>0</v>
      </c>
      <c r="LD313" s="154">
        <f>IF(AND(LD$165&lt;=$E147,LD$165&gt;=EOMONTH($D147,0)),IF($G147="NNN",SUM(Expenses!LB$20:LB$24)*$F147,IF($G147="FSG",0,IF($G147="MG",SUMPRODUCT(Expenses!LB$20:LB$24,$I147:$I151)*$F147,MAX((Expenses!LB$20-$K147/12)*$J147*$F147,0)+MAX((Expenses!LB$21-$K148/12)*$J148*$F147,0)+MAX((Expenses!LB$22-$K149/12)*$J149*$F147,0)+MAX((Expenses!LB$23-$K150/12)*$J150*$F147,0)+MAX((Expenses!LB$24-$K151/12)*$J151*$F147,0)))),0)</f>
        <v>0</v>
      </c>
      <c r="LE313" s="154">
        <f>IF(AND(LE$165&lt;=$E147,LE$165&gt;=EOMONTH($D147,0)),IF($G147="NNN",SUM(Expenses!LC$20:LC$24)*$F147,IF($G147="FSG",0,IF($G147="MG",SUMPRODUCT(Expenses!LC$20:LC$24,$I147:$I151)*$F147,MAX((Expenses!LC$20-$K147/12)*$J147*$F147,0)+MAX((Expenses!LC$21-$K148/12)*$J148*$F147,0)+MAX((Expenses!LC$22-$K149/12)*$J149*$F147,0)+MAX((Expenses!LC$23-$K150/12)*$J150*$F147,0)+MAX((Expenses!LC$24-$K151/12)*$J151*$F147,0)))),0)</f>
        <v>0</v>
      </c>
      <c r="LF313" s="154">
        <f>IF(AND(LF$165&lt;=$E147,LF$165&gt;=EOMONTH($D147,0)),IF($G147="NNN",SUM(Expenses!LD$20:LD$24)*$F147,IF($G147="FSG",0,IF($G147="MG",SUMPRODUCT(Expenses!LD$20:LD$24,$I147:$I151)*$F147,MAX((Expenses!LD$20-$K147/12)*$J147*$F147,0)+MAX((Expenses!LD$21-$K148/12)*$J148*$F147,0)+MAX((Expenses!LD$22-$K149/12)*$J149*$F147,0)+MAX((Expenses!LD$23-$K150/12)*$J150*$F147,0)+MAX((Expenses!LD$24-$K151/12)*$J151*$F147,0)))),0)</f>
        <v>0</v>
      </c>
      <c r="LG313" s="154">
        <f>IF(AND(LG$165&lt;=$E147,LG$165&gt;=EOMONTH($D147,0)),IF($G147="NNN",SUM(Expenses!LE$20:LE$24)*$F147,IF($G147="FSG",0,IF($G147="MG",SUMPRODUCT(Expenses!LE$20:LE$24,$I147:$I151)*$F147,MAX((Expenses!LE$20-$K147/12)*$J147*$F147,0)+MAX((Expenses!LE$21-$K148/12)*$J148*$F147,0)+MAX((Expenses!LE$22-$K149/12)*$J149*$F147,0)+MAX((Expenses!LE$23-$K150/12)*$J150*$F147,0)+MAX((Expenses!LE$24-$K151/12)*$J151*$F147,0)))),0)</f>
        <v>0</v>
      </c>
      <c r="LH313" s="154">
        <f>IF(AND(LH$165&lt;=$E147,LH$165&gt;=EOMONTH($D147,0)),IF($G147="NNN",SUM(Expenses!LF$20:LF$24)*$F147,IF($G147="FSG",0,IF($G147="MG",SUMPRODUCT(Expenses!LF$20:LF$24,$I147:$I151)*$F147,MAX((Expenses!LF$20-$K147/12)*$J147*$F147,0)+MAX((Expenses!LF$21-$K148/12)*$J148*$F147,0)+MAX((Expenses!LF$22-$K149/12)*$J149*$F147,0)+MAX((Expenses!LF$23-$K150/12)*$J150*$F147,0)+MAX((Expenses!LF$24-$K151/12)*$J151*$F147,0)))),0)</f>
        <v>0</v>
      </c>
      <c r="LI313" s="154">
        <f>IF(AND(LI$165&lt;=$E147,LI$165&gt;=EOMONTH($D147,0)),IF($G147="NNN",SUM(Expenses!LG$20:LG$24)*$F147,IF($G147="FSG",0,IF($G147="MG",SUMPRODUCT(Expenses!LG$20:LG$24,$I147:$I151)*$F147,MAX((Expenses!LG$20-$K147/12)*$J147*$F147,0)+MAX((Expenses!LG$21-$K148/12)*$J148*$F147,0)+MAX((Expenses!LG$22-$K149/12)*$J149*$F147,0)+MAX((Expenses!LG$23-$K150/12)*$J150*$F147,0)+MAX((Expenses!LG$24-$K151/12)*$J151*$F147,0)))),0)</f>
        <v>0</v>
      </c>
      <c r="LJ313" s="154">
        <f>IF(AND(LJ$165&lt;=$E147,LJ$165&gt;=EOMONTH($D147,0)),IF($G147="NNN",SUM(Expenses!LH$20:LH$24)*$F147,IF($G147="FSG",0,IF($G147="MG",SUMPRODUCT(Expenses!LH$20:LH$24,$I147:$I151)*$F147,MAX((Expenses!LH$20-$K147/12)*$J147*$F147,0)+MAX((Expenses!LH$21-$K148/12)*$J148*$F147,0)+MAX((Expenses!LH$22-$K149/12)*$J149*$F147,0)+MAX((Expenses!LH$23-$K150/12)*$J150*$F147,0)+MAX((Expenses!LH$24-$K151/12)*$J151*$F147,0)))),0)</f>
        <v>0</v>
      </c>
      <c r="LK313" s="154">
        <f>IF(AND(LK$165&lt;=$E147,LK$165&gt;=EOMONTH($D147,0)),IF($G147="NNN",SUM(Expenses!LI$20:LI$24)*$F147,IF($G147="FSG",0,IF($G147="MG",SUMPRODUCT(Expenses!LI$20:LI$24,$I147:$I151)*$F147,MAX((Expenses!LI$20-$K147/12)*$J147*$F147,0)+MAX((Expenses!LI$21-$K148/12)*$J148*$F147,0)+MAX((Expenses!LI$22-$K149/12)*$J149*$F147,0)+MAX((Expenses!LI$23-$K150/12)*$J150*$F147,0)+MAX((Expenses!LI$24-$K151/12)*$J151*$F147,0)))),0)</f>
        <v>0</v>
      </c>
      <c r="LL313" s="154">
        <f>IF(AND(LL$165&lt;=$E147,LL$165&gt;=EOMONTH($D147,0)),IF($G147="NNN",SUM(Expenses!LJ$20:LJ$24)*$F147,IF($G147="FSG",0,IF($G147="MG",SUMPRODUCT(Expenses!LJ$20:LJ$24,$I147:$I151)*$F147,MAX((Expenses!LJ$20-$K147/12)*$J147*$F147,0)+MAX((Expenses!LJ$21-$K148/12)*$J148*$F147,0)+MAX((Expenses!LJ$22-$K149/12)*$J149*$F147,0)+MAX((Expenses!LJ$23-$K150/12)*$J150*$F147,0)+MAX((Expenses!LJ$24-$K151/12)*$J151*$F147,0)))),0)</f>
        <v>0</v>
      </c>
      <c r="LM313" s="154">
        <f>IF(AND(LM$165&lt;=$E147,LM$165&gt;=EOMONTH($D147,0)),IF($G147="NNN",SUM(Expenses!LK$20:LK$24)*$F147,IF($G147="FSG",0,IF($G147="MG",SUMPRODUCT(Expenses!LK$20:LK$24,$I147:$I151)*$F147,MAX((Expenses!LK$20-$K147/12)*$J147*$F147,0)+MAX((Expenses!LK$21-$K148/12)*$J148*$F147,0)+MAX((Expenses!LK$22-$K149/12)*$J149*$F147,0)+MAX((Expenses!LK$23-$K150/12)*$J150*$F147,0)+MAX((Expenses!LK$24-$K151/12)*$J151*$F147,0)))),0)</f>
        <v>0</v>
      </c>
      <c r="LN313" s="154">
        <f>IF(AND(LN$165&lt;=$E147,LN$165&gt;=EOMONTH($D147,0)),IF($G147="NNN",SUM(Expenses!LL$20:LL$24)*$F147,IF($G147="FSG",0,IF($G147="MG",SUMPRODUCT(Expenses!LL$20:LL$24,$I147:$I151)*$F147,MAX((Expenses!LL$20-$K147/12)*$J147*$F147,0)+MAX((Expenses!LL$21-$K148/12)*$J148*$F147,0)+MAX((Expenses!LL$22-$K149/12)*$J149*$F147,0)+MAX((Expenses!LL$23-$K150/12)*$J150*$F147,0)+MAX((Expenses!LL$24-$K151/12)*$J151*$F147,0)))),0)</f>
        <v>0</v>
      </c>
      <c r="LO313" s="154">
        <f>IF(AND(LO$165&lt;=$E147,LO$165&gt;=EOMONTH($D147,0)),IF($G147="NNN",SUM(Expenses!LM$20:LM$24)*$F147,IF($G147="FSG",0,IF($G147="MG",SUMPRODUCT(Expenses!LM$20:LM$24,$I147:$I151)*$F147,MAX((Expenses!LM$20-$K147/12)*$J147*$F147,0)+MAX((Expenses!LM$21-$K148/12)*$J148*$F147,0)+MAX((Expenses!LM$22-$K149/12)*$J149*$F147,0)+MAX((Expenses!LM$23-$K150/12)*$J150*$F147,0)+MAX((Expenses!LM$24-$K151/12)*$J151*$F147,0)))),0)</f>
        <v>0</v>
      </c>
      <c r="LP313" s="154">
        <f>IF(AND(LP$165&lt;=$E147,LP$165&gt;=EOMONTH($D147,0)),IF($G147="NNN",SUM(Expenses!LN$20:LN$24)*$F147,IF($G147="FSG",0,IF($G147="MG",SUMPRODUCT(Expenses!LN$20:LN$24,$I147:$I151)*$F147,MAX((Expenses!LN$20-$K147/12)*$J147*$F147,0)+MAX((Expenses!LN$21-$K148/12)*$J148*$F147,0)+MAX((Expenses!LN$22-$K149/12)*$J149*$F147,0)+MAX((Expenses!LN$23-$K150/12)*$J150*$F147,0)+MAX((Expenses!LN$24-$K151/12)*$J151*$F147,0)))),0)</f>
        <v>0</v>
      </c>
      <c r="LQ313" s="154">
        <f>IF(AND(LQ$165&lt;=$E147,LQ$165&gt;=EOMONTH($D147,0)),IF($G147="NNN",SUM(Expenses!LO$20:LO$24)*$F147,IF($G147="FSG",0,IF($G147="MG",SUMPRODUCT(Expenses!LO$20:LO$24,$I147:$I151)*$F147,MAX((Expenses!LO$20-$K147/12)*$J147*$F147,0)+MAX((Expenses!LO$21-$K148/12)*$J148*$F147,0)+MAX((Expenses!LO$22-$K149/12)*$J149*$F147,0)+MAX((Expenses!LO$23-$K150/12)*$J150*$F147,0)+MAX((Expenses!LO$24-$K151/12)*$J151*$F147,0)))),0)</f>
        <v>0</v>
      </c>
      <c r="LR313" s="154">
        <f>IF(AND(LR$165&lt;=$E147,LR$165&gt;=EOMONTH($D147,0)),IF($G147="NNN",SUM(Expenses!LP$20:LP$24)*$F147,IF($G147="FSG",0,IF($G147="MG",SUMPRODUCT(Expenses!LP$20:LP$24,$I147:$I151)*$F147,MAX((Expenses!LP$20-$K147/12)*$J147*$F147,0)+MAX((Expenses!LP$21-$K148/12)*$J148*$F147,0)+MAX((Expenses!LP$22-$K149/12)*$J149*$F147,0)+MAX((Expenses!LP$23-$K150/12)*$J150*$F147,0)+MAX((Expenses!LP$24-$K151/12)*$J151*$F147,0)))),0)</f>
        <v>0</v>
      </c>
      <c r="LS313" s="154">
        <f>IF(AND(LS$165&lt;=$E147,LS$165&gt;=EOMONTH($D147,0)),IF($G147="NNN",SUM(Expenses!LQ$20:LQ$24)*$F147,IF($G147="FSG",0,IF($G147="MG",SUMPRODUCT(Expenses!LQ$20:LQ$24,$I147:$I151)*$F147,MAX((Expenses!LQ$20-$K147/12)*$J147*$F147,0)+MAX((Expenses!LQ$21-$K148/12)*$J148*$F147,0)+MAX((Expenses!LQ$22-$K149/12)*$J149*$F147,0)+MAX((Expenses!LQ$23-$K150/12)*$J150*$F147,0)+MAX((Expenses!LQ$24-$K151/12)*$J151*$F147,0)))),0)</f>
        <v>0</v>
      </c>
      <c r="LT313" s="154">
        <f>IF(AND(LT$165&lt;=$E147,LT$165&gt;=EOMONTH($D147,0)),IF($G147="NNN",SUM(Expenses!LR$20:LR$24)*$F147,IF($G147="FSG",0,IF($G147="MG",SUMPRODUCT(Expenses!LR$20:LR$24,$I147:$I151)*$F147,MAX((Expenses!LR$20-$K147/12)*$J147*$F147,0)+MAX((Expenses!LR$21-$K148/12)*$J148*$F147,0)+MAX((Expenses!LR$22-$K149/12)*$J149*$F147,0)+MAX((Expenses!LR$23-$K150/12)*$J150*$F147,0)+MAX((Expenses!LR$24-$K151/12)*$J151*$F147,0)))),0)</f>
        <v>0</v>
      </c>
      <c r="LU313" s="154">
        <f>IF(AND(LU$165&lt;=$E147,LU$165&gt;=EOMONTH($D147,0)),IF($G147="NNN",SUM(Expenses!LS$20:LS$24)*$F147,IF($G147="FSG",0,IF($G147="MG",SUMPRODUCT(Expenses!LS$20:LS$24,$I147:$I151)*$F147,MAX((Expenses!LS$20-$K147/12)*$J147*$F147,0)+MAX((Expenses!LS$21-$K148/12)*$J148*$F147,0)+MAX((Expenses!LS$22-$K149/12)*$J149*$F147,0)+MAX((Expenses!LS$23-$K150/12)*$J150*$F147,0)+MAX((Expenses!LS$24-$K151/12)*$J151*$F147,0)))),0)</f>
        <v>0</v>
      </c>
      <c r="LV313" s="154">
        <f>IF(AND(LV$165&lt;=$E147,LV$165&gt;=EOMONTH($D147,0)),IF($G147="NNN",SUM(Expenses!LT$20:LT$24)*$F147,IF($G147="FSG",0,IF($G147="MG",SUMPRODUCT(Expenses!LT$20:LT$24,$I147:$I151)*$F147,MAX((Expenses!LT$20-$K147/12)*$J147*$F147,0)+MAX((Expenses!LT$21-$K148/12)*$J148*$F147,0)+MAX((Expenses!LT$22-$K149/12)*$J149*$F147,0)+MAX((Expenses!LT$23-$K150/12)*$J150*$F147,0)+MAX((Expenses!LT$24-$K151/12)*$J151*$F147,0)))),0)</f>
        <v>0</v>
      </c>
      <c r="LW313" s="154">
        <f>IF(AND(LW$165&lt;=$E147,LW$165&gt;=EOMONTH($D147,0)),IF($G147="NNN",SUM(Expenses!LU$20:LU$24)*$F147,IF($G147="FSG",0,IF($G147="MG",SUMPRODUCT(Expenses!LU$20:LU$24,$I147:$I151)*$F147,MAX((Expenses!LU$20-$K147/12)*$J147*$F147,0)+MAX((Expenses!LU$21-$K148/12)*$J148*$F147,0)+MAX((Expenses!LU$22-$K149/12)*$J149*$F147,0)+MAX((Expenses!LU$23-$K150/12)*$J150*$F147,0)+MAX((Expenses!LU$24-$K151/12)*$J151*$F147,0)))),0)</f>
        <v>0</v>
      </c>
      <c r="LX313" s="154">
        <f>IF(AND(LX$165&lt;=$E147,LX$165&gt;=EOMONTH($D147,0)),IF($G147="NNN",SUM(Expenses!LV$20:LV$24)*$F147,IF($G147="FSG",0,IF($G147="MG",SUMPRODUCT(Expenses!LV$20:LV$24,$I147:$I151)*$F147,MAX((Expenses!LV$20-$K147/12)*$J147*$F147,0)+MAX((Expenses!LV$21-$K148/12)*$J148*$F147,0)+MAX((Expenses!LV$22-$K149/12)*$J149*$F147,0)+MAX((Expenses!LV$23-$K150/12)*$J150*$F147,0)+MAX((Expenses!LV$24-$K151/12)*$J151*$F147,0)))),0)</f>
        <v>0</v>
      </c>
      <c r="LY313" s="154">
        <f>IF(AND(LY$165&lt;=$E147,LY$165&gt;=EOMONTH($D147,0)),IF($G147="NNN",SUM(Expenses!LW$20:LW$24)*$F147,IF($G147="FSG",0,IF($G147="MG",SUMPRODUCT(Expenses!LW$20:LW$24,$I147:$I151)*$F147,MAX((Expenses!LW$20-$K147/12)*$J147*$F147,0)+MAX((Expenses!LW$21-$K148/12)*$J148*$F147,0)+MAX((Expenses!LW$22-$K149/12)*$J149*$F147,0)+MAX((Expenses!LW$23-$K150/12)*$J150*$F147,0)+MAX((Expenses!LW$24-$K151/12)*$J151*$F147,0)))),0)</f>
        <v>0</v>
      </c>
      <c r="LZ313" s="154">
        <f>IF(AND(LZ$165&lt;=$E147,LZ$165&gt;=EOMONTH($D147,0)),IF($G147="NNN",SUM(Expenses!LX$20:LX$24)*$F147,IF($G147="FSG",0,IF($G147="MG",SUMPRODUCT(Expenses!LX$20:LX$24,$I147:$I151)*$F147,MAX((Expenses!LX$20-$K147/12)*$J147*$F147,0)+MAX((Expenses!LX$21-$K148/12)*$J148*$F147,0)+MAX((Expenses!LX$22-$K149/12)*$J149*$F147,0)+MAX((Expenses!LX$23-$K150/12)*$J150*$F147,0)+MAX((Expenses!LX$24-$K151/12)*$J151*$F147,0)))),0)</f>
        <v>0</v>
      </c>
      <c r="MA313" s="154">
        <f>IF(AND(MA$165&lt;=$E147,MA$165&gt;=EOMONTH($D147,0)),IF($G147="NNN",SUM(Expenses!LY$20:LY$24)*$F147,IF($G147="FSG",0,IF($G147="MG",SUMPRODUCT(Expenses!LY$20:LY$24,$I147:$I151)*$F147,MAX((Expenses!LY$20-$K147/12)*$J147*$F147,0)+MAX((Expenses!LY$21-$K148/12)*$J148*$F147,0)+MAX((Expenses!LY$22-$K149/12)*$J149*$F147,0)+MAX((Expenses!LY$23-$K150/12)*$J150*$F147,0)+MAX((Expenses!LY$24-$K151/12)*$J151*$F147,0)))),0)</f>
        <v>0</v>
      </c>
      <c r="MB313" s="154">
        <f>IF(AND(MB$165&lt;=$E147,MB$165&gt;=EOMONTH($D147,0)),IF($G147="NNN",SUM(Expenses!LZ$20:LZ$24)*$F147,IF($G147="FSG",0,IF($G147="MG",SUMPRODUCT(Expenses!LZ$20:LZ$24,$I147:$I151)*$F147,MAX((Expenses!LZ$20-$K147/12)*$J147*$F147,0)+MAX((Expenses!LZ$21-$K148/12)*$J148*$F147,0)+MAX((Expenses!LZ$22-$K149/12)*$J149*$F147,0)+MAX((Expenses!LZ$23-$K150/12)*$J150*$F147,0)+MAX((Expenses!LZ$24-$K151/12)*$J151*$F147,0)))),0)</f>
        <v>0</v>
      </c>
      <c r="MC313" s="154">
        <f>IF(AND(MC$165&lt;=$E147,MC$165&gt;=EOMONTH($D147,0)),IF($G147="NNN",SUM(Expenses!MA$20:MA$24)*$F147,IF($G147="FSG",0,IF($G147="MG",SUMPRODUCT(Expenses!MA$20:MA$24,$I147:$I151)*$F147,MAX((Expenses!MA$20-$K147/12)*$J147*$F147,0)+MAX((Expenses!MA$21-$K148/12)*$J148*$F147,0)+MAX((Expenses!MA$22-$K149/12)*$J149*$F147,0)+MAX((Expenses!MA$23-$K150/12)*$J150*$F147,0)+MAX((Expenses!MA$24-$K151/12)*$J151*$F147,0)))),0)</f>
        <v>0</v>
      </c>
      <c r="MD313" s="154">
        <f>IF(AND(MD$165&lt;=$E147,MD$165&gt;=EOMONTH($D147,0)),IF($G147="NNN",SUM(Expenses!MB$20:MB$24)*$F147,IF($G147="FSG",0,IF($G147="MG",SUMPRODUCT(Expenses!MB$20:MB$24,$I147:$I151)*$F147,MAX((Expenses!MB$20-$K147/12)*$J147*$F147,0)+MAX((Expenses!MB$21-$K148/12)*$J148*$F147,0)+MAX((Expenses!MB$22-$K149/12)*$J149*$F147,0)+MAX((Expenses!MB$23-$K150/12)*$J150*$F147,0)+MAX((Expenses!MB$24-$K151/12)*$J151*$F147,0)))),0)</f>
        <v>0</v>
      </c>
      <c r="ME313" s="154">
        <f>IF(AND(ME$165&lt;=$E147,ME$165&gt;=EOMONTH($D147,0)),IF($G147="NNN",SUM(Expenses!MC$20:MC$24)*$F147,IF($G147="FSG",0,IF($G147="MG",SUMPRODUCT(Expenses!MC$20:MC$24,$I147:$I151)*$F147,MAX((Expenses!MC$20-$K147/12)*$J147*$F147,0)+MAX((Expenses!MC$21-$K148/12)*$J148*$F147,0)+MAX((Expenses!MC$22-$K149/12)*$J149*$F147,0)+MAX((Expenses!MC$23-$K150/12)*$J150*$F147,0)+MAX((Expenses!MC$24-$K151/12)*$J151*$F147,0)))),0)</f>
        <v>0</v>
      </c>
      <c r="MF313" s="154">
        <f>IF(AND(MF$165&lt;=$E147,MF$165&gt;=EOMONTH($D147,0)),IF($G147="NNN",SUM(Expenses!MD$20:MD$24)*$F147,IF($G147="FSG",0,IF($G147="MG",SUMPRODUCT(Expenses!MD$20:MD$24,$I147:$I151)*$F147,MAX((Expenses!MD$20-$K147/12)*$J147*$F147,0)+MAX((Expenses!MD$21-$K148/12)*$J148*$F147,0)+MAX((Expenses!MD$22-$K149/12)*$J149*$F147,0)+MAX((Expenses!MD$23-$K150/12)*$J150*$F147,0)+MAX((Expenses!MD$24-$K151/12)*$J151*$F147,0)))),0)</f>
        <v>0</v>
      </c>
      <c r="MG313" s="154">
        <f>IF(AND(MG$165&lt;=$E147,MG$165&gt;=EOMONTH($D147,0)),IF($G147="NNN",SUM(Expenses!ME$20:ME$24)*$F147,IF($G147="FSG",0,IF($G147="MG",SUMPRODUCT(Expenses!ME$20:ME$24,$I147:$I151)*$F147,MAX((Expenses!ME$20-$K147/12)*$J147*$F147,0)+MAX((Expenses!ME$21-$K148/12)*$J148*$F147,0)+MAX((Expenses!ME$22-$K149/12)*$J149*$F147,0)+MAX((Expenses!ME$23-$K150/12)*$J150*$F147,0)+MAX((Expenses!ME$24-$K151/12)*$J151*$F147,0)))),0)</f>
        <v>0</v>
      </c>
      <c r="MH313" s="154">
        <f>IF(AND(MH$165&lt;=$E147,MH$165&gt;=EOMONTH($D147,0)),IF($G147="NNN",SUM(Expenses!MF$20:MF$24)*$F147,IF($G147="FSG",0,IF($G147="MG",SUMPRODUCT(Expenses!MF$20:MF$24,$I147:$I151)*$F147,MAX((Expenses!MF$20-$K147/12)*$J147*$F147,0)+MAX((Expenses!MF$21-$K148/12)*$J148*$F147,0)+MAX((Expenses!MF$22-$K149/12)*$J149*$F147,0)+MAX((Expenses!MF$23-$K150/12)*$J150*$F147,0)+MAX((Expenses!MF$24-$K151/12)*$J151*$F147,0)))),0)</f>
        <v>0</v>
      </c>
      <c r="MI313" s="154">
        <f>IF(AND(MI$165&lt;=$E147,MI$165&gt;=EOMONTH($D147,0)),IF($G147="NNN",SUM(Expenses!MG$20:MG$24)*$F147,IF($G147="FSG",0,IF($G147="MG",SUMPRODUCT(Expenses!MG$20:MG$24,$I147:$I151)*$F147,MAX((Expenses!MG$20-$K147/12)*$J147*$F147,0)+MAX((Expenses!MG$21-$K148/12)*$J148*$F147,0)+MAX((Expenses!MG$22-$K149/12)*$J149*$F147,0)+MAX((Expenses!MG$23-$K150/12)*$J150*$F147,0)+MAX((Expenses!MG$24-$K151/12)*$J151*$F147,0)))),0)</f>
        <v>0</v>
      </c>
      <c r="MJ313" s="154">
        <f>IF(AND(MJ$165&lt;=$E147,MJ$165&gt;=EOMONTH($D147,0)),IF($G147="NNN",SUM(Expenses!MH$20:MH$24)*$F147,IF($G147="FSG",0,IF($G147="MG",SUMPRODUCT(Expenses!MH$20:MH$24,$I147:$I151)*$F147,MAX((Expenses!MH$20-$K147/12)*$J147*$F147,0)+MAX((Expenses!MH$21-$K148/12)*$J148*$F147,0)+MAX((Expenses!MH$22-$K149/12)*$J149*$F147,0)+MAX((Expenses!MH$23-$K150/12)*$J150*$F147,0)+MAX((Expenses!MH$24-$K151/12)*$J151*$F147,0)))),0)</f>
        <v>0</v>
      </c>
      <c r="MK313" s="154">
        <f>IF(AND(MK$165&lt;=$E147,MK$165&gt;=EOMONTH($D147,0)),IF($G147="NNN",SUM(Expenses!MI$20:MI$24)*$F147,IF($G147="FSG",0,IF($G147="MG",SUMPRODUCT(Expenses!MI$20:MI$24,$I147:$I151)*$F147,MAX((Expenses!MI$20-$K147/12)*$J147*$F147,0)+MAX((Expenses!MI$21-$K148/12)*$J148*$F147,0)+MAX((Expenses!MI$22-$K149/12)*$J149*$F147,0)+MAX((Expenses!MI$23-$K150/12)*$J150*$F147,0)+MAX((Expenses!MI$24-$K151/12)*$J151*$F147,0)))),0)</f>
        <v>0</v>
      </c>
      <c r="ML313" s="154">
        <f>IF(AND(ML$165&lt;=$E147,ML$165&gt;=EOMONTH($D147,0)),IF($G147="NNN",SUM(Expenses!MJ$20:MJ$24)*$F147,IF($G147="FSG",0,IF($G147="MG",SUMPRODUCT(Expenses!MJ$20:MJ$24,$I147:$I151)*$F147,MAX((Expenses!MJ$20-$K147/12)*$J147*$F147,0)+MAX((Expenses!MJ$21-$K148/12)*$J148*$F147,0)+MAX((Expenses!MJ$22-$K149/12)*$J149*$F147,0)+MAX((Expenses!MJ$23-$K150/12)*$J150*$F147,0)+MAX((Expenses!MJ$24-$K151/12)*$J151*$F147,0)))),0)</f>
        <v>0</v>
      </c>
      <c r="MM313" s="154">
        <f>IF(AND(MM$165&lt;=$E147,MM$165&gt;=EOMONTH($D147,0)),IF($G147="NNN",SUM(Expenses!MK$20:MK$24)*$F147,IF($G147="FSG",0,IF($G147="MG",SUMPRODUCT(Expenses!MK$20:MK$24,$I147:$I151)*$F147,MAX((Expenses!MK$20-$K147/12)*$J147*$F147,0)+MAX((Expenses!MK$21-$K148/12)*$J148*$F147,0)+MAX((Expenses!MK$22-$K149/12)*$J149*$F147,0)+MAX((Expenses!MK$23-$K150/12)*$J150*$F147,0)+MAX((Expenses!MK$24-$K151/12)*$J151*$F147,0)))),0)</f>
        <v>0</v>
      </c>
      <c r="MN313" s="154">
        <f>IF(AND(MN$165&lt;=$E147,MN$165&gt;=EOMONTH($D147,0)),IF($G147="NNN",SUM(Expenses!ML$20:ML$24)*$F147,IF($G147="FSG",0,IF($G147="MG",SUMPRODUCT(Expenses!ML$20:ML$24,$I147:$I151)*$F147,MAX((Expenses!ML$20-$K147/12)*$J147*$F147,0)+MAX((Expenses!ML$21-$K148/12)*$J148*$F147,0)+MAX((Expenses!ML$22-$K149/12)*$J149*$F147,0)+MAX((Expenses!ML$23-$K150/12)*$J150*$F147,0)+MAX((Expenses!ML$24-$K151/12)*$J151*$F147,0)))),0)</f>
        <v>0</v>
      </c>
      <c r="MO313" s="154">
        <f>IF(AND(MO$165&lt;=$E147,MO$165&gt;=EOMONTH($D147,0)),IF($G147="NNN",SUM(Expenses!MM$20:MM$24)*$F147,IF($G147="FSG",0,IF($G147="MG",SUMPRODUCT(Expenses!MM$20:MM$24,$I147:$I151)*$F147,MAX((Expenses!MM$20-$K147/12)*$J147*$F147,0)+MAX((Expenses!MM$21-$K148/12)*$J148*$F147,0)+MAX((Expenses!MM$22-$K149/12)*$J149*$F147,0)+MAX((Expenses!MM$23-$K150/12)*$J150*$F147,0)+MAX((Expenses!MM$24-$K151/12)*$J151*$F147,0)))),0)</f>
        <v>0</v>
      </c>
      <c r="MP313" s="154">
        <f>IF(AND(MP$165&lt;=$E147,MP$165&gt;=EOMONTH($D147,0)),IF($G147="NNN",SUM(Expenses!MN$20:MN$24)*$F147,IF($G147="FSG",0,IF($G147="MG",SUMPRODUCT(Expenses!MN$20:MN$24,$I147:$I151)*$F147,MAX((Expenses!MN$20-$K147/12)*$J147*$F147,0)+MAX((Expenses!MN$21-$K148/12)*$J148*$F147,0)+MAX((Expenses!MN$22-$K149/12)*$J149*$F147,0)+MAX((Expenses!MN$23-$K150/12)*$J150*$F147,0)+MAX((Expenses!MN$24-$K151/12)*$J151*$F147,0)))),0)</f>
        <v>0</v>
      </c>
      <c r="MQ313" s="154">
        <f>IF(AND(MQ$165&lt;=$E147,MQ$165&gt;=EOMONTH($D147,0)),IF($G147="NNN",SUM(Expenses!MO$20:MO$24)*$F147,IF($G147="FSG",0,IF($G147="MG",SUMPRODUCT(Expenses!MO$20:MO$24,$I147:$I151)*$F147,MAX((Expenses!MO$20-$K147/12)*$J147*$F147,0)+MAX((Expenses!MO$21-$K148/12)*$J148*$F147,0)+MAX((Expenses!MO$22-$K149/12)*$J149*$F147,0)+MAX((Expenses!MO$23-$K150/12)*$J150*$F147,0)+MAX((Expenses!MO$24-$K151/12)*$J151*$F147,0)))),0)</f>
        <v>0</v>
      </c>
      <c r="MR313" s="154">
        <f>IF(AND(MR$165&lt;=$E147,MR$165&gt;=EOMONTH($D147,0)),IF($G147="NNN",SUM(Expenses!MP$20:MP$24)*$F147,IF($G147="FSG",0,IF($G147="MG",SUMPRODUCT(Expenses!MP$20:MP$24,$I147:$I151)*$F147,MAX((Expenses!MP$20-$K147/12)*$J147*$F147,0)+MAX((Expenses!MP$21-$K148/12)*$J148*$F147,0)+MAX((Expenses!MP$22-$K149/12)*$J149*$F147,0)+MAX((Expenses!MP$23-$K150/12)*$J150*$F147,0)+MAX((Expenses!MP$24-$K151/12)*$J151*$F147,0)))),0)</f>
        <v>0</v>
      </c>
      <c r="MS313" s="154">
        <f>IF(AND(MS$165&lt;=$E147,MS$165&gt;=EOMONTH($D147,0)),IF($G147="NNN",SUM(Expenses!MQ$20:MQ$24)*$F147,IF($G147="FSG",0,IF($G147="MG",SUMPRODUCT(Expenses!MQ$20:MQ$24,$I147:$I151)*$F147,MAX((Expenses!MQ$20-$K147/12)*$J147*$F147,0)+MAX((Expenses!MQ$21-$K148/12)*$J148*$F147,0)+MAX((Expenses!MQ$22-$K149/12)*$J149*$F147,0)+MAX((Expenses!MQ$23-$K150/12)*$J150*$F147,0)+MAX((Expenses!MQ$24-$K151/12)*$J151*$F147,0)))),0)</f>
        <v>0</v>
      </c>
      <c r="MT313" s="154">
        <f>IF(AND(MT$165&lt;=$E147,MT$165&gt;=EOMONTH($D147,0)),IF($G147="NNN",SUM(Expenses!MR$20:MR$24)*$F147,IF($G147="FSG",0,IF($G147="MG",SUMPRODUCT(Expenses!MR$20:MR$24,$I147:$I151)*$F147,MAX((Expenses!MR$20-$K147/12)*$J147*$F147,0)+MAX((Expenses!MR$21-$K148/12)*$J148*$F147,0)+MAX((Expenses!MR$22-$K149/12)*$J149*$F147,0)+MAX((Expenses!MR$23-$K150/12)*$J150*$F147,0)+MAX((Expenses!MR$24-$K151/12)*$J151*$F147,0)))),0)</f>
        <v>0</v>
      </c>
      <c r="MU313" s="154">
        <f>IF(AND(MU$165&lt;=$E147,MU$165&gt;=EOMONTH($D147,0)),IF($G147="NNN",SUM(Expenses!MS$20:MS$24)*$F147,IF($G147="FSG",0,IF($G147="MG",SUMPRODUCT(Expenses!MS$20:MS$24,$I147:$I151)*$F147,MAX((Expenses!MS$20-$K147/12)*$J147*$F147,0)+MAX((Expenses!MS$21-$K148/12)*$J148*$F147,0)+MAX((Expenses!MS$22-$K149/12)*$J149*$F147,0)+MAX((Expenses!MS$23-$K150/12)*$J150*$F147,0)+MAX((Expenses!MS$24-$K151/12)*$J151*$F147,0)))),0)</f>
        <v>0</v>
      </c>
      <c r="MV313" s="154">
        <f>IF(AND(MV$165&lt;=$E147,MV$165&gt;=EOMONTH($D147,0)),IF($G147="NNN",SUM(Expenses!MT$20:MT$24)*$F147,IF($G147="FSG",0,IF($G147="MG",SUMPRODUCT(Expenses!MT$20:MT$24,$I147:$I151)*$F147,MAX((Expenses!MT$20-$K147/12)*$J147*$F147,0)+MAX((Expenses!MT$21-$K148/12)*$J148*$F147,0)+MAX((Expenses!MT$22-$K149/12)*$J149*$F147,0)+MAX((Expenses!MT$23-$K150/12)*$J150*$F147,0)+MAX((Expenses!MT$24-$K151/12)*$J151*$F147,0)))),0)</f>
        <v>0</v>
      </c>
      <c r="MW313" s="154">
        <f>IF(AND(MW$165&lt;=$E147,MW$165&gt;=EOMONTH($D147,0)),IF($G147="NNN",SUM(Expenses!MU$20:MU$24)*$F147,IF($G147="FSG",0,IF($G147="MG",SUMPRODUCT(Expenses!MU$20:MU$24,$I147:$I151)*$F147,MAX((Expenses!MU$20-$K147/12)*$J147*$F147,0)+MAX((Expenses!MU$21-$K148/12)*$J148*$F147,0)+MAX((Expenses!MU$22-$K149/12)*$J149*$F147,0)+MAX((Expenses!MU$23-$K150/12)*$J150*$F147,0)+MAX((Expenses!MU$24-$K151/12)*$J151*$F147,0)))),0)</f>
        <v>0</v>
      </c>
      <c r="MX313" s="154">
        <f>IF(AND(MX$165&lt;=$E147,MX$165&gt;=EOMONTH($D147,0)),IF($G147="NNN",SUM(Expenses!MV$20:MV$24)*$F147,IF($G147="FSG",0,IF($G147="MG",SUMPRODUCT(Expenses!MV$20:MV$24,$I147:$I151)*$F147,MAX((Expenses!MV$20-$K147/12)*$J147*$F147,0)+MAX((Expenses!MV$21-$K148/12)*$J148*$F147,0)+MAX((Expenses!MV$22-$K149/12)*$J149*$F147,0)+MAX((Expenses!MV$23-$K150/12)*$J150*$F147,0)+MAX((Expenses!MV$24-$K151/12)*$J151*$F147,0)))),0)</f>
        <v>0</v>
      </c>
      <c r="MY313" s="154">
        <f>IF(AND(MY$165&lt;=$E147,MY$165&gt;=EOMONTH($D147,0)),IF($G147="NNN",SUM(Expenses!MW$20:MW$24)*$F147,IF($G147="FSG",0,IF($G147="MG",SUMPRODUCT(Expenses!MW$20:MW$24,$I147:$I151)*$F147,MAX((Expenses!MW$20-$K147/12)*$J147*$F147,0)+MAX((Expenses!MW$21-$K148/12)*$J148*$F147,0)+MAX((Expenses!MW$22-$K149/12)*$J149*$F147,0)+MAX((Expenses!MW$23-$K150/12)*$J150*$F147,0)+MAX((Expenses!MW$24-$K151/12)*$J151*$F147,0)))),0)</f>
        <v>0</v>
      </c>
      <c r="MZ313" s="154">
        <f>IF(AND(MZ$165&lt;=$E147,MZ$165&gt;=EOMONTH($D147,0)),IF($G147="NNN",SUM(Expenses!MX$20:MX$24)*$F147,IF($G147="FSG",0,IF($G147="MG",SUMPRODUCT(Expenses!MX$20:MX$24,$I147:$I151)*$F147,MAX((Expenses!MX$20-$K147/12)*$J147*$F147,0)+MAX((Expenses!MX$21-$K148/12)*$J148*$F147,0)+MAX((Expenses!MX$22-$K149/12)*$J149*$F147,0)+MAX((Expenses!MX$23-$K150/12)*$J150*$F147,0)+MAX((Expenses!MX$24-$K151/12)*$J151*$F147,0)))),0)</f>
        <v>0</v>
      </c>
      <c r="NA313" s="154">
        <f>IF(AND(NA$165&lt;=$E147,NA$165&gt;=EOMONTH($D147,0)),IF($G147="NNN",SUM(Expenses!MY$20:MY$24)*$F147,IF($G147="FSG",0,IF($G147="MG",SUMPRODUCT(Expenses!MY$20:MY$24,$I147:$I151)*$F147,MAX((Expenses!MY$20-$K147/12)*$J147*$F147,0)+MAX((Expenses!MY$21-$K148/12)*$J148*$F147,0)+MAX((Expenses!MY$22-$K149/12)*$J149*$F147,0)+MAX((Expenses!MY$23-$K150/12)*$J150*$F147,0)+MAX((Expenses!MY$24-$K151/12)*$J151*$F147,0)))),0)</f>
        <v>0</v>
      </c>
      <c r="NB313" s="154">
        <f>IF(AND(NB$165&lt;=$E147,NB$165&gt;=EOMONTH($D147,0)),IF($G147="NNN",SUM(Expenses!MZ$20:MZ$24)*$F147,IF($G147="FSG",0,IF($G147="MG",SUMPRODUCT(Expenses!MZ$20:MZ$24,$I147:$I151)*$F147,MAX((Expenses!MZ$20-$K147/12)*$J147*$F147,0)+MAX((Expenses!MZ$21-$K148/12)*$J148*$F147,0)+MAX((Expenses!MZ$22-$K149/12)*$J149*$F147,0)+MAX((Expenses!MZ$23-$K150/12)*$J150*$F147,0)+MAX((Expenses!MZ$24-$K151/12)*$J151*$F147,0)))),0)</f>
        <v>0</v>
      </c>
      <c r="NC313" s="154">
        <f>IF(AND(NC$165&lt;=$E147,NC$165&gt;=EOMONTH($D147,0)),IF($G147="NNN",SUM(Expenses!NA$20:NA$24)*$F147,IF($G147="FSG",0,IF($G147="MG",SUMPRODUCT(Expenses!NA$20:NA$24,$I147:$I151)*$F147,MAX((Expenses!NA$20-$K147/12)*$J147*$F147,0)+MAX((Expenses!NA$21-$K148/12)*$J148*$F147,0)+MAX((Expenses!NA$22-$K149/12)*$J149*$F147,0)+MAX((Expenses!NA$23-$K150/12)*$J150*$F147,0)+MAX((Expenses!NA$24-$K151/12)*$J151*$F147,0)))),0)</f>
        <v>0</v>
      </c>
      <c r="ND313" s="154">
        <f>IF(AND(ND$165&lt;=$E147,ND$165&gt;=EOMONTH($D147,0)),IF($G147="NNN",SUM(Expenses!NB$20:NB$24)*$F147,IF($G147="FSG",0,IF($G147="MG",SUMPRODUCT(Expenses!NB$20:NB$24,$I147:$I151)*$F147,MAX((Expenses!NB$20-$K147/12)*$J147*$F147,0)+MAX((Expenses!NB$21-$K148/12)*$J148*$F147,0)+MAX((Expenses!NB$22-$K149/12)*$J149*$F147,0)+MAX((Expenses!NB$23-$K150/12)*$J150*$F147,0)+MAX((Expenses!NB$24-$K151/12)*$J151*$F147,0)))),0)</f>
        <v>0</v>
      </c>
      <c r="NE313" s="154">
        <f>IF(AND(NE$165&lt;=$E147,NE$165&gt;=EOMONTH($D147,0)),IF($G147="NNN",SUM(Expenses!NC$20:NC$24)*$F147,IF($G147="FSG",0,IF($G147="MG",SUMPRODUCT(Expenses!NC$20:NC$24,$I147:$I151)*$F147,MAX((Expenses!NC$20-$K147/12)*$J147*$F147,0)+MAX((Expenses!NC$21-$K148/12)*$J148*$F147,0)+MAX((Expenses!NC$22-$K149/12)*$J149*$F147,0)+MAX((Expenses!NC$23-$K150/12)*$J150*$F147,0)+MAX((Expenses!NC$24-$K151/12)*$J151*$F147,0)))),0)</f>
        <v>0</v>
      </c>
      <c r="NF313" s="154">
        <f>IF(AND(NF$165&lt;=$E147,NF$165&gt;=EOMONTH($D147,0)),IF($G147="NNN",SUM(Expenses!ND$20:ND$24)*$F147,IF($G147="FSG",0,IF($G147="MG",SUMPRODUCT(Expenses!ND$20:ND$24,$I147:$I151)*$F147,MAX((Expenses!ND$20-$K147/12)*$J147*$F147,0)+MAX((Expenses!ND$21-$K148/12)*$J148*$F147,0)+MAX((Expenses!ND$22-$K149/12)*$J149*$F147,0)+MAX((Expenses!ND$23-$K150/12)*$J150*$F147,0)+MAX((Expenses!ND$24-$K151/12)*$J151*$F147,0)))),0)</f>
        <v>0</v>
      </c>
      <c r="NG313" s="154">
        <f>IF(AND(NG$165&lt;=$E147,NG$165&gt;=EOMONTH($D147,0)),IF($G147="NNN",SUM(Expenses!NE$20:NE$24)*$F147,IF($G147="FSG",0,IF($G147="MG",SUMPRODUCT(Expenses!NE$20:NE$24,$I147:$I151)*$F147,MAX((Expenses!NE$20-$K147/12)*$J147*$F147,0)+MAX((Expenses!NE$21-$K148/12)*$J148*$F147,0)+MAX((Expenses!NE$22-$K149/12)*$J149*$F147,0)+MAX((Expenses!NE$23-$K150/12)*$J150*$F147,0)+MAX((Expenses!NE$24-$K151/12)*$J151*$F147,0)))),0)</f>
        <v>0</v>
      </c>
      <c r="NH313" s="154">
        <f>IF(AND(NH$165&lt;=$E147,NH$165&gt;=EOMONTH($D147,0)),IF($G147="NNN",SUM(Expenses!NF$20:NF$24)*$F147,IF($G147="FSG",0,IF($G147="MG",SUMPRODUCT(Expenses!NF$20:NF$24,$I147:$I151)*$F147,MAX((Expenses!NF$20-$K147/12)*$J147*$F147,0)+MAX((Expenses!NF$21-$K148/12)*$J148*$F147,0)+MAX((Expenses!NF$22-$K149/12)*$J149*$F147,0)+MAX((Expenses!NF$23-$K150/12)*$J150*$F147,0)+MAX((Expenses!NF$24-$K151/12)*$J151*$F147,0)))),0)</f>
        <v>0</v>
      </c>
      <c r="NI313" s="154">
        <f>IF(AND(NI$165&lt;=$E147,NI$165&gt;=EOMONTH($D147,0)),IF($G147="NNN",SUM(Expenses!NG$20:NG$24)*$F147,IF($G147="FSG",0,IF($G147="MG",SUMPRODUCT(Expenses!NG$20:NG$24,$I147:$I151)*$F147,MAX((Expenses!NG$20-$K147/12)*$J147*$F147,0)+MAX((Expenses!NG$21-$K148/12)*$J148*$F147,0)+MAX((Expenses!NG$22-$K149/12)*$J149*$F147,0)+MAX((Expenses!NG$23-$K150/12)*$J150*$F147,0)+MAX((Expenses!NG$24-$K151/12)*$J151*$F147,0)))),0)</f>
        <v>0</v>
      </c>
      <c r="NJ313" s="154">
        <f>IF(AND(NJ$165&lt;=$E147,NJ$165&gt;=EOMONTH($D147,0)),IF($G147="NNN",SUM(Expenses!NH$20:NH$24)*$F147,IF($G147="FSG",0,IF($G147="MG",SUMPRODUCT(Expenses!NH$20:NH$24,$I147:$I151)*$F147,MAX((Expenses!NH$20-$K147/12)*$J147*$F147,0)+MAX((Expenses!NH$21-$K148/12)*$J148*$F147,0)+MAX((Expenses!NH$22-$K149/12)*$J149*$F147,0)+MAX((Expenses!NH$23-$K150/12)*$J150*$F147,0)+MAX((Expenses!NH$24-$K151/12)*$J151*$F147,0)))),0)</f>
        <v>0</v>
      </c>
      <c r="NK313" s="157">
        <f>IF(AND(NK$165&lt;=$E147,NK$165&gt;=EOMONTH($D147,0)),IF($G147="NNN",SUM(Expenses!NI$20:NI$24)*$F147,IF($G147="FSG",0,IF($G147="MG",SUMPRODUCT(Expenses!NI$20:NI$24,$I147:$I151)*$F147,MAX((Expenses!NI$20-$K147/12)*$J147*$F147,0)+MAX((Expenses!NI$21-$K148/12)*$J148*$F147,0)+MAX((Expenses!NI$22-$K149/12)*$J149*$F147,0)+MAX((Expenses!NI$23-$K150/12)*$J150*$F147,0)+MAX((Expenses!NI$24-$K151/12)*$J151*$F147,0)))),0)</f>
        <v>0</v>
      </c>
    </row>
    <row r="314" spans="1:375" x14ac:dyDescent="0.25">
      <c r="A314" s="156">
        <f t="shared" si="597"/>
        <v>0</v>
      </c>
      <c r="B314" s="48" t="s">
        <v>154</v>
      </c>
      <c r="C314" s="153" t="s">
        <v>140</v>
      </c>
      <c r="D314" s="154">
        <f>IF(OR($AL147=0,D$165&gt;$E147,D$165&lt;EOMONTH($D147,0)),0,IF(((($AJ147*((1+$AN147)^(D$163-1))/12))-(D312/$AM147))*$AM147&lt;0,0,((($AJ147*((1+$AN147)^(D$163-1))/12))-(D312/$AM147))*$AM147))</f>
        <v>0</v>
      </c>
      <c r="E314" s="154">
        <f t="shared" ref="E314:BP314" si="598">IF(OR($AL147=0,E$165&gt;$E147,E$165&lt;EOMONTH($D147,0)),0,IF(((($AJ147*((1+$AN147)^(E$163-1))/12))-(E312/$AM147))*$AM147&lt;0,0,((($AJ147*((1+$AN147)^(E$163-1))/12))-(E312/$AM147))*$AM147))</f>
        <v>0</v>
      </c>
      <c r="F314" s="154">
        <f t="shared" si="598"/>
        <v>0</v>
      </c>
      <c r="G314" s="154">
        <f t="shared" si="598"/>
        <v>0</v>
      </c>
      <c r="H314" s="154">
        <f t="shared" si="598"/>
        <v>0</v>
      </c>
      <c r="I314" s="154">
        <f t="shared" si="598"/>
        <v>0</v>
      </c>
      <c r="J314" s="154">
        <f t="shared" si="598"/>
        <v>0</v>
      </c>
      <c r="K314" s="154">
        <f t="shared" si="598"/>
        <v>0</v>
      </c>
      <c r="L314" s="154">
        <f t="shared" si="598"/>
        <v>0</v>
      </c>
      <c r="M314" s="154">
        <f t="shared" si="598"/>
        <v>0</v>
      </c>
      <c r="N314" s="154">
        <f t="shared" si="598"/>
        <v>0</v>
      </c>
      <c r="O314" s="154">
        <f t="shared" si="598"/>
        <v>0</v>
      </c>
      <c r="P314" s="154">
        <f t="shared" si="598"/>
        <v>0</v>
      </c>
      <c r="Q314" s="154">
        <f t="shared" si="598"/>
        <v>0</v>
      </c>
      <c r="R314" s="154">
        <f t="shared" si="598"/>
        <v>0</v>
      </c>
      <c r="S314" s="154">
        <f t="shared" si="598"/>
        <v>0</v>
      </c>
      <c r="T314" s="154">
        <f t="shared" si="598"/>
        <v>0</v>
      </c>
      <c r="U314" s="154">
        <f t="shared" si="598"/>
        <v>0</v>
      </c>
      <c r="V314" s="154">
        <f t="shared" si="598"/>
        <v>0</v>
      </c>
      <c r="W314" s="154">
        <f t="shared" si="598"/>
        <v>0</v>
      </c>
      <c r="X314" s="154">
        <f t="shared" si="598"/>
        <v>0</v>
      </c>
      <c r="Y314" s="154">
        <f t="shared" si="598"/>
        <v>0</v>
      </c>
      <c r="Z314" s="154">
        <f t="shared" si="598"/>
        <v>0</v>
      </c>
      <c r="AA314" s="154">
        <f t="shared" si="598"/>
        <v>0</v>
      </c>
      <c r="AB314" s="154">
        <f t="shared" si="598"/>
        <v>0</v>
      </c>
      <c r="AC314" s="154">
        <f t="shared" si="598"/>
        <v>0</v>
      </c>
      <c r="AD314" s="154">
        <f t="shared" si="598"/>
        <v>0</v>
      </c>
      <c r="AE314" s="154">
        <f t="shared" si="598"/>
        <v>0</v>
      </c>
      <c r="AF314" s="154">
        <f t="shared" si="598"/>
        <v>0</v>
      </c>
      <c r="AG314" s="154">
        <f t="shared" si="598"/>
        <v>0</v>
      </c>
      <c r="AH314" s="154">
        <f t="shared" si="598"/>
        <v>0</v>
      </c>
      <c r="AI314" s="154">
        <f t="shared" si="598"/>
        <v>0</v>
      </c>
      <c r="AJ314" s="154">
        <f t="shared" si="598"/>
        <v>0</v>
      </c>
      <c r="AK314" s="154">
        <f t="shared" si="598"/>
        <v>0</v>
      </c>
      <c r="AL314" s="154">
        <f t="shared" si="598"/>
        <v>0</v>
      </c>
      <c r="AM314" s="154">
        <f t="shared" si="598"/>
        <v>0</v>
      </c>
      <c r="AN314" s="154">
        <f t="shared" si="598"/>
        <v>0</v>
      </c>
      <c r="AO314" s="154">
        <f t="shared" si="598"/>
        <v>0</v>
      </c>
      <c r="AP314" s="154">
        <f t="shared" si="598"/>
        <v>0</v>
      </c>
      <c r="AQ314" s="154">
        <f t="shared" si="598"/>
        <v>0</v>
      </c>
      <c r="AR314" s="154">
        <f t="shared" si="598"/>
        <v>0</v>
      </c>
      <c r="AS314" s="154">
        <f t="shared" si="598"/>
        <v>0</v>
      </c>
      <c r="AT314" s="154">
        <f t="shared" si="598"/>
        <v>0</v>
      </c>
      <c r="AU314" s="154">
        <f t="shared" si="598"/>
        <v>0</v>
      </c>
      <c r="AV314" s="154">
        <f t="shared" si="598"/>
        <v>0</v>
      </c>
      <c r="AW314" s="154">
        <f t="shared" si="598"/>
        <v>0</v>
      </c>
      <c r="AX314" s="154">
        <f t="shared" si="598"/>
        <v>0</v>
      </c>
      <c r="AY314" s="154">
        <f t="shared" si="598"/>
        <v>0</v>
      </c>
      <c r="AZ314" s="154">
        <f t="shared" si="598"/>
        <v>0</v>
      </c>
      <c r="BA314" s="154">
        <f t="shared" si="598"/>
        <v>0</v>
      </c>
      <c r="BB314" s="154">
        <f t="shared" si="598"/>
        <v>0</v>
      </c>
      <c r="BC314" s="154">
        <f t="shared" si="598"/>
        <v>0</v>
      </c>
      <c r="BD314" s="154">
        <f t="shared" si="598"/>
        <v>0</v>
      </c>
      <c r="BE314" s="154">
        <f t="shared" si="598"/>
        <v>0</v>
      </c>
      <c r="BF314" s="154">
        <f t="shared" si="598"/>
        <v>0</v>
      </c>
      <c r="BG314" s="154">
        <f t="shared" si="598"/>
        <v>0</v>
      </c>
      <c r="BH314" s="154">
        <f t="shared" si="598"/>
        <v>0</v>
      </c>
      <c r="BI314" s="154">
        <f t="shared" si="598"/>
        <v>0</v>
      </c>
      <c r="BJ314" s="154">
        <f t="shared" si="598"/>
        <v>0</v>
      </c>
      <c r="BK314" s="154">
        <f t="shared" si="598"/>
        <v>0</v>
      </c>
      <c r="BL314" s="154">
        <f t="shared" si="598"/>
        <v>0</v>
      </c>
      <c r="BM314" s="154">
        <f t="shared" si="598"/>
        <v>0</v>
      </c>
      <c r="BN314" s="154">
        <f t="shared" si="598"/>
        <v>0</v>
      </c>
      <c r="BO314" s="154">
        <f t="shared" si="598"/>
        <v>0</v>
      </c>
      <c r="BP314" s="154">
        <f t="shared" si="598"/>
        <v>0</v>
      </c>
      <c r="BQ314" s="154">
        <f t="shared" ref="BQ314:EB314" si="599">IF(OR($AL147=0,BQ$165&gt;$E147,BQ$165&lt;EOMONTH($D147,0)),0,IF(((($AJ147*((1+$AN147)^(BQ$163-1))/12))-(BQ312/$AM147))*$AM147&lt;0,0,((($AJ147*((1+$AN147)^(BQ$163-1))/12))-(BQ312/$AM147))*$AM147))</f>
        <v>0</v>
      </c>
      <c r="BR314" s="154">
        <f t="shared" si="599"/>
        <v>0</v>
      </c>
      <c r="BS314" s="154">
        <f t="shared" si="599"/>
        <v>0</v>
      </c>
      <c r="BT314" s="154">
        <f t="shared" si="599"/>
        <v>0</v>
      </c>
      <c r="BU314" s="154">
        <f t="shared" si="599"/>
        <v>0</v>
      </c>
      <c r="BV314" s="154">
        <f t="shared" si="599"/>
        <v>0</v>
      </c>
      <c r="BW314" s="154">
        <f t="shared" si="599"/>
        <v>0</v>
      </c>
      <c r="BX314" s="154">
        <f t="shared" si="599"/>
        <v>0</v>
      </c>
      <c r="BY314" s="154">
        <f t="shared" si="599"/>
        <v>0</v>
      </c>
      <c r="BZ314" s="154">
        <f t="shared" si="599"/>
        <v>0</v>
      </c>
      <c r="CA314" s="154">
        <f t="shared" si="599"/>
        <v>0</v>
      </c>
      <c r="CB314" s="154">
        <f t="shared" si="599"/>
        <v>0</v>
      </c>
      <c r="CC314" s="154">
        <f t="shared" si="599"/>
        <v>0</v>
      </c>
      <c r="CD314" s="154">
        <f t="shared" si="599"/>
        <v>0</v>
      </c>
      <c r="CE314" s="154">
        <f t="shared" si="599"/>
        <v>0</v>
      </c>
      <c r="CF314" s="154">
        <f t="shared" si="599"/>
        <v>0</v>
      </c>
      <c r="CG314" s="154">
        <f t="shared" si="599"/>
        <v>0</v>
      </c>
      <c r="CH314" s="154">
        <f t="shared" si="599"/>
        <v>0</v>
      </c>
      <c r="CI314" s="154">
        <f t="shared" si="599"/>
        <v>0</v>
      </c>
      <c r="CJ314" s="154">
        <f t="shared" si="599"/>
        <v>0</v>
      </c>
      <c r="CK314" s="154">
        <f t="shared" si="599"/>
        <v>0</v>
      </c>
      <c r="CL314" s="154">
        <f t="shared" si="599"/>
        <v>0</v>
      </c>
      <c r="CM314" s="154">
        <f t="shared" si="599"/>
        <v>0</v>
      </c>
      <c r="CN314" s="154">
        <f t="shared" si="599"/>
        <v>0</v>
      </c>
      <c r="CO314" s="154">
        <f t="shared" si="599"/>
        <v>0</v>
      </c>
      <c r="CP314" s="154">
        <f t="shared" si="599"/>
        <v>0</v>
      </c>
      <c r="CQ314" s="154">
        <f t="shared" si="599"/>
        <v>0</v>
      </c>
      <c r="CR314" s="154">
        <f t="shared" si="599"/>
        <v>0</v>
      </c>
      <c r="CS314" s="154">
        <f t="shared" si="599"/>
        <v>0</v>
      </c>
      <c r="CT314" s="154">
        <f t="shared" si="599"/>
        <v>0</v>
      </c>
      <c r="CU314" s="154">
        <f t="shared" si="599"/>
        <v>0</v>
      </c>
      <c r="CV314" s="154">
        <f t="shared" si="599"/>
        <v>0</v>
      </c>
      <c r="CW314" s="154">
        <f t="shared" si="599"/>
        <v>0</v>
      </c>
      <c r="CX314" s="154">
        <f t="shared" si="599"/>
        <v>0</v>
      </c>
      <c r="CY314" s="154">
        <f t="shared" si="599"/>
        <v>0</v>
      </c>
      <c r="CZ314" s="154">
        <f t="shared" si="599"/>
        <v>0</v>
      </c>
      <c r="DA314" s="154">
        <f t="shared" si="599"/>
        <v>0</v>
      </c>
      <c r="DB314" s="154">
        <f t="shared" si="599"/>
        <v>0</v>
      </c>
      <c r="DC314" s="154">
        <f t="shared" si="599"/>
        <v>0</v>
      </c>
      <c r="DD314" s="154">
        <f t="shared" si="599"/>
        <v>0</v>
      </c>
      <c r="DE314" s="154">
        <f t="shared" si="599"/>
        <v>0</v>
      </c>
      <c r="DF314" s="154">
        <f t="shared" si="599"/>
        <v>0</v>
      </c>
      <c r="DG314" s="154">
        <f t="shared" si="599"/>
        <v>0</v>
      </c>
      <c r="DH314" s="154">
        <f t="shared" si="599"/>
        <v>0</v>
      </c>
      <c r="DI314" s="154">
        <f t="shared" si="599"/>
        <v>0</v>
      </c>
      <c r="DJ314" s="154">
        <f t="shared" si="599"/>
        <v>0</v>
      </c>
      <c r="DK314" s="154">
        <f t="shared" si="599"/>
        <v>0</v>
      </c>
      <c r="DL314" s="154">
        <f t="shared" si="599"/>
        <v>0</v>
      </c>
      <c r="DM314" s="154">
        <f t="shared" si="599"/>
        <v>0</v>
      </c>
      <c r="DN314" s="154">
        <f t="shared" si="599"/>
        <v>0</v>
      </c>
      <c r="DO314" s="154">
        <f t="shared" si="599"/>
        <v>0</v>
      </c>
      <c r="DP314" s="154">
        <f t="shared" si="599"/>
        <v>0</v>
      </c>
      <c r="DQ314" s="154">
        <f t="shared" si="599"/>
        <v>0</v>
      </c>
      <c r="DR314" s="154">
        <f t="shared" si="599"/>
        <v>0</v>
      </c>
      <c r="DS314" s="154">
        <f t="shared" si="599"/>
        <v>0</v>
      </c>
      <c r="DT314" s="154">
        <f t="shared" si="599"/>
        <v>0</v>
      </c>
      <c r="DU314" s="154">
        <f t="shared" si="599"/>
        <v>0</v>
      </c>
      <c r="DV314" s="154">
        <f t="shared" si="599"/>
        <v>0</v>
      </c>
      <c r="DW314" s="154">
        <f t="shared" si="599"/>
        <v>0</v>
      </c>
      <c r="DX314" s="154">
        <f t="shared" si="599"/>
        <v>0</v>
      </c>
      <c r="DY314" s="154">
        <f t="shared" si="599"/>
        <v>0</v>
      </c>
      <c r="DZ314" s="154">
        <f t="shared" si="599"/>
        <v>0</v>
      </c>
      <c r="EA314" s="154">
        <f t="shared" si="599"/>
        <v>0</v>
      </c>
      <c r="EB314" s="154">
        <f t="shared" si="599"/>
        <v>0</v>
      </c>
      <c r="EC314" s="154">
        <f t="shared" ref="EC314:GN314" si="600">IF(OR($AL147=0,EC$165&gt;$E147,EC$165&lt;EOMONTH($D147,0)),0,IF(((($AJ147*((1+$AN147)^(EC$163-1))/12))-(EC312/$AM147))*$AM147&lt;0,0,((($AJ147*((1+$AN147)^(EC$163-1))/12))-(EC312/$AM147))*$AM147))</f>
        <v>0</v>
      </c>
      <c r="ED314" s="154">
        <f t="shared" si="600"/>
        <v>0</v>
      </c>
      <c r="EE314" s="154">
        <f t="shared" si="600"/>
        <v>0</v>
      </c>
      <c r="EF314" s="154">
        <f t="shared" si="600"/>
        <v>0</v>
      </c>
      <c r="EG314" s="154">
        <f t="shared" si="600"/>
        <v>0</v>
      </c>
      <c r="EH314" s="154">
        <f t="shared" si="600"/>
        <v>0</v>
      </c>
      <c r="EI314" s="154">
        <f t="shared" si="600"/>
        <v>0</v>
      </c>
      <c r="EJ314" s="154">
        <f t="shared" si="600"/>
        <v>0</v>
      </c>
      <c r="EK314" s="154">
        <f t="shared" si="600"/>
        <v>0</v>
      </c>
      <c r="EL314" s="154">
        <f t="shared" si="600"/>
        <v>0</v>
      </c>
      <c r="EM314" s="154">
        <f t="shared" si="600"/>
        <v>0</v>
      </c>
      <c r="EN314" s="154">
        <f t="shared" si="600"/>
        <v>0</v>
      </c>
      <c r="EO314" s="154">
        <f t="shared" si="600"/>
        <v>0</v>
      </c>
      <c r="EP314" s="154">
        <f t="shared" si="600"/>
        <v>0</v>
      </c>
      <c r="EQ314" s="154">
        <f t="shared" si="600"/>
        <v>0</v>
      </c>
      <c r="ER314" s="154">
        <f t="shared" si="600"/>
        <v>0</v>
      </c>
      <c r="ES314" s="154">
        <f t="shared" si="600"/>
        <v>0</v>
      </c>
      <c r="ET314" s="154">
        <f t="shared" si="600"/>
        <v>0</v>
      </c>
      <c r="EU314" s="154">
        <f t="shared" si="600"/>
        <v>0</v>
      </c>
      <c r="EV314" s="154">
        <f t="shared" si="600"/>
        <v>0</v>
      </c>
      <c r="EW314" s="154">
        <f t="shared" si="600"/>
        <v>0</v>
      </c>
      <c r="EX314" s="154">
        <f t="shared" si="600"/>
        <v>0</v>
      </c>
      <c r="EY314" s="154">
        <f t="shared" si="600"/>
        <v>0</v>
      </c>
      <c r="EZ314" s="154">
        <f t="shared" si="600"/>
        <v>0</v>
      </c>
      <c r="FA314" s="154">
        <f t="shared" si="600"/>
        <v>0</v>
      </c>
      <c r="FB314" s="154">
        <f t="shared" si="600"/>
        <v>0</v>
      </c>
      <c r="FC314" s="154">
        <f t="shared" si="600"/>
        <v>0</v>
      </c>
      <c r="FD314" s="154">
        <f t="shared" si="600"/>
        <v>0</v>
      </c>
      <c r="FE314" s="154">
        <f t="shared" si="600"/>
        <v>0</v>
      </c>
      <c r="FF314" s="154">
        <f t="shared" si="600"/>
        <v>0</v>
      </c>
      <c r="FG314" s="154">
        <f t="shared" si="600"/>
        <v>0</v>
      </c>
      <c r="FH314" s="154">
        <f t="shared" si="600"/>
        <v>0</v>
      </c>
      <c r="FI314" s="154">
        <f t="shared" si="600"/>
        <v>0</v>
      </c>
      <c r="FJ314" s="154">
        <f t="shared" si="600"/>
        <v>0</v>
      </c>
      <c r="FK314" s="154">
        <f t="shared" si="600"/>
        <v>0</v>
      </c>
      <c r="FL314" s="154">
        <f t="shared" si="600"/>
        <v>0</v>
      </c>
      <c r="FM314" s="154">
        <f t="shared" si="600"/>
        <v>0</v>
      </c>
      <c r="FN314" s="154">
        <f t="shared" si="600"/>
        <v>0</v>
      </c>
      <c r="FO314" s="154">
        <f t="shared" si="600"/>
        <v>0</v>
      </c>
      <c r="FP314" s="154">
        <f t="shared" si="600"/>
        <v>0</v>
      </c>
      <c r="FQ314" s="154">
        <f t="shared" si="600"/>
        <v>0</v>
      </c>
      <c r="FR314" s="154">
        <f t="shared" si="600"/>
        <v>0</v>
      </c>
      <c r="FS314" s="154">
        <f t="shared" si="600"/>
        <v>0</v>
      </c>
      <c r="FT314" s="154">
        <f t="shared" si="600"/>
        <v>0</v>
      </c>
      <c r="FU314" s="154">
        <f t="shared" si="600"/>
        <v>0</v>
      </c>
      <c r="FV314" s="154">
        <f t="shared" si="600"/>
        <v>0</v>
      </c>
      <c r="FW314" s="154">
        <f t="shared" si="600"/>
        <v>0</v>
      </c>
      <c r="FX314" s="154">
        <f t="shared" si="600"/>
        <v>0</v>
      </c>
      <c r="FY314" s="154">
        <f t="shared" si="600"/>
        <v>0</v>
      </c>
      <c r="FZ314" s="154">
        <f t="shared" si="600"/>
        <v>0</v>
      </c>
      <c r="GA314" s="154">
        <f t="shared" si="600"/>
        <v>0</v>
      </c>
      <c r="GB314" s="154">
        <f t="shared" si="600"/>
        <v>0</v>
      </c>
      <c r="GC314" s="154">
        <f t="shared" si="600"/>
        <v>0</v>
      </c>
      <c r="GD314" s="154">
        <f t="shared" si="600"/>
        <v>0</v>
      </c>
      <c r="GE314" s="154">
        <f t="shared" si="600"/>
        <v>0</v>
      </c>
      <c r="GF314" s="154">
        <f t="shared" si="600"/>
        <v>0</v>
      </c>
      <c r="GG314" s="154">
        <f t="shared" si="600"/>
        <v>0</v>
      </c>
      <c r="GH314" s="154">
        <f t="shared" si="600"/>
        <v>0</v>
      </c>
      <c r="GI314" s="154">
        <f t="shared" si="600"/>
        <v>0</v>
      </c>
      <c r="GJ314" s="154">
        <f t="shared" si="600"/>
        <v>0</v>
      </c>
      <c r="GK314" s="154">
        <f t="shared" si="600"/>
        <v>0</v>
      </c>
      <c r="GL314" s="154">
        <f t="shared" si="600"/>
        <v>0</v>
      </c>
      <c r="GM314" s="154">
        <f t="shared" si="600"/>
        <v>0</v>
      </c>
      <c r="GN314" s="154">
        <f t="shared" si="600"/>
        <v>0</v>
      </c>
      <c r="GO314" s="154">
        <f t="shared" ref="GO314:IZ314" si="601">IF(OR($AL147=0,GO$165&gt;$E147,GO$165&lt;EOMONTH($D147,0)),0,IF(((($AJ147*((1+$AN147)^(GO$163-1))/12))-(GO312/$AM147))*$AM147&lt;0,0,((($AJ147*((1+$AN147)^(GO$163-1))/12))-(GO312/$AM147))*$AM147))</f>
        <v>0</v>
      </c>
      <c r="GP314" s="154">
        <f t="shared" si="601"/>
        <v>0</v>
      </c>
      <c r="GQ314" s="154">
        <f t="shared" si="601"/>
        <v>0</v>
      </c>
      <c r="GR314" s="154">
        <f t="shared" si="601"/>
        <v>0</v>
      </c>
      <c r="GS314" s="154">
        <f t="shared" si="601"/>
        <v>0</v>
      </c>
      <c r="GT314" s="154">
        <f t="shared" si="601"/>
        <v>0</v>
      </c>
      <c r="GU314" s="154">
        <f t="shared" si="601"/>
        <v>0</v>
      </c>
      <c r="GV314" s="154">
        <f t="shared" si="601"/>
        <v>0</v>
      </c>
      <c r="GW314" s="154">
        <f t="shared" si="601"/>
        <v>0</v>
      </c>
      <c r="GX314" s="154">
        <f t="shared" si="601"/>
        <v>0</v>
      </c>
      <c r="GY314" s="154">
        <f t="shared" si="601"/>
        <v>0</v>
      </c>
      <c r="GZ314" s="154">
        <f t="shared" si="601"/>
        <v>0</v>
      </c>
      <c r="HA314" s="154">
        <f t="shared" si="601"/>
        <v>0</v>
      </c>
      <c r="HB314" s="154">
        <f t="shared" si="601"/>
        <v>0</v>
      </c>
      <c r="HC314" s="154">
        <f t="shared" si="601"/>
        <v>0</v>
      </c>
      <c r="HD314" s="154">
        <f t="shared" si="601"/>
        <v>0</v>
      </c>
      <c r="HE314" s="154">
        <f t="shared" si="601"/>
        <v>0</v>
      </c>
      <c r="HF314" s="154">
        <f t="shared" si="601"/>
        <v>0</v>
      </c>
      <c r="HG314" s="154">
        <f t="shared" si="601"/>
        <v>0</v>
      </c>
      <c r="HH314" s="154">
        <f t="shared" si="601"/>
        <v>0</v>
      </c>
      <c r="HI314" s="154">
        <f t="shared" si="601"/>
        <v>0</v>
      </c>
      <c r="HJ314" s="154">
        <f t="shared" si="601"/>
        <v>0</v>
      </c>
      <c r="HK314" s="154">
        <f t="shared" si="601"/>
        <v>0</v>
      </c>
      <c r="HL314" s="154">
        <f t="shared" si="601"/>
        <v>0</v>
      </c>
      <c r="HM314" s="154">
        <f t="shared" si="601"/>
        <v>0</v>
      </c>
      <c r="HN314" s="154">
        <f t="shared" si="601"/>
        <v>0</v>
      </c>
      <c r="HO314" s="154">
        <f t="shared" si="601"/>
        <v>0</v>
      </c>
      <c r="HP314" s="154">
        <f t="shared" si="601"/>
        <v>0</v>
      </c>
      <c r="HQ314" s="154">
        <f t="shared" si="601"/>
        <v>0</v>
      </c>
      <c r="HR314" s="154">
        <f t="shared" si="601"/>
        <v>0</v>
      </c>
      <c r="HS314" s="154">
        <f t="shared" si="601"/>
        <v>0</v>
      </c>
      <c r="HT314" s="154">
        <f t="shared" si="601"/>
        <v>0</v>
      </c>
      <c r="HU314" s="154">
        <f t="shared" si="601"/>
        <v>0</v>
      </c>
      <c r="HV314" s="154">
        <f t="shared" si="601"/>
        <v>0</v>
      </c>
      <c r="HW314" s="154">
        <f t="shared" si="601"/>
        <v>0</v>
      </c>
      <c r="HX314" s="154">
        <f t="shared" si="601"/>
        <v>0</v>
      </c>
      <c r="HY314" s="154">
        <f t="shared" si="601"/>
        <v>0</v>
      </c>
      <c r="HZ314" s="154">
        <f t="shared" si="601"/>
        <v>0</v>
      </c>
      <c r="IA314" s="154">
        <f t="shared" si="601"/>
        <v>0</v>
      </c>
      <c r="IB314" s="154">
        <f t="shared" si="601"/>
        <v>0</v>
      </c>
      <c r="IC314" s="154">
        <f t="shared" si="601"/>
        <v>0</v>
      </c>
      <c r="ID314" s="154">
        <f t="shared" si="601"/>
        <v>0</v>
      </c>
      <c r="IE314" s="154">
        <f t="shared" si="601"/>
        <v>0</v>
      </c>
      <c r="IF314" s="154">
        <f t="shared" si="601"/>
        <v>0</v>
      </c>
      <c r="IG314" s="154">
        <f t="shared" si="601"/>
        <v>0</v>
      </c>
      <c r="IH314" s="154">
        <f t="shared" si="601"/>
        <v>0</v>
      </c>
      <c r="II314" s="154">
        <f t="shared" si="601"/>
        <v>0</v>
      </c>
      <c r="IJ314" s="154">
        <f t="shared" si="601"/>
        <v>0</v>
      </c>
      <c r="IK314" s="154">
        <f t="shared" si="601"/>
        <v>0</v>
      </c>
      <c r="IL314" s="154">
        <f t="shared" si="601"/>
        <v>0</v>
      </c>
      <c r="IM314" s="154">
        <f t="shared" si="601"/>
        <v>0</v>
      </c>
      <c r="IN314" s="154">
        <f t="shared" si="601"/>
        <v>0</v>
      </c>
      <c r="IO314" s="154">
        <f t="shared" si="601"/>
        <v>0</v>
      </c>
      <c r="IP314" s="154">
        <f t="shared" si="601"/>
        <v>0</v>
      </c>
      <c r="IQ314" s="154">
        <f t="shared" si="601"/>
        <v>0</v>
      </c>
      <c r="IR314" s="154">
        <f t="shared" si="601"/>
        <v>0</v>
      </c>
      <c r="IS314" s="154">
        <f t="shared" si="601"/>
        <v>0</v>
      </c>
      <c r="IT314" s="154">
        <f t="shared" si="601"/>
        <v>0</v>
      </c>
      <c r="IU314" s="154">
        <f t="shared" si="601"/>
        <v>0</v>
      </c>
      <c r="IV314" s="154">
        <f t="shared" si="601"/>
        <v>0</v>
      </c>
      <c r="IW314" s="154">
        <f t="shared" si="601"/>
        <v>0</v>
      </c>
      <c r="IX314" s="154">
        <f t="shared" si="601"/>
        <v>0</v>
      </c>
      <c r="IY314" s="154">
        <f t="shared" si="601"/>
        <v>0</v>
      </c>
      <c r="IZ314" s="154">
        <f t="shared" si="601"/>
        <v>0</v>
      </c>
      <c r="JA314" s="154">
        <f t="shared" ref="JA314:LL314" si="602">IF(OR($AL147=0,JA$165&gt;$E147,JA$165&lt;EOMONTH($D147,0)),0,IF(((($AJ147*((1+$AN147)^(JA$163-1))/12))-(JA312/$AM147))*$AM147&lt;0,0,((($AJ147*((1+$AN147)^(JA$163-1))/12))-(JA312/$AM147))*$AM147))</f>
        <v>0</v>
      </c>
      <c r="JB314" s="154">
        <f t="shared" si="602"/>
        <v>0</v>
      </c>
      <c r="JC314" s="154">
        <f t="shared" si="602"/>
        <v>0</v>
      </c>
      <c r="JD314" s="154">
        <f t="shared" si="602"/>
        <v>0</v>
      </c>
      <c r="JE314" s="154">
        <f t="shared" si="602"/>
        <v>0</v>
      </c>
      <c r="JF314" s="154">
        <f t="shared" si="602"/>
        <v>0</v>
      </c>
      <c r="JG314" s="154">
        <f t="shared" si="602"/>
        <v>0</v>
      </c>
      <c r="JH314" s="154">
        <f t="shared" si="602"/>
        <v>0</v>
      </c>
      <c r="JI314" s="154">
        <f t="shared" si="602"/>
        <v>0</v>
      </c>
      <c r="JJ314" s="154">
        <f t="shared" si="602"/>
        <v>0</v>
      </c>
      <c r="JK314" s="154">
        <f t="shared" si="602"/>
        <v>0</v>
      </c>
      <c r="JL314" s="154">
        <f t="shared" si="602"/>
        <v>0</v>
      </c>
      <c r="JM314" s="154">
        <f t="shared" si="602"/>
        <v>0</v>
      </c>
      <c r="JN314" s="154">
        <f t="shared" si="602"/>
        <v>0</v>
      </c>
      <c r="JO314" s="154">
        <f t="shared" si="602"/>
        <v>0</v>
      </c>
      <c r="JP314" s="154">
        <f t="shared" si="602"/>
        <v>0</v>
      </c>
      <c r="JQ314" s="154">
        <f t="shared" si="602"/>
        <v>0</v>
      </c>
      <c r="JR314" s="154">
        <f t="shared" si="602"/>
        <v>0</v>
      </c>
      <c r="JS314" s="154">
        <f t="shared" si="602"/>
        <v>0</v>
      </c>
      <c r="JT314" s="154">
        <f t="shared" si="602"/>
        <v>0</v>
      </c>
      <c r="JU314" s="154">
        <f t="shared" si="602"/>
        <v>0</v>
      </c>
      <c r="JV314" s="154">
        <f t="shared" si="602"/>
        <v>0</v>
      </c>
      <c r="JW314" s="154">
        <f t="shared" si="602"/>
        <v>0</v>
      </c>
      <c r="JX314" s="154">
        <f t="shared" si="602"/>
        <v>0</v>
      </c>
      <c r="JY314" s="154">
        <f t="shared" si="602"/>
        <v>0</v>
      </c>
      <c r="JZ314" s="154">
        <f t="shared" si="602"/>
        <v>0</v>
      </c>
      <c r="KA314" s="154">
        <f t="shared" si="602"/>
        <v>0</v>
      </c>
      <c r="KB314" s="154">
        <f t="shared" si="602"/>
        <v>0</v>
      </c>
      <c r="KC314" s="154">
        <f t="shared" si="602"/>
        <v>0</v>
      </c>
      <c r="KD314" s="154">
        <f t="shared" si="602"/>
        <v>0</v>
      </c>
      <c r="KE314" s="154">
        <f t="shared" si="602"/>
        <v>0</v>
      </c>
      <c r="KF314" s="154">
        <f t="shared" si="602"/>
        <v>0</v>
      </c>
      <c r="KG314" s="154">
        <f t="shared" si="602"/>
        <v>0</v>
      </c>
      <c r="KH314" s="154">
        <f t="shared" si="602"/>
        <v>0</v>
      </c>
      <c r="KI314" s="154">
        <f t="shared" si="602"/>
        <v>0</v>
      </c>
      <c r="KJ314" s="154">
        <f t="shared" si="602"/>
        <v>0</v>
      </c>
      <c r="KK314" s="154">
        <f t="shared" si="602"/>
        <v>0</v>
      </c>
      <c r="KL314" s="154">
        <f t="shared" si="602"/>
        <v>0</v>
      </c>
      <c r="KM314" s="154">
        <f t="shared" si="602"/>
        <v>0</v>
      </c>
      <c r="KN314" s="154">
        <f t="shared" si="602"/>
        <v>0</v>
      </c>
      <c r="KO314" s="154">
        <f t="shared" si="602"/>
        <v>0</v>
      </c>
      <c r="KP314" s="154">
        <f t="shared" si="602"/>
        <v>0</v>
      </c>
      <c r="KQ314" s="154">
        <f t="shared" si="602"/>
        <v>0</v>
      </c>
      <c r="KR314" s="154">
        <f t="shared" si="602"/>
        <v>0</v>
      </c>
      <c r="KS314" s="154">
        <f t="shared" si="602"/>
        <v>0</v>
      </c>
      <c r="KT314" s="154">
        <f t="shared" si="602"/>
        <v>0</v>
      </c>
      <c r="KU314" s="154">
        <f t="shared" si="602"/>
        <v>0</v>
      </c>
      <c r="KV314" s="154">
        <f t="shared" si="602"/>
        <v>0</v>
      </c>
      <c r="KW314" s="154">
        <f t="shared" si="602"/>
        <v>0</v>
      </c>
      <c r="KX314" s="154">
        <f t="shared" si="602"/>
        <v>0</v>
      </c>
      <c r="KY314" s="154">
        <f t="shared" si="602"/>
        <v>0</v>
      </c>
      <c r="KZ314" s="154">
        <f t="shared" si="602"/>
        <v>0</v>
      </c>
      <c r="LA314" s="154">
        <f t="shared" si="602"/>
        <v>0</v>
      </c>
      <c r="LB314" s="154">
        <f t="shared" si="602"/>
        <v>0</v>
      </c>
      <c r="LC314" s="154">
        <f t="shared" si="602"/>
        <v>0</v>
      </c>
      <c r="LD314" s="154">
        <f t="shared" si="602"/>
        <v>0</v>
      </c>
      <c r="LE314" s="154">
        <f t="shared" si="602"/>
        <v>0</v>
      </c>
      <c r="LF314" s="154">
        <f t="shared" si="602"/>
        <v>0</v>
      </c>
      <c r="LG314" s="154">
        <f t="shared" si="602"/>
        <v>0</v>
      </c>
      <c r="LH314" s="154">
        <f t="shared" si="602"/>
        <v>0</v>
      </c>
      <c r="LI314" s="154">
        <f t="shared" si="602"/>
        <v>0</v>
      </c>
      <c r="LJ314" s="154">
        <f t="shared" si="602"/>
        <v>0</v>
      </c>
      <c r="LK314" s="154">
        <f t="shared" si="602"/>
        <v>0</v>
      </c>
      <c r="LL314" s="154">
        <f t="shared" si="602"/>
        <v>0</v>
      </c>
      <c r="LM314" s="154">
        <f t="shared" ref="LM314:NK314" si="603">IF(OR($AL147=0,LM$165&gt;$E147,LM$165&lt;EOMONTH($D147,0)),0,IF(((($AJ147*((1+$AN147)^(LM$163-1))/12))-(LM312/$AM147))*$AM147&lt;0,0,((($AJ147*((1+$AN147)^(LM$163-1))/12))-(LM312/$AM147))*$AM147))</f>
        <v>0</v>
      </c>
      <c r="LN314" s="154">
        <f t="shared" si="603"/>
        <v>0</v>
      </c>
      <c r="LO314" s="154">
        <f t="shared" si="603"/>
        <v>0</v>
      </c>
      <c r="LP314" s="154">
        <f t="shared" si="603"/>
        <v>0</v>
      </c>
      <c r="LQ314" s="154">
        <f t="shared" si="603"/>
        <v>0</v>
      </c>
      <c r="LR314" s="154">
        <f t="shared" si="603"/>
        <v>0</v>
      </c>
      <c r="LS314" s="154">
        <f t="shared" si="603"/>
        <v>0</v>
      </c>
      <c r="LT314" s="154">
        <f t="shared" si="603"/>
        <v>0</v>
      </c>
      <c r="LU314" s="154">
        <f t="shared" si="603"/>
        <v>0</v>
      </c>
      <c r="LV314" s="154">
        <f t="shared" si="603"/>
        <v>0</v>
      </c>
      <c r="LW314" s="154">
        <f t="shared" si="603"/>
        <v>0</v>
      </c>
      <c r="LX314" s="154">
        <f t="shared" si="603"/>
        <v>0</v>
      </c>
      <c r="LY314" s="154">
        <f t="shared" si="603"/>
        <v>0</v>
      </c>
      <c r="LZ314" s="154">
        <f t="shared" si="603"/>
        <v>0</v>
      </c>
      <c r="MA314" s="154">
        <f t="shared" si="603"/>
        <v>0</v>
      </c>
      <c r="MB314" s="154">
        <f t="shared" si="603"/>
        <v>0</v>
      </c>
      <c r="MC314" s="154">
        <f t="shared" si="603"/>
        <v>0</v>
      </c>
      <c r="MD314" s="154">
        <f t="shared" si="603"/>
        <v>0</v>
      </c>
      <c r="ME314" s="154">
        <f t="shared" si="603"/>
        <v>0</v>
      </c>
      <c r="MF314" s="154">
        <f t="shared" si="603"/>
        <v>0</v>
      </c>
      <c r="MG314" s="154">
        <f t="shared" si="603"/>
        <v>0</v>
      </c>
      <c r="MH314" s="154">
        <f t="shared" si="603"/>
        <v>0</v>
      </c>
      <c r="MI314" s="154">
        <f t="shared" si="603"/>
        <v>0</v>
      </c>
      <c r="MJ314" s="154">
        <f t="shared" si="603"/>
        <v>0</v>
      </c>
      <c r="MK314" s="154">
        <f t="shared" si="603"/>
        <v>0</v>
      </c>
      <c r="ML314" s="154">
        <f t="shared" si="603"/>
        <v>0</v>
      </c>
      <c r="MM314" s="154">
        <f t="shared" si="603"/>
        <v>0</v>
      </c>
      <c r="MN314" s="154">
        <f t="shared" si="603"/>
        <v>0</v>
      </c>
      <c r="MO314" s="154">
        <f t="shared" si="603"/>
        <v>0</v>
      </c>
      <c r="MP314" s="154">
        <f t="shared" si="603"/>
        <v>0</v>
      </c>
      <c r="MQ314" s="154">
        <f t="shared" si="603"/>
        <v>0</v>
      </c>
      <c r="MR314" s="154">
        <f t="shared" si="603"/>
        <v>0</v>
      </c>
      <c r="MS314" s="154">
        <f t="shared" si="603"/>
        <v>0</v>
      </c>
      <c r="MT314" s="154">
        <f t="shared" si="603"/>
        <v>0</v>
      </c>
      <c r="MU314" s="154">
        <f t="shared" si="603"/>
        <v>0</v>
      </c>
      <c r="MV314" s="154">
        <f t="shared" si="603"/>
        <v>0</v>
      </c>
      <c r="MW314" s="154">
        <f t="shared" si="603"/>
        <v>0</v>
      </c>
      <c r="MX314" s="154">
        <f t="shared" si="603"/>
        <v>0</v>
      </c>
      <c r="MY314" s="154">
        <f t="shared" si="603"/>
        <v>0</v>
      </c>
      <c r="MZ314" s="154">
        <f t="shared" si="603"/>
        <v>0</v>
      </c>
      <c r="NA314" s="154">
        <f t="shared" si="603"/>
        <v>0</v>
      </c>
      <c r="NB314" s="154">
        <f t="shared" si="603"/>
        <v>0</v>
      </c>
      <c r="NC314" s="154">
        <f t="shared" si="603"/>
        <v>0</v>
      </c>
      <c r="ND314" s="154">
        <f t="shared" si="603"/>
        <v>0</v>
      </c>
      <c r="NE314" s="154">
        <f t="shared" si="603"/>
        <v>0</v>
      </c>
      <c r="NF314" s="154">
        <f t="shared" si="603"/>
        <v>0</v>
      </c>
      <c r="NG314" s="154">
        <f t="shared" si="603"/>
        <v>0</v>
      </c>
      <c r="NH314" s="154">
        <f t="shared" si="603"/>
        <v>0</v>
      </c>
      <c r="NI314" s="154">
        <f t="shared" si="603"/>
        <v>0</v>
      </c>
      <c r="NJ314" s="154">
        <f t="shared" si="603"/>
        <v>0</v>
      </c>
      <c r="NK314" s="157">
        <f t="shared" si="603"/>
        <v>0</v>
      </c>
    </row>
    <row r="315" spans="1:375" x14ac:dyDescent="0.25">
      <c r="A315" s="156">
        <f t="shared" si="597"/>
        <v>-18083.333333333332</v>
      </c>
      <c r="B315" s="48" t="s">
        <v>155</v>
      </c>
      <c r="C315" s="153" t="s">
        <v>141</v>
      </c>
      <c r="D315" s="154">
        <f t="shared" ref="D315:BO315" si="604">IF(AND(D$165&gt;=EOMONTH($D147,0),D$165&lt;EOMONTH($D147,$S147)),-D312,0)</f>
        <v>-4520.833333333333</v>
      </c>
      <c r="E315" s="154">
        <f t="shared" si="604"/>
        <v>-4520.833333333333</v>
      </c>
      <c r="F315" s="154">
        <f t="shared" si="604"/>
        <v>-4520.833333333333</v>
      </c>
      <c r="G315" s="154">
        <f t="shared" si="604"/>
        <v>-4520.833333333333</v>
      </c>
      <c r="H315" s="154">
        <f t="shared" si="604"/>
        <v>0</v>
      </c>
      <c r="I315" s="154">
        <f t="shared" si="604"/>
        <v>0</v>
      </c>
      <c r="J315" s="154">
        <f t="shared" si="604"/>
        <v>0</v>
      </c>
      <c r="K315" s="154">
        <f t="shared" si="604"/>
        <v>0</v>
      </c>
      <c r="L315" s="154">
        <f t="shared" si="604"/>
        <v>0</v>
      </c>
      <c r="M315" s="154">
        <f t="shared" si="604"/>
        <v>0</v>
      </c>
      <c r="N315" s="154">
        <f t="shared" si="604"/>
        <v>0</v>
      </c>
      <c r="O315" s="154">
        <f t="shared" si="604"/>
        <v>0</v>
      </c>
      <c r="P315" s="154">
        <f t="shared" si="604"/>
        <v>0</v>
      </c>
      <c r="Q315" s="154">
        <f t="shared" si="604"/>
        <v>0</v>
      </c>
      <c r="R315" s="154">
        <f t="shared" si="604"/>
        <v>0</v>
      </c>
      <c r="S315" s="154">
        <f t="shared" si="604"/>
        <v>0</v>
      </c>
      <c r="T315" s="154">
        <f t="shared" si="604"/>
        <v>0</v>
      </c>
      <c r="U315" s="154">
        <f t="shared" si="604"/>
        <v>0</v>
      </c>
      <c r="V315" s="154">
        <f t="shared" si="604"/>
        <v>0</v>
      </c>
      <c r="W315" s="154">
        <f t="shared" si="604"/>
        <v>0</v>
      </c>
      <c r="X315" s="154">
        <f t="shared" si="604"/>
        <v>0</v>
      </c>
      <c r="Y315" s="154">
        <f t="shared" si="604"/>
        <v>0</v>
      </c>
      <c r="Z315" s="154">
        <f t="shared" si="604"/>
        <v>0</v>
      </c>
      <c r="AA315" s="154">
        <f t="shared" si="604"/>
        <v>0</v>
      </c>
      <c r="AB315" s="154">
        <f t="shared" si="604"/>
        <v>0</v>
      </c>
      <c r="AC315" s="154">
        <f t="shared" si="604"/>
        <v>0</v>
      </c>
      <c r="AD315" s="154">
        <f t="shared" si="604"/>
        <v>0</v>
      </c>
      <c r="AE315" s="154">
        <f t="shared" si="604"/>
        <v>0</v>
      </c>
      <c r="AF315" s="154">
        <f t="shared" si="604"/>
        <v>0</v>
      </c>
      <c r="AG315" s="154">
        <f t="shared" si="604"/>
        <v>0</v>
      </c>
      <c r="AH315" s="154">
        <f t="shared" si="604"/>
        <v>0</v>
      </c>
      <c r="AI315" s="154">
        <f t="shared" si="604"/>
        <v>0</v>
      </c>
      <c r="AJ315" s="154">
        <f t="shared" si="604"/>
        <v>0</v>
      </c>
      <c r="AK315" s="154">
        <f t="shared" si="604"/>
        <v>0</v>
      </c>
      <c r="AL315" s="154">
        <f t="shared" si="604"/>
        <v>0</v>
      </c>
      <c r="AM315" s="154">
        <f t="shared" si="604"/>
        <v>0</v>
      </c>
      <c r="AN315" s="154">
        <f t="shared" si="604"/>
        <v>0</v>
      </c>
      <c r="AO315" s="154">
        <f t="shared" si="604"/>
        <v>0</v>
      </c>
      <c r="AP315" s="154">
        <f t="shared" si="604"/>
        <v>0</v>
      </c>
      <c r="AQ315" s="154">
        <f t="shared" si="604"/>
        <v>0</v>
      </c>
      <c r="AR315" s="154">
        <f t="shared" si="604"/>
        <v>0</v>
      </c>
      <c r="AS315" s="154">
        <f t="shared" si="604"/>
        <v>0</v>
      </c>
      <c r="AT315" s="154">
        <f t="shared" si="604"/>
        <v>0</v>
      </c>
      <c r="AU315" s="154">
        <f t="shared" si="604"/>
        <v>0</v>
      </c>
      <c r="AV315" s="154">
        <f t="shared" si="604"/>
        <v>0</v>
      </c>
      <c r="AW315" s="154">
        <f t="shared" si="604"/>
        <v>0</v>
      </c>
      <c r="AX315" s="154">
        <f t="shared" si="604"/>
        <v>0</v>
      </c>
      <c r="AY315" s="154">
        <f t="shared" si="604"/>
        <v>0</v>
      </c>
      <c r="AZ315" s="154">
        <f t="shared" si="604"/>
        <v>0</v>
      </c>
      <c r="BA315" s="154">
        <f t="shared" si="604"/>
        <v>0</v>
      </c>
      <c r="BB315" s="154">
        <f t="shared" si="604"/>
        <v>0</v>
      </c>
      <c r="BC315" s="154">
        <f t="shared" si="604"/>
        <v>0</v>
      </c>
      <c r="BD315" s="154">
        <f t="shared" si="604"/>
        <v>0</v>
      </c>
      <c r="BE315" s="154">
        <f t="shared" si="604"/>
        <v>0</v>
      </c>
      <c r="BF315" s="154">
        <f t="shared" si="604"/>
        <v>0</v>
      </c>
      <c r="BG315" s="154">
        <f t="shared" si="604"/>
        <v>0</v>
      </c>
      <c r="BH315" s="154">
        <f t="shared" si="604"/>
        <v>0</v>
      </c>
      <c r="BI315" s="154">
        <f t="shared" si="604"/>
        <v>0</v>
      </c>
      <c r="BJ315" s="154">
        <f t="shared" si="604"/>
        <v>0</v>
      </c>
      <c r="BK315" s="154">
        <f t="shared" si="604"/>
        <v>0</v>
      </c>
      <c r="BL315" s="154">
        <f t="shared" si="604"/>
        <v>0</v>
      </c>
      <c r="BM315" s="154">
        <f t="shared" si="604"/>
        <v>0</v>
      </c>
      <c r="BN315" s="154">
        <f t="shared" si="604"/>
        <v>0</v>
      </c>
      <c r="BO315" s="154">
        <f t="shared" si="604"/>
        <v>0</v>
      </c>
      <c r="BP315" s="154">
        <f t="shared" ref="BP315:EA315" si="605">IF(AND(BP$165&gt;=EOMONTH($D147,0),BP$165&lt;EOMONTH($D147,$S147)),-BP312,0)</f>
        <v>0</v>
      </c>
      <c r="BQ315" s="154">
        <f t="shared" si="605"/>
        <v>0</v>
      </c>
      <c r="BR315" s="154">
        <f t="shared" si="605"/>
        <v>0</v>
      </c>
      <c r="BS315" s="154">
        <f t="shared" si="605"/>
        <v>0</v>
      </c>
      <c r="BT315" s="154">
        <f t="shared" si="605"/>
        <v>0</v>
      </c>
      <c r="BU315" s="154">
        <f t="shared" si="605"/>
        <v>0</v>
      </c>
      <c r="BV315" s="154">
        <f t="shared" si="605"/>
        <v>0</v>
      </c>
      <c r="BW315" s="154">
        <f t="shared" si="605"/>
        <v>0</v>
      </c>
      <c r="BX315" s="154">
        <f t="shared" si="605"/>
        <v>0</v>
      </c>
      <c r="BY315" s="154">
        <f t="shared" si="605"/>
        <v>0</v>
      </c>
      <c r="BZ315" s="154">
        <f t="shared" si="605"/>
        <v>0</v>
      </c>
      <c r="CA315" s="154">
        <f t="shared" si="605"/>
        <v>0</v>
      </c>
      <c r="CB315" s="154">
        <f t="shared" si="605"/>
        <v>0</v>
      </c>
      <c r="CC315" s="154">
        <f t="shared" si="605"/>
        <v>0</v>
      </c>
      <c r="CD315" s="154">
        <f t="shared" si="605"/>
        <v>0</v>
      </c>
      <c r="CE315" s="154">
        <f t="shared" si="605"/>
        <v>0</v>
      </c>
      <c r="CF315" s="154">
        <f t="shared" si="605"/>
        <v>0</v>
      </c>
      <c r="CG315" s="154">
        <f t="shared" si="605"/>
        <v>0</v>
      </c>
      <c r="CH315" s="154">
        <f t="shared" si="605"/>
        <v>0</v>
      </c>
      <c r="CI315" s="154">
        <f t="shared" si="605"/>
        <v>0</v>
      </c>
      <c r="CJ315" s="154">
        <f t="shared" si="605"/>
        <v>0</v>
      </c>
      <c r="CK315" s="154">
        <f t="shared" si="605"/>
        <v>0</v>
      </c>
      <c r="CL315" s="154">
        <f t="shared" si="605"/>
        <v>0</v>
      </c>
      <c r="CM315" s="154">
        <f t="shared" si="605"/>
        <v>0</v>
      </c>
      <c r="CN315" s="154">
        <f t="shared" si="605"/>
        <v>0</v>
      </c>
      <c r="CO315" s="154">
        <f t="shared" si="605"/>
        <v>0</v>
      </c>
      <c r="CP315" s="154">
        <f t="shared" si="605"/>
        <v>0</v>
      </c>
      <c r="CQ315" s="154">
        <f t="shared" si="605"/>
        <v>0</v>
      </c>
      <c r="CR315" s="154">
        <f t="shared" si="605"/>
        <v>0</v>
      </c>
      <c r="CS315" s="154">
        <f t="shared" si="605"/>
        <v>0</v>
      </c>
      <c r="CT315" s="154">
        <f t="shared" si="605"/>
        <v>0</v>
      </c>
      <c r="CU315" s="154">
        <f t="shared" si="605"/>
        <v>0</v>
      </c>
      <c r="CV315" s="154">
        <f t="shared" si="605"/>
        <v>0</v>
      </c>
      <c r="CW315" s="154">
        <f t="shared" si="605"/>
        <v>0</v>
      </c>
      <c r="CX315" s="154">
        <f t="shared" si="605"/>
        <v>0</v>
      </c>
      <c r="CY315" s="154">
        <f t="shared" si="605"/>
        <v>0</v>
      </c>
      <c r="CZ315" s="154">
        <f t="shared" si="605"/>
        <v>0</v>
      </c>
      <c r="DA315" s="154">
        <f t="shared" si="605"/>
        <v>0</v>
      </c>
      <c r="DB315" s="154">
        <f t="shared" si="605"/>
        <v>0</v>
      </c>
      <c r="DC315" s="154">
        <f t="shared" si="605"/>
        <v>0</v>
      </c>
      <c r="DD315" s="154">
        <f t="shared" si="605"/>
        <v>0</v>
      </c>
      <c r="DE315" s="154">
        <f t="shared" si="605"/>
        <v>0</v>
      </c>
      <c r="DF315" s="154">
        <f t="shared" si="605"/>
        <v>0</v>
      </c>
      <c r="DG315" s="154">
        <f t="shared" si="605"/>
        <v>0</v>
      </c>
      <c r="DH315" s="154">
        <f t="shared" si="605"/>
        <v>0</v>
      </c>
      <c r="DI315" s="154">
        <f t="shared" si="605"/>
        <v>0</v>
      </c>
      <c r="DJ315" s="154">
        <f t="shared" si="605"/>
        <v>0</v>
      </c>
      <c r="DK315" s="154">
        <f t="shared" si="605"/>
        <v>0</v>
      </c>
      <c r="DL315" s="154">
        <f t="shared" si="605"/>
        <v>0</v>
      </c>
      <c r="DM315" s="154">
        <f t="shared" si="605"/>
        <v>0</v>
      </c>
      <c r="DN315" s="154">
        <f t="shared" si="605"/>
        <v>0</v>
      </c>
      <c r="DO315" s="154">
        <f t="shared" si="605"/>
        <v>0</v>
      </c>
      <c r="DP315" s="154">
        <f t="shared" si="605"/>
        <v>0</v>
      </c>
      <c r="DQ315" s="154">
        <f t="shared" si="605"/>
        <v>0</v>
      </c>
      <c r="DR315" s="154">
        <f t="shared" si="605"/>
        <v>0</v>
      </c>
      <c r="DS315" s="154">
        <f t="shared" si="605"/>
        <v>0</v>
      </c>
      <c r="DT315" s="154">
        <f t="shared" si="605"/>
        <v>0</v>
      </c>
      <c r="DU315" s="154">
        <f t="shared" si="605"/>
        <v>0</v>
      </c>
      <c r="DV315" s="154">
        <f t="shared" si="605"/>
        <v>0</v>
      </c>
      <c r="DW315" s="154">
        <f t="shared" si="605"/>
        <v>0</v>
      </c>
      <c r="DX315" s="154">
        <f t="shared" si="605"/>
        <v>0</v>
      </c>
      <c r="DY315" s="154">
        <f t="shared" si="605"/>
        <v>0</v>
      </c>
      <c r="DZ315" s="154">
        <f t="shared" si="605"/>
        <v>0</v>
      </c>
      <c r="EA315" s="154">
        <f t="shared" si="605"/>
        <v>0</v>
      </c>
      <c r="EB315" s="154">
        <f t="shared" ref="EB315:GM315" si="606">IF(AND(EB$165&gt;=EOMONTH($D147,0),EB$165&lt;EOMONTH($D147,$S147)),-EB312,0)</f>
        <v>0</v>
      </c>
      <c r="EC315" s="154">
        <f t="shared" si="606"/>
        <v>0</v>
      </c>
      <c r="ED315" s="154">
        <f t="shared" si="606"/>
        <v>0</v>
      </c>
      <c r="EE315" s="154">
        <f t="shared" si="606"/>
        <v>0</v>
      </c>
      <c r="EF315" s="154">
        <f t="shared" si="606"/>
        <v>0</v>
      </c>
      <c r="EG315" s="154">
        <f t="shared" si="606"/>
        <v>0</v>
      </c>
      <c r="EH315" s="154">
        <f t="shared" si="606"/>
        <v>0</v>
      </c>
      <c r="EI315" s="154">
        <f t="shared" si="606"/>
        <v>0</v>
      </c>
      <c r="EJ315" s="154">
        <f t="shared" si="606"/>
        <v>0</v>
      </c>
      <c r="EK315" s="154">
        <f t="shared" si="606"/>
        <v>0</v>
      </c>
      <c r="EL315" s="154">
        <f t="shared" si="606"/>
        <v>0</v>
      </c>
      <c r="EM315" s="154">
        <f t="shared" si="606"/>
        <v>0</v>
      </c>
      <c r="EN315" s="154">
        <f t="shared" si="606"/>
        <v>0</v>
      </c>
      <c r="EO315" s="154">
        <f t="shared" si="606"/>
        <v>0</v>
      </c>
      <c r="EP315" s="154">
        <f t="shared" si="606"/>
        <v>0</v>
      </c>
      <c r="EQ315" s="154">
        <f t="shared" si="606"/>
        <v>0</v>
      </c>
      <c r="ER315" s="154">
        <f t="shared" si="606"/>
        <v>0</v>
      </c>
      <c r="ES315" s="154">
        <f t="shared" si="606"/>
        <v>0</v>
      </c>
      <c r="ET315" s="154">
        <f t="shared" si="606"/>
        <v>0</v>
      </c>
      <c r="EU315" s="154">
        <f t="shared" si="606"/>
        <v>0</v>
      </c>
      <c r="EV315" s="154">
        <f t="shared" si="606"/>
        <v>0</v>
      </c>
      <c r="EW315" s="154">
        <f t="shared" si="606"/>
        <v>0</v>
      </c>
      <c r="EX315" s="154">
        <f t="shared" si="606"/>
        <v>0</v>
      </c>
      <c r="EY315" s="154">
        <f t="shared" si="606"/>
        <v>0</v>
      </c>
      <c r="EZ315" s="154">
        <f t="shared" si="606"/>
        <v>0</v>
      </c>
      <c r="FA315" s="154">
        <f t="shared" si="606"/>
        <v>0</v>
      </c>
      <c r="FB315" s="154">
        <f t="shared" si="606"/>
        <v>0</v>
      </c>
      <c r="FC315" s="154">
        <f t="shared" si="606"/>
        <v>0</v>
      </c>
      <c r="FD315" s="154">
        <f t="shared" si="606"/>
        <v>0</v>
      </c>
      <c r="FE315" s="154">
        <f t="shared" si="606"/>
        <v>0</v>
      </c>
      <c r="FF315" s="154">
        <f t="shared" si="606"/>
        <v>0</v>
      </c>
      <c r="FG315" s="154">
        <f t="shared" si="606"/>
        <v>0</v>
      </c>
      <c r="FH315" s="154">
        <f t="shared" si="606"/>
        <v>0</v>
      </c>
      <c r="FI315" s="154">
        <f t="shared" si="606"/>
        <v>0</v>
      </c>
      <c r="FJ315" s="154">
        <f t="shared" si="606"/>
        <v>0</v>
      </c>
      <c r="FK315" s="154">
        <f t="shared" si="606"/>
        <v>0</v>
      </c>
      <c r="FL315" s="154">
        <f t="shared" si="606"/>
        <v>0</v>
      </c>
      <c r="FM315" s="154">
        <f t="shared" si="606"/>
        <v>0</v>
      </c>
      <c r="FN315" s="154">
        <f t="shared" si="606"/>
        <v>0</v>
      </c>
      <c r="FO315" s="154">
        <f t="shared" si="606"/>
        <v>0</v>
      </c>
      <c r="FP315" s="154">
        <f t="shared" si="606"/>
        <v>0</v>
      </c>
      <c r="FQ315" s="154">
        <f t="shared" si="606"/>
        <v>0</v>
      </c>
      <c r="FR315" s="154">
        <f t="shared" si="606"/>
        <v>0</v>
      </c>
      <c r="FS315" s="154">
        <f t="shared" si="606"/>
        <v>0</v>
      </c>
      <c r="FT315" s="154">
        <f t="shared" si="606"/>
        <v>0</v>
      </c>
      <c r="FU315" s="154">
        <f t="shared" si="606"/>
        <v>0</v>
      </c>
      <c r="FV315" s="154">
        <f t="shared" si="606"/>
        <v>0</v>
      </c>
      <c r="FW315" s="154">
        <f t="shared" si="606"/>
        <v>0</v>
      </c>
      <c r="FX315" s="154">
        <f t="shared" si="606"/>
        <v>0</v>
      </c>
      <c r="FY315" s="154">
        <f t="shared" si="606"/>
        <v>0</v>
      </c>
      <c r="FZ315" s="154">
        <f t="shared" si="606"/>
        <v>0</v>
      </c>
      <c r="GA315" s="154">
        <f t="shared" si="606"/>
        <v>0</v>
      </c>
      <c r="GB315" s="154">
        <f t="shared" si="606"/>
        <v>0</v>
      </c>
      <c r="GC315" s="154">
        <f t="shared" si="606"/>
        <v>0</v>
      </c>
      <c r="GD315" s="154">
        <f t="shared" si="606"/>
        <v>0</v>
      </c>
      <c r="GE315" s="154">
        <f t="shared" si="606"/>
        <v>0</v>
      </c>
      <c r="GF315" s="154">
        <f t="shared" si="606"/>
        <v>0</v>
      </c>
      <c r="GG315" s="154">
        <f t="shared" si="606"/>
        <v>0</v>
      </c>
      <c r="GH315" s="154">
        <f t="shared" si="606"/>
        <v>0</v>
      </c>
      <c r="GI315" s="154">
        <f t="shared" si="606"/>
        <v>0</v>
      </c>
      <c r="GJ315" s="154">
        <f t="shared" si="606"/>
        <v>0</v>
      </c>
      <c r="GK315" s="154">
        <f t="shared" si="606"/>
        <v>0</v>
      </c>
      <c r="GL315" s="154">
        <f t="shared" si="606"/>
        <v>0</v>
      </c>
      <c r="GM315" s="154">
        <f t="shared" si="606"/>
        <v>0</v>
      </c>
      <c r="GN315" s="154">
        <f t="shared" ref="GN315:IY315" si="607">IF(AND(GN$165&gt;=EOMONTH($D147,0),GN$165&lt;EOMONTH($D147,$S147)),-GN312,0)</f>
        <v>0</v>
      </c>
      <c r="GO315" s="154">
        <f t="shared" si="607"/>
        <v>0</v>
      </c>
      <c r="GP315" s="154">
        <f t="shared" si="607"/>
        <v>0</v>
      </c>
      <c r="GQ315" s="154">
        <f t="shared" si="607"/>
        <v>0</v>
      </c>
      <c r="GR315" s="154">
        <f t="shared" si="607"/>
        <v>0</v>
      </c>
      <c r="GS315" s="154">
        <f t="shared" si="607"/>
        <v>0</v>
      </c>
      <c r="GT315" s="154">
        <f t="shared" si="607"/>
        <v>0</v>
      </c>
      <c r="GU315" s="154">
        <f t="shared" si="607"/>
        <v>0</v>
      </c>
      <c r="GV315" s="154">
        <f t="shared" si="607"/>
        <v>0</v>
      </c>
      <c r="GW315" s="154">
        <f t="shared" si="607"/>
        <v>0</v>
      </c>
      <c r="GX315" s="154">
        <f t="shared" si="607"/>
        <v>0</v>
      </c>
      <c r="GY315" s="154">
        <f t="shared" si="607"/>
        <v>0</v>
      </c>
      <c r="GZ315" s="154">
        <f t="shared" si="607"/>
        <v>0</v>
      </c>
      <c r="HA315" s="154">
        <f t="shared" si="607"/>
        <v>0</v>
      </c>
      <c r="HB315" s="154">
        <f t="shared" si="607"/>
        <v>0</v>
      </c>
      <c r="HC315" s="154">
        <f t="shared" si="607"/>
        <v>0</v>
      </c>
      <c r="HD315" s="154">
        <f t="shared" si="607"/>
        <v>0</v>
      </c>
      <c r="HE315" s="154">
        <f t="shared" si="607"/>
        <v>0</v>
      </c>
      <c r="HF315" s="154">
        <f t="shared" si="607"/>
        <v>0</v>
      </c>
      <c r="HG315" s="154">
        <f t="shared" si="607"/>
        <v>0</v>
      </c>
      <c r="HH315" s="154">
        <f t="shared" si="607"/>
        <v>0</v>
      </c>
      <c r="HI315" s="154">
        <f t="shared" si="607"/>
        <v>0</v>
      </c>
      <c r="HJ315" s="154">
        <f t="shared" si="607"/>
        <v>0</v>
      </c>
      <c r="HK315" s="154">
        <f t="shared" si="607"/>
        <v>0</v>
      </c>
      <c r="HL315" s="154">
        <f t="shared" si="607"/>
        <v>0</v>
      </c>
      <c r="HM315" s="154">
        <f t="shared" si="607"/>
        <v>0</v>
      </c>
      <c r="HN315" s="154">
        <f t="shared" si="607"/>
        <v>0</v>
      </c>
      <c r="HO315" s="154">
        <f t="shared" si="607"/>
        <v>0</v>
      </c>
      <c r="HP315" s="154">
        <f t="shared" si="607"/>
        <v>0</v>
      </c>
      <c r="HQ315" s="154">
        <f t="shared" si="607"/>
        <v>0</v>
      </c>
      <c r="HR315" s="154">
        <f t="shared" si="607"/>
        <v>0</v>
      </c>
      <c r="HS315" s="154">
        <f t="shared" si="607"/>
        <v>0</v>
      </c>
      <c r="HT315" s="154">
        <f t="shared" si="607"/>
        <v>0</v>
      </c>
      <c r="HU315" s="154">
        <f t="shared" si="607"/>
        <v>0</v>
      </c>
      <c r="HV315" s="154">
        <f t="shared" si="607"/>
        <v>0</v>
      </c>
      <c r="HW315" s="154">
        <f t="shared" si="607"/>
        <v>0</v>
      </c>
      <c r="HX315" s="154">
        <f t="shared" si="607"/>
        <v>0</v>
      </c>
      <c r="HY315" s="154">
        <f t="shared" si="607"/>
        <v>0</v>
      </c>
      <c r="HZ315" s="154">
        <f t="shared" si="607"/>
        <v>0</v>
      </c>
      <c r="IA315" s="154">
        <f t="shared" si="607"/>
        <v>0</v>
      </c>
      <c r="IB315" s="154">
        <f t="shared" si="607"/>
        <v>0</v>
      </c>
      <c r="IC315" s="154">
        <f t="shared" si="607"/>
        <v>0</v>
      </c>
      <c r="ID315" s="154">
        <f t="shared" si="607"/>
        <v>0</v>
      </c>
      <c r="IE315" s="154">
        <f t="shared" si="607"/>
        <v>0</v>
      </c>
      <c r="IF315" s="154">
        <f t="shared" si="607"/>
        <v>0</v>
      </c>
      <c r="IG315" s="154">
        <f t="shared" si="607"/>
        <v>0</v>
      </c>
      <c r="IH315" s="154">
        <f t="shared" si="607"/>
        <v>0</v>
      </c>
      <c r="II315" s="154">
        <f t="shared" si="607"/>
        <v>0</v>
      </c>
      <c r="IJ315" s="154">
        <f t="shared" si="607"/>
        <v>0</v>
      </c>
      <c r="IK315" s="154">
        <f t="shared" si="607"/>
        <v>0</v>
      </c>
      <c r="IL315" s="154">
        <f t="shared" si="607"/>
        <v>0</v>
      </c>
      <c r="IM315" s="154">
        <f t="shared" si="607"/>
        <v>0</v>
      </c>
      <c r="IN315" s="154">
        <f t="shared" si="607"/>
        <v>0</v>
      </c>
      <c r="IO315" s="154">
        <f t="shared" si="607"/>
        <v>0</v>
      </c>
      <c r="IP315" s="154">
        <f t="shared" si="607"/>
        <v>0</v>
      </c>
      <c r="IQ315" s="154">
        <f t="shared" si="607"/>
        <v>0</v>
      </c>
      <c r="IR315" s="154">
        <f t="shared" si="607"/>
        <v>0</v>
      </c>
      <c r="IS315" s="154">
        <f t="shared" si="607"/>
        <v>0</v>
      </c>
      <c r="IT315" s="154">
        <f t="shared" si="607"/>
        <v>0</v>
      </c>
      <c r="IU315" s="154">
        <f t="shared" si="607"/>
        <v>0</v>
      </c>
      <c r="IV315" s="154">
        <f t="shared" si="607"/>
        <v>0</v>
      </c>
      <c r="IW315" s="154">
        <f t="shared" si="607"/>
        <v>0</v>
      </c>
      <c r="IX315" s="154">
        <f t="shared" si="607"/>
        <v>0</v>
      </c>
      <c r="IY315" s="154">
        <f t="shared" si="607"/>
        <v>0</v>
      </c>
      <c r="IZ315" s="154">
        <f t="shared" ref="IZ315:LK315" si="608">IF(AND(IZ$165&gt;=EOMONTH($D147,0),IZ$165&lt;EOMONTH($D147,$S147)),-IZ312,0)</f>
        <v>0</v>
      </c>
      <c r="JA315" s="154">
        <f t="shared" si="608"/>
        <v>0</v>
      </c>
      <c r="JB315" s="154">
        <f t="shared" si="608"/>
        <v>0</v>
      </c>
      <c r="JC315" s="154">
        <f t="shared" si="608"/>
        <v>0</v>
      </c>
      <c r="JD315" s="154">
        <f t="shared" si="608"/>
        <v>0</v>
      </c>
      <c r="JE315" s="154">
        <f t="shared" si="608"/>
        <v>0</v>
      </c>
      <c r="JF315" s="154">
        <f t="shared" si="608"/>
        <v>0</v>
      </c>
      <c r="JG315" s="154">
        <f t="shared" si="608"/>
        <v>0</v>
      </c>
      <c r="JH315" s="154">
        <f t="shared" si="608"/>
        <v>0</v>
      </c>
      <c r="JI315" s="154">
        <f t="shared" si="608"/>
        <v>0</v>
      </c>
      <c r="JJ315" s="154">
        <f t="shared" si="608"/>
        <v>0</v>
      </c>
      <c r="JK315" s="154">
        <f t="shared" si="608"/>
        <v>0</v>
      </c>
      <c r="JL315" s="154">
        <f t="shared" si="608"/>
        <v>0</v>
      </c>
      <c r="JM315" s="154">
        <f t="shared" si="608"/>
        <v>0</v>
      </c>
      <c r="JN315" s="154">
        <f t="shared" si="608"/>
        <v>0</v>
      </c>
      <c r="JO315" s="154">
        <f t="shared" si="608"/>
        <v>0</v>
      </c>
      <c r="JP315" s="154">
        <f t="shared" si="608"/>
        <v>0</v>
      </c>
      <c r="JQ315" s="154">
        <f t="shared" si="608"/>
        <v>0</v>
      </c>
      <c r="JR315" s="154">
        <f t="shared" si="608"/>
        <v>0</v>
      </c>
      <c r="JS315" s="154">
        <f t="shared" si="608"/>
        <v>0</v>
      </c>
      <c r="JT315" s="154">
        <f t="shared" si="608"/>
        <v>0</v>
      </c>
      <c r="JU315" s="154">
        <f t="shared" si="608"/>
        <v>0</v>
      </c>
      <c r="JV315" s="154">
        <f t="shared" si="608"/>
        <v>0</v>
      </c>
      <c r="JW315" s="154">
        <f t="shared" si="608"/>
        <v>0</v>
      </c>
      <c r="JX315" s="154">
        <f t="shared" si="608"/>
        <v>0</v>
      </c>
      <c r="JY315" s="154">
        <f t="shared" si="608"/>
        <v>0</v>
      </c>
      <c r="JZ315" s="154">
        <f t="shared" si="608"/>
        <v>0</v>
      </c>
      <c r="KA315" s="154">
        <f t="shared" si="608"/>
        <v>0</v>
      </c>
      <c r="KB315" s="154">
        <f t="shared" si="608"/>
        <v>0</v>
      </c>
      <c r="KC315" s="154">
        <f t="shared" si="608"/>
        <v>0</v>
      </c>
      <c r="KD315" s="154">
        <f t="shared" si="608"/>
        <v>0</v>
      </c>
      <c r="KE315" s="154">
        <f t="shared" si="608"/>
        <v>0</v>
      </c>
      <c r="KF315" s="154">
        <f t="shared" si="608"/>
        <v>0</v>
      </c>
      <c r="KG315" s="154">
        <f t="shared" si="608"/>
        <v>0</v>
      </c>
      <c r="KH315" s="154">
        <f t="shared" si="608"/>
        <v>0</v>
      </c>
      <c r="KI315" s="154">
        <f t="shared" si="608"/>
        <v>0</v>
      </c>
      <c r="KJ315" s="154">
        <f t="shared" si="608"/>
        <v>0</v>
      </c>
      <c r="KK315" s="154">
        <f t="shared" si="608"/>
        <v>0</v>
      </c>
      <c r="KL315" s="154">
        <f t="shared" si="608"/>
        <v>0</v>
      </c>
      <c r="KM315" s="154">
        <f t="shared" si="608"/>
        <v>0</v>
      </c>
      <c r="KN315" s="154">
        <f t="shared" si="608"/>
        <v>0</v>
      </c>
      <c r="KO315" s="154">
        <f t="shared" si="608"/>
        <v>0</v>
      </c>
      <c r="KP315" s="154">
        <f t="shared" si="608"/>
        <v>0</v>
      </c>
      <c r="KQ315" s="154">
        <f t="shared" si="608"/>
        <v>0</v>
      </c>
      <c r="KR315" s="154">
        <f t="shared" si="608"/>
        <v>0</v>
      </c>
      <c r="KS315" s="154">
        <f t="shared" si="608"/>
        <v>0</v>
      </c>
      <c r="KT315" s="154">
        <f t="shared" si="608"/>
        <v>0</v>
      </c>
      <c r="KU315" s="154">
        <f t="shared" si="608"/>
        <v>0</v>
      </c>
      <c r="KV315" s="154">
        <f t="shared" si="608"/>
        <v>0</v>
      </c>
      <c r="KW315" s="154">
        <f t="shared" si="608"/>
        <v>0</v>
      </c>
      <c r="KX315" s="154">
        <f t="shared" si="608"/>
        <v>0</v>
      </c>
      <c r="KY315" s="154">
        <f t="shared" si="608"/>
        <v>0</v>
      </c>
      <c r="KZ315" s="154">
        <f t="shared" si="608"/>
        <v>0</v>
      </c>
      <c r="LA315" s="154">
        <f t="shared" si="608"/>
        <v>0</v>
      </c>
      <c r="LB315" s="154">
        <f t="shared" si="608"/>
        <v>0</v>
      </c>
      <c r="LC315" s="154">
        <f t="shared" si="608"/>
        <v>0</v>
      </c>
      <c r="LD315" s="154">
        <f t="shared" si="608"/>
        <v>0</v>
      </c>
      <c r="LE315" s="154">
        <f t="shared" si="608"/>
        <v>0</v>
      </c>
      <c r="LF315" s="154">
        <f t="shared" si="608"/>
        <v>0</v>
      </c>
      <c r="LG315" s="154">
        <f t="shared" si="608"/>
        <v>0</v>
      </c>
      <c r="LH315" s="154">
        <f t="shared" si="608"/>
        <v>0</v>
      </c>
      <c r="LI315" s="154">
        <f t="shared" si="608"/>
        <v>0</v>
      </c>
      <c r="LJ315" s="154">
        <f t="shared" si="608"/>
        <v>0</v>
      </c>
      <c r="LK315" s="154">
        <f t="shared" si="608"/>
        <v>0</v>
      </c>
      <c r="LL315" s="154">
        <f t="shared" ref="LL315:NK315" si="609">IF(AND(LL$165&gt;=EOMONTH($D147,0),LL$165&lt;EOMONTH($D147,$S147)),-LL312,0)</f>
        <v>0</v>
      </c>
      <c r="LM315" s="154">
        <f t="shared" si="609"/>
        <v>0</v>
      </c>
      <c r="LN315" s="154">
        <f t="shared" si="609"/>
        <v>0</v>
      </c>
      <c r="LO315" s="154">
        <f t="shared" si="609"/>
        <v>0</v>
      </c>
      <c r="LP315" s="154">
        <f t="shared" si="609"/>
        <v>0</v>
      </c>
      <c r="LQ315" s="154">
        <f t="shared" si="609"/>
        <v>0</v>
      </c>
      <c r="LR315" s="154">
        <f t="shared" si="609"/>
        <v>0</v>
      </c>
      <c r="LS315" s="154">
        <f t="shared" si="609"/>
        <v>0</v>
      </c>
      <c r="LT315" s="154">
        <f t="shared" si="609"/>
        <v>0</v>
      </c>
      <c r="LU315" s="154">
        <f t="shared" si="609"/>
        <v>0</v>
      </c>
      <c r="LV315" s="154">
        <f t="shared" si="609"/>
        <v>0</v>
      </c>
      <c r="LW315" s="154">
        <f t="shared" si="609"/>
        <v>0</v>
      </c>
      <c r="LX315" s="154">
        <f t="shared" si="609"/>
        <v>0</v>
      </c>
      <c r="LY315" s="154">
        <f t="shared" si="609"/>
        <v>0</v>
      </c>
      <c r="LZ315" s="154">
        <f t="shared" si="609"/>
        <v>0</v>
      </c>
      <c r="MA315" s="154">
        <f t="shared" si="609"/>
        <v>0</v>
      </c>
      <c r="MB315" s="154">
        <f t="shared" si="609"/>
        <v>0</v>
      </c>
      <c r="MC315" s="154">
        <f t="shared" si="609"/>
        <v>0</v>
      </c>
      <c r="MD315" s="154">
        <f t="shared" si="609"/>
        <v>0</v>
      </c>
      <c r="ME315" s="154">
        <f t="shared" si="609"/>
        <v>0</v>
      </c>
      <c r="MF315" s="154">
        <f t="shared" si="609"/>
        <v>0</v>
      </c>
      <c r="MG315" s="154">
        <f t="shared" si="609"/>
        <v>0</v>
      </c>
      <c r="MH315" s="154">
        <f t="shared" si="609"/>
        <v>0</v>
      </c>
      <c r="MI315" s="154">
        <f t="shared" si="609"/>
        <v>0</v>
      </c>
      <c r="MJ315" s="154">
        <f t="shared" si="609"/>
        <v>0</v>
      </c>
      <c r="MK315" s="154">
        <f t="shared" si="609"/>
        <v>0</v>
      </c>
      <c r="ML315" s="154">
        <f t="shared" si="609"/>
        <v>0</v>
      </c>
      <c r="MM315" s="154">
        <f t="shared" si="609"/>
        <v>0</v>
      </c>
      <c r="MN315" s="154">
        <f t="shared" si="609"/>
        <v>0</v>
      </c>
      <c r="MO315" s="154">
        <f t="shared" si="609"/>
        <v>0</v>
      </c>
      <c r="MP315" s="154">
        <f t="shared" si="609"/>
        <v>0</v>
      </c>
      <c r="MQ315" s="154">
        <f t="shared" si="609"/>
        <v>0</v>
      </c>
      <c r="MR315" s="154">
        <f t="shared" si="609"/>
        <v>0</v>
      </c>
      <c r="MS315" s="154">
        <f t="shared" si="609"/>
        <v>0</v>
      </c>
      <c r="MT315" s="154">
        <f t="shared" si="609"/>
        <v>0</v>
      </c>
      <c r="MU315" s="154">
        <f t="shared" si="609"/>
        <v>0</v>
      </c>
      <c r="MV315" s="154">
        <f t="shared" si="609"/>
        <v>0</v>
      </c>
      <c r="MW315" s="154">
        <f t="shared" si="609"/>
        <v>0</v>
      </c>
      <c r="MX315" s="154">
        <f t="shared" si="609"/>
        <v>0</v>
      </c>
      <c r="MY315" s="154">
        <f t="shared" si="609"/>
        <v>0</v>
      </c>
      <c r="MZ315" s="154">
        <f t="shared" si="609"/>
        <v>0</v>
      </c>
      <c r="NA315" s="154">
        <f t="shared" si="609"/>
        <v>0</v>
      </c>
      <c r="NB315" s="154">
        <f t="shared" si="609"/>
        <v>0</v>
      </c>
      <c r="NC315" s="154">
        <f t="shared" si="609"/>
        <v>0</v>
      </c>
      <c r="ND315" s="154">
        <f t="shared" si="609"/>
        <v>0</v>
      </c>
      <c r="NE315" s="154">
        <f t="shared" si="609"/>
        <v>0</v>
      </c>
      <c r="NF315" s="154">
        <f t="shared" si="609"/>
        <v>0</v>
      </c>
      <c r="NG315" s="154">
        <f t="shared" si="609"/>
        <v>0</v>
      </c>
      <c r="NH315" s="154">
        <f t="shared" si="609"/>
        <v>0</v>
      </c>
      <c r="NI315" s="154">
        <f t="shared" si="609"/>
        <v>0</v>
      </c>
      <c r="NJ315" s="154">
        <f t="shared" si="609"/>
        <v>0</v>
      </c>
      <c r="NK315" s="157">
        <f t="shared" si="609"/>
        <v>0</v>
      </c>
    </row>
    <row r="316" spans="1:375" x14ac:dyDescent="0.25">
      <c r="A316" s="156">
        <f t="shared" si="597"/>
        <v>964220.49648797279</v>
      </c>
      <c r="B316" s="48" t="s">
        <v>153</v>
      </c>
      <c r="C316" s="153" t="s">
        <v>142</v>
      </c>
      <c r="D316" s="154">
        <f t="shared" ref="D316:BO316" si="610">IF(OR(D$165&lt;=EOMONTH($E147,$R147*(1-$O147)),D$165&gt;EOMONTH($E147,$P147*12*(1-$O147)+$Q147*12*$O147+$R147*(1-$O147))),0,FV($W147,ROUNDDOWN(YEARFRAC($D$165,D$165,1),0),,-($U147*(1-$O147)+$V147*$O147)*$B147/12,0))</f>
        <v>0</v>
      </c>
      <c r="E316" s="154">
        <f t="shared" si="610"/>
        <v>0</v>
      </c>
      <c r="F316" s="154">
        <f t="shared" si="610"/>
        <v>0</v>
      </c>
      <c r="G316" s="154">
        <f t="shared" si="610"/>
        <v>0</v>
      </c>
      <c r="H316" s="154">
        <f t="shared" si="610"/>
        <v>0</v>
      </c>
      <c r="I316" s="154">
        <f t="shared" si="610"/>
        <v>0</v>
      </c>
      <c r="J316" s="154">
        <f t="shared" si="610"/>
        <v>0</v>
      </c>
      <c r="K316" s="154">
        <f t="shared" si="610"/>
        <v>0</v>
      </c>
      <c r="L316" s="154">
        <f t="shared" si="610"/>
        <v>0</v>
      </c>
      <c r="M316" s="154">
        <f t="shared" si="610"/>
        <v>0</v>
      </c>
      <c r="N316" s="154">
        <f t="shared" si="610"/>
        <v>0</v>
      </c>
      <c r="O316" s="154">
        <f t="shared" si="610"/>
        <v>0</v>
      </c>
      <c r="P316" s="154">
        <f t="shared" si="610"/>
        <v>0</v>
      </c>
      <c r="Q316" s="154">
        <f t="shared" si="610"/>
        <v>0</v>
      </c>
      <c r="R316" s="154">
        <f t="shared" si="610"/>
        <v>0</v>
      </c>
      <c r="S316" s="154">
        <f t="shared" si="610"/>
        <v>0</v>
      </c>
      <c r="T316" s="154">
        <f t="shared" si="610"/>
        <v>0</v>
      </c>
      <c r="U316" s="154">
        <f t="shared" si="610"/>
        <v>0</v>
      </c>
      <c r="V316" s="154">
        <f t="shared" si="610"/>
        <v>0</v>
      </c>
      <c r="W316" s="154">
        <f t="shared" si="610"/>
        <v>0</v>
      </c>
      <c r="X316" s="154">
        <f t="shared" si="610"/>
        <v>0</v>
      </c>
      <c r="Y316" s="154">
        <f t="shared" si="610"/>
        <v>0</v>
      </c>
      <c r="Z316" s="154">
        <f t="shared" si="610"/>
        <v>0</v>
      </c>
      <c r="AA316" s="154">
        <f t="shared" si="610"/>
        <v>0</v>
      </c>
      <c r="AB316" s="154">
        <f t="shared" si="610"/>
        <v>0</v>
      </c>
      <c r="AC316" s="154">
        <f t="shared" si="610"/>
        <v>0</v>
      </c>
      <c r="AD316" s="154">
        <f t="shared" si="610"/>
        <v>0</v>
      </c>
      <c r="AE316" s="154">
        <f t="shared" si="610"/>
        <v>0</v>
      </c>
      <c r="AF316" s="154">
        <f t="shared" si="610"/>
        <v>0</v>
      </c>
      <c r="AG316" s="154">
        <f t="shared" si="610"/>
        <v>0</v>
      </c>
      <c r="AH316" s="154">
        <f t="shared" si="610"/>
        <v>0</v>
      </c>
      <c r="AI316" s="154">
        <f t="shared" si="610"/>
        <v>0</v>
      </c>
      <c r="AJ316" s="154">
        <f t="shared" si="610"/>
        <v>0</v>
      </c>
      <c r="AK316" s="154">
        <f t="shared" si="610"/>
        <v>0</v>
      </c>
      <c r="AL316" s="154">
        <f t="shared" si="610"/>
        <v>0</v>
      </c>
      <c r="AM316" s="154">
        <f t="shared" si="610"/>
        <v>0</v>
      </c>
      <c r="AN316" s="154">
        <f t="shared" si="610"/>
        <v>0</v>
      </c>
      <c r="AO316" s="154">
        <f t="shared" si="610"/>
        <v>0</v>
      </c>
      <c r="AP316" s="154">
        <f t="shared" si="610"/>
        <v>0</v>
      </c>
      <c r="AQ316" s="154">
        <f t="shared" si="610"/>
        <v>0</v>
      </c>
      <c r="AR316" s="154">
        <f t="shared" si="610"/>
        <v>0</v>
      </c>
      <c r="AS316" s="154">
        <f t="shared" si="610"/>
        <v>0</v>
      </c>
      <c r="AT316" s="154">
        <f t="shared" si="610"/>
        <v>0</v>
      </c>
      <c r="AU316" s="154">
        <f t="shared" si="610"/>
        <v>0</v>
      </c>
      <c r="AV316" s="154">
        <f t="shared" si="610"/>
        <v>0</v>
      </c>
      <c r="AW316" s="154">
        <f t="shared" si="610"/>
        <v>0</v>
      </c>
      <c r="AX316" s="154">
        <f t="shared" si="610"/>
        <v>0</v>
      </c>
      <c r="AY316" s="154">
        <f t="shared" si="610"/>
        <v>0</v>
      </c>
      <c r="AZ316" s="154">
        <f t="shared" si="610"/>
        <v>0</v>
      </c>
      <c r="BA316" s="154">
        <f t="shared" si="610"/>
        <v>0</v>
      </c>
      <c r="BB316" s="154">
        <f t="shared" si="610"/>
        <v>0</v>
      </c>
      <c r="BC316" s="154">
        <f t="shared" si="610"/>
        <v>0</v>
      </c>
      <c r="BD316" s="154">
        <f t="shared" si="610"/>
        <v>0</v>
      </c>
      <c r="BE316" s="154">
        <f t="shared" si="610"/>
        <v>0</v>
      </c>
      <c r="BF316" s="154">
        <f t="shared" si="610"/>
        <v>0</v>
      </c>
      <c r="BG316" s="154">
        <f t="shared" si="610"/>
        <v>0</v>
      </c>
      <c r="BH316" s="154">
        <f t="shared" si="610"/>
        <v>0</v>
      </c>
      <c r="BI316" s="154">
        <f t="shared" si="610"/>
        <v>0</v>
      </c>
      <c r="BJ316" s="154">
        <f t="shared" si="610"/>
        <v>0</v>
      </c>
      <c r="BK316" s="154">
        <f t="shared" si="610"/>
        <v>0</v>
      </c>
      <c r="BL316" s="154">
        <f t="shared" si="610"/>
        <v>0</v>
      </c>
      <c r="BM316" s="154">
        <f t="shared" si="610"/>
        <v>0</v>
      </c>
      <c r="BN316" s="154">
        <f t="shared" si="610"/>
        <v>0</v>
      </c>
      <c r="BO316" s="154">
        <f t="shared" si="610"/>
        <v>0</v>
      </c>
      <c r="BP316" s="154">
        <f t="shared" ref="BP316:EA316" si="611">IF(OR(BP$165&lt;=EOMONTH($E147,$R147*(1-$O147)),BP$165&gt;EOMONTH($E147,$P147*12*(1-$O147)+$Q147*12*$O147+$R147*(1-$O147))),0,FV($W147,ROUNDDOWN(YEARFRAC($D$165,BP$165,1),0),,-($U147*(1-$O147)+$V147*$O147)*$B147/12,0))</f>
        <v>0</v>
      </c>
      <c r="BQ316" s="154">
        <f t="shared" si="611"/>
        <v>0</v>
      </c>
      <c r="BR316" s="154">
        <f t="shared" si="611"/>
        <v>0</v>
      </c>
      <c r="BS316" s="154">
        <f t="shared" si="611"/>
        <v>0</v>
      </c>
      <c r="BT316" s="154">
        <f t="shared" si="611"/>
        <v>0</v>
      </c>
      <c r="BU316" s="154">
        <f t="shared" si="611"/>
        <v>0</v>
      </c>
      <c r="BV316" s="154">
        <f t="shared" si="611"/>
        <v>0</v>
      </c>
      <c r="BW316" s="154">
        <f t="shared" si="611"/>
        <v>0</v>
      </c>
      <c r="BX316" s="154">
        <f t="shared" si="611"/>
        <v>0</v>
      </c>
      <c r="BY316" s="154">
        <f t="shared" si="611"/>
        <v>0</v>
      </c>
      <c r="BZ316" s="154">
        <f t="shared" si="611"/>
        <v>0</v>
      </c>
      <c r="CA316" s="154">
        <f t="shared" si="611"/>
        <v>0</v>
      </c>
      <c r="CB316" s="154">
        <f t="shared" si="611"/>
        <v>0</v>
      </c>
      <c r="CC316" s="154">
        <f t="shared" si="611"/>
        <v>0</v>
      </c>
      <c r="CD316" s="154">
        <f t="shared" si="611"/>
        <v>0</v>
      </c>
      <c r="CE316" s="154">
        <f t="shared" si="611"/>
        <v>0</v>
      </c>
      <c r="CF316" s="154">
        <f t="shared" si="611"/>
        <v>0</v>
      </c>
      <c r="CG316" s="154">
        <f t="shared" si="611"/>
        <v>0</v>
      </c>
      <c r="CH316" s="154">
        <f t="shared" si="611"/>
        <v>0</v>
      </c>
      <c r="CI316" s="154">
        <f t="shared" si="611"/>
        <v>0</v>
      </c>
      <c r="CJ316" s="154">
        <f t="shared" si="611"/>
        <v>0</v>
      </c>
      <c r="CK316" s="154">
        <f t="shared" si="611"/>
        <v>0</v>
      </c>
      <c r="CL316" s="154">
        <f t="shared" si="611"/>
        <v>0</v>
      </c>
      <c r="CM316" s="154">
        <f t="shared" si="611"/>
        <v>0</v>
      </c>
      <c r="CN316" s="154">
        <f t="shared" si="611"/>
        <v>0</v>
      </c>
      <c r="CO316" s="154">
        <f t="shared" si="611"/>
        <v>0</v>
      </c>
      <c r="CP316" s="154">
        <f t="shared" si="611"/>
        <v>0</v>
      </c>
      <c r="CQ316" s="154">
        <f t="shared" si="611"/>
        <v>0</v>
      </c>
      <c r="CR316" s="154">
        <f t="shared" si="611"/>
        <v>0</v>
      </c>
      <c r="CS316" s="154">
        <f t="shared" si="611"/>
        <v>0</v>
      </c>
      <c r="CT316" s="154">
        <f t="shared" si="611"/>
        <v>0</v>
      </c>
      <c r="CU316" s="154">
        <f t="shared" si="611"/>
        <v>0</v>
      </c>
      <c r="CV316" s="154">
        <f t="shared" si="611"/>
        <v>0</v>
      </c>
      <c r="CW316" s="154">
        <f t="shared" si="611"/>
        <v>0</v>
      </c>
      <c r="CX316" s="154">
        <f t="shared" si="611"/>
        <v>0</v>
      </c>
      <c r="CY316" s="154">
        <f t="shared" si="611"/>
        <v>0</v>
      </c>
      <c r="CZ316" s="154">
        <f t="shared" si="611"/>
        <v>0</v>
      </c>
      <c r="DA316" s="154">
        <f t="shared" si="611"/>
        <v>0</v>
      </c>
      <c r="DB316" s="154">
        <f t="shared" si="611"/>
        <v>0</v>
      </c>
      <c r="DC316" s="154">
        <f t="shared" si="611"/>
        <v>0</v>
      </c>
      <c r="DD316" s="154">
        <f t="shared" si="611"/>
        <v>0</v>
      </c>
      <c r="DE316" s="154">
        <f t="shared" si="611"/>
        <v>0</v>
      </c>
      <c r="DF316" s="154">
        <f t="shared" si="611"/>
        <v>0</v>
      </c>
      <c r="DG316" s="154">
        <f t="shared" si="611"/>
        <v>0</v>
      </c>
      <c r="DH316" s="154">
        <f t="shared" si="611"/>
        <v>0</v>
      </c>
      <c r="DI316" s="154">
        <f t="shared" si="611"/>
        <v>0</v>
      </c>
      <c r="DJ316" s="154">
        <f t="shared" si="611"/>
        <v>0</v>
      </c>
      <c r="DK316" s="154">
        <f t="shared" si="611"/>
        <v>0</v>
      </c>
      <c r="DL316" s="154">
        <f t="shared" si="611"/>
        <v>0</v>
      </c>
      <c r="DM316" s="154">
        <f t="shared" si="611"/>
        <v>0</v>
      </c>
      <c r="DN316" s="154">
        <f t="shared" si="611"/>
        <v>0</v>
      </c>
      <c r="DO316" s="154">
        <f t="shared" si="611"/>
        <v>0</v>
      </c>
      <c r="DP316" s="154">
        <f t="shared" si="611"/>
        <v>0</v>
      </c>
      <c r="DQ316" s="154">
        <f t="shared" si="611"/>
        <v>0</v>
      </c>
      <c r="DR316" s="154">
        <f t="shared" si="611"/>
        <v>0</v>
      </c>
      <c r="DS316" s="154">
        <f t="shared" si="611"/>
        <v>0</v>
      </c>
      <c r="DT316" s="154">
        <f t="shared" si="611"/>
        <v>0</v>
      </c>
      <c r="DU316" s="154">
        <f t="shared" si="611"/>
        <v>0</v>
      </c>
      <c r="DV316" s="154">
        <f t="shared" si="611"/>
        <v>0</v>
      </c>
      <c r="DW316" s="154">
        <f t="shared" si="611"/>
        <v>0</v>
      </c>
      <c r="DX316" s="154">
        <f t="shared" si="611"/>
        <v>0</v>
      </c>
      <c r="DY316" s="154">
        <f t="shared" si="611"/>
        <v>0</v>
      </c>
      <c r="DZ316" s="154">
        <f t="shared" si="611"/>
        <v>0</v>
      </c>
      <c r="EA316" s="154">
        <f t="shared" si="611"/>
        <v>0</v>
      </c>
      <c r="EB316" s="154">
        <f t="shared" ref="EB316:GM316" si="612">IF(OR(EB$165&lt;=EOMONTH($E147,$R147*(1-$O147)),EB$165&gt;EOMONTH($E147,$P147*12*(1-$O147)+$Q147*12*$O147+$R147*(1-$O147))),0,FV($W147,ROUNDDOWN(YEARFRAC($D$165,EB$165,1),0),,-($U147*(1-$O147)+$V147*$O147)*$B147/12,0))</f>
        <v>0</v>
      </c>
      <c r="EC316" s="154">
        <f t="shared" si="612"/>
        <v>0</v>
      </c>
      <c r="ED316" s="154">
        <f t="shared" si="612"/>
        <v>0</v>
      </c>
      <c r="EE316" s="154">
        <f t="shared" si="612"/>
        <v>0</v>
      </c>
      <c r="EF316" s="154">
        <f t="shared" si="612"/>
        <v>0</v>
      </c>
      <c r="EG316" s="154">
        <f t="shared" si="612"/>
        <v>0</v>
      </c>
      <c r="EH316" s="154">
        <f t="shared" si="612"/>
        <v>0</v>
      </c>
      <c r="EI316" s="154">
        <f t="shared" si="612"/>
        <v>0</v>
      </c>
      <c r="EJ316" s="154">
        <f t="shared" si="612"/>
        <v>0</v>
      </c>
      <c r="EK316" s="154">
        <f t="shared" si="612"/>
        <v>0</v>
      </c>
      <c r="EL316" s="154">
        <f t="shared" si="612"/>
        <v>0</v>
      </c>
      <c r="EM316" s="154">
        <f t="shared" si="612"/>
        <v>0</v>
      </c>
      <c r="EN316" s="154">
        <f t="shared" si="612"/>
        <v>0</v>
      </c>
      <c r="EO316" s="154">
        <f t="shared" si="612"/>
        <v>0</v>
      </c>
      <c r="EP316" s="154">
        <f t="shared" si="612"/>
        <v>0</v>
      </c>
      <c r="EQ316" s="154">
        <f t="shared" si="612"/>
        <v>0</v>
      </c>
      <c r="ER316" s="154">
        <f t="shared" si="612"/>
        <v>0</v>
      </c>
      <c r="ES316" s="154">
        <f t="shared" si="612"/>
        <v>0</v>
      </c>
      <c r="ET316" s="154">
        <f t="shared" si="612"/>
        <v>0</v>
      </c>
      <c r="EU316" s="154">
        <f t="shared" si="612"/>
        <v>0</v>
      </c>
      <c r="EV316" s="154">
        <f t="shared" si="612"/>
        <v>0</v>
      </c>
      <c r="EW316" s="154">
        <f t="shared" si="612"/>
        <v>0</v>
      </c>
      <c r="EX316" s="154">
        <f t="shared" si="612"/>
        <v>0</v>
      </c>
      <c r="EY316" s="154">
        <f t="shared" si="612"/>
        <v>0</v>
      </c>
      <c r="EZ316" s="154">
        <f t="shared" si="612"/>
        <v>0</v>
      </c>
      <c r="FA316" s="154">
        <f t="shared" si="612"/>
        <v>0</v>
      </c>
      <c r="FB316" s="154">
        <f t="shared" si="612"/>
        <v>0</v>
      </c>
      <c r="FC316" s="154">
        <f t="shared" si="612"/>
        <v>0</v>
      </c>
      <c r="FD316" s="154">
        <f t="shared" si="612"/>
        <v>0</v>
      </c>
      <c r="FE316" s="154">
        <f t="shared" si="612"/>
        <v>0</v>
      </c>
      <c r="FF316" s="154">
        <f t="shared" si="612"/>
        <v>0</v>
      </c>
      <c r="FG316" s="154">
        <f t="shared" si="612"/>
        <v>0</v>
      </c>
      <c r="FH316" s="154">
        <f t="shared" si="612"/>
        <v>0</v>
      </c>
      <c r="FI316" s="154">
        <f t="shared" si="612"/>
        <v>0</v>
      </c>
      <c r="FJ316" s="154">
        <f t="shared" si="612"/>
        <v>0</v>
      </c>
      <c r="FK316" s="154">
        <f t="shared" si="612"/>
        <v>0</v>
      </c>
      <c r="FL316" s="154">
        <f t="shared" si="612"/>
        <v>0</v>
      </c>
      <c r="FM316" s="154">
        <f t="shared" si="612"/>
        <v>0</v>
      </c>
      <c r="FN316" s="154">
        <f t="shared" si="612"/>
        <v>0</v>
      </c>
      <c r="FO316" s="154">
        <f t="shared" si="612"/>
        <v>0</v>
      </c>
      <c r="FP316" s="154">
        <f t="shared" si="612"/>
        <v>0</v>
      </c>
      <c r="FQ316" s="154">
        <f t="shared" si="612"/>
        <v>0</v>
      </c>
      <c r="FR316" s="154">
        <f t="shared" si="612"/>
        <v>0</v>
      </c>
      <c r="FS316" s="154">
        <f t="shared" si="612"/>
        <v>0</v>
      </c>
      <c r="FT316" s="154">
        <f t="shared" si="612"/>
        <v>0</v>
      </c>
      <c r="FU316" s="154">
        <f t="shared" si="612"/>
        <v>0</v>
      </c>
      <c r="FV316" s="154">
        <f t="shared" si="612"/>
        <v>0</v>
      </c>
      <c r="FW316" s="154">
        <f t="shared" si="612"/>
        <v>0</v>
      </c>
      <c r="FX316" s="154">
        <f t="shared" si="612"/>
        <v>0</v>
      </c>
      <c r="FY316" s="154">
        <f t="shared" si="612"/>
        <v>0</v>
      </c>
      <c r="FZ316" s="154">
        <f t="shared" si="612"/>
        <v>0</v>
      </c>
      <c r="GA316" s="154">
        <f t="shared" si="612"/>
        <v>6838.1660477824807</v>
      </c>
      <c r="GB316" s="154">
        <f t="shared" si="612"/>
        <v>6838.1660477824807</v>
      </c>
      <c r="GC316" s="154">
        <f t="shared" si="612"/>
        <v>7043.3110292159554</v>
      </c>
      <c r="GD316" s="154">
        <f t="shared" si="612"/>
        <v>7043.3110292159554</v>
      </c>
      <c r="GE316" s="154">
        <f t="shared" si="612"/>
        <v>7043.3110292159554</v>
      </c>
      <c r="GF316" s="154">
        <f t="shared" si="612"/>
        <v>7043.3110292159554</v>
      </c>
      <c r="GG316" s="154">
        <f t="shared" si="612"/>
        <v>7043.3110292159554</v>
      </c>
      <c r="GH316" s="154">
        <f t="shared" si="612"/>
        <v>7043.3110292159554</v>
      </c>
      <c r="GI316" s="154">
        <f t="shared" si="612"/>
        <v>7043.3110292159554</v>
      </c>
      <c r="GJ316" s="154">
        <f t="shared" si="612"/>
        <v>7043.3110292159554</v>
      </c>
      <c r="GK316" s="154">
        <f t="shared" si="612"/>
        <v>7043.3110292159554</v>
      </c>
      <c r="GL316" s="154">
        <f t="shared" si="612"/>
        <v>7043.3110292159554</v>
      </c>
      <c r="GM316" s="154">
        <f t="shared" si="612"/>
        <v>7043.3110292159554</v>
      </c>
      <c r="GN316" s="154">
        <f t="shared" ref="GN316:IY316" si="613">IF(OR(GN$165&lt;=EOMONTH($E147,$R147*(1-$O147)),GN$165&gt;EOMONTH($E147,$P147*12*(1-$O147)+$Q147*12*$O147+$R147*(1-$O147))),0,FV($W147,ROUNDDOWN(YEARFRAC($D$165,GN$165,1),0),,-($U147*(1-$O147)+$V147*$O147)*$B147/12,0))</f>
        <v>7043.3110292159554</v>
      </c>
      <c r="GO316" s="154">
        <f t="shared" si="613"/>
        <v>7254.6103600924325</v>
      </c>
      <c r="GP316" s="154">
        <f t="shared" si="613"/>
        <v>7254.6103600924325</v>
      </c>
      <c r="GQ316" s="154">
        <f t="shared" si="613"/>
        <v>7254.6103600924325</v>
      </c>
      <c r="GR316" s="154">
        <f t="shared" si="613"/>
        <v>7254.6103600924325</v>
      </c>
      <c r="GS316" s="154">
        <f t="shared" si="613"/>
        <v>7254.6103600924325</v>
      </c>
      <c r="GT316" s="154">
        <f t="shared" si="613"/>
        <v>7254.6103600924325</v>
      </c>
      <c r="GU316" s="154">
        <f t="shared" si="613"/>
        <v>7254.6103600924325</v>
      </c>
      <c r="GV316" s="154">
        <f t="shared" si="613"/>
        <v>7254.6103600924325</v>
      </c>
      <c r="GW316" s="154">
        <f t="shared" si="613"/>
        <v>7254.6103600924325</v>
      </c>
      <c r="GX316" s="154">
        <f t="shared" si="613"/>
        <v>7254.6103600924325</v>
      </c>
      <c r="GY316" s="154">
        <f t="shared" si="613"/>
        <v>7254.6103600924325</v>
      </c>
      <c r="GZ316" s="154">
        <f t="shared" si="613"/>
        <v>7254.6103600924325</v>
      </c>
      <c r="HA316" s="154">
        <f t="shared" si="613"/>
        <v>7472.2486708952056</v>
      </c>
      <c r="HB316" s="154">
        <f t="shared" si="613"/>
        <v>7472.2486708952056</v>
      </c>
      <c r="HC316" s="154">
        <f t="shared" si="613"/>
        <v>7472.2486708952056</v>
      </c>
      <c r="HD316" s="154">
        <f t="shared" si="613"/>
        <v>7472.2486708952056</v>
      </c>
      <c r="HE316" s="154">
        <f t="shared" si="613"/>
        <v>7472.2486708952056</v>
      </c>
      <c r="HF316" s="154">
        <f t="shared" si="613"/>
        <v>7472.2486708952056</v>
      </c>
      <c r="HG316" s="154">
        <f t="shared" si="613"/>
        <v>7472.2486708952056</v>
      </c>
      <c r="HH316" s="154">
        <f t="shared" si="613"/>
        <v>7472.2486708952056</v>
      </c>
      <c r="HI316" s="154">
        <f t="shared" si="613"/>
        <v>7472.2486708952056</v>
      </c>
      <c r="HJ316" s="154">
        <f t="shared" si="613"/>
        <v>7472.2486708952056</v>
      </c>
      <c r="HK316" s="154">
        <f t="shared" si="613"/>
        <v>7472.2486708952056</v>
      </c>
      <c r="HL316" s="154">
        <f t="shared" si="613"/>
        <v>7472.2486708952056</v>
      </c>
      <c r="HM316" s="154">
        <f t="shared" si="613"/>
        <v>7696.4161310220625</v>
      </c>
      <c r="HN316" s="154">
        <f t="shared" si="613"/>
        <v>7696.4161310220625</v>
      </c>
      <c r="HO316" s="154">
        <f t="shared" si="613"/>
        <v>7696.4161310220625</v>
      </c>
      <c r="HP316" s="154">
        <f t="shared" si="613"/>
        <v>7696.4161310220625</v>
      </c>
      <c r="HQ316" s="154">
        <f t="shared" si="613"/>
        <v>7696.4161310220625</v>
      </c>
      <c r="HR316" s="154">
        <f t="shared" si="613"/>
        <v>7696.4161310220625</v>
      </c>
      <c r="HS316" s="154">
        <f t="shared" si="613"/>
        <v>7696.4161310220625</v>
      </c>
      <c r="HT316" s="154">
        <f t="shared" si="613"/>
        <v>7696.4161310220625</v>
      </c>
      <c r="HU316" s="154">
        <f t="shared" si="613"/>
        <v>7696.4161310220625</v>
      </c>
      <c r="HV316" s="154">
        <f t="shared" si="613"/>
        <v>7696.4161310220625</v>
      </c>
      <c r="HW316" s="154">
        <f t="shared" si="613"/>
        <v>7696.4161310220625</v>
      </c>
      <c r="HX316" s="154">
        <f t="shared" si="613"/>
        <v>7696.4161310220625</v>
      </c>
      <c r="HY316" s="154">
        <f t="shared" si="613"/>
        <v>7927.3086149527235</v>
      </c>
      <c r="HZ316" s="154">
        <f t="shared" si="613"/>
        <v>7927.3086149527235</v>
      </c>
      <c r="IA316" s="154">
        <f t="shared" si="613"/>
        <v>7927.3086149527235</v>
      </c>
      <c r="IB316" s="154">
        <f t="shared" si="613"/>
        <v>7927.3086149527235</v>
      </c>
      <c r="IC316" s="154">
        <f t="shared" si="613"/>
        <v>7927.3086149527235</v>
      </c>
      <c r="ID316" s="154">
        <f t="shared" si="613"/>
        <v>7927.3086149527235</v>
      </c>
      <c r="IE316" s="154">
        <f t="shared" si="613"/>
        <v>7927.3086149527235</v>
      </c>
      <c r="IF316" s="154">
        <f t="shared" si="613"/>
        <v>7927.3086149527235</v>
      </c>
      <c r="IG316" s="154">
        <f t="shared" si="613"/>
        <v>7927.3086149527235</v>
      </c>
      <c r="IH316" s="154">
        <f t="shared" si="613"/>
        <v>7927.3086149527235</v>
      </c>
      <c r="II316" s="154">
        <f t="shared" si="613"/>
        <v>7927.3086149527235</v>
      </c>
      <c r="IJ316" s="154">
        <f t="shared" si="613"/>
        <v>7927.3086149527235</v>
      </c>
      <c r="IK316" s="154">
        <f t="shared" si="613"/>
        <v>8165.1278734013049</v>
      </c>
      <c r="IL316" s="154">
        <f t="shared" si="613"/>
        <v>8165.1278734013049</v>
      </c>
      <c r="IM316" s="154">
        <f t="shared" si="613"/>
        <v>8165.1278734013049</v>
      </c>
      <c r="IN316" s="154">
        <f t="shared" si="613"/>
        <v>8165.1278734013049</v>
      </c>
      <c r="IO316" s="154">
        <f t="shared" si="613"/>
        <v>8165.1278734013049</v>
      </c>
      <c r="IP316" s="154">
        <f t="shared" si="613"/>
        <v>8165.1278734013049</v>
      </c>
      <c r="IQ316" s="154">
        <f t="shared" si="613"/>
        <v>8165.1278734013049</v>
      </c>
      <c r="IR316" s="154">
        <f t="shared" si="613"/>
        <v>8165.1278734013049</v>
      </c>
      <c r="IS316" s="154">
        <f t="shared" si="613"/>
        <v>8165.1278734013049</v>
      </c>
      <c r="IT316" s="154">
        <f t="shared" si="613"/>
        <v>8165.1278734013049</v>
      </c>
      <c r="IU316" s="154">
        <f t="shared" si="613"/>
        <v>8165.1278734013049</v>
      </c>
      <c r="IV316" s="154">
        <f t="shared" si="613"/>
        <v>8165.1278734013049</v>
      </c>
      <c r="IW316" s="154">
        <f t="shared" si="613"/>
        <v>8410.0817096033425</v>
      </c>
      <c r="IX316" s="154">
        <f t="shared" si="613"/>
        <v>8410.0817096033425</v>
      </c>
      <c r="IY316" s="154">
        <f t="shared" si="613"/>
        <v>8410.0817096033425</v>
      </c>
      <c r="IZ316" s="154">
        <f t="shared" ref="IZ316:LK316" si="614">IF(OR(IZ$165&lt;=EOMONTH($E147,$R147*(1-$O147)),IZ$165&gt;EOMONTH($E147,$P147*12*(1-$O147)+$Q147*12*$O147+$R147*(1-$O147))),0,FV($W147,ROUNDDOWN(YEARFRAC($D$165,IZ$165,1),0),,-($U147*(1-$O147)+$V147*$O147)*$B147/12,0))</f>
        <v>8410.0817096033425</v>
      </c>
      <c r="JA316" s="154">
        <f t="shared" si="614"/>
        <v>8410.0817096033425</v>
      </c>
      <c r="JB316" s="154">
        <f t="shared" si="614"/>
        <v>8410.0817096033425</v>
      </c>
      <c r="JC316" s="154">
        <f t="shared" si="614"/>
        <v>8410.0817096033425</v>
      </c>
      <c r="JD316" s="154">
        <f t="shared" si="614"/>
        <v>8410.0817096033425</v>
      </c>
      <c r="JE316" s="154">
        <f t="shared" si="614"/>
        <v>8410.0817096033425</v>
      </c>
      <c r="JF316" s="154">
        <f t="shared" si="614"/>
        <v>8410.0817096033425</v>
      </c>
      <c r="JG316" s="154">
        <f t="shared" si="614"/>
        <v>8410.0817096033425</v>
      </c>
      <c r="JH316" s="154">
        <f t="shared" si="614"/>
        <v>8410.0817096033425</v>
      </c>
      <c r="JI316" s="154">
        <f t="shared" si="614"/>
        <v>8662.3841608914445</v>
      </c>
      <c r="JJ316" s="154">
        <f t="shared" si="614"/>
        <v>8662.3841608914445</v>
      </c>
      <c r="JK316" s="154">
        <f t="shared" si="614"/>
        <v>8662.3841608914445</v>
      </c>
      <c r="JL316" s="154">
        <f t="shared" si="614"/>
        <v>8662.3841608914445</v>
      </c>
      <c r="JM316" s="154">
        <f t="shared" si="614"/>
        <v>8662.3841608914445</v>
      </c>
      <c r="JN316" s="154">
        <f t="shared" si="614"/>
        <v>8662.3841608914445</v>
      </c>
      <c r="JO316" s="154">
        <f t="shared" si="614"/>
        <v>8662.3841608914445</v>
      </c>
      <c r="JP316" s="154">
        <f t="shared" si="614"/>
        <v>8662.3841608914445</v>
      </c>
      <c r="JQ316" s="154">
        <f t="shared" si="614"/>
        <v>8662.3841608914445</v>
      </c>
      <c r="JR316" s="154">
        <f t="shared" si="614"/>
        <v>8662.3841608914445</v>
      </c>
      <c r="JS316" s="154">
        <f t="shared" si="614"/>
        <v>8662.3841608914445</v>
      </c>
      <c r="JT316" s="154">
        <f t="shared" si="614"/>
        <v>8662.3841608914445</v>
      </c>
      <c r="JU316" s="154">
        <f t="shared" si="614"/>
        <v>8922.255685718188</v>
      </c>
      <c r="JV316" s="154">
        <f t="shared" si="614"/>
        <v>8922.255685718188</v>
      </c>
      <c r="JW316" s="154">
        <f t="shared" si="614"/>
        <v>8922.255685718188</v>
      </c>
      <c r="JX316" s="154">
        <f t="shared" si="614"/>
        <v>8922.255685718188</v>
      </c>
      <c r="JY316" s="154">
        <f t="shared" si="614"/>
        <v>8922.255685718188</v>
      </c>
      <c r="JZ316" s="154">
        <f t="shared" si="614"/>
        <v>8922.255685718188</v>
      </c>
      <c r="KA316" s="154">
        <f t="shared" si="614"/>
        <v>8922.255685718188</v>
      </c>
      <c r="KB316" s="154">
        <f t="shared" si="614"/>
        <v>8922.255685718188</v>
      </c>
      <c r="KC316" s="154">
        <f t="shared" si="614"/>
        <v>8922.255685718188</v>
      </c>
      <c r="KD316" s="154">
        <f t="shared" si="614"/>
        <v>8922.255685718188</v>
      </c>
      <c r="KE316" s="154">
        <f t="shared" si="614"/>
        <v>8922.255685718188</v>
      </c>
      <c r="KF316" s="154">
        <f t="shared" si="614"/>
        <v>8922.255685718188</v>
      </c>
      <c r="KG316" s="154">
        <f t="shared" si="614"/>
        <v>9189.9233562897334</v>
      </c>
      <c r="KH316" s="154">
        <f t="shared" si="614"/>
        <v>9189.9233562897334</v>
      </c>
      <c r="KI316" s="154">
        <f t="shared" si="614"/>
        <v>9189.9233562897334</v>
      </c>
      <c r="KJ316" s="154">
        <f t="shared" si="614"/>
        <v>9189.9233562897334</v>
      </c>
      <c r="KK316" s="154">
        <f t="shared" si="614"/>
        <v>9189.9233562897334</v>
      </c>
      <c r="KL316" s="154">
        <f t="shared" si="614"/>
        <v>9189.9233562897334</v>
      </c>
      <c r="KM316" s="154">
        <f t="shared" si="614"/>
        <v>9189.9233562897334</v>
      </c>
      <c r="KN316" s="154">
        <f t="shared" si="614"/>
        <v>9189.9233562897334</v>
      </c>
      <c r="KO316" s="154">
        <f t="shared" si="614"/>
        <v>9189.9233562897334</v>
      </c>
      <c r="KP316" s="154">
        <f t="shared" si="614"/>
        <v>9189.9233562897334</v>
      </c>
      <c r="KQ316" s="154">
        <f t="shared" si="614"/>
        <v>0</v>
      </c>
      <c r="KR316" s="154">
        <f t="shared" si="614"/>
        <v>0</v>
      </c>
      <c r="KS316" s="154">
        <f t="shared" si="614"/>
        <v>0</v>
      </c>
      <c r="KT316" s="154">
        <f t="shared" si="614"/>
        <v>0</v>
      </c>
      <c r="KU316" s="154">
        <f t="shared" si="614"/>
        <v>0</v>
      </c>
      <c r="KV316" s="154">
        <f t="shared" si="614"/>
        <v>0</v>
      </c>
      <c r="KW316" s="154">
        <f t="shared" si="614"/>
        <v>0</v>
      </c>
      <c r="KX316" s="154">
        <f t="shared" si="614"/>
        <v>0</v>
      </c>
      <c r="KY316" s="154">
        <f t="shared" si="614"/>
        <v>0</v>
      </c>
      <c r="KZ316" s="154">
        <f t="shared" si="614"/>
        <v>0</v>
      </c>
      <c r="LA316" s="154">
        <f t="shared" si="614"/>
        <v>0</v>
      </c>
      <c r="LB316" s="154">
        <f t="shared" si="614"/>
        <v>0</v>
      </c>
      <c r="LC316" s="154">
        <f t="shared" si="614"/>
        <v>0</v>
      </c>
      <c r="LD316" s="154">
        <f t="shared" si="614"/>
        <v>0</v>
      </c>
      <c r="LE316" s="154">
        <f t="shared" si="614"/>
        <v>0</v>
      </c>
      <c r="LF316" s="154">
        <f t="shared" si="614"/>
        <v>0</v>
      </c>
      <c r="LG316" s="154">
        <f t="shared" si="614"/>
        <v>0</v>
      </c>
      <c r="LH316" s="154">
        <f t="shared" si="614"/>
        <v>0</v>
      </c>
      <c r="LI316" s="154">
        <f t="shared" si="614"/>
        <v>0</v>
      </c>
      <c r="LJ316" s="154">
        <f t="shared" si="614"/>
        <v>0</v>
      </c>
      <c r="LK316" s="154">
        <f t="shared" si="614"/>
        <v>0</v>
      </c>
      <c r="LL316" s="154">
        <f t="shared" ref="LL316:NK316" si="615">IF(OR(LL$165&lt;=EOMONTH($E147,$R147*(1-$O147)),LL$165&gt;EOMONTH($E147,$P147*12*(1-$O147)+$Q147*12*$O147+$R147*(1-$O147))),0,FV($W147,ROUNDDOWN(YEARFRAC($D$165,LL$165,1),0),,-($U147*(1-$O147)+$V147*$O147)*$B147/12,0))</f>
        <v>0</v>
      </c>
      <c r="LM316" s="154">
        <f t="shared" si="615"/>
        <v>0</v>
      </c>
      <c r="LN316" s="154">
        <f t="shared" si="615"/>
        <v>0</v>
      </c>
      <c r="LO316" s="154">
        <f t="shared" si="615"/>
        <v>0</v>
      </c>
      <c r="LP316" s="154">
        <f t="shared" si="615"/>
        <v>0</v>
      </c>
      <c r="LQ316" s="154">
        <f t="shared" si="615"/>
        <v>0</v>
      </c>
      <c r="LR316" s="154">
        <f t="shared" si="615"/>
        <v>0</v>
      </c>
      <c r="LS316" s="154">
        <f t="shared" si="615"/>
        <v>0</v>
      </c>
      <c r="LT316" s="154">
        <f t="shared" si="615"/>
        <v>0</v>
      </c>
      <c r="LU316" s="154">
        <f t="shared" si="615"/>
        <v>0</v>
      </c>
      <c r="LV316" s="154">
        <f t="shared" si="615"/>
        <v>0</v>
      </c>
      <c r="LW316" s="154">
        <f t="shared" si="615"/>
        <v>0</v>
      </c>
      <c r="LX316" s="154">
        <f t="shared" si="615"/>
        <v>0</v>
      </c>
      <c r="LY316" s="154">
        <f t="shared" si="615"/>
        <v>0</v>
      </c>
      <c r="LZ316" s="154">
        <f t="shared" si="615"/>
        <v>0</v>
      </c>
      <c r="MA316" s="154">
        <f t="shared" si="615"/>
        <v>0</v>
      </c>
      <c r="MB316" s="154">
        <f t="shared" si="615"/>
        <v>0</v>
      </c>
      <c r="MC316" s="154">
        <f t="shared" si="615"/>
        <v>0</v>
      </c>
      <c r="MD316" s="154">
        <f t="shared" si="615"/>
        <v>0</v>
      </c>
      <c r="ME316" s="154">
        <f t="shared" si="615"/>
        <v>0</v>
      </c>
      <c r="MF316" s="154">
        <f t="shared" si="615"/>
        <v>0</v>
      </c>
      <c r="MG316" s="154">
        <f t="shared" si="615"/>
        <v>0</v>
      </c>
      <c r="MH316" s="154">
        <f t="shared" si="615"/>
        <v>0</v>
      </c>
      <c r="MI316" s="154">
        <f t="shared" si="615"/>
        <v>0</v>
      </c>
      <c r="MJ316" s="154">
        <f t="shared" si="615"/>
        <v>0</v>
      </c>
      <c r="MK316" s="154">
        <f t="shared" si="615"/>
        <v>0</v>
      </c>
      <c r="ML316" s="154">
        <f t="shared" si="615"/>
        <v>0</v>
      </c>
      <c r="MM316" s="154">
        <f t="shared" si="615"/>
        <v>0</v>
      </c>
      <c r="MN316" s="154">
        <f t="shared" si="615"/>
        <v>0</v>
      </c>
      <c r="MO316" s="154">
        <f t="shared" si="615"/>
        <v>0</v>
      </c>
      <c r="MP316" s="154">
        <f t="shared" si="615"/>
        <v>0</v>
      </c>
      <c r="MQ316" s="154">
        <f t="shared" si="615"/>
        <v>0</v>
      </c>
      <c r="MR316" s="154">
        <f t="shared" si="615"/>
        <v>0</v>
      </c>
      <c r="MS316" s="154">
        <f t="shared" si="615"/>
        <v>0</v>
      </c>
      <c r="MT316" s="154">
        <f t="shared" si="615"/>
        <v>0</v>
      </c>
      <c r="MU316" s="154">
        <f t="shared" si="615"/>
        <v>0</v>
      </c>
      <c r="MV316" s="154">
        <f t="shared" si="615"/>
        <v>0</v>
      </c>
      <c r="MW316" s="154">
        <f t="shared" si="615"/>
        <v>0</v>
      </c>
      <c r="MX316" s="154">
        <f t="shared" si="615"/>
        <v>0</v>
      </c>
      <c r="MY316" s="154">
        <f t="shared" si="615"/>
        <v>0</v>
      </c>
      <c r="MZ316" s="154">
        <f t="shared" si="615"/>
        <v>0</v>
      </c>
      <c r="NA316" s="154">
        <f t="shared" si="615"/>
        <v>0</v>
      </c>
      <c r="NB316" s="154">
        <f t="shared" si="615"/>
        <v>0</v>
      </c>
      <c r="NC316" s="154">
        <f t="shared" si="615"/>
        <v>0</v>
      </c>
      <c r="ND316" s="154">
        <f t="shared" si="615"/>
        <v>0</v>
      </c>
      <c r="NE316" s="154">
        <f t="shared" si="615"/>
        <v>0</v>
      </c>
      <c r="NF316" s="154">
        <f t="shared" si="615"/>
        <v>0</v>
      </c>
      <c r="NG316" s="154">
        <f t="shared" si="615"/>
        <v>0</v>
      </c>
      <c r="NH316" s="154">
        <f t="shared" si="615"/>
        <v>0</v>
      </c>
      <c r="NI316" s="154">
        <f t="shared" si="615"/>
        <v>0</v>
      </c>
      <c r="NJ316" s="154">
        <f t="shared" si="615"/>
        <v>0</v>
      </c>
      <c r="NK316" s="157">
        <f t="shared" si="615"/>
        <v>0</v>
      </c>
    </row>
    <row r="317" spans="1:375" x14ac:dyDescent="0.25">
      <c r="A317" s="156">
        <f t="shared" si="597"/>
        <v>0</v>
      </c>
      <c r="B317" s="48" t="s">
        <v>155</v>
      </c>
      <c r="C317" s="153" t="s">
        <v>143</v>
      </c>
      <c r="D317" s="154">
        <f t="shared" ref="D317:BO317" si="616">IF(AND(D$165&gt;EOMONTH($E147,$R147*(1-$O147)),D$165&lt;=EOMONTH($E147,$R147*(1-$O147)+$S147*(1-$O147)+$T147*$O147)),-D316,0)</f>
        <v>0</v>
      </c>
      <c r="E317" s="154">
        <f t="shared" si="616"/>
        <v>0</v>
      </c>
      <c r="F317" s="154">
        <f t="shared" si="616"/>
        <v>0</v>
      </c>
      <c r="G317" s="154">
        <f t="shared" si="616"/>
        <v>0</v>
      </c>
      <c r="H317" s="154">
        <f t="shared" si="616"/>
        <v>0</v>
      </c>
      <c r="I317" s="154">
        <f t="shared" si="616"/>
        <v>0</v>
      </c>
      <c r="J317" s="154">
        <f t="shared" si="616"/>
        <v>0</v>
      </c>
      <c r="K317" s="154">
        <f t="shared" si="616"/>
        <v>0</v>
      </c>
      <c r="L317" s="154">
        <f t="shared" si="616"/>
        <v>0</v>
      </c>
      <c r="M317" s="154">
        <f t="shared" si="616"/>
        <v>0</v>
      </c>
      <c r="N317" s="154">
        <f t="shared" si="616"/>
        <v>0</v>
      </c>
      <c r="O317" s="154">
        <f t="shared" si="616"/>
        <v>0</v>
      </c>
      <c r="P317" s="154">
        <f t="shared" si="616"/>
        <v>0</v>
      </c>
      <c r="Q317" s="154">
        <f t="shared" si="616"/>
        <v>0</v>
      </c>
      <c r="R317" s="154">
        <f t="shared" si="616"/>
        <v>0</v>
      </c>
      <c r="S317" s="154">
        <f t="shared" si="616"/>
        <v>0</v>
      </c>
      <c r="T317" s="154">
        <f t="shared" si="616"/>
        <v>0</v>
      </c>
      <c r="U317" s="154">
        <f t="shared" si="616"/>
        <v>0</v>
      </c>
      <c r="V317" s="154">
        <f t="shared" si="616"/>
        <v>0</v>
      </c>
      <c r="W317" s="154">
        <f t="shared" si="616"/>
        <v>0</v>
      </c>
      <c r="X317" s="154">
        <f t="shared" si="616"/>
        <v>0</v>
      </c>
      <c r="Y317" s="154">
        <f t="shared" si="616"/>
        <v>0</v>
      </c>
      <c r="Z317" s="154">
        <f t="shared" si="616"/>
        <v>0</v>
      </c>
      <c r="AA317" s="154">
        <f t="shared" si="616"/>
        <v>0</v>
      </c>
      <c r="AB317" s="154">
        <f t="shared" si="616"/>
        <v>0</v>
      </c>
      <c r="AC317" s="154">
        <f t="shared" si="616"/>
        <v>0</v>
      </c>
      <c r="AD317" s="154">
        <f t="shared" si="616"/>
        <v>0</v>
      </c>
      <c r="AE317" s="154">
        <f t="shared" si="616"/>
        <v>0</v>
      </c>
      <c r="AF317" s="154">
        <f t="shared" si="616"/>
        <v>0</v>
      </c>
      <c r="AG317" s="154">
        <f t="shared" si="616"/>
        <v>0</v>
      </c>
      <c r="AH317" s="154">
        <f t="shared" si="616"/>
        <v>0</v>
      </c>
      <c r="AI317" s="154">
        <f t="shared" si="616"/>
        <v>0</v>
      </c>
      <c r="AJ317" s="154">
        <f t="shared" si="616"/>
        <v>0</v>
      </c>
      <c r="AK317" s="154">
        <f t="shared" si="616"/>
        <v>0</v>
      </c>
      <c r="AL317" s="154">
        <f t="shared" si="616"/>
        <v>0</v>
      </c>
      <c r="AM317" s="154">
        <f t="shared" si="616"/>
        <v>0</v>
      </c>
      <c r="AN317" s="154">
        <f t="shared" si="616"/>
        <v>0</v>
      </c>
      <c r="AO317" s="154">
        <f t="shared" si="616"/>
        <v>0</v>
      </c>
      <c r="AP317" s="154">
        <f t="shared" si="616"/>
        <v>0</v>
      </c>
      <c r="AQ317" s="154">
        <f t="shared" si="616"/>
        <v>0</v>
      </c>
      <c r="AR317" s="154">
        <f t="shared" si="616"/>
        <v>0</v>
      </c>
      <c r="AS317" s="154">
        <f t="shared" si="616"/>
        <v>0</v>
      </c>
      <c r="AT317" s="154">
        <f t="shared" si="616"/>
        <v>0</v>
      </c>
      <c r="AU317" s="154">
        <f t="shared" si="616"/>
        <v>0</v>
      </c>
      <c r="AV317" s="154">
        <f t="shared" si="616"/>
        <v>0</v>
      </c>
      <c r="AW317" s="154">
        <f t="shared" si="616"/>
        <v>0</v>
      </c>
      <c r="AX317" s="154">
        <f t="shared" si="616"/>
        <v>0</v>
      </c>
      <c r="AY317" s="154">
        <f t="shared" si="616"/>
        <v>0</v>
      </c>
      <c r="AZ317" s="154">
        <f t="shared" si="616"/>
        <v>0</v>
      </c>
      <c r="BA317" s="154">
        <f t="shared" si="616"/>
        <v>0</v>
      </c>
      <c r="BB317" s="154">
        <f t="shared" si="616"/>
        <v>0</v>
      </c>
      <c r="BC317" s="154">
        <f t="shared" si="616"/>
        <v>0</v>
      </c>
      <c r="BD317" s="154">
        <f t="shared" si="616"/>
        <v>0</v>
      </c>
      <c r="BE317" s="154">
        <f t="shared" si="616"/>
        <v>0</v>
      </c>
      <c r="BF317" s="154">
        <f t="shared" si="616"/>
        <v>0</v>
      </c>
      <c r="BG317" s="154">
        <f t="shared" si="616"/>
        <v>0</v>
      </c>
      <c r="BH317" s="154">
        <f t="shared" si="616"/>
        <v>0</v>
      </c>
      <c r="BI317" s="154">
        <f t="shared" si="616"/>
        <v>0</v>
      </c>
      <c r="BJ317" s="154">
        <f t="shared" si="616"/>
        <v>0</v>
      </c>
      <c r="BK317" s="154">
        <f t="shared" si="616"/>
        <v>0</v>
      </c>
      <c r="BL317" s="154">
        <f t="shared" si="616"/>
        <v>0</v>
      </c>
      <c r="BM317" s="154">
        <f t="shared" si="616"/>
        <v>0</v>
      </c>
      <c r="BN317" s="154">
        <f t="shared" si="616"/>
        <v>0</v>
      </c>
      <c r="BO317" s="154">
        <f t="shared" si="616"/>
        <v>0</v>
      </c>
      <c r="BP317" s="154">
        <f t="shared" ref="BP317:EA317" si="617">IF(AND(BP$165&gt;EOMONTH($E147,$R147*(1-$O147)),BP$165&lt;=EOMONTH($E147,$R147*(1-$O147)+$S147*(1-$O147)+$T147*$O147)),-BP316,0)</f>
        <v>0</v>
      </c>
      <c r="BQ317" s="154">
        <f t="shared" si="617"/>
        <v>0</v>
      </c>
      <c r="BR317" s="154">
        <f t="shared" si="617"/>
        <v>0</v>
      </c>
      <c r="BS317" s="154">
        <f t="shared" si="617"/>
        <v>0</v>
      </c>
      <c r="BT317" s="154">
        <f t="shared" si="617"/>
        <v>0</v>
      </c>
      <c r="BU317" s="154">
        <f t="shared" si="617"/>
        <v>0</v>
      </c>
      <c r="BV317" s="154">
        <f t="shared" si="617"/>
        <v>0</v>
      </c>
      <c r="BW317" s="154">
        <f t="shared" si="617"/>
        <v>0</v>
      </c>
      <c r="BX317" s="154">
        <f t="shared" si="617"/>
        <v>0</v>
      </c>
      <c r="BY317" s="154">
        <f t="shared" si="617"/>
        <v>0</v>
      </c>
      <c r="BZ317" s="154">
        <f t="shared" si="617"/>
        <v>0</v>
      </c>
      <c r="CA317" s="154">
        <f t="shared" si="617"/>
        <v>0</v>
      </c>
      <c r="CB317" s="154">
        <f t="shared" si="617"/>
        <v>0</v>
      </c>
      <c r="CC317" s="154">
        <f t="shared" si="617"/>
        <v>0</v>
      </c>
      <c r="CD317" s="154">
        <f t="shared" si="617"/>
        <v>0</v>
      </c>
      <c r="CE317" s="154">
        <f t="shared" si="617"/>
        <v>0</v>
      </c>
      <c r="CF317" s="154">
        <f t="shared" si="617"/>
        <v>0</v>
      </c>
      <c r="CG317" s="154">
        <f t="shared" si="617"/>
        <v>0</v>
      </c>
      <c r="CH317" s="154">
        <f t="shared" si="617"/>
        <v>0</v>
      </c>
      <c r="CI317" s="154">
        <f t="shared" si="617"/>
        <v>0</v>
      </c>
      <c r="CJ317" s="154">
        <f t="shared" si="617"/>
        <v>0</v>
      </c>
      <c r="CK317" s="154">
        <f t="shared" si="617"/>
        <v>0</v>
      </c>
      <c r="CL317" s="154">
        <f t="shared" si="617"/>
        <v>0</v>
      </c>
      <c r="CM317" s="154">
        <f t="shared" si="617"/>
        <v>0</v>
      </c>
      <c r="CN317" s="154">
        <f t="shared" si="617"/>
        <v>0</v>
      </c>
      <c r="CO317" s="154">
        <f t="shared" si="617"/>
        <v>0</v>
      </c>
      <c r="CP317" s="154">
        <f t="shared" si="617"/>
        <v>0</v>
      </c>
      <c r="CQ317" s="154">
        <f t="shared" si="617"/>
        <v>0</v>
      </c>
      <c r="CR317" s="154">
        <f t="shared" si="617"/>
        <v>0</v>
      </c>
      <c r="CS317" s="154">
        <f t="shared" si="617"/>
        <v>0</v>
      </c>
      <c r="CT317" s="154">
        <f t="shared" si="617"/>
        <v>0</v>
      </c>
      <c r="CU317" s="154">
        <f t="shared" si="617"/>
        <v>0</v>
      </c>
      <c r="CV317" s="154">
        <f t="shared" si="617"/>
        <v>0</v>
      </c>
      <c r="CW317" s="154">
        <f t="shared" si="617"/>
        <v>0</v>
      </c>
      <c r="CX317" s="154">
        <f t="shared" si="617"/>
        <v>0</v>
      </c>
      <c r="CY317" s="154">
        <f t="shared" si="617"/>
        <v>0</v>
      </c>
      <c r="CZ317" s="154">
        <f t="shared" si="617"/>
        <v>0</v>
      </c>
      <c r="DA317" s="154">
        <f t="shared" si="617"/>
        <v>0</v>
      </c>
      <c r="DB317" s="154">
        <f t="shared" si="617"/>
        <v>0</v>
      </c>
      <c r="DC317" s="154">
        <f t="shared" si="617"/>
        <v>0</v>
      </c>
      <c r="DD317" s="154">
        <f t="shared" si="617"/>
        <v>0</v>
      </c>
      <c r="DE317" s="154">
        <f t="shared" si="617"/>
        <v>0</v>
      </c>
      <c r="DF317" s="154">
        <f t="shared" si="617"/>
        <v>0</v>
      </c>
      <c r="DG317" s="154">
        <f t="shared" si="617"/>
        <v>0</v>
      </c>
      <c r="DH317" s="154">
        <f t="shared" si="617"/>
        <v>0</v>
      </c>
      <c r="DI317" s="154">
        <f t="shared" si="617"/>
        <v>0</v>
      </c>
      <c r="DJ317" s="154">
        <f t="shared" si="617"/>
        <v>0</v>
      </c>
      <c r="DK317" s="154">
        <f t="shared" si="617"/>
        <v>0</v>
      </c>
      <c r="DL317" s="154">
        <f t="shared" si="617"/>
        <v>0</v>
      </c>
      <c r="DM317" s="154">
        <f t="shared" si="617"/>
        <v>0</v>
      </c>
      <c r="DN317" s="154">
        <f t="shared" si="617"/>
        <v>0</v>
      </c>
      <c r="DO317" s="154">
        <f t="shared" si="617"/>
        <v>0</v>
      </c>
      <c r="DP317" s="154">
        <f t="shared" si="617"/>
        <v>0</v>
      </c>
      <c r="DQ317" s="154">
        <f t="shared" si="617"/>
        <v>0</v>
      </c>
      <c r="DR317" s="154">
        <f t="shared" si="617"/>
        <v>0</v>
      </c>
      <c r="DS317" s="154">
        <f t="shared" si="617"/>
        <v>0</v>
      </c>
      <c r="DT317" s="154">
        <f t="shared" si="617"/>
        <v>0</v>
      </c>
      <c r="DU317" s="154">
        <f t="shared" si="617"/>
        <v>0</v>
      </c>
      <c r="DV317" s="154">
        <f t="shared" si="617"/>
        <v>0</v>
      </c>
      <c r="DW317" s="154">
        <f t="shared" si="617"/>
        <v>0</v>
      </c>
      <c r="DX317" s="154">
        <f t="shared" si="617"/>
        <v>0</v>
      </c>
      <c r="DY317" s="154">
        <f t="shared" si="617"/>
        <v>0</v>
      </c>
      <c r="DZ317" s="154">
        <f t="shared" si="617"/>
        <v>0</v>
      </c>
      <c r="EA317" s="154">
        <f t="shared" si="617"/>
        <v>0</v>
      </c>
      <c r="EB317" s="154">
        <f t="shared" ref="EB317:GM317" si="618">IF(AND(EB$165&gt;EOMONTH($E147,$R147*(1-$O147)),EB$165&lt;=EOMONTH($E147,$R147*(1-$O147)+$S147*(1-$O147)+$T147*$O147)),-EB316,0)</f>
        <v>0</v>
      </c>
      <c r="EC317" s="154">
        <f t="shared" si="618"/>
        <v>0</v>
      </c>
      <c r="ED317" s="154">
        <f t="shared" si="618"/>
        <v>0</v>
      </c>
      <c r="EE317" s="154">
        <f t="shared" si="618"/>
        <v>0</v>
      </c>
      <c r="EF317" s="154">
        <f t="shared" si="618"/>
        <v>0</v>
      </c>
      <c r="EG317" s="154">
        <f t="shared" si="618"/>
        <v>0</v>
      </c>
      <c r="EH317" s="154">
        <f t="shared" si="618"/>
        <v>0</v>
      </c>
      <c r="EI317" s="154">
        <f t="shared" si="618"/>
        <v>0</v>
      </c>
      <c r="EJ317" s="154">
        <f t="shared" si="618"/>
        <v>0</v>
      </c>
      <c r="EK317" s="154">
        <f t="shared" si="618"/>
        <v>0</v>
      </c>
      <c r="EL317" s="154">
        <f t="shared" si="618"/>
        <v>0</v>
      </c>
      <c r="EM317" s="154">
        <f t="shared" si="618"/>
        <v>0</v>
      </c>
      <c r="EN317" s="154">
        <f t="shared" si="618"/>
        <v>0</v>
      </c>
      <c r="EO317" s="154">
        <f t="shared" si="618"/>
        <v>0</v>
      </c>
      <c r="EP317" s="154">
        <f t="shared" si="618"/>
        <v>0</v>
      </c>
      <c r="EQ317" s="154">
        <f t="shared" si="618"/>
        <v>0</v>
      </c>
      <c r="ER317" s="154">
        <f t="shared" si="618"/>
        <v>0</v>
      </c>
      <c r="ES317" s="154">
        <f t="shared" si="618"/>
        <v>0</v>
      </c>
      <c r="ET317" s="154">
        <f t="shared" si="618"/>
        <v>0</v>
      </c>
      <c r="EU317" s="154">
        <f t="shared" si="618"/>
        <v>0</v>
      </c>
      <c r="EV317" s="154">
        <f t="shared" si="618"/>
        <v>0</v>
      </c>
      <c r="EW317" s="154">
        <f t="shared" si="618"/>
        <v>0</v>
      </c>
      <c r="EX317" s="154">
        <f t="shared" si="618"/>
        <v>0</v>
      </c>
      <c r="EY317" s="154">
        <f t="shared" si="618"/>
        <v>0</v>
      </c>
      <c r="EZ317" s="154">
        <f t="shared" si="618"/>
        <v>0</v>
      </c>
      <c r="FA317" s="154">
        <f t="shared" si="618"/>
        <v>0</v>
      </c>
      <c r="FB317" s="154">
        <f t="shared" si="618"/>
        <v>0</v>
      </c>
      <c r="FC317" s="154">
        <f t="shared" si="618"/>
        <v>0</v>
      </c>
      <c r="FD317" s="154">
        <f t="shared" si="618"/>
        <v>0</v>
      </c>
      <c r="FE317" s="154">
        <f t="shared" si="618"/>
        <v>0</v>
      </c>
      <c r="FF317" s="154">
        <f t="shared" si="618"/>
        <v>0</v>
      </c>
      <c r="FG317" s="154">
        <f t="shared" si="618"/>
        <v>0</v>
      </c>
      <c r="FH317" s="154">
        <f t="shared" si="618"/>
        <v>0</v>
      </c>
      <c r="FI317" s="154">
        <f t="shared" si="618"/>
        <v>0</v>
      </c>
      <c r="FJ317" s="154">
        <f t="shared" si="618"/>
        <v>0</v>
      </c>
      <c r="FK317" s="154">
        <f t="shared" si="618"/>
        <v>0</v>
      </c>
      <c r="FL317" s="154">
        <f t="shared" si="618"/>
        <v>0</v>
      </c>
      <c r="FM317" s="154">
        <f t="shared" si="618"/>
        <v>0</v>
      </c>
      <c r="FN317" s="154">
        <f t="shared" si="618"/>
        <v>0</v>
      </c>
      <c r="FO317" s="154">
        <f t="shared" si="618"/>
        <v>0</v>
      </c>
      <c r="FP317" s="154">
        <f t="shared" si="618"/>
        <v>0</v>
      </c>
      <c r="FQ317" s="154">
        <f t="shared" si="618"/>
        <v>0</v>
      </c>
      <c r="FR317" s="154">
        <f t="shared" si="618"/>
        <v>0</v>
      </c>
      <c r="FS317" s="154">
        <f t="shared" si="618"/>
        <v>0</v>
      </c>
      <c r="FT317" s="154">
        <f t="shared" si="618"/>
        <v>0</v>
      </c>
      <c r="FU317" s="154">
        <f t="shared" si="618"/>
        <v>0</v>
      </c>
      <c r="FV317" s="154">
        <f t="shared" si="618"/>
        <v>0</v>
      </c>
      <c r="FW317" s="154">
        <f t="shared" si="618"/>
        <v>0</v>
      </c>
      <c r="FX317" s="154">
        <f t="shared" si="618"/>
        <v>0</v>
      </c>
      <c r="FY317" s="154">
        <f t="shared" si="618"/>
        <v>0</v>
      </c>
      <c r="FZ317" s="154">
        <f t="shared" si="618"/>
        <v>0</v>
      </c>
      <c r="GA317" s="154">
        <f t="shared" si="618"/>
        <v>0</v>
      </c>
      <c r="GB317" s="154">
        <f t="shared" si="618"/>
        <v>0</v>
      </c>
      <c r="GC317" s="154">
        <f t="shared" si="618"/>
        <v>0</v>
      </c>
      <c r="GD317" s="154">
        <f t="shared" si="618"/>
        <v>0</v>
      </c>
      <c r="GE317" s="154">
        <f t="shared" si="618"/>
        <v>0</v>
      </c>
      <c r="GF317" s="154">
        <f t="shared" si="618"/>
        <v>0</v>
      </c>
      <c r="GG317" s="154">
        <f t="shared" si="618"/>
        <v>0</v>
      </c>
      <c r="GH317" s="154">
        <f t="shared" si="618"/>
        <v>0</v>
      </c>
      <c r="GI317" s="154">
        <f t="shared" si="618"/>
        <v>0</v>
      </c>
      <c r="GJ317" s="154">
        <f t="shared" si="618"/>
        <v>0</v>
      </c>
      <c r="GK317" s="154">
        <f t="shared" si="618"/>
        <v>0</v>
      </c>
      <c r="GL317" s="154">
        <f t="shared" si="618"/>
        <v>0</v>
      </c>
      <c r="GM317" s="154">
        <f t="shared" si="618"/>
        <v>0</v>
      </c>
      <c r="GN317" s="154">
        <f t="shared" ref="GN317:IY317" si="619">IF(AND(GN$165&gt;EOMONTH($E147,$R147*(1-$O147)),GN$165&lt;=EOMONTH($E147,$R147*(1-$O147)+$S147*(1-$O147)+$T147*$O147)),-GN316,0)</f>
        <v>0</v>
      </c>
      <c r="GO317" s="154">
        <f t="shared" si="619"/>
        <v>0</v>
      </c>
      <c r="GP317" s="154">
        <f t="shared" si="619"/>
        <v>0</v>
      </c>
      <c r="GQ317" s="154">
        <f t="shared" si="619"/>
        <v>0</v>
      </c>
      <c r="GR317" s="154">
        <f t="shared" si="619"/>
        <v>0</v>
      </c>
      <c r="GS317" s="154">
        <f t="shared" si="619"/>
        <v>0</v>
      </c>
      <c r="GT317" s="154">
        <f t="shared" si="619"/>
        <v>0</v>
      </c>
      <c r="GU317" s="154">
        <f t="shared" si="619"/>
        <v>0</v>
      </c>
      <c r="GV317" s="154">
        <f t="shared" si="619"/>
        <v>0</v>
      </c>
      <c r="GW317" s="154">
        <f t="shared" si="619"/>
        <v>0</v>
      </c>
      <c r="GX317" s="154">
        <f t="shared" si="619"/>
        <v>0</v>
      </c>
      <c r="GY317" s="154">
        <f t="shared" si="619"/>
        <v>0</v>
      </c>
      <c r="GZ317" s="154">
        <f t="shared" si="619"/>
        <v>0</v>
      </c>
      <c r="HA317" s="154">
        <f t="shared" si="619"/>
        <v>0</v>
      </c>
      <c r="HB317" s="154">
        <f t="shared" si="619"/>
        <v>0</v>
      </c>
      <c r="HC317" s="154">
        <f t="shared" si="619"/>
        <v>0</v>
      </c>
      <c r="HD317" s="154">
        <f t="shared" si="619"/>
        <v>0</v>
      </c>
      <c r="HE317" s="154">
        <f t="shared" si="619"/>
        <v>0</v>
      </c>
      <c r="HF317" s="154">
        <f t="shared" si="619"/>
        <v>0</v>
      </c>
      <c r="HG317" s="154">
        <f t="shared" si="619"/>
        <v>0</v>
      </c>
      <c r="HH317" s="154">
        <f t="shared" si="619"/>
        <v>0</v>
      </c>
      <c r="HI317" s="154">
        <f t="shared" si="619"/>
        <v>0</v>
      </c>
      <c r="HJ317" s="154">
        <f t="shared" si="619"/>
        <v>0</v>
      </c>
      <c r="HK317" s="154">
        <f t="shared" si="619"/>
        <v>0</v>
      </c>
      <c r="HL317" s="154">
        <f t="shared" si="619"/>
        <v>0</v>
      </c>
      <c r="HM317" s="154">
        <f t="shared" si="619"/>
        <v>0</v>
      </c>
      <c r="HN317" s="154">
        <f t="shared" si="619"/>
        <v>0</v>
      </c>
      <c r="HO317" s="154">
        <f t="shared" si="619"/>
        <v>0</v>
      </c>
      <c r="HP317" s="154">
        <f t="shared" si="619"/>
        <v>0</v>
      </c>
      <c r="HQ317" s="154">
        <f t="shared" si="619"/>
        <v>0</v>
      </c>
      <c r="HR317" s="154">
        <f t="shared" si="619"/>
        <v>0</v>
      </c>
      <c r="HS317" s="154">
        <f t="shared" si="619"/>
        <v>0</v>
      </c>
      <c r="HT317" s="154">
        <f t="shared" si="619"/>
        <v>0</v>
      </c>
      <c r="HU317" s="154">
        <f t="shared" si="619"/>
        <v>0</v>
      </c>
      <c r="HV317" s="154">
        <f t="shared" si="619"/>
        <v>0</v>
      </c>
      <c r="HW317" s="154">
        <f t="shared" si="619"/>
        <v>0</v>
      </c>
      <c r="HX317" s="154">
        <f t="shared" si="619"/>
        <v>0</v>
      </c>
      <c r="HY317" s="154">
        <f t="shared" si="619"/>
        <v>0</v>
      </c>
      <c r="HZ317" s="154">
        <f t="shared" si="619"/>
        <v>0</v>
      </c>
      <c r="IA317" s="154">
        <f t="shared" si="619"/>
        <v>0</v>
      </c>
      <c r="IB317" s="154">
        <f t="shared" si="619"/>
        <v>0</v>
      </c>
      <c r="IC317" s="154">
        <f t="shared" si="619"/>
        <v>0</v>
      </c>
      <c r="ID317" s="154">
        <f t="shared" si="619"/>
        <v>0</v>
      </c>
      <c r="IE317" s="154">
        <f t="shared" si="619"/>
        <v>0</v>
      </c>
      <c r="IF317" s="154">
        <f t="shared" si="619"/>
        <v>0</v>
      </c>
      <c r="IG317" s="154">
        <f t="shared" si="619"/>
        <v>0</v>
      </c>
      <c r="IH317" s="154">
        <f t="shared" si="619"/>
        <v>0</v>
      </c>
      <c r="II317" s="154">
        <f t="shared" si="619"/>
        <v>0</v>
      </c>
      <c r="IJ317" s="154">
        <f t="shared" si="619"/>
        <v>0</v>
      </c>
      <c r="IK317" s="154">
        <f t="shared" si="619"/>
        <v>0</v>
      </c>
      <c r="IL317" s="154">
        <f t="shared" si="619"/>
        <v>0</v>
      </c>
      <c r="IM317" s="154">
        <f t="shared" si="619"/>
        <v>0</v>
      </c>
      <c r="IN317" s="154">
        <f t="shared" si="619"/>
        <v>0</v>
      </c>
      <c r="IO317" s="154">
        <f t="shared" si="619"/>
        <v>0</v>
      </c>
      <c r="IP317" s="154">
        <f t="shared" si="619"/>
        <v>0</v>
      </c>
      <c r="IQ317" s="154">
        <f t="shared" si="619"/>
        <v>0</v>
      </c>
      <c r="IR317" s="154">
        <f t="shared" si="619"/>
        <v>0</v>
      </c>
      <c r="IS317" s="154">
        <f t="shared" si="619"/>
        <v>0</v>
      </c>
      <c r="IT317" s="154">
        <f t="shared" si="619"/>
        <v>0</v>
      </c>
      <c r="IU317" s="154">
        <f t="shared" si="619"/>
        <v>0</v>
      </c>
      <c r="IV317" s="154">
        <f t="shared" si="619"/>
        <v>0</v>
      </c>
      <c r="IW317" s="154">
        <f t="shared" si="619"/>
        <v>0</v>
      </c>
      <c r="IX317" s="154">
        <f t="shared" si="619"/>
        <v>0</v>
      </c>
      <c r="IY317" s="154">
        <f t="shared" si="619"/>
        <v>0</v>
      </c>
      <c r="IZ317" s="154">
        <f t="shared" ref="IZ317:LK317" si="620">IF(AND(IZ$165&gt;EOMONTH($E147,$R147*(1-$O147)),IZ$165&lt;=EOMONTH($E147,$R147*(1-$O147)+$S147*(1-$O147)+$T147*$O147)),-IZ316,0)</f>
        <v>0</v>
      </c>
      <c r="JA317" s="154">
        <f t="shared" si="620"/>
        <v>0</v>
      </c>
      <c r="JB317" s="154">
        <f t="shared" si="620"/>
        <v>0</v>
      </c>
      <c r="JC317" s="154">
        <f t="shared" si="620"/>
        <v>0</v>
      </c>
      <c r="JD317" s="154">
        <f t="shared" si="620"/>
        <v>0</v>
      </c>
      <c r="JE317" s="154">
        <f t="shared" si="620"/>
        <v>0</v>
      </c>
      <c r="JF317" s="154">
        <f t="shared" si="620"/>
        <v>0</v>
      </c>
      <c r="JG317" s="154">
        <f t="shared" si="620"/>
        <v>0</v>
      </c>
      <c r="JH317" s="154">
        <f t="shared" si="620"/>
        <v>0</v>
      </c>
      <c r="JI317" s="154">
        <f t="shared" si="620"/>
        <v>0</v>
      </c>
      <c r="JJ317" s="154">
        <f t="shared" si="620"/>
        <v>0</v>
      </c>
      <c r="JK317" s="154">
        <f t="shared" si="620"/>
        <v>0</v>
      </c>
      <c r="JL317" s="154">
        <f t="shared" si="620"/>
        <v>0</v>
      </c>
      <c r="JM317" s="154">
        <f t="shared" si="620"/>
        <v>0</v>
      </c>
      <c r="JN317" s="154">
        <f t="shared" si="620"/>
        <v>0</v>
      </c>
      <c r="JO317" s="154">
        <f t="shared" si="620"/>
        <v>0</v>
      </c>
      <c r="JP317" s="154">
        <f t="shared" si="620"/>
        <v>0</v>
      </c>
      <c r="JQ317" s="154">
        <f t="shared" si="620"/>
        <v>0</v>
      </c>
      <c r="JR317" s="154">
        <f t="shared" si="620"/>
        <v>0</v>
      </c>
      <c r="JS317" s="154">
        <f t="shared" si="620"/>
        <v>0</v>
      </c>
      <c r="JT317" s="154">
        <f t="shared" si="620"/>
        <v>0</v>
      </c>
      <c r="JU317" s="154">
        <f t="shared" si="620"/>
        <v>0</v>
      </c>
      <c r="JV317" s="154">
        <f t="shared" si="620"/>
        <v>0</v>
      </c>
      <c r="JW317" s="154">
        <f t="shared" si="620"/>
        <v>0</v>
      </c>
      <c r="JX317" s="154">
        <f t="shared" si="620"/>
        <v>0</v>
      </c>
      <c r="JY317" s="154">
        <f t="shared" si="620"/>
        <v>0</v>
      </c>
      <c r="JZ317" s="154">
        <f t="shared" si="620"/>
        <v>0</v>
      </c>
      <c r="KA317" s="154">
        <f t="shared" si="620"/>
        <v>0</v>
      </c>
      <c r="KB317" s="154">
        <f t="shared" si="620"/>
        <v>0</v>
      </c>
      <c r="KC317" s="154">
        <f t="shared" si="620"/>
        <v>0</v>
      </c>
      <c r="KD317" s="154">
        <f t="shared" si="620"/>
        <v>0</v>
      </c>
      <c r="KE317" s="154">
        <f t="shared" si="620"/>
        <v>0</v>
      </c>
      <c r="KF317" s="154">
        <f t="shared" si="620"/>
        <v>0</v>
      </c>
      <c r="KG317" s="154">
        <f t="shared" si="620"/>
        <v>0</v>
      </c>
      <c r="KH317" s="154">
        <f t="shared" si="620"/>
        <v>0</v>
      </c>
      <c r="KI317" s="154">
        <f t="shared" si="620"/>
        <v>0</v>
      </c>
      <c r="KJ317" s="154">
        <f t="shared" si="620"/>
        <v>0</v>
      </c>
      <c r="KK317" s="154">
        <f t="shared" si="620"/>
        <v>0</v>
      </c>
      <c r="KL317" s="154">
        <f t="shared" si="620"/>
        <v>0</v>
      </c>
      <c r="KM317" s="154">
        <f t="shared" si="620"/>
        <v>0</v>
      </c>
      <c r="KN317" s="154">
        <f t="shared" si="620"/>
        <v>0</v>
      </c>
      <c r="KO317" s="154">
        <f t="shared" si="620"/>
        <v>0</v>
      </c>
      <c r="KP317" s="154">
        <f t="shared" si="620"/>
        <v>0</v>
      </c>
      <c r="KQ317" s="154">
        <f t="shared" si="620"/>
        <v>0</v>
      </c>
      <c r="KR317" s="154">
        <f t="shared" si="620"/>
        <v>0</v>
      </c>
      <c r="KS317" s="154">
        <f t="shared" si="620"/>
        <v>0</v>
      </c>
      <c r="KT317" s="154">
        <f t="shared" si="620"/>
        <v>0</v>
      </c>
      <c r="KU317" s="154">
        <f t="shared" si="620"/>
        <v>0</v>
      </c>
      <c r="KV317" s="154">
        <f t="shared" si="620"/>
        <v>0</v>
      </c>
      <c r="KW317" s="154">
        <f t="shared" si="620"/>
        <v>0</v>
      </c>
      <c r="KX317" s="154">
        <f t="shared" si="620"/>
        <v>0</v>
      </c>
      <c r="KY317" s="154">
        <f t="shared" si="620"/>
        <v>0</v>
      </c>
      <c r="KZ317" s="154">
        <f t="shared" si="620"/>
        <v>0</v>
      </c>
      <c r="LA317" s="154">
        <f t="shared" si="620"/>
        <v>0</v>
      </c>
      <c r="LB317" s="154">
        <f t="shared" si="620"/>
        <v>0</v>
      </c>
      <c r="LC317" s="154">
        <f t="shared" si="620"/>
        <v>0</v>
      </c>
      <c r="LD317" s="154">
        <f t="shared" si="620"/>
        <v>0</v>
      </c>
      <c r="LE317" s="154">
        <f t="shared" si="620"/>
        <v>0</v>
      </c>
      <c r="LF317" s="154">
        <f t="shared" si="620"/>
        <v>0</v>
      </c>
      <c r="LG317" s="154">
        <f t="shared" si="620"/>
        <v>0</v>
      </c>
      <c r="LH317" s="154">
        <f t="shared" si="620"/>
        <v>0</v>
      </c>
      <c r="LI317" s="154">
        <f t="shared" si="620"/>
        <v>0</v>
      </c>
      <c r="LJ317" s="154">
        <f t="shared" si="620"/>
        <v>0</v>
      </c>
      <c r="LK317" s="154">
        <f t="shared" si="620"/>
        <v>0</v>
      </c>
      <c r="LL317" s="154">
        <f t="shared" ref="LL317:NK317" si="621">IF(AND(LL$165&gt;EOMONTH($E147,$R147*(1-$O147)),LL$165&lt;=EOMONTH($E147,$R147*(1-$O147)+$S147*(1-$O147)+$T147*$O147)),-LL316,0)</f>
        <v>0</v>
      </c>
      <c r="LM317" s="154">
        <f t="shared" si="621"/>
        <v>0</v>
      </c>
      <c r="LN317" s="154">
        <f t="shared" si="621"/>
        <v>0</v>
      </c>
      <c r="LO317" s="154">
        <f t="shared" si="621"/>
        <v>0</v>
      </c>
      <c r="LP317" s="154">
        <f t="shared" si="621"/>
        <v>0</v>
      </c>
      <c r="LQ317" s="154">
        <f t="shared" si="621"/>
        <v>0</v>
      </c>
      <c r="LR317" s="154">
        <f t="shared" si="621"/>
        <v>0</v>
      </c>
      <c r="LS317" s="154">
        <f t="shared" si="621"/>
        <v>0</v>
      </c>
      <c r="LT317" s="154">
        <f t="shared" si="621"/>
        <v>0</v>
      </c>
      <c r="LU317" s="154">
        <f t="shared" si="621"/>
        <v>0</v>
      </c>
      <c r="LV317" s="154">
        <f t="shared" si="621"/>
        <v>0</v>
      </c>
      <c r="LW317" s="154">
        <f t="shared" si="621"/>
        <v>0</v>
      </c>
      <c r="LX317" s="154">
        <f t="shared" si="621"/>
        <v>0</v>
      </c>
      <c r="LY317" s="154">
        <f t="shared" si="621"/>
        <v>0</v>
      </c>
      <c r="LZ317" s="154">
        <f t="shared" si="621"/>
        <v>0</v>
      </c>
      <c r="MA317" s="154">
        <f t="shared" si="621"/>
        <v>0</v>
      </c>
      <c r="MB317" s="154">
        <f t="shared" si="621"/>
        <v>0</v>
      </c>
      <c r="MC317" s="154">
        <f t="shared" si="621"/>
        <v>0</v>
      </c>
      <c r="MD317" s="154">
        <f t="shared" si="621"/>
        <v>0</v>
      </c>
      <c r="ME317" s="154">
        <f t="shared" si="621"/>
        <v>0</v>
      </c>
      <c r="MF317" s="154">
        <f t="shared" si="621"/>
        <v>0</v>
      </c>
      <c r="MG317" s="154">
        <f t="shared" si="621"/>
        <v>0</v>
      </c>
      <c r="MH317" s="154">
        <f t="shared" si="621"/>
        <v>0</v>
      </c>
      <c r="MI317" s="154">
        <f t="shared" si="621"/>
        <v>0</v>
      </c>
      <c r="MJ317" s="154">
        <f t="shared" si="621"/>
        <v>0</v>
      </c>
      <c r="MK317" s="154">
        <f t="shared" si="621"/>
        <v>0</v>
      </c>
      <c r="ML317" s="154">
        <f t="shared" si="621"/>
        <v>0</v>
      </c>
      <c r="MM317" s="154">
        <f t="shared" si="621"/>
        <v>0</v>
      </c>
      <c r="MN317" s="154">
        <f t="shared" si="621"/>
        <v>0</v>
      </c>
      <c r="MO317" s="154">
        <f t="shared" si="621"/>
        <v>0</v>
      </c>
      <c r="MP317" s="154">
        <f t="shared" si="621"/>
        <v>0</v>
      </c>
      <c r="MQ317" s="154">
        <f t="shared" si="621"/>
        <v>0</v>
      </c>
      <c r="MR317" s="154">
        <f t="shared" si="621"/>
        <v>0</v>
      </c>
      <c r="MS317" s="154">
        <f t="shared" si="621"/>
        <v>0</v>
      </c>
      <c r="MT317" s="154">
        <f t="shared" si="621"/>
        <v>0</v>
      </c>
      <c r="MU317" s="154">
        <f t="shared" si="621"/>
        <v>0</v>
      </c>
      <c r="MV317" s="154">
        <f t="shared" si="621"/>
        <v>0</v>
      </c>
      <c r="MW317" s="154">
        <f t="shared" si="621"/>
        <v>0</v>
      </c>
      <c r="MX317" s="154">
        <f t="shared" si="621"/>
        <v>0</v>
      </c>
      <c r="MY317" s="154">
        <f t="shared" si="621"/>
        <v>0</v>
      </c>
      <c r="MZ317" s="154">
        <f t="shared" si="621"/>
        <v>0</v>
      </c>
      <c r="NA317" s="154">
        <f t="shared" si="621"/>
        <v>0</v>
      </c>
      <c r="NB317" s="154">
        <f t="shared" si="621"/>
        <v>0</v>
      </c>
      <c r="NC317" s="154">
        <f t="shared" si="621"/>
        <v>0</v>
      </c>
      <c r="ND317" s="154">
        <f t="shared" si="621"/>
        <v>0</v>
      </c>
      <c r="NE317" s="154">
        <f t="shared" si="621"/>
        <v>0</v>
      </c>
      <c r="NF317" s="154">
        <f t="shared" si="621"/>
        <v>0</v>
      </c>
      <c r="NG317" s="154">
        <f t="shared" si="621"/>
        <v>0</v>
      </c>
      <c r="NH317" s="154">
        <f t="shared" si="621"/>
        <v>0</v>
      </c>
      <c r="NI317" s="154">
        <f t="shared" si="621"/>
        <v>0</v>
      </c>
      <c r="NJ317" s="154">
        <f t="shared" si="621"/>
        <v>0</v>
      </c>
      <c r="NK317" s="157">
        <f t="shared" si="621"/>
        <v>0</v>
      </c>
    </row>
    <row r="318" spans="1:375" x14ac:dyDescent="0.25">
      <c r="A318" s="156">
        <f t="shared" si="597"/>
        <v>27838.128994367784</v>
      </c>
      <c r="B318" s="48" t="s">
        <v>103</v>
      </c>
      <c r="C318" s="153" t="s">
        <v>145</v>
      </c>
      <c r="D318" s="154">
        <f>IF(OR(D$165&lt;=EOMONTH($E147,$R147*(1-$O147)),D$165&gt;EOMONTH($E147,$P147*12*(1-$O147)+$Q147*12*$O147+$R147*(1-$O147))),0,IF($X147="NNN",SUM(Expenses!B$20:B$24)*$F147,IF($X147="FSG",0,IF($X147="MG",SUMPRODUCT(Expenses!B$20:B$24,$Z147:$Z151)*$F147,MAX((Expenses!B$20-$AB147/12)*$AA147*$F147,0)+MAX((Expenses!B$21-$AB148/12)*$AA148*$F147,0)+MAX((Expenses!B$22-$AB149/12)*$AA149*$F147,0)+MAX((Expenses!B$23-$AB150/12)*$AA150*$F147,0)+MAX((Expenses!B$24-$AB151/12)*$AA151*$F147,0)))))</f>
        <v>0</v>
      </c>
      <c r="E318" s="154">
        <f>IF(OR(E$165&lt;=EOMONTH($E147,$R147*(1-$O147)),E$165&gt;EOMONTH($E147,$P147*12*(1-$O147)+$Q147*12*$O147+$R147*(1-$O147))),0,IF($X147="NNN",SUM(Expenses!C$20:C$24)*$F147,IF($X147="FSG",0,IF($X147="MG",SUMPRODUCT(Expenses!C$20:C$24,$Z147:$Z151)*$F147,MAX((Expenses!C$20-$AB147/12)*$AA147*$F147,0)+MAX((Expenses!C$21-$AB148/12)*$AA148*$F147,0)+MAX((Expenses!C$22-$AB149/12)*$AA149*$F147,0)+MAX((Expenses!C$23-$AB150/12)*$AA150*$F147,0)+MAX((Expenses!C$24-$AB151/12)*$AA151*$F147,0)))))</f>
        <v>0</v>
      </c>
      <c r="F318" s="154">
        <f>IF(OR(F$165&lt;=EOMONTH($E147,$R147*(1-$O147)),F$165&gt;EOMONTH($E147,$P147*12*(1-$O147)+$Q147*12*$O147+$R147*(1-$O147))),0,IF($X147="NNN",SUM(Expenses!D$20:D$24)*$F147,IF($X147="FSG",0,IF($X147="MG",SUMPRODUCT(Expenses!D$20:D$24,$Z147:$Z151)*$F147,MAX((Expenses!D$20-$AB147/12)*$AA147*$F147,0)+MAX((Expenses!D$21-$AB148/12)*$AA148*$F147,0)+MAX((Expenses!D$22-$AB149/12)*$AA149*$F147,0)+MAX((Expenses!D$23-$AB150/12)*$AA150*$F147,0)+MAX((Expenses!D$24-$AB151/12)*$AA151*$F147,0)))))</f>
        <v>0</v>
      </c>
      <c r="G318" s="154">
        <f>IF(OR(G$165&lt;=EOMONTH($E147,$R147*(1-$O147)),G$165&gt;EOMONTH($E147,$P147*12*(1-$O147)+$Q147*12*$O147+$R147*(1-$O147))),0,IF($X147="NNN",SUM(Expenses!E$20:E$24)*$F147,IF($X147="FSG",0,IF($X147="MG",SUMPRODUCT(Expenses!E$20:E$24,$Z147:$Z151)*$F147,MAX((Expenses!E$20-$AB147/12)*$AA147*$F147,0)+MAX((Expenses!E$21-$AB148/12)*$AA148*$F147,0)+MAX((Expenses!E$22-$AB149/12)*$AA149*$F147,0)+MAX((Expenses!E$23-$AB150/12)*$AA150*$F147,0)+MAX((Expenses!E$24-$AB151/12)*$AA151*$F147,0)))))</f>
        <v>0</v>
      </c>
      <c r="H318" s="154">
        <f>IF(OR(H$165&lt;=EOMONTH($E147,$R147*(1-$O147)),H$165&gt;EOMONTH($E147,$P147*12*(1-$O147)+$Q147*12*$O147+$R147*(1-$O147))),0,IF($X147="NNN",SUM(Expenses!F$20:F$24)*$F147,IF($X147="FSG",0,IF($X147="MG",SUMPRODUCT(Expenses!F$20:F$24,$Z147:$Z151)*$F147,MAX((Expenses!F$20-$AB147/12)*$AA147*$F147,0)+MAX((Expenses!F$21-$AB148/12)*$AA148*$F147,0)+MAX((Expenses!F$22-$AB149/12)*$AA149*$F147,0)+MAX((Expenses!F$23-$AB150/12)*$AA150*$F147,0)+MAX((Expenses!F$24-$AB151/12)*$AA151*$F147,0)))))</f>
        <v>0</v>
      </c>
      <c r="I318" s="154">
        <f>IF(OR(I$165&lt;=EOMONTH($E147,$R147*(1-$O147)),I$165&gt;EOMONTH($E147,$P147*12*(1-$O147)+$Q147*12*$O147+$R147*(1-$O147))),0,IF($X147="NNN",SUM(Expenses!G$20:G$24)*$F147,IF($X147="FSG",0,IF($X147="MG",SUMPRODUCT(Expenses!G$20:G$24,$Z147:$Z151)*$F147,MAX((Expenses!G$20-$AB147/12)*$AA147*$F147,0)+MAX((Expenses!G$21-$AB148/12)*$AA148*$F147,0)+MAX((Expenses!G$22-$AB149/12)*$AA149*$F147,0)+MAX((Expenses!G$23-$AB150/12)*$AA150*$F147,0)+MAX((Expenses!G$24-$AB151/12)*$AA151*$F147,0)))))</f>
        <v>0</v>
      </c>
      <c r="J318" s="154">
        <f>IF(OR(J$165&lt;=EOMONTH($E147,$R147*(1-$O147)),J$165&gt;EOMONTH($E147,$P147*12*(1-$O147)+$Q147*12*$O147+$R147*(1-$O147))),0,IF($X147="NNN",SUM(Expenses!H$20:H$24)*$F147,IF($X147="FSG",0,IF($X147="MG",SUMPRODUCT(Expenses!H$20:H$24,$Z147:$Z151)*$F147,MAX((Expenses!H$20-$AB147/12)*$AA147*$F147,0)+MAX((Expenses!H$21-$AB148/12)*$AA148*$F147,0)+MAX((Expenses!H$22-$AB149/12)*$AA149*$F147,0)+MAX((Expenses!H$23-$AB150/12)*$AA150*$F147,0)+MAX((Expenses!H$24-$AB151/12)*$AA151*$F147,0)))))</f>
        <v>0</v>
      </c>
      <c r="K318" s="154">
        <f>IF(OR(K$165&lt;=EOMONTH($E147,$R147*(1-$O147)),K$165&gt;EOMONTH($E147,$P147*12*(1-$O147)+$Q147*12*$O147+$R147*(1-$O147))),0,IF($X147="NNN",SUM(Expenses!I$20:I$24)*$F147,IF($X147="FSG",0,IF($X147="MG",SUMPRODUCT(Expenses!I$20:I$24,$Z147:$Z151)*$F147,MAX((Expenses!I$20-$AB147/12)*$AA147*$F147,0)+MAX((Expenses!I$21-$AB148/12)*$AA148*$F147,0)+MAX((Expenses!I$22-$AB149/12)*$AA149*$F147,0)+MAX((Expenses!I$23-$AB150/12)*$AA150*$F147,0)+MAX((Expenses!I$24-$AB151/12)*$AA151*$F147,0)))))</f>
        <v>0</v>
      </c>
      <c r="L318" s="154">
        <f>IF(OR(L$165&lt;=EOMONTH($E147,$R147*(1-$O147)),L$165&gt;EOMONTH($E147,$P147*12*(1-$O147)+$Q147*12*$O147+$R147*(1-$O147))),0,IF($X147="NNN",SUM(Expenses!J$20:J$24)*$F147,IF($X147="FSG",0,IF($X147="MG",SUMPRODUCT(Expenses!J$20:J$24,$Z147:$Z151)*$F147,MAX((Expenses!J$20-$AB147/12)*$AA147*$F147,0)+MAX((Expenses!J$21-$AB148/12)*$AA148*$F147,0)+MAX((Expenses!J$22-$AB149/12)*$AA149*$F147,0)+MAX((Expenses!J$23-$AB150/12)*$AA150*$F147,0)+MAX((Expenses!J$24-$AB151/12)*$AA151*$F147,0)))))</f>
        <v>0</v>
      </c>
      <c r="M318" s="154">
        <f>IF(OR(M$165&lt;=EOMONTH($E147,$R147*(1-$O147)),M$165&gt;EOMONTH($E147,$P147*12*(1-$O147)+$Q147*12*$O147+$R147*(1-$O147))),0,IF($X147="NNN",SUM(Expenses!K$20:K$24)*$F147,IF($X147="FSG",0,IF($X147="MG",SUMPRODUCT(Expenses!K$20:K$24,$Z147:$Z151)*$F147,MAX((Expenses!K$20-$AB147/12)*$AA147*$F147,0)+MAX((Expenses!K$21-$AB148/12)*$AA148*$F147,0)+MAX((Expenses!K$22-$AB149/12)*$AA149*$F147,0)+MAX((Expenses!K$23-$AB150/12)*$AA150*$F147,0)+MAX((Expenses!K$24-$AB151/12)*$AA151*$F147,0)))))</f>
        <v>0</v>
      </c>
      <c r="N318" s="154">
        <f>IF(OR(N$165&lt;=EOMONTH($E147,$R147*(1-$O147)),N$165&gt;EOMONTH($E147,$P147*12*(1-$O147)+$Q147*12*$O147+$R147*(1-$O147))),0,IF($X147="NNN",SUM(Expenses!L$20:L$24)*$F147,IF($X147="FSG",0,IF($X147="MG",SUMPRODUCT(Expenses!L$20:L$24,$Z147:$Z151)*$F147,MAX((Expenses!L$20-$AB147/12)*$AA147*$F147,0)+MAX((Expenses!L$21-$AB148/12)*$AA148*$F147,0)+MAX((Expenses!L$22-$AB149/12)*$AA149*$F147,0)+MAX((Expenses!L$23-$AB150/12)*$AA150*$F147,0)+MAX((Expenses!L$24-$AB151/12)*$AA151*$F147,0)))))</f>
        <v>0</v>
      </c>
      <c r="O318" s="154">
        <f>IF(OR(O$165&lt;=EOMONTH($E147,$R147*(1-$O147)),O$165&gt;EOMONTH($E147,$P147*12*(1-$O147)+$Q147*12*$O147+$R147*(1-$O147))),0,IF($X147="NNN",SUM(Expenses!M$20:M$24)*$F147,IF($X147="FSG",0,IF($X147="MG",SUMPRODUCT(Expenses!M$20:M$24,$Z147:$Z151)*$F147,MAX((Expenses!M$20-$AB147/12)*$AA147*$F147,0)+MAX((Expenses!M$21-$AB148/12)*$AA148*$F147,0)+MAX((Expenses!M$22-$AB149/12)*$AA149*$F147,0)+MAX((Expenses!M$23-$AB150/12)*$AA150*$F147,0)+MAX((Expenses!M$24-$AB151/12)*$AA151*$F147,0)))))</f>
        <v>0</v>
      </c>
      <c r="P318" s="154">
        <f>IF(OR(P$165&lt;=EOMONTH($E147,$R147*(1-$O147)),P$165&gt;EOMONTH($E147,$P147*12*(1-$O147)+$Q147*12*$O147+$R147*(1-$O147))),0,IF($X147="NNN",SUM(Expenses!N$20:N$24)*$F147,IF($X147="FSG",0,IF($X147="MG",SUMPRODUCT(Expenses!N$20:N$24,$Z147:$Z151)*$F147,MAX((Expenses!N$20-$AB147/12)*$AA147*$F147,0)+MAX((Expenses!N$21-$AB148/12)*$AA148*$F147,0)+MAX((Expenses!N$22-$AB149/12)*$AA149*$F147,0)+MAX((Expenses!N$23-$AB150/12)*$AA150*$F147,0)+MAX((Expenses!N$24-$AB151/12)*$AA151*$F147,0)))))</f>
        <v>0</v>
      </c>
      <c r="Q318" s="154">
        <f>IF(OR(Q$165&lt;=EOMONTH($E147,$R147*(1-$O147)),Q$165&gt;EOMONTH($E147,$P147*12*(1-$O147)+$Q147*12*$O147+$R147*(1-$O147))),0,IF($X147="NNN",SUM(Expenses!O$20:O$24)*$F147,IF($X147="FSG",0,IF($X147="MG",SUMPRODUCT(Expenses!O$20:O$24,$Z147:$Z151)*$F147,MAX((Expenses!O$20-$AB147/12)*$AA147*$F147,0)+MAX((Expenses!O$21-$AB148/12)*$AA148*$F147,0)+MAX((Expenses!O$22-$AB149/12)*$AA149*$F147,0)+MAX((Expenses!O$23-$AB150/12)*$AA150*$F147,0)+MAX((Expenses!O$24-$AB151/12)*$AA151*$F147,0)))))</f>
        <v>0</v>
      </c>
      <c r="R318" s="154">
        <f>IF(OR(R$165&lt;=EOMONTH($E147,$R147*(1-$O147)),R$165&gt;EOMONTH($E147,$P147*12*(1-$O147)+$Q147*12*$O147+$R147*(1-$O147))),0,IF($X147="NNN",SUM(Expenses!P$20:P$24)*$F147,IF($X147="FSG",0,IF($X147="MG",SUMPRODUCT(Expenses!P$20:P$24,$Z147:$Z151)*$F147,MAX((Expenses!P$20-$AB147/12)*$AA147*$F147,0)+MAX((Expenses!P$21-$AB148/12)*$AA148*$F147,0)+MAX((Expenses!P$22-$AB149/12)*$AA149*$F147,0)+MAX((Expenses!P$23-$AB150/12)*$AA150*$F147,0)+MAX((Expenses!P$24-$AB151/12)*$AA151*$F147,0)))))</f>
        <v>0</v>
      </c>
      <c r="S318" s="154">
        <f>IF(OR(S$165&lt;=EOMONTH($E147,$R147*(1-$O147)),S$165&gt;EOMONTH($E147,$P147*12*(1-$O147)+$Q147*12*$O147+$R147*(1-$O147))),0,IF($X147="NNN",SUM(Expenses!Q$20:Q$24)*$F147,IF($X147="FSG",0,IF($X147="MG",SUMPRODUCT(Expenses!Q$20:Q$24,$Z147:$Z151)*$F147,MAX((Expenses!Q$20-$AB147/12)*$AA147*$F147,0)+MAX((Expenses!Q$21-$AB148/12)*$AA148*$F147,0)+MAX((Expenses!Q$22-$AB149/12)*$AA149*$F147,0)+MAX((Expenses!Q$23-$AB150/12)*$AA150*$F147,0)+MAX((Expenses!Q$24-$AB151/12)*$AA151*$F147,0)))))</f>
        <v>0</v>
      </c>
      <c r="T318" s="154">
        <f>IF(OR(T$165&lt;=EOMONTH($E147,$R147*(1-$O147)),T$165&gt;EOMONTH($E147,$P147*12*(1-$O147)+$Q147*12*$O147+$R147*(1-$O147))),0,IF($X147="NNN",SUM(Expenses!R$20:R$24)*$F147,IF($X147="FSG",0,IF($X147="MG",SUMPRODUCT(Expenses!R$20:R$24,$Z147:$Z151)*$F147,MAX((Expenses!R$20-$AB147/12)*$AA147*$F147,0)+MAX((Expenses!R$21-$AB148/12)*$AA148*$F147,0)+MAX((Expenses!R$22-$AB149/12)*$AA149*$F147,0)+MAX((Expenses!R$23-$AB150/12)*$AA150*$F147,0)+MAX((Expenses!R$24-$AB151/12)*$AA151*$F147,0)))))</f>
        <v>0</v>
      </c>
      <c r="U318" s="154">
        <f>IF(OR(U$165&lt;=EOMONTH($E147,$R147*(1-$O147)),U$165&gt;EOMONTH($E147,$P147*12*(1-$O147)+$Q147*12*$O147+$R147*(1-$O147))),0,IF($X147="NNN",SUM(Expenses!S$20:S$24)*$F147,IF($X147="FSG",0,IF($X147="MG",SUMPRODUCT(Expenses!S$20:S$24,$Z147:$Z151)*$F147,MAX((Expenses!S$20-$AB147/12)*$AA147*$F147,0)+MAX((Expenses!S$21-$AB148/12)*$AA148*$F147,0)+MAX((Expenses!S$22-$AB149/12)*$AA149*$F147,0)+MAX((Expenses!S$23-$AB150/12)*$AA150*$F147,0)+MAX((Expenses!S$24-$AB151/12)*$AA151*$F147,0)))))</f>
        <v>0</v>
      </c>
      <c r="V318" s="154">
        <f>IF(OR(V$165&lt;=EOMONTH($E147,$R147*(1-$O147)),V$165&gt;EOMONTH($E147,$P147*12*(1-$O147)+$Q147*12*$O147+$R147*(1-$O147))),0,IF($X147="NNN",SUM(Expenses!T$20:T$24)*$F147,IF($X147="FSG",0,IF($X147="MG",SUMPRODUCT(Expenses!T$20:T$24,$Z147:$Z151)*$F147,MAX((Expenses!T$20-$AB147/12)*$AA147*$F147,0)+MAX((Expenses!T$21-$AB148/12)*$AA148*$F147,0)+MAX((Expenses!T$22-$AB149/12)*$AA149*$F147,0)+MAX((Expenses!T$23-$AB150/12)*$AA150*$F147,0)+MAX((Expenses!T$24-$AB151/12)*$AA151*$F147,0)))))</f>
        <v>0</v>
      </c>
      <c r="W318" s="154">
        <f>IF(OR(W$165&lt;=EOMONTH($E147,$R147*(1-$O147)),W$165&gt;EOMONTH($E147,$P147*12*(1-$O147)+$Q147*12*$O147+$R147*(1-$O147))),0,IF($X147="NNN",SUM(Expenses!U$20:U$24)*$F147,IF($X147="FSG",0,IF($X147="MG",SUMPRODUCT(Expenses!U$20:U$24,$Z147:$Z151)*$F147,MAX((Expenses!U$20-$AB147/12)*$AA147*$F147,0)+MAX((Expenses!U$21-$AB148/12)*$AA148*$F147,0)+MAX((Expenses!U$22-$AB149/12)*$AA149*$F147,0)+MAX((Expenses!U$23-$AB150/12)*$AA150*$F147,0)+MAX((Expenses!U$24-$AB151/12)*$AA151*$F147,0)))))</f>
        <v>0</v>
      </c>
      <c r="X318" s="154">
        <f>IF(OR(X$165&lt;=EOMONTH($E147,$R147*(1-$O147)),X$165&gt;EOMONTH($E147,$P147*12*(1-$O147)+$Q147*12*$O147+$R147*(1-$O147))),0,IF($X147="NNN",SUM(Expenses!V$20:V$24)*$F147,IF($X147="FSG",0,IF($X147="MG",SUMPRODUCT(Expenses!V$20:V$24,$Z147:$Z151)*$F147,MAX((Expenses!V$20-$AB147/12)*$AA147*$F147,0)+MAX((Expenses!V$21-$AB148/12)*$AA148*$F147,0)+MAX((Expenses!V$22-$AB149/12)*$AA149*$F147,0)+MAX((Expenses!V$23-$AB150/12)*$AA150*$F147,0)+MAX((Expenses!V$24-$AB151/12)*$AA151*$F147,0)))))</f>
        <v>0</v>
      </c>
      <c r="Y318" s="154">
        <f>IF(OR(Y$165&lt;=EOMONTH($E147,$R147*(1-$O147)),Y$165&gt;EOMONTH($E147,$P147*12*(1-$O147)+$Q147*12*$O147+$R147*(1-$O147))),0,IF($X147="NNN",SUM(Expenses!W$20:W$24)*$F147,IF($X147="FSG",0,IF($X147="MG",SUMPRODUCT(Expenses!W$20:W$24,$Z147:$Z151)*$F147,MAX((Expenses!W$20-$AB147/12)*$AA147*$F147,0)+MAX((Expenses!W$21-$AB148/12)*$AA148*$F147,0)+MAX((Expenses!W$22-$AB149/12)*$AA149*$F147,0)+MAX((Expenses!W$23-$AB150/12)*$AA150*$F147,0)+MAX((Expenses!W$24-$AB151/12)*$AA151*$F147,0)))))</f>
        <v>0</v>
      </c>
      <c r="Z318" s="154">
        <f>IF(OR(Z$165&lt;=EOMONTH($E147,$R147*(1-$O147)),Z$165&gt;EOMONTH($E147,$P147*12*(1-$O147)+$Q147*12*$O147+$R147*(1-$O147))),0,IF($X147="NNN",SUM(Expenses!X$20:X$24)*$F147,IF($X147="FSG",0,IF($X147="MG",SUMPRODUCT(Expenses!X$20:X$24,$Z147:$Z151)*$F147,MAX((Expenses!X$20-$AB147/12)*$AA147*$F147,0)+MAX((Expenses!X$21-$AB148/12)*$AA148*$F147,0)+MAX((Expenses!X$22-$AB149/12)*$AA149*$F147,0)+MAX((Expenses!X$23-$AB150/12)*$AA150*$F147,0)+MAX((Expenses!X$24-$AB151/12)*$AA151*$F147,0)))))</f>
        <v>0</v>
      </c>
      <c r="AA318" s="154">
        <f>IF(OR(AA$165&lt;=EOMONTH($E147,$R147*(1-$O147)),AA$165&gt;EOMONTH($E147,$P147*12*(1-$O147)+$Q147*12*$O147+$R147*(1-$O147))),0,IF($X147="NNN",SUM(Expenses!Y$20:Y$24)*$F147,IF($X147="FSG",0,IF($X147="MG",SUMPRODUCT(Expenses!Y$20:Y$24,$Z147:$Z151)*$F147,MAX((Expenses!Y$20-$AB147/12)*$AA147*$F147,0)+MAX((Expenses!Y$21-$AB148/12)*$AA148*$F147,0)+MAX((Expenses!Y$22-$AB149/12)*$AA149*$F147,0)+MAX((Expenses!Y$23-$AB150/12)*$AA150*$F147,0)+MAX((Expenses!Y$24-$AB151/12)*$AA151*$F147,0)))))</f>
        <v>0</v>
      </c>
      <c r="AB318" s="154">
        <f>IF(OR(AB$165&lt;=EOMONTH($E147,$R147*(1-$O147)),AB$165&gt;EOMONTH($E147,$P147*12*(1-$O147)+$Q147*12*$O147+$R147*(1-$O147))),0,IF($X147="NNN",SUM(Expenses!Z$20:Z$24)*$F147,IF($X147="FSG",0,IF($X147="MG",SUMPRODUCT(Expenses!Z$20:Z$24,$Z147:$Z151)*$F147,MAX((Expenses!Z$20-$AB147/12)*$AA147*$F147,0)+MAX((Expenses!Z$21-$AB148/12)*$AA148*$F147,0)+MAX((Expenses!Z$22-$AB149/12)*$AA149*$F147,0)+MAX((Expenses!Z$23-$AB150/12)*$AA150*$F147,0)+MAX((Expenses!Z$24-$AB151/12)*$AA151*$F147,0)))))</f>
        <v>0</v>
      </c>
      <c r="AC318" s="154">
        <f>IF(OR(AC$165&lt;=EOMONTH($E147,$R147*(1-$O147)),AC$165&gt;EOMONTH($E147,$P147*12*(1-$O147)+$Q147*12*$O147+$R147*(1-$O147))),0,IF($X147="NNN",SUM(Expenses!AA$20:AA$24)*$F147,IF($X147="FSG",0,IF($X147="MG",SUMPRODUCT(Expenses!AA$20:AA$24,$Z147:$Z151)*$F147,MAX((Expenses!AA$20-$AB147/12)*$AA147*$F147,0)+MAX((Expenses!AA$21-$AB148/12)*$AA148*$F147,0)+MAX((Expenses!AA$22-$AB149/12)*$AA149*$F147,0)+MAX((Expenses!AA$23-$AB150/12)*$AA150*$F147,0)+MAX((Expenses!AA$24-$AB151/12)*$AA151*$F147,0)))))</f>
        <v>0</v>
      </c>
      <c r="AD318" s="154">
        <f>IF(OR(AD$165&lt;=EOMONTH($E147,$R147*(1-$O147)),AD$165&gt;EOMONTH($E147,$P147*12*(1-$O147)+$Q147*12*$O147+$R147*(1-$O147))),0,IF($X147="NNN",SUM(Expenses!AB$20:AB$24)*$F147,IF($X147="FSG",0,IF($X147="MG",SUMPRODUCT(Expenses!AB$20:AB$24,$Z147:$Z151)*$F147,MAX((Expenses!AB$20-$AB147/12)*$AA147*$F147,0)+MAX((Expenses!AB$21-$AB148/12)*$AA148*$F147,0)+MAX((Expenses!AB$22-$AB149/12)*$AA149*$F147,0)+MAX((Expenses!AB$23-$AB150/12)*$AA150*$F147,0)+MAX((Expenses!AB$24-$AB151/12)*$AA151*$F147,0)))))</f>
        <v>0</v>
      </c>
      <c r="AE318" s="154">
        <f>IF(OR(AE$165&lt;=EOMONTH($E147,$R147*(1-$O147)),AE$165&gt;EOMONTH($E147,$P147*12*(1-$O147)+$Q147*12*$O147+$R147*(1-$O147))),0,IF($X147="NNN",SUM(Expenses!AC$20:AC$24)*$F147,IF($X147="FSG",0,IF($X147="MG",SUMPRODUCT(Expenses!AC$20:AC$24,$Z147:$Z151)*$F147,MAX((Expenses!AC$20-$AB147/12)*$AA147*$F147,0)+MAX((Expenses!AC$21-$AB148/12)*$AA148*$F147,0)+MAX((Expenses!AC$22-$AB149/12)*$AA149*$F147,0)+MAX((Expenses!AC$23-$AB150/12)*$AA150*$F147,0)+MAX((Expenses!AC$24-$AB151/12)*$AA151*$F147,0)))))</f>
        <v>0</v>
      </c>
      <c r="AF318" s="154">
        <f>IF(OR(AF$165&lt;=EOMONTH($E147,$R147*(1-$O147)),AF$165&gt;EOMONTH($E147,$P147*12*(1-$O147)+$Q147*12*$O147+$R147*(1-$O147))),0,IF($X147="NNN",SUM(Expenses!AD$20:AD$24)*$F147,IF($X147="FSG",0,IF($X147="MG",SUMPRODUCT(Expenses!AD$20:AD$24,$Z147:$Z151)*$F147,MAX((Expenses!AD$20-$AB147/12)*$AA147*$F147,0)+MAX((Expenses!AD$21-$AB148/12)*$AA148*$F147,0)+MAX((Expenses!AD$22-$AB149/12)*$AA149*$F147,0)+MAX((Expenses!AD$23-$AB150/12)*$AA150*$F147,0)+MAX((Expenses!AD$24-$AB151/12)*$AA151*$F147,0)))))</f>
        <v>0</v>
      </c>
      <c r="AG318" s="154">
        <f>IF(OR(AG$165&lt;=EOMONTH($E147,$R147*(1-$O147)),AG$165&gt;EOMONTH($E147,$P147*12*(1-$O147)+$Q147*12*$O147+$R147*(1-$O147))),0,IF($X147="NNN",SUM(Expenses!AE$20:AE$24)*$F147,IF($X147="FSG",0,IF($X147="MG",SUMPRODUCT(Expenses!AE$20:AE$24,$Z147:$Z151)*$F147,MAX((Expenses!AE$20-$AB147/12)*$AA147*$F147,0)+MAX((Expenses!AE$21-$AB148/12)*$AA148*$F147,0)+MAX((Expenses!AE$22-$AB149/12)*$AA149*$F147,0)+MAX((Expenses!AE$23-$AB150/12)*$AA150*$F147,0)+MAX((Expenses!AE$24-$AB151/12)*$AA151*$F147,0)))))</f>
        <v>0</v>
      </c>
      <c r="AH318" s="154">
        <f>IF(OR(AH$165&lt;=EOMONTH($E147,$R147*(1-$O147)),AH$165&gt;EOMONTH($E147,$P147*12*(1-$O147)+$Q147*12*$O147+$R147*(1-$O147))),0,IF($X147="NNN",SUM(Expenses!AF$20:AF$24)*$F147,IF($X147="FSG",0,IF($X147="MG",SUMPRODUCT(Expenses!AF$20:AF$24,$Z147:$Z151)*$F147,MAX((Expenses!AF$20-$AB147/12)*$AA147*$F147,0)+MAX((Expenses!AF$21-$AB148/12)*$AA148*$F147,0)+MAX((Expenses!AF$22-$AB149/12)*$AA149*$F147,0)+MAX((Expenses!AF$23-$AB150/12)*$AA150*$F147,0)+MAX((Expenses!AF$24-$AB151/12)*$AA151*$F147,0)))))</f>
        <v>0</v>
      </c>
      <c r="AI318" s="154">
        <f>IF(OR(AI$165&lt;=EOMONTH($E147,$R147*(1-$O147)),AI$165&gt;EOMONTH($E147,$P147*12*(1-$O147)+$Q147*12*$O147+$R147*(1-$O147))),0,IF($X147="NNN",SUM(Expenses!AG$20:AG$24)*$F147,IF($X147="FSG",0,IF($X147="MG",SUMPRODUCT(Expenses!AG$20:AG$24,$Z147:$Z151)*$F147,MAX((Expenses!AG$20-$AB147/12)*$AA147*$F147,0)+MAX((Expenses!AG$21-$AB148/12)*$AA148*$F147,0)+MAX((Expenses!AG$22-$AB149/12)*$AA149*$F147,0)+MAX((Expenses!AG$23-$AB150/12)*$AA150*$F147,0)+MAX((Expenses!AG$24-$AB151/12)*$AA151*$F147,0)))))</f>
        <v>0</v>
      </c>
      <c r="AJ318" s="154">
        <f>IF(OR(AJ$165&lt;=EOMONTH($E147,$R147*(1-$O147)),AJ$165&gt;EOMONTH($E147,$P147*12*(1-$O147)+$Q147*12*$O147+$R147*(1-$O147))),0,IF($X147="NNN",SUM(Expenses!AH$20:AH$24)*$F147,IF($X147="FSG",0,IF($X147="MG",SUMPRODUCT(Expenses!AH$20:AH$24,$Z147:$Z151)*$F147,MAX((Expenses!AH$20-$AB147/12)*$AA147*$F147,0)+MAX((Expenses!AH$21-$AB148/12)*$AA148*$F147,0)+MAX((Expenses!AH$22-$AB149/12)*$AA149*$F147,0)+MAX((Expenses!AH$23-$AB150/12)*$AA150*$F147,0)+MAX((Expenses!AH$24-$AB151/12)*$AA151*$F147,0)))))</f>
        <v>0</v>
      </c>
      <c r="AK318" s="154">
        <f>IF(OR(AK$165&lt;=EOMONTH($E147,$R147*(1-$O147)),AK$165&gt;EOMONTH($E147,$P147*12*(1-$O147)+$Q147*12*$O147+$R147*(1-$O147))),0,IF($X147="NNN",SUM(Expenses!AI$20:AI$24)*$F147,IF($X147="FSG",0,IF($X147="MG",SUMPRODUCT(Expenses!AI$20:AI$24,$Z147:$Z151)*$F147,MAX((Expenses!AI$20-$AB147/12)*$AA147*$F147,0)+MAX((Expenses!AI$21-$AB148/12)*$AA148*$F147,0)+MAX((Expenses!AI$22-$AB149/12)*$AA149*$F147,0)+MAX((Expenses!AI$23-$AB150/12)*$AA150*$F147,0)+MAX((Expenses!AI$24-$AB151/12)*$AA151*$F147,0)))))</f>
        <v>0</v>
      </c>
      <c r="AL318" s="154">
        <f>IF(OR(AL$165&lt;=EOMONTH($E147,$R147*(1-$O147)),AL$165&gt;EOMONTH($E147,$P147*12*(1-$O147)+$Q147*12*$O147+$R147*(1-$O147))),0,IF($X147="NNN",SUM(Expenses!AJ$20:AJ$24)*$F147,IF($X147="FSG",0,IF($X147="MG",SUMPRODUCT(Expenses!AJ$20:AJ$24,$Z147:$Z151)*$F147,MAX((Expenses!AJ$20-$AB147/12)*$AA147*$F147,0)+MAX((Expenses!AJ$21-$AB148/12)*$AA148*$F147,0)+MAX((Expenses!AJ$22-$AB149/12)*$AA149*$F147,0)+MAX((Expenses!AJ$23-$AB150/12)*$AA150*$F147,0)+MAX((Expenses!AJ$24-$AB151/12)*$AA151*$F147,0)))))</f>
        <v>0</v>
      </c>
      <c r="AM318" s="154">
        <f>IF(OR(AM$165&lt;=EOMONTH($E147,$R147*(1-$O147)),AM$165&gt;EOMONTH($E147,$P147*12*(1-$O147)+$Q147*12*$O147+$R147*(1-$O147))),0,IF($X147="NNN",SUM(Expenses!AK$20:AK$24)*$F147,IF($X147="FSG",0,IF($X147="MG",SUMPRODUCT(Expenses!AK$20:AK$24,$Z147:$Z151)*$F147,MAX((Expenses!AK$20-$AB147/12)*$AA147*$F147,0)+MAX((Expenses!AK$21-$AB148/12)*$AA148*$F147,0)+MAX((Expenses!AK$22-$AB149/12)*$AA149*$F147,0)+MAX((Expenses!AK$23-$AB150/12)*$AA150*$F147,0)+MAX((Expenses!AK$24-$AB151/12)*$AA151*$F147,0)))))</f>
        <v>0</v>
      </c>
      <c r="AN318" s="154">
        <f>IF(OR(AN$165&lt;=EOMONTH($E147,$R147*(1-$O147)),AN$165&gt;EOMONTH($E147,$P147*12*(1-$O147)+$Q147*12*$O147+$R147*(1-$O147))),0,IF($X147="NNN",SUM(Expenses!AL$20:AL$24)*$F147,IF($X147="FSG",0,IF($X147="MG",SUMPRODUCT(Expenses!AL$20:AL$24,$Z147:$Z151)*$F147,MAX((Expenses!AL$20-$AB147/12)*$AA147*$F147,0)+MAX((Expenses!AL$21-$AB148/12)*$AA148*$F147,0)+MAX((Expenses!AL$22-$AB149/12)*$AA149*$F147,0)+MAX((Expenses!AL$23-$AB150/12)*$AA150*$F147,0)+MAX((Expenses!AL$24-$AB151/12)*$AA151*$F147,0)))))</f>
        <v>0</v>
      </c>
      <c r="AO318" s="154">
        <f>IF(OR(AO$165&lt;=EOMONTH($E147,$R147*(1-$O147)),AO$165&gt;EOMONTH($E147,$P147*12*(1-$O147)+$Q147*12*$O147+$R147*(1-$O147))),0,IF($X147="NNN",SUM(Expenses!AM$20:AM$24)*$F147,IF($X147="FSG",0,IF($X147="MG",SUMPRODUCT(Expenses!AM$20:AM$24,$Z147:$Z151)*$F147,MAX((Expenses!AM$20-$AB147/12)*$AA147*$F147,0)+MAX((Expenses!AM$21-$AB148/12)*$AA148*$F147,0)+MAX((Expenses!AM$22-$AB149/12)*$AA149*$F147,0)+MAX((Expenses!AM$23-$AB150/12)*$AA150*$F147,0)+MAX((Expenses!AM$24-$AB151/12)*$AA151*$F147,0)))))</f>
        <v>0</v>
      </c>
      <c r="AP318" s="154">
        <f>IF(OR(AP$165&lt;=EOMONTH($E147,$R147*(1-$O147)),AP$165&gt;EOMONTH($E147,$P147*12*(1-$O147)+$Q147*12*$O147+$R147*(1-$O147))),0,IF($X147="NNN",SUM(Expenses!AN$20:AN$24)*$F147,IF($X147="FSG",0,IF($X147="MG",SUMPRODUCT(Expenses!AN$20:AN$24,$Z147:$Z151)*$F147,MAX((Expenses!AN$20-$AB147/12)*$AA147*$F147,0)+MAX((Expenses!AN$21-$AB148/12)*$AA148*$F147,0)+MAX((Expenses!AN$22-$AB149/12)*$AA149*$F147,0)+MAX((Expenses!AN$23-$AB150/12)*$AA150*$F147,0)+MAX((Expenses!AN$24-$AB151/12)*$AA151*$F147,0)))))</f>
        <v>0</v>
      </c>
      <c r="AQ318" s="154">
        <f>IF(OR(AQ$165&lt;=EOMONTH($E147,$R147*(1-$O147)),AQ$165&gt;EOMONTH($E147,$P147*12*(1-$O147)+$Q147*12*$O147+$R147*(1-$O147))),0,IF($X147="NNN",SUM(Expenses!AO$20:AO$24)*$F147,IF($X147="FSG",0,IF($X147="MG",SUMPRODUCT(Expenses!AO$20:AO$24,$Z147:$Z151)*$F147,MAX((Expenses!AO$20-$AB147/12)*$AA147*$F147,0)+MAX((Expenses!AO$21-$AB148/12)*$AA148*$F147,0)+MAX((Expenses!AO$22-$AB149/12)*$AA149*$F147,0)+MAX((Expenses!AO$23-$AB150/12)*$AA150*$F147,0)+MAX((Expenses!AO$24-$AB151/12)*$AA151*$F147,0)))))</f>
        <v>0</v>
      </c>
      <c r="AR318" s="154">
        <f>IF(OR(AR$165&lt;=EOMONTH($E147,$R147*(1-$O147)),AR$165&gt;EOMONTH($E147,$P147*12*(1-$O147)+$Q147*12*$O147+$R147*(1-$O147))),0,IF($X147="NNN",SUM(Expenses!AP$20:AP$24)*$F147,IF($X147="FSG",0,IF($X147="MG",SUMPRODUCT(Expenses!AP$20:AP$24,$Z147:$Z151)*$F147,MAX((Expenses!AP$20-$AB147/12)*$AA147*$F147,0)+MAX((Expenses!AP$21-$AB148/12)*$AA148*$F147,0)+MAX((Expenses!AP$22-$AB149/12)*$AA149*$F147,0)+MAX((Expenses!AP$23-$AB150/12)*$AA150*$F147,0)+MAX((Expenses!AP$24-$AB151/12)*$AA151*$F147,0)))))</f>
        <v>0</v>
      </c>
      <c r="AS318" s="154">
        <f>IF(OR(AS$165&lt;=EOMONTH($E147,$R147*(1-$O147)),AS$165&gt;EOMONTH($E147,$P147*12*(1-$O147)+$Q147*12*$O147+$R147*(1-$O147))),0,IF($X147="NNN",SUM(Expenses!AQ$20:AQ$24)*$F147,IF($X147="FSG",0,IF($X147="MG",SUMPRODUCT(Expenses!AQ$20:AQ$24,$Z147:$Z151)*$F147,MAX((Expenses!AQ$20-$AB147/12)*$AA147*$F147,0)+MAX((Expenses!AQ$21-$AB148/12)*$AA148*$F147,0)+MAX((Expenses!AQ$22-$AB149/12)*$AA149*$F147,0)+MAX((Expenses!AQ$23-$AB150/12)*$AA150*$F147,0)+MAX((Expenses!AQ$24-$AB151/12)*$AA151*$F147,0)))))</f>
        <v>0</v>
      </c>
      <c r="AT318" s="154">
        <f>IF(OR(AT$165&lt;=EOMONTH($E147,$R147*(1-$O147)),AT$165&gt;EOMONTH($E147,$P147*12*(1-$O147)+$Q147*12*$O147+$R147*(1-$O147))),0,IF($X147="NNN",SUM(Expenses!AR$20:AR$24)*$F147,IF($X147="FSG",0,IF($X147="MG",SUMPRODUCT(Expenses!AR$20:AR$24,$Z147:$Z151)*$F147,MAX((Expenses!AR$20-$AB147/12)*$AA147*$F147,0)+MAX((Expenses!AR$21-$AB148/12)*$AA148*$F147,0)+MAX((Expenses!AR$22-$AB149/12)*$AA149*$F147,0)+MAX((Expenses!AR$23-$AB150/12)*$AA150*$F147,0)+MAX((Expenses!AR$24-$AB151/12)*$AA151*$F147,0)))))</f>
        <v>0</v>
      </c>
      <c r="AU318" s="154">
        <f>IF(OR(AU$165&lt;=EOMONTH($E147,$R147*(1-$O147)),AU$165&gt;EOMONTH($E147,$P147*12*(1-$O147)+$Q147*12*$O147+$R147*(1-$O147))),0,IF($X147="NNN",SUM(Expenses!AS$20:AS$24)*$F147,IF($X147="FSG",0,IF($X147="MG",SUMPRODUCT(Expenses!AS$20:AS$24,$Z147:$Z151)*$F147,MAX((Expenses!AS$20-$AB147/12)*$AA147*$F147,0)+MAX((Expenses!AS$21-$AB148/12)*$AA148*$F147,0)+MAX((Expenses!AS$22-$AB149/12)*$AA149*$F147,0)+MAX((Expenses!AS$23-$AB150/12)*$AA150*$F147,0)+MAX((Expenses!AS$24-$AB151/12)*$AA151*$F147,0)))))</f>
        <v>0</v>
      </c>
      <c r="AV318" s="154">
        <f>IF(OR(AV$165&lt;=EOMONTH($E147,$R147*(1-$O147)),AV$165&gt;EOMONTH($E147,$P147*12*(1-$O147)+$Q147*12*$O147+$R147*(1-$O147))),0,IF($X147="NNN",SUM(Expenses!AT$20:AT$24)*$F147,IF($X147="FSG",0,IF($X147="MG",SUMPRODUCT(Expenses!AT$20:AT$24,$Z147:$Z151)*$F147,MAX((Expenses!AT$20-$AB147/12)*$AA147*$F147,0)+MAX((Expenses!AT$21-$AB148/12)*$AA148*$F147,0)+MAX((Expenses!AT$22-$AB149/12)*$AA149*$F147,0)+MAX((Expenses!AT$23-$AB150/12)*$AA150*$F147,0)+MAX((Expenses!AT$24-$AB151/12)*$AA151*$F147,0)))))</f>
        <v>0</v>
      </c>
      <c r="AW318" s="154">
        <f>IF(OR(AW$165&lt;=EOMONTH($E147,$R147*(1-$O147)),AW$165&gt;EOMONTH($E147,$P147*12*(1-$O147)+$Q147*12*$O147+$R147*(1-$O147))),0,IF($X147="NNN",SUM(Expenses!AU$20:AU$24)*$F147,IF($X147="FSG",0,IF($X147="MG",SUMPRODUCT(Expenses!AU$20:AU$24,$Z147:$Z151)*$F147,MAX((Expenses!AU$20-$AB147/12)*$AA147*$F147,0)+MAX((Expenses!AU$21-$AB148/12)*$AA148*$F147,0)+MAX((Expenses!AU$22-$AB149/12)*$AA149*$F147,0)+MAX((Expenses!AU$23-$AB150/12)*$AA150*$F147,0)+MAX((Expenses!AU$24-$AB151/12)*$AA151*$F147,0)))))</f>
        <v>0</v>
      </c>
      <c r="AX318" s="154">
        <f>IF(OR(AX$165&lt;=EOMONTH($E147,$R147*(1-$O147)),AX$165&gt;EOMONTH($E147,$P147*12*(1-$O147)+$Q147*12*$O147+$R147*(1-$O147))),0,IF($X147="NNN",SUM(Expenses!AV$20:AV$24)*$F147,IF($X147="FSG",0,IF($X147="MG",SUMPRODUCT(Expenses!AV$20:AV$24,$Z147:$Z151)*$F147,MAX((Expenses!AV$20-$AB147/12)*$AA147*$F147,0)+MAX((Expenses!AV$21-$AB148/12)*$AA148*$F147,0)+MAX((Expenses!AV$22-$AB149/12)*$AA149*$F147,0)+MAX((Expenses!AV$23-$AB150/12)*$AA150*$F147,0)+MAX((Expenses!AV$24-$AB151/12)*$AA151*$F147,0)))))</f>
        <v>0</v>
      </c>
      <c r="AY318" s="154">
        <f>IF(OR(AY$165&lt;=EOMONTH($E147,$R147*(1-$O147)),AY$165&gt;EOMONTH($E147,$P147*12*(1-$O147)+$Q147*12*$O147+$R147*(1-$O147))),0,IF($X147="NNN",SUM(Expenses!AW$20:AW$24)*$F147,IF($X147="FSG",0,IF($X147="MG",SUMPRODUCT(Expenses!AW$20:AW$24,$Z147:$Z151)*$F147,MAX((Expenses!AW$20-$AB147/12)*$AA147*$F147,0)+MAX((Expenses!AW$21-$AB148/12)*$AA148*$F147,0)+MAX((Expenses!AW$22-$AB149/12)*$AA149*$F147,0)+MAX((Expenses!AW$23-$AB150/12)*$AA150*$F147,0)+MAX((Expenses!AW$24-$AB151/12)*$AA151*$F147,0)))))</f>
        <v>0</v>
      </c>
      <c r="AZ318" s="154">
        <f>IF(OR(AZ$165&lt;=EOMONTH($E147,$R147*(1-$O147)),AZ$165&gt;EOMONTH($E147,$P147*12*(1-$O147)+$Q147*12*$O147+$R147*(1-$O147))),0,IF($X147="NNN",SUM(Expenses!AX$20:AX$24)*$F147,IF($X147="FSG",0,IF($X147="MG",SUMPRODUCT(Expenses!AX$20:AX$24,$Z147:$Z151)*$F147,MAX((Expenses!AX$20-$AB147/12)*$AA147*$F147,0)+MAX((Expenses!AX$21-$AB148/12)*$AA148*$F147,0)+MAX((Expenses!AX$22-$AB149/12)*$AA149*$F147,0)+MAX((Expenses!AX$23-$AB150/12)*$AA150*$F147,0)+MAX((Expenses!AX$24-$AB151/12)*$AA151*$F147,0)))))</f>
        <v>0</v>
      </c>
      <c r="BA318" s="154">
        <f>IF(OR(BA$165&lt;=EOMONTH($E147,$R147*(1-$O147)),BA$165&gt;EOMONTH($E147,$P147*12*(1-$O147)+$Q147*12*$O147+$R147*(1-$O147))),0,IF($X147="NNN",SUM(Expenses!AY$20:AY$24)*$F147,IF($X147="FSG",0,IF($X147="MG",SUMPRODUCT(Expenses!AY$20:AY$24,$Z147:$Z151)*$F147,MAX((Expenses!AY$20-$AB147/12)*$AA147*$F147,0)+MAX((Expenses!AY$21-$AB148/12)*$AA148*$F147,0)+MAX((Expenses!AY$22-$AB149/12)*$AA149*$F147,0)+MAX((Expenses!AY$23-$AB150/12)*$AA150*$F147,0)+MAX((Expenses!AY$24-$AB151/12)*$AA151*$F147,0)))))</f>
        <v>0</v>
      </c>
      <c r="BB318" s="154">
        <f>IF(OR(BB$165&lt;=EOMONTH($E147,$R147*(1-$O147)),BB$165&gt;EOMONTH($E147,$P147*12*(1-$O147)+$Q147*12*$O147+$R147*(1-$O147))),0,IF($X147="NNN",SUM(Expenses!AZ$20:AZ$24)*$F147,IF($X147="FSG",0,IF($X147="MG",SUMPRODUCT(Expenses!AZ$20:AZ$24,$Z147:$Z151)*$F147,MAX((Expenses!AZ$20-$AB147/12)*$AA147*$F147,0)+MAX((Expenses!AZ$21-$AB148/12)*$AA148*$F147,0)+MAX((Expenses!AZ$22-$AB149/12)*$AA149*$F147,0)+MAX((Expenses!AZ$23-$AB150/12)*$AA150*$F147,0)+MAX((Expenses!AZ$24-$AB151/12)*$AA151*$F147,0)))))</f>
        <v>0</v>
      </c>
      <c r="BC318" s="154">
        <f>IF(OR(BC$165&lt;=EOMONTH($E147,$R147*(1-$O147)),BC$165&gt;EOMONTH($E147,$P147*12*(1-$O147)+$Q147*12*$O147+$R147*(1-$O147))),0,IF($X147="NNN",SUM(Expenses!BA$20:BA$24)*$F147,IF($X147="FSG",0,IF($X147="MG",SUMPRODUCT(Expenses!BA$20:BA$24,$Z147:$Z151)*$F147,MAX((Expenses!BA$20-$AB147/12)*$AA147*$F147,0)+MAX((Expenses!BA$21-$AB148/12)*$AA148*$F147,0)+MAX((Expenses!BA$22-$AB149/12)*$AA149*$F147,0)+MAX((Expenses!BA$23-$AB150/12)*$AA150*$F147,0)+MAX((Expenses!BA$24-$AB151/12)*$AA151*$F147,0)))))</f>
        <v>0</v>
      </c>
      <c r="BD318" s="154">
        <f>IF(OR(BD$165&lt;=EOMONTH($E147,$R147*(1-$O147)),BD$165&gt;EOMONTH($E147,$P147*12*(1-$O147)+$Q147*12*$O147+$R147*(1-$O147))),0,IF($X147="NNN",SUM(Expenses!BB$20:BB$24)*$F147,IF($X147="FSG",0,IF($X147="MG",SUMPRODUCT(Expenses!BB$20:BB$24,$Z147:$Z151)*$F147,MAX((Expenses!BB$20-$AB147/12)*$AA147*$F147,0)+MAX((Expenses!BB$21-$AB148/12)*$AA148*$F147,0)+MAX((Expenses!BB$22-$AB149/12)*$AA149*$F147,0)+MAX((Expenses!BB$23-$AB150/12)*$AA150*$F147,0)+MAX((Expenses!BB$24-$AB151/12)*$AA151*$F147,0)))))</f>
        <v>0</v>
      </c>
      <c r="BE318" s="154">
        <f>IF(OR(BE$165&lt;=EOMONTH($E147,$R147*(1-$O147)),BE$165&gt;EOMONTH($E147,$P147*12*(1-$O147)+$Q147*12*$O147+$R147*(1-$O147))),0,IF($X147="NNN",SUM(Expenses!BC$20:BC$24)*$F147,IF($X147="FSG",0,IF($X147="MG",SUMPRODUCT(Expenses!BC$20:BC$24,$Z147:$Z151)*$F147,MAX((Expenses!BC$20-$AB147/12)*$AA147*$F147,0)+MAX((Expenses!BC$21-$AB148/12)*$AA148*$F147,0)+MAX((Expenses!BC$22-$AB149/12)*$AA149*$F147,0)+MAX((Expenses!BC$23-$AB150/12)*$AA150*$F147,0)+MAX((Expenses!BC$24-$AB151/12)*$AA151*$F147,0)))))</f>
        <v>0</v>
      </c>
      <c r="BF318" s="154">
        <f>IF(OR(BF$165&lt;=EOMONTH($E147,$R147*(1-$O147)),BF$165&gt;EOMONTH($E147,$P147*12*(1-$O147)+$Q147*12*$O147+$R147*(1-$O147))),0,IF($X147="NNN",SUM(Expenses!BD$20:BD$24)*$F147,IF($X147="FSG",0,IF($X147="MG",SUMPRODUCT(Expenses!BD$20:BD$24,$Z147:$Z151)*$F147,MAX((Expenses!BD$20-$AB147/12)*$AA147*$F147,0)+MAX((Expenses!BD$21-$AB148/12)*$AA148*$F147,0)+MAX((Expenses!BD$22-$AB149/12)*$AA149*$F147,0)+MAX((Expenses!BD$23-$AB150/12)*$AA150*$F147,0)+MAX((Expenses!BD$24-$AB151/12)*$AA151*$F147,0)))))</f>
        <v>0</v>
      </c>
      <c r="BG318" s="154">
        <f>IF(OR(BG$165&lt;=EOMONTH($E147,$R147*(1-$O147)),BG$165&gt;EOMONTH($E147,$P147*12*(1-$O147)+$Q147*12*$O147+$R147*(1-$O147))),0,IF($X147="NNN",SUM(Expenses!BE$20:BE$24)*$F147,IF($X147="FSG",0,IF($X147="MG",SUMPRODUCT(Expenses!BE$20:BE$24,$Z147:$Z151)*$F147,MAX((Expenses!BE$20-$AB147/12)*$AA147*$F147,0)+MAX((Expenses!BE$21-$AB148/12)*$AA148*$F147,0)+MAX((Expenses!BE$22-$AB149/12)*$AA149*$F147,0)+MAX((Expenses!BE$23-$AB150/12)*$AA150*$F147,0)+MAX((Expenses!BE$24-$AB151/12)*$AA151*$F147,0)))))</f>
        <v>0</v>
      </c>
      <c r="BH318" s="154">
        <f>IF(OR(BH$165&lt;=EOMONTH($E147,$R147*(1-$O147)),BH$165&gt;EOMONTH($E147,$P147*12*(1-$O147)+$Q147*12*$O147+$R147*(1-$O147))),0,IF($X147="NNN",SUM(Expenses!BF$20:BF$24)*$F147,IF($X147="FSG",0,IF($X147="MG",SUMPRODUCT(Expenses!BF$20:BF$24,$Z147:$Z151)*$F147,MAX((Expenses!BF$20-$AB147/12)*$AA147*$F147,0)+MAX((Expenses!BF$21-$AB148/12)*$AA148*$F147,0)+MAX((Expenses!BF$22-$AB149/12)*$AA149*$F147,0)+MAX((Expenses!BF$23-$AB150/12)*$AA150*$F147,0)+MAX((Expenses!BF$24-$AB151/12)*$AA151*$F147,0)))))</f>
        <v>0</v>
      </c>
      <c r="BI318" s="154">
        <f>IF(OR(BI$165&lt;=EOMONTH($E147,$R147*(1-$O147)),BI$165&gt;EOMONTH($E147,$P147*12*(1-$O147)+$Q147*12*$O147+$R147*(1-$O147))),0,IF($X147="NNN",SUM(Expenses!BG$20:BG$24)*$F147,IF($X147="FSG",0,IF($X147="MG",SUMPRODUCT(Expenses!BG$20:BG$24,$Z147:$Z151)*$F147,MAX((Expenses!BG$20-$AB147/12)*$AA147*$F147,0)+MAX((Expenses!BG$21-$AB148/12)*$AA148*$F147,0)+MAX((Expenses!BG$22-$AB149/12)*$AA149*$F147,0)+MAX((Expenses!BG$23-$AB150/12)*$AA150*$F147,0)+MAX((Expenses!BG$24-$AB151/12)*$AA151*$F147,0)))))</f>
        <v>0</v>
      </c>
      <c r="BJ318" s="154">
        <f>IF(OR(BJ$165&lt;=EOMONTH($E147,$R147*(1-$O147)),BJ$165&gt;EOMONTH($E147,$P147*12*(1-$O147)+$Q147*12*$O147+$R147*(1-$O147))),0,IF($X147="NNN",SUM(Expenses!BH$20:BH$24)*$F147,IF($X147="FSG",0,IF($X147="MG",SUMPRODUCT(Expenses!BH$20:BH$24,$Z147:$Z151)*$F147,MAX((Expenses!BH$20-$AB147/12)*$AA147*$F147,0)+MAX((Expenses!BH$21-$AB148/12)*$AA148*$F147,0)+MAX((Expenses!BH$22-$AB149/12)*$AA149*$F147,0)+MAX((Expenses!BH$23-$AB150/12)*$AA150*$F147,0)+MAX((Expenses!BH$24-$AB151/12)*$AA151*$F147,0)))))</f>
        <v>0</v>
      </c>
      <c r="BK318" s="154">
        <f>IF(OR(BK$165&lt;=EOMONTH($E147,$R147*(1-$O147)),BK$165&gt;EOMONTH($E147,$P147*12*(1-$O147)+$Q147*12*$O147+$R147*(1-$O147))),0,IF($X147="NNN",SUM(Expenses!BI$20:BI$24)*$F147,IF($X147="FSG",0,IF($X147="MG",SUMPRODUCT(Expenses!BI$20:BI$24,$Z147:$Z151)*$F147,MAX((Expenses!BI$20-$AB147/12)*$AA147*$F147,0)+MAX((Expenses!BI$21-$AB148/12)*$AA148*$F147,0)+MAX((Expenses!BI$22-$AB149/12)*$AA149*$F147,0)+MAX((Expenses!BI$23-$AB150/12)*$AA150*$F147,0)+MAX((Expenses!BI$24-$AB151/12)*$AA151*$F147,0)))))</f>
        <v>0</v>
      </c>
      <c r="BL318" s="154">
        <f>IF(OR(BL$165&lt;=EOMONTH($E147,$R147*(1-$O147)),BL$165&gt;EOMONTH($E147,$P147*12*(1-$O147)+$Q147*12*$O147+$R147*(1-$O147))),0,IF($X147="NNN",SUM(Expenses!BJ$20:BJ$24)*$F147,IF($X147="FSG",0,IF($X147="MG",SUMPRODUCT(Expenses!BJ$20:BJ$24,$Z147:$Z151)*$F147,MAX((Expenses!BJ$20-$AB147/12)*$AA147*$F147,0)+MAX((Expenses!BJ$21-$AB148/12)*$AA148*$F147,0)+MAX((Expenses!BJ$22-$AB149/12)*$AA149*$F147,0)+MAX((Expenses!BJ$23-$AB150/12)*$AA150*$F147,0)+MAX((Expenses!BJ$24-$AB151/12)*$AA151*$F147,0)))))</f>
        <v>0</v>
      </c>
      <c r="BM318" s="154">
        <f>IF(OR(BM$165&lt;=EOMONTH($E147,$R147*(1-$O147)),BM$165&gt;EOMONTH($E147,$P147*12*(1-$O147)+$Q147*12*$O147+$R147*(1-$O147))),0,IF($X147="NNN",SUM(Expenses!BK$20:BK$24)*$F147,IF($X147="FSG",0,IF($X147="MG",SUMPRODUCT(Expenses!BK$20:BK$24,$Z147:$Z151)*$F147,MAX((Expenses!BK$20-$AB147/12)*$AA147*$F147,0)+MAX((Expenses!BK$21-$AB148/12)*$AA148*$F147,0)+MAX((Expenses!BK$22-$AB149/12)*$AA149*$F147,0)+MAX((Expenses!BK$23-$AB150/12)*$AA150*$F147,0)+MAX((Expenses!BK$24-$AB151/12)*$AA151*$F147,0)))))</f>
        <v>0</v>
      </c>
      <c r="BN318" s="154">
        <f>IF(OR(BN$165&lt;=EOMONTH($E147,$R147*(1-$O147)),BN$165&gt;EOMONTH($E147,$P147*12*(1-$O147)+$Q147*12*$O147+$R147*(1-$O147))),0,IF($X147="NNN",SUM(Expenses!BL$20:BL$24)*$F147,IF($X147="FSG",0,IF($X147="MG",SUMPRODUCT(Expenses!BL$20:BL$24,$Z147:$Z151)*$F147,MAX((Expenses!BL$20-$AB147/12)*$AA147*$F147,0)+MAX((Expenses!BL$21-$AB148/12)*$AA148*$F147,0)+MAX((Expenses!BL$22-$AB149/12)*$AA149*$F147,0)+MAX((Expenses!BL$23-$AB150/12)*$AA150*$F147,0)+MAX((Expenses!BL$24-$AB151/12)*$AA151*$F147,0)))))</f>
        <v>0</v>
      </c>
      <c r="BO318" s="154">
        <f>IF(OR(BO$165&lt;=EOMONTH($E147,$R147*(1-$O147)),BO$165&gt;EOMONTH($E147,$P147*12*(1-$O147)+$Q147*12*$O147+$R147*(1-$O147))),0,IF($X147="NNN",SUM(Expenses!BM$20:BM$24)*$F147,IF($X147="FSG",0,IF($X147="MG",SUMPRODUCT(Expenses!BM$20:BM$24,$Z147:$Z151)*$F147,MAX((Expenses!BM$20-$AB147/12)*$AA147*$F147,0)+MAX((Expenses!BM$21-$AB148/12)*$AA148*$F147,0)+MAX((Expenses!BM$22-$AB149/12)*$AA149*$F147,0)+MAX((Expenses!BM$23-$AB150/12)*$AA150*$F147,0)+MAX((Expenses!BM$24-$AB151/12)*$AA151*$F147,0)))))</f>
        <v>0</v>
      </c>
      <c r="BP318" s="154">
        <f>IF(OR(BP$165&lt;=EOMONTH($E147,$R147*(1-$O147)),BP$165&gt;EOMONTH($E147,$P147*12*(1-$O147)+$Q147*12*$O147+$R147*(1-$O147))),0,IF($X147="NNN",SUM(Expenses!BN$20:BN$24)*$F147,IF($X147="FSG",0,IF($X147="MG",SUMPRODUCT(Expenses!BN$20:BN$24,$Z147:$Z151)*$F147,MAX((Expenses!BN$20-$AB147/12)*$AA147*$F147,0)+MAX((Expenses!BN$21-$AB148/12)*$AA148*$F147,0)+MAX((Expenses!BN$22-$AB149/12)*$AA149*$F147,0)+MAX((Expenses!BN$23-$AB150/12)*$AA150*$F147,0)+MAX((Expenses!BN$24-$AB151/12)*$AA151*$F147,0)))))</f>
        <v>0</v>
      </c>
      <c r="BQ318" s="154">
        <f>IF(OR(BQ$165&lt;=EOMONTH($E147,$R147*(1-$O147)),BQ$165&gt;EOMONTH($E147,$P147*12*(1-$O147)+$Q147*12*$O147+$R147*(1-$O147))),0,IF($X147="NNN",SUM(Expenses!BO$20:BO$24)*$F147,IF($X147="FSG",0,IF($X147="MG",SUMPRODUCT(Expenses!BO$20:BO$24,$Z147:$Z151)*$F147,MAX((Expenses!BO$20-$AB147/12)*$AA147*$F147,0)+MAX((Expenses!BO$21-$AB148/12)*$AA148*$F147,0)+MAX((Expenses!BO$22-$AB149/12)*$AA149*$F147,0)+MAX((Expenses!BO$23-$AB150/12)*$AA150*$F147,0)+MAX((Expenses!BO$24-$AB151/12)*$AA151*$F147,0)))))</f>
        <v>0</v>
      </c>
      <c r="BR318" s="154">
        <f>IF(OR(BR$165&lt;=EOMONTH($E147,$R147*(1-$O147)),BR$165&gt;EOMONTH($E147,$P147*12*(1-$O147)+$Q147*12*$O147+$R147*(1-$O147))),0,IF($X147="NNN",SUM(Expenses!BP$20:BP$24)*$F147,IF($X147="FSG",0,IF($X147="MG",SUMPRODUCT(Expenses!BP$20:BP$24,$Z147:$Z151)*$F147,MAX((Expenses!BP$20-$AB147/12)*$AA147*$F147,0)+MAX((Expenses!BP$21-$AB148/12)*$AA148*$F147,0)+MAX((Expenses!BP$22-$AB149/12)*$AA149*$F147,0)+MAX((Expenses!BP$23-$AB150/12)*$AA150*$F147,0)+MAX((Expenses!BP$24-$AB151/12)*$AA151*$F147,0)))))</f>
        <v>0</v>
      </c>
      <c r="BS318" s="154">
        <f>IF(OR(BS$165&lt;=EOMONTH($E147,$R147*(1-$O147)),BS$165&gt;EOMONTH($E147,$P147*12*(1-$O147)+$Q147*12*$O147+$R147*(1-$O147))),0,IF($X147="NNN",SUM(Expenses!BQ$20:BQ$24)*$F147,IF($X147="FSG",0,IF($X147="MG",SUMPRODUCT(Expenses!BQ$20:BQ$24,$Z147:$Z151)*$F147,MAX((Expenses!BQ$20-$AB147/12)*$AA147*$F147,0)+MAX((Expenses!BQ$21-$AB148/12)*$AA148*$F147,0)+MAX((Expenses!BQ$22-$AB149/12)*$AA149*$F147,0)+MAX((Expenses!BQ$23-$AB150/12)*$AA150*$F147,0)+MAX((Expenses!BQ$24-$AB151/12)*$AA151*$F147,0)))))</f>
        <v>0</v>
      </c>
      <c r="BT318" s="154">
        <f>IF(OR(BT$165&lt;=EOMONTH($E147,$R147*(1-$O147)),BT$165&gt;EOMONTH($E147,$P147*12*(1-$O147)+$Q147*12*$O147+$R147*(1-$O147))),0,IF($X147="NNN",SUM(Expenses!BR$20:BR$24)*$F147,IF($X147="FSG",0,IF($X147="MG",SUMPRODUCT(Expenses!BR$20:BR$24,$Z147:$Z151)*$F147,MAX((Expenses!BR$20-$AB147/12)*$AA147*$F147,0)+MAX((Expenses!BR$21-$AB148/12)*$AA148*$F147,0)+MAX((Expenses!BR$22-$AB149/12)*$AA149*$F147,0)+MAX((Expenses!BR$23-$AB150/12)*$AA150*$F147,0)+MAX((Expenses!BR$24-$AB151/12)*$AA151*$F147,0)))))</f>
        <v>0</v>
      </c>
      <c r="BU318" s="154">
        <f>IF(OR(BU$165&lt;=EOMONTH($E147,$R147*(1-$O147)),BU$165&gt;EOMONTH($E147,$P147*12*(1-$O147)+$Q147*12*$O147+$R147*(1-$O147))),0,IF($X147="NNN",SUM(Expenses!BS$20:BS$24)*$F147,IF($X147="FSG",0,IF($X147="MG",SUMPRODUCT(Expenses!BS$20:BS$24,$Z147:$Z151)*$F147,MAX((Expenses!BS$20-$AB147/12)*$AA147*$F147,0)+MAX((Expenses!BS$21-$AB148/12)*$AA148*$F147,0)+MAX((Expenses!BS$22-$AB149/12)*$AA149*$F147,0)+MAX((Expenses!BS$23-$AB150/12)*$AA150*$F147,0)+MAX((Expenses!BS$24-$AB151/12)*$AA151*$F147,0)))))</f>
        <v>0</v>
      </c>
      <c r="BV318" s="154">
        <f>IF(OR(BV$165&lt;=EOMONTH($E147,$R147*(1-$O147)),BV$165&gt;EOMONTH($E147,$P147*12*(1-$O147)+$Q147*12*$O147+$R147*(1-$O147))),0,IF($X147="NNN",SUM(Expenses!BT$20:BT$24)*$F147,IF($X147="FSG",0,IF($X147="MG",SUMPRODUCT(Expenses!BT$20:BT$24,$Z147:$Z151)*$F147,MAX((Expenses!BT$20-$AB147/12)*$AA147*$F147,0)+MAX((Expenses!BT$21-$AB148/12)*$AA148*$F147,0)+MAX((Expenses!BT$22-$AB149/12)*$AA149*$F147,0)+MAX((Expenses!BT$23-$AB150/12)*$AA150*$F147,0)+MAX((Expenses!BT$24-$AB151/12)*$AA151*$F147,0)))))</f>
        <v>0</v>
      </c>
      <c r="BW318" s="154">
        <f>IF(OR(BW$165&lt;=EOMONTH($E147,$R147*(1-$O147)),BW$165&gt;EOMONTH($E147,$P147*12*(1-$O147)+$Q147*12*$O147+$R147*(1-$O147))),0,IF($X147="NNN",SUM(Expenses!BU$20:BU$24)*$F147,IF($X147="FSG",0,IF($X147="MG",SUMPRODUCT(Expenses!BU$20:BU$24,$Z147:$Z151)*$F147,MAX((Expenses!BU$20-$AB147/12)*$AA147*$F147,0)+MAX((Expenses!BU$21-$AB148/12)*$AA148*$F147,0)+MAX((Expenses!BU$22-$AB149/12)*$AA149*$F147,0)+MAX((Expenses!BU$23-$AB150/12)*$AA150*$F147,0)+MAX((Expenses!BU$24-$AB151/12)*$AA151*$F147,0)))))</f>
        <v>0</v>
      </c>
      <c r="BX318" s="154">
        <f>IF(OR(BX$165&lt;=EOMONTH($E147,$R147*(1-$O147)),BX$165&gt;EOMONTH($E147,$P147*12*(1-$O147)+$Q147*12*$O147+$R147*(1-$O147))),0,IF($X147="NNN",SUM(Expenses!BV$20:BV$24)*$F147,IF($X147="FSG",0,IF($X147="MG",SUMPRODUCT(Expenses!BV$20:BV$24,$Z147:$Z151)*$F147,MAX((Expenses!BV$20-$AB147/12)*$AA147*$F147,0)+MAX((Expenses!BV$21-$AB148/12)*$AA148*$F147,0)+MAX((Expenses!BV$22-$AB149/12)*$AA149*$F147,0)+MAX((Expenses!BV$23-$AB150/12)*$AA150*$F147,0)+MAX((Expenses!BV$24-$AB151/12)*$AA151*$F147,0)))))</f>
        <v>0</v>
      </c>
      <c r="BY318" s="154">
        <f>IF(OR(BY$165&lt;=EOMONTH($E147,$R147*(1-$O147)),BY$165&gt;EOMONTH($E147,$P147*12*(1-$O147)+$Q147*12*$O147+$R147*(1-$O147))),0,IF($X147="NNN",SUM(Expenses!BW$20:BW$24)*$F147,IF($X147="FSG",0,IF($X147="MG",SUMPRODUCT(Expenses!BW$20:BW$24,$Z147:$Z151)*$F147,MAX((Expenses!BW$20-$AB147/12)*$AA147*$F147,0)+MAX((Expenses!BW$21-$AB148/12)*$AA148*$F147,0)+MAX((Expenses!BW$22-$AB149/12)*$AA149*$F147,0)+MAX((Expenses!BW$23-$AB150/12)*$AA150*$F147,0)+MAX((Expenses!BW$24-$AB151/12)*$AA151*$F147,0)))))</f>
        <v>0</v>
      </c>
      <c r="BZ318" s="154">
        <f>IF(OR(BZ$165&lt;=EOMONTH($E147,$R147*(1-$O147)),BZ$165&gt;EOMONTH($E147,$P147*12*(1-$O147)+$Q147*12*$O147+$R147*(1-$O147))),0,IF($X147="NNN",SUM(Expenses!BX$20:BX$24)*$F147,IF($X147="FSG",0,IF($X147="MG",SUMPRODUCT(Expenses!BX$20:BX$24,$Z147:$Z151)*$F147,MAX((Expenses!BX$20-$AB147/12)*$AA147*$F147,0)+MAX((Expenses!BX$21-$AB148/12)*$AA148*$F147,0)+MAX((Expenses!BX$22-$AB149/12)*$AA149*$F147,0)+MAX((Expenses!BX$23-$AB150/12)*$AA150*$F147,0)+MAX((Expenses!BX$24-$AB151/12)*$AA151*$F147,0)))))</f>
        <v>0</v>
      </c>
      <c r="CA318" s="154">
        <f>IF(OR(CA$165&lt;=EOMONTH($E147,$R147*(1-$O147)),CA$165&gt;EOMONTH($E147,$P147*12*(1-$O147)+$Q147*12*$O147+$R147*(1-$O147))),0,IF($X147="NNN",SUM(Expenses!BY$20:BY$24)*$F147,IF($X147="FSG",0,IF($X147="MG",SUMPRODUCT(Expenses!BY$20:BY$24,$Z147:$Z151)*$F147,MAX((Expenses!BY$20-$AB147/12)*$AA147*$F147,0)+MAX((Expenses!BY$21-$AB148/12)*$AA148*$F147,0)+MAX((Expenses!BY$22-$AB149/12)*$AA149*$F147,0)+MAX((Expenses!BY$23-$AB150/12)*$AA150*$F147,0)+MAX((Expenses!BY$24-$AB151/12)*$AA151*$F147,0)))))</f>
        <v>0</v>
      </c>
      <c r="CB318" s="154">
        <f>IF(OR(CB$165&lt;=EOMONTH($E147,$R147*(1-$O147)),CB$165&gt;EOMONTH($E147,$P147*12*(1-$O147)+$Q147*12*$O147+$R147*(1-$O147))),0,IF($X147="NNN",SUM(Expenses!BZ$20:BZ$24)*$F147,IF($X147="FSG",0,IF($X147="MG",SUMPRODUCT(Expenses!BZ$20:BZ$24,$Z147:$Z151)*$F147,MAX((Expenses!BZ$20-$AB147/12)*$AA147*$F147,0)+MAX((Expenses!BZ$21-$AB148/12)*$AA148*$F147,0)+MAX((Expenses!BZ$22-$AB149/12)*$AA149*$F147,0)+MAX((Expenses!BZ$23-$AB150/12)*$AA150*$F147,0)+MAX((Expenses!BZ$24-$AB151/12)*$AA151*$F147,0)))))</f>
        <v>0</v>
      </c>
      <c r="CC318" s="154">
        <f>IF(OR(CC$165&lt;=EOMONTH($E147,$R147*(1-$O147)),CC$165&gt;EOMONTH($E147,$P147*12*(1-$O147)+$Q147*12*$O147+$R147*(1-$O147))),0,IF($X147="NNN",SUM(Expenses!CA$20:CA$24)*$F147,IF($X147="FSG",0,IF($X147="MG",SUMPRODUCT(Expenses!CA$20:CA$24,$Z147:$Z151)*$F147,MAX((Expenses!CA$20-$AB147/12)*$AA147*$F147,0)+MAX((Expenses!CA$21-$AB148/12)*$AA148*$F147,0)+MAX((Expenses!CA$22-$AB149/12)*$AA149*$F147,0)+MAX((Expenses!CA$23-$AB150/12)*$AA150*$F147,0)+MAX((Expenses!CA$24-$AB151/12)*$AA151*$F147,0)))))</f>
        <v>0</v>
      </c>
      <c r="CD318" s="154">
        <f>IF(OR(CD$165&lt;=EOMONTH($E147,$R147*(1-$O147)),CD$165&gt;EOMONTH($E147,$P147*12*(1-$O147)+$Q147*12*$O147+$R147*(1-$O147))),0,IF($X147="NNN",SUM(Expenses!CB$20:CB$24)*$F147,IF($X147="FSG",0,IF($X147="MG",SUMPRODUCT(Expenses!CB$20:CB$24,$Z147:$Z151)*$F147,MAX((Expenses!CB$20-$AB147/12)*$AA147*$F147,0)+MAX((Expenses!CB$21-$AB148/12)*$AA148*$F147,0)+MAX((Expenses!CB$22-$AB149/12)*$AA149*$F147,0)+MAX((Expenses!CB$23-$AB150/12)*$AA150*$F147,0)+MAX((Expenses!CB$24-$AB151/12)*$AA151*$F147,0)))))</f>
        <v>0</v>
      </c>
      <c r="CE318" s="154">
        <f>IF(OR(CE$165&lt;=EOMONTH($E147,$R147*(1-$O147)),CE$165&gt;EOMONTH($E147,$P147*12*(1-$O147)+$Q147*12*$O147+$R147*(1-$O147))),0,IF($X147="NNN",SUM(Expenses!CC$20:CC$24)*$F147,IF($X147="FSG",0,IF($X147="MG",SUMPRODUCT(Expenses!CC$20:CC$24,$Z147:$Z151)*$F147,MAX((Expenses!CC$20-$AB147/12)*$AA147*$F147,0)+MAX((Expenses!CC$21-$AB148/12)*$AA148*$F147,0)+MAX((Expenses!CC$22-$AB149/12)*$AA149*$F147,0)+MAX((Expenses!CC$23-$AB150/12)*$AA150*$F147,0)+MAX((Expenses!CC$24-$AB151/12)*$AA151*$F147,0)))))</f>
        <v>0</v>
      </c>
      <c r="CF318" s="154">
        <f>IF(OR(CF$165&lt;=EOMONTH($E147,$R147*(1-$O147)),CF$165&gt;EOMONTH($E147,$P147*12*(1-$O147)+$Q147*12*$O147+$R147*(1-$O147))),0,IF($X147="NNN",SUM(Expenses!CD$20:CD$24)*$F147,IF($X147="FSG",0,IF($X147="MG",SUMPRODUCT(Expenses!CD$20:CD$24,$Z147:$Z151)*$F147,MAX((Expenses!CD$20-$AB147/12)*$AA147*$F147,0)+MAX((Expenses!CD$21-$AB148/12)*$AA148*$F147,0)+MAX((Expenses!CD$22-$AB149/12)*$AA149*$F147,0)+MAX((Expenses!CD$23-$AB150/12)*$AA150*$F147,0)+MAX((Expenses!CD$24-$AB151/12)*$AA151*$F147,0)))))</f>
        <v>0</v>
      </c>
      <c r="CG318" s="154">
        <f>IF(OR(CG$165&lt;=EOMONTH($E147,$R147*(1-$O147)),CG$165&gt;EOMONTH($E147,$P147*12*(1-$O147)+$Q147*12*$O147+$R147*(1-$O147))),0,IF($X147="NNN",SUM(Expenses!CE$20:CE$24)*$F147,IF($X147="FSG",0,IF($X147="MG",SUMPRODUCT(Expenses!CE$20:CE$24,$Z147:$Z151)*$F147,MAX((Expenses!CE$20-$AB147/12)*$AA147*$F147,0)+MAX((Expenses!CE$21-$AB148/12)*$AA148*$F147,0)+MAX((Expenses!CE$22-$AB149/12)*$AA149*$F147,0)+MAX((Expenses!CE$23-$AB150/12)*$AA150*$F147,0)+MAX((Expenses!CE$24-$AB151/12)*$AA151*$F147,0)))))</f>
        <v>0</v>
      </c>
      <c r="CH318" s="154">
        <f>IF(OR(CH$165&lt;=EOMONTH($E147,$R147*(1-$O147)),CH$165&gt;EOMONTH($E147,$P147*12*(1-$O147)+$Q147*12*$O147+$R147*(1-$O147))),0,IF($X147="NNN",SUM(Expenses!CF$20:CF$24)*$F147,IF($X147="FSG",0,IF($X147="MG",SUMPRODUCT(Expenses!CF$20:CF$24,$Z147:$Z151)*$F147,MAX((Expenses!CF$20-$AB147/12)*$AA147*$F147,0)+MAX((Expenses!CF$21-$AB148/12)*$AA148*$F147,0)+MAX((Expenses!CF$22-$AB149/12)*$AA149*$F147,0)+MAX((Expenses!CF$23-$AB150/12)*$AA150*$F147,0)+MAX((Expenses!CF$24-$AB151/12)*$AA151*$F147,0)))))</f>
        <v>0</v>
      </c>
      <c r="CI318" s="154">
        <f>IF(OR(CI$165&lt;=EOMONTH($E147,$R147*(1-$O147)),CI$165&gt;EOMONTH($E147,$P147*12*(1-$O147)+$Q147*12*$O147+$R147*(1-$O147))),0,IF($X147="NNN",SUM(Expenses!CG$20:CG$24)*$F147,IF($X147="FSG",0,IF($X147="MG",SUMPRODUCT(Expenses!CG$20:CG$24,$Z147:$Z151)*$F147,MAX((Expenses!CG$20-$AB147/12)*$AA147*$F147,0)+MAX((Expenses!CG$21-$AB148/12)*$AA148*$F147,0)+MAX((Expenses!CG$22-$AB149/12)*$AA149*$F147,0)+MAX((Expenses!CG$23-$AB150/12)*$AA150*$F147,0)+MAX((Expenses!CG$24-$AB151/12)*$AA151*$F147,0)))))</f>
        <v>0</v>
      </c>
      <c r="CJ318" s="154">
        <f>IF(OR(CJ$165&lt;=EOMONTH($E147,$R147*(1-$O147)),CJ$165&gt;EOMONTH($E147,$P147*12*(1-$O147)+$Q147*12*$O147+$R147*(1-$O147))),0,IF($X147="NNN",SUM(Expenses!CH$20:CH$24)*$F147,IF($X147="FSG",0,IF($X147="MG",SUMPRODUCT(Expenses!CH$20:CH$24,$Z147:$Z151)*$F147,MAX((Expenses!CH$20-$AB147/12)*$AA147*$F147,0)+MAX((Expenses!CH$21-$AB148/12)*$AA148*$F147,0)+MAX((Expenses!CH$22-$AB149/12)*$AA149*$F147,0)+MAX((Expenses!CH$23-$AB150/12)*$AA150*$F147,0)+MAX((Expenses!CH$24-$AB151/12)*$AA151*$F147,0)))))</f>
        <v>0</v>
      </c>
      <c r="CK318" s="154">
        <f>IF(OR(CK$165&lt;=EOMONTH($E147,$R147*(1-$O147)),CK$165&gt;EOMONTH($E147,$P147*12*(1-$O147)+$Q147*12*$O147+$R147*(1-$O147))),0,IF($X147="NNN",SUM(Expenses!CI$20:CI$24)*$F147,IF($X147="FSG",0,IF($X147="MG",SUMPRODUCT(Expenses!CI$20:CI$24,$Z147:$Z151)*$F147,MAX((Expenses!CI$20-$AB147/12)*$AA147*$F147,0)+MAX((Expenses!CI$21-$AB148/12)*$AA148*$F147,0)+MAX((Expenses!CI$22-$AB149/12)*$AA149*$F147,0)+MAX((Expenses!CI$23-$AB150/12)*$AA150*$F147,0)+MAX((Expenses!CI$24-$AB151/12)*$AA151*$F147,0)))))</f>
        <v>0</v>
      </c>
      <c r="CL318" s="154">
        <f>IF(OR(CL$165&lt;=EOMONTH($E147,$R147*(1-$O147)),CL$165&gt;EOMONTH($E147,$P147*12*(1-$O147)+$Q147*12*$O147+$R147*(1-$O147))),0,IF($X147="NNN",SUM(Expenses!CJ$20:CJ$24)*$F147,IF($X147="FSG",0,IF($X147="MG",SUMPRODUCT(Expenses!CJ$20:CJ$24,$Z147:$Z151)*$F147,MAX((Expenses!CJ$20-$AB147/12)*$AA147*$F147,0)+MAX((Expenses!CJ$21-$AB148/12)*$AA148*$F147,0)+MAX((Expenses!CJ$22-$AB149/12)*$AA149*$F147,0)+MAX((Expenses!CJ$23-$AB150/12)*$AA150*$F147,0)+MAX((Expenses!CJ$24-$AB151/12)*$AA151*$F147,0)))))</f>
        <v>0</v>
      </c>
      <c r="CM318" s="154">
        <f>IF(OR(CM$165&lt;=EOMONTH($E147,$R147*(1-$O147)),CM$165&gt;EOMONTH($E147,$P147*12*(1-$O147)+$Q147*12*$O147+$R147*(1-$O147))),0,IF($X147="NNN",SUM(Expenses!CK$20:CK$24)*$F147,IF($X147="FSG",0,IF($X147="MG",SUMPRODUCT(Expenses!CK$20:CK$24,$Z147:$Z151)*$F147,MAX((Expenses!CK$20-$AB147/12)*$AA147*$F147,0)+MAX((Expenses!CK$21-$AB148/12)*$AA148*$F147,0)+MAX((Expenses!CK$22-$AB149/12)*$AA149*$F147,0)+MAX((Expenses!CK$23-$AB150/12)*$AA150*$F147,0)+MAX((Expenses!CK$24-$AB151/12)*$AA151*$F147,0)))))</f>
        <v>0</v>
      </c>
      <c r="CN318" s="154">
        <f>IF(OR(CN$165&lt;=EOMONTH($E147,$R147*(1-$O147)),CN$165&gt;EOMONTH($E147,$P147*12*(1-$O147)+$Q147*12*$O147+$R147*(1-$O147))),0,IF($X147="NNN",SUM(Expenses!CL$20:CL$24)*$F147,IF($X147="FSG",0,IF($X147="MG",SUMPRODUCT(Expenses!CL$20:CL$24,$Z147:$Z151)*$F147,MAX((Expenses!CL$20-$AB147/12)*$AA147*$F147,0)+MAX((Expenses!CL$21-$AB148/12)*$AA148*$F147,0)+MAX((Expenses!CL$22-$AB149/12)*$AA149*$F147,0)+MAX((Expenses!CL$23-$AB150/12)*$AA150*$F147,0)+MAX((Expenses!CL$24-$AB151/12)*$AA151*$F147,0)))))</f>
        <v>0</v>
      </c>
      <c r="CO318" s="154">
        <f>IF(OR(CO$165&lt;=EOMONTH($E147,$R147*(1-$O147)),CO$165&gt;EOMONTH($E147,$P147*12*(1-$O147)+$Q147*12*$O147+$R147*(1-$O147))),0,IF($X147="NNN",SUM(Expenses!CM$20:CM$24)*$F147,IF($X147="FSG",0,IF($X147="MG",SUMPRODUCT(Expenses!CM$20:CM$24,$Z147:$Z151)*$F147,MAX((Expenses!CM$20-$AB147/12)*$AA147*$F147,0)+MAX((Expenses!CM$21-$AB148/12)*$AA148*$F147,0)+MAX((Expenses!CM$22-$AB149/12)*$AA149*$F147,0)+MAX((Expenses!CM$23-$AB150/12)*$AA150*$F147,0)+MAX((Expenses!CM$24-$AB151/12)*$AA151*$F147,0)))))</f>
        <v>0</v>
      </c>
      <c r="CP318" s="154">
        <f>IF(OR(CP$165&lt;=EOMONTH($E147,$R147*(1-$O147)),CP$165&gt;EOMONTH($E147,$P147*12*(1-$O147)+$Q147*12*$O147+$R147*(1-$O147))),0,IF($X147="NNN",SUM(Expenses!CN$20:CN$24)*$F147,IF($X147="FSG",0,IF($X147="MG",SUMPRODUCT(Expenses!CN$20:CN$24,$Z147:$Z151)*$F147,MAX((Expenses!CN$20-$AB147/12)*$AA147*$F147,0)+MAX((Expenses!CN$21-$AB148/12)*$AA148*$F147,0)+MAX((Expenses!CN$22-$AB149/12)*$AA149*$F147,0)+MAX((Expenses!CN$23-$AB150/12)*$AA150*$F147,0)+MAX((Expenses!CN$24-$AB151/12)*$AA151*$F147,0)))))</f>
        <v>0</v>
      </c>
      <c r="CQ318" s="154">
        <f>IF(OR(CQ$165&lt;=EOMONTH($E147,$R147*(1-$O147)),CQ$165&gt;EOMONTH($E147,$P147*12*(1-$O147)+$Q147*12*$O147+$R147*(1-$O147))),0,IF($X147="NNN",SUM(Expenses!CO$20:CO$24)*$F147,IF($X147="FSG",0,IF($X147="MG",SUMPRODUCT(Expenses!CO$20:CO$24,$Z147:$Z151)*$F147,MAX((Expenses!CO$20-$AB147/12)*$AA147*$F147,0)+MAX((Expenses!CO$21-$AB148/12)*$AA148*$F147,0)+MAX((Expenses!CO$22-$AB149/12)*$AA149*$F147,0)+MAX((Expenses!CO$23-$AB150/12)*$AA150*$F147,0)+MAX((Expenses!CO$24-$AB151/12)*$AA151*$F147,0)))))</f>
        <v>0</v>
      </c>
      <c r="CR318" s="154">
        <f>IF(OR(CR$165&lt;=EOMONTH($E147,$R147*(1-$O147)),CR$165&gt;EOMONTH($E147,$P147*12*(1-$O147)+$Q147*12*$O147+$R147*(1-$O147))),0,IF($X147="NNN",SUM(Expenses!CP$20:CP$24)*$F147,IF($X147="FSG",0,IF($X147="MG",SUMPRODUCT(Expenses!CP$20:CP$24,$Z147:$Z151)*$F147,MAX((Expenses!CP$20-$AB147/12)*$AA147*$F147,0)+MAX((Expenses!CP$21-$AB148/12)*$AA148*$F147,0)+MAX((Expenses!CP$22-$AB149/12)*$AA149*$F147,0)+MAX((Expenses!CP$23-$AB150/12)*$AA150*$F147,0)+MAX((Expenses!CP$24-$AB151/12)*$AA151*$F147,0)))))</f>
        <v>0</v>
      </c>
      <c r="CS318" s="154">
        <f>IF(OR(CS$165&lt;=EOMONTH($E147,$R147*(1-$O147)),CS$165&gt;EOMONTH($E147,$P147*12*(1-$O147)+$Q147*12*$O147+$R147*(1-$O147))),0,IF($X147="NNN",SUM(Expenses!CQ$20:CQ$24)*$F147,IF($X147="FSG",0,IF($X147="MG",SUMPRODUCT(Expenses!CQ$20:CQ$24,$Z147:$Z151)*$F147,MAX((Expenses!CQ$20-$AB147/12)*$AA147*$F147,0)+MAX((Expenses!CQ$21-$AB148/12)*$AA148*$F147,0)+MAX((Expenses!CQ$22-$AB149/12)*$AA149*$F147,0)+MAX((Expenses!CQ$23-$AB150/12)*$AA150*$F147,0)+MAX((Expenses!CQ$24-$AB151/12)*$AA151*$F147,0)))))</f>
        <v>0</v>
      </c>
      <c r="CT318" s="154">
        <f>IF(OR(CT$165&lt;=EOMONTH($E147,$R147*(1-$O147)),CT$165&gt;EOMONTH($E147,$P147*12*(1-$O147)+$Q147*12*$O147+$R147*(1-$O147))),0,IF($X147="NNN",SUM(Expenses!CR$20:CR$24)*$F147,IF($X147="FSG",0,IF($X147="MG",SUMPRODUCT(Expenses!CR$20:CR$24,$Z147:$Z151)*$F147,MAX((Expenses!CR$20-$AB147/12)*$AA147*$F147,0)+MAX((Expenses!CR$21-$AB148/12)*$AA148*$F147,0)+MAX((Expenses!CR$22-$AB149/12)*$AA149*$F147,0)+MAX((Expenses!CR$23-$AB150/12)*$AA150*$F147,0)+MAX((Expenses!CR$24-$AB151/12)*$AA151*$F147,0)))))</f>
        <v>0</v>
      </c>
      <c r="CU318" s="154">
        <f>IF(OR(CU$165&lt;=EOMONTH($E147,$R147*(1-$O147)),CU$165&gt;EOMONTH($E147,$P147*12*(1-$O147)+$Q147*12*$O147+$R147*(1-$O147))),0,IF($X147="NNN",SUM(Expenses!CS$20:CS$24)*$F147,IF($X147="FSG",0,IF($X147="MG",SUMPRODUCT(Expenses!CS$20:CS$24,$Z147:$Z151)*$F147,MAX((Expenses!CS$20-$AB147/12)*$AA147*$F147,0)+MAX((Expenses!CS$21-$AB148/12)*$AA148*$F147,0)+MAX((Expenses!CS$22-$AB149/12)*$AA149*$F147,0)+MAX((Expenses!CS$23-$AB150/12)*$AA150*$F147,0)+MAX((Expenses!CS$24-$AB151/12)*$AA151*$F147,0)))))</f>
        <v>0</v>
      </c>
      <c r="CV318" s="154">
        <f>IF(OR(CV$165&lt;=EOMONTH($E147,$R147*(1-$O147)),CV$165&gt;EOMONTH($E147,$P147*12*(1-$O147)+$Q147*12*$O147+$R147*(1-$O147))),0,IF($X147="NNN",SUM(Expenses!CT$20:CT$24)*$F147,IF($X147="FSG",0,IF($X147="MG",SUMPRODUCT(Expenses!CT$20:CT$24,$Z147:$Z151)*$F147,MAX((Expenses!CT$20-$AB147/12)*$AA147*$F147,0)+MAX((Expenses!CT$21-$AB148/12)*$AA148*$F147,0)+MAX((Expenses!CT$22-$AB149/12)*$AA149*$F147,0)+MAX((Expenses!CT$23-$AB150/12)*$AA150*$F147,0)+MAX((Expenses!CT$24-$AB151/12)*$AA151*$F147,0)))))</f>
        <v>0</v>
      </c>
      <c r="CW318" s="154">
        <f>IF(OR(CW$165&lt;=EOMONTH($E147,$R147*(1-$O147)),CW$165&gt;EOMONTH($E147,$P147*12*(1-$O147)+$Q147*12*$O147+$R147*(1-$O147))),0,IF($X147="NNN",SUM(Expenses!CU$20:CU$24)*$F147,IF($X147="FSG",0,IF($X147="MG",SUMPRODUCT(Expenses!CU$20:CU$24,$Z147:$Z151)*$F147,MAX((Expenses!CU$20-$AB147/12)*$AA147*$F147,0)+MAX((Expenses!CU$21-$AB148/12)*$AA148*$F147,0)+MAX((Expenses!CU$22-$AB149/12)*$AA149*$F147,0)+MAX((Expenses!CU$23-$AB150/12)*$AA150*$F147,0)+MAX((Expenses!CU$24-$AB151/12)*$AA151*$F147,0)))))</f>
        <v>0</v>
      </c>
      <c r="CX318" s="154">
        <f>IF(OR(CX$165&lt;=EOMONTH($E147,$R147*(1-$O147)),CX$165&gt;EOMONTH($E147,$P147*12*(1-$O147)+$Q147*12*$O147+$R147*(1-$O147))),0,IF($X147="NNN",SUM(Expenses!CV$20:CV$24)*$F147,IF($X147="FSG",0,IF($X147="MG",SUMPRODUCT(Expenses!CV$20:CV$24,$Z147:$Z151)*$F147,MAX((Expenses!CV$20-$AB147/12)*$AA147*$F147,0)+MAX((Expenses!CV$21-$AB148/12)*$AA148*$F147,0)+MAX((Expenses!CV$22-$AB149/12)*$AA149*$F147,0)+MAX((Expenses!CV$23-$AB150/12)*$AA150*$F147,0)+MAX((Expenses!CV$24-$AB151/12)*$AA151*$F147,0)))))</f>
        <v>0</v>
      </c>
      <c r="CY318" s="154">
        <f>IF(OR(CY$165&lt;=EOMONTH($E147,$R147*(1-$O147)),CY$165&gt;EOMONTH($E147,$P147*12*(1-$O147)+$Q147*12*$O147+$R147*(1-$O147))),0,IF($X147="NNN",SUM(Expenses!CW$20:CW$24)*$F147,IF($X147="FSG",0,IF($X147="MG",SUMPRODUCT(Expenses!CW$20:CW$24,$Z147:$Z151)*$F147,MAX((Expenses!CW$20-$AB147/12)*$AA147*$F147,0)+MAX((Expenses!CW$21-$AB148/12)*$AA148*$F147,0)+MAX((Expenses!CW$22-$AB149/12)*$AA149*$F147,0)+MAX((Expenses!CW$23-$AB150/12)*$AA150*$F147,0)+MAX((Expenses!CW$24-$AB151/12)*$AA151*$F147,0)))))</f>
        <v>0</v>
      </c>
      <c r="CZ318" s="154">
        <f>IF(OR(CZ$165&lt;=EOMONTH($E147,$R147*(1-$O147)),CZ$165&gt;EOMONTH($E147,$P147*12*(1-$O147)+$Q147*12*$O147+$R147*(1-$O147))),0,IF($X147="NNN",SUM(Expenses!CX$20:CX$24)*$F147,IF($X147="FSG",0,IF($X147="MG",SUMPRODUCT(Expenses!CX$20:CX$24,$Z147:$Z151)*$F147,MAX((Expenses!CX$20-$AB147/12)*$AA147*$F147,0)+MAX((Expenses!CX$21-$AB148/12)*$AA148*$F147,0)+MAX((Expenses!CX$22-$AB149/12)*$AA149*$F147,0)+MAX((Expenses!CX$23-$AB150/12)*$AA150*$F147,0)+MAX((Expenses!CX$24-$AB151/12)*$AA151*$F147,0)))))</f>
        <v>0</v>
      </c>
      <c r="DA318" s="154">
        <f>IF(OR(DA$165&lt;=EOMONTH($E147,$R147*(1-$O147)),DA$165&gt;EOMONTH($E147,$P147*12*(1-$O147)+$Q147*12*$O147+$R147*(1-$O147))),0,IF($X147="NNN",SUM(Expenses!CY$20:CY$24)*$F147,IF($X147="FSG",0,IF($X147="MG",SUMPRODUCT(Expenses!CY$20:CY$24,$Z147:$Z151)*$F147,MAX((Expenses!CY$20-$AB147/12)*$AA147*$F147,0)+MAX((Expenses!CY$21-$AB148/12)*$AA148*$F147,0)+MAX((Expenses!CY$22-$AB149/12)*$AA149*$F147,0)+MAX((Expenses!CY$23-$AB150/12)*$AA150*$F147,0)+MAX((Expenses!CY$24-$AB151/12)*$AA151*$F147,0)))))</f>
        <v>0</v>
      </c>
      <c r="DB318" s="154">
        <f>IF(OR(DB$165&lt;=EOMONTH($E147,$R147*(1-$O147)),DB$165&gt;EOMONTH($E147,$P147*12*(1-$O147)+$Q147*12*$O147+$R147*(1-$O147))),0,IF($X147="NNN",SUM(Expenses!CZ$20:CZ$24)*$F147,IF($X147="FSG",0,IF($X147="MG",SUMPRODUCT(Expenses!CZ$20:CZ$24,$Z147:$Z151)*$F147,MAX((Expenses!CZ$20-$AB147/12)*$AA147*$F147,0)+MAX((Expenses!CZ$21-$AB148/12)*$AA148*$F147,0)+MAX((Expenses!CZ$22-$AB149/12)*$AA149*$F147,0)+MAX((Expenses!CZ$23-$AB150/12)*$AA150*$F147,0)+MAX((Expenses!CZ$24-$AB151/12)*$AA151*$F147,0)))))</f>
        <v>0</v>
      </c>
      <c r="DC318" s="154">
        <f>IF(OR(DC$165&lt;=EOMONTH($E147,$R147*(1-$O147)),DC$165&gt;EOMONTH($E147,$P147*12*(1-$O147)+$Q147*12*$O147+$R147*(1-$O147))),0,IF($X147="NNN",SUM(Expenses!DA$20:DA$24)*$F147,IF($X147="FSG",0,IF($X147="MG",SUMPRODUCT(Expenses!DA$20:DA$24,$Z147:$Z151)*$F147,MAX((Expenses!DA$20-$AB147/12)*$AA147*$F147,0)+MAX((Expenses!DA$21-$AB148/12)*$AA148*$F147,0)+MAX((Expenses!DA$22-$AB149/12)*$AA149*$F147,0)+MAX((Expenses!DA$23-$AB150/12)*$AA150*$F147,0)+MAX((Expenses!DA$24-$AB151/12)*$AA151*$F147,0)))))</f>
        <v>0</v>
      </c>
      <c r="DD318" s="154">
        <f>IF(OR(DD$165&lt;=EOMONTH($E147,$R147*(1-$O147)),DD$165&gt;EOMONTH($E147,$P147*12*(1-$O147)+$Q147*12*$O147+$R147*(1-$O147))),0,IF($X147="NNN",SUM(Expenses!DB$20:DB$24)*$F147,IF($X147="FSG",0,IF($X147="MG",SUMPRODUCT(Expenses!DB$20:DB$24,$Z147:$Z151)*$F147,MAX((Expenses!DB$20-$AB147/12)*$AA147*$F147,0)+MAX((Expenses!DB$21-$AB148/12)*$AA148*$F147,0)+MAX((Expenses!DB$22-$AB149/12)*$AA149*$F147,0)+MAX((Expenses!DB$23-$AB150/12)*$AA150*$F147,0)+MAX((Expenses!DB$24-$AB151/12)*$AA151*$F147,0)))))</f>
        <v>0</v>
      </c>
      <c r="DE318" s="154">
        <f>IF(OR(DE$165&lt;=EOMONTH($E147,$R147*(1-$O147)),DE$165&gt;EOMONTH($E147,$P147*12*(1-$O147)+$Q147*12*$O147+$R147*(1-$O147))),0,IF($X147="NNN",SUM(Expenses!DC$20:DC$24)*$F147,IF($X147="FSG",0,IF($X147="MG",SUMPRODUCT(Expenses!DC$20:DC$24,$Z147:$Z151)*$F147,MAX((Expenses!DC$20-$AB147/12)*$AA147*$F147,0)+MAX((Expenses!DC$21-$AB148/12)*$AA148*$F147,0)+MAX((Expenses!DC$22-$AB149/12)*$AA149*$F147,0)+MAX((Expenses!DC$23-$AB150/12)*$AA150*$F147,0)+MAX((Expenses!DC$24-$AB151/12)*$AA151*$F147,0)))))</f>
        <v>0</v>
      </c>
      <c r="DF318" s="154">
        <f>IF(OR(DF$165&lt;=EOMONTH($E147,$R147*(1-$O147)),DF$165&gt;EOMONTH($E147,$P147*12*(1-$O147)+$Q147*12*$O147+$R147*(1-$O147))),0,IF($X147="NNN",SUM(Expenses!DD$20:DD$24)*$F147,IF($X147="FSG",0,IF($X147="MG",SUMPRODUCT(Expenses!DD$20:DD$24,$Z147:$Z151)*$F147,MAX((Expenses!DD$20-$AB147/12)*$AA147*$F147,0)+MAX((Expenses!DD$21-$AB148/12)*$AA148*$F147,0)+MAX((Expenses!DD$22-$AB149/12)*$AA149*$F147,0)+MAX((Expenses!DD$23-$AB150/12)*$AA150*$F147,0)+MAX((Expenses!DD$24-$AB151/12)*$AA151*$F147,0)))))</f>
        <v>0</v>
      </c>
      <c r="DG318" s="154">
        <f>IF(OR(DG$165&lt;=EOMONTH($E147,$R147*(1-$O147)),DG$165&gt;EOMONTH($E147,$P147*12*(1-$O147)+$Q147*12*$O147+$R147*(1-$O147))),0,IF($X147="NNN",SUM(Expenses!DE$20:DE$24)*$F147,IF($X147="FSG",0,IF($X147="MG",SUMPRODUCT(Expenses!DE$20:DE$24,$Z147:$Z151)*$F147,MAX((Expenses!DE$20-$AB147/12)*$AA147*$F147,0)+MAX((Expenses!DE$21-$AB148/12)*$AA148*$F147,0)+MAX((Expenses!DE$22-$AB149/12)*$AA149*$F147,0)+MAX((Expenses!DE$23-$AB150/12)*$AA150*$F147,0)+MAX((Expenses!DE$24-$AB151/12)*$AA151*$F147,0)))))</f>
        <v>0</v>
      </c>
      <c r="DH318" s="154">
        <f>IF(OR(DH$165&lt;=EOMONTH($E147,$R147*(1-$O147)),DH$165&gt;EOMONTH($E147,$P147*12*(1-$O147)+$Q147*12*$O147+$R147*(1-$O147))),0,IF($X147="NNN",SUM(Expenses!DF$20:DF$24)*$F147,IF($X147="FSG",0,IF($X147="MG",SUMPRODUCT(Expenses!DF$20:DF$24,$Z147:$Z151)*$F147,MAX((Expenses!DF$20-$AB147/12)*$AA147*$F147,0)+MAX((Expenses!DF$21-$AB148/12)*$AA148*$F147,0)+MAX((Expenses!DF$22-$AB149/12)*$AA149*$F147,0)+MAX((Expenses!DF$23-$AB150/12)*$AA150*$F147,0)+MAX((Expenses!DF$24-$AB151/12)*$AA151*$F147,0)))))</f>
        <v>0</v>
      </c>
      <c r="DI318" s="154">
        <f>IF(OR(DI$165&lt;=EOMONTH($E147,$R147*(1-$O147)),DI$165&gt;EOMONTH($E147,$P147*12*(1-$O147)+$Q147*12*$O147+$R147*(1-$O147))),0,IF($X147="NNN",SUM(Expenses!DG$20:DG$24)*$F147,IF($X147="FSG",0,IF($X147="MG",SUMPRODUCT(Expenses!DG$20:DG$24,$Z147:$Z151)*$F147,MAX((Expenses!DG$20-$AB147/12)*$AA147*$F147,0)+MAX((Expenses!DG$21-$AB148/12)*$AA148*$F147,0)+MAX((Expenses!DG$22-$AB149/12)*$AA149*$F147,0)+MAX((Expenses!DG$23-$AB150/12)*$AA150*$F147,0)+MAX((Expenses!DG$24-$AB151/12)*$AA151*$F147,0)))))</f>
        <v>0</v>
      </c>
      <c r="DJ318" s="154">
        <f>IF(OR(DJ$165&lt;=EOMONTH($E147,$R147*(1-$O147)),DJ$165&gt;EOMONTH($E147,$P147*12*(1-$O147)+$Q147*12*$O147+$R147*(1-$O147))),0,IF($X147="NNN",SUM(Expenses!DH$20:DH$24)*$F147,IF($X147="FSG",0,IF($X147="MG",SUMPRODUCT(Expenses!DH$20:DH$24,$Z147:$Z151)*$F147,MAX((Expenses!DH$20-$AB147/12)*$AA147*$F147,0)+MAX((Expenses!DH$21-$AB148/12)*$AA148*$F147,0)+MAX((Expenses!DH$22-$AB149/12)*$AA149*$F147,0)+MAX((Expenses!DH$23-$AB150/12)*$AA150*$F147,0)+MAX((Expenses!DH$24-$AB151/12)*$AA151*$F147,0)))))</f>
        <v>0</v>
      </c>
      <c r="DK318" s="154">
        <f>IF(OR(DK$165&lt;=EOMONTH($E147,$R147*(1-$O147)),DK$165&gt;EOMONTH($E147,$P147*12*(1-$O147)+$Q147*12*$O147+$R147*(1-$O147))),0,IF($X147="NNN",SUM(Expenses!DI$20:DI$24)*$F147,IF($X147="FSG",0,IF($X147="MG",SUMPRODUCT(Expenses!DI$20:DI$24,$Z147:$Z151)*$F147,MAX((Expenses!DI$20-$AB147/12)*$AA147*$F147,0)+MAX((Expenses!DI$21-$AB148/12)*$AA148*$F147,0)+MAX((Expenses!DI$22-$AB149/12)*$AA149*$F147,0)+MAX((Expenses!DI$23-$AB150/12)*$AA150*$F147,0)+MAX((Expenses!DI$24-$AB151/12)*$AA151*$F147,0)))))</f>
        <v>0</v>
      </c>
      <c r="DL318" s="154">
        <f>IF(OR(DL$165&lt;=EOMONTH($E147,$R147*(1-$O147)),DL$165&gt;EOMONTH($E147,$P147*12*(1-$O147)+$Q147*12*$O147+$R147*(1-$O147))),0,IF($X147="NNN",SUM(Expenses!DJ$20:DJ$24)*$F147,IF($X147="FSG",0,IF($X147="MG",SUMPRODUCT(Expenses!DJ$20:DJ$24,$Z147:$Z151)*$F147,MAX((Expenses!DJ$20-$AB147/12)*$AA147*$F147,0)+MAX((Expenses!DJ$21-$AB148/12)*$AA148*$F147,0)+MAX((Expenses!DJ$22-$AB149/12)*$AA149*$F147,0)+MAX((Expenses!DJ$23-$AB150/12)*$AA150*$F147,0)+MAX((Expenses!DJ$24-$AB151/12)*$AA151*$F147,0)))))</f>
        <v>0</v>
      </c>
      <c r="DM318" s="154">
        <f>IF(OR(DM$165&lt;=EOMONTH($E147,$R147*(1-$O147)),DM$165&gt;EOMONTH($E147,$P147*12*(1-$O147)+$Q147*12*$O147+$R147*(1-$O147))),0,IF($X147="NNN",SUM(Expenses!DK$20:DK$24)*$F147,IF($X147="FSG",0,IF($X147="MG",SUMPRODUCT(Expenses!DK$20:DK$24,$Z147:$Z151)*$F147,MAX((Expenses!DK$20-$AB147/12)*$AA147*$F147,0)+MAX((Expenses!DK$21-$AB148/12)*$AA148*$F147,0)+MAX((Expenses!DK$22-$AB149/12)*$AA149*$F147,0)+MAX((Expenses!DK$23-$AB150/12)*$AA150*$F147,0)+MAX((Expenses!DK$24-$AB151/12)*$AA151*$F147,0)))))</f>
        <v>0</v>
      </c>
      <c r="DN318" s="154">
        <f>IF(OR(DN$165&lt;=EOMONTH($E147,$R147*(1-$O147)),DN$165&gt;EOMONTH($E147,$P147*12*(1-$O147)+$Q147*12*$O147+$R147*(1-$O147))),0,IF($X147="NNN",SUM(Expenses!DL$20:DL$24)*$F147,IF($X147="FSG",0,IF($X147="MG",SUMPRODUCT(Expenses!DL$20:DL$24,$Z147:$Z151)*$F147,MAX((Expenses!DL$20-$AB147/12)*$AA147*$F147,0)+MAX((Expenses!DL$21-$AB148/12)*$AA148*$F147,0)+MAX((Expenses!DL$22-$AB149/12)*$AA149*$F147,0)+MAX((Expenses!DL$23-$AB150/12)*$AA150*$F147,0)+MAX((Expenses!DL$24-$AB151/12)*$AA151*$F147,0)))))</f>
        <v>0</v>
      </c>
      <c r="DO318" s="154">
        <f>IF(OR(DO$165&lt;=EOMONTH($E147,$R147*(1-$O147)),DO$165&gt;EOMONTH($E147,$P147*12*(1-$O147)+$Q147*12*$O147+$R147*(1-$O147))),0,IF($X147="NNN",SUM(Expenses!DM$20:DM$24)*$F147,IF($X147="FSG",0,IF($X147="MG",SUMPRODUCT(Expenses!DM$20:DM$24,$Z147:$Z151)*$F147,MAX((Expenses!DM$20-$AB147/12)*$AA147*$F147,0)+MAX((Expenses!DM$21-$AB148/12)*$AA148*$F147,0)+MAX((Expenses!DM$22-$AB149/12)*$AA149*$F147,0)+MAX((Expenses!DM$23-$AB150/12)*$AA150*$F147,0)+MAX((Expenses!DM$24-$AB151/12)*$AA151*$F147,0)))))</f>
        <v>0</v>
      </c>
      <c r="DP318" s="154">
        <f>IF(OR(DP$165&lt;=EOMONTH($E147,$R147*(1-$O147)),DP$165&gt;EOMONTH($E147,$P147*12*(1-$O147)+$Q147*12*$O147+$R147*(1-$O147))),0,IF($X147="NNN",SUM(Expenses!DN$20:DN$24)*$F147,IF($X147="FSG",0,IF($X147="MG",SUMPRODUCT(Expenses!DN$20:DN$24,$Z147:$Z151)*$F147,MAX((Expenses!DN$20-$AB147/12)*$AA147*$F147,0)+MAX((Expenses!DN$21-$AB148/12)*$AA148*$F147,0)+MAX((Expenses!DN$22-$AB149/12)*$AA149*$F147,0)+MAX((Expenses!DN$23-$AB150/12)*$AA150*$F147,0)+MAX((Expenses!DN$24-$AB151/12)*$AA151*$F147,0)))))</f>
        <v>0</v>
      </c>
      <c r="DQ318" s="154">
        <f>IF(OR(DQ$165&lt;=EOMONTH($E147,$R147*(1-$O147)),DQ$165&gt;EOMONTH($E147,$P147*12*(1-$O147)+$Q147*12*$O147+$R147*(1-$O147))),0,IF($X147="NNN",SUM(Expenses!DO$20:DO$24)*$F147,IF($X147="FSG",0,IF($X147="MG",SUMPRODUCT(Expenses!DO$20:DO$24,$Z147:$Z151)*$F147,MAX((Expenses!DO$20-$AB147/12)*$AA147*$F147,0)+MAX((Expenses!DO$21-$AB148/12)*$AA148*$F147,0)+MAX((Expenses!DO$22-$AB149/12)*$AA149*$F147,0)+MAX((Expenses!DO$23-$AB150/12)*$AA150*$F147,0)+MAX((Expenses!DO$24-$AB151/12)*$AA151*$F147,0)))))</f>
        <v>0</v>
      </c>
      <c r="DR318" s="154">
        <f>IF(OR(DR$165&lt;=EOMONTH($E147,$R147*(1-$O147)),DR$165&gt;EOMONTH($E147,$P147*12*(1-$O147)+$Q147*12*$O147+$R147*(1-$O147))),0,IF($X147="NNN",SUM(Expenses!DP$20:DP$24)*$F147,IF($X147="FSG",0,IF($X147="MG",SUMPRODUCT(Expenses!DP$20:DP$24,$Z147:$Z151)*$F147,MAX((Expenses!DP$20-$AB147/12)*$AA147*$F147,0)+MAX((Expenses!DP$21-$AB148/12)*$AA148*$F147,0)+MAX((Expenses!DP$22-$AB149/12)*$AA149*$F147,0)+MAX((Expenses!DP$23-$AB150/12)*$AA150*$F147,0)+MAX((Expenses!DP$24-$AB151/12)*$AA151*$F147,0)))))</f>
        <v>0</v>
      </c>
      <c r="DS318" s="154">
        <f>IF(OR(DS$165&lt;=EOMONTH($E147,$R147*(1-$O147)),DS$165&gt;EOMONTH($E147,$P147*12*(1-$O147)+$Q147*12*$O147+$R147*(1-$O147))),0,IF($X147="NNN",SUM(Expenses!DQ$20:DQ$24)*$F147,IF($X147="FSG",0,IF($X147="MG",SUMPRODUCT(Expenses!DQ$20:DQ$24,$Z147:$Z151)*$F147,MAX((Expenses!DQ$20-$AB147/12)*$AA147*$F147,0)+MAX((Expenses!DQ$21-$AB148/12)*$AA148*$F147,0)+MAX((Expenses!DQ$22-$AB149/12)*$AA149*$F147,0)+MAX((Expenses!DQ$23-$AB150/12)*$AA150*$F147,0)+MAX((Expenses!DQ$24-$AB151/12)*$AA151*$F147,0)))))</f>
        <v>0</v>
      </c>
      <c r="DT318" s="154">
        <f>IF(OR(DT$165&lt;=EOMONTH($E147,$R147*(1-$O147)),DT$165&gt;EOMONTH($E147,$P147*12*(1-$O147)+$Q147*12*$O147+$R147*(1-$O147))),0,IF($X147="NNN",SUM(Expenses!DR$20:DR$24)*$F147,IF($X147="FSG",0,IF($X147="MG",SUMPRODUCT(Expenses!DR$20:DR$24,$Z147:$Z151)*$F147,MAX((Expenses!DR$20-$AB147/12)*$AA147*$F147,0)+MAX((Expenses!DR$21-$AB148/12)*$AA148*$F147,0)+MAX((Expenses!DR$22-$AB149/12)*$AA149*$F147,0)+MAX((Expenses!DR$23-$AB150/12)*$AA150*$F147,0)+MAX((Expenses!DR$24-$AB151/12)*$AA151*$F147,0)))))</f>
        <v>0</v>
      </c>
      <c r="DU318" s="154">
        <f>IF(OR(DU$165&lt;=EOMONTH($E147,$R147*(1-$O147)),DU$165&gt;EOMONTH($E147,$P147*12*(1-$O147)+$Q147*12*$O147+$R147*(1-$O147))),0,IF($X147="NNN",SUM(Expenses!DS$20:DS$24)*$F147,IF($X147="FSG",0,IF($X147="MG",SUMPRODUCT(Expenses!DS$20:DS$24,$Z147:$Z151)*$F147,MAX((Expenses!DS$20-$AB147/12)*$AA147*$F147,0)+MAX((Expenses!DS$21-$AB148/12)*$AA148*$F147,0)+MAX((Expenses!DS$22-$AB149/12)*$AA149*$F147,0)+MAX((Expenses!DS$23-$AB150/12)*$AA150*$F147,0)+MAX((Expenses!DS$24-$AB151/12)*$AA151*$F147,0)))))</f>
        <v>0</v>
      </c>
      <c r="DV318" s="154">
        <f>IF(OR(DV$165&lt;=EOMONTH($E147,$R147*(1-$O147)),DV$165&gt;EOMONTH($E147,$P147*12*(1-$O147)+$Q147*12*$O147+$R147*(1-$O147))),0,IF($X147="NNN",SUM(Expenses!DT$20:DT$24)*$F147,IF($X147="FSG",0,IF($X147="MG",SUMPRODUCT(Expenses!DT$20:DT$24,$Z147:$Z151)*$F147,MAX((Expenses!DT$20-$AB147/12)*$AA147*$F147,0)+MAX((Expenses!DT$21-$AB148/12)*$AA148*$F147,0)+MAX((Expenses!DT$22-$AB149/12)*$AA149*$F147,0)+MAX((Expenses!DT$23-$AB150/12)*$AA150*$F147,0)+MAX((Expenses!DT$24-$AB151/12)*$AA151*$F147,0)))))</f>
        <v>0</v>
      </c>
      <c r="DW318" s="154">
        <f>IF(OR(DW$165&lt;=EOMONTH($E147,$R147*(1-$O147)),DW$165&gt;EOMONTH($E147,$P147*12*(1-$O147)+$Q147*12*$O147+$R147*(1-$O147))),0,IF($X147="NNN",SUM(Expenses!DU$20:DU$24)*$F147,IF($X147="FSG",0,IF($X147="MG",SUMPRODUCT(Expenses!DU$20:DU$24,$Z147:$Z151)*$F147,MAX((Expenses!DU$20-$AB147/12)*$AA147*$F147,0)+MAX((Expenses!DU$21-$AB148/12)*$AA148*$F147,0)+MAX((Expenses!DU$22-$AB149/12)*$AA149*$F147,0)+MAX((Expenses!DU$23-$AB150/12)*$AA150*$F147,0)+MAX((Expenses!DU$24-$AB151/12)*$AA151*$F147,0)))))</f>
        <v>0</v>
      </c>
      <c r="DX318" s="154">
        <f>IF(OR(DX$165&lt;=EOMONTH($E147,$R147*(1-$O147)),DX$165&gt;EOMONTH($E147,$P147*12*(1-$O147)+$Q147*12*$O147+$R147*(1-$O147))),0,IF($X147="NNN",SUM(Expenses!DV$20:DV$24)*$F147,IF($X147="FSG",0,IF($X147="MG",SUMPRODUCT(Expenses!DV$20:DV$24,$Z147:$Z151)*$F147,MAX((Expenses!DV$20-$AB147/12)*$AA147*$F147,0)+MAX((Expenses!DV$21-$AB148/12)*$AA148*$F147,0)+MAX((Expenses!DV$22-$AB149/12)*$AA149*$F147,0)+MAX((Expenses!DV$23-$AB150/12)*$AA150*$F147,0)+MAX((Expenses!DV$24-$AB151/12)*$AA151*$F147,0)))))</f>
        <v>0</v>
      </c>
      <c r="DY318" s="154">
        <f>IF(OR(DY$165&lt;=EOMONTH($E147,$R147*(1-$O147)),DY$165&gt;EOMONTH($E147,$P147*12*(1-$O147)+$Q147*12*$O147+$R147*(1-$O147))),0,IF($X147="NNN",SUM(Expenses!DW$20:DW$24)*$F147,IF($X147="FSG",0,IF($X147="MG",SUMPRODUCT(Expenses!DW$20:DW$24,$Z147:$Z151)*$F147,MAX((Expenses!DW$20-$AB147/12)*$AA147*$F147,0)+MAX((Expenses!DW$21-$AB148/12)*$AA148*$F147,0)+MAX((Expenses!DW$22-$AB149/12)*$AA149*$F147,0)+MAX((Expenses!DW$23-$AB150/12)*$AA150*$F147,0)+MAX((Expenses!DW$24-$AB151/12)*$AA151*$F147,0)))))</f>
        <v>0</v>
      </c>
      <c r="DZ318" s="154">
        <f>IF(OR(DZ$165&lt;=EOMONTH($E147,$R147*(1-$O147)),DZ$165&gt;EOMONTH($E147,$P147*12*(1-$O147)+$Q147*12*$O147+$R147*(1-$O147))),0,IF($X147="NNN",SUM(Expenses!DX$20:DX$24)*$F147,IF($X147="FSG",0,IF($X147="MG",SUMPRODUCT(Expenses!DX$20:DX$24,$Z147:$Z151)*$F147,MAX((Expenses!DX$20-$AB147/12)*$AA147*$F147,0)+MAX((Expenses!DX$21-$AB148/12)*$AA148*$F147,0)+MAX((Expenses!DX$22-$AB149/12)*$AA149*$F147,0)+MAX((Expenses!DX$23-$AB150/12)*$AA150*$F147,0)+MAX((Expenses!DX$24-$AB151/12)*$AA151*$F147,0)))))</f>
        <v>0</v>
      </c>
      <c r="EA318" s="154">
        <f>IF(OR(EA$165&lt;=EOMONTH($E147,$R147*(1-$O147)),EA$165&gt;EOMONTH($E147,$P147*12*(1-$O147)+$Q147*12*$O147+$R147*(1-$O147))),0,IF($X147="NNN",SUM(Expenses!DY$20:DY$24)*$F147,IF($X147="FSG",0,IF($X147="MG",SUMPRODUCT(Expenses!DY$20:DY$24,$Z147:$Z151)*$F147,MAX((Expenses!DY$20-$AB147/12)*$AA147*$F147,0)+MAX((Expenses!DY$21-$AB148/12)*$AA148*$F147,0)+MAX((Expenses!DY$22-$AB149/12)*$AA149*$F147,0)+MAX((Expenses!DY$23-$AB150/12)*$AA150*$F147,0)+MAX((Expenses!DY$24-$AB151/12)*$AA151*$F147,0)))))</f>
        <v>0</v>
      </c>
      <c r="EB318" s="154">
        <f>IF(OR(EB$165&lt;=EOMONTH($E147,$R147*(1-$O147)),EB$165&gt;EOMONTH($E147,$P147*12*(1-$O147)+$Q147*12*$O147+$R147*(1-$O147))),0,IF($X147="NNN",SUM(Expenses!DZ$20:DZ$24)*$F147,IF($X147="FSG",0,IF($X147="MG",SUMPRODUCT(Expenses!DZ$20:DZ$24,$Z147:$Z151)*$F147,MAX((Expenses!DZ$20-$AB147/12)*$AA147*$F147,0)+MAX((Expenses!DZ$21-$AB148/12)*$AA148*$F147,0)+MAX((Expenses!DZ$22-$AB149/12)*$AA149*$F147,0)+MAX((Expenses!DZ$23-$AB150/12)*$AA150*$F147,0)+MAX((Expenses!DZ$24-$AB151/12)*$AA151*$F147,0)))))</f>
        <v>0</v>
      </c>
      <c r="EC318" s="154">
        <f>IF(OR(EC$165&lt;=EOMONTH($E147,$R147*(1-$O147)),EC$165&gt;EOMONTH($E147,$P147*12*(1-$O147)+$Q147*12*$O147+$R147*(1-$O147))),0,IF($X147="NNN",SUM(Expenses!EA$20:EA$24)*$F147,IF($X147="FSG",0,IF($X147="MG",SUMPRODUCT(Expenses!EA$20:EA$24,$Z147:$Z151)*$F147,MAX((Expenses!EA$20-$AB147/12)*$AA147*$F147,0)+MAX((Expenses!EA$21-$AB148/12)*$AA148*$F147,0)+MAX((Expenses!EA$22-$AB149/12)*$AA149*$F147,0)+MAX((Expenses!EA$23-$AB150/12)*$AA150*$F147,0)+MAX((Expenses!EA$24-$AB151/12)*$AA151*$F147,0)))))</f>
        <v>0</v>
      </c>
      <c r="ED318" s="154">
        <f>IF(OR(ED$165&lt;=EOMONTH($E147,$R147*(1-$O147)),ED$165&gt;EOMONTH($E147,$P147*12*(1-$O147)+$Q147*12*$O147+$R147*(1-$O147))),0,IF($X147="NNN",SUM(Expenses!EB$20:EB$24)*$F147,IF($X147="FSG",0,IF($X147="MG",SUMPRODUCT(Expenses!EB$20:EB$24,$Z147:$Z151)*$F147,MAX((Expenses!EB$20-$AB147/12)*$AA147*$F147,0)+MAX((Expenses!EB$21-$AB148/12)*$AA148*$F147,0)+MAX((Expenses!EB$22-$AB149/12)*$AA149*$F147,0)+MAX((Expenses!EB$23-$AB150/12)*$AA150*$F147,0)+MAX((Expenses!EB$24-$AB151/12)*$AA151*$F147,0)))))</f>
        <v>0</v>
      </c>
      <c r="EE318" s="154">
        <f>IF(OR(EE$165&lt;=EOMONTH($E147,$R147*(1-$O147)),EE$165&gt;EOMONTH($E147,$P147*12*(1-$O147)+$Q147*12*$O147+$R147*(1-$O147))),0,IF($X147="NNN",SUM(Expenses!EC$20:EC$24)*$F147,IF($X147="FSG",0,IF($X147="MG",SUMPRODUCT(Expenses!EC$20:EC$24,$Z147:$Z151)*$F147,MAX((Expenses!EC$20-$AB147/12)*$AA147*$F147,0)+MAX((Expenses!EC$21-$AB148/12)*$AA148*$F147,0)+MAX((Expenses!EC$22-$AB149/12)*$AA149*$F147,0)+MAX((Expenses!EC$23-$AB150/12)*$AA150*$F147,0)+MAX((Expenses!EC$24-$AB151/12)*$AA151*$F147,0)))))</f>
        <v>0</v>
      </c>
      <c r="EF318" s="154">
        <f>IF(OR(EF$165&lt;=EOMONTH($E147,$R147*(1-$O147)),EF$165&gt;EOMONTH($E147,$P147*12*(1-$O147)+$Q147*12*$O147+$R147*(1-$O147))),0,IF($X147="NNN",SUM(Expenses!ED$20:ED$24)*$F147,IF($X147="FSG",0,IF($X147="MG",SUMPRODUCT(Expenses!ED$20:ED$24,$Z147:$Z151)*$F147,MAX((Expenses!ED$20-$AB147/12)*$AA147*$F147,0)+MAX((Expenses!ED$21-$AB148/12)*$AA148*$F147,0)+MAX((Expenses!ED$22-$AB149/12)*$AA149*$F147,0)+MAX((Expenses!ED$23-$AB150/12)*$AA150*$F147,0)+MAX((Expenses!ED$24-$AB151/12)*$AA151*$F147,0)))))</f>
        <v>0</v>
      </c>
      <c r="EG318" s="154">
        <f>IF(OR(EG$165&lt;=EOMONTH($E147,$R147*(1-$O147)),EG$165&gt;EOMONTH($E147,$P147*12*(1-$O147)+$Q147*12*$O147+$R147*(1-$O147))),0,IF($X147="NNN",SUM(Expenses!EE$20:EE$24)*$F147,IF($X147="FSG",0,IF($X147="MG",SUMPRODUCT(Expenses!EE$20:EE$24,$Z147:$Z151)*$F147,MAX((Expenses!EE$20-$AB147/12)*$AA147*$F147,0)+MAX((Expenses!EE$21-$AB148/12)*$AA148*$F147,0)+MAX((Expenses!EE$22-$AB149/12)*$AA149*$F147,0)+MAX((Expenses!EE$23-$AB150/12)*$AA150*$F147,0)+MAX((Expenses!EE$24-$AB151/12)*$AA151*$F147,0)))))</f>
        <v>0</v>
      </c>
      <c r="EH318" s="154">
        <f>IF(OR(EH$165&lt;=EOMONTH($E147,$R147*(1-$O147)),EH$165&gt;EOMONTH($E147,$P147*12*(1-$O147)+$Q147*12*$O147+$R147*(1-$O147))),0,IF($X147="NNN",SUM(Expenses!EF$20:EF$24)*$F147,IF($X147="FSG",0,IF($X147="MG",SUMPRODUCT(Expenses!EF$20:EF$24,$Z147:$Z151)*$F147,MAX((Expenses!EF$20-$AB147/12)*$AA147*$F147,0)+MAX((Expenses!EF$21-$AB148/12)*$AA148*$F147,0)+MAX((Expenses!EF$22-$AB149/12)*$AA149*$F147,0)+MAX((Expenses!EF$23-$AB150/12)*$AA150*$F147,0)+MAX((Expenses!EF$24-$AB151/12)*$AA151*$F147,0)))))</f>
        <v>0</v>
      </c>
      <c r="EI318" s="154">
        <f>IF(OR(EI$165&lt;=EOMONTH($E147,$R147*(1-$O147)),EI$165&gt;EOMONTH($E147,$P147*12*(1-$O147)+$Q147*12*$O147+$R147*(1-$O147))),0,IF($X147="NNN",SUM(Expenses!EG$20:EG$24)*$F147,IF($X147="FSG",0,IF($X147="MG",SUMPRODUCT(Expenses!EG$20:EG$24,$Z147:$Z151)*$F147,MAX((Expenses!EG$20-$AB147/12)*$AA147*$F147,0)+MAX((Expenses!EG$21-$AB148/12)*$AA148*$F147,0)+MAX((Expenses!EG$22-$AB149/12)*$AA149*$F147,0)+MAX((Expenses!EG$23-$AB150/12)*$AA150*$F147,0)+MAX((Expenses!EG$24-$AB151/12)*$AA151*$F147,0)))))</f>
        <v>0</v>
      </c>
      <c r="EJ318" s="154">
        <f>IF(OR(EJ$165&lt;=EOMONTH($E147,$R147*(1-$O147)),EJ$165&gt;EOMONTH($E147,$P147*12*(1-$O147)+$Q147*12*$O147+$R147*(1-$O147))),0,IF($X147="NNN",SUM(Expenses!EH$20:EH$24)*$F147,IF($X147="FSG",0,IF($X147="MG",SUMPRODUCT(Expenses!EH$20:EH$24,$Z147:$Z151)*$F147,MAX((Expenses!EH$20-$AB147/12)*$AA147*$F147,0)+MAX((Expenses!EH$21-$AB148/12)*$AA148*$F147,0)+MAX((Expenses!EH$22-$AB149/12)*$AA149*$F147,0)+MAX((Expenses!EH$23-$AB150/12)*$AA150*$F147,0)+MAX((Expenses!EH$24-$AB151/12)*$AA151*$F147,0)))))</f>
        <v>0</v>
      </c>
      <c r="EK318" s="154">
        <f>IF(OR(EK$165&lt;=EOMONTH($E147,$R147*(1-$O147)),EK$165&gt;EOMONTH($E147,$P147*12*(1-$O147)+$Q147*12*$O147+$R147*(1-$O147))),0,IF($X147="NNN",SUM(Expenses!EI$20:EI$24)*$F147,IF($X147="FSG",0,IF($X147="MG",SUMPRODUCT(Expenses!EI$20:EI$24,$Z147:$Z151)*$F147,MAX((Expenses!EI$20-$AB147/12)*$AA147*$F147,0)+MAX((Expenses!EI$21-$AB148/12)*$AA148*$F147,0)+MAX((Expenses!EI$22-$AB149/12)*$AA149*$F147,0)+MAX((Expenses!EI$23-$AB150/12)*$AA150*$F147,0)+MAX((Expenses!EI$24-$AB151/12)*$AA151*$F147,0)))))</f>
        <v>0</v>
      </c>
      <c r="EL318" s="154">
        <f>IF(OR(EL$165&lt;=EOMONTH($E147,$R147*(1-$O147)),EL$165&gt;EOMONTH($E147,$P147*12*(1-$O147)+$Q147*12*$O147+$R147*(1-$O147))),0,IF($X147="NNN",SUM(Expenses!EJ$20:EJ$24)*$F147,IF($X147="FSG",0,IF($X147="MG",SUMPRODUCT(Expenses!EJ$20:EJ$24,$Z147:$Z151)*$F147,MAX((Expenses!EJ$20-$AB147/12)*$AA147*$F147,0)+MAX((Expenses!EJ$21-$AB148/12)*$AA148*$F147,0)+MAX((Expenses!EJ$22-$AB149/12)*$AA149*$F147,0)+MAX((Expenses!EJ$23-$AB150/12)*$AA150*$F147,0)+MAX((Expenses!EJ$24-$AB151/12)*$AA151*$F147,0)))))</f>
        <v>0</v>
      </c>
      <c r="EM318" s="154">
        <f>IF(OR(EM$165&lt;=EOMONTH($E147,$R147*(1-$O147)),EM$165&gt;EOMONTH($E147,$P147*12*(1-$O147)+$Q147*12*$O147+$R147*(1-$O147))),0,IF($X147="NNN",SUM(Expenses!EK$20:EK$24)*$F147,IF($X147="FSG",0,IF($X147="MG",SUMPRODUCT(Expenses!EK$20:EK$24,$Z147:$Z151)*$F147,MAX((Expenses!EK$20-$AB147/12)*$AA147*$F147,0)+MAX((Expenses!EK$21-$AB148/12)*$AA148*$F147,0)+MAX((Expenses!EK$22-$AB149/12)*$AA149*$F147,0)+MAX((Expenses!EK$23-$AB150/12)*$AA150*$F147,0)+MAX((Expenses!EK$24-$AB151/12)*$AA151*$F147,0)))))</f>
        <v>0</v>
      </c>
      <c r="EN318" s="154">
        <f>IF(OR(EN$165&lt;=EOMONTH($E147,$R147*(1-$O147)),EN$165&gt;EOMONTH($E147,$P147*12*(1-$O147)+$Q147*12*$O147+$R147*(1-$O147))),0,IF($X147="NNN",SUM(Expenses!EL$20:EL$24)*$F147,IF($X147="FSG",0,IF($X147="MG",SUMPRODUCT(Expenses!EL$20:EL$24,$Z147:$Z151)*$F147,MAX((Expenses!EL$20-$AB147/12)*$AA147*$F147,0)+MAX((Expenses!EL$21-$AB148/12)*$AA148*$F147,0)+MAX((Expenses!EL$22-$AB149/12)*$AA149*$F147,0)+MAX((Expenses!EL$23-$AB150/12)*$AA150*$F147,0)+MAX((Expenses!EL$24-$AB151/12)*$AA151*$F147,0)))))</f>
        <v>0</v>
      </c>
      <c r="EO318" s="154">
        <f>IF(OR(EO$165&lt;=EOMONTH($E147,$R147*(1-$O147)),EO$165&gt;EOMONTH($E147,$P147*12*(1-$O147)+$Q147*12*$O147+$R147*(1-$O147))),0,IF($X147="NNN",SUM(Expenses!EM$20:EM$24)*$F147,IF($X147="FSG",0,IF($X147="MG",SUMPRODUCT(Expenses!EM$20:EM$24,$Z147:$Z151)*$F147,MAX((Expenses!EM$20-$AB147/12)*$AA147*$F147,0)+MAX((Expenses!EM$21-$AB148/12)*$AA148*$F147,0)+MAX((Expenses!EM$22-$AB149/12)*$AA149*$F147,0)+MAX((Expenses!EM$23-$AB150/12)*$AA150*$F147,0)+MAX((Expenses!EM$24-$AB151/12)*$AA151*$F147,0)))))</f>
        <v>0</v>
      </c>
      <c r="EP318" s="154">
        <f>IF(OR(EP$165&lt;=EOMONTH($E147,$R147*(1-$O147)),EP$165&gt;EOMONTH($E147,$P147*12*(1-$O147)+$Q147*12*$O147+$R147*(1-$O147))),0,IF($X147="NNN",SUM(Expenses!EN$20:EN$24)*$F147,IF($X147="FSG",0,IF($X147="MG",SUMPRODUCT(Expenses!EN$20:EN$24,$Z147:$Z151)*$F147,MAX((Expenses!EN$20-$AB147/12)*$AA147*$F147,0)+MAX((Expenses!EN$21-$AB148/12)*$AA148*$F147,0)+MAX((Expenses!EN$22-$AB149/12)*$AA149*$F147,0)+MAX((Expenses!EN$23-$AB150/12)*$AA150*$F147,0)+MAX((Expenses!EN$24-$AB151/12)*$AA151*$F147,0)))))</f>
        <v>0</v>
      </c>
      <c r="EQ318" s="154">
        <f>IF(OR(EQ$165&lt;=EOMONTH($E147,$R147*(1-$O147)),EQ$165&gt;EOMONTH($E147,$P147*12*(1-$O147)+$Q147*12*$O147+$R147*(1-$O147))),0,IF($X147="NNN",SUM(Expenses!EO$20:EO$24)*$F147,IF($X147="FSG",0,IF($X147="MG",SUMPRODUCT(Expenses!EO$20:EO$24,$Z147:$Z151)*$F147,MAX((Expenses!EO$20-$AB147/12)*$AA147*$F147,0)+MAX((Expenses!EO$21-$AB148/12)*$AA148*$F147,0)+MAX((Expenses!EO$22-$AB149/12)*$AA149*$F147,0)+MAX((Expenses!EO$23-$AB150/12)*$AA150*$F147,0)+MAX((Expenses!EO$24-$AB151/12)*$AA151*$F147,0)))))</f>
        <v>0</v>
      </c>
      <c r="ER318" s="154">
        <f>IF(OR(ER$165&lt;=EOMONTH($E147,$R147*(1-$O147)),ER$165&gt;EOMONTH($E147,$P147*12*(1-$O147)+$Q147*12*$O147+$R147*(1-$O147))),0,IF($X147="NNN",SUM(Expenses!EP$20:EP$24)*$F147,IF($X147="FSG",0,IF($X147="MG",SUMPRODUCT(Expenses!EP$20:EP$24,$Z147:$Z151)*$F147,MAX((Expenses!EP$20-$AB147/12)*$AA147*$F147,0)+MAX((Expenses!EP$21-$AB148/12)*$AA148*$F147,0)+MAX((Expenses!EP$22-$AB149/12)*$AA149*$F147,0)+MAX((Expenses!EP$23-$AB150/12)*$AA150*$F147,0)+MAX((Expenses!EP$24-$AB151/12)*$AA151*$F147,0)))))</f>
        <v>0</v>
      </c>
      <c r="ES318" s="154">
        <f>IF(OR(ES$165&lt;=EOMONTH($E147,$R147*(1-$O147)),ES$165&gt;EOMONTH($E147,$P147*12*(1-$O147)+$Q147*12*$O147+$R147*(1-$O147))),0,IF($X147="NNN",SUM(Expenses!EQ$20:EQ$24)*$F147,IF($X147="FSG",0,IF($X147="MG",SUMPRODUCT(Expenses!EQ$20:EQ$24,$Z147:$Z151)*$F147,MAX((Expenses!EQ$20-$AB147/12)*$AA147*$F147,0)+MAX((Expenses!EQ$21-$AB148/12)*$AA148*$F147,0)+MAX((Expenses!EQ$22-$AB149/12)*$AA149*$F147,0)+MAX((Expenses!EQ$23-$AB150/12)*$AA150*$F147,0)+MAX((Expenses!EQ$24-$AB151/12)*$AA151*$F147,0)))))</f>
        <v>0</v>
      </c>
      <c r="ET318" s="154">
        <f>IF(OR(ET$165&lt;=EOMONTH($E147,$R147*(1-$O147)),ET$165&gt;EOMONTH($E147,$P147*12*(1-$O147)+$Q147*12*$O147+$R147*(1-$O147))),0,IF($X147="NNN",SUM(Expenses!ER$20:ER$24)*$F147,IF($X147="FSG",0,IF($X147="MG",SUMPRODUCT(Expenses!ER$20:ER$24,$Z147:$Z151)*$F147,MAX((Expenses!ER$20-$AB147/12)*$AA147*$F147,0)+MAX((Expenses!ER$21-$AB148/12)*$AA148*$F147,0)+MAX((Expenses!ER$22-$AB149/12)*$AA149*$F147,0)+MAX((Expenses!ER$23-$AB150/12)*$AA150*$F147,0)+MAX((Expenses!ER$24-$AB151/12)*$AA151*$F147,0)))))</f>
        <v>0</v>
      </c>
      <c r="EU318" s="154">
        <f>IF(OR(EU$165&lt;=EOMONTH($E147,$R147*(1-$O147)),EU$165&gt;EOMONTH($E147,$P147*12*(1-$O147)+$Q147*12*$O147+$R147*(1-$O147))),0,IF($X147="NNN",SUM(Expenses!ES$20:ES$24)*$F147,IF($X147="FSG",0,IF($X147="MG",SUMPRODUCT(Expenses!ES$20:ES$24,$Z147:$Z151)*$F147,MAX((Expenses!ES$20-$AB147/12)*$AA147*$F147,0)+MAX((Expenses!ES$21-$AB148/12)*$AA148*$F147,0)+MAX((Expenses!ES$22-$AB149/12)*$AA149*$F147,0)+MAX((Expenses!ES$23-$AB150/12)*$AA150*$F147,0)+MAX((Expenses!ES$24-$AB151/12)*$AA151*$F147,0)))))</f>
        <v>0</v>
      </c>
      <c r="EV318" s="154">
        <f>IF(OR(EV$165&lt;=EOMONTH($E147,$R147*(1-$O147)),EV$165&gt;EOMONTH($E147,$P147*12*(1-$O147)+$Q147*12*$O147+$R147*(1-$O147))),0,IF($X147="NNN",SUM(Expenses!ET$20:ET$24)*$F147,IF($X147="FSG",0,IF($X147="MG",SUMPRODUCT(Expenses!ET$20:ET$24,$Z147:$Z151)*$F147,MAX((Expenses!ET$20-$AB147/12)*$AA147*$F147,0)+MAX((Expenses!ET$21-$AB148/12)*$AA148*$F147,0)+MAX((Expenses!ET$22-$AB149/12)*$AA149*$F147,0)+MAX((Expenses!ET$23-$AB150/12)*$AA150*$F147,0)+MAX((Expenses!ET$24-$AB151/12)*$AA151*$F147,0)))))</f>
        <v>0</v>
      </c>
      <c r="EW318" s="154">
        <f>IF(OR(EW$165&lt;=EOMONTH($E147,$R147*(1-$O147)),EW$165&gt;EOMONTH($E147,$P147*12*(1-$O147)+$Q147*12*$O147+$R147*(1-$O147))),0,IF($X147="NNN",SUM(Expenses!EU$20:EU$24)*$F147,IF($X147="FSG",0,IF($X147="MG",SUMPRODUCT(Expenses!EU$20:EU$24,$Z147:$Z151)*$F147,MAX((Expenses!EU$20-$AB147/12)*$AA147*$F147,0)+MAX((Expenses!EU$21-$AB148/12)*$AA148*$F147,0)+MAX((Expenses!EU$22-$AB149/12)*$AA149*$F147,0)+MAX((Expenses!EU$23-$AB150/12)*$AA150*$F147,0)+MAX((Expenses!EU$24-$AB151/12)*$AA151*$F147,0)))))</f>
        <v>0</v>
      </c>
      <c r="EX318" s="154">
        <f>IF(OR(EX$165&lt;=EOMONTH($E147,$R147*(1-$O147)),EX$165&gt;EOMONTH($E147,$P147*12*(1-$O147)+$Q147*12*$O147+$R147*(1-$O147))),0,IF($X147="NNN",SUM(Expenses!EV$20:EV$24)*$F147,IF($X147="FSG",0,IF($X147="MG",SUMPRODUCT(Expenses!EV$20:EV$24,$Z147:$Z151)*$F147,MAX((Expenses!EV$20-$AB147/12)*$AA147*$F147,0)+MAX((Expenses!EV$21-$AB148/12)*$AA148*$F147,0)+MAX((Expenses!EV$22-$AB149/12)*$AA149*$F147,0)+MAX((Expenses!EV$23-$AB150/12)*$AA150*$F147,0)+MAX((Expenses!EV$24-$AB151/12)*$AA151*$F147,0)))))</f>
        <v>0</v>
      </c>
      <c r="EY318" s="154">
        <f>IF(OR(EY$165&lt;=EOMONTH($E147,$R147*(1-$O147)),EY$165&gt;EOMONTH($E147,$P147*12*(1-$O147)+$Q147*12*$O147+$R147*(1-$O147))),0,IF($X147="NNN",SUM(Expenses!EW$20:EW$24)*$F147,IF($X147="FSG",0,IF($X147="MG",SUMPRODUCT(Expenses!EW$20:EW$24,$Z147:$Z151)*$F147,MAX((Expenses!EW$20-$AB147/12)*$AA147*$F147,0)+MAX((Expenses!EW$21-$AB148/12)*$AA148*$F147,0)+MAX((Expenses!EW$22-$AB149/12)*$AA149*$F147,0)+MAX((Expenses!EW$23-$AB150/12)*$AA150*$F147,0)+MAX((Expenses!EW$24-$AB151/12)*$AA151*$F147,0)))))</f>
        <v>0</v>
      </c>
      <c r="EZ318" s="154">
        <f>IF(OR(EZ$165&lt;=EOMONTH($E147,$R147*(1-$O147)),EZ$165&gt;EOMONTH($E147,$P147*12*(1-$O147)+$Q147*12*$O147+$R147*(1-$O147))),0,IF($X147="NNN",SUM(Expenses!EX$20:EX$24)*$F147,IF($X147="FSG",0,IF($X147="MG",SUMPRODUCT(Expenses!EX$20:EX$24,$Z147:$Z151)*$F147,MAX((Expenses!EX$20-$AB147/12)*$AA147*$F147,0)+MAX((Expenses!EX$21-$AB148/12)*$AA148*$F147,0)+MAX((Expenses!EX$22-$AB149/12)*$AA149*$F147,0)+MAX((Expenses!EX$23-$AB150/12)*$AA150*$F147,0)+MAX((Expenses!EX$24-$AB151/12)*$AA151*$F147,0)))))</f>
        <v>0</v>
      </c>
      <c r="FA318" s="154">
        <f>IF(OR(FA$165&lt;=EOMONTH($E147,$R147*(1-$O147)),FA$165&gt;EOMONTH($E147,$P147*12*(1-$O147)+$Q147*12*$O147+$R147*(1-$O147))),0,IF($X147="NNN",SUM(Expenses!EY$20:EY$24)*$F147,IF($X147="FSG",0,IF($X147="MG",SUMPRODUCT(Expenses!EY$20:EY$24,$Z147:$Z151)*$F147,MAX((Expenses!EY$20-$AB147/12)*$AA147*$F147,0)+MAX((Expenses!EY$21-$AB148/12)*$AA148*$F147,0)+MAX((Expenses!EY$22-$AB149/12)*$AA149*$F147,0)+MAX((Expenses!EY$23-$AB150/12)*$AA150*$F147,0)+MAX((Expenses!EY$24-$AB151/12)*$AA151*$F147,0)))))</f>
        <v>0</v>
      </c>
      <c r="FB318" s="154">
        <f>IF(OR(FB$165&lt;=EOMONTH($E147,$R147*(1-$O147)),FB$165&gt;EOMONTH($E147,$P147*12*(1-$O147)+$Q147*12*$O147+$R147*(1-$O147))),0,IF($X147="NNN",SUM(Expenses!EZ$20:EZ$24)*$F147,IF($X147="FSG",0,IF($X147="MG",SUMPRODUCT(Expenses!EZ$20:EZ$24,$Z147:$Z151)*$F147,MAX((Expenses!EZ$20-$AB147/12)*$AA147*$F147,0)+MAX((Expenses!EZ$21-$AB148/12)*$AA148*$F147,0)+MAX((Expenses!EZ$22-$AB149/12)*$AA149*$F147,0)+MAX((Expenses!EZ$23-$AB150/12)*$AA150*$F147,0)+MAX((Expenses!EZ$24-$AB151/12)*$AA151*$F147,0)))))</f>
        <v>0</v>
      </c>
      <c r="FC318" s="154">
        <f>IF(OR(FC$165&lt;=EOMONTH($E147,$R147*(1-$O147)),FC$165&gt;EOMONTH($E147,$P147*12*(1-$O147)+$Q147*12*$O147+$R147*(1-$O147))),0,IF($X147="NNN",SUM(Expenses!FA$20:FA$24)*$F147,IF($X147="FSG",0,IF($X147="MG",SUMPRODUCT(Expenses!FA$20:FA$24,$Z147:$Z151)*$F147,MAX((Expenses!FA$20-$AB147/12)*$AA147*$F147,0)+MAX((Expenses!FA$21-$AB148/12)*$AA148*$F147,0)+MAX((Expenses!FA$22-$AB149/12)*$AA149*$F147,0)+MAX((Expenses!FA$23-$AB150/12)*$AA150*$F147,0)+MAX((Expenses!FA$24-$AB151/12)*$AA151*$F147,0)))))</f>
        <v>0</v>
      </c>
      <c r="FD318" s="154">
        <f>IF(OR(FD$165&lt;=EOMONTH($E147,$R147*(1-$O147)),FD$165&gt;EOMONTH($E147,$P147*12*(1-$O147)+$Q147*12*$O147+$R147*(1-$O147))),0,IF($X147="NNN",SUM(Expenses!FB$20:FB$24)*$F147,IF($X147="FSG",0,IF($X147="MG",SUMPRODUCT(Expenses!FB$20:FB$24,$Z147:$Z151)*$F147,MAX((Expenses!FB$20-$AB147/12)*$AA147*$F147,0)+MAX((Expenses!FB$21-$AB148/12)*$AA148*$F147,0)+MAX((Expenses!FB$22-$AB149/12)*$AA149*$F147,0)+MAX((Expenses!FB$23-$AB150/12)*$AA150*$F147,0)+MAX((Expenses!FB$24-$AB151/12)*$AA151*$F147,0)))))</f>
        <v>0</v>
      </c>
      <c r="FE318" s="154">
        <f>IF(OR(FE$165&lt;=EOMONTH($E147,$R147*(1-$O147)),FE$165&gt;EOMONTH($E147,$P147*12*(1-$O147)+$Q147*12*$O147+$R147*(1-$O147))),0,IF($X147="NNN",SUM(Expenses!FC$20:FC$24)*$F147,IF($X147="FSG",0,IF($X147="MG",SUMPRODUCT(Expenses!FC$20:FC$24,$Z147:$Z151)*$F147,MAX((Expenses!FC$20-$AB147/12)*$AA147*$F147,0)+MAX((Expenses!FC$21-$AB148/12)*$AA148*$F147,0)+MAX((Expenses!FC$22-$AB149/12)*$AA149*$F147,0)+MAX((Expenses!FC$23-$AB150/12)*$AA150*$F147,0)+MAX((Expenses!FC$24-$AB151/12)*$AA151*$F147,0)))))</f>
        <v>0</v>
      </c>
      <c r="FF318" s="154">
        <f>IF(OR(FF$165&lt;=EOMONTH($E147,$R147*(1-$O147)),FF$165&gt;EOMONTH($E147,$P147*12*(1-$O147)+$Q147*12*$O147+$R147*(1-$O147))),0,IF($X147="NNN",SUM(Expenses!FD$20:FD$24)*$F147,IF($X147="FSG",0,IF($X147="MG",SUMPRODUCT(Expenses!FD$20:FD$24,$Z147:$Z151)*$F147,MAX((Expenses!FD$20-$AB147/12)*$AA147*$F147,0)+MAX((Expenses!FD$21-$AB148/12)*$AA148*$F147,0)+MAX((Expenses!FD$22-$AB149/12)*$AA149*$F147,0)+MAX((Expenses!FD$23-$AB150/12)*$AA150*$F147,0)+MAX((Expenses!FD$24-$AB151/12)*$AA151*$F147,0)))))</f>
        <v>0</v>
      </c>
      <c r="FG318" s="154">
        <f>IF(OR(FG$165&lt;=EOMONTH($E147,$R147*(1-$O147)),FG$165&gt;EOMONTH($E147,$P147*12*(1-$O147)+$Q147*12*$O147+$R147*(1-$O147))),0,IF($X147="NNN",SUM(Expenses!FE$20:FE$24)*$F147,IF($X147="FSG",0,IF($X147="MG",SUMPRODUCT(Expenses!FE$20:FE$24,$Z147:$Z151)*$F147,MAX((Expenses!FE$20-$AB147/12)*$AA147*$F147,0)+MAX((Expenses!FE$21-$AB148/12)*$AA148*$F147,0)+MAX((Expenses!FE$22-$AB149/12)*$AA149*$F147,0)+MAX((Expenses!FE$23-$AB150/12)*$AA150*$F147,0)+MAX((Expenses!FE$24-$AB151/12)*$AA151*$F147,0)))))</f>
        <v>0</v>
      </c>
      <c r="FH318" s="154">
        <f>IF(OR(FH$165&lt;=EOMONTH($E147,$R147*(1-$O147)),FH$165&gt;EOMONTH($E147,$P147*12*(1-$O147)+$Q147*12*$O147+$R147*(1-$O147))),0,IF($X147="NNN",SUM(Expenses!FF$20:FF$24)*$F147,IF($X147="FSG",0,IF($X147="MG",SUMPRODUCT(Expenses!FF$20:FF$24,$Z147:$Z151)*$F147,MAX((Expenses!FF$20-$AB147/12)*$AA147*$F147,0)+MAX((Expenses!FF$21-$AB148/12)*$AA148*$F147,0)+MAX((Expenses!FF$22-$AB149/12)*$AA149*$F147,0)+MAX((Expenses!FF$23-$AB150/12)*$AA150*$F147,0)+MAX((Expenses!FF$24-$AB151/12)*$AA151*$F147,0)))))</f>
        <v>0</v>
      </c>
      <c r="FI318" s="154">
        <f>IF(OR(FI$165&lt;=EOMONTH($E147,$R147*(1-$O147)),FI$165&gt;EOMONTH($E147,$P147*12*(1-$O147)+$Q147*12*$O147+$R147*(1-$O147))),0,IF($X147="NNN",SUM(Expenses!FG$20:FG$24)*$F147,IF($X147="FSG",0,IF($X147="MG",SUMPRODUCT(Expenses!FG$20:FG$24,$Z147:$Z151)*$F147,MAX((Expenses!FG$20-$AB147/12)*$AA147*$F147,0)+MAX((Expenses!FG$21-$AB148/12)*$AA148*$F147,0)+MAX((Expenses!FG$22-$AB149/12)*$AA149*$F147,0)+MAX((Expenses!FG$23-$AB150/12)*$AA150*$F147,0)+MAX((Expenses!FG$24-$AB151/12)*$AA151*$F147,0)))))</f>
        <v>0</v>
      </c>
      <c r="FJ318" s="154">
        <f>IF(OR(FJ$165&lt;=EOMONTH($E147,$R147*(1-$O147)),FJ$165&gt;EOMONTH($E147,$P147*12*(1-$O147)+$Q147*12*$O147+$R147*(1-$O147))),0,IF($X147="NNN",SUM(Expenses!FH$20:FH$24)*$F147,IF($X147="FSG",0,IF($X147="MG",SUMPRODUCT(Expenses!FH$20:FH$24,$Z147:$Z151)*$F147,MAX((Expenses!FH$20-$AB147/12)*$AA147*$F147,0)+MAX((Expenses!FH$21-$AB148/12)*$AA148*$F147,0)+MAX((Expenses!FH$22-$AB149/12)*$AA149*$F147,0)+MAX((Expenses!FH$23-$AB150/12)*$AA150*$F147,0)+MAX((Expenses!FH$24-$AB151/12)*$AA151*$F147,0)))))</f>
        <v>0</v>
      </c>
      <c r="FK318" s="154">
        <f>IF(OR(FK$165&lt;=EOMONTH($E147,$R147*(1-$O147)),FK$165&gt;EOMONTH($E147,$P147*12*(1-$O147)+$Q147*12*$O147+$R147*(1-$O147))),0,IF($X147="NNN",SUM(Expenses!FI$20:FI$24)*$F147,IF($X147="FSG",0,IF($X147="MG",SUMPRODUCT(Expenses!FI$20:FI$24,$Z147:$Z151)*$F147,MAX((Expenses!FI$20-$AB147/12)*$AA147*$F147,0)+MAX((Expenses!FI$21-$AB148/12)*$AA148*$F147,0)+MAX((Expenses!FI$22-$AB149/12)*$AA149*$F147,0)+MAX((Expenses!FI$23-$AB150/12)*$AA150*$F147,0)+MAX((Expenses!FI$24-$AB151/12)*$AA151*$F147,0)))))</f>
        <v>0</v>
      </c>
      <c r="FL318" s="154">
        <f>IF(OR(FL$165&lt;=EOMONTH($E147,$R147*(1-$O147)),FL$165&gt;EOMONTH($E147,$P147*12*(1-$O147)+$Q147*12*$O147+$R147*(1-$O147))),0,IF($X147="NNN",SUM(Expenses!FJ$20:FJ$24)*$F147,IF($X147="FSG",0,IF($X147="MG",SUMPRODUCT(Expenses!FJ$20:FJ$24,$Z147:$Z151)*$F147,MAX((Expenses!FJ$20-$AB147/12)*$AA147*$F147,0)+MAX((Expenses!FJ$21-$AB148/12)*$AA148*$F147,0)+MAX((Expenses!FJ$22-$AB149/12)*$AA149*$F147,0)+MAX((Expenses!FJ$23-$AB150/12)*$AA150*$F147,0)+MAX((Expenses!FJ$24-$AB151/12)*$AA151*$F147,0)))))</f>
        <v>0</v>
      </c>
      <c r="FM318" s="154">
        <f>IF(OR(FM$165&lt;=EOMONTH($E147,$R147*(1-$O147)),FM$165&gt;EOMONTH($E147,$P147*12*(1-$O147)+$Q147*12*$O147+$R147*(1-$O147))),0,IF($X147="NNN",SUM(Expenses!FK$20:FK$24)*$F147,IF($X147="FSG",0,IF($X147="MG",SUMPRODUCT(Expenses!FK$20:FK$24,$Z147:$Z151)*$F147,MAX((Expenses!FK$20-$AB147/12)*$AA147*$F147,0)+MAX((Expenses!FK$21-$AB148/12)*$AA148*$F147,0)+MAX((Expenses!FK$22-$AB149/12)*$AA149*$F147,0)+MAX((Expenses!FK$23-$AB150/12)*$AA150*$F147,0)+MAX((Expenses!FK$24-$AB151/12)*$AA151*$F147,0)))))</f>
        <v>0</v>
      </c>
      <c r="FN318" s="154">
        <f>IF(OR(FN$165&lt;=EOMONTH($E147,$R147*(1-$O147)),FN$165&gt;EOMONTH($E147,$P147*12*(1-$O147)+$Q147*12*$O147+$R147*(1-$O147))),0,IF($X147="NNN",SUM(Expenses!FL$20:FL$24)*$F147,IF($X147="FSG",0,IF($X147="MG",SUMPRODUCT(Expenses!FL$20:FL$24,$Z147:$Z151)*$F147,MAX((Expenses!FL$20-$AB147/12)*$AA147*$F147,0)+MAX((Expenses!FL$21-$AB148/12)*$AA148*$F147,0)+MAX((Expenses!FL$22-$AB149/12)*$AA149*$F147,0)+MAX((Expenses!FL$23-$AB150/12)*$AA150*$F147,0)+MAX((Expenses!FL$24-$AB151/12)*$AA151*$F147,0)))))</f>
        <v>0</v>
      </c>
      <c r="FO318" s="154">
        <f>IF(OR(FO$165&lt;=EOMONTH($E147,$R147*(1-$O147)),FO$165&gt;EOMONTH($E147,$P147*12*(1-$O147)+$Q147*12*$O147+$R147*(1-$O147))),0,IF($X147="NNN",SUM(Expenses!FM$20:FM$24)*$F147,IF($X147="FSG",0,IF($X147="MG",SUMPRODUCT(Expenses!FM$20:FM$24,$Z147:$Z151)*$F147,MAX((Expenses!FM$20-$AB147/12)*$AA147*$F147,0)+MAX((Expenses!FM$21-$AB148/12)*$AA148*$F147,0)+MAX((Expenses!FM$22-$AB149/12)*$AA149*$F147,0)+MAX((Expenses!FM$23-$AB150/12)*$AA150*$F147,0)+MAX((Expenses!FM$24-$AB151/12)*$AA151*$F147,0)))))</f>
        <v>0</v>
      </c>
      <c r="FP318" s="154">
        <f>IF(OR(FP$165&lt;=EOMONTH($E147,$R147*(1-$O147)),FP$165&gt;EOMONTH($E147,$P147*12*(1-$O147)+$Q147*12*$O147+$R147*(1-$O147))),0,IF($X147="NNN",SUM(Expenses!FN$20:FN$24)*$F147,IF($X147="FSG",0,IF($X147="MG",SUMPRODUCT(Expenses!FN$20:FN$24,$Z147:$Z151)*$F147,MAX((Expenses!FN$20-$AB147/12)*$AA147*$F147,0)+MAX((Expenses!FN$21-$AB148/12)*$AA148*$F147,0)+MAX((Expenses!FN$22-$AB149/12)*$AA149*$F147,0)+MAX((Expenses!FN$23-$AB150/12)*$AA150*$F147,0)+MAX((Expenses!FN$24-$AB151/12)*$AA151*$F147,0)))))</f>
        <v>0</v>
      </c>
      <c r="FQ318" s="154">
        <f>IF(OR(FQ$165&lt;=EOMONTH($E147,$R147*(1-$O147)),FQ$165&gt;EOMONTH($E147,$P147*12*(1-$O147)+$Q147*12*$O147+$R147*(1-$O147))),0,IF($X147="NNN",SUM(Expenses!FO$20:FO$24)*$F147,IF($X147="FSG",0,IF($X147="MG",SUMPRODUCT(Expenses!FO$20:FO$24,$Z147:$Z151)*$F147,MAX((Expenses!FO$20-$AB147/12)*$AA147*$F147,0)+MAX((Expenses!FO$21-$AB148/12)*$AA148*$F147,0)+MAX((Expenses!FO$22-$AB149/12)*$AA149*$F147,0)+MAX((Expenses!FO$23-$AB150/12)*$AA150*$F147,0)+MAX((Expenses!FO$24-$AB151/12)*$AA151*$F147,0)))))</f>
        <v>0</v>
      </c>
      <c r="FR318" s="154">
        <f>IF(OR(FR$165&lt;=EOMONTH($E147,$R147*(1-$O147)),FR$165&gt;EOMONTH($E147,$P147*12*(1-$O147)+$Q147*12*$O147+$R147*(1-$O147))),0,IF($X147="NNN",SUM(Expenses!FP$20:FP$24)*$F147,IF($X147="FSG",0,IF($X147="MG",SUMPRODUCT(Expenses!FP$20:FP$24,$Z147:$Z151)*$F147,MAX((Expenses!FP$20-$AB147/12)*$AA147*$F147,0)+MAX((Expenses!FP$21-$AB148/12)*$AA148*$F147,0)+MAX((Expenses!FP$22-$AB149/12)*$AA149*$F147,0)+MAX((Expenses!FP$23-$AB150/12)*$AA150*$F147,0)+MAX((Expenses!FP$24-$AB151/12)*$AA151*$F147,0)))))</f>
        <v>0</v>
      </c>
      <c r="FS318" s="154">
        <f>IF(OR(FS$165&lt;=EOMONTH($E147,$R147*(1-$O147)),FS$165&gt;EOMONTH($E147,$P147*12*(1-$O147)+$Q147*12*$O147+$R147*(1-$O147))),0,IF($X147="NNN",SUM(Expenses!FQ$20:FQ$24)*$F147,IF($X147="FSG",0,IF($X147="MG",SUMPRODUCT(Expenses!FQ$20:FQ$24,$Z147:$Z151)*$F147,MAX((Expenses!FQ$20-$AB147/12)*$AA147*$F147,0)+MAX((Expenses!FQ$21-$AB148/12)*$AA148*$F147,0)+MAX((Expenses!FQ$22-$AB149/12)*$AA149*$F147,0)+MAX((Expenses!FQ$23-$AB150/12)*$AA150*$F147,0)+MAX((Expenses!FQ$24-$AB151/12)*$AA151*$F147,0)))))</f>
        <v>0</v>
      </c>
      <c r="FT318" s="154">
        <f>IF(OR(FT$165&lt;=EOMONTH($E147,$R147*(1-$O147)),FT$165&gt;EOMONTH($E147,$P147*12*(1-$O147)+$Q147*12*$O147+$R147*(1-$O147))),0,IF($X147="NNN",SUM(Expenses!FR$20:FR$24)*$F147,IF($X147="FSG",0,IF($X147="MG",SUMPRODUCT(Expenses!FR$20:FR$24,$Z147:$Z151)*$F147,MAX((Expenses!FR$20-$AB147/12)*$AA147*$F147,0)+MAX((Expenses!FR$21-$AB148/12)*$AA148*$F147,0)+MAX((Expenses!FR$22-$AB149/12)*$AA149*$F147,0)+MAX((Expenses!FR$23-$AB150/12)*$AA150*$F147,0)+MAX((Expenses!FR$24-$AB151/12)*$AA151*$F147,0)))))</f>
        <v>0</v>
      </c>
      <c r="FU318" s="154">
        <f>IF(OR(FU$165&lt;=EOMONTH($E147,$R147*(1-$O147)),FU$165&gt;EOMONTH($E147,$P147*12*(1-$O147)+$Q147*12*$O147+$R147*(1-$O147))),0,IF($X147="NNN",SUM(Expenses!FS$20:FS$24)*$F147,IF($X147="FSG",0,IF($X147="MG",SUMPRODUCT(Expenses!FS$20:FS$24,$Z147:$Z151)*$F147,MAX((Expenses!FS$20-$AB147/12)*$AA147*$F147,0)+MAX((Expenses!FS$21-$AB148/12)*$AA148*$F147,0)+MAX((Expenses!FS$22-$AB149/12)*$AA149*$F147,0)+MAX((Expenses!FS$23-$AB150/12)*$AA150*$F147,0)+MAX((Expenses!FS$24-$AB151/12)*$AA151*$F147,0)))))</f>
        <v>0</v>
      </c>
      <c r="FV318" s="154">
        <f>IF(OR(FV$165&lt;=EOMONTH($E147,$R147*(1-$O147)),FV$165&gt;EOMONTH($E147,$P147*12*(1-$O147)+$Q147*12*$O147+$R147*(1-$O147))),0,IF($X147="NNN",SUM(Expenses!FT$20:FT$24)*$F147,IF($X147="FSG",0,IF($X147="MG",SUMPRODUCT(Expenses!FT$20:FT$24,$Z147:$Z151)*$F147,MAX((Expenses!FT$20-$AB147/12)*$AA147*$F147,0)+MAX((Expenses!FT$21-$AB148/12)*$AA148*$F147,0)+MAX((Expenses!FT$22-$AB149/12)*$AA149*$F147,0)+MAX((Expenses!FT$23-$AB150/12)*$AA150*$F147,0)+MAX((Expenses!FT$24-$AB151/12)*$AA151*$F147,0)))))</f>
        <v>0</v>
      </c>
      <c r="FW318" s="154">
        <f>IF(OR(FW$165&lt;=EOMONTH($E147,$R147*(1-$O147)),FW$165&gt;EOMONTH($E147,$P147*12*(1-$O147)+$Q147*12*$O147+$R147*(1-$O147))),0,IF($X147="NNN",SUM(Expenses!FU$20:FU$24)*$F147,IF($X147="FSG",0,IF($X147="MG",SUMPRODUCT(Expenses!FU$20:FU$24,$Z147:$Z151)*$F147,MAX((Expenses!FU$20-$AB147/12)*$AA147*$F147,0)+MAX((Expenses!FU$21-$AB148/12)*$AA148*$F147,0)+MAX((Expenses!FU$22-$AB149/12)*$AA149*$F147,0)+MAX((Expenses!FU$23-$AB150/12)*$AA150*$F147,0)+MAX((Expenses!FU$24-$AB151/12)*$AA151*$F147,0)))))</f>
        <v>0</v>
      </c>
      <c r="FX318" s="154">
        <f>IF(OR(FX$165&lt;=EOMONTH($E147,$R147*(1-$O147)),FX$165&gt;EOMONTH($E147,$P147*12*(1-$O147)+$Q147*12*$O147+$R147*(1-$O147))),0,IF($X147="NNN",SUM(Expenses!FV$20:FV$24)*$F147,IF($X147="FSG",0,IF($X147="MG",SUMPRODUCT(Expenses!FV$20:FV$24,$Z147:$Z151)*$F147,MAX((Expenses!FV$20-$AB147/12)*$AA147*$F147,0)+MAX((Expenses!FV$21-$AB148/12)*$AA148*$F147,0)+MAX((Expenses!FV$22-$AB149/12)*$AA149*$F147,0)+MAX((Expenses!FV$23-$AB150/12)*$AA150*$F147,0)+MAX((Expenses!FV$24-$AB151/12)*$AA151*$F147,0)))))</f>
        <v>0</v>
      </c>
      <c r="FY318" s="154">
        <f>IF(OR(FY$165&lt;=EOMONTH($E147,$R147*(1-$O147)),FY$165&gt;EOMONTH($E147,$P147*12*(1-$O147)+$Q147*12*$O147+$R147*(1-$O147))),0,IF($X147="NNN",SUM(Expenses!FW$20:FW$24)*$F147,IF($X147="FSG",0,IF($X147="MG",SUMPRODUCT(Expenses!FW$20:FW$24,$Z147:$Z151)*$F147,MAX((Expenses!FW$20-$AB147/12)*$AA147*$F147,0)+MAX((Expenses!FW$21-$AB148/12)*$AA148*$F147,0)+MAX((Expenses!FW$22-$AB149/12)*$AA149*$F147,0)+MAX((Expenses!FW$23-$AB150/12)*$AA150*$F147,0)+MAX((Expenses!FW$24-$AB151/12)*$AA151*$F147,0)))))</f>
        <v>0</v>
      </c>
      <c r="FZ318" s="154">
        <f>IF(OR(FZ$165&lt;=EOMONTH($E147,$R147*(1-$O147)),FZ$165&gt;EOMONTH($E147,$P147*12*(1-$O147)+$Q147*12*$O147+$R147*(1-$O147))),0,IF($X147="NNN",SUM(Expenses!FX$20:FX$24)*$F147,IF($X147="FSG",0,IF($X147="MG",SUMPRODUCT(Expenses!FX$20:FX$24,$Z147:$Z151)*$F147,MAX((Expenses!FX$20-$AB147/12)*$AA147*$F147,0)+MAX((Expenses!FX$21-$AB148/12)*$AA148*$F147,0)+MAX((Expenses!FX$22-$AB149/12)*$AA149*$F147,0)+MAX((Expenses!FX$23-$AB150/12)*$AA150*$F147,0)+MAX((Expenses!FX$24-$AB151/12)*$AA151*$F147,0)))))</f>
        <v>0</v>
      </c>
      <c r="GA318" s="154">
        <f>IF(OR(GA$165&lt;=EOMONTH($E147,$R147*(1-$O147)),GA$165&gt;EOMONTH($E147,$P147*12*(1-$O147)+$Q147*12*$O147+$R147*(1-$O147))),0,IF($X147="NNN",SUM(Expenses!FY$20:FY$24)*$F147,IF($X147="FSG",0,IF($X147="MG",SUMPRODUCT(Expenses!FY$20:FY$24,$Z147:$Z151)*$F147,MAX((Expenses!FY$20-$AB147/12)*$AA147*$F147,0)+MAX((Expenses!FY$21-$AB148/12)*$AA148*$F147,0)+MAX((Expenses!FY$22-$AB149/12)*$AA149*$F147,0)+MAX((Expenses!FY$23-$AB150/12)*$AA150*$F147,0)+MAX((Expenses!FY$24-$AB151/12)*$AA151*$F147,0)))))</f>
        <v>198.87095712098829</v>
      </c>
      <c r="GB318" s="154">
        <f>IF(OR(GB$165&lt;=EOMONTH($E147,$R147*(1-$O147)),GB$165&gt;EOMONTH($E147,$P147*12*(1-$O147)+$Q147*12*$O147+$R147*(1-$O147))),0,IF($X147="NNN",SUM(Expenses!FZ$20:FZ$24)*$F147,IF($X147="FSG",0,IF($X147="MG",SUMPRODUCT(Expenses!FZ$20:FZ$24,$Z147:$Z151)*$F147,MAX((Expenses!FZ$20-$AB147/12)*$AA147*$F147,0)+MAX((Expenses!FZ$21-$AB148/12)*$AA148*$F147,0)+MAX((Expenses!FZ$22-$AB149/12)*$AA149*$F147,0)+MAX((Expenses!FZ$23-$AB150/12)*$AA150*$F147,0)+MAX((Expenses!FZ$24-$AB151/12)*$AA151*$F147,0)))))</f>
        <v>200.89579845641657</v>
      </c>
      <c r="GC318" s="154">
        <f>IF(OR(GC$165&lt;=EOMONTH($E147,$R147*(1-$O147)),GC$165&gt;EOMONTH($E147,$P147*12*(1-$O147)+$Q147*12*$O147+$R147*(1-$O147))),0,IF($X147="NNN",SUM(Expenses!GA$20:GA$24)*$F147,IF($X147="FSG",0,IF($X147="MG",SUMPRODUCT(Expenses!GA$20:GA$24,$Z147:$Z151)*$F147,MAX((Expenses!GA$20-$AB147/12)*$AA147*$F147,0)+MAX((Expenses!GA$21-$AB148/12)*$AA148*$F147,0)+MAX((Expenses!GA$22-$AB149/12)*$AA149*$F147,0)+MAX((Expenses!GA$23-$AB150/12)*$AA150*$F147,0)+MAX((Expenses!GA$24-$AB151/12)*$AA151*$F147,0)))))</f>
        <v>201.2497007672136</v>
      </c>
      <c r="GD318" s="154">
        <f>IF(OR(GD$165&lt;=EOMONTH($E147,$R147*(1-$O147)),GD$165&gt;EOMONTH($E147,$P147*12*(1-$O147)+$Q147*12*$O147+$R147*(1-$O147))),0,IF($X147="NNN",SUM(Expenses!GB$20:GB$24)*$F147,IF($X147="FSG",0,IF($X147="MG",SUMPRODUCT(Expenses!GB$20:GB$24,$Z147:$Z151)*$F147,MAX((Expenses!GB$20-$AB147/12)*$AA147*$F147,0)+MAX((Expenses!GB$21-$AB148/12)*$AA148*$F147,0)+MAX((Expenses!GB$22-$AB149/12)*$AA149*$F147,0)+MAX((Expenses!GB$23-$AB150/12)*$AA150*$F147,0)+MAX((Expenses!GB$24-$AB151/12)*$AA151*$F147,0)))))</f>
        <v>201.60447589658216</v>
      </c>
      <c r="GE318" s="154">
        <f>IF(OR(GE$165&lt;=EOMONTH($E147,$R147*(1-$O147)),GE$165&gt;EOMONTH($E147,$P147*12*(1-$O147)+$Q147*12*$O147+$R147*(1-$O147))),0,IF($X147="NNN",SUM(Expenses!GC$20:GC$24)*$F147,IF($X147="FSG",0,IF($X147="MG",SUMPRODUCT(Expenses!GC$20:GC$24,$Z147:$Z151)*$F147,MAX((Expenses!GC$20-$AB147/12)*$AA147*$F147,0)+MAX((Expenses!GC$21-$AB148/12)*$AA148*$F147,0)+MAX((Expenses!GC$22-$AB149/12)*$AA149*$F147,0)+MAX((Expenses!GC$23-$AB150/12)*$AA150*$F147,0)+MAX((Expenses!GC$24-$AB151/12)*$AA151*$F147,0)))))</f>
        <v>201.96012599712822</v>
      </c>
      <c r="GF318" s="154">
        <f>IF(OR(GF$165&lt;=EOMONTH($E147,$R147*(1-$O147)),GF$165&gt;EOMONTH($E147,$P147*12*(1-$O147)+$Q147*12*$O147+$R147*(1-$O147))),0,IF($X147="NNN",SUM(Expenses!GD$20:GD$24)*$F147,IF($X147="FSG",0,IF($X147="MG",SUMPRODUCT(Expenses!GD$20:GD$24,$Z147:$Z151)*$F147,MAX((Expenses!GD$20-$AB147/12)*$AA147*$F147,0)+MAX((Expenses!GD$21-$AB148/12)*$AA148*$F147,0)+MAX((Expenses!GD$22-$AB149/12)*$AA149*$F147,0)+MAX((Expenses!GD$23-$AB150/12)*$AA150*$F147,0)+MAX((Expenses!GD$24-$AB151/12)*$AA151*$F147,0)))))</f>
        <v>202.31665322676676</v>
      </c>
      <c r="GG318" s="154">
        <f>IF(OR(GG$165&lt;=EOMONTH($E147,$R147*(1-$O147)),GG$165&gt;EOMONTH($E147,$P147*12*(1-$O147)+$Q147*12*$O147+$R147*(1-$O147))),0,IF($X147="NNN",SUM(Expenses!GE$20:GE$24)*$F147,IF($X147="FSG",0,IF($X147="MG",SUMPRODUCT(Expenses!GE$20:GE$24,$Z147:$Z151)*$F147,MAX((Expenses!GE$20-$AB147/12)*$AA147*$F147,0)+MAX((Expenses!GE$21-$AB148/12)*$AA148*$F147,0)+MAX((Expenses!GE$22-$AB149/12)*$AA149*$F147,0)+MAX((Expenses!GE$23-$AB150/12)*$AA150*$F147,0)+MAX((Expenses!GE$24-$AB151/12)*$AA151*$F147,0)))))</f>
        <v>202.67405974873475</v>
      </c>
      <c r="GH318" s="154">
        <f>IF(OR(GH$165&lt;=EOMONTH($E147,$R147*(1-$O147)),GH$165&gt;EOMONTH($E147,$P147*12*(1-$O147)+$Q147*12*$O147+$R147*(1-$O147))),0,IF($X147="NNN",SUM(Expenses!GF$20:GF$24)*$F147,IF($X147="FSG",0,IF($X147="MG",SUMPRODUCT(Expenses!GF$20:GF$24,$Z147:$Z151)*$F147,MAX((Expenses!GF$20-$AB147/12)*$AA147*$F147,0)+MAX((Expenses!GF$21-$AB148/12)*$AA148*$F147,0)+MAX((Expenses!GF$22-$AB149/12)*$AA149*$F147,0)+MAX((Expenses!GF$23-$AB150/12)*$AA150*$F147,0)+MAX((Expenses!GF$24-$AB151/12)*$AA151*$F147,0)))))</f>
        <v>203.03234773160432</v>
      </c>
      <c r="GI318" s="154">
        <f>IF(OR(GI$165&lt;=EOMONTH($E147,$R147*(1-$O147)),GI$165&gt;EOMONTH($E147,$P147*12*(1-$O147)+$Q147*12*$O147+$R147*(1-$O147))),0,IF($X147="NNN",SUM(Expenses!GG$20:GG$24)*$F147,IF($X147="FSG",0,IF($X147="MG",SUMPRODUCT(Expenses!GG$20:GG$24,$Z147:$Z151)*$F147,MAX((Expenses!GG$20-$AB147/12)*$AA147*$F147,0)+MAX((Expenses!GG$21-$AB148/12)*$AA148*$F147,0)+MAX((Expenses!GG$22-$AB149/12)*$AA149*$F147,0)+MAX((Expenses!GG$23-$AB150/12)*$AA150*$F147,0)+MAX((Expenses!GG$24-$AB151/12)*$AA151*$F147,0)))))</f>
        <v>203.39151934929581</v>
      </c>
      <c r="GJ318" s="154">
        <f>IF(OR(GJ$165&lt;=EOMONTH($E147,$R147*(1-$O147)),GJ$165&gt;EOMONTH($E147,$P147*12*(1-$O147)+$Q147*12*$O147+$R147*(1-$O147))),0,IF($X147="NNN",SUM(Expenses!GH$20:GH$24)*$F147,IF($X147="FSG",0,IF($X147="MG",SUMPRODUCT(Expenses!GH$20:GH$24,$Z147:$Z151)*$F147,MAX((Expenses!GH$20-$AB147/12)*$AA147*$F147,0)+MAX((Expenses!GH$21-$AB148/12)*$AA148*$F147,0)+MAX((Expenses!GH$22-$AB149/12)*$AA149*$F147,0)+MAX((Expenses!GH$23-$AB150/12)*$AA150*$F147,0)+MAX((Expenses!GH$24-$AB151/12)*$AA151*$F147,0)))))</f>
        <v>203.75157678109105</v>
      </c>
      <c r="GK318" s="154">
        <f>IF(OR(GK$165&lt;=EOMONTH($E147,$R147*(1-$O147)),GK$165&gt;EOMONTH($E147,$P147*12*(1-$O147)+$Q147*12*$O147+$R147*(1-$O147))),0,IF($X147="NNN",SUM(Expenses!GI$20:GI$24)*$F147,IF($X147="FSG",0,IF($X147="MG",SUMPRODUCT(Expenses!GI$20:GI$24,$Z147:$Z151)*$F147,MAX((Expenses!GI$20-$AB147/12)*$AA147*$F147,0)+MAX((Expenses!GI$21-$AB148/12)*$AA148*$F147,0)+MAX((Expenses!GI$22-$AB149/12)*$AA149*$F147,0)+MAX((Expenses!GI$23-$AB150/12)*$AA150*$F147,0)+MAX((Expenses!GI$24-$AB151/12)*$AA151*$F147,0)))))</f>
        <v>204.11252221164668</v>
      </c>
      <c r="GL318" s="154">
        <f>IF(OR(GL$165&lt;=EOMONTH($E147,$R147*(1-$O147)),GL$165&gt;EOMONTH($E147,$P147*12*(1-$O147)+$Q147*12*$O147+$R147*(1-$O147))),0,IF($X147="NNN",SUM(Expenses!GJ$20:GJ$24)*$F147,IF($X147="FSG",0,IF($X147="MG",SUMPRODUCT(Expenses!GJ$20:GJ$24,$Z147:$Z151)*$F147,MAX((Expenses!GJ$20-$AB147/12)*$AA147*$F147,0)+MAX((Expenses!GJ$21-$AB148/12)*$AA148*$F147,0)+MAX((Expenses!GJ$22-$AB149/12)*$AA149*$F147,0)+MAX((Expenses!GJ$23-$AB150/12)*$AA150*$F147,0)+MAX((Expenses!GJ$24-$AB151/12)*$AA151*$F147,0)))))</f>
        <v>204.47435783100707</v>
      </c>
      <c r="GM318" s="154">
        <f>IF(OR(GM$165&lt;=EOMONTH($E147,$R147*(1-$O147)),GM$165&gt;EOMONTH($E147,$P147*12*(1-$O147)+$Q147*12*$O147+$R147*(1-$O147))),0,IF($X147="NNN",SUM(Expenses!GK$20:GK$24)*$F147,IF($X147="FSG",0,IF($X147="MG",SUMPRODUCT(Expenses!GK$20:GK$24,$Z147:$Z151)*$F147,MAX((Expenses!GK$20-$AB147/12)*$AA147*$F147,0)+MAX((Expenses!GK$21-$AB148/12)*$AA148*$F147,0)+MAX((Expenses!GK$22-$AB149/12)*$AA149*$F147,0)+MAX((Expenses!GK$23-$AB150/12)*$AA150*$F147,0)+MAX((Expenses!GK$24-$AB151/12)*$AA151*$F147,0)))))</f>
        <v>204.83708583461811</v>
      </c>
      <c r="GN318" s="154">
        <f>IF(OR(GN$165&lt;=EOMONTH($E147,$R147*(1-$O147)),GN$165&gt;EOMONTH($E147,$P147*12*(1-$O147)+$Q147*12*$O147+$R147*(1-$O147))),0,IF($X147="NNN",SUM(Expenses!GL$20:GL$24)*$F147,IF($X147="FSG",0,IF($X147="MG",SUMPRODUCT(Expenses!GL$20:GL$24,$Z147:$Z151)*$F147,MAX((Expenses!GL$20-$AB147/12)*$AA147*$F147,0)+MAX((Expenses!GL$21-$AB148/12)*$AA148*$F147,0)+MAX((Expenses!GL$22-$AB149/12)*$AA149*$F147,0)+MAX((Expenses!GL$23-$AB150/12)*$AA150*$F147,0)+MAX((Expenses!GL$24-$AB151/12)*$AA151*$F147,0)))))</f>
        <v>206.92267241010921</v>
      </c>
      <c r="GO318" s="154">
        <f>IF(OR(GO$165&lt;=EOMONTH($E147,$R147*(1-$O147)),GO$165&gt;EOMONTH($E147,$P147*12*(1-$O147)+$Q147*12*$O147+$R147*(1-$O147))),0,IF($X147="NNN",SUM(Expenses!GM$20:GM$24)*$F147,IF($X147="FSG",0,IF($X147="MG",SUMPRODUCT(Expenses!GM$20:GM$24,$Z147:$Z151)*$F147,MAX((Expenses!GM$20-$AB147/12)*$AA147*$F147,0)+MAX((Expenses!GM$21-$AB148/12)*$AA148*$F147,0)+MAX((Expenses!GM$22-$AB149/12)*$AA149*$F147,0)+MAX((Expenses!GM$23-$AB150/12)*$AA150*$F147,0)+MAX((Expenses!GM$24-$AB151/12)*$AA151*$F147,0)))))</f>
        <v>207.28719179023017</v>
      </c>
      <c r="GP318" s="154">
        <f>IF(OR(GP$165&lt;=EOMONTH($E147,$R147*(1-$O147)),GP$165&gt;EOMONTH($E147,$P147*12*(1-$O147)+$Q147*12*$O147+$R147*(1-$O147))),0,IF($X147="NNN",SUM(Expenses!GN$20:GN$24)*$F147,IF($X147="FSG",0,IF($X147="MG",SUMPRODUCT(Expenses!GN$20:GN$24,$Z147:$Z151)*$F147,MAX((Expenses!GN$20-$AB147/12)*$AA147*$F147,0)+MAX((Expenses!GN$21-$AB148/12)*$AA148*$F147,0)+MAX((Expenses!GN$22-$AB149/12)*$AA149*$F147,0)+MAX((Expenses!GN$23-$AB150/12)*$AA150*$F147,0)+MAX((Expenses!GN$24-$AB151/12)*$AA151*$F147,0)))))</f>
        <v>207.65261017347973</v>
      </c>
      <c r="GQ318" s="154">
        <f>IF(OR(GQ$165&lt;=EOMONTH($E147,$R147*(1-$O147)),GQ$165&gt;EOMONTH($E147,$P147*12*(1-$O147)+$Q147*12*$O147+$R147*(1-$O147))),0,IF($X147="NNN",SUM(Expenses!GO$20:GO$24)*$F147,IF($X147="FSG",0,IF($X147="MG",SUMPRODUCT(Expenses!GO$20:GO$24,$Z147:$Z151)*$F147,MAX((Expenses!GO$20-$AB147/12)*$AA147*$F147,0)+MAX((Expenses!GO$21-$AB148/12)*$AA148*$F147,0)+MAX((Expenses!GO$22-$AB149/12)*$AA149*$F147,0)+MAX((Expenses!GO$23-$AB150/12)*$AA150*$F147,0)+MAX((Expenses!GO$24-$AB151/12)*$AA151*$F147,0)))))</f>
        <v>208.01892977704216</v>
      </c>
      <c r="GR318" s="154">
        <f>IF(OR(GR$165&lt;=EOMONTH($E147,$R147*(1-$O147)),GR$165&gt;EOMONTH($E147,$P147*12*(1-$O147)+$Q147*12*$O147+$R147*(1-$O147))),0,IF($X147="NNN",SUM(Expenses!GP$20:GP$24)*$F147,IF($X147="FSG",0,IF($X147="MG",SUMPRODUCT(Expenses!GP$20:GP$24,$Z147:$Z151)*$F147,MAX((Expenses!GP$20-$AB147/12)*$AA147*$F147,0)+MAX((Expenses!GP$21-$AB148/12)*$AA148*$F147,0)+MAX((Expenses!GP$22-$AB149/12)*$AA149*$F147,0)+MAX((Expenses!GP$23-$AB150/12)*$AA150*$F147,0)+MAX((Expenses!GP$24-$AB151/12)*$AA151*$F147,0)))))</f>
        <v>208.38615282356992</v>
      </c>
      <c r="GS318" s="154">
        <f>IF(OR(GS$165&lt;=EOMONTH($E147,$R147*(1-$O147)),GS$165&gt;EOMONTH($E147,$P147*12*(1-$O147)+$Q147*12*$O147+$R147*(1-$O147))),0,IF($X147="NNN",SUM(Expenses!GQ$20:GQ$24)*$F147,IF($X147="FSG",0,IF($X147="MG",SUMPRODUCT(Expenses!GQ$20:GQ$24,$Z147:$Z151)*$F147,MAX((Expenses!GQ$20-$AB147/12)*$AA147*$F147,0)+MAX((Expenses!GQ$21-$AB148/12)*$AA148*$F147,0)+MAX((Expenses!GQ$22-$AB149/12)*$AA149*$F147,0)+MAX((Expenses!GQ$23-$AB150/12)*$AA150*$F147,0)+MAX((Expenses!GQ$24-$AB151/12)*$AA151*$F147,0)))))</f>
        <v>208.75428154119692</v>
      </c>
      <c r="GT318" s="154">
        <f>IF(OR(GT$165&lt;=EOMONTH($E147,$R147*(1-$O147)),GT$165&gt;EOMONTH($E147,$P147*12*(1-$O147)+$Q147*12*$O147+$R147*(1-$O147))),0,IF($X147="NNN",SUM(Expenses!GR$20:GR$24)*$F147,IF($X147="FSG",0,IF($X147="MG",SUMPRODUCT(Expenses!GR$20:GR$24,$Z147:$Z151)*$F147,MAX((Expenses!GR$20-$AB147/12)*$AA147*$F147,0)+MAX((Expenses!GR$21-$AB148/12)*$AA148*$F147,0)+MAX((Expenses!GR$22-$AB149/12)*$AA149*$F147,0)+MAX((Expenses!GR$23-$AB150/12)*$AA150*$F147,0)+MAX((Expenses!GR$24-$AB151/12)*$AA151*$F147,0)))))</f>
        <v>209.12331816355257</v>
      </c>
      <c r="GU318" s="154">
        <f>IF(OR(GU$165&lt;=EOMONTH($E147,$R147*(1-$O147)),GU$165&gt;EOMONTH($E147,$P147*12*(1-$O147)+$Q147*12*$O147+$R147*(1-$O147))),0,IF($X147="NNN",SUM(Expenses!GS$20:GS$24)*$F147,IF($X147="FSG",0,IF($X147="MG",SUMPRODUCT(Expenses!GS$20:GS$24,$Z147:$Z151)*$F147,MAX((Expenses!GS$20-$AB147/12)*$AA147*$F147,0)+MAX((Expenses!GS$21-$AB148/12)*$AA148*$F147,0)+MAX((Expenses!GS$22-$AB149/12)*$AA149*$F147,0)+MAX((Expenses!GS$23-$AB150/12)*$AA150*$F147,0)+MAX((Expenses!GS$24-$AB151/12)*$AA151*$F147,0)))))</f>
        <v>209.49326492977482</v>
      </c>
      <c r="GV318" s="154">
        <f>IF(OR(GV$165&lt;=EOMONTH($E147,$R147*(1-$O147)),GV$165&gt;EOMONTH($E147,$P147*12*(1-$O147)+$Q147*12*$O147+$R147*(1-$O147))),0,IF($X147="NNN",SUM(Expenses!GT$20:GT$24)*$F147,IF($X147="FSG",0,IF($X147="MG",SUMPRODUCT(Expenses!GT$20:GT$24,$Z147:$Z151)*$F147,MAX((Expenses!GT$20-$AB147/12)*$AA147*$F147,0)+MAX((Expenses!GT$21-$AB148/12)*$AA148*$F147,0)+MAX((Expenses!GT$22-$AB149/12)*$AA149*$F147,0)+MAX((Expenses!GT$23-$AB150/12)*$AA150*$F147,0)+MAX((Expenses!GT$24-$AB151/12)*$AA151*$F147,0)))))</f>
        <v>209.86412408452398</v>
      </c>
      <c r="GW318" s="154">
        <f>IF(OR(GW$165&lt;=EOMONTH($E147,$R147*(1-$O147)),GW$165&gt;EOMONTH($E147,$P147*12*(1-$O147)+$Q147*12*$O147+$R147*(1-$O147))),0,IF($X147="NNN",SUM(Expenses!GU$20:GU$24)*$F147,IF($X147="FSG",0,IF($X147="MG",SUMPRODUCT(Expenses!GU$20:GU$24,$Z147:$Z151)*$F147,MAX((Expenses!GU$20-$AB147/12)*$AA147*$F147,0)+MAX((Expenses!GU$21-$AB148/12)*$AA148*$F147,0)+MAX((Expenses!GU$22-$AB149/12)*$AA149*$F147,0)+MAX((Expenses!GU$23-$AB150/12)*$AA150*$F147,0)+MAX((Expenses!GU$24-$AB151/12)*$AA151*$F147,0)))))</f>
        <v>210.23589787799622</v>
      </c>
      <c r="GX318" s="154">
        <f>IF(OR(GX$165&lt;=EOMONTH($E147,$R147*(1-$O147)),GX$165&gt;EOMONTH($E147,$P147*12*(1-$O147)+$Q147*12*$O147+$R147*(1-$O147))),0,IF($X147="NNN",SUM(Expenses!GV$20:GV$24)*$F147,IF($X147="FSG",0,IF($X147="MG",SUMPRODUCT(Expenses!GV$20:GV$24,$Z147:$Z151)*$F147,MAX((Expenses!GV$20-$AB147/12)*$AA147*$F147,0)+MAX((Expenses!GV$21-$AB148/12)*$AA148*$F147,0)+MAX((Expenses!GV$22-$AB149/12)*$AA149*$F147,0)+MAX((Expenses!GV$23-$AB150/12)*$AA150*$F147,0)+MAX((Expenses!GV$24-$AB151/12)*$AA151*$F147,0)))))</f>
        <v>210.60858856593742</v>
      </c>
      <c r="GY318" s="154">
        <f>IF(OR(GY$165&lt;=EOMONTH($E147,$R147*(1-$O147)),GY$165&gt;EOMONTH($E147,$P147*12*(1-$O147)+$Q147*12*$O147+$R147*(1-$O147))),0,IF($X147="NNN",SUM(Expenses!GW$20:GW$24)*$F147,IF($X147="FSG",0,IF($X147="MG",SUMPRODUCT(Expenses!GW$20:GW$24,$Z147:$Z151)*$F147,MAX((Expenses!GW$20-$AB147/12)*$AA147*$F147,0)+MAX((Expenses!GW$21-$AB148/12)*$AA148*$F147,0)+MAX((Expenses!GW$22-$AB149/12)*$AA149*$F147,0)+MAX((Expenses!GW$23-$AB150/12)*$AA150*$F147,0)+MAX((Expenses!GW$24-$AB151/12)*$AA151*$F147,0)))))</f>
        <v>210.9821984096568</v>
      </c>
      <c r="GZ318" s="154">
        <f>IF(OR(GZ$165&lt;=EOMONTH($E147,$R147*(1-$O147)),GZ$165&gt;EOMONTH($E147,$P147*12*(1-$O147)+$Q147*12*$O147+$R147*(1-$O147))),0,IF($X147="NNN",SUM(Expenses!GX$20:GX$24)*$F147,IF($X147="FSG",0,IF($X147="MG",SUMPRODUCT(Expenses!GX$20:GX$24,$Z147:$Z151)*$F147,MAX((Expenses!GX$20-$AB147/12)*$AA147*$F147,0)+MAX((Expenses!GX$21-$AB148/12)*$AA148*$F147,0)+MAX((Expenses!GX$22-$AB149/12)*$AA149*$F147,0)+MAX((Expenses!GX$23-$AB150/12)*$AA150*$F147,0)+MAX((Expenses!GX$24-$AB151/12)*$AA151*$F147,0)))))</f>
        <v>213.13035258241268</v>
      </c>
      <c r="HA318" s="154">
        <f>IF(OR(HA$165&lt;=EOMONTH($E147,$R147*(1-$O147)),HA$165&gt;EOMONTH($E147,$P147*12*(1-$O147)+$Q147*12*$O147+$R147*(1-$O147))),0,IF($X147="NNN",SUM(Expenses!GY$20:GY$24)*$F147,IF($X147="FSG",0,IF($X147="MG",SUMPRODUCT(Expenses!GY$20:GY$24,$Z147:$Z151)*$F147,MAX((Expenses!GY$20-$AB147/12)*$AA147*$F147,0)+MAX((Expenses!GY$21-$AB148/12)*$AA148*$F147,0)+MAX((Expenses!GY$22-$AB149/12)*$AA149*$F147,0)+MAX((Expenses!GY$23-$AB150/12)*$AA150*$F147,0)+MAX((Expenses!GY$24-$AB151/12)*$AA151*$F147,0)))))</f>
        <v>213.50580754393727</v>
      </c>
      <c r="HB318" s="154">
        <f>IF(OR(HB$165&lt;=EOMONTH($E147,$R147*(1-$O147)),HB$165&gt;EOMONTH($E147,$P147*12*(1-$O147)+$Q147*12*$O147+$R147*(1-$O147))),0,IF($X147="NNN",SUM(Expenses!GZ$20:GZ$24)*$F147,IF($X147="FSG",0,IF($X147="MG",SUMPRODUCT(Expenses!GZ$20:GZ$24,$Z147:$Z151)*$F147,MAX((Expenses!GZ$20-$AB147/12)*$AA147*$F147,0)+MAX((Expenses!GZ$21-$AB148/12)*$AA148*$F147,0)+MAX((Expenses!GZ$22-$AB149/12)*$AA149*$F147,0)+MAX((Expenses!GZ$23-$AB150/12)*$AA150*$F147,0)+MAX((Expenses!GZ$24-$AB151/12)*$AA151*$F147,0)))))</f>
        <v>213.88218847868433</v>
      </c>
      <c r="HC318" s="154">
        <f>IF(OR(HC$165&lt;=EOMONTH($E147,$R147*(1-$O147)),HC$165&gt;EOMONTH($E147,$P147*12*(1-$O147)+$Q147*12*$O147+$R147*(1-$O147))),0,IF($X147="NNN",SUM(Expenses!HA$20:HA$24)*$F147,IF($X147="FSG",0,IF($X147="MG",SUMPRODUCT(Expenses!HA$20:HA$24,$Z147:$Z151)*$F147,MAX((Expenses!HA$20-$AB147/12)*$AA147*$F147,0)+MAX((Expenses!HA$21-$AB148/12)*$AA148*$F147,0)+MAX((Expenses!HA$22-$AB149/12)*$AA149*$F147,0)+MAX((Expenses!HA$23-$AB150/12)*$AA150*$F147,0)+MAX((Expenses!HA$24-$AB151/12)*$AA151*$F147,0)))))</f>
        <v>214.25949767035365</v>
      </c>
      <c r="HD318" s="154">
        <f>IF(OR(HD$165&lt;=EOMONTH($E147,$R147*(1-$O147)),HD$165&gt;EOMONTH($E147,$P147*12*(1-$O147)+$Q147*12*$O147+$R147*(1-$O147))),0,IF($X147="NNN",SUM(Expenses!HB$20:HB$24)*$F147,IF($X147="FSG",0,IF($X147="MG",SUMPRODUCT(Expenses!HB$20:HB$24,$Z147:$Z151)*$F147,MAX((Expenses!HB$20-$AB147/12)*$AA147*$F147,0)+MAX((Expenses!HB$21-$AB148/12)*$AA148*$F147,0)+MAX((Expenses!HB$22-$AB149/12)*$AA149*$F147,0)+MAX((Expenses!HB$23-$AB150/12)*$AA150*$F147,0)+MAX((Expenses!HB$24-$AB151/12)*$AA151*$F147,0)))))</f>
        <v>214.63773740827719</v>
      </c>
      <c r="HE318" s="154">
        <f>IF(OR(HE$165&lt;=EOMONTH($E147,$R147*(1-$O147)),HE$165&gt;EOMONTH($E147,$P147*12*(1-$O147)+$Q147*12*$O147+$R147*(1-$O147))),0,IF($X147="NNN",SUM(Expenses!HC$20:HC$24)*$F147,IF($X147="FSG",0,IF($X147="MG",SUMPRODUCT(Expenses!HC$20:HC$24,$Z147:$Z151)*$F147,MAX((Expenses!HC$20-$AB147/12)*$AA147*$F147,0)+MAX((Expenses!HC$21-$AB148/12)*$AA148*$F147,0)+MAX((Expenses!HC$22-$AB149/12)*$AA149*$F147,0)+MAX((Expenses!HC$23-$AB150/12)*$AA150*$F147,0)+MAX((Expenses!HC$24-$AB151/12)*$AA151*$F147,0)))))</f>
        <v>215.016909987433</v>
      </c>
      <c r="HF318" s="154">
        <f>IF(OR(HF$165&lt;=EOMONTH($E147,$R147*(1-$O147)),HF$165&gt;EOMONTH($E147,$P147*12*(1-$O147)+$Q147*12*$O147+$R147*(1-$O147))),0,IF($X147="NNN",SUM(Expenses!HD$20:HD$24)*$F147,IF($X147="FSG",0,IF($X147="MG",SUMPRODUCT(Expenses!HD$20:HD$24,$Z147:$Z151)*$F147,MAX((Expenses!HD$20-$AB147/12)*$AA147*$F147,0)+MAX((Expenses!HD$21-$AB148/12)*$AA148*$F147,0)+MAX((Expenses!HD$22-$AB149/12)*$AA149*$F147,0)+MAX((Expenses!HD$23-$AB150/12)*$AA150*$F147,0)+MAX((Expenses!HD$24-$AB151/12)*$AA151*$F147,0)))))</f>
        <v>215.39701770845932</v>
      </c>
      <c r="HG318" s="154">
        <f>IF(OR(HG$165&lt;=EOMONTH($E147,$R147*(1-$O147)),HG$165&gt;EOMONTH($E147,$P147*12*(1-$O147)+$Q147*12*$O147+$R147*(1-$O147))),0,IF($X147="NNN",SUM(Expenses!HE$20:HE$24)*$F147,IF($X147="FSG",0,IF($X147="MG",SUMPRODUCT(Expenses!HE$20:HE$24,$Z147:$Z151)*$F147,MAX((Expenses!HE$20-$AB147/12)*$AA147*$F147,0)+MAX((Expenses!HE$21-$AB148/12)*$AA148*$F147,0)+MAX((Expenses!HE$22-$AB149/12)*$AA149*$F147,0)+MAX((Expenses!HE$23-$AB150/12)*$AA150*$F147,0)+MAX((Expenses!HE$24-$AB151/12)*$AA151*$F147,0)))))</f>
        <v>215.77806287766822</v>
      </c>
      <c r="HH318" s="154">
        <f>IF(OR(HH$165&lt;=EOMONTH($E147,$R147*(1-$O147)),HH$165&gt;EOMONTH($E147,$P147*12*(1-$O147)+$Q147*12*$O147+$R147*(1-$O147))),0,IF($X147="NNN",SUM(Expenses!HF$20:HF$24)*$F147,IF($X147="FSG",0,IF($X147="MG",SUMPRODUCT(Expenses!HF$20:HF$24,$Z147:$Z151)*$F147,MAX((Expenses!HF$20-$AB147/12)*$AA147*$F147,0)+MAX((Expenses!HF$21-$AB148/12)*$AA148*$F147,0)+MAX((Expenses!HF$22-$AB149/12)*$AA149*$F147,0)+MAX((Expenses!HF$23-$AB150/12)*$AA150*$F147,0)+MAX((Expenses!HF$24-$AB151/12)*$AA151*$F147,0)))))</f>
        <v>216.16004780705987</v>
      </c>
      <c r="HI318" s="154">
        <f>IF(OR(HI$165&lt;=EOMONTH($E147,$R147*(1-$O147)),HI$165&gt;EOMONTH($E147,$P147*12*(1-$O147)+$Q147*12*$O147+$R147*(1-$O147))),0,IF($X147="NNN",SUM(Expenses!HG$20:HG$24)*$F147,IF($X147="FSG",0,IF($X147="MG",SUMPRODUCT(Expenses!HG$20:HG$24,$Z147:$Z151)*$F147,MAX((Expenses!HG$20-$AB147/12)*$AA147*$F147,0)+MAX((Expenses!HG$21-$AB148/12)*$AA148*$F147,0)+MAX((Expenses!HG$22-$AB149/12)*$AA149*$F147,0)+MAX((Expenses!HG$23-$AB150/12)*$AA150*$F147,0)+MAX((Expenses!HG$24-$AB151/12)*$AA151*$F147,0)))))</f>
        <v>216.54297481433625</v>
      </c>
      <c r="HJ318" s="154">
        <f>IF(OR(HJ$165&lt;=EOMONTH($E147,$R147*(1-$O147)),HJ$165&gt;EOMONTH($E147,$P147*12*(1-$O147)+$Q147*12*$O147+$R147*(1-$O147))),0,IF($X147="NNN",SUM(Expenses!HH$20:HH$24)*$F147,IF($X147="FSG",0,IF($X147="MG",SUMPRODUCT(Expenses!HH$20:HH$24,$Z147:$Z151)*$F147,MAX((Expenses!HH$20-$AB147/12)*$AA147*$F147,0)+MAX((Expenses!HH$21-$AB148/12)*$AA148*$F147,0)+MAX((Expenses!HH$22-$AB149/12)*$AA149*$F147,0)+MAX((Expenses!HH$23-$AB150/12)*$AA150*$F147,0)+MAX((Expenses!HH$24-$AB151/12)*$AA151*$F147,0)))))</f>
        <v>216.92684622291571</v>
      </c>
      <c r="HK318" s="154">
        <f>IF(OR(HK$165&lt;=EOMONTH($E147,$R147*(1-$O147)),HK$165&gt;EOMONTH($E147,$P147*12*(1-$O147)+$Q147*12*$O147+$R147*(1-$O147))),0,IF($X147="NNN",SUM(Expenses!HI$20:HI$24)*$F147,IF($X147="FSG",0,IF($X147="MG",SUMPRODUCT(Expenses!HI$20:HI$24,$Z147:$Z151)*$F147,MAX((Expenses!HI$20-$AB147/12)*$AA147*$F147,0)+MAX((Expenses!HI$21-$AB148/12)*$AA148*$F147,0)+MAX((Expenses!HI$22-$AB149/12)*$AA149*$F147,0)+MAX((Expenses!HI$23-$AB150/12)*$AA150*$F147,0)+MAX((Expenses!HI$24-$AB151/12)*$AA151*$F147,0)))))</f>
        <v>217.31166436194664</v>
      </c>
      <c r="HL318" s="154">
        <f>IF(OR(HL$165&lt;=EOMONTH($E147,$R147*(1-$O147)),HL$165&gt;EOMONTH($E147,$P147*12*(1-$O147)+$Q147*12*$O147+$R147*(1-$O147))),0,IF($X147="NNN",SUM(Expenses!HJ$20:HJ$24)*$F147,IF($X147="FSG",0,IF($X147="MG",SUMPRODUCT(Expenses!HJ$20:HJ$24,$Z147:$Z151)*$F147,MAX((Expenses!HJ$20-$AB147/12)*$AA147*$F147,0)+MAX((Expenses!HJ$21-$AB148/12)*$AA148*$F147,0)+MAX((Expenses!HJ$22-$AB149/12)*$AA149*$F147,0)+MAX((Expenses!HJ$23-$AB150/12)*$AA150*$F147,0)+MAX((Expenses!HJ$24-$AB151/12)*$AA151*$F147,0)))))</f>
        <v>219.52426315988524</v>
      </c>
      <c r="HM318" s="154">
        <f>IF(OR(HM$165&lt;=EOMONTH($E147,$R147*(1-$O147)),HM$165&gt;EOMONTH($E147,$P147*12*(1-$O147)+$Q147*12*$O147+$R147*(1-$O147))),0,IF($X147="NNN",SUM(Expenses!HK$20:HK$24)*$F147,IF($X147="FSG",0,IF($X147="MG",SUMPRODUCT(Expenses!HK$20:HK$24,$Z147:$Z151)*$F147,MAX((Expenses!HK$20-$AB147/12)*$AA147*$F147,0)+MAX((Expenses!HK$21-$AB148/12)*$AA148*$F147,0)+MAX((Expenses!HK$22-$AB149/12)*$AA149*$F147,0)+MAX((Expenses!HK$23-$AB150/12)*$AA150*$F147,0)+MAX((Expenses!HK$24-$AB151/12)*$AA151*$F147,0)))))</f>
        <v>219.91098177025555</v>
      </c>
      <c r="HN318" s="154">
        <f>IF(OR(HN$165&lt;=EOMONTH($E147,$R147*(1-$O147)),HN$165&gt;EOMONTH($E147,$P147*12*(1-$O147)+$Q147*12*$O147+$R147*(1-$O147))),0,IF($X147="NNN",SUM(Expenses!HL$20:HL$24)*$F147,IF($X147="FSG",0,IF($X147="MG",SUMPRODUCT(Expenses!HL$20:HL$24,$Z147:$Z151)*$F147,MAX((Expenses!HL$20-$AB147/12)*$AA147*$F147,0)+MAX((Expenses!HL$21-$AB148/12)*$AA148*$F147,0)+MAX((Expenses!HL$22-$AB149/12)*$AA149*$F147,0)+MAX((Expenses!HL$23-$AB150/12)*$AA150*$F147,0)+MAX((Expenses!HL$24-$AB151/12)*$AA151*$F147,0)))))</f>
        <v>220.29865413304506</v>
      </c>
      <c r="HO318" s="154">
        <f>IF(OR(HO$165&lt;=EOMONTH($E147,$R147*(1-$O147)),HO$165&gt;EOMONTH($E147,$P147*12*(1-$O147)+$Q147*12*$O147+$R147*(1-$O147))),0,IF($X147="NNN",SUM(Expenses!HM$20:HM$24)*$F147,IF($X147="FSG",0,IF($X147="MG",SUMPRODUCT(Expenses!HM$20:HM$24,$Z147:$Z151)*$F147,MAX((Expenses!HM$20-$AB147/12)*$AA147*$F147,0)+MAX((Expenses!HM$21-$AB148/12)*$AA148*$F147,0)+MAX((Expenses!HM$22-$AB149/12)*$AA149*$F147,0)+MAX((Expenses!HM$23-$AB150/12)*$AA150*$F147,0)+MAX((Expenses!HM$24-$AB151/12)*$AA151*$F147,0)))))</f>
        <v>220.68728260046444</v>
      </c>
      <c r="HP318" s="154">
        <f>IF(OR(HP$165&lt;=EOMONTH($E147,$R147*(1-$O147)),HP$165&gt;EOMONTH($E147,$P147*12*(1-$O147)+$Q147*12*$O147+$R147*(1-$O147))),0,IF($X147="NNN",SUM(Expenses!HN$20:HN$24)*$F147,IF($X147="FSG",0,IF($X147="MG",SUMPRODUCT(Expenses!HN$20:HN$24,$Z147:$Z151)*$F147,MAX((Expenses!HN$20-$AB147/12)*$AA147*$F147,0)+MAX((Expenses!HN$21-$AB148/12)*$AA148*$F147,0)+MAX((Expenses!HN$22-$AB149/12)*$AA149*$F147,0)+MAX((Expenses!HN$23-$AB150/12)*$AA150*$F147,0)+MAX((Expenses!HN$24-$AB151/12)*$AA151*$F147,0)))))</f>
        <v>221.0768695305257</v>
      </c>
      <c r="HQ318" s="154">
        <f>IF(OR(HQ$165&lt;=EOMONTH($E147,$R147*(1-$O147)),HQ$165&gt;EOMONTH($E147,$P147*12*(1-$O147)+$Q147*12*$O147+$R147*(1-$O147))),0,IF($X147="NNN",SUM(Expenses!HO$20:HO$24)*$F147,IF($X147="FSG",0,IF($X147="MG",SUMPRODUCT(Expenses!HO$20:HO$24,$Z147:$Z151)*$F147,MAX((Expenses!HO$20-$AB147/12)*$AA147*$F147,0)+MAX((Expenses!HO$21-$AB148/12)*$AA148*$F147,0)+MAX((Expenses!HO$22-$AB149/12)*$AA149*$F147,0)+MAX((Expenses!HO$23-$AB150/12)*$AA150*$F147,0)+MAX((Expenses!HO$24-$AB151/12)*$AA151*$F147,0)))))</f>
        <v>221.46741728705624</v>
      </c>
      <c r="HR318" s="154">
        <f>IF(OR(HR$165&lt;=EOMONTH($E147,$R147*(1-$O147)),HR$165&gt;EOMONTH($E147,$P147*12*(1-$O147)+$Q147*12*$O147+$R147*(1-$O147))),0,IF($X147="NNN",SUM(Expenses!HP$20:HP$24)*$F147,IF($X147="FSG",0,IF($X147="MG",SUMPRODUCT(Expenses!HP$20:HP$24,$Z147:$Z151)*$F147,MAX((Expenses!HP$20-$AB147/12)*$AA147*$F147,0)+MAX((Expenses!HP$21-$AB148/12)*$AA148*$F147,0)+MAX((Expenses!HP$22-$AB149/12)*$AA149*$F147,0)+MAX((Expenses!HP$23-$AB150/12)*$AA150*$F147,0)+MAX((Expenses!HP$24-$AB151/12)*$AA151*$F147,0)))))</f>
        <v>221.85892823971332</v>
      </c>
      <c r="HS318" s="154">
        <f>IF(OR(HS$165&lt;=EOMONTH($E147,$R147*(1-$O147)),HS$165&gt;EOMONTH($E147,$P147*12*(1-$O147)+$Q147*12*$O147+$R147*(1-$O147))),0,IF($X147="NNN",SUM(Expenses!HQ$20:HQ$24)*$F147,IF($X147="FSG",0,IF($X147="MG",SUMPRODUCT(Expenses!HQ$20:HQ$24,$Z147:$Z151)*$F147,MAX((Expenses!HQ$20-$AB147/12)*$AA147*$F147,0)+MAX((Expenses!HQ$21-$AB148/12)*$AA148*$F147,0)+MAX((Expenses!HQ$22-$AB149/12)*$AA149*$F147,0)+MAX((Expenses!HQ$23-$AB150/12)*$AA150*$F147,0)+MAX((Expenses!HQ$24-$AB151/12)*$AA151*$F147,0)))))</f>
        <v>222.25140476399847</v>
      </c>
      <c r="HT318" s="154">
        <f>IF(OR(HT$165&lt;=EOMONTH($E147,$R147*(1-$O147)),HT$165&gt;EOMONTH($E147,$P147*12*(1-$O147)+$Q147*12*$O147+$R147*(1-$O147))),0,IF($X147="NNN",SUM(Expenses!HR$20:HR$24)*$F147,IF($X147="FSG",0,IF($X147="MG",SUMPRODUCT(Expenses!HR$20:HR$24,$Z147:$Z151)*$F147,MAX((Expenses!HR$20-$AB147/12)*$AA147*$F147,0)+MAX((Expenses!HR$21-$AB148/12)*$AA148*$F147,0)+MAX((Expenses!HR$22-$AB149/12)*$AA149*$F147,0)+MAX((Expenses!HR$23-$AB150/12)*$AA150*$F147,0)+MAX((Expenses!HR$24-$AB151/12)*$AA151*$F147,0)))))</f>
        <v>222.64484924127183</v>
      </c>
      <c r="HU318" s="154">
        <f>IF(OR(HU$165&lt;=EOMONTH($E147,$R147*(1-$O147)),HU$165&gt;EOMONTH($E147,$P147*12*(1-$O147)+$Q147*12*$O147+$R147*(1-$O147))),0,IF($X147="NNN",SUM(Expenses!HS$20:HS$24)*$F147,IF($X147="FSG",0,IF($X147="MG",SUMPRODUCT(Expenses!HS$20:HS$24,$Z147:$Z151)*$F147,MAX((Expenses!HS$20-$AB147/12)*$AA147*$F147,0)+MAX((Expenses!HS$21-$AB148/12)*$AA148*$F147,0)+MAX((Expenses!HS$22-$AB149/12)*$AA149*$F147,0)+MAX((Expenses!HS$23-$AB150/12)*$AA150*$F147,0)+MAX((Expenses!HS$24-$AB151/12)*$AA151*$F147,0)))))</f>
        <v>223.03926405876658</v>
      </c>
      <c r="HV318" s="154">
        <f>IF(OR(HV$165&lt;=EOMONTH($E147,$R147*(1-$O147)),HV$165&gt;EOMONTH($E147,$P147*12*(1-$O147)+$Q147*12*$O147+$R147*(1-$O147))),0,IF($X147="NNN",SUM(Expenses!HT$20:HT$24)*$F147,IF($X147="FSG",0,IF($X147="MG",SUMPRODUCT(Expenses!HT$20:HT$24,$Z147:$Z151)*$F147,MAX((Expenses!HT$20-$AB147/12)*$AA147*$F147,0)+MAX((Expenses!HT$21-$AB148/12)*$AA148*$F147,0)+MAX((Expenses!HT$22-$AB149/12)*$AA149*$F147,0)+MAX((Expenses!HT$23-$AB150/12)*$AA150*$F147,0)+MAX((Expenses!HT$24-$AB151/12)*$AA151*$F147,0)))))</f>
        <v>223.43465160960341</v>
      </c>
      <c r="HW318" s="154">
        <f>IF(OR(HW$165&lt;=EOMONTH($E147,$R147*(1-$O147)),HW$165&gt;EOMONTH($E147,$P147*12*(1-$O147)+$Q147*12*$O147+$R147*(1-$O147))),0,IF($X147="NNN",SUM(Expenses!HU$20:HU$24)*$F147,IF($X147="FSG",0,IF($X147="MG",SUMPRODUCT(Expenses!HU$20:HU$24,$Z147:$Z151)*$F147,MAX((Expenses!HU$20-$AB147/12)*$AA147*$F147,0)+MAX((Expenses!HU$21-$AB148/12)*$AA148*$F147,0)+MAX((Expenses!HU$22-$AB149/12)*$AA149*$F147,0)+MAX((Expenses!HU$23-$AB150/12)*$AA150*$F147,0)+MAX((Expenses!HU$24-$AB151/12)*$AA151*$F147,0)))))</f>
        <v>223.83101429280526</v>
      </c>
      <c r="HX318" s="154">
        <f>IF(OR(HX$165&lt;=EOMONTH($E147,$R147*(1-$O147)),HX$165&gt;EOMONTH($E147,$P147*12*(1-$O147)+$Q147*12*$O147+$R147*(1-$O147))),0,IF($X147="NNN",SUM(Expenses!HV$20:HV$24)*$F147,IF($X147="FSG",0,IF($X147="MG",SUMPRODUCT(Expenses!HV$20:HV$24,$Z147:$Z151)*$F147,MAX((Expenses!HV$20-$AB147/12)*$AA147*$F147,0)+MAX((Expenses!HV$21-$AB148/12)*$AA148*$F147,0)+MAX((Expenses!HV$22-$AB149/12)*$AA149*$F147,0)+MAX((Expenses!HV$23-$AB150/12)*$AA150*$F147,0)+MAX((Expenses!HV$24-$AB151/12)*$AA151*$F147,0)))))</f>
        <v>226.10999105468196</v>
      </c>
      <c r="HY318" s="154">
        <f>IF(OR(HY$165&lt;=EOMONTH($E147,$R147*(1-$O147)),HY$165&gt;EOMONTH($E147,$P147*12*(1-$O147)+$Q147*12*$O147+$R147*(1-$O147))),0,IF($X147="NNN",SUM(Expenses!HW$20:HW$24)*$F147,IF($X147="FSG",0,IF($X147="MG",SUMPRODUCT(Expenses!HW$20:HW$24,$Z147:$Z151)*$F147,MAX((Expenses!HW$20-$AB147/12)*$AA147*$F147,0)+MAX((Expenses!HW$21-$AB148/12)*$AA148*$F147,0)+MAX((Expenses!HW$22-$AB149/12)*$AA149*$F147,0)+MAX((Expenses!HW$23-$AB150/12)*$AA150*$F147,0)+MAX((Expenses!HW$24-$AB151/12)*$AA151*$F147,0)))))</f>
        <v>226.50831122336339</v>
      </c>
      <c r="HZ318" s="154">
        <f>IF(OR(HZ$165&lt;=EOMONTH($E147,$R147*(1-$O147)),HZ$165&gt;EOMONTH($E147,$P147*12*(1-$O147)+$Q147*12*$O147+$R147*(1-$O147))),0,IF($X147="NNN",SUM(Expenses!HX$20:HX$24)*$F147,IF($X147="FSG",0,IF($X147="MG",SUMPRODUCT(Expenses!HX$20:HX$24,$Z147:$Z151)*$F147,MAX((Expenses!HX$20-$AB147/12)*$AA147*$F147,0)+MAX((Expenses!HX$21-$AB148/12)*$AA148*$F147,0)+MAX((Expenses!HX$22-$AB149/12)*$AA149*$F147,0)+MAX((Expenses!HX$23-$AB150/12)*$AA150*$F147,0)+MAX((Expenses!HX$24-$AB151/12)*$AA151*$F147,0)))))</f>
        <v>226.90761375703656</v>
      </c>
      <c r="IA318" s="154">
        <f>IF(OR(IA$165&lt;=EOMONTH($E147,$R147*(1-$O147)),IA$165&gt;EOMONTH($E147,$P147*12*(1-$O147)+$Q147*12*$O147+$R147*(1-$O147))),0,IF($X147="NNN",SUM(Expenses!HY$20:HY$24)*$F147,IF($X147="FSG",0,IF($X147="MG",SUMPRODUCT(Expenses!HY$20:HY$24,$Z147:$Z151)*$F147,MAX((Expenses!HY$20-$AB147/12)*$AA147*$F147,0)+MAX((Expenses!HY$21-$AB148/12)*$AA148*$F147,0)+MAX((Expenses!HY$22-$AB149/12)*$AA149*$F147,0)+MAX((Expenses!HY$23-$AB150/12)*$AA150*$F147,0)+MAX((Expenses!HY$24-$AB151/12)*$AA151*$F147,0)))))</f>
        <v>227.30790107847852</v>
      </c>
      <c r="IB318" s="154">
        <f>IF(OR(IB$165&lt;=EOMONTH($E147,$R147*(1-$O147)),IB$165&gt;EOMONTH($E147,$P147*12*(1-$O147)+$Q147*12*$O147+$R147*(1-$O147))),0,IF($X147="NNN",SUM(Expenses!HZ$20:HZ$24)*$F147,IF($X147="FSG",0,IF($X147="MG",SUMPRODUCT(Expenses!HZ$20:HZ$24,$Z147:$Z151)*$F147,MAX((Expenses!HZ$20-$AB147/12)*$AA147*$F147,0)+MAX((Expenses!HZ$21-$AB148/12)*$AA148*$F147,0)+MAX((Expenses!HZ$22-$AB149/12)*$AA149*$F147,0)+MAX((Expenses!HZ$23-$AB150/12)*$AA150*$F147,0)+MAX((Expenses!HZ$24-$AB151/12)*$AA151*$F147,0)))))</f>
        <v>227.70917561644157</v>
      </c>
      <c r="IC318" s="154">
        <f>IF(OR(IC$165&lt;=EOMONTH($E147,$R147*(1-$O147)),IC$165&gt;EOMONTH($E147,$P147*12*(1-$O147)+$Q147*12*$O147+$R147*(1-$O147))),0,IF($X147="NNN",SUM(Expenses!IA$20:IA$24)*$F147,IF($X147="FSG",0,IF($X147="MG",SUMPRODUCT(Expenses!IA$20:IA$24,$Z147:$Z151)*$F147,MAX((Expenses!IA$20-$AB147/12)*$AA147*$F147,0)+MAX((Expenses!IA$21-$AB148/12)*$AA148*$F147,0)+MAX((Expenses!IA$22-$AB149/12)*$AA149*$F147,0)+MAX((Expenses!IA$23-$AB150/12)*$AA150*$F147,0)+MAX((Expenses!IA$24-$AB151/12)*$AA151*$F147,0)))))</f>
        <v>228.11143980566803</v>
      </c>
      <c r="ID318" s="154">
        <f>IF(OR(ID$165&lt;=EOMONTH($E147,$R147*(1-$O147)),ID$165&gt;EOMONTH($E147,$P147*12*(1-$O147)+$Q147*12*$O147+$R147*(1-$O147))),0,IF($X147="NNN",SUM(Expenses!IB$20:IB$24)*$F147,IF($X147="FSG",0,IF($X147="MG",SUMPRODUCT(Expenses!IB$20:IB$24,$Z147:$Z151)*$F147,MAX((Expenses!IB$20-$AB147/12)*$AA147*$F147,0)+MAX((Expenses!IB$21-$AB148/12)*$AA148*$F147,0)+MAX((Expenses!IB$22-$AB149/12)*$AA149*$F147,0)+MAX((Expenses!IB$23-$AB150/12)*$AA150*$F147,0)+MAX((Expenses!IB$24-$AB151/12)*$AA151*$F147,0)))))</f>
        <v>228.51469608690485</v>
      </c>
      <c r="IE318" s="154">
        <f>IF(OR(IE$165&lt;=EOMONTH($E147,$R147*(1-$O147)),IE$165&gt;EOMONTH($E147,$P147*12*(1-$O147)+$Q147*12*$O147+$R147*(1-$O147))),0,IF($X147="NNN",SUM(Expenses!IC$20:IC$24)*$F147,IF($X147="FSG",0,IF($X147="MG",SUMPRODUCT(Expenses!IC$20:IC$24,$Z147:$Z151)*$F147,MAX((Expenses!IC$20-$AB147/12)*$AA147*$F147,0)+MAX((Expenses!IC$21-$AB148/12)*$AA148*$F147,0)+MAX((Expenses!IC$22-$AB149/12)*$AA149*$F147,0)+MAX((Expenses!IC$23-$AB150/12)*$AA150*$F147,0)+MAX((Expenses!IC$24-$AB151/12)*$AA151*$F147,0)))))</f>
        <v>228.91894690691856</v>
      </c>
      <c r="IF318" s="154">
        <f>IF(OR(IF$165&lt;=EOMONTH($E147,$R147*(1-$O147)),IF$165&gt;EOMONTH($E147,$P147*12*(1-$O147)+$Q147*12*$O147+$R147*(1-$O147))),0,IF($X147="NNN",SUM(Expenses!ID$20:ID$24)*$F147,IF($X147="FSG",0,IF($X147="MG",SUMPRODUCT(Expenses!ID$20:ID$24,$Z147:$Z151)*$F147,MAX((Expenses!ID$20-$AB147/12)*$AA147*$F147,0)+MAX((Expenses!ID$21-$AB148/12)*$AA148*$F147,0)+MAX((Expenses!ID$22-$AB149/12)*$AA149*$F147,0)+MAX((Expenses!ID$23-$AB150/12)*$AA150*$F147,0)+MAX((Expenses!ID$24-$AB151/12)*$AA151*$F147,0)))))</f>
        <v>229.32419471851011</v>
      </c>
      <c r="IG318" s="154">
        <f>IF(OR(IG$165&lt;=EOMONTH($E147,$R147*(1-$O147)),IG$165&gt;EOMONTH($E147,$P147*12*(1-$O147)+$Q147*12*$O147+$R147*(1-$O147))),0,IF($X147="NNN",SUM(Expenses!IE$20:IE$24)*$F147,IF($X147="FSG",0,IF($X147="MG",SUMPRODUCT(Expenses!IE$20:IE$24,$Z147:$Z151)*$F147,MAX((Expenses!IE$20-$AB147/12)*$AA147*$F147,0)+MAX((Expenses!IE$21-$AB148/12)*$AA148*$F147,0)+MAX((Expenses!IE$22-$AB149/12)*$AA149*$F147,0)+MAX((Expenses!IE$23-$AB150/12)*$AA150*$F147,0)+MAX((Expenses!IE$24-$AB151/12)*$AA151*$F147,0)))))</f>
        <v>229.73044198052969</v>
      </c>
      <c r="IH318" s="154">
        <f>IF(OR(IH$165&lt;=EOMONTH($E147,$R147*(1-$O147)),IH$165&gt;EOMONTH($E147,$P147*12*(1-$O147)+$Q147*12*$O147+$R147*(1-$O147))),0,IF($X147="NNN",SUM(Expenses!IF$20:IF$24)*$F147,IF($X147="FSG",0,IF($X147="MG",SUMPRODUCT(Expenses!IF$20:IF$24,$Z147:$Z151)*$F147,MAX((Expenses!IF$20-$AB147/12)*$AA147*$F147,0)+MAX((Expenses!IF$21-$AB148/12)*$AA148*$F147,0)+MAX((Expenses!IF$22-$AB149/12)*$AA149*$F147,0)+MAX((Expenses!IF$23-$AB150/12)*$AA150*$F147,0)+MAX((Expenses!IF$24-$AB151/12)*$AA151*$F147,0)))))</f>
        <v>230.13769115789165</v>
      </c>
      <c r="II318" s="154">
        <f>IF(OR(II$165&lt;=EOMONTH($E147,$R147*(1-$O147)),II$165&gt;EOMONTH($E147,$P147*12*(1-$O147)+$Q147*12*$O147+$R147*(1-$O147))),0,IF($X147="NNN",SUM(Expenses!IG$20:IG$24)*$F147,IF($X147="FSG",0,IF($X147="MG",SUMPRODUCT(Expenses!IG$20:IG$24,$Z147:$Z151)*$F147,MAX((Expenses!IG$20-$AB147/12)*$AA147*$F147,0)+MAX((Expenses!IG$21-$AB148/12)*$AA148*$F147,0)+MAX((Expenses!IG$22-$AB149/12)*$AA149*$F147,0)+MAX((Expenses!IG$23-$AB150/12)*$AA150*$F147,0)+MAX((Expenses!IG$24-$AB151/12)*$AA151*$F147,0)))))</f>
        <v>230.54594472158951</v>
      </c>
      <c r="IJ318" s="154">
        <f>IF(OR(IJ$165&lt;=EOMONTH($E147,$R147*(1-$O147)),IJ$165&gt;EOMONTH($E147,$P147*12*(1-$O147)+$Q147*12*$O147+$R147*(1-$O147))),0,IF($X147="NNN",SUM(Expenses!IH$20:IH$24)*$F147,IF($X147="FSG",0,IF($X147="MG",SUMPRODUCT(Expenses!IH$20:IH$24,$Z147:$Z151)*$F147,MAX((Expenses!IH$20-$AB147/12)*$AA147*$F147,0)+MAX((Expenses!IH$21-$AB148/12)*$AA148*$F147,0)+MAX((Expenses!IH$22-$AB149/12)*$AA149*$F147,0)+MAX((Expenses!IH$23-$AB150/12)*$AA150*$F147,0)+MAX((Expenses!IH$24-$AB151/12)*$AA151*$F147,0)))))</f>
        <v>232.89329078632255</v>
      </c>
      <c r="IK318" s="154">
        <f>IF(OR(IK$165&lt;=EOMONTH($E147,$R147*(1-$O147)),IK$165&gt;EOMONTH($E147,$P147*12*(1-$O147)+$Q147*12*$O147+$R147*(1-$O147))),0,IF($X147="NNN",SUM(Expenses!II$20:II$24)*$F147,IF($X147="FSG",0,IF($X147="MG",SUMPRODUCT(Expenses!II$20:II$24,$Z147:$Z151)*$F147,MAX((Expenses!II$20-$AB147/12)*$AA147*$F147,0)+MAX((Expenses!II$21-$AB148/12)*$AA148*$F147,0)+MAX((Expenses!II$22-$AB149/12)*$AA149*$F147,0)+MAX((Expenses!II$23-$AB150/12)*$AA150*$F147,0)+MAX((Expenses!II$24-$AB151/12)*$AA151*$F147,0)))))</f>
        <v>233.30356056006443</v>
      </c>
      <c r="IL318" s="154">
        <f>IF(OR(IL$165&lt;=EOMONTH($E147,$R147*(1-$O147)),IL$165&gt;EOMONTH($E147,$P147*12*(1-$O147)+$Q147*12*$O147+$R147*(1-$O147))),0,IF($X147="NNN",SUM(Expenses!IJ$20:IJ$24)*$F147,IF($X147="FSG",0,IF($X147="MG",SUMPRODUCT(Expenses!IJ$20:IJ$24,$Z147:$Z151)*$F147,MAX((Expenses!IJ$20-$AB147/12)*$AA147*$F147,0)+MAX((Expenses!IJ$21-$AB148/12)*$AA148*$F147,0)+MAX((Expenses!IJ$22-$AB149/12)*$AA149*$F147,0)+MAX((Expenses!IJ$23-$AB150/12)*$AA150*$F147,0)+MAX((Expenses!IJ$24-$AB151/12)*$AA151*$F147,0)))))</f>
        <v>233.71484216974778</v>
      </c>
      <c r="IM318" s="154">
        <f>IF(OR(IM$165&lt;=EOMONTH($E147,$R147*(1-$O147)),IM$165&gt;EOMONTH($E147,$P147*12*(1-$O147)+$Q147*12*$O147+$R147*(1-$O147))),0,IF($X147="NNN",SUM(Expenses!IK$20:IK$24)*$F147,IF($X147="FSG",0,IF($X147="MG",SUMPRODUCT(Expenses!IK$20:IK$24,$Z147:$Z151)*$F147,MAX((Expenses!IK$20-$AB147/12)*$AA147*$F147,0)+MAX((Expenses!IK$21-$AB148/12)*$AA148*$F147,0)+MAX((Expenses!IK$22-$AB149/12)*$AA149*$F147,0)+MAX((Expenses!IK$23-$AB150/12)*$AA150*$F147,0)+MAX((Expenses!IK$24-$AB151/12)*$AA151*$F147,0)))))</f>
        <v>234.12713811083299</v>
      </c>
      <c r="IN318" s="154">
        <f>IF(OR(IN$165&lt;=EOMONTH($E147,$R147*(1-$O147)),IN$165&gt;EOMONTH($E147,$P147*12*(1-$O147)+$Q147*12*$O147+$R147*(1-$O147))),0,IF($X147="NNN",SUM(Expenses!IL$20:IL$24)*$F147,IF($X147="FSG",0,IF($X147="MG",SUMPRODUCT(Expenses!IL$20:IL$24,$Z147:$Z151)*$F147,MAX((Expenses!IL$20-$AB147/12)*$AA147*$F147,0)+MAX((Expenses!IL$21-$AB148/12)*$AA148*$F147,0)+MAX((Expenses!IL$22-$AB149/12)*$AA149*$F147,0)+MAX((Expenses!IL$23-$AB150/12)*$AA150*$F147,0)+MAX((Expenses!IL$24-$AB151/12)*$AA151*$F147,0)))))</f>
        <v>234.54045088493496</v>
      </c>
      <c r="IO318" s="154">
        <f>IF(OR(IO$165&lt;=EOMONTH($E147,$R147*(1-$O147)),IO$165&gt;EOMONTH($E147,$P147*12*(1-$O147)+$Q147*12*$O147+$R147*(1-$O147))),0,IF($X147="NNN",SUM(Expenses!IM$20:IM$24)*$F147,IF($X147="FSG",0,IF($X147="MG",SUMPRODUCT(Expenses!IM$20:IM$24,$Z147:$Z151)*$F147,MAX((Expenses!IM$20-$AB147/12)*$AA147*$F147,0)+MAX((Expenses!IM$21-$AB148/12)*$AA148*$F147,0)+MAX((Expenses!IM$22-$AB149/12)*$AA149*$F147,0)+MAX((Expenses!IM$23-$AB150/12)*$AA150*$F147,0)+MAX((Expenses!IM$24-$AB151/12)*$AA151*$F147,0)))))</f>
        <v>234.95478299983822</v>
      </c>
      <c r="IP318" s="154">
        <f>IF(OR(IP$165&lt;=EOMONTH($E147,$R147*(1-$O147)),IP$165&gt;EOMONTH($E147,$P147*12*(1-$O147)+$Q147*12*$O147+$R147*(1-$O147))),0,IF($X147="NNN",SUM(Expenses!IN$20:IN$24)*$F147,IF($X147="FSG",0,IF($X147="MG",SUMPRODUCT(Expenses!IN$20:IN$24,$Z147:$Z151)*$F147,MAX((Expenses!IN$20-$AB147/12)*$AA147*$F147,0)+MAX((Expenses!IN$21-$AB148/12)*$AA148*$F147,0)+MAX((Expenses!IN$22-$AB149/12)*$AA149*$F147,0)+MAX((Expenses!IN$23-$AB150/12)*$AA150*$F147,0)+MAX((Expenses!IN$24-$AB151/12)*$AA151*$F147,0)))))</f>
        <v>235.37013696951212</v>
      </c>
      <c r="IQ318" s="154">
        <f>IF(OR(IQ$165&lt;=EOMONTH($E147,$R147*(1-$O147)),IQ$165&gt;EOMONTH($E147,$P147*12*(1-$O147)+$Q147*12*$O147+$R147*(1-$O147))),0,IF($X147="NNN",SUM(Expenses!IO$20:IO$24)*$F147,IF($X147="FSG",0,IF($X147="MG",SUMPRODUCT(Expenses!IO$20:IO$24,$Z147:$Z151)*$F147,MAX((Expenses!IO$20-$AB147/12)*$AA147*$F147,0)+MAX((Expenses!IO$21-$AB148/12)*$AA148*$F147,0)+MAX((Expenses!IO$22-$AB149/12)*$AA149*$F147,0)+MAX((Expenses!IO$23-$AB150/12)*$AA150*$F147,0)+MAX((Expenses!IO$24-$AB151/12)*$AA151*$F147,0)))))</f>
        <v>235.78651531412623</v>
      </c>
      <c r="IR318" s="154">
        <f>IF(OR(IR$165&lt;=EOMONTH($E147,$R147*(1-$O147)),IR$165&gt;EOMONTH($E147,$P147*12*(1-$O147)+$Q147*12*$O147+$R147*(1-$O147))),0,IF($X147="NNN",SUM(Expenses!IP$20:IP$24)*$F147,IF($X147="FSG",0,IF($X147="MG",SUMPRODUCT(Expenses!IP$20:IP$24,$Z147:$Z151)*$F147,MAX((Expenses!IP$20-$AB147/12)*$AA147*$F147,0)+MAX((Expenses!IP$21-$AB148/12)*$AA148*$F147,0)+MAX((Expenses!IP$22-$AB149/12)*$AA149*$F147,0)+MAX((Expenses!IP$23-$AB150/12)*$AA150*$F147,0)+MAX((Expenses!IP$24-$AB151/12)*$AA151*$F147,0)))))</f>
        <v>236.20392056006554</v>
      </c>
      <c r="IS318" s="154">
        <f>IF(OR(IS$165&lt;=EOMONTH($E147,$R147*(1-$O147)),IS$165&gt;EOMONTH($E147,$P147*12*(1-$O147)+$Q147*12*$O147+$R147*(1-$O147))),0,IF($X147="NNN",SUM(Expenses!IQ$20:IQ$24)*$F147,IF($X147="FSG",0,IF($X147="MG",SUMPRODUCT(Expenses!IQ$20:IQ$24,$Z147:$Z151)*$F147,MAX((Expenses!IQ$20-$AB147/12)*$AA147*$F147,0)+MAX((Expenses!IQ$21-$AB148/12)*$AA148*$F147,0)+MAX((Expenses!IQ$22-$AB149/12)*$AA149*$F147,0)+MAX((Expenses!IQ$23-$AB150/12)*$AA150*$F147,0)+MAX((Expenses!IQ$24-$AB151/12)*$AA151*$F147,0)))))</f>
        <v>236.6223552399457</v>
      </c>
      <c r="IT318" s="154">
        <f>IF(OR(IT$165&lt;=EOMONTH($E147,$R147*(1-$O147)),IT$165&gt;EOMONTH($E147,$P147*12*(1-$O147)+$Q147*12*$O147+$R147*(1-$O147))),0,IF($X147="NNN",SUM(Expenses!IR$20:IR$24)*$F147,IF($X147="FSG",0,IF($X147="MG",SUMPRODUCT(Expenses!IR$20:IR$24,$Z147:$Z151)*$F147,MAX((Expenses!IR$20-$AB147/12)*$AA147*$F147,0)+MAX((Expenses!IR$21-$AB148/12)*$AA148*$F147,0)+MAX((Expenses!IR$22-$AB149/12)*$AA149*$F147,0)+MAX((Expenses!IR$23-$AB150/12)*$AA150*$F147,0)+MAX((Expenses!IR$24-$AB151/12)*$AA151*$F147,0)))))</f>
        <v>237.04182189262852</v>
      </c>
      <c r="IU318" s="154">
        <f>IF(OR(IU$165&lt;=EOMONTH($E147,$R147*(1-$O147)),IU$165&gt;EOMONTH($E147,$P147*12*(1-$O147)+$Q147*12*$O147+$R147*(1-$O147))),0,IF($X147="NNN",SUM(Expenses!IS$20:IS$24)*$F147,IF($X147="FSG",0,IF($X147="MG",SUMPRODUCT(Expenses!IS$20:IS$24,$Z147:$Z151)*$F147,MAX((Expenses!IS$20-$AB147/12)*$AA147*$F147,0)+MAX((Expenses!IS$21-$AB148/12)*$AA148*$F147,0)+MAX((Expenses!IS$22-$AB149/12)*$AA149*$F147,0)+MAX((Expenses!IS$23-$AB150/12)*$AA150*$F147,0)+MAX((Expenses!IS$24-$AB151/12)*$AA151*$F147,0)))))</f>
        <v>237.46232306323736</v>
      </c>
      <c r="IV318" s="154">
        <f>IF(OR(IV$165&lt;=EOMONTH($E147,$R147*(1-$O147)),IV$165&gt;EOMONTH($E147,$P147*12*(1-$O147)+$Q147*12*$O147+$R147*(1-$O147))),0,IF($X147="NNN",SUM(Expenses!IT$20:IT$24)*$F147,IF($X147="FSG",0,IF($X147="MG",SUMPRODUCT(Expenses!IT$20:IT$24,$Z147:$Z151)*$F147,MAX((Expenses!IT$20-$AB147/12)*$AA147*$F147,0)+MAX((Expenses!IT$21-$AB148/12)*$AA148*$F147,0)+MAX((Expenses!IT$22-$AB149/12)*$AA149*$F147,0)+MAX((Expenses!IT$23-$AB150/12)*$AA150*$F147,0)+MAX((Expenses!IT$24-$AB151/12)*$AA151*$F147,0)))))</f>
        <v>239.88008950991235</v>
      </c>
      <c r="IW318" s="154">
        <f>IF(OR(IW$165&lt;=EOMONTH($E147,$R147*(1-$O147)),IW$165&gt;EOMONTH($E147,$P147*12*(1-$O147)+$Q147*12*$O147+$R147*(1-$O147))),0,IF($X147="NNN",SUM(Expenses!IU$20:IU$24)*$F147,IF($X147="FSG",0,IF($X147="MG",SUMPRODUCT(Expenses!IU$20:IU$24,$Z147:$Z151)*$F147,MAX((Expenses!IU$20-$AB147/12)*$AA147*$F147,0)+MAX((Expenses!IU$21-$AB148/12)*$AA148*$F147,0)+MAX((Expenses!IU$22-$AB149/12)*$AA149*$F147,0)+MAX((Expenses!IU$23-$AB150/12)*$AA150*$F147,0)+MAX((Expenses!IU$24-$AB151/12)*$AA151*$F147,0)))))</f>
        <v>240.30266737686651</v>
      </c>
      <c r="IX318" s="154">
        <f>IF(OR(IX$165&lt;=EOMONTH($E147,$R147*(1-$O147)),IX$165&gt;EOMONTH($E147,$P147*12*(1-$O147)+$Q147*12*$O147+$R147*(1-$O147))),0,IF($X147="NNN",SUM(Expenses!IV$20:IV$24)*$F147,IF($X147="FSG",0,IF($X147="MG",SUMPRODUCT(Expenses!IV$20:IV$24,$Z147:$Z151)*$F147,MAX((Expenses!IV$20-$AB147/12)*$AA147*$F147,0)+MAX((Expenses!IV$21-$AB148/12)*$AA148*$F147,0)+MAX((Expenses!IV$22-$AB149/12)*$AA149*$F147,0)+MAX((Expenses!IV$23-$AB150/12)*$AA150*$F147,0)+MAX((Expenses!IV$24-$AB151/12)*$AA151*$F147,0)))))</f>
        <v>240.72628743484034</v>
      </c>
      <c r="IY318" s="154">
        <f>IF(OR(IY$165&lt;=EOMONTH($E147,$R147*(1-$O147)),IY$165&gt;EOMONTH($E147,$P147*12*(1-$O147)+$Q147*12*$O147+$R147*(1-$O147))),0,IF($X147="NNN",SUM(Expenses!IW$20:IW$24)*$F147,IF($X147="FSG",0,IF($X147="MG",SUMPRODUCT(Expenses!IW$20:IW$24,$Z147:$Z151)*$F147,MAX((Expenses!IW$20-$AB147/12)*$AA147*$F147,0)+MAX((Expenses!IW$21-$AB148/12)*$AA148*$F147,0)+MAX((Expenses!IW$22-$AB149/12)*$AA149*$F147,0)+MAX((Expenses!IW$23-$AB150/12)*$AA150*$F147,0)+MAX((Expenses!IW$24-$AB151/12)*$AA151*$F147,0)))))</f>
        <v>241.15095225415814</v>
      </c>
      <c r="IZ318" s="154">
        <f>IF(OR(IZ$165&lt;=EOMONTH($E147,$R147*(1-$O147)),IZ$165&gt;EOMONTH($E147,$P147*12*(1-$O147)+$Q147*12*$O147+$R147*(1-$O147))),0,IF($X147="NNN",SUM(Expenses!IX$20:IX$24)*$F147,IF($X147="FSG",0,IF($X147="MG",SUMPRODUCT(Expenses!IX$20:IX$24,$Z147:$Z151)*$F147,MAX((Expenses!IX$20-$AB147/12)*$AA147*$F147,0)+MAX((Expenses!IX$21-$AB148/12)*$AA148*$F147,0)+MAX((Expenses!IX$22-$AB149/12)*$AA149*$F147,0)+MAX((Expenses!IX$23-$AB150/12)*$AA150*$F147,0)+MAX((Expenses!IX$24-$AB151/12)*$AA151*$F147,0)))))</f>
        <v>241.57666441148319</v>
      </c>
      <c r="JA318" s="154">
        <f>IF(OR(JA$165&lt;=EOMONTH($E147,$R147*(1-$O147)),JA$165&gt;EOMONTH($E147,$P147*12*(1-$O147)+$Q147*12*$O147+$R147*(1-$O147))),0,IF($X147="NNN",SUM(Expenses!IY$20:IY$24)*$F147,IF($X147="FSG",0,IF($X147="MG",SUMPRODUCT(Expenses!IY$20:IY$24,$Z147:$Z151)*$F147,MAX((Expenses!IY$20-$AB147/12)*$AA147*$F147,0)+MAX((Expenses!IY$21-$AB148/12)*$AA148*$F147,0)+MAX((Expenses!IY$22-$AB149/12)*$AA149*$F147,0)+MAX((Expenses!IY$23-$AB150/12)*$AA150*$F147,0)+MAX((Expenses!IY$24-$AB151/12)*$AA151*$F147,0)))))</f>
        <v>242.00342648983349</v>
      </c>
      <c r="JB318" s="154">
        <f>IF(OR(JB$165&lt;=EOMONTH($E147,$R147*(1-$O147)),JB$165&gt;EOMONTH($E147,$P147*12*(1-$O147)+$Q147*12*$O147+$R147*(1-$O147))),0,IF($X147="NNN",SUM(Expenses!IZ$20:IZ$24)*$F147,IF($X147="FSG",0,IF($X147="MG",SUMPRODUCT(Expenses!IZ$20:IZ$24,$Z147:$Z151)*$F147,MAX((Expenses!IZ$20-$AB147/12)*$AA147*$F147,0)+MAX((Expenses!IZ$21-$AB148/12)*$AA148*$F147,0)+MAX((Expenses!IZ$22-$AB149/12)*$AA149*$F147,0)+MAX((Expenses!IZ$23-$AB150/12)*$AA150*$F147,0)+MAX((Expenses!IZ$24-$AB151/12)*$AA151*$F147,0)))))</f>
        <v>242.43124107859762</v>
      </c>
      <c r="JC318" s="154">
        <f>IF(OR(JC$165&lt;=EOMONTH($E147,$R147*(1-$O147)),JC$165&gt;EOMONTH($E147,$P147*12*(1-$O147)+$Q147*12*$O147+$R147*(1-$O147))),0,IF($X147="NNN",SUM(Expenses!JA$20:JA$24)*$F147,IF($X147="FSG",0,IF($X147="MG",SUMPRODUCT(Expenses!JA$20:JA$24,$Z147:$Z151)*$F147,MAX((Expenses!JA$20-$AB147/12)*$AA147*$F147,0)+MAX((Expenses!JA$21-$AB148/12)*$AA148*$F147,0)+MAX((Expenses!JA$22-$AB149/12)*$AA149*$F147,0)+MAX((Expenses!JA$23-$AB150/12)*$AA150*$F147,0)+MAX((Expenses!JA$24-$AB151/12)*$AA151*$F147,0)))))</f>
        <v>242.86011077355019</v>
      </c>
      <c r="JD318" s="154">
        <f>IF(OR(JD$165&lt;=EOMONTH($E147,$R147*(1-$O147)),JD$165&gt;EOMONTH($E147,$P147*12*(1-$O147)+$Q147*12*$O147+$R147*(1-$O147))),0,IF($X147="NNN",SUM(Expenses!JB$20:JB$24)*$F147,IF($X147="FSG",0,IF($X147="MG",SUMPRODUCT(Expenses!JB$20:JB$24,$Z147:$Z151)*$F147,MAX((Expenses!JB$20-$AB147/12)*$AA147*$F147,0)+MAX((Expenses!JB$21-$AB148/12)*$AA148*$F147,0)+MAX((Expenses!JB$22-$AB149/12)*$AA149*$F147,0)+MAX((Expenses!JB$23-$AB150/12)*$AA150*$F147,0)+MAX((Expenses!JB$24-$AB151/12)*$AA151*$F147,0)))))</f>
        <v>243.29003817686765</v>
      </c>
      <c r="JE318" s="154">
        <f>IF(OR(JE$165&lt;=EOMONTH($E147,$R147*(1-$O147)),JE$165&gt;EOMONTH($E147,$P147*12*(1-$O147)+$Q147*12*$O147+$R147*(1-$O147))),0,IF($X147="NNN",SUM(Expenses!JC$20:JC$24)*$F147,IF($X147="FSG",0,IF($X147="MG",SUMPRODUCT(Expenses!JC$20:JC$24,$Z147:$Z151)*$F147,MAX((Expenses!JC$20-$AB147/12)*$AA147*$F147,0)+MAX((Expenses!JC$21-$AB148/12)*$AA148*$F147,0)+MAX((Expenses!JC$22-$AB149/12)*$AA149*$F147,0)+MAX((Expenses!JC$23-$AB150/12)*$AA150*$F147,0)+MAX((Expenses!JC$24-$AB151/12)*$AA151*$F147,0)))))</f>
        <v>243.72102589714424</v>
      </c>
      <c r="JF318" s="154">
        <f>IF(OR(JF$165&lt;=EOMONTH($E147,$R147*(1-$O147)),JF$165&gt;EOMONTH($E147,$P147*12*(1-$O147)+$Q147*12*$O147+$R147*(1-$O147))),0,IF($X147="NNN",SUM(Expenses!JD$20:JD$24)*$F147,IF($X147="FSG",0,IF($X147="MG",SUMPRODUCT(Expenses!JD$20:JD$24,$Z147:$Z151)*$F147,MAX((Expenses!JD$20-$AB147/12)*$AA147*$F147,0)+MAX((Expenses!JD$21-$AB148/12)*$AA148*$F147,0)+MAX((Expenses!JD$22-$AB149/12)*$AA149*$F147,0)+MAX((Expenses!JD$23-$AB150/12)*$AA150*$F147,0)+MAX((Expenses!JD$24-$AB151/12)*$AA151*$F147,0)))))</f>
        <v>244.15307654940753</v>
      </c>
      <c r="JG318" s="154">
        <f>IF(OR(JG$165&lt;=EOMONTH($E147,$R147*(1-$O147)),JG$165&gt;EOMONTH($E147,$P147*12*(1-$O147)+$Q147*12*$O147+$R147*(1-$O147))),0,IF($X147="NNN",SUM(Expenses!JE$20:JE$24)*$F147,IF($X147="FSG",0,IF($X147="MG",SUMPRODUCT(Expenses!JE$20:JE$24,$Z147:$Z151)*$F147,MAX((Expenses!JE$20-$AB147/12)*$AA147*$F147,0)+MAX((Expenses!JE$21-$AB148/12)*$AA148*$F147,0)+MAX((Expenses!JE$22-$AB149/12)*$AA149*$F147,0)+MAX((Expenses!JE$23-$AB150/12)*$AA150*$F147,0)+MAX((Expenses!JE$24-$AB151/12)*$AA151*$F147,0)))))</f>
        <v>244.58619275513465</v>
      </c>
      <c r="JH318" s="154">
        <f>IF(OR(JH$165&lt;=EOMONTH($E147,$R147*(1-$O147)),JH$165&gt;EOMONTH($E147,$P147*12*(1-$O147)+$Q147*12*$O147+$R147*(1-$O147))),0,IF($X147="NNN",SUM(Expenses!JF$20:JF$24)*$F147,IF($X147="FSG",0,IF($X147="MG",SUMPRODUCT(Expenses!JF$20:JF$24,$Z147:$Z151)*$F147,MAX((Expenses!JF$20-$AB147/12)*$AA147*$F147,0)+MAX((Expenses!JF$21-$AB148/12)*$AA148*$F147,0)+MAX((Expenses!JF$22-$AB149/12)*$AA149*$F147,0)+MAX((Expenses!JF$23-$AB150/12)*$AA150*$F147,0)+MAX((Expenses!JF$24-$AB151/12)*$AA151*$F147,0)))))</f>
        <v>247.07649219520994</v>
      </c>
      <c r="JI318" s="154">
        <f>IF(OR(JI$165&lt;=EOMONTH($E147,$R147*(1-$O147)),JI$165&gt;EOMONTH($E147,$P147*12*(1-$O147)+$Q147*12*$O147+$R147*(1-$O147))),0,IF($X147="NNN",SUM(Expenses!JG$20:JG$24)*$F147,IF($X147="FSG",0,IF($X147="MG",SUMPRODUCT(Expenses!JG$20:JG$24,$Z147:$Z151)*$F147,MAX((Expenses!JG$20-$AB147/12)*$AA147*$F147,0)+MAX((Expenses!JG$21-$AB148/12)*$AA148*$F147,0)+MAX((Expenses!JG$22-$AB149/12)*$AA149*$F147,0)+MAX((Expenses!JG$23-$AB150/12)*$AA150*$F147,0)+MAX((Expenses!JG$24-$AB151/12)*$AA151*$F147,0)))))</f>
        <v>247.5117473981727</v>
      </c>
      <c r="JJ318" s="154">
        <f>IF(OR(JJ$165&lt;=EOMONTH($E147,$R147*(1-$O147)),JJ$165&gt;EOMONTH($E147,$P147*12*(1-$O147)+$Q147*12*$O147+$R147*(1-$O147))),0,IF($X147="NNN",SUM(Expenses!JH$20:JH$24)*$F147,IF($X147="FSG",0,IF($X147="MG",SUMPRODUCT(Expenses!JH$20:JH$24,$Z147:$Z151)*$F147,MAX((Expenses!JH$20-$AB147/12)*$AA147*$F147,0)+MAX((Expenses!JH$21-$AB148/12)*$AA148*$F147,0)+MAX((Expenses!JH$22-$AB149/12)*$AA149*$F147,0)+MAX((Expenses!JH$23-$AB150/12)*$AA150*$F147,0)+MAX((Expenses!JH$24-$AB151/12)*$AA151*$F147,0)))))</f>
        <v>247.94807605788577</v>
      </c>
      <c r="JK318" s="154">
        <f>IF(OR(JK$165&lt;=EOMONTH($E147,$R147*(1-$O147)),JK$165&gt;EOMONTH($E147,$P147*12*(1-$O147)+$Q147*12*$O147+$R147*(1-$O147))),0,IF($X147="NNN",SUM(Expenses!JI$20:JI$24)*$F147,IF($X147="FSG",0,IF($X147="MG",SUMPRODUCT(Expenses!JI$20:JI$24,$Z147:$Z151)*$F147,MAX((Expenses!JI$20-$AB147/12)*$AA147*$F147,0)+MAX((Expenses!JI$21-$AB148/12)*$AA148*$F147,0)+MAX((Expenses!JI$22-$AB149/12)*$AA149*$F147,0)+MAX((Expenses!JI$23-$AB150/12)*$AA150*$F147,0)+MAX((Expenses!JI$24-$AB151/12)*$AA151*$F147,0)))))</f>
        <v>248.38548082178303</v>
      </c>
      <c r="JL318" s="154">
        <f>IF(OR(JL$165&lt;=EOMONTH($E147,$R147*(1-$O147)),JL$165&gt;EOMONTH($E147,$P147*12*(1-$O147)+$Q147*12*$O147+$R147*(1-$O147))),0,IF($X147="NNN",SUM(Expenses!JJ$20:JJ$24)*$F147,IF($X147="FSG",0,IF($X147="MG",SUMPRODUCT(Expenses!JJ$20:JJ$24,$Z147:$Z151)*$F147,MAX((Expenses!JJ$20-$AB147/12)*$AA147*$F147,0)+MAX((Expenses!JJ$21-$AB148/12)*$AA148*$F147,0)+MAX((Expenses!JJ$22-$AB149/12)*$AA149*$F147,0)+MAX((Expenses!JJ$23-$AB150/12)*$AA150*$F147,0)+MAX((Expenses!JJ$24-$AB151/12)*$AA151*$F147,0)))))</f>
        <v>248.82396434382784</v>
      </c>
      <c r="JM318" s="154">
        <f>IF(OR(JM$165&lt;=EOMONTH($E147,$R147*(1-$O147)),JM$165&gt;EOMONTH($E147,$P147*12*(1-$O147)+$Q147*12*$O147+$R147*(1-$O147))),0,IF($X147="NNN",SUM(Expenses!JK$20:JK$24)*$F147,IF($X147="FSG",0,IF($X147="MG",SUMPRODUCT(Expenses!JK$20:JK$24,$Z147:$Z151)*$F147,MAX((Expenses!JK$20-$AB147/12)*$AA147*$F147,0)+MAX((Expenses!JK$21-$AB148/12)*$AA148*$F147,0)+MAX((Expenses!JK$22-$AB149/12)*$AA149*$F147,0)+MAX((Expenses!JK$23-$AB150/12)*$AA150*$F147,0)+MAX((Expenses!JK$24-$AB151/12)*$AA151*$F147,0)))))</f>
        <v>249.26352928452869</v>
      </c>
      <c r="JN318" s="154">
        <f>IF(OR(JN$165&lt;=EOMONTH($E147,$R147*(1-$O147)),JN$165&gt;EOMONTH($E147,$P147*12*(1-$O147)+$Q147*12*$O147+$R147*(1-$O147))),0,IF($X147="NNN",SUM(Expenses!JL$20:JL$24)*$F147,IF($X147="FSG",0,IF($X147="MG",SUMPRODUCT(Expenses!JL$20:JL$24,$Z147:$Z151)*$F147,MAX((Expenses!JL$20-$AB147/12)*$AA147*$F147,0)+MAX((Expenses!JL$21-$AB148/12)*$AA148*$F147,0)+MAX((Expenses!JL$22-$AB149/12)*$AA149*$F147,0)+MAX((Expenses!JL$23-$AB150/12)*$AA150*$F147,0)+MAX((Expenses!JL$24-$AB151/12)*$AA151*$F147,0)))))</f>
        <v>249.70417831095577</v>
      </c>
      <c r="JO318" s="154">
        <f>IF(OR(JO$165&lt;=EOMONTH($E147,$R147*(1-$O147)),JO$165&gt;EOMONTH($E147,$P147*12*(1-$O147)+$Q147*12*$O147+$R147*(1-$O147))),0,IF($X147="NNN",SUM(Expenses!JM$20:JM$24)*$F147,IF($X147="FSG",0,IF($X147="MG",SUMPRODUCT(Expenses!JM$20:JM$24,$Z147:$Z151)*$F147,MAX((Expenses!JM$20-$AB147/12)*$AA147*$F147,0)+MAX((Expenses!JM$21-$AB148/12)*$AA148*$F147,0)+MAX((Expenses!JM$22-$AB149/12)*$AA149*$F147,0)+MAX((Expenses!JM$23-$AB150/12)*$AA150*$F147,0)+MAX((Expenses!JM$24-$AB151/12)*$AA151*$F147,0)))))</f>
        <v>250.14591409675685</v>
      </c>
      <c r="JP318" s="154">
        <f>IF(OR(JP$165&lt;=EOMONTH($E147,$R147*(1-$O147)),JP$165&gt;EOMONTH($E147,$P147*12*(1-$O147)+$Q147*12*$O147+$R147*(1-$O147))),0,IF($X147="NNN",SUM(Expenses!JN$20:JN$24)*$F147,IF($X147="FSG",0,IF($X147="MG",SUMPRODUCT(Expenses!JN$20:JN$24,$Z147:$Z151)*$F147,MAX((Expenses!JN$20-$AB147/12)*$AA147*$F147,0)+MAX((Expenses!JN$21-$AB148/12)*$AA148*$F147,0)+MAX((Expenses!JN$22-$AB149/12)*$AA149*$F147,0)+MAX((Expenses!JN$23-$AB150/12)*$AA150*$F147,0)+MAX((Expenses!JN$24-$AB151/12)*$AA151*$F147,0)))))</f>
        <v>250.58873932217386</v>
      </c>
      <c r="JQ318" s="154">
        <f>IF(OR(JQ$165&lt;=EOMONTH($E147,$R147*(1-$O147)),JQ$165&gt;EOMONTH($E147,$P147*12*(1-$O147)+$Q147*12*$O147+$R147*(1-$O147))),0,IF($X147="NNN",SUM(Expenses!JO$20:JO$24)*$F147,IF($X147="FSG",0,IF($X147="MG",SUMPRODUCT(Expenses!JO$20:JO$24,$Z147:$Z151)*$F147,MAX((Expenses!JO$20-$AB147/12)*$AA147*$F147,0)+MAX((Expenses!JO$21-$AB148/12)*$AA148*$F147,0)+MAX((Expenses!JO$22-$AB149/12)*$AA149*$F147,0)+MAX((Expenses!JO$23-$AB150/12)*$AA150*$F147,0)+MAX((Expenses!JO$24-$AB151/12)*$AA151*$F147,0)))))</f>
        <v>251.03265667405876</v>
      </c>
      <c r="JR318" s="154">
        <f>IF(OR(JR$165&lt;=EOMONTH($E147,$R147*(1-$O147)),JR$165&gt;EOMONTH($E147,$P147*12*(1-$O147)+$Q147*12*$O147+$R147*(1-$O147))),0,IF($X147="NNN",SUM(Expenses!JP$20:JP$24)*$F147,IF($X147="FSG",0,IF($X147="MG",SUMPRODUCT(Expenses!JP$20:JP$24,$Z147:$Z151)*$F147,MAX((Expenses!JP$20-$AB147/12)*$AA147*$F147,0)+MAX((Expenses!JP$21-$AB148/12)*$AA148*$F147,0)+MAX((Expenses!JP$22-$AB149/12)*$AA149*$F147,0)+MAX((Expenses!JP$23-$AB150/12)*$AA150*$F147,0)+MAX((Expenses!JP$24-$AB151/12)*$AA151*$F147,0)))))</f>
        <v>251.47766884588992</v>
      </c>
      <c r="JS318" s="154">
        <f>IF(OR(JS$165&lt;=EOMONTH($E147,$R147*(1-$O147)),JS$165&gt;EOMONTH($E147,$P147*12*(1-$O147)+$Q147*12*$O147+$R147*(1-$O147))),0,IF($X147="NNN",SUM(Expenses!JQ$20:JQ$24)*$F147,IF($X147="FSG",0,IF($X147="MG",SUMPRODUCT(Expenses!JQ$20:JQ$24,$Z147:$Z151)*$F147,MAX((Expenses!JQ$20-$AB147/12)*$AA147*$F147,0)+MAX((Expenses!JQ$21-$AB148/12)*$AA148*$F147,0)+MAX((Expenses!JQ$22-$AB149/12)*$AA149*$F147,0)+MAX((Expenses!JQ$23-$AB150/12)*$AA150*$F147,0)+MAX((Expenses!JQ$24-$AB151/12)*$AA151*$F147,0)))))</f>
        <v>251.92377853778888</v>
      </c>
      <c r="JT318" s="154">
        <f>IF(OR(JT$165&lt;=EOMONTH($E147,$R147*(1-$O147)),JT$165&gt;EOMONTH($E147,$P147*12*(1-$O147)+$Q147*12*$O147+$R147*(1-$O147))),0,IF($X147="NNN",SUM(Expenses!JR$20:JR$24)*$F147,IF($X147="FSG",0,IF($X147="MG",SUMPRODUCT(Expenses!JR$20:JR$24,$Z147:$Z151)*$F147,MAX((Expenses!JR$20-$AB147/12)*$AA147*$F147,0)+MAX((Expenses!JR$21-$AB148/12)*$AA148*$F147,0)+MAX((Expenses!JR$22-$AB149/12)*$AA149*$F147,0)+MAX((Expenses!JR$23-$AB150/12)*$AA150*$F147,0)+MAX((Expenses!JR$24-$AB151/12)*$AA151*$F147,0)))))</f>
        <v>254.48878696106635</v>
      </c>
      <c r="JU318" s="154">
        <f>IF(OR(JU$165&lt;=EOMONTH($E147,$R147*(1-$O147)),JU$165&gt;EOMONTH($E147,$P147*12*(1-$O147)+$Q147*12*$O147+$R147*(1-$O147))),0,IF($X147="NNN",SUM(Expenses!JS$20:JS$24)*$F147,IF($X147="FSG",0,IF($X147="MG",SUMPRODUCT(Expenses!JS$20:JS$24,$Z147:$Z151)*$F147,MAX((Expenses!JS$20-$AB147/12)*$AA147*$F147,0)+MAX((Expenses!JS$21-$AB148/12)*$AA148*$F147,0)+MAX((Expenses!JS$22-$AB149/12)*$AA149*$F147,0)+MAX((Expenses!JS$23-$AB150/12)*$AA150*$F147,0)+MAX((Expenses!JS$24-$AB151/12)*$AA151*$F147,0)))))</f>
        <v>254.93709982011805</v>
      </c>
      <c r="JV318" s="154">
        <f>IF(OR(JV$165&lt;=EOMONTH($E147,$R147*(1-$O147)),JV$165&gt;EOMONTH($E147,$P147*12*(1-$O147)+$Q147*12*$O147+$R147*(1-$O147))),0,IF($X147="NNN",SUM(Expenses!JT$20:JT$24)*$F147,IF($X147="FSG",0,IF($X147="MG",SUMPRODUCT(Expenses!JT$20:JT$24,$Z147:$Z151)*$F147,MAX((Expenses!JT$20-$AB147/12)*$AA147*$F147,0)+MAX((Expenses!JT$21-$AB148/12)*$AA148*$F147,0)+MAX((Expenses!JT$22-$AB149/12)*$AA149*$F147,0)+MAX((Expenses!JT$23-$AB150/12)*$AA150*$F147,0)+MAX((Expenses!JT$24-$AB151/12)*$AA151*$F147,0)))))</f>
        <v>255.38651833962248</v>
      </c>
      <c r="JW318" s="154">
        <f>IF(OR(JW$165&lt;=EOMONTH($E147,$R147*(1-$O147)),JW$165&gt;EOMONTH($E147,$P147*12*(1-$O147)+$Q147*12*$O147+$R147*(1-$O147))),0,IF($X147="NNN",SUM(Expenses!JU$20:JU$24)*$F147,IF($X147="FSG",0,IF($X147="MG",SUMPRODUCT(Expenses!JU$20:JU$24,$Z147:$Z151)*$F147,MAX((Expenses!JU$20-$AB147/12)*$AA147*$F147,0)+MAX((Expenses!JU$21-$AB148/12)*$AA148*$F147,0)+MAX((Expenses!JU$22-$AB149/12)*$AA149*$F147,0)+MAX((Expenses!JU$23-$AB150/12)*$AA150*$F147,0)+MAX((Expenses!JU$24-$AB151/12)*$AA151*$F147,0)))))</f>
        <v>255.83704524643673</v>
      </c>
      <c r="JX318" s="154">
        <f>IF(OR(JX$165&lt;=EOMONTH($E147,$R147*(1-$O147)),JX$165&gt;EOMONTH($E147,$P147*12*(1-$O147)+$Q147*12*$O147+$R147*(1-$O147))),0,IF($X147="NNN",SUM(Expenses!JV$20:JV$24)*$F147,IF($X147="FSG",0,IF($X147="MG",SUMPRODUCT(Expenses!JV$20:JV$24,$Z147:$Z151)*$F147,MAX((Expenses!JV$20-$AB147/12)*$AA147*$F147,0)+MAX((Expenses!JV$21-$AB148/12)*$AA148*$F147,0)+MAX((Expenses!JV$22-$AB149/12)*$AA149*$F147,0)+MAX((Expenses!JV$23-$AB150/12)*$AA150*$F147,0)+MAX((Expenses!JV$24-$AB151/12)*$AA151*$F147,0)))))</f>
        <v>256.28868327414284</v>
      </c>
      <c r="JY318" s="154">
        <f>IF(OR(JY$165&lt;=EOMONTH($E147,$R147*(1-$O147)),JY$165&gt;EOMONTH($E147,$P147*12*(1-$O147)+$Q147*12*$O147+$R147*(1-$O147))),0,IF($X147="NNN",SUM(Expenses!JW$20:JW$24)*$F147,IF($X147="FSG",0,IF($X147="MG",SUMPRODUCT(Expenses!JW$20:JW$24,$Z147:$Z151)*$F147,MAX((Expenses!JW$20-$AB147/12)*$AA147*$F147,0)+MAX((Expenses!JW$21-$AB148/12)*$AA148*$F147,0)+MAX((Expenses!JW$22-$AB149/12)*$AA149*$F147,0)+MAX((Expenses!JW$23-$AB150/12)*$AA150*$F147,0)+MAX((Expenses!JW$24-$AB151/12)*$AA151*$F147,0)))))</f>
        <v>256.74143516306469</v>
      </c>
      <c r="JZ318" s="154">
        <f>IF(OR(JZ$165&lt;=EOMONTH($E147,$R147*(1-$O147)),JZ$165&gt;EOMONTH($E147,$P147*12*(1-$O147)+$Q147*12*$O147+$R147*(1-$O147))),0,IF($X147="NNN",SUM(Expenses!JX$20:JX$24)*$F147,IF($X147="FSG",0,IF($X147="MG",SUMPRODUCT(Expenses!JX$20:JX$24,$Z147:$Z151)*$F147,MAX((Expenses!JX$20-$AB147/12)*$AA147*$F147,0)+MAX((Expenses!JX$21-$AB148/12)*$AA148*$F147,0)+MAX((Expenses!JX$22-$AB149/12)*$AA149*$F147,0)+MAX((Expenses!JX$23-$AB150/12)*$AA150*$F147,0)+MAX((Expenses!JX$24-$AB151/12)*$AA151*$F147,0)))))</f>
        <v>257.19530366028459</v>
      </c>
      <c r="KA318" s="154">
        <f>IF(OR(KA$165&lt;=EOMONTH($E147,$R147*(1-$O147)),KA$165&gt;EOMONTH($E147,$P147*12*(1-$O147)+$Q147*12*$O147+$R147*(1-$O147))),0,IF($X147="NNN",SUM(Expenses!JY$20:JY$24)*$F147,IF($X147="FSG",0,IF($X147="MG",SUMPRODUCT(Expenses!JY$20:JY$24,$Z147:$Z151)*$F147,MAX((Expenses!JY$20-$AB147/12)*$AA147*$F147,0)+MAX((Expenses!JY$21-$AB148/12)*$AA148*$F147,0)+MAX((Expenses!JY$22-$AB149/12)*$AA149*$F147,0)+MAX((Expenses!JY$23-$AB150/12)*$AA150*$F147,0)+MAX((Expenses!JY$24-$AB151/12)*$AA151*$F147,0)))))</f>
        <v>257.65029151965973</v>
      </c>
      <c r="KB318" s="154">
        <f>IF(OR(KB$165&lt;=EOMONTH($E147,$R147*(1-$O147)),KB$165&gt;EOMONTH($E147,$P147*12*(1-$O147)+$Q147*12*$O147+$R147*(1-$O147))),0,IF($X147="NNN",SUM(Expenses!JZ$20:JZ$24)*$F147,IF($X147="FSG",0,IF($X147="MG",SUMPRODUCT(Expenses!JZ$20:JZ$24,$Z147:$Z151)*$F147,MAX((Expenses!JZ$20-$AB147/12)*$AA147*$F147,0)+MAX((Expenses!JZ$21-$AB148/12)*$AA148*$F147,0)+MAX((Expenses!JZ$22-$AB149/12)*$AA149*$F147,0)+MAX((Expenses!JZ$23-$AB150/12)*$AA150*$F147,0)+MAX((Expenses!JZ$24-$AB151/12)*$AA151*$F147,0)))))</f>
        <v>258.10640150183929</v>
      </c>
      <c r="KC318" s="154">
        <f>IF(OR(KC$165&lt;=EOMONTH($E147,$R147*(1-$O147)),KC$165&gt;EOMONTH($E147,$P147*12*(1-$O147)+$Q147*12*$O147+$R147*(1-$O147))),0,IF($X147="NNN",SUM(Expenses!KA$20:KA$24)*$F147,IF($X147="FSG",0,IF($X147="MG",SUMPRODUCT(Expenses!KA$20:KA$24,$Z147:$Z151)*$F147,MAX((Expenses!KA$20-$AB147/12)*$AA147*$F147,0)+MAX((Expenses!KA$21-$AB148/12)*$AA148*$F147,0)+MAX((Expenses!KA$22-$AB149/12)*$AA149*$F147,0)+MAX((Expenses!KA$23-$AB150/12)*$AA150*$F147,0)+MAX((Expenses!KA$24-$AB151/12)*$AA151*$F147,0)))))</f>
        <v>258.56363637428069</v>
      </c>
      <c r="KD318" s="154">
        <f>IF(OR(KD$165&lt;=EOMONTH($E147,$R147*(1-$O147)),KD$165&gt;EOMONTH($E147,$P147*12*(1-$O147)+$Q147*12*$O147+$R147*(1-$O147))),0,IF($X147="NNN",SUM(Expenses!KB$20:KB$24)*$F147,IF($X147="FSG",0,IF($X147="MG",SUMPRODUCT(Expenses!KB$20:KB$24,$Z147:$Z151)*$F147,MAX((Expenses!KB$20-$AB147/12)*$AA147*$F147,0)+MAX((Expenses!KB$21-$AB148/12)*$AA148*$F147,0)+MAX((Expenses!KB$22-$AB149/12)*$AA149*$F147,0)+MAX((Expenses!KB$23-$AB150/12)*$AA150*$F147,0)+MAX((Expenses!KB$24-$AB151/12)*$AA151*$F147,0)))))</f>
        <v>259.02199891126685</v>
      </c>
      <c r="KE318" s="154">
        <f>IF(OR(KE$165&lt;=EOMONTH($E147,$R147*(1-$O147)),KE$165&gt;EOMONTH($E147,$P147*12*(1-$O147)+$Q147*12*$O147+$R147*(1-$O147))),0,IF($X147="NNN",SUM(Expenses!KC$20:KC$24)*$F147,IF($X147="FSG",0,IF($X147="MG",SUMPRODUCT(Expenses!KC$20:KC$24,$Z147:$Z151)*$F147,MAX((Expenses!KC$20-$AB147/12)*$AA147*$F147,0)+MAX((Expenses!KC$21-$AB148/12)*$AA148*$F147,0)+MAX((Expenses!KC$22-$AB149/12)*$AA149*$F147,0)+MAX((Expenses!KC$23-$AB150/12)*$AA150*$F147,0)+MAX((Expenses!KC$24-$AB151/12)*$AA151*$F147,0)))))</f>
        <v>259.48149189392274</v>
      </c>
      <c r="KF318" s="154">
        <f>IF(OR(KF$165&lt;=EOMONTH($E147,$R147*(1-$O147)),KF$165&gt;EOMONTH($E147,$P147*12*(1-$O147)+$Q147*12*$O147+$R147*(1-$O147))),0,IF($X147="NNN",SUM(Expenses!KD$20:KD$24)*$F147,IF($X147="FSG",0,IF($X147="MG",SUMPRODUCT(Expenses!KD$20:KD$24,$Z147:$Z151)*$F147,MAX((Expenses!KD$20-$AB147/12)*$AA147*$F147,0)+MAX((Expenses!KD$21-$AB148/12)*$AA148*$F147,0)+MAX((Expenses!KD$22-$AB149/12)*$AA149*$F147,0)+MAX((Expenses!KD$23-$AB150/12)*$AA150*$F147,0)+MAX((Expenses!KD$24-$AB151/12)*$AA151*$F147,0)))))</f>
        <v>262.12345056989852</v>
      </c>
      <c r="KG318" s="154">
        <f>IF(OR(KG$165&lt;=EOMONTH($E147,$R147*(1-$O147)),KG$165&gt;EOMONTH($E147,$P147*12*(1-$O147)+$Q147*12*$O147+$R147*(1-$O147))),0,IF($X147="NNN",SUM(Expenses!KE$20:KE$24)*$F147,IF($X147="FSG",0,IF($X147="MG",SUMPRODUCT(Expenses!KE$20:KE$24,$Z147:$Z151)*$F147,MAX((Expenses!KE$20-$AB147/12)*$AA147*$F147,0)+MAX((Expenses!KE$21-$AB148/12)*$AA148*$F147,0)+MAX((Expenses!KE$22-$AB149/12)*$AA149*$F147,0)+MAX((Expenses!KE$23-$AB150/12)*$AA150*$F147,0)+MAX((Expenses!KE$24-$AB151/12)*$AA151*$F147,0)))))</f>
        <v>262.58521281472173</v>
      </c>
      <c r="KH318" s="154">
        <f>IF(OR(KH$165&lt;=EOMONTH($E147,$R147*(1-$O147)),KH$165&gt;EOMONTH($E147,$P147*12*(1-$O147)+$Q147*12*$O147+$R147*(1-$O147))),0,IF($X147="NNN",SUM(Expenses!KF$20:KF$24)*$F147,IF($X147="FSG",0,IF($X147="MG",SUMPRODUCT(Expenses!KF$20:KF$24,$Z147:$Z151)*$F147,MAX((Expenses!KF$20-$AB147/12)*$AA147*$F147,0)+MAX((Expenses!KF$21-$AB148/12)*$AA148*$F147,0)+MAX((Expenses!KF$22-$AB149/12)*$AA149*$F147,0)+MAX((Expenses!KF$23-$AB150/12)*$AA150*$F147,0)+MAX((Expenses!KF$24-$AB151/12)*$AA151*$F147,0)))))</f>
        <v>263.04811388981136</v>
      </c>
      <c r="KI318" s="154">
        <f>IF(OR(KI$165&lt;=EOMONTH($E147,$R147*(1-$O147)),KI$165&gt;EOMONTH($E147,$P147*12*(1-$O147)+$Q147*12*$O147+$R147*(1-$O147))),0,IF($X147="NNN",SUM(Expenses!KG$20:KG$24)*$F147,IF($X147="FSG",0,IF($X147="MG",SUMPRODUCT(Expenses!KG$20:KG$24,$Z147:$Z151)*$F147,MAX((Expenses!KG$20-$AB147/12)*$AA147*$F147,0)+MAX((Expenses!KG$21-$AB148/12)*$AA148*$F147,0)+MAX((Expenses!KG$22-$AB149/12)*$AA149*$F147,0)+MAX((Expenses!KG$23-$AB150/12)*$AA150*$F147,0)+MAX((Expenses!KG$24-$AB151/12)*$AA151*$F147,0)))))</f>
        <v>263.51215660383002</v>
      </c>
      <c r="KJ318" s="154">
        <f>IF(OR(KJ$165&lt;=EOMONTH($E147,$R147*(1-$O147)),KJ$165&gt;EOMONTH($E147,$P147*12*(1-$O147)+$Q147*12*$O147+$R147*(1-$O147))),0,IF($X147="NNN",SUM(Expenses!KH$20:KH$24)*$F147,IF($X147="FSG",0,IF($X147="MG",SUMPRODUCT(Expenses!KH$20:KH$24,$Z147:$Z151)*$F147,MAX((Expenses!KH$20-$AB147/12)*$AA147*$F147,0)+MAX((Expenses!KH$21-$AB148/12)*$AA148*$F147,0)+MAX((Expenses!KH$22-$AB149/12)*$AA149*$F147,0)+MAX((Expenses!KH$23-$AB150/12)*$AA150*$F147,0)+MAX((Expenses!KH$24-$AB151/12)*$AA151*$F147,0)))))</f>
        <v>263.97734377236736</v>
      </c>
      <c r="KK318" s="154">
        <f>IF(OR(KK$165&lt;=EOMONTH($E147,$R147*(1-$O147)),KK$165&gt;EOMONTH($E147,$P147*12*(1-$O147)+$Q147*12*$O147+$R147*(1-$O147))),0,IF($X147="NNN",SUM(Expenses!KI$20:KI$24)*$F147,IF($X147="FSG",0,IF($X147="MG",SUMPRODUCT(Expenses!KI$20:KI$24,$Z147:$Z151)*$F147,MAX((Expenses!KI$20-$AB147/12)*$AA147*$F147,0)+MAX((Expenses!KI$21-$AB148/12)*$AA148*$F147,0)+MAX((Expenses!KI$22-$AB149/12)*$AA149*$F147,0)+MAX((Expenses!KI$23-$AB150/12)*$AA150*$F147,0)+MAX((Expenses!KI$24-$AB151/12)*$AA151*$F147,0)))))</f>
        <v>264.44367821795691</v>
      </c>
      <c r="KL318" s="154">
        <f>IF(OR(KL$165&lt;=EOMONTH($E147,$R147*(1-$O147)),KL$165&gt;EOMONTH($E147,$P147*12*(1-$O147)+$Q147*12*$O147+$R147*(1-$O147))),0,IF($X147="NNN",SUM(Expenses!KJ$20:KJ$24)*$F147,IF($X147="FSG",0,IF($X147="MG",SUMPRODUCT(Expenses!KJ$20:KJ$24,$Z147:$Z151)*$F147,MAX((Expenses!KJ$20-$AB147/12)*$AA147*$F147,0)+MAX((Expenses!KJ$21-$AB148/12)*$AA148*$F147,0)+MAX((Expenses!KJ$22-$AB149/12)*$AA149*$F147,0)+MAX((Expenses!KJ$23-$AB150/12)*$AA150*$F147,0)+MAX((Expenses!KJ$24-$AB151/12)*$AA151*$F147,0)))))</f>
        <v>264.91116277009331</v>
      </c>
      <c r="KM318" s="154">
        <f>IF(OR(KM$165&lt;=EOMONTH($E147,$R147*(1-$O147)),KM$165&gt;EOMONTH($E147,$P147*12*(1-$O147)+$Q147*12*$O147+$R147*(1-$O147))),0,IF($X147="NNN",SUM(Expenses!KK$20:KK$24)*$F147,IF($X147="FSG",0,IF($X147="MG",SUMPRODUCT(Expenses!KK$20:KK$24,$Z147:$Z151)*$F147,MAX((Expenses!KK$20-$AB147/12)*$AA147*$F147,0)+MAX((Expenses!KK$21-$AB148/12)*$AA148*$F147,0)+MAX((Expenses!KK$22-$AB149/12)*$AA149*$F147,0)+MAX((Expenses!KK$23-$AB150/12)*$AA150*$F147,0)+MAX((Expenses!KK$24-$AB151/12)*$AA151*$F147,0)))))</f>
        <v>265.3798002652498</v>
      </c>
      <c r="KN318" s="154">
        <f>IF(OR(KN$165&lt;=EOMONTH($E147,$R147*(1-$O147)),KN$165&gt;EOMONTH($E147,$P147*12*(1-$O147)+$Q147*12*$O147+$R147*(1-$O147))),0,IF($X147="NNN",SUM(Expenses!KL$20:KL$24)*$F147,IF($X147="FSG",0,IF($X147="MG",SUMPRODUCT(Expenses!KL$20:KL$24,$Z147:$Z151)*$F147,MAX((Expenses!KL$20-$AB147/12)*$AA147*$F147,0)+MAX((Expenses!KL$21-$AB148/12)*$AA148*$F147,0)+MAX((Expenses!KL$22-$AB149/12)*$AA149*$F147,0)+MAX((Expenses!KL$23-$AB150/12)*$AA150*$F147,0)+MAX((Expenses!KL$24-$AB151/12)*$AA151*$F147,0)))))</f>
        <v>265.84959354689471</v>
      </c>
      <c r="KO318" s="154">
        <f>IF(OR(KO$165&lt;=EOMONTH($E147,$R147*(1-$O147)),KO$165&gt;EOMONTH($E147,$P147*12*(1-$O147)+$Q147*12*$O147+$R147*(1-$O147))),0,IF($X147="NNN",SUM(Expenses!KM$20:KM$24)*$F147,IF($X147="FSG",0,IF($X147="MG",SUMPRODUCT(Expenses!KM$20:KM$24,$Z147:$Z151)*$F147,MAX((Expenses!KM$20-$AB147/12)*$AA147*$F147,0)+MAX((Expenses!KM$21-$AB148/12)*$AA148*$F147,0)+MAX((Expenses!KM$22-$AB149/12)*$AA149*$F147,0)+MAX((Expenses!KM$23-$AB150/12)*$AA150*$F147,0)+MAX((Expenses!KM$24-$AB151/12)*$AA151*$F147,0)))))</f>
        <v>266.32054546550933</v>
      </c>
      <c r="KP318" s="154">
        <f>IF(OR(KP$165&lt;=EOMONTH($E147,$R147*(1-$O147)),KP$165&gt;EOMONTH($E147,$P147*12*(1-$O147)+$Q147*12*$O147+$R147*(1-$O147))),0,IF($X147="NNN",SUM(Expenses!KN$20:KN$24)*$F147,IF($X147="FSG",0,IF($X147="MG",SUMPRODUCT(Expenses!KN$20:KN$24,$Z147:$Z151)*$F147,MAX((Expenses!KN$20-$AB147/12)*$AA147*$F147,0)+MAX((Expenses!KN$21-$AB148/12)*$AA148*$F147,0)+MAX((Expenses!KN$22-$AB149/12)*$AA149*$F147,0)+MAX((Expenses!KN$23-$AB150/12)*$AA150*$F147,0)+MAX((Expenses!KN$24-$AB151/12)*$AA151*$F147,0)))))</f>
        <v>266.7926588786051</v>
      </c>
      <c r="KQ318" s="154">
        <f>IF(OR(KQ$165&lt;=EOMONTH($E147,$R147*(1-$O147)),KQ$165&gt;EOMONTH($E147,$P147*12*(1-$O147)+$Q147*12*$O147+$R147*(1-$O147))),0,IF($X147="NNN",SUM(Expenses!KO$20:KO$24)*$F147,IF($X147="FSG",0,IF($X147="MG",SUMPRODUCT(Expenses!KO$20:KO$24,$Z147:$Z151)*$F147,MAX((Expenses!KO$20-$AB147/12)*$AA147*$F147,0)+MAX((Expenses!KO$21-$AB148/12)*$AA148*$F147,0)+MAX((Expenses!KO$22-$AB149/12)*$AA149*$F147,0)+MAX((Expenses!KO$23-$AB150/12)*$AA150*$F147,0)+MAX((Expenses!KO$24-$AB151/12)*$AA151*$F147,0)))))</f>
        <v>0</v>
      </c>
      <c r="KR318" s="154">
        <f>IF(OR(KR$165&lt;=EOMONTH($E147,$R147*(1-$O147)),KR$165&gt;EOMONTH($E147,$P147*12*(1-$O147)+$Q147*12*$O147+$R147*(1-$O147))),0,IF($X147="NNN",SUM(Expenses!KP$20:KP$24)*$F147,IF($X147="FSG",0,IF($X147="MG",SUMPRODUCT(Expenses!KP$20:KP$24,$Z147:$Z151)*$F147,MAX((Expenses!KP$20-$AB147/12)*$AA147*$F147,0)+MAX((Expenses!KP$21-$AB148/12)*$AA148*$F147,0)+MAX((Expenses!KP$22-$AB149/12)*$AA149*$F147,0)+MAX((Expenses!KP$23-$AB150/12)*$AA150*$F147,0)+MAX((Expenses!KP$24-$AB151/12)*$AA151*$F147,0)))))</f>
        <v>0</v>
      </c>
      <c r="KS318" s="154">
        <f>IF(OR(KS$165&lt;=EOMONTH($E147,$R147*(1-$O147)),KS$165&gt;EOMONTH($E147,$P147*12*(1-$O147)+$Q147*12*$O147+$R147*(1-$O147))),0,IF($X147="NNN",SUM(Expenses!KQ$20:KQ$24)*$F147,IF($X147="FSG",0,IF($X147="MG",SUMPRODUCT(Expenses!KQ$20:KQ$24,$Z147:$Z151)*$F147,MAX((Expenses!KQ$20-$AB147/12)*$AA147*$F147,0)+MAX((Expenses!KQ$21-$AB148/12)*$AA148*$F147,0)+MAX((Expenses!KQ$22-$AB149/12)*$AA149*$F147,0)+MAX((Expenses!KQ$23-$AB150/12)*$AA150*$F147,0)+MAX((Expenses!KQ$24-$AB151/12)*$AA151*$F147,0)))))</f>
        <v>0</v>
      </c>
      <c r="KT318" s="154">
        <f>IF(OR(KT$165&lt;=EOMONTH($E147,$R147*(1-$O147)),KT$165&gt;EOMONTH($E147,$P147*12*(1-$O147)+$Q147*12*$O147+$R147*(1-$O147))),0,IF($X147="NNN",SUM(Expenses!KR$20:KR$24)*$F147,IF($X147="FSG",0,IF($X147="MG",SUMPRODUCT(Expenses!KR$20:KR$24,$Z147:$Z151)*$F147,MAX((Expenses!KR$20-$AB147/12)*$AA147*$F147,0)+MAX((Expenses!KR$21-$AB148/12)*$AA148*$F147,0)+MAX((Expenses!KR$22-$AB149/12)*$AA149*$F147,0)+MAX((Expenses!KR$23-$AB150/12)*$AA150*$F147,0)+MAX((Expenses!KR$24-$AB151/12)*$AA151*$F147,0)))))</f>
        <v>0</v>
      </c>
      <c r="KU318" s="154">
        <f>IF(OR(KU$165&lt;=EOMONTH($E147,$R147*(1-$O147)),KU$165&gt;EOMONTH($E147,$P147*12*(1-$O147)+$Q147*12*$O147+$R147*(1-$O147))),0,IF($X147="NNN",SUM(Expenses!KS$20:KS$24)*$F147,IF($X147="FSG",0,IF($X147="MG",SUMPRODUCT(Expenses!KS$20:KS$24,$Z147:$Z151)*$F147,MAX((Expenses!KS$20-$AB147/12)*$AA147*$F147,0)+MAX((Expenses!KS$21-$AB148/12)*$AA148*$F147,0)+MAX((Expenses!KS$22-$AB149/12)*$AA149*$F147,0)+MAX((Expenses!KS$23-$AB150/12)*$AA150*$F147,0)+MAX((Expenses!KS$24-$AB151/12)*$AA151*$F147,0)))))</f>
        <v>0</v>
      </c>
      <c r="KV318" s="154">
        <f>IF(OR(KV$165&lt;=EOMONTH($E147,$R147*(1-$O147)),KV$165&gt;EOMONTH($E147,$P147*12*(1-$O147)+$Q147*12*$O147+$R147*(1-$O147))),0,IF($X147="NNN",SUM(Expenses!KT$20:KT$24)*$F147,IF($X147="FSG",0,IF($X147="MG",SUMPRODUCT(Expenses!KT$20:KT$24,$Z147:$Z151)*$F147,MAX((Expenses!KT$20-$AB147/12)*$AA147*$F147,0)+MAX((Expenses!KT$21-$AB148/12)*$AA148*$F147,0)+MAX((Expenses!KT$22-$AB149/12)*$AA149*$F147,0)+MAX((Expenses!KT$23-$AB150/12)*$AA150*$F147,0)+MAX((Expenses!KT$24-$AB151/12)*$AA151*$F147,0)))))</f>
        <v>0</v>
      </c>
      <c r="KW318" s="154">
        <f>IF(OR(KW$165&lt;=EOMONTH($E147,$R147*(1-$O147)),KW$165&gt;EOMONTH($E147,$P147*12*(1-$O147)+$Q147*12*$O147+$R147*(1-$O147))),0,IF($X147="NNN",SUM(Expenses!KU$20:KU$24)*$F147,IF($X147="FSG",0,IF($X147="MG",SUMPRODUCT(Expenses!KU$20:KU$24,$Z147:$Z151)*$F147,MAX((Expenses!KU$20-$AB147/12)*$AA147*$F147,0)+MAX((Expenses!KU$21-$AB148/12)*$AA148*$F147,0)+MAX((Expenses!KU$22-$AB149/12)*$AA149*$F147,0)+MAX((Expenses!KU$23-$AB150/12)*$AA150*$F147,0)+MAX((Expenses!KU$24-$AB151/12)*$AA151*$F147,0)))))</f>
        <v>0</v>
      </c>
      <c r="KX318" s="154">
        <f>IF(OR(KX$165&lt;=EOMONTH($E147,$R147*(1-$O147)),KX$165&gt;EOMONTH($E147,$P147*12*(1-$O147)+$Q147*12*$O147+$R147*(1-$O147))),0,IF($X147="NNN",SUM(Expenses!KV$20:KV$24)*$F147,IF($X147="FSG",0,IF($X147="MG",SUMPRODUCT(Expenses!KV$20:KV$24,$Z147:$Z151)*$F147,MAX((Expenses!KV$20-$AB147/12)*$AA147*$F147,0)+MAX((Expenses!KV$21-$AB148/12)*$AA148*$F147,0)+MAX((Expenses!KV$22-$AB149/12)*$AA149*$F147,0)+MAX((Expenses!KV$23-$AB150/12)*$AA150*$F147,0)+MAX((Expenses!KV$24-$AB151/12)*$AA151*$F147,0)))))</f>
        <v>0</v>
      </c>
      <c r="KY318" s="154">
        <f>IF(OR(KY$165&lt;=EOMONTH($E147,$R147*(1-$O147)),KY$165&gt;EOMONTH($E147,$P147*12*(1-$O147)+$Q147*12*$O147+$R147*(1-$O147))),0,IF($X147="NNN",SUM(Expenses!KW$20:KW$24)*$F147,IF($X147="FSG",0,IF($X147="MG",SUMPRODUCT(Expenses!KW$20:KW$24,$Z147:$Z151)*$F147,MAX((Expenses!KW$20-$AB147/12)*$AA147*$F147,0)+MAX((Expenses!KW$21-$AB148/12)*$AA148*$F147,0)+MAX((Expenses!KW$22-$AB149/12)*$AA149*$F147,0)+MAX((Expenses!KW$23-$AB150/12)*$AA150*$F147,0)+MAX((Expenses!KW$24-$AB151/12)*$AA151*$F147,0)))))</f>
        <v>0</v>
      </c>
      <c r="KZ318" s="154">
        <f>IF(OR(KZ$165&lt;=EOMONTH($E147,$R147*(1-$O147)),KZ$165&gt;EOMONTH($E147,$P147*12*(1-$O147)+$Q147*12*$O147+$R147*(1-$O147))),0,IF($X147="NNN",SUM(Expenses!KX$20:KX$24)*$F147,IF($X147="FSG",0,IF($X147="MG",SUMPRODUCT(Expenses!KX$20:KX$24,$Z147:$Z151)*$F147,MAX((Expenses!KX$20-$AB147/12)*$AA147*$F147,0)+MAX((Expenses!KX$21-$AB148/12)*$AA148*$F147,0)+MAX((Expenses!KX$22-$AB149/12)*$AA149*$F147,0)+MAX((Expenses!KX$23-$AB150/12)*$AA150*$F147,0)+MAX((Expenses!KX$24-$AB151/12)*$AA151*$F147,0)))))</f>
        <v>0</v>
      </c>
      <c r="LA318" s="154">
        <f>IF(OR(LA$165&lt;=EOMONTH($E147,$R147*(1-$O147)),LA$165&gt;EOMONTH($E147,$P147*12*(1-$O147)+$Q147*12*$O147+$R147*(1-$O147))),0,IF($X147="NNN",SUM(Expenses!KY$20:KY$24)*$F147,IF($X147="FSG",0,IF($X147="MG",SUMPRODUCT(Expenses!KY$20:KY$24,$Z147:$Z151)*$F147,MAX((Expenses!KY$20-$AB147/12)*$AA147*$F147,0)+MAX((Expenses!KY$21-$AB148/12)*$AA148*$F147,0)+MAX((Expenses!KY$22-$AB149/12)*$AA149*$F147,0)+MAX((Expenses!KY$23-$AB150/12)*$AA150*$F147,0)+MAX((Expenses!KY$24-$AB151/12)*$AA151*$F147,0)))))</f>
        <v>0</v>
      </c>
      <c r="LB318" s="154">
        <f>IF(OR(LB$165&lt;=EOMONTH($E147,$R147*(1-$O147)),LB$165&gt;EOMONTH($E147,$P147*12*(1-$O147)+$Q147*12*$O147+$R147*(1-$O147))),0,IF($X147="NNN",SUM(Expenses!KZ$20:KZ$24)*$F147,IF($X147="FSG",0,IF($X147="MG",SUMPRODUCT(Expenses!KZ$20:KZ$24,$Z147:$Z151)*$F147,MAX((Expenses!KZ$20-$AB147/12)*$AA147*$F147,0)+MAX((Expenses!KZ$21-$AB148/12)*$AA148*$F147,0)+MAX((Expenses!KZ$22-$AB149/12)*$AA149*$F147,0)+MAX((Expenses!KZ$23-$AB150/12)*$AA150*$F147,0)+MAX((Expenses!KZ$24-$AB151/12)*$AA151*$F147,0)))))</f>
        <v>0</v>
      </c>
      <c r="LC318" s="154">
        <f>IF(OR(LC$165&lt;=EOMONTH($E147,$R147*(1-$O147)),LC$165&gt;EOMONTH($E147,$P147*12*(1-$O147)+$Q147*12*$O147+$R147*(1-$O147))),0,IF($X147="NNN",SUM(Expenses!LA$20:LA$24)*$F147,IF($X147="FSG",0,IF($X147="MG",SUMPRODUCT(Expenses!LA$20:LA$24,$Z147:$Z151)*$F147,MAX((Expenses!LA$20-$AB147/12)*$AA147*$F147,0)+MAX((Expenses!LA$21-$AB148/12)*$AA148*$F147,0)+MAX((Expenses!LA$22-$AB149/12)*$AA149*$F147,0)+MAX((Expenses!LA$23-$AB150/12)*$AA150*$F147,0)+MAX((Expenses!LA$24-$AB151/12)*$AA151*$F147,0)))))</f>
        <v>0</v>
      </c>
      <c r="LD318" s="154">
        <f>IF(OR(LD$165&lt;=EOMONTH($E147,$R147*(1-$O147)),LD$165&gt;EOMONTH($E147,$P147*12*(1-$O147)+$Q147*12*$O147+$R147*(1-$O147))),0,IF($X147="NNN",SUM(Expenses!LB$20:LB$24)*$F147,IF($X147="FSG",0,IF($X147="MG",SUMPRODUCT(Expenses!LB$20:LB$24,$Z147:$Z151)*$F147,MAX((Expenses!LB$20-$AB147/12)*$AA147*$F147,0)+MAX((Expenses!LB$21-$AB148/12)*$AA148*$F147,0)+MAX((Expenses!LB$22-$AB149/12)*$AA149*$F147,0)+MAX((Expenses!LB$23-$AB150/12)*$AA150*$F147,0)+MAX((Expenses!LB$24-$AB151/12)*$AA151*$F147,0)))))</f>
        <v>0</v>
      </c>
      <c r="LE318" s="154">
        <f>IF(OR(LE$165&lt;=EOMONTH($E147,$R147*(1-$O147)),LE$165&gt;EOMONTH($E147,$P147*12*(1-$O147)+$Q147*12*$O147+$R147*(1-$O147))),0,IF($X147="NNN",SUM(Expenses!LC$20:LC$24)*$F147,IF($X147="FSG",0,IF($X147="MG",SUMPRODUCT(Expenses!LC$20:LC$24,$Z147:$Z151)*$F147,MAX((Expenses!LC$20-$AB147/12)*$AA147*$F147,0)+MAX((Expenses!LC$21-$AB148/12)*$AA148*$F147,0)+MAX((Expenses!LC$22-$AB149/12)*$AA149*$F147,0)+MAX((Expenses!LC$23-$AB150/12)*$AA150*$F147,0)+MAX((Expenses!LC$24-$AB151/12)*$AA151*$F147,0)))))</f>
        <v>0</v>
      </c>
      <c r="LF318" s="154">
        <f>IF(OR(LF$165&lt;=EOMONTH($E147,$R147*(1-$O147)),LF$165&gt;EOMONTH($E147,$P147*12*(1-$O147)+$Q147*12*$O147+$R147*(1-$O147))),0,IF($X147="NNN",SUM(Expenses!LD$20:LD$24)*$F147,IF($X147="FSG",0,IF($X147="MG",SUMPRODUCT(Expenses!LD$20:LD$24,$Z147:$Z151)*$F147,MAX((Expenses!LD$20-$AB147/12)*$AA147*$F147,0)+MAX((Expenses!LD$21-$AB148/12)*$AA148*$F147,0)+MAX((Expenses!LD$22-$AB149/12)*$AA149*$F147,0)+MAX((Expenses!LD$23-$AB150/12)*$AA150*$F147,0)+MAX((Expenses!LD$24-$AB151/12)*$AA151*$F147,0)))))</f>
        <v>0</v>
      </c>
      <c r="LG318" s="154">
        <f>IF(OR(LG$165&lt;=EOMONTH($E147,$R147*(1-$O147)),LG$165&gt;EOMONTH($E147,$P147*12*(1-$O147)+$Q147*12*$O147+$R147*(1-$O147))),0,IF($X147="NNN",SUM(Expenses!LE$20:LE$24)*$F147,IF($X147="FSG",0,IF($X147="MG",SUMPRODUCT(Expenses!LE$20:LE$24,$Z147:$Z151)*$F147,MAX((Expenses!LE$20-$AB147/12)*$AA147*$F147,0)+MAX((Expenses!LE$21-$AB148/12)*$AA148*$F147,0)+MAX((Expenses!LE$22-$AB149/12)*$AA149*$F147,0)+MAX((Expenses!LE$23-$AB150/12)*$AA150*$F147,0)+MAX((Expenses!LE$24-$AB151/12)*$AA151*$F147,0)))))</f>
        <v>0</v>
      </c>
      <c r="LH318" s="154">
        <f>IF(OR(LH$165&lt;=EOMONTH($E147,$R147*(1-$O147)),LH$165&gt;EOMONTH($E147,$P147*12*(1-$O147)+$Q147*12*$O147+$R147*(1-$O147))),0,IF($X147="NNN",SUM(Expenses!LF$20:LF$24)*$F147,IF($X147="FSG",0,IF($X147="MG",SUMPRODUCT(Expenses!LF$20:LF$24,$Z147:$Z151)*$F147,MAX((Expenses!LF$20-$AB147/12)*$AA147*$F147,0)+MAX((Expenses!LF$21-$AB148/12)*$AA148*$F147,0)+MAX((Expenses!LF$22-$AB149/12)*$AA149*$F147,0)+MAX((Expenses!LF$23-$AB150/12)*$AA150*$F147,0)+MAX((Expenses!LF$24-$AB151/12)*$AA151*$F147,0)))))</f>
        <v>0</v>
      </c>
      <c r="LI318" s="154">
        <f>IF(OR(LI$165&lt;=EOMONTH($E147,$R147*(1-$O147)),LI$165&gt;EOMONTH($E147,$P147*12*(1-$O147)+$Q147*12*$O147+$R147*(1-$O147))),0,IF($X147="NNN",SUM(Expenses!LG$20:LG$24)*$F147,IF($X147="FSG",0,IF($X147="MG",SUMPRODUCT(Expenses!LG$20:LG$24,$Z147:$Z151)*$F147,MAX((Expenses!LG$20-$AB147/12)*$AA147*$F147,0)+MAX((Expenses!LG$21-$AB148/12)*$AA148*$F147,0)+MAX((Expenses!LG$22-$AB149/12)*$AA149*$F147,0)+MAX((Expenses!LG$23-$AB150/12)*$AA150*$F147,0)+MAX((Expenses!LG$24-$AB151/12)*$AA151*$F147,0)))))</f>
        <v>0</v>
      </c>
      <c r="LJ318" s="154">
        <f>IF(OR(LJ$165&lt;=EOMONTH($E147,$R147*(1-$O147)),LJ$165&gt;EOMONTH($E147,$P147*12*(1-$O147)+$Q147*12*$O147+$R147*(1-$O147))),0,IF($X147="NNN",SUM(Expenses!LH$20:LH$24)*$F147,IF($X147="FSG",0,IF($X147="MG",SUMPRODUCT(Expenses!LH$20:LH$24,$Z147:$Z151)*$F147,MAX((Expenses!LH$20-$AB147/12)*$AA147*$F147,0)+MAX((Expenses!LH$21-$AB148/12)*$AA148*$F147,0)+MAX((Expenses!LH$22-$AB149/12)*$AA149*$F147,0)+MAX((Expenses!LH$23-$AB150/12)*$AA150*$F147,0)+MAX((Expenses!LH$24-$AB151/12)*$AA151*$F147,0)))))</f>
        <v>0</v>
      </c>
      <c r="LK318" s="154">
        <f>IF(OR(LK$165&lt;=EOMONTH($E147,$R147*(1-$O147)),LK$165&gt;EOMONTH($E147,$P147*12*(1-$O147)+$Q147*12*$O147+$R147*(1-$O147))),0,IF($X147="NNN",SUM(Expenses!LI$20:LI$24)*$F147,IF($X147="FSG",0,IF($X147="MG",SUMPRODUCT(Expenses!LI$20:LI$24,$Z147:$Z151)*$F147,MAX((Expenses!LI$20-$AB147/12)*$AA147*$F147,0)+MAX((Expenses!LI$21-$AB148/12)*$AA148*$F147,0)+MAX((Expenses!LI$22-$AB149/12)*$AA149*$F147,0)+MAX((Expenses!LI$23-$AB150/12)*$AA150*$F147,0)+MAX((Expenses!LI$24-$AB151/12)*$AA151*$F147,0)))))</f>
        <v>0</v>
      </c>
      <c r="LL318" s="154">
        <f>IF(OR(LL$165&lt;=EOMONTH($E147,$R147*(1-$O147)),LL$165&gt;EOMONTH($E147,$P147*12*(1-$O147)+$Q147*12*$O147+$R147*(1-$O147))),0,IF($X147="NNN",SUM(Expenses!LJ$20:LJ$24)*$F147,IF($X147="FSG",0,IF($X147="MG",SUMPRODUCT(Expenses!LJ$20:LJ$24,$Z147:$Z151)*$F147,MAX((Expenses!LJ$20-$AB147/12)*$AA147*$F147,0)+MAX((Expenses!LJ$21-$AB148/12)*$AA148*$F147,0)+MAX((Expenses!LJ$22-$AB149/12)*$AA149*$F147,0)+MAX((Expenses!LJ$23-$AB150/12)*$AA150*$F147,0)+MAX((Expenses!LJ$24-$AB151/12)*$AA151*$F147,0)))))</f>
        <v>0</v>
      </c>
      <c r="LM318" s="154">
        <f>IF(OR(LM$165&lt;=EOMONTH($E147,$R147*(1-$O147)),LM$165&gt;EOMONTH($E147,$P147*12*(1-$O147)+$Q147*12*$O147+$R147*(1-$O147))),0,IF($X147="NNN",SUM(Expenses!LK$20:LK$24)*$F147,IF($X147="FSG",0,IF($X147="MG",SUMPRODUCT(Expenses!LK$20:LK$24,$Z147:$Z151)*$F147,MAX((Expenses!LK$20-$AB147/12)*$AA147*$F147,0)+MAX((Expenses!LK$21-$AB148/12)*$AA148*$F147,0)+MAX((Expenses!LK$22-$AB149/12)*$AA149*$F147,0)+MAX((Expenses!LK$23-$AB150/12)*$AA150*$F147,0)+MAX((Expenses!LK$24-$AB151/12)*$AA151*$F147,0)))))</f>
        <v>0</v>
      </c>
      <c r="LN318" s="154">
        <f>IF(OR(LN$165&lt;=EOMONTH($E147,$R147*(1-$O147)),LN$165&gt;EOMONTH($E147,$P147*12*(1-$O147)+$Q147*12*$O147+$R147*(1-$O147))),0,IF($X147="NNN",SUM(Expenses!LL$20:LL$24)*$F147,IF($X147="FSG",0,IF($X147="MG",SUMPRODUCT(Expenses!LL$20:LL$24,$Z147:$Z151)*$F147,MAX((Expenses!LL$20-$AB147/12)*$AA147*$F147,0)+MAX((Expenses!LL$21-$AB148/12)*$AA148*$F147,0)+MAX((Expenses!LL$22-$AB149/12)*$AA149*$F147,0)+MAX((Expenses!LL$23-$AB150/12)*$AA150*$F147,0)+MAX((Expenses!LL$24-$AB151/12)*$AA151*$F147,0)))))</f>
        <v>0</v>
      </c>
      <c r="LO318" s="154">
        <f>IF(OR(LO$165&lt;=EOMONTH($E147,$R147*(1-$O147)),LO$165&gt;EOMONTH($E147,$P147*12*(1-$O147)+$Q147*12*$O147+$R147*(1-$O147))),0,IF($X147="NNN",SUM(Expenses!LM$20:LM$24)*$F147,IF($X147="FSG",0,IF($X147="MG",SUMPRODUCT(Expenses!LM$20:LM$24,$Z147:$Z151)*$F147,MAX((Expenses!LM$20-$AB147/12)*$AA147*$F147,0)+MAX((Expenses!LM$21-$AB148/12)*$AA148*$F147,0)+MAX((Expenses!LM$22-$AB149/12)*$AA149*$F147,0)+MAX((Expenses!LM$23-$AB150/12)*$AA150*$F147,0)+MAX((Expenses!LM$24-$AB151/12)*$AA151*$F147,0)))))</f>
        <v>0</v>
      </c>
      <c r="LP318" s="154">
        <f>IF(OR(LP$165&lt;=EOMONTH($E147,$R147*(1-$O147)),LP$165&gt;EOMONTH($E147,$P147*12*(1-$O147)+$Q147*12*$O147+$R147*(1-$O147))),0,IF($X147="NNN",SUM(Expenses!LN$20:LN$24)*$F147,IF($X147="FSG",0,IF($X147="MG",SUMPRODUCT(Expenses!LN$20:LN$24,$Z147:$Z151)*$F147,MAX((Expenses!LN$20-$AB147/12)*$AA147*$F147,0)+MAX((Expenses!LN$21-$AB148/12)*$AA148*$F147,0)+MAX((Expenses!LN$22-$AB149/12)*$AA149*$F147,0)+MAX((Expenses!LN$23-$AB150/12)*$AA150*$F147,0)+MAX((Expenses!LN$24-$AB151/12)*$AA151*$F147,0)))))</f>
        <v>0</v>
      </c>
      <c r="LQ318" s="154">
        <f>IF(OR(LQ$165&lt;=EOMONTH($E147,$R147*(1-$O147)),LQ$165&gt;EOMONTH($E147,$P147*12*(1-$O147)+$Q147*12*$O147+$R147*(1-$O147))),0,IF($X147="NNN",SUM(Expenses!LO$20:LO$24)*$F147,IF($X147="FSG",0,IF($X147="MG",SUMPRODUCT(Expenses!LO$20:LO$24,$Z147:$Z151)*$F147,MAX((Expenses!LO$20-$AB147/12)*$AA147*$F147,0)+MAX((Expenses!LO$21-$AB148/12)*$AA148*$F147,0)+MAX((Expenses!LO$22-$AB149/12)*$AA149*$F147,0)+MAX((Expenses!LO$23-$AB150/12)*$AA150*$F147,0)+MAX((Expenses!LO$24-$AB151/12)*$AA151*$F147,0)))))</f>
        <v>0</v>
      </c>
      <c r="LR318" s="154">
        <f>IF(OR(LR$165&lt;=EOMONTH($E147,$R147*(1-$O147)),LR$165&gt;EOMONTH($E147,$P147*12*(1-$O147)+$Q147*12*$O147+$R147*(1-$O147))),0,IF($X147="NNN",SUM(Expenses!LP$20:LP$24)*$F147,IF($X147="FSG",0,IF($X147="MG",SUMPRODUCT(Expenses!LP$20:LP$24,$Z147:$Z151)*$F147,MAX((Expenses!LP$20-$AB147/12)*$AA147*$F147,0)+MAX((Expenses!LP$21-$AB148/12)*$AA148*$F147,0)+MAX((Expenses!LP$22-$AB149/12)*$AA149*$F147,0)+MAX((Expenses!LP$23-$AB150/12)*$AA150*$F147,0)+MAX((Expenses!LP$24-$AB151/12)*$AA151*$F147,0)))))</f>
        <v>0</v>
      </c>
      <c r="LS318" s="154">
        <f>IF(OR(LS$165&lt;=EOMONTH($E147,$R147*(1-$O147)),LS$165&gt;EOMONTH($E147,$P147*12*(1-$O147)+$Q147*12*$O147+$R147*(1-$O147))),0,IF($X147="NNN",SUM(Expenses!LQ$20:LQ$24)*$F147,IF($X147="FSG",0,IF($X147="MG",SUMPRODUCT(Expenses!LQ$20:LQ$24,$Z147:$Z151)*$F147,MAX((Expenses!LQ$20-$AB147/12)*$AA147*$F147,0)+MAX((Expenses!LQ$21-$AB148/12)*$AA148*$F147,0)+MAX((Expenses!LQ$22-$AB149/12)*$AA149*$F147,0)+MAX((Expenses!LQ$23-$AB150/12)*$AA150*$F147,0)+MAX((Expenses!LQ$24-$AB151/12)*$AA151*$F147,0)))))</f>
        <v>0</v>
      </c>
      <c r="LT318" s="154">
        <f>IF(OR(LT$165&lt;=EOMONTH($E147,$R147*(1-$O147)),LT$165&gt;EOMONTH($E147,$P147*12*(1-$O147)+$Q147*12*$O147+$R147*(1-$O147))),0,IF($X147="NNN",SUM(Expenses!LR$20:LR$24)*$F147,IF($X147="FSG",0,IF($X147="MG",SUMPRODUCT(Expenses!LR$20:LR$24,$Z147:$Z151)*$F147,MAX((Expenses!LR$20-$AB147/12)*$AA147*$F147,0)+MAX((Expenses!LR$21-$AB148/12)*$AA148*$F147,0)+MAX((Expenses!LR$22-$AB149/12)*$AA149*$F147,0)+MAX((Expenses!LR$23-$AB150/12)*$AA150*$F147,0)+MAX((Expenses!LR$24-$AB151/12)*$AA151*$F147,0)))))</f>
        <v>0</v>
      </c>
      <c r="LU318" s="154">
        <f>IF(OR(LU$165&lt;=EOMONTH($E147,$R147*(1-$O147)),LU$165&gt;EOMONTH($E147,$P147*12*(1-$O147)+$Q147*12*$O147+$R147*(1-$O147))),0,IF($X147="NNN",SUM(Expenses!LS$20:LS$24)*$F147,IF($X147="FSG",0,IF($X147="MG",SUMPRODUCT(Expenses!LS$20:LS$24,$Z147:$Z151)*$F147,MAX((Expenses!LS$20-$AB147/12)*$AA147*$F147,0)+MAX((Expenses!LS$21-$AB148/12)*$AA148*$F147,0)+MAX((Expenses!LS$22-$AB149/12)*$AA149*$F147,0)+MAX((Expenses!LS$23-$AB150/12)*$AA150*$F147,0)+MAX((Expenses!LS$24-$AB151/12)*$AA151*$F147,0)))))</f>
        <v>0</v>
      </c>
      <c r="LV318" s="154">
        <f>IF(OR(LV$165&lt;=EOMONTH($E147,$R147*(1-$O147)),LV$165&gt;EOMONTH($E147,$P147*12*(1-$O147)+$Q147*12*$O147+$R147*(1-$O147))),0,IF($X147="NNN",SUM(Expenses!LT$20:LT$24)*$F147,IF($X147="FSG",0,IF($X147="MG",SUMPRODUCT(Expenses!LT$20:LT$24,$Z147:$Z151)*$F147,MAX((Expenses!LT$20-$AB147/12)*$AA147*$F147,0)+MAX((Expenses!LT$21-$AB148/12)*$AA148*$F147,0)+MAX((Expenses!LT$22-$AB149/12)*$AA149*$F147,0)+MAX((Expenses!LT$23-$AB150/12)*$AA150*$F147,0)+MAX((Expenses!LT$24-$AB151/12)*$AA151*$F147,0)))))</f>
        <v>0</v>
      </c>
      <c r="LW318" s="154">
        <f>IF(OR(LW$165&lt;=EOMONTH($E147,$R147*(1-$O147)),LW$165&gt;EOMONTH($E147,$P147*12*(1-$O147)+$Q147*12*$O147+$R147*(1-$O147))),0,IF($X147="NNN",SUM(Expenses!LU$20:LU$24)*$F147,IF($X147="FSG",0,IF($X147="MG",SUMPRODUCT(Expenses!LU$20:LU$24,$Z147:$Z151)*$F147,MAX((Expenses!LU$20-$AB147/12)*$AA147*$F147,0)+MAX((Expenses!LU$21-$AB148/12)*$AA148*$F147,0)+MAX((Expenses!LU$22-$AB149/12)*$AA149*$F147,0)+MAX((Expenses!LU$23-$AB150/12)*$AA150*$F147,0)+MAX((Expenses!LU$24-$AB151/12)*$AA151*$F147,0)))))</f>
        <v>0</v>
      </c>
      <c r="LX318" s="154">
        <f>IF(OR(LX$165&lt;=EOMONTH($E147,$R147*(1-$O147)),LX$165&gt;EOMONTH($E147,$P147*12*(1-$O147)+$Q147*12*$O147+$R147*(1-$O147))),0,IF($X147="NNN",SUM(Expenses!LV$20:LV$24)*$F147,IF($X147="FSG",0,IF($X147="MG",SUMPRODUCT(Expenses!LV$20:LV$24,$Z147:$Z151)*$F147,MAX((Expenses!LV$20-$AB147/12)*$AA147*$F147,0)+MAX((Expenses!LV$21-$AB148/12)*$AA148*$F147,0)+MAX((Expenses!LV$22-$AB149/12)*$AA149*$F147,0)+MAX((Expenses!LV$23-$AB150/12)*$AA150*$F147,0)+MAX((Expenses!LV$24-$AB151/12)*$AA151*$F147,0)))))</f>
        <v>0</v>
      </c>
      <c r="LY318" s="154">
        <f>IF(OR(LY$165&lt;=EOMONTH($E147,$R147*(1-$O147)),LY$165&gt;EOMONTH($E147,$P147*12*(1-$O147)+$Q147*12*$O147+$R147*(1-$O147))),0,IF($X147="NNN",SUM(Expenses!LW$20:LW$24)*$F147,IF($X147="FSG",0,IF($X147="MG",SUMPRODUCT(Expenses!LW$20:LW$24,$Z147:$Z151)*$F147,MAX((Expenses!LW$20-$AB147/12)*$AA147*$F147,0)+MAX((Expenses!LW$21-$AB148/12)*$AA148*$F147,0)+MAX((Expenses!LW$22-$AB149/12)*$AA149*$F147,0)+MAX((Expenses!LW$23-$AB150/12)*$AA150*$F147,0)+MAX((Expenses!LW$24-$AB151/12)*$AA151*$F147,0)))))</f>
        <v>0</v>
      </c>
      <c r="LZ318" s="154">
        <f>IF(OR(LZ$165&lt;=EOMONTH($E147,$R147*(1-$O147)),LZ$165&gt;EOMONTH($E147,$P147*12*(1-$O147)+$Q147*12*$O147+$R147*(1-$O147))),0,IF($X147="NNN",SUM(Expenses!LX$20:LX$24)*$F147,IF($X147="FSG",0,IF($X147="MG",SUMPRODUCT(Expenses!LX$20:LX$24,$Z147:$Z151)*$F147,MAX((Expenses!LX$20-$AB147/12)*$AA147*$F147,0)+MAX((Expenses!LX$21-$AB148/12)*$AA148*$F147,0)+MAX((Expenses!LX$22-$AB149/12)*$AA149*$F147,0)+MAX((Expenses!LX$23-$AB150/12)*$AA150*$F147,0)+MAX((Expenses!LX$24-$AB151/12)*$AA151*$F147,0)))))</f>
        <v>0</v>
      </c>
      <c r="MA318" s="154">
        <f>IF(OR(MA$165&lt;=EOMONTH($E147,$R147*(1-$O147)),MA$165&gt;EOMONTH($E147,$P147*12*(1-$O147)+$Q147*12*$O147+$R147*(1-$O147))),0,IF($X147="NNN",SUM(Expenses!LY$20:LY$24)*$F147,IF($X147="FSG",0,IF($X147="MG",SUMPRODUCT(Expenses!LY$20:LY$24,$Z147:$Z151)*$F147,MAX((Expenses!LY$20-$AB147/12)*$AA147*$F147,0)+MAX((Expenses!LY$21-$AB148/12)*$AA148*$F147,0)+MAX((Expenses!LY$22-$AB149/12)*$AA149*$F147,0)+MAX((Expenses!LY$23-$AB150/12)*$AA150*$F147,0)+MAX((Expenses!LY$24-$AB151/12)*$AA151*$F147,0)))))</f>
        <v>0</v>
      </c>
      <c r="MB318" s="154">
        <f>IF(OR(MB$165&lt;=EOMONTH($E147,$R147*(1-$O147)),MB$165&gt;EOMONTH($E147,$P147*12*(1-$O147)+$Q147*12*$O147+$R147*(1-$O147))),0,IF($X147="NNN",SUM(Expenses!LZ$20:LZ$24)*$F147,IF($X147="FSG",0,IF($X147="MG",SUMPRODUCT(Expenses!LZ$20:LZ$24,$Z147:$Z151)*$F147,MAX((Expenses!LZ$20-$AB147/12)*$AA147*$F147,0)+MAX((Expenses!LZ$21-$AB148/12)*$AA148*$F147,0)+MAX((Expenses!LZ$22-$AB149/12)*$AA149*$F147,0)+MAX((Expenses!LZ$23-$AB150/12)*$AA150*$F147,0)+MAX((Expenses!LZ$24-$AB151/12)*$AA151*$F147,0)))))</f>
        <v>0</v>
      </c>
      <c r="MC318" s="154">
        <f>IF(OR(MC$165&lt;=EOMONTH($E147,$R147*(1-$O147)),MC$165&gt;EOMONTH($E147,$P147*12*(1-$O147)+$Q147*12*$O147+$R147*(1-$O147))),0,IF($X147="NNN",SUM(Expenses!MA$20:MA$24)*$F147,IF($X147="FSG",0,IF($X147="MG",SUMPRODUCT(Expenses!MA$20:MA$24,$Z147:$Z151)*$F147,MAX((Expenses!MA$20-$AB147/12)*$AA147*$F147,0)+MAX((Expenses!MA$21-$AB148/12)*$AA148*$F147,0)+MAX((Expenses!MA$22-$AB149/12)*$AA149*$F147,0)+MAX((Expenses!MA$23-$AB150/12)*$AA150*$F147,0)+MAX((Expenses!MA$24-$AB151/12)*$AA151*$F147,0)))))</f>
        <v>0</v>
      </c>
      <c r="MD318" s="154">
        <f>IF(OR(MD$165&lt;=EOMONTH($E147,$R147*(1-$O147)),MD$165&gt;EOMONTH($E147,$P147*12*(1-$O147)+$Q147*12*$O147+$R147*(1-$O147))),0,IF($X147="NNN",SUM(Expenses!MB$20:MB$24)*$F147,IF($X147="FSG",0,IF($X147="MG",SUMPRODUCT(Expenses!MB$20:MB$24,$Z147:$Z151)*$F147,MAX((Expenses!MB$20-$AB147/12)*$AA147*$F147,0)+MAX((Expenses!MB$21-$AB148/12)*$AA148*$F147,0)+MAX((Expenses!MB$22-$AB149/12)*$AA149*$F147,0)+MAX((Expenses!MB$23-$AB150/12)*$AA150*$F147,0)+MAX((Expenses!MB$24-$AB151/12)*$AA151*$F147,0)))))</f>
        <v>0</v>
      </c>
      <c r="ME318" s="154">
        <f>IF(OR(ME$165&lt;=EOMONTH($E147,$R147*(1-$O147)),ME$165&gt;EOMONTH($E147,$P147*12*(1-$O147)+$Q147*12*$O147+$R147*(1-$O147))),0,IF($X147="NNN",SUM(Expenses!MC$20:MC$24)*$F147,IF($X147="FSG",0,IF($X147="MG",SUMPRODUCT(Expenses!MC$20:MC$24,$Z147:$Z151)*$F147,MAX((Expenses!MC$20-$AB147/12)*$AA147*$F147,0)+MAX((Expenses!MC$21-$AB148/12)*$AA148*$F147,0)+MAX((Expenses!MC$22-$AB149/12)*$AA149*$F147,0)+MAX((Expenses!MC$23-$AB150/12)*$AA150*$F147,0)+MAX((Expenses!MC$24-$AB151/12)*$AA151*$F147,0)))))</f>
        <v>0</v>
      </c>
      <c r="MF318" s="154">
        <f>IF(OR(MF$165&lt;=EOMONTH($E147,$R147*(1-$O147)),MF$165&gt;EOMONTH($E147,$P147*12*(1-$O147)+$Q147*12*$O147+$R147*(1-$O147))),0,IF($X147="NNN",SUM(Expenses!MD$20:MD$24)*$F147,IF($X147="FSG",0,IF($X147="MG",SUMPRODUCT(Expenses!MD$20:MD$24,$Z147:$Z151)*$F147,MAX((Expenses!MD$20-$AB147/12)*$AA147*$F147,0)+MAX((Expenses!MD$21-$AB148/12)*$AA148*$F147,0)+MAX((Expenses!MD$22-$AB149/12)*$AA149*$F147,0)+MAX((Expenses!MD$23-$AB150/12)*$AA150*$F147,0)+MAX((Expenses!MD$24-$AB151/12)*$AA151*$F147,0)))))</f>
        <v>0</v>
      </c>
      <c r="MG318" s="154">
        <f>IF(OR(MG$165&lt;=EOMONTH($E147,$R147*(1-$O147)),MG$165&gt;EOMONTH($E147,$P147*12*(1-$O147)+$Q147*12*$O147+$R147*(1-$O147))),0,IF($X147="NNN",SUM(Expenses!ME$20:ME$24)*$F147,IF($X147="FSG",0,IF($X147="MG",SUMPRODUCT(Expenses!ME$20:ME$24,$Z147:$Z151)*$F147,MAX((Expenses!ME$20-$AB147/12)*$AA147*$F147,0)+MAX((Expenses!ME$21-$AB148/12)*$AA148*$F147,0)+MAX((Expenses!ME$22-$AB149/12)*$AA149*$F147,0)+MAX((Expenses!ME$23-$AB150/12)*$AA150*$F147,0)+MAX((Expenses!ME$24-$AB151/12)*$AA151*$F147,0)))))</f>
        <v>0</v>
      </c>
      <c r="MH318" s="154">
        <f>IF(OR(MH$165&lt;=EOMONTH($E147,$R147*(1-$O147)),MH$165&gt;EOMONTH($E147,$P147*12*(1-$O147)+$Q147*12*$O147+$R147*(1-$O147))),0,IF($X147="NNN",SUM(Expenses!MF$20:MF$24)*$F147,IF($X147="FSG",0,IF($X147="MG",SUMPRODUCT(Expenses!MF$20:MF$24,$Z147:$Z151)*$F147,MAX((Expenses!MF$20-$AB147/12)*$AA147*$F147,0)+MAX((Expenses!MF$21-$AB148/12)*$AA148*$F147,0)+MAX((Expenses!MF$22-$AB149/12)*$AA149*$F147,0)+MAX((Expenses!MF$23-$AB150/12)*$AA150*$F147,0)+MAX((Expenses!MF$24-$AB151/12)*$AA151*$F147,0)))))</f>
        <v>0</v>
      </c>
      <c r="MI318" s="154">
        <f>IF(OR(MI$165&lt;=EOMONTH($E147,$R147*(1-$O147)),MI$165&gt;EOMONTH($E147,$P147*12*(1-$O147)+$Q147*12*$O147+$R147*(1-$O147))),0,IF($X147="NNN",SUM(Expenses!MG$20:MG$24)*$F147,IF($X147="FSG",0,IF($X147="MG",SUMPRODUCT(Expenses!MG$20:MG$24,$Z147:$Z151)*$F147,MAX((Expenses!MG$20-$AB147/12)*$AA147*$F147,0)+MAX((Expenses!MG$21-$AB148/12)*$AA148*$F147,0)+MAX((Expenses!MG$22-$AB149/12)*$AA149*$F147,0)+MAX((Expenses!MG$23-$AB150/12)*$AA150*$F147,0)+MAX((Expenses!MG$24-$AB151/12)*$AA151*$F147,0)))))</f>
        <v>0</v>
      </c>
      <c r="MJ318" s="154">
        <f>IF(OR(MJ$165&lt;=EOMONTH($E147,$R147*(1-$O147)),MJ$165&gt;EOMONTH($E147,$P147*12*(1-$O147)+$Q147*12*$O147+$R147*(1-$O147))),0,IF($X147="NNN",SUM(Expenses!MH$20:MH$24)*$F147,IF($X147="FSG",0,IF($X147="MG",SUMPRODUCT(Expenses!MH$20:MH$24,$Z147:$Z151)*$F147,MAX((Expenses!MH$20-$AB147/12)*$AA147*$F147,0)+MAX((Expenses!MH$21-$AB148/12)*$AA148*$F147,0)+MAX((Expenses!MH$22-$AB149/12)*$AA149*$F147,0)+MAX((Expenses!MH$23-$AB150/12)*$AA150*$F147,0)+MAX((Expenses!MH$24-$AB151/12)*$AA151*$F147,0)))))</f>
        <v>0</v>
      </c>
      <c r="MK318" s="154">
        <f>IF(OR(MK$165&lt;=EOMONTH($E147,$R147*(1-$O147)),MK$165&gt;EOMONTH($E147,$P147*12*(1-$O147)+$Q147*12*$O147+$R147*(1-$O147))),0,IF($X147="NNN",SUM(Expenses!MI$20:MI$24)*$F147,IF($X147="FSG",0,IF($X147="MG",SUMPRODUCT(Expenses!MI$20:MI$24,$Z147:$Z151)*$F147,MAX((Expenses!MI$20-$AB147/12)*$AA147*$F147,0)+MAX((Expenses!MI$21-$AB148/12)*$AA148*$F147,0)+MAX((Expenses!MI$22-$AB149/12)*$AA149*$F147,0)+MAX((Expenses!MI$23-$AB150/12)*$AA150*$F147,0)+MAX((Expenses!MI$24-$AB151/12)*$AA151*$F147,0)))))</f>
        <v>0</v>
      </c>
      <c r="ML318" s="154">
        <f>IF(OR(ML$165&lt;=EOMONTH($E147,$R147*(1-$O147)),ML$165&gt;EOMONTH($E147,$P147*12*(1-$O147)+$Q147*12*$O147+$R147*(1-$O147))),0,IF($X147="NNN",SUM(Expenses!MJ$20:MJ$24)*$F147,IF($X147="FSG",0,IF($X147="MG",SUMPRODUCT(Expenses!MJ$20:MJ$24,$Z147:$Z151)*$F147,MAX((Expenses!MJ$20-$AB147/12)*$AA147*$F147,0)+MAX((Expenses!MJ$21-$AB148/12)*$AA148*$F147,0)+MAX((Expenses!MJ$22-$AB149/12)*$AA149*$F147,0)+MAX((Expenses!MJ$23-$AB150/12)*$AA150*$F147,0)+MAX((Expenses!MJ$24-$AB151/12)*$AA151*$F147,0)))))</f>
        <v>0</v>
      </c>
      <c r="MM318" s="154">
        <f>IF(OR(MM$165&lt;=EOMONTH($E147,$R147*(1-$O147)),MM$165&gt;EOMONTH($E147,$P147*12*(1-$O147)+$Q147*12*$O147+$R147*(1-$O147))),0,IF($X147="NNN",SUM(Expenses!MK$20:MK$24)*$F147,IF($X147="FSG",0,IF($X147="MG",SUMPRODUCT(Expenses!MK$20:MK$24,$Z147:$Z151)*$F147,MAX((Expenses!MK$20-$AB147/12)*$AA147*$F147,0)+MAX((Expenses!MK$21-$AB148/12)*$AA148*$F147,0)+MAX((Expenses!MK$22-$AB149/12)*$AA149*$F147,0)+MAX((Expenses!MK$23-$AB150/12)*$AA150*$F147,0)+MAX((Expenses!MK$24-$AB151/12)*$AA151*$F147,0)))))</f>
        <v>0</v>
      </c>
      <c r="MN318" s="154">
        <f>IF(OR(MN$165&lt;=EOMONTH($E147,$R147*(1-$O147)),MN$165&gt;EOMONTH($E147,$P147*12*(1-$O147)+$Q147*12*$O147+$R147*(1-$O147))),0,IF($X147="NNN",SUM(Expenses!ML$20:ML$24)*$F147,IF($X147="FSG",0,IF($X147="MG",SUMPRODUCT(Expenses!ML$20:ML$24,$Z147:$Z151)*$F147,MAX((Expenses!ML$20-$AB147/12)*$AA147*$F147,0)+MAX((Expenses!ML$21-$AB148/12)*$AA148*$F147,0)+MAX((Expenses!ML$22-$AB149/12)*$AA149*$F147,0)+MAX((Expenses!ML$23-$AB150/12)*$AA150*$F147,0)+MAX((Expenses!ML$24-$AB151/12)*$AA151*$F147,0)))))</f>
        <v>0</v>
      </c>
      <c r="MO318" s="154">
        <f>IF(OR(MO$165&lt;=EOMONTH($E147,$R147*(1-$O147)),MO$165&gt;EOMONTH($E147,$P147*12*(1-$O147)+$Q147*12*$O147+$R147*(1-$O147))),0,IF($X147="NNN",SUM(Expenses!MM$20:MM$24)*$F147,IF($X147="FSG",0,IF($X147="MG",SUMPRODUCT(Expenses!MM$20:MM$24,$Z147:$Z151)*$F147,MAX((Expenses!MM$20-$AB147/12)*$AA147*$F147,0)+MAX((Expenses!MM$21-$AB148/12)*$AA148*$F147,0)+MAX((Expenses!MM$22-$AB149/12)*$AA149*$F147,0)+MAX((Expenses!MM$23-$AB150/12)*$AA150*$F147,0)+MAX((Expenses!MM$24-$AB151/12)*$AA151*$F147,0)))))</f>
        <v>0</v>
      </c>
      <c r="MP318" s="154">
        <f>IF(OR(MP$165&lt;=EOMONTH($E147,$R147*(1-$O147)),MP$165&gt;EOMONTH($E147,$P147*12*(1-$O147)+$Q147*12*$O147+$R147*(1-$O147))),0,IF($X147="NNN",SUM(Expenses!MN$20:MN$24)*$F147,IF($X147="FSG",0,IF($X147="MG",SUMPRODUCT(Expenses!MN$20:MN$24,$Z147:$Z151)*$F147,MAX((Expenses!MN$20-$AB147/12)*$AA147*$F147,0)+MAX((Expenses!MN$21-$AB148/12)*$AA148*$F147,0)+MAX((Expenses!MN$22-$AB149/12)*$AA149*$F147,0)+MAX((Expenses!MN$23-$AB150/12)*$AA150*$F147,0)+MAX((Expenses!MN$24-$AB151/12)*$AA151*$F147,0)))))</f>
        <v>0</v>
      </c>
      <c r="MQ318" s="154">
        <f>IF(OR(MQ$165&lt;=EOMONTH($E147,$R147*(1-$O147)),MQ$165&gt;EOMONTH($E147,$P147*12*(1-$O147)+$Q147*12*$O147+$R147*(1-$O147))),0,IF($X147="NNN",SUM(Expenses!MO$20:MO$24)*$F147,IF($X147="FSG",0,IF($X147="MG",SUMPRODUCT(Expenses!MO$20:MO$24,$Z147:$Z151)*$F147,MAX((Expenses!MO$20-$AB147/12)*$AA147*$F147,0)+MAX((Expenses!MO$21-$AB148/12)*$AA148*$F147,0)+MAX((Expenses!MO$22-$AB149/12)*$AA149*$F147,0)+MAX((Expenses!MO$23-$AB150/12)*$AA150*$F147,0)+MAX((Expenses!MO$24-$AB151/12)*$AA151*$F147,0)))))</f>
        <v>0</v>
      </c>
      <c r="MR318" s="154">
        <f>IF(OR(MR$165&lt;=EOMONTH($E147,$R147*(1-$O147)),MR$165&gt;EOMONTH($E147,$P147*12*(1-$O147)+$Q147*12*$O147+$R147*(1-$O147))),0,IF($X147="NNN",SUM(Expenses!MP$20:MP$24)*$F147,IF($X147="FSG",0,IF($X147="MG",SUMPRODUCT(Expenses!MP$20:MP$24,$Z147:$Z151)*$F147,MAX((Expenses!MP$20-$AB147/12)*$AA147*$F147,0)+MAX((Expenses!MP$21-$AB148/12)*$AA148*$F147,0)+MAX((Expenses!MP$22-$AB149/12)*$AA149*$F147,0)+MAX((Expenses!MP$23-$AB150/12)*$AA150*$F147,0)+MAX((Expenses!MP$24-$AB151/12)*$AA151*$F147,0)))))</f>
        <v>0</v>
      </c>
      <c r="MS318" s="154">
        <f>IF(OR(MS$165&lt;=EOMONTH($E147,$R147*(1-$O147)),MS$165&gt;EOMONTH($E147,$P147*12*(1-$O147)+$Q147*12*$O147+$R147*(1-$O147))),0,IF($X147="NNN",SUM(Expenses!MQ$20:MQ$24)*$F147,IF($X147="FSG",0,IF($X147="MG",SUMPRODUCT(Expenses!MQ$20:MQ$24,$Z147:$Z151)*$F147,MAX((Expenses!MQ$20-$AB147/12)*$AA147*$F147,0)+MAX((Expenses!MQ$21-$AB148/12)*$AA148*$F147,0)+MAX((Expenses!MQ$22-$AB149/12)*$AA149*$F147,0)+MAX((Expenses!MQ$23-$AB150/12)*$AA150*$F147,0)+MAX((Expenses!MQ$24-$AB151/12)*$AA151*$F147,0)))))</f>
        <v>0</v>
      </c>
      <c r="MT318" s="154">
        <f>IF(OR(MT$165&lt;=EOMONTH($E147,$R147*(1-$O147)),MT$165&gt;EOMONTH($E147,$P147*12*(1-$O147)+$Q147*12*$O147+$R147*(1-$O147))),0,IF($X147="NNN",SUM(Expenses!MR$20:MR$24)*$F147,IF($X147="FSG",0,IF($X147="MG",SUMPRODUCT(Expenses!MR$20:MR$24,$Z147:$Z151)*$F147,MAX((Expenses!MR$20-$AB147/12)*$AA147*$F147,0)+MAX((Expenses!MR$21-$AB148/12)*$AA148*$F147,0)+MAX((Expenses!MR$22-$AB149/12)*$AA149*$F147,0)+MAX((Expenses!MR$23-$AB150/12)*$AA150*$F147,0)+MAX((Expenses!MR$24-$AB151/12)*$AA151*$F147,0)))))</f>
        <v>0</v>
      </c>
      <c r="MU318" s="154">
        <f>IF(OR(MU$165&lt;=EOMONTH($E147,$R147*(1-$O147)),MU$165&gt;EOMONTH($E147,$P147*12*(1-$O147)+$Q147*12*$O147+$R147*(1-$O147))),0,IF($X147="NNN",SUM(Expenses!MS$20:MS$24)*$F147,IF($X147="FSG",0,IF($X147="MG",SUMPRODUCT(Expenses!MS$20:MS$24,$Z147:$Z151)*$F147,MAX((Expenses!MS$20-$AB147/12)*$AA147*$F147,0)+MAX((Expenses!MS$21-$AB148/12)*$AA148*$F147,0)+MAX((Expenses!MS$22-$AB149/12)*$AA149*$F147,0)+MAX((Expenses!MS$23-$AB150/12)*$AA150*$F147,0)+MAX((Expenses!MS$24-$AB151/12)*$AA151*$F147,0)))))</f>
        <v>0</v>
      </c>
      <c r="MV318" s="154">
        <f>IF(OR(MV$165&lt;=EOMONTH($E147,$R147*(1-$O147)),MV$165&gt;EOMONTH($E147,$P147*12*(1-$O147)+$Q147*12*$O147+$R147*(1-$O147))),0,IF($X147="NNN",SUM(Expenses!MT$20:MT$24)*$F147,IF($X147="FSG",0,IF($X147="MG",SUMPRODUCT(Expenses!MT$20:MT$24,$Z147:$Z151)*$F147,MAX((Expenses!MT$20-$AB147/12)*$AA147*$F147,0)+MAX((Expenses!MT$21-$AB148/12)*$AA148*$F147,0)+MAX((Expenses!MT$22-$AB149/12)*$AA149*$F147,0)+MAX((Expenses!MT$23-$AB150/12)*$AA150*$F147,0)+MAX((Expenses!MT$24-$AB151/12)*$AA151*$F147,0)))))</f>
        <v>0</v>
      </c>
      <c r="MW318" s="154">
        <f>IF(OR(MW$165&lt;=EOMONTH($E147,$R147*(1-$O147)),MW$165&gt;EOMONTH($E147,$P147*12*(1-$O147)+$Q147*12*$O147+$R147*(1-$O147))),0,IF($X147="NNN",SUM(Expenses!MU$20:MU$24)*$F147,IF($X147="FSG",0,IF($X147="MG",SUMPRODUCT(Expenses!MU$20:MU$24,$Z147:$Z151)*$F147,MAX((Expenses!MU$20-$AB147/12)*$AA147*$F147,0)+MAX((Expenses!MU$21-$AB148/12)*$AA148*$F147,0)+MAX((Expenses!MU$22-$AB149/12)*$AA149*$F147,0)+MAX((Expenses!MU$23-$AB150/12)*$AA150*$F147,0)+MAX((Expenses!MU$24-$AB151/12)*$AA151*$F147,0)))))</f>
        <v>0</v>
      </c>
      <c r="MX318" s="154">
        <f>IF(OR(MX$165&lt;=EOMONTH($E147,$R147*(1-$O147)),MX$165&gt;EOMONTH($E147,$P147*12*(1-$O147)+$Q147*12*$O147+$R147*(1-$O147))),0,IF($X147="NNN",SUM(Expenses!MV$20:MV$24)*$F147,IF($X147="FSG",0,IF($X147="MG",SUMPRODUCT(Expenses!MV$20:MV$24,$Z147:$Z151)*$F147,MAX((Expenses!MV$20-$AB147/12)*$AA147*$F147,0)+MAX((Expenses!MV$21-$AB148/12)*$AA148*$F147,0)+MAX((Expenses!MV$22-$AB149/12)*$AA149*$F147,0)+MAX((Expenses!MV$23-$AB150/12)*$AA150*$F147,0)+MAX((Expenses!MV$24-$AB151/12)*$AA151*$F147,0)))))</f>
        <v>0</v>
      </c>
      <c r="MY318" s="154">
        <f>IF(OR(MY$165&lt;=EOMONTH($E147,$R147*(1-$O147)),MY$165&gt;EOMONTH($E147,$P147*12*(1-$O147)+$Q147*12*$O147+$R147*(1-$O147))),0,IF($X147="NNN",SUM(Expenses!MW$20:MW$24)*$F147,IF($X147="FSG",0,IF($X147="MG",SUMPRODUCT(Expenses!MW$20:MW$24,$Z147:$Z151)*$F147,MAX((Expenses!MW$20-$AB147/12)*$AA147*$F147,0)+MAX((Expenses!MW$21-$AB148/12)*$AA148*$F147,0)+MAX((Expenses!MW$22-$AB149/12)*$AA149*$F147,0)+MAX((Expenses!MW$23-$AB150/12)*$AA150*$F147,0)+MAX((Expenses!MW$24-$AB151/12)*$AA151*$F147,0)))))</f>
        <v>0</v>
      </c>
      <c r="MZ318" s="154">
        <f>IF(OR(MZ$165&lt;=EOMONTH($E147,$R147*(1-$O147)),MZ$165&gt;EOMONTH($E147,$P147*12*(1-$O147)+$Q147*12*$O147+$R147*(1-$O147))),0,IF($X147="NNN",SUM(Expenses!MX$20:MX$24)*$F147,IF($X147="FSG",0,IF($X147="MG",SUMPRODUCT(Expenses!MX$20:MX$24,$Z147:$Z151)*$F147,MAX((Expenses!MX$20-$AB147/12)*$AA147*$F147,0)+MAX((Expenses!MX$21-$AB148/12)*$AA148*$F147,0)+MAX((Expenses!MX$22-$AB149/12)*$AA149*$F147,0)+MAX((Expenses!MX$23-$AB150/12)*$AA150*$F147,0)+MAX((Expenses!MX$24-$AB151/12)*$AA151*$F147,0)))))</f>
        <v>0</v>
      </c>
      <c r="NA318" s="154">
        <f>IF(OR(NA$165&lt;=EOMONTH($E147,$R147*(1-$O147)),NA$165&gt;EOMONTH($E147,$P147*12*(1-$O147)+$Q147*12*$O147+$R147*(1-$O147))),0,IF($X147="NNN",SUM(Expenses!MY$20:MY$24)*$F147,IF($X147="FSG",0,IF($X147="MG",SUMPRODUCT(Expenses!MY$20:MY$24,$Z147:$Z151)*$F147,MAX((Expenses!MY$20-$AB147/12)*$AA147*$F147,0)+MAX((Expenses!MY$21-$AB148/12)*$AA148*$F147,0)+MAX((Expenses!MY$22-$AB149/12)*$AA149*$F147,0)+MAX((Expenses!MY$23-$AB150/12)*$AA150*$F147,0)+MAX((Expenses!MY$24-$AB151/12)*$AA151*$F147,0)))))</f>
        <v>0</v>
      </c>
      <c r="NB318" s="154">
        <f>IF(OR(NB$165&lt;=EOMONTH($E147,$R147*(1-$O147)),NB$165&gt;EOMONTH($E147,$P147*12*(1-$O147)+$Q147*12*$O147+$R147*(1-$O147))),0,IF($X147="NNN",SUM(Expenses!MZ$20:MZ$24)*$F147,IF($X147="FSG",0,IF($X147="MG",SUMPRODUCT(Expenses!MZ$20:MZ$24,$Z147:$Z151)*$F147,MAX((Expenses!MZ$20-$AB147/12)*$AA147*$F147,0)+MAX((Expenses!MZ$21-$AB148/12)*$AA148*$F147,0)+MAX((Expenses!MZ$22-$AB149/12)*$AA149*$F147,0)+MAX((Expenses!MZ$23-$AB150/12)*$AA150*$F147,0)+MAX((Expenses!MZ$24-$AB151/12)*$AA151*$F147,0)))))</f>
        <v>0</v>
      </c>
      <c r="NC318" s="154">
        <f>IF(OR(NC$165&lt;=EOMONTH($E147,$R147*(1-$O147)),NC$165&gt;EOMONTH($E147,$P147*12*(1-$O147)+$Q147*12*$O147+$R147*(1-$O147))),0,IF($X147="NNN",SUM(Expenses!NA$20:NA$24)*$F147,IF($X147="FSG",0,IF($X147="MG",SUMPRODUCT(Expenses!NA$20:NA$24,$Z147:$Z151)*$F147,MAX((Expenses!NA$20-$AB147/12)*$AA147*$F147,0)+MAX((Expenses!NA$21-$AB148/12)*$AA148*$F147,0)+MAX((Expenses!NA$22-$AB149/12)*$AA149*$F147,0)+MAX((Expenses!NA$23-$AB150/12)*$AA150*$F147,0)+MAX((Expenses!NA$24-$AB151/12)*$AA151*$F147,0)))))</f>
        <v>0</v>
      </c>
      <c r="ND318" s="154">
        <f>IF(OR(ND$165&lt;=EOMONTH($E147,$R147*(1-$O147)),ND$165&gt;EOMONTH($E147,$P147*12*(1-$O147)+$Q147*12*$O147+$R147*(1-$O147))),0,IF($X147="NNN",SUM(Expenses!NB$20:NB$24)*$F147,IF($X147="FSG",0,IF($X147="MG",SUMPRODUCT(Expenses!NB$20:NB$24,$Z147:$Z151)*$F147,MAX((Expenses!NB$20-$AB147/12)*$AA147*$F147,0)+MAX((Expenses!NB$21-$AB148/12)*$AA148*$F147,0)+MAX((Expenses!NB$22-$AB149/12)*$AA149*$F147,0)+MAX((Expenses!NB$23-$AB150/12)*$AA150*$F147,0)+MAX((Expenses!NB$24-$AB151/12)*$AA151*$F147,0)))))</f>
        <v>0</v>
      </c>
      <c r="NE318" s="154">
        <f>IF(OR(NE$165&lt;=EOMONTH($E147,$R147*(1-$O147)),NE$165&gt;EOMONTH($E147,$P147*12*(1-$O147)+$Q147*12*$O147+$R147*(1-$O147))),0,IF($X147="NNN",SUM(Expenses!NC$20:NC$24)*$F147,IF($X147="FSG",0,IF($X147="MG",SUMPRODUCT(Expenses!NC$20:NC$24,$Z147:$Z151)*$F147,MAX((Expenses!NC$20-$AB147/12)*$AA147*$F147,0)+MAX((Expenses!NC$21-$AB148/12)*$AA148*$F147,0)+MAX((Expenses!NC$22-$AB149/12)*$AA149*$F147,0)+MAX((Expenses!NC$23-$AB150/12)*$AA150*$F147,0)+MAX((Expenses!NC$24-$AB151/12)*$AA151*$F147,0)))))</f>
        <v>0</v>
      </c>
      <c r="NF318" s="154">
        <f>IF(OR(NF$165&lt;=EOMONTH($E147,$R147*(1-$O147)),NF$165&gt;EOMONTH($E147,$P147*12*(1-$O147)+$Q147*12*$O147+$R147*(1-$O147))),0,IF($X147="NNN",SUM(Expenses!ND$20:ND$24)*$F147,IF($X147="FSG",0,IF($X147="MG",SUMPRODUCT(Expenses!ND$20:ND$24,$Z147:$Z151)*$F147,MAX((Expenses!ND$20-$AB147/12)*$AA147*$F147,0)+MAX((Expenses!ND$21-$AB148/12)*$AA148*$F147,0)+MAX((Expenses!ND$22-$AB149/12)*$AA149*$F147,0)+MAX((Expenses!ND$23-$AB150/12)*$AA150*$F147,0)+MAX((Expenses!ND$24-$AB151/12)*$AA151*$F147,0)))))</f>
        <v>0</v>
      </c>
      <c r="NG318" s="154">
        <f>IF(OR(NG$165&lt;=EOMONTH($E147,$R147*(1-$O147)),NG$165&gt;EOMONTH($E147,$P147*12*(1-$O147)+$Q147*12*$O147+$R147*(1-$O147))),0,IF($X147="NNN",SUM(Expenses!NE$20:NE$24)*$F147,IF($X147="FSG",0,IF($X147="MG",SUMPRODUCT(Expenses!NE$20:NE$24,$Z147:$Z151)*$F147,MAX((Expenses!NE$20-$AB147/12)*$AA147*$F147,0)+MAX((Expenses!NE$21-$AB148/12)*$AA148*$F147,0)+MAX((Expenses!NE$22-$AB149/12)*$AA149*$F147,0)+MAX((Expenses!NE$23-$AB150/12)*$AA150*$F147,0)+MAX((Expenses!NE$24-$AB151/12)*$AA151*$F147,0)))))</f>
        <v>0</v>
      </c>
      <c r="NH318" s="154">
        <f>IF(OR(NH$165&lt;=EOMONTH($E147,$R147*(1-$O147)),NH$165&gt;EOMONTH($E147,$P147*12*(1-$O147)+$Q147*12*$O147+$R147*(1-$O147))),0,IF($X147="NNN",SUM(Expenses!NF$20:NF$24)*$F147,IF($X147="FSG",0,IF($X147="MG",SUMPRODUCT(Expenses!NF$20:NF$24,$Z147:$Z151)*$F147,MAX((Expenses!NF$20-$AB147/12)*$AA147*$F147,0)+MAX((Expenses!NF$21-$AB148/12)*$AA148*$F147,0)+MAX((Expenses!NF$22-$AB149/12)*$AA149*$F147,0)+MAX((Expenses!NF$23-$AB150/12)*$AA150*$F147,0)+MAX((Expenses!NF$24-$AB151/12)*$AA151*$F147,0)))))</f>
        <v>0</v>
      </c>
      <c r="NI318" s="154">
        <f>IF(OR(NI$165&lt;=EOMONTH($E147,$R147*(1-$O147)),NI$165&gt;EOMONTH($E147,$P147*12*(1-$O147)+$Q147*12*$O147+$R147*(1-$O147))),0,IF($X147="NNN",SUM(Expenses!NG$20:NG$24)*$F147,IF($X147="FSG",0,IF($X147="MG",SUMPRODUCT(Expenses!NG$20:NG$24,$Z147:$Z151)*$F147,MAX((Expenses!NG$20-$AB147/12)*$AA147*$F147,0)+MAX((Expenses!NG$21-$AB148/12)*$AA148*$F147,0)+MAX((Expenses!NG$22-$AB149/12)*$AA149*$F147,0)+MAX((Expenses!NG$23-$AB150/12)*$AA150*$F147,0)+MAX((Expenses!NG$24-$AB151/12)*$AA151*$F147,0)))))</f>
        <v>0</v>
      </c>
      <c r="NJ318" s="154">
        <f>IF(OR(NJ$165&lt;=EOMONTH($E147,$R147*(1-$O147)),NJ$165&gt;EOMONTH($E147,$P147*12*(1-$O147)+$Q147*12*$O147+$R147*(1-$O147))),0,IF($X147="NNN",SUM(Expenses!NH$20:NH$24)*$F147,IF($X147="FSG",0,IF($X147="MG",SUMPRODUCT(Expenses!NH$20:NH$24,$Z147:$Z151)*$F147,MAX((Expenses!NH$20-$AB147/12)*$AA147*$F147,0)+MAX((Expenses!NH$21-$AB148/12)*$AA148*$F147,0)+MAX((Expenses!NH$22-$AB149/12)*$AA149*$F147,0)+MAX((Expenses!NH$23-$AB150/12)*$AA150*$F147,0)+MAX((Expenses!NH$24-$AB151/12)*$AA151*$F147,0)))))</f>
        <v>0</v>
      </c>
      <c r="NK318" s="157">
        <f>IF(OR(NK$165&lt;=EOMONTH($E147,$R147*(1-$O147)),NK$165&gt;EOMONTH($E147,$P147*12*(1-$O147)+$Q147*12*$O147+$R147*(1-$O147))),0,IF($X147="NNN",SUM(Expenses!NI$20:NI$24)*$F147,IF($X147="FSG",0,IF($X147="MG",SUMPRODUCT(Expenses!NI$20:NI$24,$Z147:$Z151)*$F147,MAX((Expenses!NI$20-$AB147/12)*$AA147*$F147,0)+MAX((Expenses!NI$21-$AB148/12)*$AA148*$F147,0)+MAX((Expenses!NI$22-$AB149/12)*$AA149*$F147,0)+MAX((Expenses!NI$23-$AB150/12)*$AA150*$F147,0)+MAX((Expenses!NI$24-$AB151/12)*$AA151*$F147,0)))))</f>
        <v>0</v>
      </c>
    </row>
    <row r="319" spans="1:375" x14ac:dyDescent="0.25">
      <c r="A319" s="158">
        <f t="shared" ca="1" si="597"/>
        <v>2120524.1784129879</v>
      </c>
      <c r="B319" s="77"/>
      <c r="C319" s="159" t="s">
        <v>146</v>
      </c>
      <c r="D319" s="160">
        <f ca="1">SUM(D312:D318)</f>
        <v>583.30148775565885</v>
      </c>
      <c r="E319" s="160">
        <f t="shared" ref="E319:BP319" ca="1" si="622">SUM(E312:E318)</f>
        <v>583.5368830161724</v>
      </c>
      <c r="F319" s="160">
        <f t="shared" ca="1" si="622"/>
        <v>535.90299283477725</v>
      </c>
      <c r="G319" s="160">
        <f t="shared" ca="1" si="622"/>
        <v>536.13704858225083</v>
      </c>
      <c r="H319" s="160">
        <f t="shared" ca="1" si="622"/>
        <v>5152.5984772140791</v>
      </c>
      <c r="I319" s="160">
        <f t="shared" ca="1" si="622"/>
        <v>5159.5897330351027</v>
      </c>
      <c r="J319" s="160">
        <f t="shared" ca="1" si="622"/>
        <v>5203.1403306367311</v>
      </c>
      <c r="K319" s="160">
        <f t="shared" ca="1" si="622"/>
        <v>5203.3792307341209</v>
      </c>
      <c r="L319" s="160">
        <f t="shared" ca="1" si="622"/>
        <v>5203.6187200235991</v>
      </c>
      <c r="M319" s="160">
        <f t="shared" ca="1" si="622"/>
        <v>5203.8587999582733</v>
      </c>
      <c r="N319" s="160">
        <f t="shared" ca="1" si="622"/>
        <v>5204.099471994833</v>
      </c>
      <c r="O319" s="160">
        <f t="shared" ca="1" si="622"/>
        <v>5342.8581339666189</v>
      </c>
      <c r="P319" s="160">
        <f t="shared" ca="1" si="622"/>
        <v>5352.5581496582126</v>
      </c>
      <c r="Q319" s="160">
        <f t="shared" ca="1" si="622"/>
        <v>5354.0999753339465</v>
      </c>
      <c r="R319" s="160">
        <f t="shared" ca="1" si="622"/>
        <v>5354.3430304169378</v>
      </c>
      <c r="S319" s="160">
        <f t="shared" ca="1" si="622"/>
        <v>5354.5866849393342</v>
      </c>
      <c r="T319" s="160">
        <f t="shared" ca="1" si="622"/>
        <v>5354.8309403795138</v>
      </c>
      <c r="U319" s="160">
        <f t="shared" ca="1" si="622"/>
        <v>5355.0757982195018</v>
      </c>
      <c r="V319" s="160">
        <f t="shared" ca="1" si="622"/>
        <v>5355.3212599449798</v>
      </c>
      <c r="W319" s="160">
        <f t="shared" ca="1" si="622"/>
        <v>5355.5673270452908</v>
      </c>
      <c r="X319" s="160">
        <f t="shared" ca="1" si="622"/>
        <v>5355.8140010134539</v>
      </c>
      <c r="Y319" s="160">
        <f t="shared" ca="1" si="622"/>
        <v>5356.0612833461682</v>
      </c>
      <c r="Z319" s="160">
        <f t="shared" ca="1" si="622"/>
        <v>5356.3091755438245</v>
      </c>
      <c r="AA319" s="160">
        <f t="shared" ca="1" si="622"/>
        <v>5499.2305973747643</v>
      </c>
      <c r="AB319" s="160">
        <f t="shared" ca="1" si="622"/>
        <v>5779.409969141142</v>
      </c>
      <c r="AC319" s="160">
        <f t="shared" ca="1" si="622"/>
        <v>5780.9980495871478</v>
      </c>
      <c r="AD319" s="160">
        <f t="shared" ca="1" si="622"/>
        <v>5781.2483963226296</v>
      </c>
      <c r="AE319" s="160">
        <f t="shared" ca="1" si="622"/>
        <v>5781.4993604806969</v>
      </c>
      <c r="AF319" s="160">
        <f t="shared" ca="1" si="622"/>
        <v>5781.7509435840821</v>
      </c>
      <c r="AG319" s="160">
        <f t="shared" ca="1" si="622"/>
        <v>5782.0031471592702</v>
      </c>
      <c r="AH319" s="160">
        <f t="shared" ca="1" si="622"/>
        <v>5782.2559727365124</v>
      </c>
      <c r="AI319" s="160">
        <f t="shared" ca="1" si="622"/>
        <v>5782.5094218498325</v>
      </c>
      <c r="AJ319" s="160">
        <f t="shared" ca="1" si="622"/>
        <v>5782.7634960370406</v>
      </c>
      <c r="AK319" s="160">
        <f t="shared" ca="1" si="622"/>
        <v>5783.0181968397364</v>
      </c>
      <c r="AL319" s="160">
        <f t="shared" ca="1" si="622"/>
        <v>5783.2735258033226</v>
      </c>
      <c r="AM319" s="160">
        <f t="shared" ca="1" si="622"/>
        <v>5930.1595857300135</v>
      </c>
      <c r="AN319" s="160">
        <f t="shared" ca="1" si="622"/>
        <v>5945.6952202965058</v>
      </c>
      <c r="AO319" s="160">
        <f t="shared" ca="1" si="622"/>
        <v>5947.6539477150682</v>
      </c>
      <c r="AP319" s="160">
        <f t="shared" ca="1" si="622"/>
        <v>5947.9118048526143</v>
      </c>
      <c r="AQ319" s="160">
        <f t="shared" ca="1" si="622"/>
        <v>5948.1702979354241</v>
      </c>
      <c r="AR319" s="160">
        <f t="shared" ca="1" si="622"/>
        <v>5948.4294285319102</v>
      </c>
      <c r="AS319" s="160">
        <f t="shared" ca="1" si="622"/>
        <v>5948.6891982143534</v>
      </c>
      <c r="AT319" s="160">
        <f t="shared" ca="1" si="622"/>
        <v>5948.9496085589126</v>
      </c>
      <c r="AU319" s="160">
        <f t="shared" ca="1" si="622"/>
        <v>5949.2106611456338</v>
      </c>
      <c r="AV319" s="160">
        <f t="shared" ca="1" si="622"/>
        <v>5949.4723575584576</v>
      </c>
      <c r="AW319" s="160">
        <f t="shared" ca="1" si="622"/>
        <v>5949.7346993852334</v>
      </c>
      <c r="AX319" s="160">
        <f t="shared" ca="1" si="622"/>
        <v>5949.997688217728</v>
      </c>
      <c r="AY319" s="160">
        <f t="shared" ca="1" si="622"/>
        <v>6101.2903299422196</v>
      </c>
      <c r="AZ319" s="160">
        <f t="shared" ca="1" si="622"/>
        <v>6117.1565526785125</v>
      </c>
      <c r="BA319" s="160">
        <f t="shared" ca="1" si="622"/>
        <v>6119.1740419196321</v>
      </c>
      <c r="BB319" s="160">
        <f t="shared" ca="1" si="622"/>
        <v>6119.4396347713046</v>
      </c>
      <c r="BC319" s="160">
        <f t="shared" ca="1" si="622"/>
        <v>6119.7058826465982</v>
      </c>
      <c r="BD319" s="160">
        <f t="shared" ca="1" si="622"/>
        <v>6119.9727871609794</v>
      </c>
      <c r="BE319" s="160">
        <f t="shared" ca="1" si="622"/>
        <v>6120.2403499338961</v>
      </c>
      <c r="BF319" s="160">
        <f t="shared" ca="1" si="622"/>
        <v>6120.508572588792</v>
      </c>
      <c r="BG319" s="160">
        <f t="shared" ca="1" si="622"/>
        <v>6120.7774567531142</v>
      </c>
      <c r="BH319" s="160">
        <f t="shared" ca="1" si="622"/>
        <v>6121.0470040583232</v>
      </c>
      <c r="BI319" s="160">
        <f t="shared" ca="1" si="622"/>
        <v>6121.3172161399025</v>
      </c>
      <c r="BJ319" s="160">
        <f t="shared" ca="1" si="622"/>
        <v>6121.5880946373709</v>
      </c>
      <c r="BK319" s="160">
        <f t="shared" ca="1" si="622"/>
        <v>6277.4195156135993</v>
      </c>
      <c r="BL319" s="160">
        <f t="shared" ca="1" si="622"/>
        <v>6293.6235345474424</v>
      </c>
      <c r="BM319" s="160">
        <f t="shared" ca="1" si="622"/>
        <v>6295.701548465795</v>
      </c>
      <c r="BN319" s="160">
        <f t="shared" ca="1" si="622"/>
        <v>6295.9751091030175</v>
      </c>
      <c r="BO319" s="160">
        <f t="shared" ca="1" si="622"/>
        <v>6296.2493444145712</v>
      </c>
      <c r="BP319" s="160">
        <f t="shared" ca="1" si="622"/>
        <v>6296.5242560643837</v>
      </c>
      <c r="BQ319" s="160">
        <f t="shared" ref="BQ319:EB319" ca="1" si="623">SUM(BQ312:BQ318)</f>
        <v>6296.7998457204876</v>
      </c>
      <c r="BR319" s="160">
        <f t="shared" ca="1" si="623"/>
        <v>6297.0761150550306</v>
      </c>
      <c r="BS319" s="160">
        <f t="shared" ca="1" si="623"/>
        <v>6297.3530657442825</v>
      </c>
      <c r="BT319" s="160">
        <f t="shared" ca="1" si="623"/>
        <v>6297.6306994686474</v>
      </c>
      <c r="BU319" s="160">
        <f t="shared" ca="1" si="623"/>
        <v>6297.9090179126742</v>
      </c>
      <c r="BV319" s="160">
        <f t="shared" ca="1" si="623"/>
        <v>6298.1880227650672</v>
      </c>
      <c r="BW319" s="160">
        <f t="shared" ca="1" si="623"/>
        <v>6458.6943863705801</v>
      </c>
      <c r="BX319" s="160">
        <f t="shared" ca="1" si="623"/>
        <v>6475.2435715782112</v>
      </c>
      <c r="BY319" s="160">
        <f t="shared" ca="1" si="623"/>
        <v>6477.383925914115</v>
      </c>
      <c r="BZ319" s="160">
        <f t="shared" ca="1" si="623"/>
        <v>6477.6656933704544</v>
      </c>
      <c r="CA319" s="160">
        <f t="shared" ca="1" si="623"/>
        <v>6477.9481557413537</v>
      </c>
      <c r="CB319" s="160">
        <f t="shared" ca="1" si="623"/>
        <v>6478.2313147406603</v>
      </c>
      <c r="CC319" s="160">
        <f t="shared" ca="1" si="623"/>
        <v>6478.5151720864487</v>
      </c>
      <c r="CD319" s="160">
        <f t="shared" ca="1" si="623"/>
        <v>6478.7997295010273</v>
      </c>
      <c r="CE319" s="160">
        <f t="shared" ca="1" si="623"/>
        <v>6479.0849887109562</v>
      </c>
      <c r="CF319" s="160">
        <f t="shared" ca="1" si="623"/>
        <v>6479.370951447052</v>
      </c>
      <c r="CG319" s="160">
        <f t="shared" ca="1" si="623"/>
        <v>6479.6576194444006</v>
      </c>
      <c r="CH319" s="160">
        <f t="shared" ca="1" si="623"/>
        <v>6479.944994442365</v>
      </c>
      <c r="CI319" s="160">
        <f t="shared" ca="1" si="623"/>
        <v>6645.2665489560441</v>
      </c>
      <c r="CJ319" s="160">
        <f t="shared" ca="1" si="623"/>
        <v>6662.1684363397908</v>
      </c>
      <c r="CK319" s="160">
        <f t="shared" ca="1" si="623"/>
        <v>6664.3730013057702</v>
      </c>
      <c r="CL319" s="160">
        <f t="shared" ca="1" si="623"/>
        <v>6664.6632217858005</v>
      </c>
      <c r="CM319" s="160">
        <f t="shared" ca="1" si="623"/>
        <v>6664.9541580278274</v>
      </c>
      <c r="CN319" s="160">
        <f t="shared" ca="1" si="623"/>
        <v>6665.2458117971128</v>
      </c>
      <c r="CO319" s="160">
        <f t="shared" ca="1" si="623"/>
        <v>6665.5381848632742</v>
      </c>
      <c r="CP319" s="160">
        <f t="shared" ca="1" si="623"/>
        <v>6665.831279000291</v>
      </c>
      <c r="CQ319" s="160">
        <f t="shared" ca="1" si="623"/>
        <v>6666.1250959865174</v>
      </c>
      <c r="CR319" s="160">
        <f t="shared" ca="1" si="623"/>
        <v>6666.4196376046966</v>
      </c>
      <c r="CS319" s="160">
        <f t="shared" ca="1" si="623"/>
        <v>6666.7149056419648</v>
      </c>
      <c r="CT319" s="160">
        <f t="shared" ca="1" si="623"/>
        <v>6667.0109018898684</v>
      </c>
      <c r="CU319" s="160">
        <f t="shared" ca="1" si="623"/>
        <v>6837.2921030389571</v>
      </c>
      <c r="CV319" s="160">
        <f t="shared" ca="1" si="623"/>
        <v>6854.5543981965011</v>
      </c>
      <c r="CW319" s="160">
        <f t="shared" ca="1" si="623"/>
        <v>6856.8251001114604</v>
      </c>
      <c r="CX319" s="160">
        <f t="shared" ca="1" si="623"/>
        <v>6857.1240272058913</v>
      </c>
      <c r="CY319" s="160">
        <f t="shared" ca="1" si="623"/>
        <v>6857.4236915351785</v>
      </c>
      <c r="CZ319" s="160">
        <f t="shared" ca="1" si="623"/>
        <v>6857.724094917543</v>
      </c>
      <c r="DA319" s="160">
        <f t="shared" ca="1" si="623"/>
        <v>6858.0252391756894</v>
      </c>
      <c r="DB319" s="160">
        <f t="shared" ca="1" si="623"/>
        <v>6858.3271261368163</v>
      </c>
      <c r="DC319" s="160">
        <f t="shared" ca="1" si="623"/>
        <v>6858.6297576326306</v>
      </c>
      <c r="DD319" s="160">
        <f t="shared" ca="1" si="623"/>
        <v>6858.9331354993546</v>
      </c>
      <c r="DE319" s="160">
        <f t="shared" ca="1" si="623"/>
        <v>6859.2372615777404</v>
      </c>
      <c r="DF319" s="160">
        <f t="shared" ca="1" si="623"/>
        <v>6859.5421377130815</v>
      </c>
      <c r="DG319" s="160">
        <f t="shared" ca="1" si="623"/>
        <v>7034.9317748966423</v>
      </c>
      <c r="DH319" s="160">
        <f t="shared" ca="1" si="623"/>
        <v>7052.5623570842436</v>
      </c>
      <c r="DI319" s="160">
        <f t="shared" ca="1" si="623"/>
        <v>7054.9011800566514</v>
      </c>
      <c r="DJ319" s="160">
        <f t="shared" ca="1" si="623"/>
        <v>7055.2090749639156</v>
      </c>
      <c r="DK319" s="160">
        <f t="shared" ca="1" si="623"/>
        <v>7055.517729223081</v>
      </c>
      <c r="DL319" s="160">
        <f t="shared" ca="1" si="623"/>
        <v>7055.8271447069164</v>
      </c>
      <c r="DM319" s="160">
        <f t="shared" ca="1" si="623"/>
        <v>7056.1373232928072</v>
      </c>
      <c r="DN319" s="160">
        <f t="shared" ca="1" si="623"/>
        <v>7056.4482668627679</v>
      </c>
      <c r="DO319" s="160">
        <f t="shared" ca="1" si="623"/>
        <v>7056.7599773034563</v>
      </c>
      <c r="DP319" s="160">
        <f t="shared" ca="1" si="623"/>
        <v>7057.0724565061819</v>
      </c>
      <c r="DQ319" s="160">
        <f t="shared" ca="1" si="623"/>
        <v>7057.3857063669202</v>
      </c>
      <c r="DR319" s="160">
        <f t="shared" ca="1" si="623"/>
        <v>7057.6997287863205</v>
      </c>
      <c r="DS319" s="160">
        <f t="shared" ca="1" si="623"/>
        <v>7238.3510550853907</v>
      </c>
      <c r="DT319" s="160">
        <f t="shared" ca="1" si="623"/>
        <v>7323.4273693116284</v>
      </c>
      <c r="DU319" s="160">
        <f t="shared" ca="1" si="623"/>
        <v>7325.8363569732091</v>
      </c>
      <c r="DV319" s="160">
        <f t="shared" ca="1" si="623"/>
        <v>7326.1534887276903</v>
      </c>
      <c r="DW319" s="160">
        <f t="shared" ca="1" si="623"/>
        <v>7326.4714026146312</v>
      </c>
      <c r="DX319" s="160">
        <f t="shared" ca="1" si="623"/>
        <v>7326.7901005629819</v>
      </c>
      <c r="DY319" s="160">
        <f t="shared" ca="1" si="623"/>
        <v>7256.280331055551</v>
      </c>
      <c r="DZ319" s="160">
        <f t="shared" ca="1" si="623"/>
        <v>7256.5972154582214</v>
      </c>
      <c r="EA319" s="160">
        <f t="shared" ca="1" si="623"/>
        <v>7256.9148813833162</v>
      </c>
      <c r="EB319" s="160">
        <f t="shared" ca="1" si="623"/>
        <v>7257.2333307582794</v>
      </c>
      <c r="EC319" s="160">
        <f t="shared" ref="EC319:GN319" ca="1" si="624">SUM(EC312:EC318)</f>
        <v>7257.5525655153097</v>
      </c>
      <c r="ED319" s="160">
        <f t="shared" ca="1" si="624"/>
        <v>7257.8725875913715</v>
      </c>
      <c r="EE319" s="160">
        <f t="shared" ca="1" si="624"/>
        <v>7443.903238224264</v>
      </c>
      <c r="EF319" s="160">
        <f t="shared" si="624"/>
        <v>6436.3839388093074</v>
      </c>
      <c r="EG319" s="160">
        <f t="shared" si="624"/>
        <v>6436.6983764286779</v>
      </c>
      <c r="EH319" s="160">
        <f t="shared" si="624"/>
        <v>6437.0135895360445</v>
      </c>
      <c r="EI319" s="160">
        <f t="shared" si="624"/>
        <v>6437.3295800439691</v>
      </c>
      <c r="EJ319" s="160">
        <f t="shared" si="624"/>
        <v>6437.6463498697321</v>
      </c>
      <c r="EK319" s="160">
        <f t="shared" si="624"/>
        <v>6437.9639009353414</v>
      </c>
      <c r="EL319" s="160">
        <f t="shared" si="624"/>
        <v>6438.282235167545</v>
      </c>
      <c r="EM319" s="160">
        <f t="shared" si="624"/>
        <v>6438.6013544978432</v>
      </c>
      <c r="EN319" s="160">
        <f t="shared" si="624"/>
        <v>6438.9212608624985</v>
      </c>
      <c r="EO319" s="160">
        <f t="shared" si="624"/>
        <v>6439.2419562025516</v>
      </c>
      <c r="EP319" s="160">
        <f t="shared" si="624"/>
        <v>6439.5634424638283</v>
      </c>
      <c r="EQ319" s="160">
        <f t="shared" si="624"/>
        <v>6627.6224403139558</v>
      </c>
      <c r="ER319" s="160">
        <f t="shared" si="624"/>
        <v>6629.475456973586</v>
      </c>
      <c r="ES319" s="160">
        <f t="shared" si="624"/>
        <v>6629.7993277215382</v>
      </c>
      <c r="ET319" s="160">
        <f t="shared" si="624"/>
        <v>6630.1239972221256</v>
      </c>
      <c r="EU319" s="160">
        <f t="shared" si="624"/>
        <v>6630.4494674452881</v>
      </c>
      <c r="EV319" s="160">
        <f t="shared" si="624"/>
        <v>6630.7757403658243</v>
      </c>
      <c r="EW319" s="160">
        <f t="shared" si="624"/>
        <v>6631.1028179634022</v>
      </c>
      <c r="EX319" s="160">
        <f t="shared" si="624"/>
        <v>6631.4307022225712</v>
      </c>
      <c r="EY319" s="160">
        <f t="shared" si="624"/>
        <v>6631.7593951327781</v>
      </c>
      <c r="EZ319" s="160">
        <f t="shared" si="624"/>
        <v>6632.0888986883738</v>
      </c>
      <c r="FA319" s="160">
        <f t="shared" si="624"/>
        <v>6632.4192148886286</v>
      </c>
      <c r="FB319" s="160">
        <f t="shared" si="624"/>
        <v>6632.7503457377425</v>
      </c>
      <c r="FC319" s="160">
        <f t="shared" si="624"/>
        <v>6826.4511135233752</v>
      </c>
      <c r="FD319" s="160">
        <f t="shared" si="624"/>
        <v>6828.3597206827953</v>
      </c>
      <c r="FE319" s="160">
        <f t="shared" si="624"/>
        <v>6828.6933075531852</v>
      </c>
      <c r="FF319" s="160">
        <f t="shared" si="624"/>
        <v>6829.0277171387906</v>
      </c>
      <c r="FG319" s="160">
        <f t="shared" si="624"/>
        <v>6829.3629514686481</v>
      </c>
      <c r="FH319" s="160">
        <f t="shared" si="624"/>
        <v>6829.6990125768007</v>
      </c>
      <c r="FI319" s="160">
        <f t="shared" si="624"/>
        <v>6830.0359025023054</v>
      </c>
      <c r="FJ319" s="160">
        <f t="shared" si="624"/>
        <v>6830.3736232892497</v>
      </c>
      <c r="FK319" s="160">
        <f t="shared" si="624"/>
        <v>6830.7121769867626</v>
      </c>
      <c r="FL319" s="160">
        <f t="shared" si="624"/>
        <v>6831.0515656490261</v>
      </c>
      <c r="FM319" s="160">
        <f t="shared" si="624"/>
        <v>6831.3917913352889</v>
      </c>
      <c r="FN319" s="160">
        <f t="shared" si="624"/>
        <v>6831.7328561098766</v>
      </c>
      <c r="FO319" s="160">
        <f t="shared" si="624"/>
        <v>7031.2446469290753</v>
      </c>
      <c r="FP319" s="160">
        <f t="shared" si="624"/>
        <v>7033.2105123032779</v>
      </c>
      <c r="FQ319" s="160">
        <f t="shared" si="624"/>
        <v>7033.5541067797803</v>
      </c>
      <c r="FR319" s="160">
        <f t="shared" si="624"/>
        <v>7033.8985486529537</v>
      </c>
      <c r="FS319" s="160">
        <f t="shared" si="624"/>
        <v>7034.2438400127066</v>
      </c>
      <c r="FT319" s="160">
        <f t="shared" si="624"/>
        <v>7034.5899829541031</v>
      </c>
      <c r="FU319" s="160">
        <f t="shared" si="624"/>
        <v>7034.9369795773737</v>
      </c>
      <c r="FV319" s="160">
        <f t="shared" si="624"/>
        <v>7035.2848319879258</v>
      </c>
      <c r="FW319" s="160">
        <f t="shared" si="624"/>
        <v>7035.6335422963648</v>
      </c>
      <c r="FX319" s="160">
        <f t="shared" si="624"/>
        <v>7035.9831126184963</v>
      </c>
      <c r="FY319" s="160">
        <f t="shared" si="624"/>
        <v>7036.3335450753457</v>
      </c>
      <c r="FZ319" s="160">
        <f t="shared" si="624"/>
        <v>7036.6848417931715</v>
      </c>
      <c r="GA319" s="160">
        <f t="shared" si="624"/>
        <v>7037.0370049034691</v>
      </c>
      <c r="GB319" s="160">
        <f t="shared" si="624"/>
        <v>7039.0618462388975</v>
      </c>
      <c r="GC319" s="160">
        <f t="shared" si="624"/>
        <v>7244.560729983169</v>
      </c>
      <c r="GD319" s="160">
        <f t="shared" si="624"/>
        <v>7244.9155051125372</v>
      </c>
      <c r="GE319" s="160">
        <f t="shared" si="624"/>
        <v>7245.2711552130841</v>
      </c>
      <c r="GF319" s="160">
        <f t="shared" si="624"/>
        <v>7245.6276824427223</v>
      </c>
      <c r="GG319" s="160">
        <f t="shared" si="624"/>
        <v>7245.9850889646905</v>
      </c>
      <c r="GH319" s="160">
        <f t="shared" si="624"/>
        <v>7246.3433769475596</v>
      </c>
      <c r="GI319" s="160">
        <f t="shared" si="624"/>
        <v>7246.7025485652512</v>
      </c>
      <c r="GJ319" s="160">
        <f t="shared" si="624"/>
        <v>7247.0626059970464</v>
      </c>
      <c r="GK319" s="160">
        <f t="shared" si="624"/>
        <v>7247.4235514276024</v>
      </c>
      <c r="GL319" s="160">
        <f t="shared" si="624"/>
        <v>7247.7853870469626</v>
      </c>
      <c r="GM319" s="160">
        <f t="shared" si="624"/>
        <v>7248.1481150505733</v>
      </c>
      <c r="GN319" s="160">
        <f t="shared" si="624"/>
        <v>7250.2337016260644</v>
      </c>
      <c r="GO319" s="160">
        <f t="shared" ref="GO319:IZ319" si="625">SUM(GO312:GO318)</f>
        <v>7461.8975518826628</v>
      </c>
      <c r="GP319" s="160">
        <f t="shared" si="625"/>
        <v>7462.2629702659124</v>
      </c>
      <c r="GQ319" s="160">
        <f t="shared" si="625"/>
        <v>7462.6292898694746</v>
      </c>
      <c r="GR319" s="160">
        <f t="shared" si="625"/>
        <v>7462.9965129160028</v>
      </c>
      <c r="GS319" s="160">
        <f t="shared" si="625"/>
        <v>7463.3646416336296</v>
      </c>
      <c r="GT319" s="160">
        <f t="shared" si="625"/>
        <v>7463.7336782559851</v>
      </c>
      <c r="GU319" s="160">
        <f t="shared" si="625"/>
        <v>7464.1036250222078</v>
      </c>
      <c r="GV319" s="160">
        <f t="shared" si="625"/>
        <v>7464.4744841769561</v>
      </c>
      <c r="GW319" s="160">
        <f t="shared" si="625"/>
        <v>7464.8462579704292</v>
      </c>
      <c r="GX319" s="160">
        <f t="shared" si="625"/>
        <v>7465.2189486583702</v>
      </c>
      <c r="GY319" s="160">
        <f t="shared" si="625"/>
        <v>7465.5925585020896</v>
      </c>
      <c r="GZ319" s="160">
        <f t="shared" si="625"/>
        <v>7467.7407126748449</v>
      </c>
      <c r="HA319" s="160">
        <f t="shared" si="625"/>
        <v>7685.754478439143</v>
      </c>
      <c r="HB319" s="160">
        <f t="shared" si="625"/>
        <v>7686.1308593738895</v>
      </c>
      <c r="HC319" s="160">
        <f t="shared" si="625"/>
        <v>7686.5081685655596</v>
      </c>
      <c r="HD319" s="160">
        <f t="shared" si="625"/>
        <v>7686.8864083034823</v>
      </c>
      <c r="HE319" s="160">
        <f t="shared" si="625"/>
        <v>7687.2655808826385</v>
      </c>
      <c r="HF319" s="160">
        <f t="shared" si="625"/>
        <v>7687.6456886036649</v>
      </c>
      <c r="HG319" s="160">
        <f t="shared" si="625"/>
        <v>7688.0267337728737</v>
      </c>
      <c r="HH319" s="160">
        <f t="shared" si="625"/>
        <v>7688.4087187022651</v>
      </c>
      <c r="HI319" s="160">
        <f t="shared" si="625"/>
        <v>7688.7916457095416</v>
      </c>
      <c r="HJ319" s="160">
        <f t="shared" si="625"/>
        <v>7689.1755171181212</v>
      </c>
      <c r="HK319" s="160">
        <f t="shared" si="625"/>
        <v>7689.5603352571525</v>
      </c>
      <c r="HL319" s="160">
        <f t="shared" si="625"/>
        <v>7691.7729340550904</v>
      </c>
      <c r="HM319" s="160">
        <f t="shared" si="625"/>
        <v>7916.3271127923181</v>
      </c>
      <c r="HN319" s="160">
        <f t="shared" si="625"/>
        <v>7916.7147851551072</v>
      </c>
      <c r="HO319" s="160">
        <f t="shared" si="625"/>
        <v>7917.1034136225271</v>
      </c>
      <c r="HP319" s="160">
        <f t="shared" si="625"/>
        <v>7917.4930005525885</v>
      </c>
      <c r="HQ319" s="160">
        <f t="shared" si="625"/>
        <v>7917.8835483091189</v>
      </c>
      <c r="HR319" s="160">
        <f t="shared" si="625"/>
        <v>7918.2750592617758</v>
      </c>
      <c r="HS319" s="160">
        <f t="shared" si="625"/>
        <v>7918.6675357860613</v>
      </c>
      <c r="HT319" s="160">
        <f t="shared" si="625"/>
        <v>7919.0609802633344</v>
      </c>
      <c r="HU319" s="160">
        <f t="shared" si="625"/>
        <v>7919.4553950808295</v>
      </c>
      <c r="HV319" s="160">
        <f t="shared" si="625"/>
        <v>7919.8507826316654</v>
      </c>
      <c r="HW319" s="160">
        <f t="shared" si="625"/>
        <v>7920.2471453148673</v>
      </c>
      <c r="HX319" s="160">
        <f t="shared" si="625"/>
        <v>7922.5261220767443</v>
      </c>
      <c r="HY319" s="160">
        <f t="shared" si="625"/>
        <v>8153.8169261760868</v>
      </c>
      <c r="HZ319" s="160">
        <f t="shared" si="625"/>
        <v>8154.2162287097599</v>
      </c>
      <c r="IA319" s="160">
        <f t="shared" si="625"/>
        <v>8154.6165160312021</v>
      </c>
      <c r="IB319" s="160">
        <f t="shared" si="625"/>
        <v>8155.0177905691653</v>
      </c>
      <c r="IC319" s="160">
        <f t="shared" si="625"/>
        <v>8155.4200547583914</v>
      </c>
      <c r="ID319" s="160">
        <f t="shared" si="625"/>
        <v>8155.8233110396286</v>
      </c>
      <c r="IE319" s="160">
        <f t="shared" si="625"/>
        <v>8156.2275618596423</v>
      </c>
      <c r="IF319" s="160">
        <f t="shared" si="625"/>
        <v>8156.6328096712332</v>
      </c>
      <c r="IG319" s="160">
        <f t="shared" si="625"/>
        <v>8157.0390569332531</v>
      </c>
      <c r="IH319" s="160">
        <f t="shared" si="625"/>
        <v>8157.4463061106153</v>
      </c>
      <c r="II319" s="160">
        <f t="shared" si="625"/>
        <v>8157.8545596743134</v>
      </c>
      <c r="IJ319" s="160">
        <f t="shared" si="625"/>
        <v>8160.2019057390462</v>
      </c>
      <c r="IK319" s="160">
        <f t="shared" si="625"/>
        <v>8398.4314339613702</v>
      </c>
      <c r="IL319" s="160">
        <f t="shared" si="625"/>
        <v>8398.8427155710524</v>
      </c>
      <c r="IM319" s="160">
        <f t="shared" si="625"/>
        <v>8399.2550115121376</v>
      </c>
      <c r="IN319" s="160">
        <f t="shared" si="625"/>
        <v>8399.66832428624</v>
      </c>
      <c r="IO319" s="160">
        <f t="shared" si="625"/>
        <v>8400.0826564011422</v>
      </c>
      <c r="IP319" s="160">
        <f t="shared" si="625"/>
        <v>8400.4980103708167</v>
      </c>
      <c r="IQ319" s="160">
        <f t="shared" si="625"/>
        <v>8400.9143887154314</v>
      </c>
      <c r="IR319" s="160">
        <f t="shared" si="625"/>
        <v>8401.3317939613698</v>
      </c>
      <c r="IS319" s="160">
        <f t="shared" si="625"/>
        <v>8401.7502286412509</v>
      </c>
      <c r="IT319" s="160">
        <f t="shared" si="625"/>
        <v>8402.1696952939328</v>
      </c>
      <c r="IU319" s="160">
        <f t="shared" si="625"/>
        <v>8402.5901964645418</v>
      </c>
      <c r="IV319" s="160">
        <f t="shared" si="625"/>
        <v>8405.007962911217</v>
      </c>
      <c r="IW319" s="160">
        <f t="shared" si="625"/>
        <v>8650.3843769802097</v>
      </c>
      <c r="IX319" s="160">
        <f t="shared" si="625"/>
        <v>8650.8079970381823</v>
      </c>
      <c r="IY319" s="160">
        <f t="shared" si="625"/>
        <v>8651.2326618575007</v>
      </c>
      <c r="IZ319" s="160">
        <f t="shared" si="625"/>
        <v>8651.6583740148253</v>
      </c>
      <c r="JA319" s="160">
        <f t="shared" ref="JA319:LL319" si="626">SUM(JA312:JA318)</f>
        <v>8652.0851360931756</v>
      </c>
      <c r="JB319" s="160">
        <f t="shared" si="626"/>
        <v>8652.5129506819394</v>
      </c>
      <c r="JC319" s="160">
        <f t="shared" si="626"/>
        <v>8652.9418203768928</v>
      </c>
      <c r="JD319" s="160">
        <f t="shared" si="626"/>
        <v>8653.3717477802093</v>
      </c>
      <c r="JE319" s="160">
        <f t="shared" si="626"/>
        <v>8653.802735500487</v>
      </c>
      <c r="JF319" s="160">
        <f t="shared" si="626"/>
        <v>8654.2347861527505</v>
      </c>
      <c r="JG319" s="160">
        <f t="shared" si="626"/>
        <v>8654.6679023584766</v>
      </c>
      <c r="JH319" s="160">
        <f t="shared" si="626"/>
        <v>8657.1582017985529</v>
      </c>
      <c r="JI319" s="160">
        <f t="shared" si="626"/>
        <v>8909.8959082896181</v>
      </c>
      <c r="JJ319" s="160">
        <f t="shared" si="626"/>
        <v>8910.3322369493308</v>
      </c>
      <c r="JK319" s="160">
        <f t="shared" si="626"/>
        <v>8910.7696417132283</v>
      </c>
      <c r="JL319" s="160">
        <f t="shared" si="626"/>
        <v>8911.2081252352727</v>
      </c>
      <c r="JM319" s="160">
        <f t="shared" si="626"/>
        <v>8911.6476901759725</v>
      </c>
      <c r="JN319" s="160">
        <f t="shared" si="626"/>
        <v>8912.0883392024007</v>
      </c>
      <c r="JO319" s="160">
        <f t="shared" si="626"/>
        <v>8912.5300749882008</v>
      </c>
      <c r="JP319" s="160">
        <f t="shared" si="626"/>
        <v>8912.9729002136191</v>
      </c>
      <c r="JQ319" s="160">
        <f t="shared" si="626"/>
        <v>8913.4168175655032</v>
      </c>
      <c r="JR319" s="160">
        <f t="shared" si="626"/>
        <v>8913.8618297373341</v>
      </c>
      <c r="JS319" s="160">
        <f t="shared" si="626"/>
        <v>8914.3079394292326</v>
      </c>
      <c r="JT319" s="160">
        <f t="shared" si="626"/>
        <v>8916.8729478525111</v>
      </c>
      <c r="JU319" s="160">
        <f t="shared" si="626"/>
        <v>9177.1927855383055</v>
      </c>
      <c r="JV319" s="160">
        <f t="shared" si="626"/>
        <v>9177.6422040578109</v>
      </c>
      <c r="JW319" s="160">
        <f t="shared" si="626"/>
        <v>9178.0927309646249</v>
      </c>
      <c r="JX319" s="160">
        <f t="shared" si="626"/>
        <v>9178.5443689923304</v>
      </c>
      <c r="JY319" s="160">
        <f t="shared" si="626"/>
        <v>9178.9971208812531</v>
      </c>
      <c r="JZ319" s="160">
        <f t="shared" si="626"/>
        <v>9179.4509893784725</v>
      </c>
      <c r="KA319" s="160">
        <f t="shared" si="626"/>
        <v>9179.9059772378478</v>
      </c>
      <c r="KB319" s="160">
        <f t="shared" si="626"/>
        <v>9180.3620872200281</v>
      </c>
      <c r="KC319" s="160">
        <f t="shared" si="626"/>
        <v>9180.8193220924695</v>
      </c>
      <c r="KD319" s="160">
        <f t="shared" si="626"/>
        <v>9181.2776846294546</v>
      </c>
      <c r="KE319" s="160">
        <f t="shared" si="626"/>
        <v>9181.7371776121108</v>
      </c>
      <c r="KF319" s="160">
        <f t="shared" si="626"/>
        <v>9184.3791362880875</v>
      </c>
      <c r="KG319" s="160">
        <f t="shared" si="626"/>
        <v>9452.5085691044551</v>
      </c>
      <c r="KH319" s="160">
        <f t="shared" si="626"/>
        <v>9452.9714701795456</v>
      </c>
      <c r="KI319" s="160">
        <f t="shared" si="626"/>
        <v>9453.435512893564</v>
      </c>
      <c r="KJ319" s="160">
        <f t="shared" si="626"/>
        <v>9453.9007000621004</v>
      </c>
      <c r="KK319" s="160">
        <f t="shared" si="626"/>
        <v>9454.3670345076898</v>
      </c>
      <c r="KL319" s="160">
        <f t="shared" si="626"/>
        <v>9454.8345190598266</v>
      </c>
      <c r="KM319" s="160">
        <f t="shared" si="626"/>
        <v>9455.3031565549827</v>
      </c>
      <c r="KN319" s="160">
        <f t="shared" si="626"/>
        <v>9455.772949836628</v>
      </c>
      <c r="KO319" s="160">
        <f t="shared" si="626"/>
        <v>9456.2439017552424</v>
      </c>
      <c r="KP319" s="160">
        <f t="shared" si="626"/>
        <v>9456.7160151683383</v>
      </c>
      <c r="KQ319" s="160">
        <f t="shared" si="626"/>
        <v>0</v>
      </c>
      <c r="KR319" s="160">
        <f t="shared" si="626"/>
        <v>0</v>
      </c>
      <c r="KS319" s="160">
        <f t="shared" si="626"/>
        <v>0</v>
      </c>
      <c r="KT319" s="160">
        <f t="shared" si="626"/>
        <v>0</v>
      </c>
      <c r="KU319" s="160">
        <f t="shared" si="626"/>
        <v>0</v>
      </c>
      <c r="KV319" s="160">
        <f t="shared" si="626"/>
        <v>0</v>
      </c>
      <c r="KW319" s="160">
        <f t="shared" si="626"/>
        <v>0</v>
      </c>
      <c r="KX319" s="160">
        <f t="shared" si="626"/>
        <v>0</v>
      </c>
      <c r="KY319" s="160">
        <f t="shared" si="626"/>
        <v>0</v>
      </c>
      <c r="KZ319" s="160">
        <f t="shared" si="626"/>
        <v>0</v>
      </c>
      <c r="LA319" s="160">
        <f t="shared" si="626"/>
        <v>0</v>
      </c>
      <c r="LB319" s="160">
        <f t="shared" si="626"/>
        <v>0</v>
      </c>
      <c r="LC319" s="160">
        <f t="shared" si="626"/>
        <v>0</v>
      </c>
      <c r="LD319" s="160">
        <f t="shared" si="626"/>
        <v>0</v>
      </c>
      <c r="LE319" s="160">
        <f t="shared" si="626"/>
        <v>0</v>
      </c>
      <c r="LF319" s="160">
        <f t="shared" si="626"/>
        <v>0</v>
      </c>
      <c r="LG319" s="160">
        <f t="shared" si="626"/>
        <v>0</v>
      </c>
      <c r="LH319" s="160">
        <f t="shared" si="626"/>
        <v>0</v>
      </c>
      <c r="LI319" s="160">
        <f t="shared" si="626"/>
        <v>0</v>
      </c>
      <c r="LJ319" s="160">
        <f t="shared" si="626"/>
        <v>0</v>
      </c>
      <c r="LK319" s="160">
        <f t="shared" si="626"/>
        <v>0</v>
      </c>
      <c r="LL319" s="160">
        <f t="shared" si="626"/>
        <v>0</v>
      </c>
      <c r="LM319" s="160">
        <f t="shared" ref="LM319:NK319" si="627">SUM(LM312:LM318)</f>
        <v>0</v>
      </c>
      <c r="LN319" s="160">
        <f t="shared" si="627"/>
        <v>0</v>
      </c>
      <c r="LO319" s="160">
        <f t="shared" si="627"/>
        <v>0</v>
      </c>
      <c r="LP319" s="160">
        <f t="shared" si="627"/>
        <v>0</v>
      </c>
      <c r="LQ319" s="160">
        <f t="shared" si="627"/>
        <v>0</v>
      </c>
      <c r="LR319" s="160">
        <f t="shared" si="627"/>
        <v>0</v>
      </c>
      <c r="LS319" s="160">
        <f t="shared" si="627"/>
        <v>0</v>
      </c>
      <c r="LT319" s="160">
        <f t="shared" si="627"/>
        <v>0</v>
      </c>
      <c r="LU319" s="160">
        <f t="shared" si="627"/>
        <v>0</v>
      </c>
      <c r="LV319" s="160">
        <f t="shared" si="627"/>
        <v>0</v>
      </c>
      <c r="LW319" s="160">
        <f t="shared" si="627"/>
        <v>0</v>
      </c>
      <c r="LX319" s="160">
        <f t="shared" si="627"/>
        <v>0</v>
      </c>
      <c r="LY319" s="160">
        <f t="shared" si="627"/>
        <v>0</v>
      </c>
      <c r="LZ319" s="160">
        <f t="shared" si="627"/>
        <v>0</v>
      </c>
      <c r="MA319" s="160">
        <f t="shared" si="627"/>
        <v>0</v>
      </c>
      <c r="MB319" s="160">
        <f t="shared" si="627"/>
        <v>0</v>
      </c>
      <c r="MC319" s="160">
        <f t="shared" si="627"/>
        <v>0</v>
      </c>
      <c r="MD319" s="160">
        <f t="shared" si="627"/>
        <v>0</v>
      </c>
      <c r="ME319" s="160">
        <f t="shared" si="627"/>
        <v>0</v>
      </c>
      <c r="MF319" s="160">
        <f t="shared" si="627"/>
        <v>0</v>
      </c>
      <c r="MG319" s="160">
        <f t="shared" si="627"/>
        <v>0</v>
      </c>
      <c r="MH319" s="160">
        <f t="shared" si="627"/>
        <v>0</v>
      </c>
      <c r="MI319" s="160">
        <f t="shared" si="627"/>
        <v>0</v>
      </c>
      <c r="MJ319" s="160">
        <f t="shared" si="627"/>
        <v>0</v>
      </c>
      <c r="MK319" s="160">
        <f t="shared" si="627"/>
        <v>0</v>
      </c>
      <c r="ML319" s="160">
        <f t="shared" si="627"/>
        <v>0</v>
      </c>
      <c r="MM319" s="160">
        <f t="shared" si="627"/>
        <v>0</v>
      </c>
      <c r="MN319" s="160">
        <f t="shared" si="627"/>
        <v>0</v>
      </c>
      <c r="MO319" s="160">
        <f t="shared" si="627"/>
        <v>0</v>
      </c>
      <c r="MP319" s="160">
        <f t="shared" si="627"/>
        <v>0</v>
      </c>
      <c r="MQ319" s="160">
        <f t="shared" si="627"/>
        <v>0</v>
      </c>
      <c r="MR319" s="160">
        <f t="shared" si="627"/>
        <v>0</v>
      </c>
      <c r="MS319" s="160">
        <f t="shared" si="627"/>
        <v>0</v>
      </c>
      <c r="MT319" s="160">
        <f t="shared" si="627"/>
        <v>0</v>
      </c>
      <c r="MU319" s="160">
        <f t="shared" si="627"/>
        <v>0</v>
      </c>
      <c r="MV319" s="160">
        <f t="shared" si="627"/>
        <v>0</v>
      </c>
      <c r="MW319" s="160">
        <f t="shared" si="627"/>
        <v>0</v>
      </c>
      <c r="MX319" s="160">
        <f t="shared" si="627"/>
        <v>0</v>
      </c>
      <c r="MY319" s="160">
        <f t="shared" si="627"/>
        <v>0</v>
      </c>
      <c r="MZ319" s="160">
        <f t="shared" si="627"/>
        <v>0</v>
      </c>
      <c r="NA319" s="160">
        <f t="shared" si="627"/>
        <v>0</v>
      </c>
      <c r="NB319" s="160">
        <f t="shared" si="627"/>
        <v>0</v>
      </c>
      <c r="NC319" s="160">
        <f t="shared" si="627"/>
        <v>0</v>
      </c>
      <c r="ND319" s="160">
        <f t="shared" si="627"/>
        <v>0</v>
      </c>
      <c r="NE319" s="160">
        <f t="shared" si="627"/>
        <v>0</v>
      </c>
      <c r="NF319" s="160">
        <f t="shared" si="627"/>
        <v>0</v>
      </c>
      <c r="NG319" s="160">
        <f t="shared" si="627"/>
        <v>0</v>
      </c>
      <c r="NH319" s="160">
        <f t="shared" si="627"/>
        <v>0</v>
      </c>
      <c r="NI319" s="160">
        <f t="shared" si="627"/>
        <v>0</v>
      </c>
      <c r="NJ319" s="160">
        <f t="shared" si="627"/>
        <v>0</v>
      </c>
      <c r="NK319" s="161">
        <f t="shared" si="627"/>
        <v>0</v>
      </c>
    </row>
    <row r="320" spans="1:375" x14ac:dyDescent="0.25">
      <c r="A320" s="156">
        <f t="shared" si="597"/>
        <v>0</v>
      </c>
      <c r="B320" s="48" t="s">
        <v>157</v>
      </c>
      <c r="C320" s="153" t="s">
        <v>147</v>
      </c>
      <c r="D320" s="154">
        <f t="shared" ref="D320:BO320" si="628">IF(D$165=EOMONTH($D147,-1),-FV($AE147,ROUNDDOWN(YEARFRAC($D$165,D$165,1),0),,-$AC147*$B147,0),0)</f>
        <v>0</v>
      </c>
      <c r="E320" s="154">
        <f t="shared" si="628"/>
        <v>0</v>
      </c>
      <c r="F320" s="154">
        <f t="shared" si="628"/>
        <v>0</v>
      </c>
      <c r="G320" s="154">
        <f t="shared" si="628"/>
        <v>0</v>
      </c>
      <c r="H320" s="154">
        <f t="shared" si="628"/>
        <v>0</v>
      </c>
      <c r="I320" s="154">
        <f t="shared" si="628"/>
        <v>0</v>
      </c>
      <c r="J320" s="154">
        <f t="shared" si="628"/>
        <v>0</v>
      </c>
      <c r="K320" s="154">
        <f t="shared" si="628"/>
        <v>0</v>
      </c>
      <c r="L320" s="154">
        <f t="shared" si="628"/>
        <v>0</v>
      </c>
      <c r="M320" s="154">
        <f t="shared" si="628"/>
        <v>0</v>
      </c>
      <c r="N320" s="154">
        <f t="shared" si="628"/>
        <v>0</v>
      </c>
      <c r="O320" s="154">
        <f t="shared" si="628"/>
        <v>0</v>
      </c>
      <c r="P320" s="154">
        <f t="shared" si="628"/>
        <v>0</v>
      </c>
      <c r="Q320" s="154">
        <f t="shared" si="628"/>
        <v>0</v>
      </c>
      <c r="R320" s="154">
        <f t="shared" si="628"/>
        <v>0</v>
      </c>
      <c r="S320" s="154">
        <f t="shared" si="628"/>
        <v>0</v>
      </c>
      <c r="T320" s="154">
        <f t="shared" si="628"/>
        <v>0</v>
      </c>
      <c r="U320" s="154">
        <f t="shared" si="628"/>
        <v>0</v>
      </c>
      <c r="V320" s="154">
        <f t="shared" si="628"/>
        <v>0</v>
      </c>
      <c r="W320" s="154">
        <f t="shared" si="628"/>
        <v>0</v>
      </c>
      <c r="X320" s="154">
        <f t="shared" si="628"/>
        <v>0</v>
      </c>
      <c r="Y320" s="154">
        <f t="shared" si="628"/>
        <v>0</v>
      </c>
      <c r="Z320" s="154">
        <f t="shared" si="628"/>
        <v>0</v>
      </c>
      <c r="AA320" s="154">
        <f t="shared" si="628"/>
        <v>0</v>
      </c>
      <c r="AB320" s="154">
        <f t="shared" si="628"/>
        <v>0</v>
      </c>
      <c r="AC320" s="154">
        <f t="shared" si="628"/>
        <v>0</v>
      </c>
      <c r="AD320" s="154">
        <f t="shared" si="628"/>
        <v>0</v>
      </c>
      <c r="AE320" s="154">
        <f t="shared" si="628"/>
        <v>0</v>
      </c>
      <c r="AF320" s="154">
        <f t="shared" si="628"/>
        <v>0</v>
      </c>
      <c r="AG320" s="154">
        <f t="shared" si="628"/>
        <v>0</v>
      </c>
      <c r="AH320" s="154">
        <f t="shared" si="628"/>
        <v>0</v>
      </c>
      <c r="AI320" s="154">
        <f t="shared" si="628"/>
        <v>0</v>
      </c>
      <c r="AJ320" s="154">
        <f t="shared" si="628"/>
        <v>0</v>
      </c>
      <c r="AK320" s="154">
        <f t="shared" si="628"/>
        <v>0</v>
      </c>
      <c r="AL320" s="154">
        <f t="shared" si="628"/>
        <v>0</v>
      </c>
      <c r="AM320" s="154">
        <f t="shared" si="628"/>
        <v>0</v>
      </c>
      <c r="AN320" s="154">
        <f t="shared" si="628"/>
        <v>0</v>
      </c>
      <c r="AO320" s="154">
        <f t="shared" si="628"/>
        <v>0</v>
      </c>
      <c r="AP320" s="154">
        <f t="shared" si="628"/>
        <v>0</v>
      </c>
      <c r="AQ320" s="154">
        <f t="shared" si="628"/>
        <v>0</v>
      </c>
      <c r="AR320" s="154">
        <f t="shared" si="628"/>
        <v>0</v>
      </c>
      <c r="AS320" s="154">
        <f t="shared" si="628"/>
        <v>0</v>
      </c>
      <c r="AT320" s="154">
        <f t="shared" si="628"/>
        <v>0</v>
      </c>
      <c r="AU320" s="154">
        <f t="shared" si="628"/>
        <v>0</v>
      </c>
      <c r="AV320" s="154">
        <f t="shared" si="628"/>
        <v>0</v>
      </c>
      <c r="AW320" s="154">
        <f t="shared" si="628"/>
        <v>0</v>
      </c>
      <c r="AX320" s="154">
        <f t="shared" si="628"/>
        <v>0</v>
      </c>
      <c r="AY320" s="154">
        <f t="shared" si="628"/>
        <v>0</v>
      </c>
      <c r="AZ320" s="154">
        <f t="shared" si="628"/>
        <v>0</v>
      </c>
      <c r="BA320" s="154">
        <f t="shared" si="628"/>
        <v>0</v>
      </c>
      <c r="BB320" s="154">
        <f t="shared" si="628"/>
        <v>0</v>
      </c>
      <c r="BC320" s="154">
        <f t="shared" si="628"/>
        <v>0</v>
      </c>
      <c r="BD320" s="154">
        <f t="shared" si="628"/>
        <v>0</v>
      </c>
      <c r="BE320" s="154">
        <f t="shared" si="628"/>
        <v>0</v>
      </c>
      <c r="BF320" s="154">
        <f t="shared" si="628"/>
        <v>0</v>
      </c>
      <c r="BG320" s="154">
        <f t="shared" si="628"/>
        <v>0</v>
      </c>
      <c r="BH320" s="154">
        <f t="shared" si="628"/>
        <v>0</v>
      </c>
      <c r="BI320" s="154">
        <f t="shared" si="628"/>
        <v>0</v>
      </c>
      <c r="BJ320" s="154">
        <f t="shared" si="628"/>
        <v>0</v>
      </c>
      <c r="BK320" s="154">
        <f t="shared" si="628"/>
        <v>0</v>
      </c>
      <c r="BL320" s="154">
        <f t="shared" si="628"/>
        <v>0</v>
      </c>
      <c r="BM320" s="154">
        <f t="shared" si="628"/>
        <v>0</v>
      </c>
      <c r="BN320" s="154">
        <f t="shared" si="628"/>
        <v>0</v>
      </c>
      <c r="BO320" s="154">
        <f t="shared" si="628"/>
        <v>0</v>
      </c>
      <c r="BP320" s="154">
        <f t="shared" ref="BP320:EA320" si="629">IF(BP$165=EOMONTH($D147,-1),-FV($AE147,ROUNDDOWN(YEARFRAC($D$165,BP$165,1),0),,-$AC147*$B147,0),0)</f>
        <v>0</v>
      </c>
      <c r="BQ320" s="154">
        <f t="shared" si="629"/>
        <v>0</v>
      </c>
      <c r="BR320" s="154">
        <f t="shared" si="629"/>
        <v>0</v>
      </c>
      <c r="BS320" s="154">
        <f t="shared" si="629"/>
        <v>0</v>
      </c>
      <c r="BT320" s="154">
        <f t="shared" si="629"/>
        <v>0</v>
      </c>
      <c r="BU320" s="154">
        <f t="shared" si="629"/>
        <v>0</v>
      </c>
      <c r="BV320" s="154">
        <f t="shared" si="629"/>
        <v>0</v>
      </c>
      <c r="BW320" s="154">
        <f t="shared" si="629"/>
        <v>0</v>
      </c>
      <c r="BX320" s="154">
        <f t="shared" si="629"/>
        <v>0</v>
      </c>
      <c r="BY320" s="154">
        <f t="shared" si="629"/>
        <v>0</v>
      </c>
      <c r="BZ320" s="154">
        <f t="shared" si="629"/>
        <v>0</v>
      </c>
      <c r="CA320" s="154">
        <f t="shared" si="629"/>
        <v>0</v>
      </c>
      <c r="CB320" s="154">
        <f t="shared" si="629"/>
        <v>0</v>
      </c>
      <c r="CC320" s="154">
        <f t="shared" si="629"/>
        <v>0</v>
      </c>
      <c r="CD320" s="154">
        <f t="shared" si="629"/>
        <v>0</v>
      </c>
      <c r="CE320" s="154">
        <f t="shared" si="629"/>
        <v>0</v>
      </c>
      <c r="CF320" s="154">
        <f t="shared" si="629"/>
        <v>0</v>
      </c>
      <c r="CG320" s="154">
        <f t="shared" si="629"/>
        <v>0</v>
      </c>
      <c r="CH320" s="154">
        <f t="shared" si="629"/>
        <v>0</v>
      </c>
      <c r="CI320" s="154">
        <f t="shared" si="629"/>
        <v>0</v>
      </c>
      <c r="CJ320" s="154">
        <f t="shared" si="629"/>
        <v>0</v>
      </c>
      <c r="CK320" s="154">
        <f t="shared" si="629"/>
        <v>0</v>
      </c>
      <c r="CL320" s="154">
        <f t="shared" si="629"/>
        <v>0</v>
      </c>
      <c r="CM320" s="154">
        <f t="shared" si="629"/>
        <v>0</v>
      </c>
      <c r="CN320" s="154">
        <f t="shared" si="629"/>
        <v>0</v>
      </c>
      <c r="CO320" s="154">
        <f t="shared" si="629"/>
        <v>0</v>
      </c>
      <c r="CP320" s="154">
        <f t="shared" si="629"/>
        <v>0</v>
      </c>
      <c r="CQ320" s="154">
        <f t="shared" si="629"/>
        <v>0</v>
      </c>
      <c r="CR320" s="154">
        <f t="shared" si="629"/>
        <v>0</v>
      </c>
      <c r="CS320" s="154">
        <f t="shared" si="629"/>
        <v>0</v>
      </c>
      <c r="CT320" s="154">
        <f t="shared" si="629"/>
        <v>0</v>
      </c>
      <c r="CU320" s="154">
        <f t="shared" si="629"/>
        <v>0</v>
      </c>
      <c r="CV320" s="154">
        <f t="shared" si="629"/>
        <v>0</v>
      </c>
      <c r="CW320" s="154">
        <f t="shared" si="629"/>
        <v>0</v>
      </c>
      <c r="CX320" s="154">
        <f t="shared" si="629"/>
        <v>0</v>
      </c>
      <c r="CY320" s="154">
        <f t="shared" si="629"/>
        <v>0</v>
      </c>
      <c r="CZ320" s="154">
        <f t="shared" si="629"/>
        <v>0</v>
      </c>
      <c r="DA320" s="154">
        <f t="shared" si="629"/>
        <v>0</v>
      </c>
      <c r="DB320" s="154">
        <f t="shared" si="629"/>
        <v>0</v>
      </c>
      <c r="DC320" s="154">
        <f t="shared" si="629"/>
        <v>0</v>
      </c>
      <c r="DD320" s="154">
        <f t="shared" si="629"/>
        <v>0</v>
      </c>
      <c r="DE320" s="154">
        <f t="shared" si="629"/>
        <v>0</v>
      </c>
      <c r="DF320" s="154">
        <f t="shared" si="629"/>
        <v>0</v>
      </c>
      <c r="DG320" s="154">
        <f t="shared" si="629"/>
        <v>0</v>
      </c>
      <c r="DH320" s="154">
        <f t="shared" si="629"/>
        <v>0</v>
      </c>
      <c r="DI320" s="154">
        <f t="shared" si="629"/>
        <v>0</v>
      </c>
      <c r="DJ320" s="154">
        <f t="shared" si="629"/>
        <v>0</v>
      </c>
      <c r="DK320" s="154">
        <f t="shared" si="629"/>
        <v>0</v>
      </c>
      <c r="DL320" s="154">
        <f t="shared" si="629"/>
        <v>0</v>
      </c>
      <c r="DM320" s="154">
        <f t="shared" si="629"/>
        <v>0</v>
      </c>
      <c r="DN320" s="154">
        <f t="shared" si="629"/>
        <v>0</v>
      </c>
      <c r="DO320" s="154">
        <f t="shared" si="629"/>
        <v>0</v>
      </c>
      <c r="DP320" s="154">
        <f t="shared" si="629"/>
        <v>0</v>
      </c>
      <c r="DQ320" s="154">
        <f t="shared" si="629"/>
        <v>0</v>
      </c>
      <c r="DR320" s="154">
        <f t="shared" si="629"/>
        <v>0</v>
      </c>
      <c r="DS320" s="154">
        <f t="shared" si="629"/>
        <v>0</v>
      </c>
      <c r="DT320" s="154">
        <f t="shared" si="629"/>
        <v>0</v>
      </c>
      <c r="DU320" s="154">
        <f t="shared" si="629"/>
        <v>0</v>
      </c>
      <c r="DV320" s="154">
        <f t="shared" si="629"/>
        <v>0</v>
      </c>
      <c r="DW320" s="154">
        <f t="shared" si="629"/>
        <v>0</v>
      </c>
      <c r="DX320" s="154">
        <f t="shared" si="629"/>
        <v>0</v>
      </c>
      <c r="DY320" s="154">
        <f t="shared" si="629"/>
        <v>0</v>
      </c>
      <c r="DZ320" s="154">
        <f t="shared" si="629"/>
        <v>0</v>
      </c>
      <c r="EA320" s="154">
        <f t="shared" si="629"/>
        <v>0</v>
      </c>
      <c r="EB320" s="154">
        <f t="shared" ref="EB320:GM320" si="630">IF(EB$165=EOMONTH($D147,-1),-FV($AE147,ROUNDDOWN(YEARFRAC($D$165,EB$165,1),0),,-$AC147*$B147,0),0)</f>
        <v>0</v>
      </c>
      <c r="EC320" s="154">
        <f t="shared" si="630"/>
        <v>0</v>
      </c>
      <c r="ED320" s="154">
        <f t="shared" si="630"/>
        <v>0</v>
      </c>
      <c r="EE320" s="154">
        <f t="shared" si="630"/>
        <v>0</v>
      </c>
      <c r="EF320" s="154">
        <f t="shared" si="630"/>
        <v>0</v>
      </c>
      <c r="EG320" s="154">
        <f t="shared" si="630"/>
        <v>0</v>
      </c>
      <c r="EH320" s="154">
        <f t="shared" si="630"/>
        <v>0</v>
      </c>
      <c r="EI320" s="154">
        <f t="shared" si="630"/>
        <v>0</v>
      </c>
      <c r="EJ320" s="154">
        <f t="shared" si="630"/>
        <v>0</v>
      </c>
      <c r="EK320" s="154">
        <f t="shared" si="630"/>
        <v>0</v>
      </c>
      <c r="EL320" s="154">
        <f t="shared" si="630"/>
        <v>0</v>
      </c>
      <c r="EM320" s="154">
        <f t="shared" si="630"/>
        <v>0</v>
      </c>
      <c r="EN320" s="154">
        <f t="shared" si="630"/>
        <v>0</v>
      </c>
      <c r="EO320" s="154">
        <f t="shared" si="630"/>
        <v>0</v>
      </c>
      <c r="EP320" s="154">
        <f t="shared" si="630"/>
        <v>0</v>
      </c>
      <c r="EQ320" s="154">
        <f t="shared" si="630"/>
        <v>0</v>
      </c>
      <c r="ER320" s="154">
        <f t="shared" si="630"/>
        <v>0</v>
      </c>
      <c r="ES320" s="154">
        <f t="shared" si="630"/>
        <v>0</v>
      </c>
      <c r="ET320" s="154">
        <f t="shared" si="630"/>
        <v>0</v>
      </c>
      <c r="EU320" s="154">
        <f t="shared" si="630"/>
        <v>0</v>
      </c>
      <c r="EV320" s="154">
        <f t="shared" si="630"/>
        <v>0</v>
      </c>
      <c r="EW320" s="154">
        <f t="shared" si="630"/>
        <v>0</v>
      </c>
      <c r="EX320" s="154">
        <f t="shared" si="630"/>
        <v>0</v>
      </c>
      <c r="EY320" s="154">
        <f t="shared" si="630"/>
        <v>0</v>
      </c>
      <c r="EZ320" s="154">
        <f t="shared" si="630"/>
        <v>0</v>
      </c>
      <c r="FA320" s="154">
        <f t="shared" si="630"/>
        <v>0</v>
      </c>
      <c r="FB320" s="154">
        <f t="shared" si="630"/>
        <v>0</v>
      </c>
      <c r="FC320" s="154">
        <f t="shared" si="630"/>
        <v>0</v>
      </c>
      <c r="FD320" s="154">
        <f t="shared" si="630"/>
        <v>0</v>
      </c>
      <c r="FE320" s="154">
        <f t="shared" si="630"/>
        <v>0</v>
      </c>
      <c r="FF320" s="154">
        <f t="shared" si="630"/>
        <v>0</v>
      </c>
      <c r="FG320" s="154">
        <f t="shared" si="630"/>
        <v>0</v>
      </c>
      <c r="FH320" s="154">
        <f t="shared" si="630"/>
        <v>0</v>
      </c>
      <c r="FI320" s="154">
        <f t="shared" si="630"/>
        <v>0</v>
      </c>
      <c r="FJ320" s="154">
        <f t="shared" si="630"/>
        <v>0</v>
      </c>
      <c r="FK320" s="154">
        <f t="shared" si="630"/>
        <v>0</v>
      </c>
      <c r="FL320" s="154">
        <f t="shared" si="630"/>
        <v>0</v>
      </c>
      <c r="FM320" s="154">
        <f t="shared" si="630"/>
        <v>0</v>
      </c>
      <c r="FN320" s="154">
        <f t="shared" si="630"/>
        <v>0</v>
      </c>
      <c r="FO320" s="154">
        <f t="shared" si="630"/>
        <v>0</v>
      </c>
      <c r="FP320" s="154">
        <f t="shared" si="630"/>
        <v>0</v>
      </c>
      <c r="FQ320" s="154">
        <f t="shared" si="630"/>
        <v>0</v>
      </c>
      <c r="FR320" s="154">
        <f t="shared" si="630"/>
        <v>0</v>
      </c>
      <c r="FS320" s="154">
        <f t="shared" si="630"/>
        <v>0</v>
      </c>
      <c r="FT320" s="154">
        <f t="shared" si="630"/>
        <v>0</v>
      </c>
      <c r="FU320" s="154">
        <f t="shared" si="630"/>
        <v>0</v>
      </c>
      <c r="FV320" s="154">
        <f t="shared" si="630"/>
        <v>0</v>
      </c>
      <c r="FW320" s="154">
        <f t="shared" si="630"/>
        <v>0</v>
      </c>
      <c r="FX320" s="154">
        <f t="shared" si="630"/>
        <v>0</v>
      </c>
      <c r="FY320" s="154">
        <f t="shared" si="630"/>
        <v>0</v>
      </c>
      <c r="FZ320" s="154">
        <f t="shared" si="630"/>
        <v>0</v>
      </c>
      <c r="GA320" s="154">
        <f t="shared" si="630"/>
        <v>0</v>
      </c>
      <c r="GB320" s="154">
        <f t="shared" si="630"/>
        <v>0</v>
      </c>
      <c r="GC320" s="154">
        <f t="shared" si="630"/>
        <v>0</v>
      </c>
      <c r="GD320" s="154">
        <f t="shared" si="630"/>
        <v>0</v>
      </c>
      <c r="GE320" s="154">
        <f t="shared" si="630"/>
        <v>0</v>
      </c>
      <c r="GF320" s="154">
        <f t="shared" si="630"/>
        <v>0</v>
      </c>
      <c r="GG320" s="154">
        <f t="shared" si="630"/>
        <v>0</v>
      </c>
      <c r="GH320" s="154">
        <f t="shared" si="630"/>
        <v>0</v>
      </c>
      <c r="GI320" s="154">
        <f t="shared" si="630"/>
        <v>0</v>
      </c>
      <c r="GJ320" s="154">
        <f t="shared" si="630"/>
        <v>0</v>
      </c>
      <c r="GK320" s="154">
        <f t="shared" si="630"/>
        <v>0</v>
      </c>
      <c r="GL320" s="154">
        <f t="shared" si="630"/>
        <v>0</v>
      </c>
      <c r="GM320" s="154">
        <f t="shared" si="630"/>
        <v>0</v>
      </c>
      <c r="GN320" s="154">
        <f t="shared" ref="GN320:IY320" si="631">IF(GN$165=EOMONTH($D147,-1),-FV($AE147,ROUNDDOWN(YEARFRAC($D$165,GN$165,1),0),,-$AC147*$B147,0),0)</f>
        <v>0</v>
      </c>
      <c r="GO320" s="154">
        <f t="shared" si="631"/>
        <v>0</v>
      </c>
      <c r="GP320" s="154">
        <f t="shared" si="631"/>
        <v>0</v>
      </c>
      <c r="GQ320" s="154">
        <f t="shared" si="631"/>
        <v>0</v>
      </c>
      <c r="GR320" s="154">
        <f t="shared" si="631"/>
        <v>0</v>
      </c>
      <c r="GS320" s="154">
        <f t="shared" si="631"/>
        <v>0</v>
      </c>
      <c r="GT320" s="154">
        <f t="shared" si="631"/>
        <v>0</v>
      </c>
      <c r="GU320" s="154">
        <f t="shared" si="631"/>
        <v>0</v>
      </c>
      <c r="GV320" s="154">
        <f t="shared" si="631"/>
        <v>0</v>
      </c>
      <c r="GW320" s="154">
        <f t="shared" si="631"/>
        <v>0</v>
      </c>
      <c r="GX320" s="154">
        <f t="shared" si="631"/>
        <v>0</v>
      </c>
      <c r="GY320" s="154">
        <f t="shared" si="631"/>
        <v>0</v>
      </c>
      <c r="GZ320" s="154">
        <f t="shared" si="631"/>
        <v>0</v>
      </c>
      <c r="HA320" s="154">
        <f t="shared" si="631"/>
        <v>0</v>
      </c>
      <c r="HB320" s="154">
        <f t="shared" si="631"/>
        <v>0</v>
      </c>
      <c r="HC320" s="154">
        <f t="shared" si="631"/>
        <v>0</v>
      </c>
      <c r="HD320" s="154">
        <f t="shared" si="631"/>
        <v>0</v>
      </c>
      <c r="HE320" s="154">
        <f t="shared" si="631"/>
        <v>0</v>
      </c>
      <c r="HF320" s="154">
        <f t="shared" si="631"/>
        <v>0</v>
      </c>
      <c r="HG320" s="154">
        <f t="shared" si="631"/>
        <v>0</v>
      </c>
      <c r="HH320" s="154">
        <f t="shared" si="631"/>
        <v>0</v>
      </c>
      <c r="HI320" s="154">
        <f t="shared" si="631"/>
        <v>0</v>
      </c>
      <c r="HJ320" s="154">
        <f t="shared" si="631"/>
        <v>0</v>
      </c>
      <c r="HK320" s="154">
        <f t="shared" si="631"/>
        <v>0</v>
      </c>
      <c r="HL320" s="154">
        <f t="shared" si="631"/>
        <v>0</v>
      </c>
      <c r="HM320" s="154">
        <f t="shared" si="631"/>
        <v>0</v>
      </c>
      <c r="HN320" s="154">
        <f t="shared" si="631"/>
        <v>0</v>
      </c>
      <c r="HO320" s="154">
        <f t="shared" si="631"/>
        <v>0</v>
      </c>
      <c r="HP320" s="154">
        <f t="shared" si="631"/>
        <v>0</v>
      </c>
      <c r="HQ320" s="154">
        <f t="shared" si="631"/>
        <v>0</v>
      </c>
      <c r="HR320" s="154">
        <f t="shared" si="631"/>
        <v>0</v>
      </c>
      <c r="HS320" s="154">
        <f t="shared" si="631"/>
        <v>0</v>
      </c>
      <c r="HT320" s="154">
        <f t="shared" si="631"/>
        <v>0</v>
      </c>
      <c r="HU320" s="154">
        <f t="shared" si="631"/>
        <v>0</v>
      </c>
      <c r="HV320" s="154">
        <f t="shared" si="631"/>
        <v>0</v>
      </c>
      <c r="HW320" s="154">
        <f t="shared" si="631"/>
        <v>0</v>
      </c>
      <c r="HX320" s="154">
        <f t="shared" si="631"/>
        <v>0</v>
      </c>
      <c r="HY320" s="154">
        <f t="shared" si="631"/>
        <v>0</v>
      </c>
      <c r="HZ320" s="154">
        <f t="shared" si="631"/>
        <v>0</v>
      </c>
      <c r="IA320" s="154">
        <f t="shared" si="631"/>
        <v>0</v>
      </c>
      <c r="IB320" s="154">
        <f t="shared" si="631"/>
        <v>0</v>
      </c>
      <c r="IC320" s="154">
        <f t="shared" si="631"/>
        <v>0</v>
      </c>
      <c r="ID320" s="154">
        <f t="shared" si="631"/>
        <v>0</v>
      </c>
      <c r="IE320" s="154">
        <f t="shared" si="631"/>
        <v>0</v>
      </c>
      <c r="IF320" s="154">
        <f t="shared" si="631"/>
        <v>0</v>
      </c>
      <c r="IG320" s="154">
        <f t="shared" si="631"/>
        <v>0</v>
      </c>
      <c r="IH320" s="154">
        <f t="shared" si="631"/>
        <v>0</v>
      </c>
      <c r="II320" s="154">
        <f t="shared" si="631"/>
        <v>0</v>
      </c>
      <c r="IJ320" s="154">
        <f t="shared" si="631"/>
        <v>0</v>
      </c>
      <c r="IK320" s="154">
        <f t="shared" si="631"/>
        <v>0</v>
      </c>
      <c r="IL320" s="154">
        <f t="shared" si="631"/>
        <v>0</v>
      </c>
      <c r="IM320" s="154">
        <f t="shared" si="631"/>
        <v>0</v>
      </c>
      <c r="IN320" s="154">
        <f t="shared" si="631"/>
        <v>0</v>
      </c>
      <c r="IO320" s="154">
        <f t="shared" si="631"/>
        <v>0</v>
      </c>
      <c r="IP320" s="154">
        <f t="shared" si="631"/>
        <v>0</v>
      </c>
      <c r="IQ320" s="154">
        <f t="shared" si="631"/>
        <v>0</v>
      </c>
      <c r="IR320" s="154">
        <f t="shared" si="631"/>
        <v>0</v>
      </c>
      <c r="IS320" s="154">
        <f t="shared" si="631"/>
        <v>0</v>
      </c>
      <c r="IT320" s="154">
        <f t="shared" si="631"/>
        <v>0</v>
      </c>
      <c r="IU320" s="154">
        <f t="shared" si="631"/>
        <v>0</v>
      </c>
      <c r="IV320" s="154">
        <f t="shared" si="631"/>
        <v>0</v>
      </c>
      <c r="IW320" s="154">
        <f t="shared" si="631"/>
        <v>0</v>
      </c>
      <c r="IX320" s="154">
        <f t="shared" si="631"/>
        <v>0</v>
      </c>
      <c r="IY320" s="154">
        <f t="shared" si="631"/>
        <v>0</v>
      </c>
      <c r="IZ320" s="154">
        <f t="shared" ref="IZ320:LK320" si="632">IF(IZ$165=EOMONTH($D147,-1),-FV($AE147,ROUNDDOWN(YEARFRAC($D$165,IZ$165,1),0),,-$AC147*$B147,0),0)</f>
        <v>0</v>
      </c>
      <c r="JA320" s="154">
        <f t="shared" si="632"/>
        <v>0</v>
      </c>
      <c r="JB320" s="154">
        <f t="shared" si="632"/>
        <v>0</v>
      </c>
      <c r="JC320" s="154">
        <f t="shared" si="632"/>
        <v>0</v>
      </c>
      <c r="JD320" s="154">
        <f t="shared" si="632"/>
        <v>0</v>
      </c>
      <c r="JE320" s="154">
        <f t="shared" si="632"/>
        <v>0</v>
      </c>
      <c r="JF320" s="154">
        <f t="shared" si="632"/>
        <v>0</v>
      </c>
      <c r="JG320" s="154">
        <f t="shared" si="632"/>
        <v>0</v>
      </c>
      <c r="JH320" s="154">
        <f t="shared" si="632"/>
        <v>0</v>
      </c>
      <c r="JI320" s="154">
        <f t="shared" si="632"/>
        <v>0</v>
      </c>
      <c r="JJ320" s="154">
        <f t="shared" si="632"/>
        <v>0</v>
      </c>
      <c r="JK320" s="154">
        <f t="shared" si="632"/>
        <v>0</v>
      </c>
      <c r="JL320" s="154">
        <f t="shared" si="632"/>
        <v>0</v>
      </c>
      <c r="JM320" s="154">
        <f t="shared" si="632"/>
        <v>0</v>
      </c>
      <c r="JN320" s="154">
        <f t="shared" si="632"/>
        <v>0</v>
      </c>
      <c r="JO320" s="154">
        <f t="shared" si="632"/>
        <v>0</v>
      </c>
      <c r="JP320" s="154">
        <f t="shared" si="632"/>
        <v>0</v>
      </c>
      <c r="JQ320" s="154">
        <f t="shared" si="632"/>
        <v>0</v>
      </c>
      <c r="JR320" s="154">
        <f t="shared" si="632"/>
        <v>0</v>
      </c>
      <c r="JS320" s="154">
        <f t="shared" si="632"/>
        <v>0</v>
      </c>
      <c r="JT320" s="154">
        <f t="shared" si="632"/>
        <v>0</v>
      </c>
      <c r="JU320" s="154">
        <f t="shared" si="632"/>
        <v>0</v>
      </c>
      <c r="JV320" s="154">
        <f t="shared" si="632"/>
        <v>0</v>
      </c>
      <c r="JW320" s="154">
        <f t="shared" si="632"/>
        <v>0</v>
      </c>
      <c r="JX320" s="154">
        <f t="shared" si="632"/>
        <v>0</v>
      </c>
      <c r="JY320" s="154">
        <f t="shared" si="632"/>
        <v>0</v>
      </c>
      <c r="JZ320" s="154">
        <f t="shared" si="632"/>
        <v>0</v>
      </c>
      <c r="KA320" s="154">
        <f t="shared" si="632"/>
        <v>0</v>
      </c>
      <c r="KB320" s="154">
        <f t="shared" si="632"/>
        <v>0</v>
      </c>
      <c r="KC320" s="154">
        <f t="shared" si="632"/>
        <v>0</v>
      </c>
      <c r="KD320" s="154">
        <f t="shared" si="632"/>
        <v>0</v>
      </c>
      <c r="KE320" s="154">
        <f t="shared" si="632"/>
        <v>0</v>
      </c>
      <c r="KF320" s="154">
        <f t="shared" si="632"/>
        <v>0</v>
      </c>
      <c r="KG320" s="154">
        <f t="shared" si="632"/>
        <v>0</v>
      </c>
      <c r="KH320" s="154">
        <f t="shared" si="632"/>
        <v>0</v>
      </c>
      <c r="KI320" s="154">
        <f t="shared" si="632"/>
        <v>0</v>
      </c>
      <c r="KJ320" s="154">
        <f t="shared" si="632"/>
        <v>0</v>
      </c>
      <c r="KK320" s="154">
        <f t="shared" si="632"/>
        <v>0</v>
      </c>
      <c r="KL320" s="154">
        <f t="shared" si="632"/>
        <v>0</v>
      </c>
      <c r="KM320" s="154">
        <f t="shared" si="632"/>
        <v>0</v>
      </c>
      <c r="KN320" s="154">
        <f t="shared" si="632"/>
        <v>0</v>
      </c>
      <c r="KO320" s="154">
        <f t="shared" si="632"/>
        <v>0</v>
      </c>
      <c r="KP320" s="154">
        <f t="shared" si="632"/>
        <v>0</v>
      </c>
      <c r="KQ320" s="154">
        <f t="shared" si="632"/>
        <v>0</v>
      </c>
      <c r="KR320" s="154">
        <f t="shared" si="632"/>
        <v>0</v>
      </c>
      <c r="KS320" s="154">
        <f t="shared" si="632"/>
        <v>0</v>
      </c>
      <c r="KT320" s="154">
        <f t="shared" si="632"/>
        <v>0</v>
      </c>
      <c r="KU320" s="154">
        <f t="shared" si="632"/>
        <v>0</v>
      </c>
      <c r="KV320" s="154">
        <f t="shared" si="632"/>
        <v>0</v>
      </c>
      <c r="KW320" s="154">
        <f t="shared" si="632"/>
        <v>0</v>
      </c>
      <c r="KX320" s="154">
        <f t="shared" si="632"/>
        <v>0</v>
      </c>
      <c r="KY320" s="154">
        <f t="shared" si="632"/>
        <v>0</v>
      </c>
      <c r="KZ320" s="154">
        <f t="shared" si="632"/>
        <v>0</v>
      </c>
      <c r="LA320" s="154">
        <f t="shared" si="632"/>
        <v>0</v>
      </c>
      <c r="LB320" s="154">
        <f t="shared" si="632"/>
        <v>0</v>
      </c>
      <c r="LC320" s="154">
        <f t="shared" si="632"/>
        <v>0</v>
      </c>
      <c r="LD320" s="154">
        <f t="shared" si="632"/>
        <v>0</v>
      </c>
      <c r="LE320" s="154">
        <f t="shared" si="632"/>
        <v>0</v>
      </c>
      <c r="LF320" s="154">
        <f t="shared" si="632"/>
        <v>0</v>
      </c>
      <c r="LG320" s="154">
        <f t="shared" si="632"/>
        <v>0</v>
      </c>
      <c r="LH320" s="154">
        <f t="shared" si="632"/>
        <v>0</v>
      </c>
      <c r="LI320" s="154">
        <f t="shared" si="632"/>
        <v>0</v>
      </c>
      <c r="LJ320" s="154">
        <f t="shared" si="632"/>
        <v>0</v>
      </c>
      <c r="LK320" s="154">
        <f t="shared" si="632"/>
        <v>0</v>
      </c>
      <c r="LL320" s="154">
        <f t="shared" ref="LL320:NK320" si="633">IF(LL$165=EOMONTH($D147,-1),-FV($AE147,ROUNDDOWN(YEARFRAC($D$165,LL$165,1),0),,-$AC147*$B147,0),0)</f>
        <v>0</v>
      </c>
      <c r="LM320" s="154">
        <f t="shared" si="633"/>
        <v>0</v>
      </c>
      <c r="LN320" s="154">
        <f t="shared" si="633"/>
        <v>0</v>
      </c>
      <c r="LO320" s="154">
        <f t="shared" si="633"/>
        <v>0</v>
      </c>
      <c r="LP320" s="154">
        <f t="shared" si="633"/>
        <v>0</v>
      </c>
      <c r="LQ320" s="154">
        <f t="shared" si="633"/>
        <v>0</v>
      </c>
      <c r="LR320" s="154">
        <f t="shared" si="633"/>
        <v>0</v>
      </c>
      <c r="LS320" s="154">
        <f t="shared" si="633"/>
        <v>0</v>
      </c>
      <c r="LT320" s="154">
        <f t="shared" si="633"/>
        <v>0</v>
      </c>
      <c r="LU320" s="154">
        <f t="shared" si="633"/>
        <v>0</v>
      </c>
      <c r="LV320" s="154">
        <f t="shared" si="633"/>
        <v>0</v>
      </c>
      <c r="LW320" s="154">
        <f t="shared" si="633"/>
        <v>0</v>
      </c>
      <c r="LX320" s="154">
        <f t="shared" si="633"/>
        <v>0</v>
      </c>
      <c r="LY320" s="154">
        <f t="shared" si="633"/>
        <v>0</v>
      </c>
      <c r="LZ320" s="154">
        <f t="shared" si="633"/>
        <v>0</v>
      </c>
      <c r="MA320" s="154">
        <f t="shared" si="633"/>
        <v>0</v>
      </c>
      <c r="MB320" s="154">
        <f t="shared" si="633"/>
        <v>0</v>
      </c>
      <c r="MC320" s="154">
        <f t="shared" si="633"/>
        <v>0</v>
      </c>
      <c r="MD320" s="154">
        <f t="shared" si="633"/>
        <v>0</v>
      </c>
      <c r="ME320" s="154">
        <f t="shared" si="633"/>
        <v>0</v>
      </c>
      <c r="MF320" s="154">
        <f t="shared" si="633"/>
        <v>0</v>
      </c>
      <c r="MG320" s="154">
        <f t="shared" si="633"/>
        <v>0</v>
      </c>
      <c r="MH320" s="154">
        <f t="shared" si="633"/>
        <v>0</v>
      </c>
      <c r="MI320" s="154">
        <f t="shared" si="633"/>
        <v>0</v>
      </c>
      <c r="MJ320" s="154">
        <f t="shared" si="633"/>
        <v>0</v>
      </c>
      <c r="MK320" s="154">
        <f t="shared" si="633"/>
        <v>0</v>
      </c>
      <c r="ML320" s="154">
        <f t="shared" si="633"/>
        <v>0</v>
      </c>
      <c r="MM320" s="154">
        <f t="shared" si="633"/>
        <v>0</v>
      </c>
      <c r="MN320" s="154">
        <f t="shared" si="633"/>
        <v>0</v>
      </c>
      <c r="MO320" s="154">
        <f t="shared" si="633"/>
        <v>0</v>
      </c>
      <c r="MP320" s="154">
        <f t="shared" si="633"/>
        <v>0</v>
      </c>
      <c r="MQ320" s="154">
        <f t="shared" si="633"/>
        <v>0</v>
      </c>
      <c r="MR320" s="154">
        <f t="shared" si="633"/>
        <v>0</v>
      </c>
      <c r="MS320" s="154">
        <f t="shared" si="633"/>
        <v>0</v>
      </c>
      <c r="MT320" s="154">
        <f t="shared" si="633"/>
        <v>0</v>
      </c>
      <c r="MU320" s="154">
        <f t="shared" si="633"/>
        <v>0</v>
      </c>
      <c r="MV320" s="154">
        <f t="shared" si="633"/>
        <v>0</v>
      </c>
      <c r="MW320" s="154">
        <f t="shared" si="633"/>
        <v>0</v>
      </c>
      <c r="MX320" s="154">
        <f t="shared" si="633"/>
        <v>0</v>
      </c>
      <c r="MY320" s="154">
        <f t="shared" si="633"/>
        <v>0</v>
      </c>
      <c r="MZ320" s="154">
        <f t="shared" si="633"/>
        <v>0</v>
      </c>
      <c r="NA320" s="154">
        <f t="shared" si="633"/>
        <v>0</v>
      </c>
      <c r="NB320" s="154">
        <f t="shared" si="633"/>
        <v>0</v>
      </c>
      <c r="NC320" s="154">
        <f t="shared" si="633"/>
        <v>0</v>
      </c>
      <c r="ND320" s="154">
        <f t="shared" si="633"/>
        <v>0</v>
      </c>
      <c r="NE320" s="154">
        <f t="shared" si="633"/>
        <v>0</v>
      </c>
      <c r="NF320" s="154">
        <f t="shared" si="633"/>
        <v>0</v>
      </c>
      <c r="NG320" s="154">
        <f t="shared" si="633"/>
        <v>0</v>
      </c>
      <c r="NH320" s="154">
        <f t="shared" si="633"/>
        <v>0</v>
      </c>
      <c r="NI320" s="154">
        <f t="shared" si="633"/>
        <v>0</v>
      </c>
      <c r="NJ320" s="154">
        <f t="shared" si="633"/>
        <v>0</v>
      </c>
      <c r="NK320" s="157">
        <f t="shared" si="633"/>
        <v>0</v>
      </c>
    </row>
    <row r="321" spans="1:375" x14ac:dyDescent="0.25">
      <c r="A321" s="156">
        <f t="shared" si="597"/>
        <v>0</v>
      </c>
      <c r="B321" s="48" t="s">
        <v>156</v>
      </c>
      <c r="C321" s="153" t="s">
        <v>148</v>
      </c>
      <c r="D321" s="154">
        <f>IF(D$165=EOMONTH($D147,-1),SUMIFS($D312:$NK312,$D$165:$NK$165,"&gt;="&amp;EOMONTH($D147,$S147),$D$165:$NK$165,"&lt;"&amp;EOMONTH($D147,60))*-$AF147+SUMIFS($D312:$NK312,$D$165:$NK$165,"&gt;="&amp;EOMONTH($D147,60),$D$165:$NK$165,"&lt;"&amp;EOMONTH($D147,300))*-$AG147,0)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E321" s="154">
        <f t="shared" ref="E321:BP321" si="634">IF(E$165=EOMONTH($D147,-1),SUMIFS($D312:$NK312,$D$165:$NK$165,"&gt;="&amp;EOMONTH($D147,$S147),$D$165:$NK$165,"&lt;"&amp;EOMONTH($D147,60))*-$AF147+SUMIFS($D312:$NK312,$D$165:$NK$165,"&gt;="&amp;EOMONTH($D147,60),$D$165:$NK$165,"&lt;"&amp;EOMONTH($D147,300))*-$AG147,0)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F321" s="154">
        <f t="shared" si="634"/>
        <v>0</v>
      </c>
      <c r="G321" s="154">
        <f t="shared" si="634"/>
        <v>0</v>
      </c>
      <c r="H321" s="154">
        <f t="shared" si="634"/>
        <v>0</v>
      </c>
      <c r="I321" s="154">
        <f t="shared" si="634"/>
        <v>0</v>
      </c>
      <c r="J321" s="154">
        <f t="shared" si="634"/>
        <v>0</v>
      </c>
      <c r="K321" s="154">
        <f t="shared" si="634"/>
        <v>0</v>
      </c>
      <c r="L321" s="154">
        <f t="shared" si="634"/>
        <v>0</v>
      </c>
      <c r="M321" s="154">
        <f t="shared" si="634"/>
        <v>0</v>
      </c>
      <c r="N321" s="154">
        <f t="shared" si="634"/>
        <v>0</v>
      </c>
      <c r="O321" s="154">
        <f t="shared" si="634"/>
        <v>0</v>
      </c>
      <c r="P321" s="154">
        <f t="shared" si="634"/>
        <v>0</v>
      </c>
      <c r="Q321" s="154">
        <f t="shared" si="634"/>
        <v>0</v>
      </c>
      <c r="R321" s="154">
        <f t="shared" si="634"/>
        <v>0</v>
      </c>
      <c r="S321" s="154">
        <f t="shared" si="634"/>
        <v>0</v>
      </c>
      <c r="T321" s="154">
        <f t="shared" si="634"/>
        <v>0</v>
      </c>
      <c r="U321" s="154">
        <f t="shared" si="634"/>
        <v>0</v>
      </c>
      <c r="V321" s="154">
        <f t="shared" si="634"/>
        <v>0</v>
      </c>
      <c r="W321" s="154">
        <f t="shared" si="634"/>
        <v>0</v>
      </c>
      <c r="X321" s="154">
        <f t="shared" si="634"/>
        <v>0</v>
      </c>
      <c r="Y321" s="154">
        <f t="shared" si="634"/>
        <v>0</v>
      </c>
      <c r="Z321" s="154">
        <f t="shared" si="634"/>
        <v>0</v>
      </c>
      <c r="AA321" s="154">
        <f t="shared" si="634"/>
        <v>0</v>
      </c>
      <c r="AB321" s="154">
        <f t="shared" si="634"/>
        <v>0</v>
      </c>
      <c r="AC321" s="154">
        <f t="shared" si="634"/>
        <v>0</v>
      </c>
      <c r="AD321" s="154">
        <f t="shared" si="634"/>
        <v>0</v>
      </c>
      <c r="AE321" s="154">
        <f t="shared" si="634"/>
        <v>0</v>
      </c>
      <c r="AF321" s="154">
        <f t="shared" si="634"/>
        <v>0</v>
      </c>
      <c r="AG321" s="154">
        <f t="shared" si="634"/>
        <v>0</v>
      </c>
      <c r="AH321" s="154">
        <f t="shared" si="634"/>
        <v>0</v>
      </c>
      <c r="AI321" s="154">
        <f t="shared" si="634"/>
        <v>0</v>
      </c>
      <c r="AJ321" s="154">
        <f t="shared" si="634"/>
        <v>0</v>
      </c>
      <c r="AK321" s="154">
        <f t="shared" si="634"/>
        <v>0</v>
      </c>
      <c r="AL321" s="154">
        <f t="shared" si="634"/>
        <v>0</v>
      </c>
      <c r="AM321" s="154">
        <f t="shared" si="634"/>
        <v>0</v>
      </c>
      <c r="AN321" s="154">
        <f t="shared" si="634"/>
        <v>0</v>
      </c>
      <c r="AO321" s="154">
        <f t="shared" si="634"/>
        <v>0</v>
      </c>
      <c r="AP321" s="154">
        <f t="shared" si="634"/>
        <v>0</v>
      </c>
      <c r="AQ321" s="154">
        <f t="shared" si="634"/>
        <v>0</v>
      </c>
      <c r="AR321" s="154">
        <f t="shared" si="634"/>
        <v>0</v>
      </c>
      <c r="AS321" s="154">
        <f t="shared" si="634"/>
        <v>0</v>
      </c>
      <c r="AT321" s="154">
        <f t="shared" si="634"/>
        <v>0</v>
      </c>
      <c r="AU321" s="154">
        <f t="shared" si="634"/>
        <v>0</v>
      </c>
      <c r="AV321" s="154">
        <f t="shared" si="634"/>
        <v>0</v>
      </c>
      <c r="AW321" s="154">
        <f t="shared" si="634"/>
        <v>0</v>
      </c>
      <c r="AX321" s="154">
        <f t="shared" si="634"/>
        <v>0</v>
      </c>
      <c r="AY321" s="154">
        <f t="shared" si="634"/>
        <v>0</v>
      </c>
      <c r="AZ321" s="154">
        <f t="shared" si="634"/>
        <v>0</v>
      </c>
      <c r="BA321" s="154">
        <f t="shared" si="634"/>
        <v>0</v>
      </c>
      <c r="BB321" s="154">
        <f t="shared" si="634"/>
        <v>0</v>
      </c>
      <c r="BC321" s="154">
        <f t="shared" si="634"/>
        <v>0</v>
      </c>
      <c r="BD321" s="154">
        <f t="shared" si="634"/>
        <v>0</v>
      </c>
      <c r="BE321" s="154">
        <f t="shared" si="634"/>
        <v>0</v>
      </c>
      <c r="BF321" s="154">
        <f t="shared" si="634"/>
        <v>0</v>
      </c>
      <c r="BG321" s="154">
        <f t="shared" si="634"/>
        <v>0</v>
      </c>
      <c r="BH321" s="154">
        <f t="shared" si="634"/>
        <v>0</v>
      </c>
      <c r="BI321" s="154">
        <f t="shared" si="634"/>
        <v>0</v>
      </c>
      <c r="BJ321" s="154">
        <f t="shared" si="634"/>
        <v>0</v>
      </c>
      <c r="BK321" s="154">
        <f t="shared" si="634"/>
        <v>0</v>
      </c>
      <c r="BL321" s="154">
        <f t="shared" si="634"/>
        <v>0</v>
      </c>
      <c r="BM321" s="154">
        <f t="shared" si="634"/>
        <v>0</v>
      </c>
      <c r="BN321" s="154">
        <f t="shared" si="634"/>
        <v>0</v>
      </c>
      <c r="BO321" s="154">
        <f t="shared" si="634"/>
        <v>0</v>
      </c>
      <c r="BP321" s="154">
        <f t="shared" si="634"/>
        <v>0</v>
      </c>
      <c r="BQ321" s="154">
        <f t="shared" ref="BQ321:EB321" si="635">IF(BQ$165=EOMONTH($D147,-1),SUMIFS($D312:$NK312,$D$165:$NK$165,"&gt;="&amp;EOMONTH($D147,$S147),$D$165:$NK$165,"&lt;"&amp;EOMONTH($D147,60))*-$AF147+SUMIFS($D312:$NK312,$D$165:$NK$165,"&gt;="&amp;EOMONTH($D147,60),$D$165:$NK$165,"&lt;"&amp;EOMONTH($D147,300))*-$AG147,0)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BR321" s="154">
        <f t="shared" si="635"/>
        <v>0</v>
      </c>
      <c r="BS321" s="154">
        <f t="shared" si="635"/>
        <v>0</v>
      </c>
      <c r="BT321" s="154">
        <f t="shared" si="635"/>
        <v>0</v>
      </c>
      <c r="BU321" s="154">
        <f t="shared" si="635"/>
        <v>0</v>
      </c>
      <c r="BV321" s="154">
        <f t="shared" si="635"/>
        <v>0</v>
      </c>
      <c r="BW321" s="154">
        <f t="shared" si="635"/>
        <v>0</v>
      </c>
      <c r="BX321" s="154">
        <f t="shared" si="635"/>
        <v>0</v>
      </c>
      <c r="BY321" s="154">
        <f t="shared" si="635"/>
        <v>0</v>
      </c>
      <c r="BZ321" s="154">
        <f t="shared" si="635"/>
        <v>0</v>
      </c>
      <c r="CA321" s="154">
        <f t="shared" si="635"/>
        <v>0</v>
      </c>
      <c r="CB321" s="154">
        <f t="shared" si="635"/>
        <v>0</v>
      </c>
      <c r="CC321" s="154">
        <f t="shared" si="635"/>
        <v>0</v>
      </c>
      <c r="CD321" s="154">
        <f t="shared" si="635"/>
        <v>0</v>
      </c>
      <c r="CE321" s="154">
        <f t="shared" si="635"/>
        <v>0</v>
      </c>
      <c r="CF321" s="154">
        <f t="shared" si="635"/>
        <v>0</v>
      </c>
      <c r="CG321" s="154">
        <f t="shared" si="635"/>
        <v>0</v>
      </c>
      <c r="CH321" s="154">
        <f t="shared" si="635"/>
        <v>0</v>
      </c>
      <c r="CI321" s="154">
        <f t="shared" si="635"/>
        <v>0</v>
      </c>
      <c r="CJ321" s="154">
        <f t="shared" si="635"/>
        <v>0</v>
      </c>
      <c r="CK321" s="154">
        <f t="shared" si="635"/>
        <v>0</v>
      </c>
      <c r="CL321" s="154">
        <f t="shared" si="635"/>
        <v>0</v>
      </c>
      <c r="CM321" s="154">
        <f t="shared" si="635"/>
        <v>0</v>
      </c>
      <c r="CN321" s="154">
        <f t="shared" si="635"/>
        <v>0</v>
      </c>
      <c r="CO321" s="154">
        <f t="shared" si="635"/>
        <v>0</v>
      </c>
      <c r="CP321" s="154">
        <f t="shared" si="635"/>
        <v>0</v>
      </c>
      <c r="CQ321" s="154">
        <f t="shared" si="635"/>
        <v>0</v>
      </c>
      <c r="CR321" s="154">
        <f t="shared" si="635"/>
        <v>0</v>
      </c>
      <c r="CS321" s="154">
        <f t="shared" si="635"/>
        <v>0</v>
      </c>
      <c r="CT321" s="154">
        <f t="shared" si="635"/>
        <v>0</v>
      </c>
      <c r="CU321" s="154">
        <f t="shared" si="635"/>
        <v>0</v>
      </c>
      <c r="CV321" s="154">
        <f t="shared" si="635"/>
        <v>0</v>
      </c>
      <c r="CW321" s="154">
        <f t="shared" si="635"/>
        <v>0</v>
      </c>
      <c r="CX321" s="154">
        <f t="shared" si="635"/>
        <v>0</v>
      </c>
      <c r="CY321" s="154">
        <f t="shared" si="635"/>
        <v>0</v>
      </c>
      <c r="CZ321" s="154">
        <f t="shared" si="635"/>
        <v>0</v>
      </c>
      <c r="DA321" s="154">
        <f t="shared" si="635"/>
        <v>0</v>
      </c>
      <c r="DB321" s="154">
        <f t="shared" si="635"/>
        <v>0</v>
      </c>
      <c r="DC321" s="154">
        <f t="shared" si="635"/>
        <v>0</v>
      </c>
      <c r="DD321" s="154">
        <f t="shared" si="635"/>
        <v>0</v>
      </c>
      <c r="DE321" s="154">
        <f t="shared" si="635"/>
        <v>0</v>
      </c>
      <c r="DF321" s="154">
        <f t="shared" si="635"/>
        <v>0</v>
      </c>
      <c r="DG321" s="154">
        <f t="shared" si="635"/>
        <v>0</v>
      </c>
      <c r="DH321" s="154">
        <f t="shared" si="635"/>
        <v>0</v>
      </c>
      <c r="DI321" s="154">
        <f t="shared" si="635"/>
        <v>0</v>
      </c>
      <c r="DJ321" s="154">
        <f t="shared" si="635"/>
        <v>0</v>
      </c>
      <c r="DK321" s="154">
        <f t="shared" si="635"/>
        <v>0</v>
      </c>
      <c r="DL321" s="154">
        <f t="shared" si="635"/>
        <v>0</v>
      </c>
      <c r="DM321" s="154">
        <f t="shared" si="635"/>
        <v>0</v>
      </c>
      <c r="DN321" s="154">
        <f t="shared" si="635"/>
        <v>0</v>
      </c>
      <c r="DO321" s="154">
        <f t="shared" si="635"/>
        <v>0</v>
      </c>
      <c r="DP321" s="154">
        <f t="shared" si="635"/>
        <v>0</v>
      </c>
      <c r="DQ321" s="154">
        <f t="shared" si="635"/>
        <v>0</v>
      </c>
      <c r="DR321" s="154">
        <f t="shared" si="635"/>
        <v>0</v>
      </c>
      <c r="DS321" s="154">
        <f t="shared" si="635"/>
        <v>0</v>
      </c>
      <c r="DT321" s="154">
        <f t="shared" si="635"/>
        <v>0</v>
      </c>
      <c r="DU321" s="154">
        <f t="shared" si="635"/>
        <v>0</v>
      </c>
      <c r="DV321" s="154">
        <f t="shared" si="635"/>
        <v>0</v>
      </c>
      <c r="DW321" s="154">
        <f t="shared" si="635"/>
        <v>0</v>
      </c>
      <c r="DX321" s="154">
        <f t="shared" si="635"/>
        <v>0</v>
      </c>
      <c r="DY321" s="154">
        <f t="shared" si="635"/>
        <v>0</v>
      </c>
      <c r="DZ321" s="154">
        <f t="shared" si="635"/>
        <v>0</v>
      </c>
      <c r="EA321" s="154">
        <f t="shared" si="635"/>
        <v>0</v>
      </c>
      <c r="EB321" s="154">
        <f t="shared" si="635"/>
        <v>0</v>
      </c>
      <c r="EC321" s="154">
        <f t="shared" ref="EC321:GN321" si="636">IF(EC$165=EOMONTH($D147,-1),SUMIFS($D312:$NK312,$D$165:$NK$165,"&gt;="&amp;EOMONTH($D147,$S147),$D$165:$NK$165,"&lt;"&amp;EOMONTH($D147,60))*-$AF147+SUMIFS($D312:$NK312,$D$165:$NK$165,"&gt;="&amp;EOMONTH($D147,60),$D$165:$NK$165,"&lt;"&amp;EOMONTH($D147,300))*-$AG147,0)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ED321" s="154">
        <f t="shared" si="636"/>
        <v>0</v>
      </c>
      <c r="EE321" s="154">
        <f t="shared" si="636"/>
        <v>0</v>
      </c>
      <c r="EF321" s="154">
        <f t="shared" si="636"/>
        <v>0</v>
      </c>
      <c r="EG321" s="154">
        <f t="shared" si="636"/>
        <v>0</v>
      </c>
      <c r="EH321" s="154">
        <f t="shared" si="636"/>
        <v>0</v>
      </c>
      <c r="EI321" s="154">
        <f t="shared" si="636"/>
        <v>0</v>
      </c>
      <c r="EJ321" s="154">
        <f t="shared" si="636"/>
        <v>0</v>
      </c>
      <c r="EK321" s="154">
        <f t="shared" si="636"/>
        <v>0</v>
      </c>
      <c r="EL321" s="154">
        <f t="shared" si="636"/>
        <v>0</v>
      </c>
      <c r="EM321" s="154">
        <f t="shared" si="636"/>
        <v>0</v>
      </c>
      <c r="EN321" s="154">
        <f t="shared" si="636"/>
        <v>0</v>
      </c>
      <c r="EO321" s="154">
        <f t="shared" si="636"/>
        <v>0</v>
      </c>
      <c r="EP321" s="154">
        <f t="shared" si="636"/>
        <v>0</v>
      </c>
      <c r="EQ321" s="154">
        <f t="shared" si="636"/>
        <v>0</v>
      </c>
      <c r="ER321" s="154">
        <f t="shared" si="636"/>
        <v>0</v>
      </c>
      <c r="ES321" s="154">
        <f t="shared" si="636"/>
        <v>0</v>
      </c>
      <c r="ET321" s="154">
        <f t="shared" si="636"/>
        <v>0</v>
      </c>
      <c r="EU321" s="154">
        <f t="shared" si="636"/>
        <v>0</v>
      </c>
      <c r="EV321" s="154">
        <f t="shared" si="636"/>
        <v>0</v>
      </c>
      <c r="EW321" s="154">
        <f t="shared" si="636"/>
        <v>0</v>
      </c>
      <c r="EX321" s="154">
        <f t="shared" si="636"/>
        <v>0</v>
      </c>
      <c r="EY321" s="154">
        <f t="shared" si="636"/>
        <v>0</v>
      </c>
      <c r="EZ321" s="154">
        <f t="shared" si="636"/>
        <v>0</v>
      </c>
      <c r="FA321" s="154">
        <f t="shared" si="636"/>
        <v>0</v>
      </c>
      <c r="FB321" s="154">
        <f t="shared" si="636"/>
        <v>0</v>
      </c>
      <c r="FC321" s="154">
        <f t="shared" si="636"/>
        <v>0</v>
      </c>
      <c r="FD321" s="154">
        <f t="shared" si="636"/>
        <v>0</v>
      </c>
      <c r="FE321" s="154">
        <f t="shared" si="636"/>
        <v>0</v>
      </c>
      <c r="FF321" s="154">
        <f t="shared" si="636"/>
        <v>0</v>
      </c>
      <c r="FG321" s="154">
        <f t="shared" si="636"/>
        <v>0</v>
      </c>
      <c r="FH321" s="154">
        <f t="shared" si="636"/>
        <v>0</v>
      </c>
      <c r="FI321" s="154">
        <f t="shared" si="636"/>
        <v>0</v>
      </c>
      <c r="FJ321" s="154">
        <f t="shared" si="636"/>
        <v>0</v>
      </c>
      <c r="FK321" s="154">
        <f t="shared" si="636"/>
        <v>0</v>
      </c>
      <c r="FL321" s="154">
        <f t="shared" si="636"/>
        <v>0</v>
      </c>
      <c r="FM321" s="154">
        <f t="shared" si="636"/>
        <v>0</v>
      </c>
      <c r="FN321" s="154">
        <f t="shared" si="636"/>
        <v>0</v>
      </c>
      <c r="FO321" s="154">
        <f t="shared" si="636"/>
        <v>0</v>
      </c>
      <c r="FP321" s="154">
        <f t="shared" si="636"/>
        <v>0</v>
      </c>
      <c r="FQ321" s="154">
        <f t="shared" si="636"/>
        <v>0</v>
      </c>
      <c r="FR321" s="154">
        <f t="shared" si="636"/>
        <v>0</v>
      </c>
      <c r="FS321" s="154">
        <f t="shared" si="636"/>
        <v>0</v>
      </c>
      <c r="FT321" s="154">
        <f t="shared" si="636"/>
        <v>0</v>
      </c>
      <c r="FU321" s="154">
        <f t="shared" si="636"/>
        <v>0</v>
      </c>
      <c r="FV321" s="154">
        <f t="shared" si="636"/>
        <v>0</v>
      </c>
      <c r="FW321" s="154">
        <f t="shared" si="636"/>
        <v>0</v>
      </c>
      <c r="FX321" s="154">
        <f t="shared" si="636"/>
        <v>0</v>
      </c>
      <c r="FY321" s="154">
        <f t="shared" si="636"/>
        <v>0</v>
      </c>
      <c r="FZ321" s="154">
        <f t="shared" si="636"/>
        <v>0</v>
      </c>
      <c r="GA321" s="154">
        <f t="shared" si="636"/>
        <v>0</v>
      </c>
      <c r="GB321" s="154">
        <f t="shared" si="636"/>
        <v>0</v>
      </c>
      <c r="GC321" s="154">
        <f t="shared" si="636"/>
        <v>0</v>
      </c>
      <c r="GD321" s="154">
        <f t="shared" si="636"/>
        <v>0</v>
      </c>
      <c r="GE321" s="154">
        <f t="shared" si="636"/>
        <v>0</v>
      </c>
      <c r="GF321" s="154">
        <f t="shared" si="636"/>
        <v>0</v>
      </c>
      <c r="GG321" s="154">
        <f t="shared" si="636"/>
        <v>0</v>
      </c>
      <c r="GH321" s="154">
        <f t="shared" si="636"/>
        <v>0</v>
      </c>
      <c r="GI321" s="154">
        <f t="shared" si="636"/>
        <v>0</v>
      </c>
      <c r="GJ321" s="154">
        <f t="shared" si="636"/>
        <v>0</v>
      </c>
      <c r="GK321" s="154">
        <f t="shared" si="636"/>
        <v>0</v>
      </c>
      <c r="GL321" s="154">
        <f t="shared" si="636"/>
        <v>0</v>
      </c>
      <c r="GM321" s="154">
        <f t="shared" si="636"/>
        <v>0</v>
      </c>
      <c r="GN321" s="154">
        <f t="shared" si="636"/>
        <v>0</v>
      </c>
      <c r="GO321" s="154">
        <f t="shared" ref="GO321:IZ321" si="637">IF(GO$165=EOMONTH($D147,-1),SUMIFS($D312:$NK312,$D$165:$NK$165,"&gt;="&amp;EOMONTH($D147,$S147),$D$165:$NK$165,"&lt;"&amp;EOMONTH($D147,60))*-$AF147+SUMIFS($D312:$NK312,$D$165:$NK$165,"&gt;="&amp;EOMONTH($D147,60),$D$165:$NK$165,"&lt;"&amp;EOMONTH($D147,300))*-$AG147,0)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GP321" s="154">
        <f t="shared" si="637"/>
        <v>0</v>
      </c>
      <c r="GQ321" s="154">
        <f t="shared" si="637"/>
        <v>0</v>
      </c>
      <c r="GR321" s="154">
        <f t="shared" si="637"/>
        <v>0</v>
      </c>
      <c r="GS321" s="154">
        <f t="shared" si="637"/>
        <v>0</v>
      </c>
      <c r="GT321" s="154">
        <f t="shared" si="637"/>
        <v>0</v>
      </c>
      <c r="GU321" s="154">
        <f t="shared" si="637"/>
        <v>0</v>
      </c>
      <c r="GV321" s="154">
        <f t="shared" si="637"/>
        <v>0</v>
      </c>
      <c r="GW321" s="154">
        <f t="shared" si="637"/>
        <v>0</v>
      </c>
      <c r="GX321" s="154">
        <f t="shared" si="637"/>
        <v>0</v>
      </c>
      <c r="GY321" s="154">
        <f t="shared" si="637"/>
        <v>0</v>
      </c>
      <c r="GZ321" s="154">
        <f t="shared" si="637"/>
        <v>0</v>
      </c>
      <c r="HA321" s="154">
        <f t="shared" si="637"/>
        <v>0</v>
      </c>
      <c r="HB321" s="154">
        <f t="shared" si="637"/>
        <v>0</v>
      </c>
      <c r="HC321" s="154">
        <f t="shared" si="637"/>
        <v>0</v>
      </c>
      <c r="HD321" s="154">
        <f t="shared" si="637"/>
        <v>0</v>
      </c>
      <c r="HE321" s="154">
        <f t="shared" si="637"/>
        <v>0</v>
      </c>
      <c r="HF321" s="154">
        <f t="shared" si="637"/>
        <v>0</v>
      </c>
      <c r="HG321" s="154">
        <f t="shared" si="637"/>
        <v>0</v>
      </c>
      <c r="HH321" s="154">
        <f t="shared" si="637"/>
        <v>0</v>
      </c>
      <c r="HI321" s="154">
        <f t="shared" si="637"/>
        <v>0</v>
      </c>
      <c r="HJ321" s="154">
        <f t="shared" si="637"/>
        <v>0</v>
      </c>
      <c r="HK321" s="154">
        <f t="shared" si="637"/>
        <v>0</v>
      </c>
      <c r="HL321" s="154">
        <f t="shared" si="637"/>
        <v>0</v>
      </c>
      <c r="HM321" s="154">
        <f t="shared" si="637"/>
        <v>0</v>
      </c>
      <c r="HN321" s="154">
        <f t="shared" si="637"/>
        <v>0</v>
      </c>
      <c r="HO321" s="154">
        <f t="shared" si="637"/>
        <v>0</v>
      </c>
      <c r="HP321" s="154">
        <f t="shared" si="637"/>
        <v>0</v>
      </c>
      <c r="HQ321" s="154">
        <f t="shared" si="637"/>
        <v>0</v>
      </c>
      <c r="HR321" s="154">
        <f t="shared" si="637"/>
        <v>0</v>
      </c>
      <c r="HS321" s="154">
        <f t="shared" si="637"/>
        <v>0</v>
      </c>
      <c r="HT321" s="154">
        <f t="shared" si="637"/>
        <v>0</v>
      </c>
      <c r="HU321" s="154">
        <f t="shared" si="637"/>
        <v>0</v>
      </c>
      <c r="HV321" s="154">
        <f t="shared" si="637"/>
        <v>0</v>
      </c>
      <c r="HW321" s="154">
        <f t="shared" si="637"/>
        <v>0</v>
      </c>
      <c r="HX321" s="154">
        <f t="shared" si="637"/>
        <v>0</v>
      </c>
      <c r="HY321" s="154">
        <f t="shared" si="637"/>
        <v>0</v>
      </c>
      <c r="HZ321" s="154">
        <f t="shared" si="637"/>
        <v>0</v>
      </c>
      <c r="IA321" s="154">
        <f t="shared" si="637"/>
        <v>0</v>
      </c>
      <c r="IB321" s="154">
        <f t="shared" si="637"/>
        <v>0</v>
      </c>
      <c r="IC321" s="154">
        <f t="shared" si="637"/>
        <v>0</v>
      </c>
      <c r="ID321" s="154">
        <f t="shared" si="637"/>
        <v>0</v>
      </c>
      <c r="IE321" s="154">
        <f t="shared" si="637"/>
        <v>0</v>
      </c>
      <c r="IF321" s="154">
        <f t="shared" si="637"/>
        <v>0</v>
      </c>
      <c r="IG321" s="154">
        <f t="shared" si="637"/>
        <v>0</v>
      </c>
      <c r="IH321" s="154">
        <f t="shared" si="637"/>
        <v>0</v>
      </c>
      <c r="II321" s="154">
        <f t="shared" si="637"/>
        <v>0</v>
      </c>
      <c r="IJ321" s="154">
        <f t="shared" si="637"/>
        <v>0</v>
      </c>
      <c r="IK321" s="154">
        <f t="shared" si="637"/>
        <v>0</v>
      </c>
      <c r="IL321" s="154">
        <f t="shared" si="637"/>
        <v>0</v>
      </c>
      <c r="IM321" s="154">
        <f t="shared" si="637"/>
        <v>0</v>
      </c>
      <c r="IN321" s="154">
        <f t="shared" si="637"/>
        <v>0</v>
      </c>
      <c r="IO321" s="154">
        <f t="shared" si="637"/>
        <v>0</v>
      </c>
      <c r="IP321" s="154">
        <f t="shared" si="637"/>
        <v>0</v>
      </c>
      <c r="IQ321" s="154">
        <f t="shared" si="637"/>
        <v>0</v>
      </c>
      <c r="IR321" s="154">
        <f t="shared" si="637"/>
        <v>0</v>
      </c>
      <c r="IS321" s="154">
        <f t="shared" si="637"/>
        <v>0</v>
      </c>
      <c r="IT321" s="154">
        <f t="shared" si="637"/>
        <v>0</v>
      </c>
      <c r="IU321" s="154">
        <f t="shared" si="637"/>
        <v>0</v>
      </c>
      <c r="IV321" s="154">
        <f t="shared" si="637"/>
        <v>0</v>
      </c>
      <c r="IW321" s="154">
        <f t="shared" si="637"/>
        <v>0</v>
      </c>
      <c r="IX321" s="154">
        <f t="shared" si="637"/>
        <v>0</v>
      </c>
      <c r="IY321" s="154">
        <f t="shared" si="637"/>
        <v>0</v>
      </c>
      <c r="IZ321" s="154">
        <f t="shared" si="637"/>
        <v>0</v>
      </c>
      <c r="JA321" s="154">
        <f t="shared" ref="JA321:LL321" si="638">IF(JA$165=EOMONTH($D147,-1),SUMIFS($D312:$NK312,$D$165:$NK$165,"&gt;="&amp;EOMONTH($D147,$S147),$D$165:$NK$165,"&lt;"&amp;EOMONTH($D147,60))*-$AF147+SUMIFS($D312:$NK312,$D$165:$NK$165,"&gt;="&amp;EOMONTH($D147,60),$D$165:$NK$165,"&lt;"&amp;EOMONTH($D147,300))*-$AG147,0)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JB321" s="154">
        <f t="shared" si="638"/>
        <v>0</v>
      </c>
      <c r="JC321" s="154">
        <f t="shared" si="638"/>
        <v>0</v>
      </c>
      <c r="JD321" s="154">
        <f t="shared" si="638"/>
        <v>0</v>
      </c>
      <c r="JE321" s="154">
        <f t="shared" si="638"/>
        <v>0</v>
      </c>
      <c r="JF321" s="154">
        <f t="shared" si="638"/>
        <v>0</v>
      </c>
      <c r="JG321" s="154">
        <f t="shared" si="638"/>
        <v>0</v>
      </c>
      <c r="JH321" s="154">
        <f t="shared" si="638"/>
        <v>0</v>
      </c>
      <c r="JI321" s="154">
        <f t="shared" si="638"/>
        <v>0</v>
      </c>
      <c r="JJ321" s="154">
        <f t="shared" si="638"/>
        <v>0</v>
      </c>
      <c r="JK321" s="154">
        <f t="shared" si="638"/>
        <v>0</v>
      </c>
      <c r="JL321" s="154">
        <f t="shared" si="638"/>
        <v>0</v>
      </c>
      <c r="JM321" s="154">
        <f t="shared" si="638"/>
        <v>0</v>
      </c>
      <c r="JN321" s="154">
        <f t="shared" si="638"/>
        <v>0</v>
      </c>
      <c r="JO321" s="154">
        <f t="shared" si="638"/>
        <v>0</v>
      </c>
      <c r="JP321" s="154">
        <f t="shared" si="638"/>
        <v>0</v>
      </c>
      <c r="JQ321" s="154">
        <f t="shared" si="638"/>
        <v>0</v>
      </c>
      <c r="JR321" s="154">
        <f t="shared" si="638"/>
        <v>0</v>
      </c>
      <c r="JS321" s="154">
        <f t="shared" si="638"/>
        <v>0</v>
      </c>
      <c r="JT321" s="154">
        <f t="shared" si="638"/>
        <v>0</v>
      </c>
      <c r="JU321" s="154">
        <f t="shared" si="638"/>
        <v>0</v>
      </c>
      <c r="JV321" s="154">
        <f t="shared" si="638"/>
        <v>0</v>
      </c>
      <c r="JW321" s="154">
        <f t="shared" si="638"/>
        <v>0</v>
      </c>
      <c r="JX321" s="154">
        <f t="shared" si="638"/>
        <v>0</v>
      </c>
      <c r="JY321" s="154">
        <f t="shared" si="638"/>
        <v>0</v>
      </c>
      <c r="JZ321" s="154">
        <f t="shared" si="638"/>
        <v>0</v>
      </c>
      <c r="KA321" s="154">
        <f t="shared" si="638"/>
        <v>0</v>
      </c>
      <c r="KB321" s="154">
        <f t="shared" si="638"/>
        <v>0</v>
      </c>
      <c r="KC321" s="154">
        <f t="shared" si="638"/>
        <v>0</v>
      </c>
      <c r="KD321" s="154">
        <f t="shared" si="638"/>
        <v>0</v>
      </c>
      <c r="KE321" s="154">
        <f t="shared" si="638"/>
        <v>0</v>
      </c>
      <c r="KF321" s="154">
        <f t="shared" si="638"/>
        <v>0</v>
      </c>
      <c r="KG321" s="154">
        <f t="shared" si="638"/>
        <v>0</v>
      </c>
      <c r="KH321" s="154">
        <f t="shared" si="638"/>
        <v>0</v>
      </c>
      <c r="KI321" s="154">
        <f t="shared" si="638"/>
        <v>0</v>
      </c>
      <c r="KJ321" s="154">
        <f t="shared" si="638"/>
        <v>0</v>
      </c>
      <c r="KK321" s="154">
        <f t="shared" si="638"/>
        <v>0</v>
      </c>
      <c r="KL321" s="154">
        <f t="shared" si="638"/>
        <v>0</v>
      </c>
      <c r="KM321" s="154">
        <f t="shared" si="638"/>
        <v>0</v>
      </c>
      <c r="KN321" s="154">
        <f t="shared" si="638"/>
        <v>0</v>
      </c>
      <c r="KO321" s="154">
        <f t="shared" si="638"/>
        <v>0</v>
      </c>
      <c r="KP321" s="154">
        <f t="shared" si="638"/>
        <v>0</v>
      </c>
      <c r="KQ321" s="154">
        <f t="shared" si="638"/>
        <v>0</v>
      </c>
      <c r="KR321" s="154">
        <f t="shared" si="638"/>
        <v>0</v>
      </c>
      <c r="KS321" s="154">
        <f t="shared" si="638"/>
        <v>0</v>
      </c>
      <c r="KT321" s="154">
        <f t="shared" si="638"/>
        <v>0</v>
      </c>
      <c r="KU321" s="154">
        <f t="shared" si="638"/>
        <v>0</v>
      </c>
      <c r="KV321" s="154">
        <f t="shared" si="638"/>
        <v>0</v>
      </c>
      <c r="KW321" s="154">
        <f t="shared" si="638"/>
        <v>0</v>
      </c>
      <c r="KX321" s="154">
        <f t="shared" si="638"/>
        <v>0</v>
      </c>
      <c r="KY321" s="154">
        <f t="shared" si="638"/>
        <v>0</v>
      </c>
      <c r="KZ321" s="154">
        <f t="shared" si="638"/>
        <v>0</v>
      </c>
      <c r="LA321" s="154">
        <f t="shared" si="638"/>
        <v>0</v>
      </c>
      <c r="LB321" s="154">
        <f t="shared" si="638"/>
        <v>0</v>
      </c>
      <c r="LC321" s="154">
        <f t="shared" si="638"/>
        <v>0</v>
      </c>
      <c r="LD321" s="154">
        <f t="shared" si="638"/>
        <v>0</v>
      </c>
      <c r="LE321" s="154">
        <f t="shared" si="638"/>
        <v>0</v>
      </c>
      <c r="LF321" s="154">
        <f t="shared" si="638"/>
        <v>0</v>
      </c>
      <c r="LG321" s="154">
        <f t="shared" si="638"/>
        <v>0</v>
      </c>
      <c r="LH321" s="154">
        <f t="shared" si="638"/>
        <v>0</v>
      </c>
      <c r="LI321" s="154">
        <f t="shared" si="638"/>
        <v>0</v>
      </c>
      <c r="LJ321" s="154">
        <f t="shared" si="638"/>
        <v>0</v>
      </c>
      <c r="LK321" s="154">
        <f t="shared" si="638"/>
        <v>0</v>
      </c>
      <c r="LL321" s="154">
        <f t="shared" si="638"/>
        <v>0</v>
      </c>
      <c r="LM321" s="154">
        <f t="shared" ref="LM321:NK321" si="639">IF(LM$165=EOMONTH($D147,-1),SUMIFS($D312:$NK312,$D$165:$NK$165,"&gt;="&amp;EOMONTH($D147,$S147),$D$165:$NK$165,"&lt;"&amp;EOMONTH($D147,60))*-$AF147+SUMIFS($D312:$NK312,$D$165:$NK$165,"&gt;="&amp;EOMONTH($D147,60),$D$165:$NK$165,"&lt;"&amp;EOMONTH($D147,300))*-$AG147,0)</f>
        <v>0</v>
      </c>
      <c r="LN321" s="154">
        <f t="shared" si="639"/>
        <v>0</v>
      </c>
      <c r="LO321" s="154">
        <f t="shared" si="639"/>
        <v>0</v>
      </c>
      <c r="LP321" s="154">
        <f t="shared" si="639"/>
        <v>0</v>
      </c>
      <c r="LQ321" s="154">
        <f t="shared" si="639"/>
        <v>0</v>
      </c>
      <c r="LR321" s="154">
        <f t="shared" si="639"/>
        <v>0</v>
      </c>
      <c r="LS321" s="154">
        <f t="shared" si="639"/>
        <v>0</v>
      </c>
      <c r="LT321" s="154">
        <f t="shared" si="639"/>
        <v>0</v>
      </c>
      <c r="LU321" s="154">
        <f t="shared" si="639"/>
        <v>0</v>
      </c>
      <c r="LV321" s="154">
        <f t="shared" si="639"/>
        <v>0</v>
      </c>
      <c r="LW321" s="154">
        <f t="shared" si="639"/>
        <v>0</v>
      </c>
      <c r="LX321" s="154">
        <f t="shared" si="639"/>
        <v>0</v>
      </c>
      <c r="LY321" s="154">
        <f t="shared" si="639"/>
        <v>0</v>
      </c>
      <c r="LZ321" s="154">
        <f t="shared" si="639"/>
        <v>0</v>
      </c>
      <c r="MA321" s="154">
        <f t="shared" si="639"/>
        <v>0</v>
      </c>
      <c r="MB321" s="154">
        <f t="shared" si="639"/>
        <v>0</v>
      </c>
      <c r="MC321" s="154">
        <f t="shared" si="639"/>
        <v>0</v>
      </c>
      <c r="MD321" s="154">
        <f t="shared" si="639"/>
        <v>0</v>
      </c>
      <c r="ME321" s="154">
        <f t="shared" si="639"/>
        <v>0</v>
      </c>
      <c r="MF321" s="154">
        <f t="shared" si="639"/>
        <v>0</v>
      </c>
      <c r="MG321" s="154">
        <f t="shared" si="639"/>
        <v>0</v>
      </c>
      <c r="MH321" s="154">
        <f t="shared" si="639"/>
        <v>0</v>
      </c>
      <c r="MI321" s="154">
        <f t="shared" si="639"/>
        <v>0</v>
      </c>
      <c r="MJ321" s="154">
        <f t="shared" si="639"/>
        <v>0</v>
      </c>
      <c r="MK321" s="154">
        <f t="shared" si="639"/>
        <v>0</v>
      </c>
      <c r="ML321" s="154">
        <f t="shared" si="639"/>
        <v>0</v>
      </c>
      <c r="MM321" s="154">
        <f t="shared" si="639"/>
        <v>0</v>
      </c>
      <c r="MN321" s="154">
        <f t="shared" si="639"/>
        <v>0</v>
      </c>
      <c r="MO321" s="154">
        <f t="shared" si="639"/>
        <v>0</v>
      </c>
      <c r="MP321" s="154">
        <f t="shared" si="639"/>
        <v>0</v>
      </c>
      <c r="MQ321" s="154">
        <f t="shared" si="639"/>
        <v>0</v>
      </c>
      <c r="MR321" s="154">
        <f t="shared" si="639"/>
        <v>0</v>
      </c>
      <c r="MS321" s="154">
        <f t="shared" si="639"/>
        <v>0</v>
      </c>
      <c r="MT321" s="154">
        <f t="shared" si="639"/>
        <v>0</v>
      </c>
      <c r="MU321" s="154">
        <f t="shared" si="639"/>
        <v>0</v>
      </c>
      <c r="MV321" s="154">
        <f t="shared" si="639"/>
        <v>0</v>
      </c>
      <c r="MW321" s="154">
        <f t="shared" si="639"/>
        <v>0</v>
      </c>
      <c r="MX321" s="154">
        <f t="shared" si="639"/>
        <v>0</v>
      </c>
      <c r="MY321" s="154">
        <f t="shared" si="639"/>
        <v>0</v>
      </c>
      <c r="MZ321" s="154">
        <f t="shared" si="639"/>
        <v>0</v>
      </c>
      <c r="NA321" s="154">
        <f t="shared" si="639"/>
        <v>0</v>
      </c>
      <c r="NB321" s="154">
        <f t="shared" si="639"/>
        <v>0</v>
      </c>
      <c r="NC321" s="154">
        <f t="shared" si="639"/>
        <v>0</v>
      </c>
      <c r="ND321" s="154">
        <f t="shared" si="639"/>
        <v>0</v>
      </c>
      <c r="NE321" s="154">
        <f t="shared" si="639"/>
        <v>0</v>
      </c>
      <c r="NF321" s="154">
        <f t="shared" si="639"/>
        <v>0</v>
      </c>
      <c r="NG321" s="154">
        <f t="shared" si="639"/>
        <v>0</v>
      </c>
      <c r="NH321" s="154">
        <f t="shared" si="639"/>
        <v>0</v>
      </c>
      <c r="NI321" s="154">
        <f t="shared" si="639"/>
        <v>0</v>
      </c>
      <c r="NJ321" s="154">
        <f t="shared" si="639"/>
        <v>0</v>
      </c>
      <c r="NK321" s="157">
        <f t="shared" si="639"/>
        <v>0</v>
      </c>
    </row>
    <row r="322" spans="1:375" x14ac:dyDescent="0.25">
      <c r="A322" s="156">
        <f t="shared" si="597"/>
        <v>-39705.480277446666</v>
      </c>
      <c r="B322" s="48" t="s">
        <v>157</v>
      </c>
      <c r="C322" s="153" t="s">
        <v>149</v>
      </c>
      <c r="D322" s="154">
        <f t="shared" ref="D322:BO322" si="640">IF(D$165=EOMONTH($E147,$R147*(1-$O147)),-FV($AE147,ROUNDDOWN(YEARFRAC($D$165,D$165,1),0),,-($AC147*(1-$O147)+$AD147*$O147)*$B147,0),0)</f>
        <v>0</v>
      </c>
      <c r="E322" s="154">
        <f t="shared" si="640"/>
        <v>0</v>
      </c>
      <c r="F322" s="154">
        <f t="shared" si="640"/>
        <v>0</v>
      </c>
      <c r="G322" s="154">
        <f t="shared" si="640"/>
        <v>0</v>
      </c>
      <c r="H322" s="154">
        <f t="shared" si="640"/>
        <v>0</v>
      </c>
      <c r="I322" s="154">
        <f t="shared" si="640"/>
        <v>0</v>
      </c>
      <c r="J322" s="154">
        <f t="shared" si="640"/>
        <v>0</v>
      </c>
      <c r="K322" s="154">
        <f t="shared" si="640"/>
        <v>0</v>
      </c>
      <c r="L322" s="154">
        <f t="shared" si="640"/>
        <v>0</v>
      </c>
      <c r="M322" s="154">
        <f t="shared" si="640"/>
        <v>0</v>
      </c>
      <c r="N322" s="154">
        <f t="shared" si="640"/>
        <v>0</v>
      </c>
      <c r="O322" s="154">
        <f t="shared" si="640"/>
        <v>0</v>
      </c>
      <c r="P322" s="154">
        <f t="shared" si="640"/>
        <v>0</v>
      </c>
      <c r="Q322" s="154">
        <f t="shared" si="640"/>
        <v>0</v>
      </c>
      <c r="R322" s="154">
        <f t="shared" si="640"/>
        <v>0</v>
      </c>
      <c r="S322" s="154">
        <f t="shared" si="640"/>
        <v>0</v>
      </c>
      <c r="T322" s="154">
        <f t="shared" si="640"/>
        <v>0</v>
      </c>
      <c r="U322" s="154">
        <f t="shared" si="640"/>
        <v>0</v>
      </c>
      <c r="V322" s="154">
        <f t="shared" si="640"/>
        <v>0</v>
      </c>
      <c r="W322" s="154">
        <f t="shared" si="640"/>
        <v>0</v>
      </c>
      <c r="X322" s="154">
        <f t="shared" si="640"/>
        <v>0</v>
      </c>
      <c r="Y322" s="154">
        <f t="shared" si="640"/>
        <v>0</v>
      </c>
      <c r="Z322" s="154">
        <f t="shared" si="640"/>
        <v>0</v>
      </c>
      <c r="AA322" s="154">
        <f t="shared" si="640"/>
        <v>0</v>
      </c>
      <c r="AB322" s="154">
        <f t="shared" si="640"/>
        <v>0</v>
      </c>
      <c r="AC322" s="154">
        <f t="shared" si="640"/>
        <v>0</v>
      </c>
      <c r="AD322" s="154">
        <f t="shared" si="640"/>
        <v>0</v>
      </c>
      <c r="AE322" s="154">
        <f t="shared" si="640"/>
        <v>0</v>
      </c>
      <c r="AF322" s="154">
        <f t="shared" si="640"/>
        <v>0</v>
      </c>
      <c r="AG322" s="154">
        <f t="shared" si="640"/>
        <v>0</v>
      </c>
      <c r="AH322" s="154">
        <f t="shared" si="640"/>
        <v>0</v>
      </c>
      <c r="AI322" s="154">
        <f t="shared" si="640"/>
        <v>0</v>
      </c>
      <c r="AJ322" s="154">
        <f t="shared" si="640"/>
        <v>0</v>
      </c>
      <c r="AK322" s="154">
        <f t="shared" si="640"/>
        <v>0</v>
      </c>
      <c r="AL322" s="154">
        <f t="shared" si="640"/>
        <v>0</v>
      </c>
      <c r="AM322" s="154">
        <f t="shared" si="640"/>
        <v>0</v>
      </c>
      <c r="AN322" s="154">
        <f t="shared" si="640"/>
        <v>0</v>
      </c>
      <c r="AO322" s="154">
        <f t="shared" si="640"/>
        <v>0</v>
      </c>
      <c r="AP322" s="154">
        <f t="shared" si="640"/>
        <v>0</v>
      </c>
      <c r="AQ322" s="154">
        <f t="shared" si="640"/>
        <v>0</v>
      </c>
      <c r="AR322" s="154">
        <f t="shared" si="640"/>
        <v>0</v>
      </c>
      <c r="AS322" s="154">
        <f t="shared" si="640"/>
        <v>0</v>
      </c>
      <c r="AT322" s="154">
        <f t="shared" si="640"/>
        <v>0</v>
      </c>
      <c r="AU322" s="154">
        <f t="shared" si="640"/>
        <v>0</v>
      </c>
      <c r="AV322" s="154">
        <f t="shared" si="640"/>
        <v>0</v>
      </c>
      <c r="AW322" s="154">
        <f t="shared" si="640"/>
        <v>0</v>
      </c>
      <c r="AX322" s="154">
        <f t="shared" si="640"/>
        <v>0</v>
      </c>
      <c r="AY322" s="154">
        <f t="shared" si="640"/>
        <v>0</v>
      </c>
      <c r="AZ322" s="154">
        <f t="shared" si="640"/>
        <v>0</v>
      </c>
      <c r="BA322" s="154">
        <f t="shared" si="640"/>
        <v>0</v>
      </c>
      <c r="BB322" s="154">
        <f t="shared" si="640"/>
        <v>0</v>
      </c>
      <c r="BC322" s="154">
        <f t="shared" si="640"/>
        <v>0</v>
      </c>
      <c r="BD322" s="154">
        <f t="shared" si="640"/>
        <v>0</v>
      </c>
      <c r="BE322" s="154">
        <f t="shared" si="640"/>
        <v>0</v>
      </c>
      <c r="BF322" s="154">
        <f t="shared" si="640"/>
        <v>0</v>
      </c>
      <c r="BG322" s="154">
        <f t="shared" si="640"/>
        <v>0</v>
      </c>
      <c r="BH322" s="154">
        <f t="shared" si="640"/>
        <v>0</v>
      </c>
      <c r="BI322" s="154">
        <f t="shared" si="640"/>
        <v>0</v>
      </c>
      <c r="BJ322" s="154">
        <f t="shared" si="640"/>
        <v>0</v>
      </c>
      <c r="BK322" s="154">
        <f t="shared" si="640"/>
        <v>0</v>
      </c>
      <c r="BL322" s="154">
        <f t="shared" si="640"/>
        <v>0</v>
      </c>
      <c r="BM322" s="154">
        <f t="shared" si="640"/>
        <v>0</v>
      </c>
      <c r="BN322" s="154">
        <f t="shared" si="640"/>
        <v>0</v>
      </c>
      <c r="BO322" s="154">
        <f t="shared" si="640"/>
        <v>0</v>
      </c>
      <c r="BP322" s="154">
        <f t="shared" ref="BP322:EA322" si="641">IF(BP$165=EOMONTH($E147,$R147*(1-$O147)),-FV($AE147,ROUNDDOWN(YEARFRAC($D$165,BP$165,1),0),,-($AC147*(1-$O147)+$AD147*$O147)*$B147,0),0)</f>
        <v>0</v>
      </c>
      <c r="BQ322" s="154">
        <f t="shared" si="641"/>
        <v>0</v>
      </c>
      <c r="BR322" s="154">
        <f t="shared" si="641"/>
        <v>0</v>
      </c>
      <c r="BS322" s="154">
        <f t="shared" si="641"/>
        <v>0</v>
      </c>
      <c r="BT322" s="154">
        <f t="shared" si="641"/>
        <v>0</v>
      </c>
      <c r="BU322" s="154">
        <f t="shared" si="641"/>
        <v>0</v>
      </c>
      <c r="BV322" s="154">
        <f t="shared" si="641"/>
        <v>0</v>
      </c>
      <c r="BW322" s="154">
        <f t="shared" si="641"/>
        <v>0</v>
      </c>
      <c r="BX322" s="154">
        <f t="shared" si="641"/>
        <v>0</v>
      </c>
      <c r="BY322" s="154">
        <f t="shared" si="641"/>
        <v>0</v>
      </c>
      <c r="BZ322" s="154">
        <f t="shared" si="641"/>
        <v>0</v>
      </c>
      <c r="CA322" s="154">
        <f t="shared" si="641"/>
        <v>0</v>
      </c>
      <c r="CB322" s="154">
        <f t="shared" si="641"/>
        <v>0</v>
      </c>
      <c r="CC322" s="154">
        <f t="shared" si="641"/>
        <v>0</v>
      </c>
      <c r="CD322" s="154">
        <f t="shared" si="641"/>
        <v>0</v>
      </c>
      <c r="CE322" s="154">
        <f t="shared" si="641"/>
        <v>0</v>
      </c>
      <c r="CF322" s="154">
        <f t="shared" si="641"/>
        <v>0</v>
      </c>
      <c r="CG322" s="154">
        <f t="shared" si="641"/>
        <v>0</v>
      </c>
      <c r="CH322" s="154">
        <f t="shared" si="641"/>
        <v>0</v>
      </c>
      <c r="CI322" s="154">
        <f t="shared" si="641"/>
        <v>0</v>
      </c>
      <c r="CJ322" s="154">
        <f t="shared" si="641"/>
        <v>0</v>
      </c>
      <c r="CK322" s="154">
        <f t="shared" si="641"/>
        <v>0</v>
      </c>
      <c r="CL322" s="154">
        <f t="shared" si="641"/>
        <v>0</v>
      </c>
      <c r="CM322" s="154">
        <f t="shared" si="641"/>
        <v>0</v>
      </c>
      <c r="CN322" s="154">
        <f t="shared" si="641"/>
        <v>0</v>
      </c>
      <c r="CO322" s="154">
        <f t="shared" si="641"/>
        <v>0</v>
      </c>
      <c r="CP322" s="154">
        <f t="shared" si="641"/>
        <v>0</v>
      </c>
      <c r="CQ322" s="154">
        <f t="shared" si="641"/>
        <v>0</v>
      </c>
      <c r="CR322" s="154">
        <f t="shared" si="641"/>
        <v>0</v>
      </c>
      <c r="CS322" s="154">
        <f t="shared" si="641"/>
        <v>0</v>
      </c>
      <c r="CT322" s="154">
        <f t="shared" si="641"/>
        <v>0</v>
      </c>
      <c r="CU322" s="154">
        <f t="shared" si="641"/>
        <v>0</v>
      </c>
      <c r="CV322" s="154">
        <f t="shared" si="641"/>
        <v>0</v>
      </c>
      <c r="CW322" s="154">
        <f t="shared" si="641"/>
        <v>0</v>
      </c>
      <c r="CX322" s="154">
        <f t="shared" si="641"/>
        <v>0</v>
      </c>
      <c r="CY322" s="154">
        <f t="shared" si="641"/>
        <v>0</v>
      </c>
      <c r="CZ322" s="154">
        <f t="shared" si="641"/>
        <v>0</v>
      </c>
      <c r="DA322" s="154">
        <f t="shared" si="641"/>
        <v>0</v>
      </c>
      <c r="DB322" s="154">
        <f t="shared" si="641"/>
        <v>0</v>
      </c>
      <c r="DC322" s="154">
        <f t="shared" si="641"/>
        <v>0</v>
      </c>
      <c r="DD322" s="154">
        <f t="shared" si="641"/>
        <v>0</v>
      </c>
      <c r="DE322" s="154">
        <f t="shared" si="641"/>
        <v>0</v>
      </c>
      <c r="DF322" s="154">
        <f t="shared" si="641"/>
        <v>0</v>
      </c>
      <c r="DG322" s="154">
        <f t="shared" si="641"/>
        <v>0</v>
      </c>
      <c r="DH322" s="154">
        <f t="shared" si="641"/>
        <v>0</v>
      </c>
      <c r="DI322" s="154">
        <f t="shared" si="641"/>
        <v>0</v>
      </c>
      <c r="DJ322" s="154">
        <f t="shared" si="641"/>
        <v>0</v>
      </c>
      <c r="DK322" s="154">
        <f t="shared" si="641"/>
        <v>0</v>
      </c>
      <c r="DL322" s="154">
        <f t="shared" si="641"/>
        <v>0</v>
      </c>
      <c r="DM322" s="154">
        <f t="shared" si="641"/>
        <v>0</v>
      </c>
      <c r="DN322" s="154">
        <f t="shared" si="641"/>
        <v>0</v>
      </c>
      <c r="DO322" s="154">
        <f t="shared" si="641"/>
        <v>0</v>
      </c>
      <c r="DP322" s="154">
        <f t="shared" si="641"/>
        <v>0</v>
      </c>
      <c r="DQ322" s="154">
        <f t="shared" si="641"/>
        <v>0</v>
      </c>
      <c r="DR322" s="154">
        <f t="shared" si="641"/>
        <v>0</v>
      </c>
      <c r="DS322" s="154">
        <f t="shared" si="641"/>
        <v>0</v>
      </c>
      <c r="DT322" s="154">
        <f t="shared" si="641"/>
        <v>0</v>
      </c>
      <c r="DU322" s="154">
        <f t="shared" si="641"/>
        <v>0</v>
      </c>
      <c r="DV322" s="154">
        <f t="shared" si="641"/>
        <v>0</v>
      </c>
      <c r="DW322" s="154">
        <f t="shared" si="641"/>
        <v>0</v>
      </c>
      <c r="DX322" s="154">
        <f t="shared" si="641"/>
        <v>0</v>
      </c>
      <c r="DY322" s="154">
        <f t="shared" si="641"/>
        <v>0</v>
      </c>
      <c r="DZ322" s="154">
        <f t="shared" si="641"/>
        <v>0</v>
      </c>
      <c r="EA322" s="154">
        <f t="shared" si="641"/>
        <v>0</v>
      </c>
      <c r="EB322" s="154">
        <f t="shared" ref="EB322:GM322" si="642">IF(EB$165=EOMONTH($E147,$R147*(1-$O147)),-FV($AE147,ROUNDDOWN(YEARFRAC($D$165,EB$165,1),0),,-($AC147*(1-$O147)+$AD147*$O147)*$B147,0),0)</f>
        <v>0</v>
      </c>
      <c r="EC322" s="154">
        <f t="shared" si="642"/>
        <v>0</v>
      </c>
      <c r="ED322" s="154">
        <f t="shared" si="642"/>
        <v>0</v>
      </c>
      <c r="EE322" s="154">
        <f t="shared" si="642"/>
        <v>0</v>
      </c>
      <c r="EF322" s="154">
        <f t="shared" si="642"/>
        <v>0</v>
      </c>
      <c r="EG322" s="154">
        <f t="shared" si="642"/>
        <v>0</v>
      </c>
      <c r="EH322" s="154">
        <f t="shared" si="642"/>
        <v>0</v>
      </c>
      <c r="EI322" s="154">
        <f t="shared" si="642"/>
        <v>0</v>
      </c>
      <c r="EJ322" s="154">
        <f t="shared" si="642"/>
        <v>0</v>
      </c>
      <c r="EK322" s="154">
        <f t="shared" si="642"/>
        <v>0</v>
      </c>
      <c r="EL322" s="154">
        <f t="shared" si="642"/>
        <v>0</v>
      </c>
      <c r="EM322" s="154">
        <f t="shared" si="642"/>
        <v>0</v>
      </c>
      <c r="EN322" s="154">
        <f t="shared" si="642"/>
        <v>0</v>
      </c>
      <c r="EO322" s="154">
        <f t="shared" si="642"/>
        <v>0</v>
      </c>
      <c r="EP322" s="154">
        <f t="shared" si="642"/>
        <v>0</v>
      </c>
      <c r="EQ322" s="154">
        <f t="shared" si="642"/>
        <v>0</v>
      </c>
      <c r="ER322" s="154">
        <f t="shared" si="642"/>
        <v>0</v>
      </c>
      <c r="ES322" s="154">
        <f t="shared" si="642"/>
        <v>0</v>
      </c>
      <c r="ET322" s="154">
        <f t="shared" si="642"/>
        <v>0</v>
      </c>
      <c r="EU322" s="154">
        <f t="shared" si="642"/>
        <v>0</v>
      </c>
      <c r="EV322" s="154">
        <f t="shared" si="642"/>
        <v>0</v>
      </c>
      <c r="EW322" s="154">
        <f t="shared" si="642"/>
        <v>0</v>
      </c>
      <c r="EX322" s="154">
        <f t="shared" si="642"/>
        <v>0</v>
      </c>
      <c r="EY322" s="154">
        <f t="shared" si="642"/>
        <v>0</v>
      </c>
      <c r="EZ322" s="154">
        <f t="shared" si="642"/>
        <v>0</v>
      </c>
      <c r="FA322" s="154">
        <f t="shared" si="642"/>
        <v>0</v>
      </c>
      <c r="FB322" s="154">
        <f t="shared" si="642"/>
        <v>0</v>
      </c>
      <c r="FC322" s="154">
        <f t="shared" si="642"/>
        <v>0</v>
      </c>
      <c r="FD322" s="154">
        <f t="shared" si="642"/>
        <v>0</v>
      </c>
      <c r="FE322" s="154">
        <f t="shared" si="642"/>
        <v>0</v>
      </c>
      <c r="FF322" s="154">
        <f t="shared" si="642"/>
        <v>0</v>
      </c>
      <c r="FG322" s="154">
        <f t="shared" si="642"/>
        <v>0</v>
      </c>
      <c r="FH322" s="154">
        <f t="shared" si="642"/>
        <v>0</v>
      </c>
      <c r="FI322" s="154">
        <f t="shared" si="642"/>
        <v>0</v>
      </c>
      <c r="FJ322" s="154">
        <f t="shared" si="642"/>
        <v>0</v>
      </c>
      <c r="FK322" s="154">
        <f t="shared" si="642"/>
        <v>0</v>
      </c>
      <c r="FL322" s="154">
        <f t="shared" si="642"/>
        <v>0</v>
      </c>
      <c r="FM322" s="154">
        <f t="shared" si="642"/>
        <v>0</v>
      </c>
      <c r="FN322" s="154">
        <f t="shared" si="642"/>
        <v>0</v>
      </c>
      <c r="FO322" s="154">
        <f t="shared" si="642"/>
        <v>0</v>
      </c>
      <c r="FP322" s="154">
        <f t="shared" si="642"/>
        <v>0</v>
      </c>
      <c r="FQ322" s="154">
        <f t="shared" si="642"/>
        <v>0</v>
      </c>
      <c r="FR322" s="154">
        <f t="shared" si="642"/>
        <v>0</v>
      </c>
      <c r="FS322" s="154">
        <f t="shared" si="642"/>
        <v>0</v>
      </c>
      <c r="FT322" s="154">
        <f t="shared" si="642"/>
        <v>0</v>
      </c>
      <c r="FU322" s="154">
        <f t="shared" si="642"/>
        <v>0</v>
      </c>
      <c r="FV322" s="154">
        <f t="shared" si="642"/>
        <v>0</v>
      </c>
      <c r="FW322" s="154">
        <f t="shared" si="642"/>
        <v>0</v>
      </c>
      <c r="FX322" s="154">
        <f t="shared" si="642"/>
        <v>0</v>
      </c>
      <c r="FY322" s="154">
        <f t="shared" si="642"/>
        <v>0</v>
      </c>
      <c r="FZ322" s="154">
        <f t="shared" si="642"/>
        <v>-39705.480277446666</v>
      </c>
      <c r="GA322" s="154">
        <f t="shared" si="642"/>
        <v>0</v>
      </c>
      <c r="GB322" s="154">
        <f t="shared" si="642"/>
        <v>0</v>
      </c>
      <c r="GC322" s="154">
        <f t="shared" si="642"/>
        <v>0</v>
      </c>
      <c r="GD322" s="154">
        <f t="shared" si="642"/>
        <v>0</v>
      </c>
      <c r="GE322" s="154">
        <f t="shared" si="642"/>
        <v>0</v>
      </c>
      <c r="GF322" s="154">
        <f t="shared" si="642"/>
        <v>0</v>
      </c>
      <c r="GG322" s="154">
        <f t="shared" si="642"/>
        <v>0</v>
      </c>
      <c r="GH322" s="154">
        <f t="shared" si="642"/>
        <v>0</v>
      </c>
      <c r="GI322" s="154">
        <f t="shared" si="642"/>
        <v>0</v>
      </c>
      <c r="GJ322" s="154">
        <f t="shared" si="642"/>
        <v>0</v>
      </c>
      <c r="GK322" s="154">
        <f t="shared" si="642"/>
        <v>0</v>
      </c>
      <c r="GL322" s="154">
        <f t="shared" si="642"/>
        <v>0</v>
      </c>
      <c r="GM322" s="154">
        <f t="shared" si="642"/>
        <v>0</v>
      </c>
      <c r="GN322" s="154">
        <f t="shared" ref="GN322:IY322" si="643">IF(GN$165=EOMONTH($E147,$R147*(1-$O147)),-FV($AE147,ROUNDDOWN(YEARFRAC($D$165,GN$165,1),0),,-($AC147*(1-$O147)+$AD147*$O147)*$B147,0),0)</f>
        <v>0</v>
      </c>
      <c r="GO322" s="154">
        <f t="shared" si="643"/>
        <v>0</v>
      </c>
      <c r="GP322" s="154">
        <f t="shared" si="643"/>
        <v>0</v>
      </c>
      <c r="GQ322" s="154">
        <f t="shared" si="643"/>
        <v>0</v>
      </c>
      <c r="GR322" s="154">
        <f t="shared" si="643"/>
        <v>0</v>
      </c>
      <c r="GS322" s="154">
        <f t="shared" si="643"/>
        <v>0</v>
      </c>
      <c r="GT322" s="154">
        <f t="shared" si="643"/>
        <v>0</v>
      </c>
      <c r="GU322" s="154">
        <f t="shared" si="643"/>
        <v>0</v>
      </c>
      <c r="GV322" s="154">
        <f t="shared" si="643"/>
        <v>0</v>
      </c>
      <c r="GW322" s="154">
        <f t="shared" si="643"/>
        <v>0</v>
      </c>
      <c r="GX322" s="154">
        <f t="shared" si="643"/>
        <v>0</v>
      </c>
      <c r="GY322" s="154">
        <f t="shared" si="643"/>
        <v>0</v>
      </c>
      <c r="GZ322" s="154">
        <f t="shared" si="643"/>
        <v>0</v>
      </c>
      <c r="HA322" s="154">
        <f t="shared" si="643"/>
        <v>0</v>
      </c>
      <c r="HB322" s="154">
        <f t="shared" si="643"/>
        <v>0</v>
      </c>
      <c r="HC322" s="154">
        <f t="shared" si="643"/>
        <v>0</v>
      </c>
      <c r="HD322" s="154">
        <f t="shared" si="643"/>
        <v>0</v>
      </c>
      <c r="HE322" s="154">
        <f t="shared" si="643"/>
        <v>0</v>
      </c>
      <c r="HF322" s="154">
        <f t="shared" si="643"/>
        <v>0</v>
      </c>
      <c r="HG322" s="154">
        <f t="shared" si="643"/>
        <v>0</v>
      </c>
      <c r="HH322" s="154">
        <f t="shared" si="643"/>
        <v>0</v>
      </c>
      <c r="HI322" s="154">
        <f t="shared" si="643"/>
        <v>0</v>
      </c>
      <c r="HJ322" s="154">
        <f t="shared" si="643"/>
        <v>0</v>
      </c>
      <c r="HK322" s="154">
        <f t="shared" si="643"/>
        <v>0</v>
      </c>
      <c r="HL322" s="154">
        <f t="shared" si="643"/>
        <v>0</v>
      </c>
      <c r="HM322" s="154">
        <f t="shared" si="643"/>
        <v>0</v>
      </c>
      <c r="HN322" s="154">
        <f t="shared" si="643"/>
        <v>0</v>
      </c>
      <c r="HO322" s="154">
        <f t="shared" si="643"/>
        <v>0</v>
      </c>
      <c r="HP322" s="154">
        <f t="shared" si="643"/>
        <v>0</v>
      </c>
      <c r="HQ322" s="154">
        <f t="shared" si="643"/>
        <v>0</v>
      </c>
      <c r="HR322" s="154">
        <f t="shared" si="643"/>
        <v>0</v>
      </c>
      <c r="HS322" s="154">
        <f t="shared" si="643"/>
        <v>0</v>
      </c>
      <c r="HT322" s="154">
        <f t="shared" si="643"/>
        <v>0</v>
      </c>
      <c r="HU322" s="154">
        <f t="shared" si="643"/>
        <v>0</v>
      </c>
      <c r="HV322" s="154">
        <f t="shared" si="643"/>
        <v>0</v>
      </c>
      <c r="HW322" s="154">
        <f t="shared" si="643"/>
        <v>0</v>
      </c>
      <c r="HX322" s="154">
        <f t="shared" si="643"/>
        <v>0</v>
      </c>
      <c r="HY322" s="154">
        <f t="shared" si="643"/>
        <v>0</v>
      </c>
      <c r="HZ322" s="154">
        <f t="shared" si="643"/>
        <v>0</v>
      </c>
      <c r="IA322" s="154">
        <f t="shared" si="643"/>
        <v>0</v>
      </c>
      <c r="IB322" s="154">
        <f t="shared" si="643"/>
        <v>0</v>
      </c>
      <c r="IC322" s="154">
        <f t="shared" si="643"/>
        <v>0</v>
      </c>
      <c r="ID322" s="154">
        <f t="shared" si="643"/>
        <v>0</v>
      </c>
      <c r="IE322" s="154">
        <f t="shared" si="643"/>
        <v>0</v>
      </c>
      <c r="IF322" s="154">
        <f t="shared" si="643"/>
        <v>0</v>
      </c>
      <c r="IG322" s="154">
        <f t="shared" si="643"/>
        <v>0</v>
      </c>
      <c r="IH322" s="154">
        <f t="shared" si="643"/>
        <v>0</v>
      </c>
      <c r="II322" s="154">
        <f t="shared" si="643"/>
        <v>0</v>
      </c>
      <c r="IJ322" s="154">
        <f t="shared" si="643"/>
        <v>0</v>
      </c>
      <c r="IK322" s="154">
        <f t="shared" si="643"/>
        <v>0</v>
      </c>
      <c r="IL322" s="154">
        <f t="shared" si="643"/>
        <v>0</v>
      </c>
      <c r="IM322" s="154">
        <f t="shared" si="643"/>
        <v>0</v>
      </c>
      <c r="IN322" s="154">
        <f t="shared" si="643"/>
        <v>0</v>
      </c>
      <c r="IO322" s="154">
        <f t="shared" si="643"/>
        <v>0</v>
      </c>
      <c r="IP322" s="154">
        <f t="shared" si="643"/>
        <v>0</v>
      </c>
      <c r="IQ322" s="154">
        <f t="shared" si="643"/>
        <v>0</v>
      </c>
      <c r="IR322" s="154">
        <f t="shared" si="643"/>
        <v>0</v>
      </c>
      <c r="IS322" s="154">
        <f t="shared" si="643"/>
        <v>0</v>
      </c>
      <c r="IT322" s="154">
        <f t="shared" si="643"/>
        <v>0</v>
      </c>
      <c r="IU322" s="154">
        <f t="shared" si="643"/>
        <v>0</v>
      </c>
      <c r="IV322" s="154">
        <f t="shared" si="643"/>
        <v>0</v>
      </c>
      <c r="IW322" s="154">
        <f t="shared" si="643"/>
        <v>0</v>
      </c>
      <c r="IX322" s="154">
        <f t="shared" si="643"/>
        <v>0</v>
      </c>
      <c r="IY322" s="154">
        <f t="shared" si="643"/>
        <v>0</v>
      </c>
      <c r="IZ322" s="154">
        <f t="shared" ref="IZ322:LK322" si="644">IF(IZ$165=EOMONTH($E147,$R147*(1-$O147)),-FV($AE147,ROUNDDOWN(YEARFRAC($D$165,IZ$165,1),0),,-($AC147*(1-$O147)+$AD147*$O147)*$B147,0),0)</f>
        <v>0</v>
      </c>
      <c r="JA322" s="154">
        <f t="shared" si="644"/>
        <v>0</v>
      </c>
      <c r="JB322" s="154">
        <f t="shared" si="644"/>
        <v>0</v>
      </c>
      <c r="JC322" s="154">
        <f t="shared" si="644"/>
        <v>0</v>
      </c>
      <c r="JD322" s="154">
        <f t="shared" si="644"/>
        <v>0</v>
      </c>
      <c r="JE322" s="154">
        <f t="shared" si="644"/>
        <v>0</v>
      </c>
      <c r="JF322" s="154">
        <f t="shared" si="644"/>
        <v>0</v>
      </c>
      <c r="JG322" s="154">
        <f t="shared" si="644"/>
        <v>0</v>
      </c>
      <c r="JH322" s="154">
        <f t="shared" si="644"/>
        <v>0</v>
      </c>
      <c r="JI322" s="154">
        <f t="shared" si="644"/>
        <v>0</v>
      </c>
      <c r="JJ322" s="154">
        <f t="shared" si="644"/>
        <v>0</v>
      </c>
      <c r="JK322" s="154">
        <f t="shared" si="644"/>
        <v>0</v>
      </c>
      <c r="JL322" s="154">
        <f t="shared" si="644"/>
        <v>0</v>
      </c>
      <c r="JM322" s="154">
        <f t="shared" si="644"/>
        <v>0</v>
      </c>
      <c r="JN322" s="154">
        <f t="shared" si="644"/>
        <v>0</v>
      </c>
      <c r="JO322" s="154">
        <f t="shared" si="644"/>
        <v>0</v>
      </c>
      <c r="JP322" s="154">
        <f t="shared" si="644"/>
        <v>0</v>
      </c>
      <c r="JQ322" s="154">
        <f t="shared" si="644"/>
        <v>0</v>
      </c>
      <c r="JR322" s="154">
        <f t="shared" si="644"/>
        <v>0</v>
      </c>
      <c r="JS322" s="154">
        <f t="shared" si="644"/>
        <v>0</v>
      </c>
      <c r="JT322" s="154">
        <f t="shared" si="644"/>
        <v>0</v>
      </c>
      <c r="JU322" s="154">
        <f t="shared" si="644"/>
        <v>0</v>
      </c>
      <c r="JV322" s="154">
        <f t="shared" si="644"/>
        <v>0</v>
      </c>
      <c r="JW322" s="154">
        <f t="shared" si="644"/>
        <v>0</v>
      </c>
      <c r="JX322" s="154">
        <f t="shared" si="644"/>
        <v>0</v>
      </c>
      <c r="JY322" s="154">
        <f t="shared" si="644"/>
        <v>0</v>
      </c>
      <c r="JZ322" s="154">
        <f t="shared" si="644"/>
        <v>0</v>
      </c>
      <c r="KA322" s="154">
        <f t="shared" si="644"/>
        <v>0</v>
      </c>
      <c r="KB322" s="154">
        <f t="shared" si="644"/>
        <v>0</v>
      </c>
      <c r="KC322" s="154">
        <f t="shared" si="644"/>
        <v>0</v>
      </c>
      <c r="KD322" s="154">
        <f t="shared" si="644"/>
        <v>0</v>
      </c>
      <c r="KE322" s="154">
        <f t="shared" si="644"/>
        <v>0</v>
      </c>
      <c r="KF322" s="154">
        <f t="shared" si="644"/>
        <v>0</v>
      </c>
      <c r="KG322" s="154">
        <f t="shared" si="644"/>
        <v>0</v>
      </c>
      <c r="KH322" s="154">
        <f t="shared" si="644"/>
        <v>0</v>
      </c>
      <c r="KI322" s="154">
        <f t="shared" si="644"/>
        <v>0</v>
      </c>
      <c r="KJ322" s="154">
        <f t="shared" si="644"/>
        <v>0</v>
      </c>
      <c r="KK322" s="154">
        <f t="shared" si="644"/>
        <v>0</v>
      </c>
      <c r="KL322" s="154">
        <f t="shared" si="644"/>
        <v>0</v>
      </c>
      <c r="KM322" s="154">
        <f t="shared" si="644"/>
        <v>0</v>
      </c>
      <c r="KN322" s="154">
        <f t="shared" si="644"/>
        <v>0</v>
      </c>
      <c r="KO322" s="154">
        <f t="shared" si="644"/>
        <v>0</v>
      </c>
      <c r="KP322" s="154">
        <f t="shared" si="644"/>
        <v>0</v>
      </c>
      <c r="KQ322" s="154">
        <f t="shared" si="644"/>
        <v>0</v>
      </c>
      <c r="KR322" s="154">
        <f t="shared" si="644"/>
        <v>0</v>
      </c>
      <c r="KS322" s="154">
        <f t="shared" si="644"/>
        <v>0</v>
      </c>
      <c r="KT322" s="154">
        <f t="shared" si="644"/>
        <v>0</v>
      </c>
      <c r="KU322" s="154">
        <f t="shared" si="644"/>
        <v>0</v>
      </c>
      <c r="KV322" s="154">
        <f t="shared" si="644"/>
        <v>0</v>
      </c>
      <c r="KW322" s="154">
        <f t="shared" si="644"/>
        <v>0</v>
      </c>
      <c r="KX322" s="154">
        <f t="shared" si="644"/>
        <v>0</v>
      </c>
      <c r="KY322" s="154">
        <f t="shared" si="644"/>
        <v>0</v>
      </c>
      <c r="KZ322" s="154">
        <f t="shared" si="644"/>
        <v>0</v>
      </c>
      <c r="LA322" s="154">
        <f t="shared" si="644"/>
        <v>0</v>
      </c>
      <c r="LB322" s="154">
        <f t="shared" si="644"/>
        <v>0</v>
      </c>
      <c r="LC322" s="154">
        <f t="shared" si="644"/>
        <v>0</v>
      </c>
      <c r="LD322" s="154">
        <f t="shared" si="644"/>
        <v>0</v>
      </c>
      <c r="LE322" s="154">
        <f t="shared" si="644"/>
        <v>0</v>
      </c>
      <c r="LF322" s="154">
        <f t="shared" si="644"/>
        <v>0</v>
      </c>
      <c r="LG322" s="154">
        <f t="shared" si="644"/>
        <v>0</v>
      </c>
      <c r="LH322" s="154">
        <f t="shared" si="644"/>
        <v>0</v>
      </c>
      <c r="LI322" s="154">
        <f t="shared" si="644"/>
        <v>0</v>
      </c>
      <c r="LJ322" s="154">
        <f t="shared" si="644"/>
        <v>0</v>
      </c>
      <c r="LK322" s="154">
        <f t="shared" si="644"/>
        <v>0</v>
      </c>
      <c r="LL322" s="154">
        <f t="shared" ref="LL322:NK322" si="645">IF(LL$165=EOMONTH($E147,$R147*(1-$O147)),-FV($AE147,ROUNDDOWN(YEARFRAC($D$165,LL$165,1),0),,-($AC147*(1-$O147)+$AD147*$O147)*$B147,0),0)</f>
        <v>0</v>
      </c>
      <c r="LM322" s="154">
        <f t="shared" si="645"/>
        <v>0</v>
      </c>
      <c r="LN322" s="154">
        <f t="shared" si="645"/>
        <v>0</v>
      </c>
      <c r="LO322" s="154">
        <f t="shared" si="645"/>
        <v>0</v>
      </c>
      <c r="LP322" s="154">
        <f t="shared" si="645"/>
        <v>0</v>
      </c>
      <c r="LQ322" s="154">
        <f t="shared" si="645"/>
        <v>0</v>
      </c>
      <c r="LR322" s="154">
        <f t="shared" si="645"/>
        <v>0</v>
      </c>
      <c r="LS322" s="154">
        <f t="shared" si="645"/>
        <v>0</v>
      </c>
      <c r="LT322" s="154">
        <f t="shared" si="645"/>
        <v>0</v>
      </c>
      <c r="LU322" s="154">
        <f t="shared" si="645"/>
        <v>0</v>
      </c>
      <c r="LV322" s="154">
        <f t="shared" si="645"/>
        <v>0</v>
      </c>
      <c r="LW322" s="154">
        <f t="shared" si="645"/>
        <v>0</v>
      </c>
      <c r="LX322" s="154">
        <f t="shared" si="645"/>
        <v>0</v>
      </c>
      <c r="LY322" s="154">
        <f t="shared" si="645"/>
        <v>0</v>
      </c>
      <c r="LZ322" s="154">
        <f t="shared" si="645"/>
        <v>0</v>
      </c>
      <c r="MA322" s="154">
        <f t="shared" si="645"/>
        <v>0</v>
      </c>
      <c r="MB322" s="154">
        <f t="shared" si="645"/>
        <v>0</v>
      </c>
      <c r="MC322" s="154">
        <f t="shared" si="645"/>
        <v>0</v>
      </c>
      <c r="MD322" s="154">
        <f t="shared" si="645"/>
        <v>0</v>
      </c>
      <c r="ME322" s="154">
        <f t="shared" si="645"/>
        <v>0</v>
      </c>
      <c r="MF322" s="154">
        <f t="shared" si="645"/>
        <v>0</v>
      </c>
      <c r="MG322" s="154">
        <f t="shared" si="645"/>
        <v>0</v>
      </c>
      <c r="MH322" s="154">
        <f t="shared" si="645"/>
        <v>0</v>
      </c>
      <c r="MI322" s="154">
        <f t="shared" si="645"/>
        <v>0</v>
      </c>
      <c r="MJ322" s="154">
        <f t="shared" si="645"/>
        <v>0</v>
      </c>
      <c r="MK322" s="154">
        <f t="shared" si="645"/>
        <v>0</v>
      </c>
      <c r="ML322" s="154">
        <f t="shared" si="645"/>
        <v>0</v>
      </c>
      <c r="MM322" s="154">
        <f t="shared" si="645"/>
        <v>0</v>
      </c>
      <c r="MN322" s="154">
        <f t="shared" si="645"/>
        <v>0</v>
      </c>
      <c r="MO322" s="154">
        <f t="shared" si="645"/>
        <v>0</v>
      </c>
      <c r="MP322" s="154">
        <f t="shared" si="645"/>
        <v>0</v>
      </c>
      <c r="MQ322" s="154">
        <f t="shared" si="645"/>
        <v>0</v>
      </c>
      <c r="MR322" s="154">
        <f t="shared" si="645"/>
        <v>0</v>
      </c>
      <c r="MS322" s="154">
        <f t="shared" si="645"/>
        <v>0</v>
      </c>
      <c r="MT322" s="154">
        <f t="shared" si="645"/>
        <v>0</v>
      </c>
      <c r="MU322" s="154">
        <f t="shared" si="645"/>
        <v>0</v>
      </c>
      <c r="MV322" s="154">
        <f t="shared" si="645"/>
        <v>0</v>
      </c>
      <c r="MW322" s="154">
        <f t="shared" si="645"/>
        <v>0</v>
      </c>
      <c r="MX322" s="154">
        <f t="shared" si="645"/>
        <v>0</v>
      </c>
      <c r="MY322" s="154">
        <f t="shared" si="645"/>
        <v>0</v>
      </c>
      <c r="MZ322" s="154">
        <f t="shared" si="645"/>
        <v>0</v>
      </c>
      <c r="NA322" s="154">
        <f t="shared" si="645"/>
        <v>0</v>
      </c>
      <c r="NB322" s="154">
        <f t="shared" si="645"/>
        <v>0</v>
      </c>
      <c r="NC322" s="154">
        <f t="shared" si="645"/>
        <v>0</v>
      </c>
      <c r="ND322" s="154">
        <f t="shared" si="645"/>
        <v>0</v>
      </c>
      <c r="NE322" s="154">
        <f t="shared" si="645"/>
        <v>0</v>
      </c>
      <c r="NF322" s="154">
        <f t="shared" si="645"/>
        <v>0</v>
      </c>
      <c r="NG322" s="154">
        <f t="shared" si="645"/>
        <v>0</v>
      </c>
      <c r="NH322" s="154">
        <f t="shared" si="645"/>
        <v>0</v>
      </c>
      <c r="NI322" s="154">
        <f t="shared" si="645"/>
        <v>0</v>
      </c>
      <c r="NJ322" s="154">
        <f t="shared" si="645"/>
        <v>0</v>
      </c>
      <c r="NK322" s="157">
        <f t="shared" si="645"/>
        <v>0</v>
      </c>
    </row>
    <row r="323" spans="1:375" x14ac:dyDescent="0.25">
      <c r="A323" s="156">
        <f t="shared" si="597"/>
        <v>-28215.378980555481</v>
      </c>
      <c r="B323" s="48" t="s">
        <v>156</v>
      </c>
      <c r="C323" s="153" t="s">
        <v>150</v>
      </c>
      <c r="D323" s="154">
        <f>IF(D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E323" s="154">
        <f t="shared" ref="E323:BP323" si="646">IF(E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F323" s="154">
        <f t="shared" si="646"/>
        <v>0</v>
      </c>
      <c r="G323" s="154">
        <f t="shared" si="646"/>
        <v>0</v>
      </c>
      <c r="H323" s="154">
        <f t="shared" si="646"/>
        <v>0</v>
      </c>
      <c r="I323" s="154">
        <f t="shared" si="646"/>
        <v>0</v>
      </c>
      <c r="J323" s="154">
        <f t="shared" si="646"/>
        <v>0</v>
      </c>
      <c r="K323" s="154">
        <f t="shared" si="646"/>
        <v>0</v>
      </c>
      <c r="L323" s="154">
        <f t="shared" si="646"/>
        <v>0</v>
      </c>
      <c r="M323" s="154">
        <f t="shared" si="646"/>
        <v>0</v>
      </c>
      <c r="N323" s="154">
        <f t="shared" si="646"/>
        <v>0</v>
      </c>
      <c r="O323" s="154">
        <f t="shared" si="646"/>
        <v>0</v>
      </c>
      <c r="P323" s="154">
        <f t="shared" si="646"/>
        <v>0</v>
      </c>
      <c r="Q323" s="154">
        <f t="shared" si="646"/>
        <v>0</v>
      </c>
      <c r="R323" s="154">
        <f t="shared" si="646"/>
        <v>0</v>
      </c>
      <c r="S323" s="154">
        <f t="shared" si="646"/>
        <v>0</v>
      </c>
      <c r="T323" s="154">
        <f t="shared" si="646"/>
        <v>0</v>
      </c>
      <c r="U323" s="154">
        <f t="shared" si="646"/>
        <v>0</v>
      </c>
      <c r="V323" s="154">
        <f t="shared" si="646"/>
        <v>0</v>
      </c>
      <c r="W323" s="154">
        <f t="shared" si="646"/>
        <v>0</v>
      </c>
      <c r="X323" s="154">
        <f t="shared" si="646"/>
        <v>0</v>
      </c>
      <c r="Y323" s="154">
        <f t="shared" si="646"/>
        <v>0</v>
      </c>
      <c r="Z323" s="154">
        <f t="shared" si="646"/>
        <v>0</v>
      </c>
      <c r="AA323" s="154">
        <f t="shared" si="646"/>
        <v>0</v>
      </c>
      <c r="AB323" s="154">
        <f t="shared" si="646"/>
        <v>0</v>
      </c>
      <c r="AC323" s="154">
        <f t="shared" si="646"/>
        <v>0</v>
      </c>
      <c r="AD323" s="154">
        <f t="shared" si="646"/>
        <v>0</v>
      </c>
      <c r="AE323" s="154">
        <f t="shared" si="646"/>
        <v>0</v>
      </c>
      <c r="AF323" s="154">
        <f t="shared" si="646"/>
        <v>0</v>
      </c>
      <c r="AG323" s="154">
        <f t="shared" si="646"/>
        <v>0</v>
      </c>
      <c r="AH323" s="154">
        <f t="shared" si="646"/>
        <v>0</v>
      </c>
      <c r="AI323" s="154">
        <f t="shared" si="646"/>
        <v>0</v>
      </c>
      <c r="AJ323" s="154">
        <f t="shared" si="646"/>
        <v>0</v>
      </c>
      <c r="AK323" s="154">
        <f t="shared" si="646"/>
        <v>0</v>
      </c>
      <c r="AL323" s="154">
        <f t="shared" si="646"/>
        <v>0</v>
      </c>
      <c r="AM323" s="154">
        <f t="shared" si="646"/>
        <v>0</v>
      </c>
      <c r="AN323" s="154">
        <f t="shared" si="646"/>
        <v>0</v>
      </c>
      <c r="AO323" s="154">
        <f t="shared" si="646"/>
        <v>0</v>
      </c>
      <c r="AP323" s="154">
        <f t="shared" si="646"/>
        <v>0</v>
      </c>
      <c r="AQ323" s="154">
        <f t="shared" si="646"/>
        <v>0</v>
      </c>
      <c r="AR323" s="154">
        <f t="shared" si="646"/>
        <v>0</v>
      </c>
      <c r="AS323" s="154">
        <f t="shared" si="646"/>
        <v>0</v>
      </c>
      <c r="AT323" s="154">
        <f t="shared" si="646"/>
        <v>0</v>
      </c>
      <c r="AU323" s="154">
        <f t="shared" si="646"/>
        <v>0</v>
      </c>
      <c r="AV323" s="154">
        <f t="shared" si="646"/>
        <v>0</v>
      </c>
      <c r="AW323" s="154">
        <f t="shared" si="646"/>
        <v>0</v>
      </c>
      <c r="AX323" s="154">
        <f t="shared" si="646"/>
        <v>0</v>
      </c>
      <c r="AY323" s="154">
        <f t="shared" si="646"/>
        <v>0</v>
      </c>
      <c r="AZ323" s="154">
        <f t="shared" si="646"/>
        <v>0</v>
      </c>
      <c r="BA323" s="154">
        <f t="shared" si="646"/>
        <v>0</v>
      </c>
      <c r="BB323" s="154">
        <f t="shared" si="646"/>
        <v>0</v>
      </c>
      <c r="BC323" s="154">
        <f t="shared" si="646"/>
        <v>0</v>
      </c>
      <c r="BD323" s="154">
        <f t="shared" si="646"/>
        <v>0</v>
      </c>
      <c r="BE323" s="154">
        <f t="shared" si="646"/>
        <v>0</v>
      </c>
      <c r="BF323" s="154">
        <f t="shared" si="646"/>
        <v>0</v>
      </c>
      <c r="BG323" s="154">
        <f t="shared" si="646"/>
        <v>0</v>
      </c>
      <c r="BH323" s="154">
        <f t="shared" si="646"/>
        <v>0</v>
      </c>
      <c r="BI323" s="154">
        <f t="shared" si="646"/>
        <v>0</v>
      </c>
      <c r="BJ323" s="154">
        <f t="shared" si="646"/>
        <v>0</v>
      </c>
      <c r="BK323" s="154">
        <f t="shared" si="646"/>
        <v>0</v>
      </c>
      <c r="BL323" s="154">
        <f t="shared" si="646"/>
        <v>0</v>
      </c>
      <c r="BM323" s="154">
        <f t="shared" si="646"/>
        <v>0</v>
      </c>
      <c r="BN323" s="154">
        <f t="shared" si="646"/>
        <v>0</v>
      </c>
      <c r="BO323" s="154">
        <f t="shared" si="646"/>
        <v>0</v>
      </c>
      <c r="BP323" s="154">
        <f t="shared" si="646"/>
        <v>0</v>
      </c>
      <c r="BQ323" s="154">
        <f t="shared" ref="BQ323:EB323" si="647">IF(BQ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BR323" s="154">
        <f t="shared" si="647"/>
        <v>0</v>
      </c>
      <c r="BS323" s="154">
        <f t="shared" si="647"/>
        <v>0</v>
      </c>
      <c r="BT323" s="154">
        <f t="shared" si="647"/>
        <v>0</v>
      </c>
      <c r="BU323" s="154">
        <f t="shared" si="647"/>
        <v>0</v>
      </c>
      <c r="BV323" s="154">
        <f t="shared" si="647"/>
        <v>0</v>
      </c>
      <c r="BW323" s="154">
        <f t="shared" si="647"/>
        <v>0</v>
      </c>
      <c r="BX323" s="154">
        <f t="shared" si="647"/>
        <v>0</v>
      </c>
      <c r="BY323" s="154">
        <f t="shared" si="647"/>
        <v>0</v>
      </c>
      <c r="BZ323" s="154">
        <f t="shared" si="647"/>
        <v>0</v>
      </c>
      <c r="CA323" s="154">
        <f t="shared" si="647"/>
        <v>0</v>
      </c>
      <c r="CB323" s="154">
        <f t="shared" si="647"/>
        <v>0</v>
      </c>
      <c r="CC323" s="154">
        <f t="shared" si="647"/>
        <v>0</v>
      </c>
      <c r="CD323" s="154">
        <f t="shared" si="647"/>
        <v>0</v>
      </c>
      <c r="CE323" s="154">
        <f t="shared" si="647"/>
        <v>0</v>
      </c>
      <c r="CF323" s="154">
        <f t="shared" si="647"/>
        <v>0</v>
      </c>
      <c r="CG323" s="154">
        <f t="shared" si="647"/>
        <v>0</v>
      </c>
      <c r="CH323" s="154">
        <f t="shared" si="647"/>
        <v>0</v>
      </c>
      <c r="CI323" s="154">
        <f t="shared" si="647"/>
        <v>0</v>
      </c>
      <c r="CJ323" s="154">
        <f t="shared" si="647"/>
        <v>0</v>
      </c>
      <c r="CK323" s="154">
        <f t="shared" si="647"/>
        <v>0</v>
      </c>
      <c r="CL323" s="154">
        <f t="shared" si="647"/>
        <v>0</v>
      </c>
      <c r="CM323" s="154">
        <f t="shared" si="647"/>
        <v>0</v>
      </c>
      <c r="CN323" s="154">
        <f t="shared" si="647"/>
        <v>0</v>
      </c>
      <c r="CO323" s="154">
        <f t="shared" si="647"/>
        <v>0</v>
      </c>
      <c r="CP323" s="154">
        <f t="shared" si="647"/>
        <v>0</v>
      </c>
      <c r="CQ323" s="154">
        <f t="shared" si="647"/>
        <v>0</v>
      </c>
      <c r="CR323" s="154">
        <f t="shared" si="647"/>
        <v>0</v>
      </c>
      <c r="CS323" s="154">
        <f t="shared" si="647"/>
        <v>0</v>
      </c>
      <c r="CT323" s="154">
        <f t="shared" si="647"/>
        <v>0</v>
      </c>
      <c r="CU323" s="154">
        <f t="shared" si="647"/>
        <v>0</v>
      </c>
      <c r="CV323" s="154">
        <f t="shared" si="647"/>
        <v>0</v>
      </c>
      <c r="CW323" s="154">
        <f t="shared" si="647"/>
        <v>0</v>
      </c>
      <c r="CX323" s="154">
        <f t="shared" si="647"/>
        <v>0</v>
      </c>
      <c r="CY323" s="154">
        <f t="shared" si="647"/>
        <v>0</v>
      </c>
      <c r="CZ323" s="154">
        <f t="shared" si="647"/>
        <v>0</v>
      </c>
      <c r="DA323" s="154">
        <f t="shared" si="647"/>
        <v>0</v>
      </c>
      <c r="DB323" s="154">
        <f t="shared" si="647"/>
        <v>0</v>
      </c>
      <c r="DC323" s="154">
        <f t="shared" si="647"/>
        <v>0</v>
      </c>
      <c r="DD323" s="154">
        <f t="shared" si="647"/>
        <v>0</v>
      </c>
      <c r="DE323" s="154">
        <f t="shared" si="647"/>
        <v>0</v>
      </c>
      <c r="DF323" s="154">
        <f t="shared" si="647"/>
        <v>0</v>
      </c>
      <c r="DG323" s="154">
        <f t="shared" si="647"/>
        <v>0</v>
      </c>
      <c r="DH323" s="154">
        <f t="shared" si="647"/>
        <v>0</v>
      </c>
      <c r="DI323" s="154">
        <f t="shared" si="647"/>
        <v>0</v>
      </c>
      <c r="DJ323" s="154">
        <f t="shared" si="647"/>
        <v>0</v>
      </c>
      <c r="DK323" s="154">
        <f t="shared" si="647"/>
        <v>0</v>
      </c>
      <c r="DL323" s="154">
        <f t="shared" si="647"/>
        <v>0</v>
      </c>
      <c r="DM323" s="154">
        <f t="shared" si="647"/>
        <v>0</v>
      </c>
      <c r="DN323" s="154">
        <f t="shared" si="647"/>
        <v>0</v>
      </c>
      <c r="DO323" s="154">
        <f t="shared" si="647"/>
        <v>0</v>
      </c>
      <c r="DP323" s="154">
        <f t="shared" si="647"/>
        <v>0</v>
      </c>
      <c r="DQ323" s="154">
        <f t="shared" si="647"/>
        <v>0</v>
      </c>
      <c r="DR323" s="154">
        <f t="shared" si="647"/>
        <v>0</v>
      </c>
      <c r="DS323" s="154">
        <f t="shared" si="647"/>
        <v>0</v>
      </c>
      <c r="DT323" s="154">
        <f t="shared" si="647"/>
        <v>0</v>
      </c>
      <c r="DU323" s="154">
        <f t="shared" si="647"/>
        <v>0</v>
      </c>
      <c r="DV323" s="154">
        <f t="shared" si="647"/>
        <v>0</v>
      </c>
      <c r="DW323" s="154">
        <f t="shared" si="647"/>
        <v>0</v>
      </c>
      <c r="DX323" s="154">
        <f t="shared" si="647"/>
        <v>0</v>
      </c>
      <c r="DY323" s="154">
        <f t="shared" si="647"/>
        <v>0</v>
      </c>
      <c r="DZ323" s="154">
        <f t="shared" si="647"/>
        <v>0</v>
      </c>
      <c r="EA323" s="154">
        <f t="shared" si="647"/>
        <v>0</v>
      </c>
      <c r="EB323" s="154">
        <f t="shared" si="647"/>
        <v>0</v>
      </c>
      <c r="EC323" s="154">
        <f t="shared" ref="EC323:GN323" si="648">IF(EC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ED323" s="154">
        <f t="shared" si="648"/>
        <v>0</v>
      </c>
      <c r="EE323" s="154">
        <f t="shared" si="648"/>
        <v>0</v>
      </c>
      <c r="EF323" s="154">
        <f t="shared" si="648"/>
        <v>0</v>
      </c>
      <c r="EG323" s="154">
        <f t="shared" si="648"/>
        <v>0</v>
      </c>
      <c r="EH323" s="154">
        <f t="shared" si="648"/>
        <v>0</v>
      </c>
      <c r="EI323" s="154">
        <f t="shared" si="648"/>
        <v>0</v>
      </c>
      <c r="EJ323" s="154">
        <f t="shared" si="648"/>
        <v>0</v>
      </c>
      <c r="EK323" s="154">
        <f t="shared" si="648"/>
        <v>0</v>
      </c>
      <c r="EL323" s="154">
        <f t="shared" si="648"/>
        <v>0</v>
      </c>
      <c r="EM323" s="154">
        <f t="shared" si="648"/>
        <v>0</v>
      </c>
      <c r="EN323" s="154">
        <f t="shared" si="648"/>
        <v>0</v>
      </c>
      <c r="EO323" s="154">
        <f t="shared" si="648"/>
        <v>0</v>
      </c>
      <c r="EP323" s="154">
        <f t="shared" si="648"/>
        <v>0</v>
      </c>
      <c r="EQ323" s="154">
        <f t="shared" si="648"/>
        <v>0</v>
      </c>
      <c r="ER323" s="154">
        <f t="shared" si="648"/>
        <v>0</v>
      </c>
      <c r="ES323" s="154">
        <f t="shared" si="648"/>
        <v>0</v>
      </c>
      <c r="ET323" s="154">
        <f t="shared" si="648"/>
        <v>0</v>
      </c>
      <c r="EU323" s="154">
        <f t="shared" si="648"/>
        <v>0</v>
      </c>
      <c r="EV323" s="154">
        <f t="shared" si="648"/>
        <v>0</v>
      </c>
      <c r="EW323" s="154">
        <f t="shared" si="648"/>
        <v>0</v>
      </c>
      <c r="EX323" s="154">
        <f t="shared" si="648"/>
        <v>0</v>
      </c>
      <c r="EY323" s="154">
        <f t="shared" si="648"/>
        <v>0</v>
      </c>
      <c r="EZ323" s="154">
        <f t="shared" si="648"/>
        <v>0</v>
      </c>
      <c r="FA323" s="154">
        <f t="shared" si="648"/>
        <v>0</v>
      </c>
      <c r="FB323" s="154">
        <f t="shared" si="648"/>
        <v>0</v>
      </c>
      <c r="FC323" s="154">
        <f t="shared" si="648"/>
        <v>0</v>
      </c>
      <c r="FD323" s="154">
        <f t="shared" si="648"/>
        <v>0</v>
      </c>
      <c r="FE323" s="154">
        <f t="shared" si="648"/>
        <v>0</v>
      </c>
      <c r="FF323" s="154">
        <f t="shared" si="648"/>
        <v>0</v>
      </c>
      <c r="FG323" s="154">
        <f t="shared" si="648"/>
        <v>0</v>
      </c>
      <c r="FH323" s="154">
        <f t="shared" si="648"/>
        <v>0</v>
      </c>
      <c r="FI323" s="154">
        <f t="shared" si="648"/>
        <v>0</v>
      </c>
      <c r="FJ323" s="154">
        <f t="shared" si="648"/>
        <v>0</v>
      </c>
      <c r="FK323" s="154">
        <f t="shared" si="648"/>
        <v>0</v>
      </c>
      <c r="FL323" s="154">
        <f t="shared" si="648"/>
        <v>0</v>
      </c>
      <c r="FM323" s="154">
        <f t="shared" si="648"/>
        <v>0</v>
      </c>
      <c r="FN323" s="154">
        <f t="shared" si="648"/>
        <v>0</v>
      </c>
      <c r="FO323" s="154">
        <f t="shared" si="648"/>
        <v>0</v>
      </c>
      <c r="FP323" s="154">
        <f t="shared" si="648"/>
        <v>0</v>
      </c>
      <c r="FQ323" s="154">
        <f t="shared" si="648"/>
        <v>0</v>
      </c>
      <c r="FR323" s="154">
        <f t="shared" si="648"/>
        <v>0</v>
      </c>
      <c r="FS323" s="154">
        <f t="shared" si="648"/>
        <v>0</v>
      </c>
      <c r="FT323" s="154">
        <f t="shared" si="648"/>
        <v>0</v>
      </c>
      <c r="FU323" s="154">
        <f t="shared" si="648"/>
        <v>0</v>
      </c>
      <c r="FV323" s="154">
        <f t="shared" si="648"/>
        <v>0</v>
      </c>
      <c r="FW323" s="154">
        <f t="shared" si="648"/>
        <v>0</v>
      </c>
      <c r="FX323" s="154">
        <f t="shared" si="648"/>
        <v>0</v>
      </c>
      <c r="FY323" s="154">
        <f t="shared" si="648"/>
        <v>0</v>
      </c>
      <c r="FZ323" s="154">
        <f t="shared" si="648"/>
        <v>-28215.378980555481</v>
      </c>
      <c r="GA323" s="154">
        <f t="shared" si="648"/>
        <v>0</v>
      </c>
      <c r="GB323" s="154">
        <f t="shared" si="648"/>
        <v>0</v>
      </c>
      <c r="GC323" s="154">
        <f t="shared" si="648"/>
        <v>0</v>
      </c>
      <c r="GD323" s="154">
        <f t="shared" si="648"/>
        <v>0</v>
      </c>
      <c r="GE323" s="154">
        <f t="shared" si="648"/>
        <v>0</v>
      </c>
      <c r="GF323" s="154">
        <f t="shared" si="648"/>
        <v>0</v>
      </c>
      <c r="GG323" s="154">
        <f t="shared" si="648"/>
        <v>0</v>
      </c>
      <c r="GH323" s="154">
        <f t="shared" si="648"/>
        <v>0</v>
      </c>
      <c r="GI323" s="154">
        <f t="shared" si="648"/>
        <v>0</v>
      </c>
      <c r="GJ323" s="154">
        <f t="shared" si="648"/>
        <v>0</v>
      </c>
      <c r="GK323" s="154">
        <f t="shared" si="648"/>
        <v>0</v>
      </c>
      <c r="GL323" s="154">
        <f t="shared" si="648"/>
        <v>0</v>
      </c>
      <c r="GM323" s="154">
        <f t="shared" si="648"/>
        <v>0</v>
      </c>
      <c r="GN323" s="154">
        <f t="shared" si="648"/>
        <v>0</v>
      </c>
      <c r="GO323" s="154">
        <f t="shared" ref="GO323:IZ323" si="649">IF(GO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GP323" s="154">
        <f t="shared" si="649"/>
        <v>0</v>
      </c>
      <c r="GQ323" s="154">
        <f t="shared" si="649"/>
        <v>0</v>
      </c>
      <c r="GR323" s="154">
        <f t="shared" si="649"/>
        <v>0</v>
      </c>
      <c r="GS323" s="154">
        <f t="shared" si="649"/>
        <v>0</v>
      </c>
      <c r="GT323" s="154">
        <f t="shared" si="649"/>
        <v>0</v>
      </c>
      <c r="GU323" s="154">
        <f t="shared" si="649"/>
        <v>0</v>
      </c>
      <c r="GV323" s="154">
        <f t="shared" si="649"/>
        <v>0</v>
      </c>
      <c r="GW323" s="154">
        <f t="shared" si="649"/>
        <v>0</v>
      </c>
      <c r="GX323" s="154">
        <f t="shared" si="649"/>
        <v>0</v>
      </c>
      <c r="GY323" s="154">
        <f t="shared" si="649"/>
        <v>0</v>
      </c>
      <c r="GZ323" s="154">
        <f t="shared" si="649"/>
        <v>0</v>
      </c>
      <c r="HA323" s="154">
        <f t="shared" si="649"/>
        <v>0</v>
      </c>
      <c r="HB323" s="154">
        <f t="shared" si="649"/>
        <v>0</v>
      </c>
      <c r="HC323" s="154">
        <f t="shared" si="649"/>
        <v>0</v>
      </c>
      <c r="HD323" s="154">
        <f t="shared" si="649"/>
        <v>0</v>
      </c>
      <c r="HE323" s="154">
        <f t="shared" si="649"/>
        <v>0</v>
      </c>
      <c r="HF323" s="154">
        <f t="shared" si="649"/>
        <v>0</v>
      </c>
      <c r="HG323" s="154">
        <f t="shared" si="649"/>
        <v>0</v>
      </c>
      <c r="HH323" s="154">
        <f t="shared" si="649"/>
        <v>0</v>
      </c>
      <c r="HI323" s="154">
        <f t="shared" si="649"/>
        <v>0</v>
      </c>
      <c r="HJ323" s="154">
        <f t="shared" si="649"/>
        <v>0</v>
      </c>
      <c r="HK323" s="154">
        <f t="shared" si="649"/>
        <v>0</v>
      </c>
      <c r="HL323" s="154">
        <f t="shared" si="649"/>
        <v>0</v>
      </c>
      <c r="HM323" s="154">
        <f t="shared" si="649"/>
        <v>0</v>
      </c>
      <c r="HN323" s="154">
        <f t="shared" si="649"/>
        <v>0</v>
      </c>
      <c r="HO323" s="154">
        <f t="shared" si="649"/>
        <v>0</v>
      </c>
      <c r="HP323" s="154">
        <f t="shared" si="649"/>
        <v>0</v>
      </c>
      <c r="HQ323" s="154">
        <f t="shared" si="649"/>
        <v>0</v>
      </c>
      <c r="HR323" s="154">
        <f t="shared" si="649"/>
        <v>0</v>
      </c>
      <c r="HS323" s="154">
        <f t="shared" si="649"/>
        <v>0</v>
      </c>
      <c r="HT323" s="154">
        <f t="shared" si="649"/>
        <v>0</v>
      </c>
      <c r="HU323" s="154">
        <f t="shared" si="649"/>
        <v>0</v>
      </c>
      <c r="HV323" s="154">
        <f t="shared" si="649"/>
        <v>0</v>
      </c>
      <c r="HW323" s="154">
        <f t="shared" si="649"/>
        <v>0</v>
      </c>
      <c r="HX323" s="154">
        <f t="shared" si="649"/>
        <v>0</v>
      </c>
      <c r="HY323" s="154">
        <f t="shared" si="649"/>
        <v>0</v>
      </c>
      <c r="HZ323" s="154">
        <f t="shared" si="649"/>
        <v>0</v>
      </c>
      <c r="IA323" s="154">
        <f t="shared" si="649"/>
        <v>0</v>
      </c>
      <c r="IB323" s="154">
        <f t="shared" si="649"/>
        <v>0</v>
      </c>
      <c r="IC323" s="154">
        <f t="shared" si="649"/>
        <v>0</v>
      </c>
      <c r="ID323" s="154">
        <f t="shared" si="649"/>
        <v>0</v>
      </c>
      <c r="IE323" s="154">
        <f t="shared" si="649"/>
        <v>0</v>
      </c>
      <c r="IF323" s="154">
        <f t="shared" si="649"/>
        <v>0</v>
      </c>
      <c r="IG323" s="154">
        <f t="shared" si="649"/>
        <v>0</v>
      </c>
      <c r="IH323" s="154">
        <f t="shared" si="649"/>
        <v>0</v>
      </c>
      <c r="II323" s="154">
        <f t="shared" si="649"/>
        <v>0</v>
      </c>
      <c r="IJ323" s="154">
        <f t="shared" si="649"/>
        <v>0</v>
      </c>
      <c r="IK323" s="154">
        <f t="shared" si="649"/>
        <v>0</v>
      </c>
      <c r="IL323" s="154">
        <f t="shared" si="649"/>
        <v>0</v>
      </c>
      <c r="IM323" s="154">
        <f t="shared" si="649"/>
        <v>0</v>
      </c>
      <c r="IN323" s="154">
        <f t="shared" si="649"/>
        <v>0</v>
      </c>
      <c r="IO323" s="154">
        <f t="shared" si="649"/>
        <v>0</v>
      </c>
      <c r="IP323" s="154">
        <f t="shared" si="649"/>
        <v>0</v>
      </c>
      <c r="IQ323" s="154">
        <f t="shared" si="649"/>
        <v>0</v>
      </c>
      <c r="IR323" s="154">
        <f t="shared" si="649"/>
        <v>0</v>
      </c>
      <c r="IS323" s="154">
        <f t="shared" si="649"/>
        <v>0</v>
      </c>
      <c r="IT323" s="154">
        <f t="shared" si="649"/>
        <v>0</v>
      </c>
      <c r="IU323" s="154">
        <f t="shared" si="649"/>
        <v>0</v>
      </c>
      <c r="IV323" s="154">
        <f t="shared" si="649"/>
        <v>0</v>
      </c>
      <c r="IW323" s="154">
        <f t="shared" si="649"/>
        <v>0</v>
      </c>
      <c r="IX323" s="154">
        <f t="shared" si="649"/>
        <v>0</v>
      </c>
      <c r="IY323" s="154">
        <f t="shared" si="649"/>
        <v>0</v>
      </c>
      <c r="IZ323" s="154">
        <f t="shared" si="649"/>
        <v>0</v>
      </c>
      <c r="JA323" s="154">
        <f t="shared" ref="JA323:LL323" si="650">IF(JA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JB323" s="154">
        <f t="shared" si="650"/>
        <v>0</v>
      </c>
      <c r="JC323" s="154">
        <f t="shared" si="650"/>
        <v>0</v>
      </c>
      <c r="JD323" s="154">
        <f t="shared" si="650"/>
        <v>0</v>
      </c>
      <c r="JE323" s="154">
        <f t="shared" si="650"/>
        <v>0</v>
      </c>
      <c r="JF323" s="154">
        <f t="shared" si="650"/>
        <v>0</v>
      </c>
      <c r="JG323" s="154">
        <f t="shared" si="650"/>
        <v>0</v>
      </c>
      <c r="JH323" s="154">
        <f t="shared" si="650"/>
        <v>0</v>
      </c>
      <c r="JI323" s="154">
        <f t="shared" si="650"/>
        <v>0</v>
      </c>
      <c r="JJ323" s="154">
        <f t="shared" si="650"/>
        <v>0</v>
      </c>
      <c r="JK323" s="154">
        <f t="shared" si="650"/>
        <v>0</v>
      </c>
      <c r="JL323" s="154">
        <f t="shared" si="650"/>
        <v>0</v>
      </c>
      <c r="JM323" s="154">
        <f t="shared" si="650"/>
        <v>0</v>
      </c>
      <c r="JN323" s="154">
        <f t="shared" si="650"/>
        <v>0</v>
      </c>
      <c r="JO323" s="154">
        <f t="shared" si="650"/>
        <v>0</v>
      </c>
      <c r="JP323" s="154">
        <f t="shared" si="650"/>
        <v>0</v>
      </c>
      <c r="JQ323" s="154">
        <f t="shared" si="650"/>
        <v>0</v>
      </c>
      <c r="JR323" s="154">
        <f t="shared" si="650"/>
        <v>0</v>
      </c>
      <c r="JS323" s="154">
        <f t="shared" si="650"/>
        <v>0</v>
      </c>
      <c r="JT323" s="154">
        <f t="shared" si="650"/>
        <v>0</v>
      </c>
      <c r="JU323" s="154">
        <f t="shared" si="650"/>
        <v>0</v>
      </c>
      <c r="JV323" s="154">
        <f t="shared" si="650"/>
        <v>0</v>
      </c>
      <c r="JW323" s="154">
        <f t="shared" si="650"/>
        <v>0</v>
      </c>
      <c r="JX323" s="154">
        <f t="shared" si="650"/>
        <v>0</v>
      </c>
      <c r="JY323" s="154">
        <f t="shared" si="650"/>
        <v>0</v>
      </c>
      <c r="JZ323" s="154">
        <f t="shared" si="650"/>
        <v>0</v>
      </c>
      <c r="KA323" s="154">
        <f t="shared" si="650"/>
        <v>0</v>
      </c>
      <c r="KB323" s="154">
        <f t="shared" si="650"/>
        <v>0</v>
      </c>
      <c r="KC323" s="154">
        <f t="shared" si="650"/>
        <v>0</v>
      </c>
      <c r="KD323" s="154">
        <f t="shared" si="650"/>
        <v>0</v>
      </c>
      <c r="KE323" s="154">
        <f t="shared" si="650"/>
        <v>0</v>
      </c>
      <c r="KF323" s="154">
        <f t="shared" si="650"/>
        <v>0</v>
      </c>
      <c r="KG323" s="154">
        <f t="shared" si="650"/>
        <v>0</v>
      </c>
      <c r="KH323" s="154">
        <f t="shared" si="650"/>
        <v>0</v>
      </c>
      <c r="KI323" s="154">
        <f t="shared" si="650"/>
        <v>0</v>
      </c>
      <c r="KJ323" s="154">
        <f t="shared" si="650"/>
        <v>0</v>
      </c>
      <c r="KK323" s="154">
        <f t="shared" si="650"/>
        <v>0</v>
      </c>
      <c r="KL323" s="154">
        <f t="shared" si="650"/>
        <v>0</v>
      </c>
      <c r="KM323" s="154">
        <f t="shared" si="650"/>
        <v>0</v>
      </c>
      <c r="KN323" s="154">
        <f t="shared" si="650"/>
        <v>0</v>
      </c>
      <c r="KO323" s="154">
        <f t="shared" si="650"/>
        <v>0</v>
      </c>
      <c r="KP323" s="154">
        <f t="shared" si="650"/>
        <v>0</v>
      </c>
      <c r="KQ323" s="154">
        <f t="shared" si="650"/>
        <v>0</v>
      </c>
      <c r="KR323" s="154">
        <f t="shared" si="650"/>
        <v>0</v>
      </c>
      <c r="KS323" s="154">
        <f t="shared" si="650"/>
        <v>0</v>
      </c>
      <c r="KT323" s="154">
        <f t="shared" si="650"/>
        <v>0</v>
      </c>
      <c r="KU323" s="154">
        <f t="shared" si="650"/>
        <v>0</v>
      </c>
      <c r="KV323" s="154">
        <f t="shared" si="650"/>
        <v>0</v>
      </c>
      <c r="KW323" s="154">
        <f t="shared" si="650"/>
        <v>0</v>
      </c>
      <c r="KX323" s="154">
        <f t="shared" si="650"/>
        <v>0</v>
      </c>
      <c r="KY323" s="154">
        <f t="shared" si="650"/>
        <v>0</v>
      </c>
      <c r="KZ323" s="154">
        <f t="shared" si="650"/>
        <v>0</v>
      </c>
      <c r="LA323" s="154">
        <f t="shared" si="650"/>
        <v>0</v>
      </c>
      <c r="LB323" s="154">
        <f t="shared" si="650"/>
        <v>0</v>
      </c>
      <c r="LC323" s="154">
        <f t="shared" si="650"/>
        <v>0</v>
      </c>
      <c r="LD323" s="154">
        <f t="shared" si="650"/>
        <v>0</v>
      </c>
      <c r="LE323" s="154">
        <f t="shared" si="650"/>
        <v>0</v>
      </c>
      <c r="LF323" s="154">
        <f t="shared" si="650"/>
        <v>0</v>
      </c>
      <c r="LG323" s="154">
        <f t="shared" si="650"/>
        <v>0</v>
      </c>
      <c r="LH323" s="154">
        <f t="shared" si="650"/>
        <v>0</v>
      </c>
      <c r="LI323" s="154">
        <f t="shared" si="650"/>
        <v>0</v>
      </c>
      <c r="LJ323" s="154">
        <f t="shared" si="650"/>
        <v>0</v>
      </c>
      <c r="LK323" s="154">
        <f t="shared" si="650"/>
        <v>0</v>
      </c>
      <c r="LL323" s="154">
        <f t="shared" si="650"/>
        <v>0</v>
      </c>
      <c r="LM323" s="154">
        <f t="shared" ref="LM323:NK323" si="651">IF(LM$165=EOMONTH($E147,$R147*(1-$O147)),SUMIFS($D316:$NK316,$D$165:$NK$165,"&gt;"&amp;EOMONTH($E147,$R147*(1-$O147)+$S147*(1-$O147)+$T147*$O147),$D$165:$NK$165,"&lt;="&amp;EOMONTH($E147,$R147*(1-$O147)+60))*-($AF147*(1-$O147)+$AH147*$O147)+SUMIFS($D316:$NK316,$D$165:$NK$165,"&gt;"&amp;EOMONTH($E147,$R147*(1-$O147)+60),$D$165:$NK$165,"&lt;="&amp;EOMONTH($E147,$R147*(1-$O147)+300))*-($AG147*(1-$O147)+$AI147*$O147),0)</f>
        <v>0</v>
      </c>
      <c r="LN323" s="154">
        <f t="shared" si="651"/>
        <v>0</v>
      </c>
      <c r="LO323" s="154">
        <f t="shared" si="651"/>
        <v>0</v>
      </c>
      <c r="LP323" s="154">
        <f t="shared" si="651"/>
        <v>0</v>
      </c>
      <c r="LQ323" s="154">
        <f t="shared" si="651"/>
        <v>0</v>
      </c>
      <c r="LR323" s="154">
        <f t="shared" si="651"/>
        <v>0</v>
      </c>
      <c r="LS323" s="154">
        <f t="shared" si="651"/>
        <v>0</v>
      </c>
      <c r="LT323" s="154">
        <f t="shared" si="651"/>
        <v>0</v>
      </c>
      <c r="LU323" s="154">
        <f t="shared" si="651"/>
        <v>0</v>
      </c>
      <c r="LV323" s="154">
        <f t="shared" si="651"/>
        <v>0</v>
      </c>
      <c r="LW323" s="154">
        <f t="shared" si="651"/>
        <v>0</v>
      </c>
      <c r="LX323" s="154">
        <f t="shared" si="651"/>
        <v>0</v>
      </c>
      <c r="LY323" s="154">
        <f t="shared" si="651"/>
        <v>0</v>
      </c>
      <c r="LZ323" s="154">
        <f t="shared" si="651"/>
        <v>0</v>
      </c>
      <c r="MA323" s="154">
        <f t="shared" si="651"/>
        <v>0</v>
      </c>
      <c r="MB323" s="154">
        <f t="shared" si="651"/>
        <v>0</v>
      </c>
      <c r="MC323" s="154">
        <f t="shared" si="651"/>
        <v>0</v>
      </c>
      <c r="MD323" s="154">
        <f t="shared" si="651"/>
        <v>0</v>
      </c>
      <c r="ME323" s="154">
        <f t="shared" si="651"/>
        <v>0</v>
      </c>
      <c r="MF323" s="154">
        <f t="shared" si="651"/>
        <v>0</v>
      </c>
      <c r="MG323" s="154">
        <f t="shared" si="651"/>
        <v>0</v>
      </c>
      <c r="MH323" s="154">
        <f t="shared" si="651"/>
        <v>0</v>
      </c>
      <c r="MI323" s="154">
        <f t="shared" si="651"/>
        <v>0</v>
      </c>
      <c r="MJ323" s="154">
        <f t="shared" si="651"/>
        <v>0</v>
      </c>
      <c r="MK323" s="154">
        <f t="shared" si="651"/>
        <v>0</v>
      </c>
      <c r="ML323" s="154">
        <f t="shared" si="651"/>
        <v>0</v>
      </c>
      <c r="MM323" s="154">
        <f t="shared" si="651"/>
        <v>0</v>
      </c>
      <c r="MN323" s="154">
        <f t="shared" si="651"/>
        <v>0</v>
      </c>
      <c r="MO323" s="154">
        <f t="shared" si="651"/>
        <v>0</v>
      </c>
      <c r="MP323" s="154">
        <f t="shared" si="651"/>
        <v>0</v>
      </c>
      <c r="MQ323" s="154">
        <f t="shared" si="651"/>
        <v>0</v>
      </c>
      <c r="MR323" s="154">
        <f t="shared" si="651"/>
        <v>0</v>
      </c>
      <c r="MS323" s="154">
        <f t="shared" si="651"/>
        <v>0</v>
      </c>
      <c r="MT323" s="154">
        <f t="shared" si="651"/>
        <v>0</v>
      </c>
      <c r="MU323" s="154">
        <f t="shared" si="651"/>
        <v>0</v>
      </c>
      <c r="MV323" s="154">
        <f t="shared" si="651"/>
        <v>0</v>
      </c>
      <c r="MW323" s="154">
        <f t="shared" si="651"/>
        <v>0</v>
      </c>
      <c r="MX323" s="154">
        <f t="shared" si="651"/>
        <v>0</v>
      </c>
      <c r="MY323" s="154">
        <f t="shared" si="651"/>
        <v>0</v>
      </c>
      <c r="MZ323" s="154">
        <f t="shared" si="651"/>
        <v>0</v>
      </c>
      <c r="NA323" s="154">
        <f t="shared" si="651"/>
        <v>0</v>
      </c>
      <c r="NB323" s="154">
        <f t="shared" si="651"/>
        <v>0</v>
      </c>
      <c r="NC323" s="154">
        <f t="shared" si="651"/>
        <v>0</v>
      </c>
      <c r="ND323" s="154">
        <f t="shared" si="651"/>
        <v>0</v>
      </c>
      <c r="NE323" s="154">
        <f t="shared" si="651"/>
        <v>0</v>
      </c>
      <c r="NF323" s="154">
        <f t="shared" si="651"/>
        <v>0</v>
      </c>
      <c r="NG323" s="154">
        <f t="shared" si="651"/>
        <v>0</v>
      </c>
      <c r="NH323" s="154">
        <f t="shared" si="651"/>
        <v>0</v>
      </c>
      <c r="NI323" s="154">
        <f t="shared" si="651"/>
        <v>0</v>
      </c>
      <c r="NJ323" s="154">
        <f t="shared" si="651"/>
        <v>0</v>
      </c>
      <c r="NK323" s="157">
        <f t="shared" si="651"/>
        <v>0</v>
      </c>
    </row>
    <row r="324" spans="1:375" x14ac:dyDescent="0.25">
      <c r="A324" s="158">
        <f t="shared" ca="1" si="597"/>
        <v>2052603.3191549855</v>
      </c>
      <c r="B324" s="162"/>
      <c r="C324" s="159" t="s">
        <v>151</v>
      </c>
      <c r="D324" s="160">
        <f ca="1">SUM(D319:D323)</f>
        <v>583.30148775565885</v>
      </c>
      <c r="E324" s="160">
        <f t="shared" ref="E324:BP324" ca="1" si="652">SUM(E319:E323)</f>
        <v>583.5368830161724</v>
      </c>
      <c r="F324" s="160">
        <f t="shared" ca="1" si="652"/>
        <v>535.90299283477725</v>
      </c>
      <c r="G324" s="160">
        <f t="shared" ca="1" si="652"/>
        <v>536.13704858225083</v>
      </c>
      <c r="H324" s="160">
        <f t="shared" ca="1" si="652"/>
        <v>5152.5984772140791</v>
      </c>
      <c r="I324" s="160">
        <f t="shared" ca="1" si="652"/>
        <v>5159.5897330351027</v>
      </c>
      <c r="J324" s="160">
        <f t="shared" ca="1" si="652"/>
        <v>5203.1403306367311</v>
      </c>
      <c r="K324" s="160">
        <f t="shared" ca="1" si="652"/>
        <v>5203.3792307341209</v>
      </c>
      <c r="L324" s="160">
        <f t="shared" ca="1" si="652"/>
        <v>5203.6187200235991</v>
      </c>
      <c r="M324" s="160">
        <f t="shared" ca="1" si="652"/>
        <v>5203.8587999582733</v>
      </c>
      <c r="N324" s="160">
        <f t="shared" ca="1" si="652"/>
        <v>5204.099471994833</v>
      </c>
      <c r="O324" s="160">
        <f t="shared" ca="1" si="652"/>
        <v>5342.8581339666189</v>
      </c>
      <c r="P324" s="160">
        <f t="shared" ca="1" si="652"/>
        <v>5352.5581496582126</v>
      </c>
      <c r="Q324" s="160">
        <f t="shared" ca="1" si="652"/>
        <v>5354.0999753339465</v>
      </c>
      <c r="R324" s="160">
        <f t="shared" ca="1" si="652"/>
        <v>5354.3430304169378</v>
      </c>
      <c r="S324" s="160">
        <f t="shared" ca="1" si="652"/>
        <v>5354.5866849393342</v>
      </c>
      <c r="T324" s="160">
        <f t="shared" ca="1" si="652"/>
        <v>5354.8309403795138</v>
      </c>
      <c r="U324" s="160">
        <f t="shared" ca="1" si="652"/>
        <v>5355.0757982195018</v>
      </c>
      <c r="V324" s="160">
        <f t="shared" ca="1" si="652"/>
        <v>5355.3212599449798</v>
      </c>
      <c r="W324" s="160">
        <f t="shared" ca="1" si="652"/>
        <v>5355.5673270452908</v>
      </c>
      <c r="X324" s="160">
        <f t="shared" ca="1" si="652"/>
        <v>5355.8140010134539</v>
      </c>
      <c r="Y324" s="160">
        <f t="shared" ca="1" si="652"/>
        <v>5356.0612833461682</v>
      </c>
      <c r="Z324" s="160">
        <f t="shared" ca="1" si="652"/>
        <v>5356.3091755438245</v>
      </c>
      <c r="AA324" s="160">
        <f t="shared" ca="1" si="652"/>
        <v>5499.2305973747643</v>
      </c>
      <c r="AB324" s="160">
        <f t="shared" ca="1" si="652"/>
        <v>5779.409969141142</v>
      </c>
      <c r="AC324" s="160">
        <f t="shared" ca="1" si="652"/>
        <v>5780.9980495871478</v>
      </c>
      <c r="AD324" s="160">
        <f t="shared" ca="1" si="652"/>
        <v>5781.2483963226296</v>
      </c>
      <c r="AE324" s="160">
        <f t="shared" ca="1" si="652"/>
        <v>5781.4993604806969</v>
      </c>
      <c r="AF324" s="160">
        <f t="shared" ca="1" si="652"/>
        <v>5781.7509435840821</v>
      </c>
      <c r="AG324" s="160">
        <f t="shared" ca="1" si="652"/>
        <v>5782.0031471592702</v>
      </c>
      <c r="AH324" s="160">
        <f t="shared" ca="1" si="652"/>
        <v>5782.2559727365124</v>
      </c>
      <c r="AI324" s="160">
        <f t="shared" ca="1" si="652"/>
        <v>5782.5094218498325</v>
      </c>
      <c r="AJ324" s="160">
        <f t="shared" ca="1" si="652"/>
        <v>5782.7634960370406</v>
      </c>
      <c r="AK324" s="160">
        <f t="shared" ca="1" si="652"/>
        <v>5783.0181968397364</v>
      </c>
      <c r="AL324" s="160">
        <f t="shared" ca="1" si="652"/>
        <v>5783.2735258033226</v>
      </c>
      <c r="AM324" s="160">
        <f t="shared" ca="1" si="652"/>
        <v>5930.1595857300135</v>
      </c>
      <c r="AN324" s="160">
        <f t="shared" ca="1" si="652"/>
        <v>5945.6952202965058</v>
      </c>
      <c r="AO324" s="160">
        <f t="shared" ca="1" si="652"/>
        <v>5947.6539477150682</v>
      </c>
      <c r="AP324" s="160">
        <f t="shared" ca="1" si="652"/>
        <v>5947.9118048526143</v>
      </c>
      <c r="AQ324" s="160">
        <f t="shared" ca="1" si="652"/>
        <v>5948.1702979354241</v>
      </c>
      <c r="AR324" s="160">
        <f t="shared" ca="1" si="652"/>
        <v>5948.4294285319102</v>
      </c>
      <c r="AS324" s="160">
        <f t="shared" ca="1" si="652"/>
        <v>5948.6891982143534</v>
      </c>
      <c r="AT324" s="160">
        <f t="shared" ca="1" si="652"/>
        <v>5948.9496085589126</v>
      </c>
      <c r="AU324" s="160">
        <f t="shared" ca="1" si="652"/>
        <v>5949.2106611456338</v>
      </c>
      <c r="AV324" s="160">
        <f t="shared" ca="1" si="652"/>
        <v>5949.4723575584576</v>
      </c>
      <c r="AW324" s="160">
        <f t="shared" ca="1" si="652"/>
        <v>5949.7346993852334</v>
      </c>
      <c r="AX324" s="160">
        <f t="shared" ca="1" si="652"/>
        <v>5949.997688217728</v>
      </c>
      <c r="AY324" s="160">
        <f t="shared" ca="1" si="652"/>
        <v>6101.2903299422196</v>
      </c>
      <c r="AZ324" s="160">
        <f t="shared" ca="1" si="652"/>
        <v>6117.1565526785125</v>
      </c>
      <c r="BA324" s="160">
        <f t="shared" ca="1" si="652"/>
        <v>6119.1740419196321</v>
      </c>
      <c r="BB324" s="160">
        <f t="shared" ca="1" si="652"/>
        <v>6119.4396347713046</v>
      </c>
      <c r="BC324" s="160">
        <f t="shared" ca="1" si="652"/>
        <v>6119.7058826465982</v>
      </c>
      <c r="BD324" s="160">
        <f t="shared" ca="1" si="652"/>
        <v>6119.9727871609794</v>
      </c>
      <c r="BE324" s="160">
        <f t="shared" ca="1" si="652"/>
        <v>6120.2403499338961</v>
      </c>
      <c r="BF324" s="160">
        <f t="shared" ca="1" si="652"/>
        <v>6120.508572588792</v>
      </c>
      <c r="BG324" s="160">
        <f t="shared" ca="1" si="652"/>
        <v>6120.7774567531142</v>
      </c>
      <c r="BH324" s="160">
        <f t="shared" ca="1" si="652"/>
        <v>6121.0470040583232</v>
      </c>
      <c r="BI324" s="160">
        <f t="shared" ca="1" si="652"/>
        <v>6121.3172161399025</v>
      </c>
      <c r="BJ324" s="160">
        <f t="shared" ca="1" si="652"/>
        <v>6121.5880946373709</v>
      </c>
      <c r="BK324" s="160">
        <f t="shared" ca="1" si="652"/>
        <v>6277.4195156135993</v>
      </c>
      <c r="BL324" s="160">
        <f t="shared" ca="1" si="652"/>
        <v>6293.6235345474424</v>
      </c>
      <c r="BM324" s="160">
        <f t="shared" ca="1" si="652"/>
        <v>6295.701548465795</v>
      </c>
      <c r="BN324" s="160">
        <f t="shared" ca="1" si="652"/>
        <v>6295.9751091030175</v>
      </c>
      <c r="BO324" s="160">
        <f t="shared" ca="1" si="652"/>
        <v>6296.2493444145712</v>
      </c>
      <c r="BP324" s="160">
        <f t="shared" ca="1" si="652"/>
        <v>6296.5242560643837</v>
      </c>
      <c r="BQ324" s="160">
        <f t="shared" ref="BQ324:EB324" ca="1" si="653">SUM(BQ319:BQ323)</f>
        <v>6296.7998457204876</v>
      </c>
      <c r="BR324" s="160">
        <f t="shared" ca="1" si="653"/>
        <v>6297.0761150550306</v>
      </c>
      <c r="BS324" s="160">
        <f t="shared" ca="1" si="653"/>
        <v>6297.3530657442825</v>
      </c>
      <c r="BT324" s="160">
        <f t="shared" ca="1" si="653"/>
        <v>6297.6306994686474</v>
      </c>
      <c r="BU324" s="160">
        <f t="shared" ca="1" si="653"/>
        <v>6297.9090179126742</v>
      </c>
      <c r="BV324" s="160">
        <f t="shared" ca="1" si="653"/>
        <v>6298.1880227650672</v>
      </c>
      <c r="BW324" s="160">
        <f t="shared" ca="1" si="653"/>
        <v>6458.6943863705801</v>
      </c>
      <c r="BX324" s="160">
        <f t="shared" ca="1" si="653"/>
        <v>6475.2435715782112</v>
      </c>
      <c r="BY324" s="160">
        <f t="shared" ca="1" si="653"/>
        <v>6477.383925914115</v>
      </c>
      <c r="BZ324" s="160">
        <f t="shared" ca="1" si="653"/>
        <v>6477.6656933704544</v>
      </c>
      <c r="CA324" s="160">
        <f t="shared" ca="1" si="653"/>
        <v>6477.9481557413537</v>
      </c>
      <c r="CB324" s="160">
        <f t="shared" ca="1" si="653"/>
        <v>6478.2313147406603</v>
      </c>
      <c r="CC324" s="160">
        <f t="shared" ca="1" si="653"/>
        <v>6478.5151720864487</v>
      </c>
      <c r="CD324" s="160">
        <f t="shared" ca="1" si="653"/>
        <v>6478.7997295010273</v>
      </c>
      <c r="CE324" s="160">
        <f t="shared" ca="1" si="653"/>
        <v>6479.0849887109562</v>
      </c>
      <c r="CF324" s="160">
        <f t="shared" ca="1" si="653"/>
        <v>6479.370951447052</v>
      </c>
      <c r="CG324" s="160">
        <f t="shared" ca="1" si="653"/>
        <v>6479.6576194444006</v>
      </c>
      <c r="CH324" s="160">
        <f t="shared" ca="1" si="653"/>
        <v>6479.944994442365</v>
      </c>
      <c r="CI324" s="160">
        <f t="shared" ca="1" si="653"/>
        <v>6645.2665489560441</v>
      </c>
      <c r="CJ324" s="160">
        <f t="shared" ca="1" si="653"/>
        <v>6662.1684363397908</v>
      </c>
      <c r="CK324" s="160">
        <f t="shared" ca="1" si="653"/>
        <v>6664.3730013057702</v>
      </c>
      <c r="CL324" s="160">
        <f t="shared" ca="1" si="653"/>
        <v>6664.6632217858005</v>
      </c>
      <c r="CM324" s="160">
        <f t="shared" ca="1" si="653"/>
        <v>6664.9541580278274</v>
      </c>
      <c r="CN324" s="160">
        <f t="shared" ca="1" si="653"/>
        <v>6665.2458117971128</v>
      </c>
      <c r="CO324" s="160">
        <f t="shared" ca="1" si="653"/>
        <v>6665.5381848632742</v>
      </c>
      <c r="CP324" s="160">
        <f t="shared" ca="1" si="653"/>
        <v>6665.831279000291</v>
      </c>
      <c r="CQ324" s="160">
        <f t="shared" ca="1" si="653"/>
        <v>6666.1250959865174</v>
      </c>
      <c r="CR324" s="160">
        <f t="shared" ca="1" si="653"/>
        <v>6666.4196376046966</v>
      </c>
      <c r="CS324" s="160">
        <f t="shared" ca="1" si="653"/>
        <v>6666.7149056419648</v>
      </c>
      <c r="CT324" s="160">
        <f t="shared" ca="1" si="653"/>
        <v>6667.0109018898684</v>
      </c>
      <c r="CU324" s="160">
        <f t="shared" ca="1" si="653"/>
        <v>6837.2921030389571</v>
      </c>
      <c r="CV324" s="160">
        <f t="shared" ca="1" si="653"/>
        <v>6854.5543981965011</v>
      </c>
      <c r="CW324" s="160">
        <f t="shared" ca="1" si="653"/>
        <v>6856.8251001114604</v>
      </c>
      <c r="CX324" s="160">
        <f t="shared" ca="1" si="653"/>
        <v>6857.1240272058913</v>
      </c>
      <c r="CY324" s="160">
        <f t="shared" ca="1" si="653"/>
        <v>6857.4236915351785</v>
      </c>
      <c r="CZ324" s="160">
        <f t="shared" ca="1" si="653"/>
        <v>6857.724094917543</v>
      </c>
      <c r="DA324" s="160">
        <f t="shared" ca="1" si="653"/>
        <v>6858.0252391756894</v>
      </c>
      <c r="DB324" s="160">
        <f t="shared" ca="1" si="653"/>
        <v>6858.3271261368163</v>
      </c>
      <c r="DC324" s="160">
        <f t="shared" ca="1" si="653"/>
        <v>6858.6297576326306</v>
      </c>
      <c r="DD324" s="160">
        <f t="shared" ca="1" si="653"/>
        <v>6858.9331354993546</v>
      </c>
      <c r="DE324" s="160">
        <f t="shared" ca="1" si="653"/>
        <v>6859.2372615777404</v>
      </c>
      <c r="DF324" s="160">
        <f t="shared" ca="1" si="653"/>
        <v>6859.5421377130815</v>
      </c>
      <c r="DG324" s="160">
        <f t="shared" ca="1" si="653"/>
        <v>7034.9317748966423</v>
      </c>
      <c r="DH324" s="160">
        <f t="shared" ca="1" si="653"/>
        <v>7052.5623570842436</v>
      </c>
      <c r="DI324" s="160">
        <f t="shared" ca="1" si="653"/>
        <v>7054.9011800566514</v>
      </c>
      <c r="DJ324" s="160">
        <f t="shared" ca="1" si="653"/>
        <v>7055.2090749639156</v>
      </c>
      <c r="DK324" s="160">
        <f t="shared" ca="1" si="653"/>
        <v>7055.517729223081</v>
      </c>
      <c r="DL324" s="160">
        <f t="shared" ca="1" si="653"/>
        <v>7055.8271447069164</v>
      </c>
      <c r="DM324" s="160">
        <f t="shared" ca="1" si="653"/>
        <v>7056.1373232928072</v>
      </c>
      <c r="DN324" s="160">
        <f t="shared" ca="1" si="653"/>
        <v>7056.4482668627679</v>
      </c>
      <c r="DO324" s="160">
        <f t="shared" ca="1" si="653"/>
        <v>7056.7599773034563</v>
      </c>
      <c r="DP324" s="160">
        <f t="shared" ca="1" si="653"/>
        <v>7057.0724565061819</v>
      </c>
      <c r="DQ324" s="160">
        <f t="shared" ca="1" si="653"/>
        <v>7057.3857063669202</v>
      </c>
      <c r="DR324" s="160">
        <f t="shared" ca="1" si="653"/>
        <v>7057.6997287863205</v>
      </c>
      <c r="DS324" s="160">
        <f t="shared" ca="1" si="653"/>
        <v>7238.3510550853907</v>
      </c>
      <c r="DT324" s="160">
        <f t="shared" ca="1" si="653"/>
        <v>7323.4273693116284</v>
      </c>
      <c r="DU324" s="160">
        <f t="shared" ca="1" si="653"/>
        <v>7325.8363569732091</v>
      </c>
      <c r="DV324" s="160">
        <f t="shared" ca="1" si="653"/>
        <v>7326.1534887276903</v>
      </c>
      <c r="DW324" s="160">
        <f t="shared" ca="1" si="653"/>
        <v>7326.4714026146312</v>
      </c>
      <c r="DX324" s="160">
        <f t="shared" ca="1" si="653"/>
        <v>7326.7901005629819</v>
      </c>
      <c r="DY324" s="160">
        <f t="shared" ca="1" si="653"/>
        <v>7256.280331055551</v>
      </c>
      <c r="DZ324" s="160">
        <f t="shared" ca="1" si="653"/>
        <v>7256.5972154582214</v>
      </c>
      <c r="EA324" s="160">
        <f t="shared" ca="1" si="653"/>
        <v>7256.9148813833162</v>
      </c>
      <c r="EB324" s="160">
        <f t="shared" ca="1" si="653"/>
        <v>7257.2333307582794</v>
      </c>
      <c r="EC324" s="160">
        <f t="shared" ref="EC324:GN324" ca="1" si="654">SUM(EC319:EC323)</f>
        <v>7257.5525655153097</v>
      </c>
      <c r="ED324" s="160">
        <f t="shared" ca="1" si="654"/>
        <v>7257.8725875913715</v>
      </c>
      <c r="EE324" s="160">
        <f t="shared" ca="1" si="654"/>
        <v>7443.903238224264</v>
      </c>
      <c r="EF324" s="160">
        <f t="shared" si="654"/>
        <v>6436.3839388093074</v>
      </c>
      <c r="EG324" s="160">
        <f t="shared" si="654"/>
        <v>6436.6983764286779</v>
      </c>
      <c r="EH324" s="160">
        <f t="shared" si="654"/>
        <v>6437.0135895360445</v>
      </c>
      <c r="EI324" s="160">
        <f t="shared" si="654"/>
        <v>6437.3295800439691</v>
      </c>
      <c r="EJ324" s="160">
        <f t="shared" si="654"/>
        <v>6437.6463498697321</v>
      </c>
      <c r="EK324" s="160">
        <f t="shared" si="654"/>
        <v>6437.9639009353414</v>
      </c>
      <c r="EL324" s="160">
        <f t="shared" si="654"/>
        <v>6438.282235167545</v>
      </c>
      <c r="EM324" s="160">
        <f t="shared" si="654"/>
        <v>6438.6013544978432</v>
      </c>
      <c r="EN324" s="160">
        <f t="shared" si="654"/>
        <v>6438.9212608624985</v>
      </c>
      <c r="EO324" s="160">
        <f t="shared" si="654"/>
        <v>6439.2419562025516</v>
      </c>
      <c r="EP324" s="160">
        <f t="shared" si="654"/>
        <v>6439.5634424638283</v>
      </c>
      <c r="EQ324" s="160">
        <f t="shared" si="654"/>
        <v>6627.6224403139558</v>
      </c>
      <c r="ER324" s="160">
        <f t="shared" si="654"/>
        <v>6629.475456973586</v>
      </c>
      <c r="ES324" s="160">
        <f t="shared" si="654"/>
        <v>6629.7993277215382</v>
      </c>
      <c r="ET324" s="160">
        <f t="shared" si="654"/>
        <v>6630.1239972221256</v>
      </c>
      <c r="EU324" s="160">
        <f t="shared" si="654"/>
        <v>6630.4494674452881</v>
      </c>
      <c r="EV324" s="160">
        <f t="shared" si="654"/>
        <v>6630.7757403658243</v>
      </c>
      <c r="EW324" s="160">
        <f t="shared" si="654"/>
        <v>6631.1028179634022</v>
      </c>
      <c r="EX324" s="160">
        <f t="shared" si="654"/>
        <v>6631.4307022225712</v>
      </c>
      <c r="EY324" s="160">
        <f t="shared" si="654"/>
        <v>6631.7593951327781</v>
      </c>
      <c r="EZ324" s="160">
        <f t="shared" si="654"/>
        <v>6632.0888986883738</v>
      </c>
      <c r="FA324" s="160">
        <f t="shared" si="654"/>
        <v>6632.4192148886286</v>
      </c>
      <c r="FB324" s="160">
        <f t="shared" si="654"/>
        <v>6632.7503457377425</v>
      </c>
      <c r="FC324" s="160">
        <f t="shared" si="654"/>
        <v>6826.4511135233752</v>
      </c>
      <c r="FD324" s="160">
        <f t="shared" si="654"/>
        <v>6828.3597206827953</v>
      </c>
      <c r="FE324" s="160">
        <f t="shared" si="654"/>
        <v>6828.6933075531852</v>
      </c>
      <c r="FF324" s="160">
        <f t="shared" si="654"/>
        <v>6829.0277171387906</v>
      </c>
      <c r="FG324" s="160">
        <f t="shared" si="654"/>
        <v>6829.3629514686481</v>
      </c>
      <c r="FH324" s="160">
        <f t="shared" si="654"/>
        <v>6829.6990125768007</v>
      </c>
      <c r="FI324" s="160">
        <f t="shared" si="654"/>
        <v>6830.0359025023054</v>
      </c>
      <c r="FJ324" s="160">
        <f t="shared" si="654"/>
        <v>6830.3736232892497</v>
      </c>
      <c r="FK324" s="160">
        <f t="shared" si="654"/>
        <v>6830.7121769867626</v>
      </c>
      <c r="FL324" s="160">
        <f t="shared" si="654"/>
        <v>6831.0515656490261</v>
      </c>
      <c r="FM324" s="160">
        <f t="shared" si="654"/>
        <v>6831.3917913352889</v>
      </c>
      <c r="FN324" s="160">
        <f t="shared" si="654"/>
        <v>6831.7328561098766</v>
      </c>
      <c r="FO324" s="160">
        <f t="shared" si="654"/>
        <v>7031.2446469290753</v>
      </c>
      <c r="FP324" s="160">
        <f t="shared" si="654"/>
        <v>7033.2105123032779</v>
      </c>
      <c r="FQ324" s="160">
        <f t="shared" si="654"/>
        <v>7033.5541067797803</v>
      </c>
      <c r="FR324" s="160">
        <f t="shared" si="654"/>
        <v>7033.8985486529537</v>
      </c>
      <c r="FS324" s="160">
        <f t="shared" si="654"/>
        <v>7034.2438400127066</v>
      </c>
      <c r="FT324" s="160">
        <f t="shared" si="654"/>
        <v>7034.5899829541031</v>
      </c>
      <c r="FU324" s="160">
        <f t="shared" si="654"/>
        <v>7034.9369795773737</v>
      </c>
      <c r="FV324" s="160">
        <f t="shared" si="654"/>
        <v>7035.2848319879258</v>
      </c>
      <c r="FW324" s="160">
        <f t="shared" si="654"/>
        <v>7035.6335422963648</v>
      </c>
      <c r="FX324" s="160">
        <f t="shared" si="654"/>
        <v>7035.9831126184963</v>
      </c>
      <c r="FY324" s="160">
        <f t="shared" si="654"/>
        <v>7036.3335450753457</v>
      </c>
      <c r="FZ324" s="160">
        <f t="shared" si="654"/>
        <v>-60884.174416208974</v>
      </c>
      <c r="GA324" s="160">
        <f t="shared" si="654"/>
        <v>7037.0370049034691</v>
      </c>
      <c r="GB324" s="160">
        <f t="shared" si="654"/>
        <v>7039.0618462388975</v>
      </c>
      <c r="GC324" s="160">
        <f t="shared" si="654"/>
        <v>7244.560729983169</v>
      </c>
      <c r="GD324" s="160">
        <f t="shared" si="654"/>
        <v>7244.9155051125372</v>
      </c>
      <c r="GE324" s="160">
        <f t="shared" si="654"/>
        <v>7245.2711552130841</v>
      </c>
      <c r="GF324" s="160">
        <f t="shared" si="654"/>
        <v>7245.6276824427223</v>
      </c>
      <c r="GG324" s="160">
        <f t="shared" si="654"/>
        <v>7245.9850889646905</v>
      </c>
      <c r="GH324" s="160">
        <f t="shared" si="654"/>
        <v>7246.3433769475596</v>
      </c>
      <c r="GI324" s="160">
        <f t="shared" si="654"/>
        <v>7246.7025485652512</v>
      </c>
      <c r="GJ324" s="160">
        <f t="shared" si="654"/>
        <v>7247.0626059970464</v>
      </c>
      <c r="GK324" s="160">
        <f t="shared" si="654"/>
        <v>7247.4235514276024</v>
      </c>
      <c r="GL324" s="160">
        <f t="shared" si="654"/>
        <v>7247.7853870469626</v>
      </c>
      <c r="GM324" s="160">
        <f t="shared" si="654"/>
        <v>7248.1481150505733</v>
      </c>
      <c r="GN324" s="160">
        <f t="shared" si="654"/>
        <v>7250.2337016260644</v>
      </c>
      <c r="GO324" s="160">
        <f t="shared" ref="GO324:IZ324" si="655">SUM(GO319:GO323)</f>
        <v>7461.8975518826628</v>
      </c>
      <c r="GP324" s="160">
        <f t="shared" si="655"/>
        <v>7462.2629702659124</v>
      </c>
      <c r="GQ324" s="160">
        <f t="shared" si="655"/>
        <v>7462.6292898694746</v>
      </c>
      <c r="GR324" s="160">
        <f t="shared" si="655"/>
        <v>7462.9965129160028</v>
      </c>
      <c r="GS324" s="160">
        <f t="shared" si="655"/>
        <v>7463.3646416336296</v>
      </c>
      <c r="GT324" s="160">
        <f t="shared" si="655"/>
        <v>7463.7336782559851</v>
      </c>
      <c r="GU324" s="160">
        <f t="shared" si="655"/>
        <v>7464.1036250222078</v>
      </c>
      <c r="GV324" s="160">
        <f t="shared" si="655"/>
        <v>7464.4744841769561</v>
      </c>
      <c r="GW324" s="160">
        <f t="shared" si="655"/>
        <v>7464.8462579704292</v>
      </c>
      <c r="GX324" s="160">
        <f t="shared" si="655"/>
        <v>7465.2189486583702</v>
      </c>
      <c r="GY324" s="160">
        <f t="shared" si="655"/>
        <v>7465.5925585020896</v>
      </c>
      <c r="GZ324" s="160">
        <f t="shared" si="655"/>
        <v>7467.7407126748449</v>
      </c>
      <c r="HA324" s="160">
        <f t="shared" si="655"/>
        <v>7685.754478439143</v>
      </c>
      <c r="HB324" s="160">
        <f t="shared" si="655"/>
        <v>7686.1308593738895</v>
      </c>
      <c r="HC324" s="160">
        <f t="shared" si="655"/>
        <v>7686.5081685655596</v>
      </c>
      <c r="HD324" s="160">
        <f t="shared" si="655"/>
        <v>7686.8864083034823</v>
      </c>
      <c r="HE324" s="160">
        <f t="shared" si="655"/>
        <v>7687.2655808826385</v>
      </c>
      <c r="HF324" s="160">
        <f t="shared" si="655"/>
        <v>7687.6456886036649</v>
      </c>
      <c r="HG324" s="160">
        <f t="shared" si="655"/>
        <v>7688.0267337728737</v>
      </c>
      <c r="HH324" s="160">
        <f t="shared" si="655"/>
        <v>7688.4087187022651</v>
      </c>
      <c r="HI324" s="160">
        <f t="shared" si="655"/>
        <v>7688.7916457095416</v>
      </c>
      <c r="HJ324" s="160">
        <f t="shared" si="655"/>
        <v>7689.1755171181212</v>
      </c>
      <c r="HK324" s="160">
        <f t="shared" si="655"/>
        <v>7689.5603352571525</v>
      </c>
      <c r="HL324" s="160">
        <f t="shared" si="655"/>
        <v>7691.7729340550904</v>
      </c>
      <c r="HM324" s="160">
        <f t="shared" si="655"/>
        <v>7916.3271127923181</v>
      </c>
      <c r="HN324" s="160">
        <f t="shared" si="655"/>
        <v>7916.7147851551072</v>
      </c>
      <c r="HO324" s="160">
        <f t="shared" si="655"/>
        <v>7917.1034136225271</v>
      </c>
      <c r="HP324" s="160">
        <f t="shared" si="655"/>
        <v>7917.4930005525885</v>
      </c>
      <c r="HQ324" s="160">
        <f t="shared" si="655"/>
        <v>7917.8835483091189</v>
      </c>
      <c r="HR324" s="160">
        <f t="shared" si="655"/>
        <v>7918.2750592617758</v>
      </c>
      <c r="HS324" s="160">
        <f t="shared" si="655"/>
        <v>7918.6675357860613</v>
      </c>
      <c r="HT324" s="160">
        <f t="shared" si="655"/>
        <v>7919.0609802633344</v>
      </c>
      <c r="HU324" s="160">
        <f t="shared" si="655"/>
        <v>7919.4553950808295</v>
      </c>
      <c r="HV324" s="160">
        <f t="shared" si="655"/>
        <v>7919.8507826316654</v>
      </c>
      <c r="HW324" s="160">
        <f t="shared" si="655"/>
        <v>7920.2471453148673</v>
      </c>
      <c r="HX324" s="160">
        <f t="shared" si="655"/>
        <v>7922.5261220767443</v>
      </c>
      <c r="HY324" s="160">
        <f t="shared" si="655"/>
        <v>8153.8169261760868</v>
      </c>
      <c r="HZ324" s="160">
        <f t="shared" si="655"/>
        <v>8154.2162287097599</v>
      </c>
      <c r="IA324" s="160">
        <f t="shared" si="655"/>
        <v>8154.6165160312021</v>
      </c>
      <c r="IB324" s="160">
        <f t="shared" si="655"/>
        <v>8155.0177905691653</v>
      </c>
      <c r="IC324" s="160">
        <f t="shared" si="655"/>
        <v>8155.4200547583914</v>
      </c>
      <c r="ID324" s="160">
        <f t="shared" si="655"/>
        <v>8155.8233110396286</v>
      </c>
      <c r="IE324" s="160">
        <f t="shared" si="655"/>
        <v>8156.2275618596423</v>
      </c>
      <c r="IF324" s="160">
        <f t="shared" si="655"/>
        <v>8156.6328096712332</v>
      </c>
      <c r="IG324" s="160">
        <f t="shared" si="655"/>
        <v>8157.0390569332531</v>
      </c>
      <c r="IH324" s="160">
        <f t="shared" si="655"/>
        <v>8157.4463061106153</v>
      </c>
      <c r="II324" s="160">
        <f t="shared" si="655"/>
        <v>8157.8545596743134</v>
      </c>
      <c r="IJ324" s="160">
        <f t="shared" si="655"/>
        <v>8160.2019057390462</v>
      </c>
      <c r="IK324" s="160">
        <f t="shared" si="655"/>
        <v>8398.4314339613702</v>
      </c>
      <c r="IL324" s="160">
        <f t="shared" si="655"/>
        <v>8398.8427155710524</v>
      </c>
      <c r="IM324" s="160">
        <f t="shared" si="655"/>
        <v>8399.2550115121376</v>
      </c>
      <c r="IN324" s="160">
        <f t="shared" si="655"/>
        <v>8399.66832428624</v>
      </c>
      <c r="IO324" s="160">
        <f t="shared" si="655"/>
        <v>8400.0826564011422</v>
      </c>
      <c r="IP324" s="160">
        <f t="shared" si="655"/>
        <v>8400.4980103708167</v>
      </c>
      <c r="IQ324" s="160">
        <f t="shared" si="655"/>
        <v>8400.9143887154314</v>
      </c>
      <c r="IR324" s="160">
        <f t="shared" si="655"/>
        <v>8401.3317939613698</v>
      </c>
      <c r="IS324" s="160">
        <f t="shared" si="655"/>
        <v>8401.7502286412509</v>
      </c>
      <c r="IT324" s="160">
        <f t="shared" si="655"/>
        <v>8402.1696952939328</v>
      </c>
      <c r="IU324" s="160">
        <f t="shared" si="655"/>
        <v>8402.5901964645418</v>
      </c>
      <c r="IV324" s="160">
        <f t="shared" si="655"/>
        <v>8405.007962911217</v>
      </c>
      <c r="IW324" s="160">
        <f t="shared" si="655"/>
        <v>8650.3843769802097</v>
      </c>
      <c r="IX324" s="160">
        <f t="shared" si="655"/>
        <v>8650.8079970381823</v>
      </c>
      <c r="IY324" s="160">
        <f t="shared" si="655"/>
        <v>8651.2326618575007</v>
      </c>
      <c r="IZ324" s="160">
        <f t="shared" si="655"/>
        <v>8651.6583740148253</v>
      </c>
      <c r="JA324" s="160">
        <f t="shared" ref="JA324:LL324" si="656">SUM(JA319:JA323)</f>
        <v>8652.0851360931756</v>
      </c>
      <c r="JB324" s="160">
        <f t="shared" si="656"/>
        <v>8652.5129506819394</v>
      </c>
      <c r="JC324" s="160">
        <f t="shared" si="656"/>
        <v>8652.9418203768928</v>
      </c>
      <c r="JD324" s="160">
        <f t="shared" si="656"/>
        <v>8653.3717477802093</v>
      </c>
      <c r="JE324" s="160">
        <f t="shared" si="656"/>
        <v>8653.802735500487</v>
      </c>
      <c r="JF324" s="160">
        <f t="shared" si="656"/>
        <v>8654.2347861527505</v>
      </c>
      <c r="JG324" s="160">
        <f t="shared" si="656"/>
        <v>8654.6679023584766</v>
      </c>
      <c r="JH324" s="160">
        <f t="shared" si="656"/>
        <v>8657.1582017985529</v>
      </c>
      <c r="JI324" s="160">
        <f t="shared" si="656"/>
        <v>8909.8959082896181</v>
      </c>
      <c r="JJ324" s="160">
        <f t="shared" si="656"/>
        <v>8910.3322369493308</v>
      </c>
      <c r="JK324" s="160">
        <f t="shared" si="656"/>
        <v>8910.7696417132283</v>
      </c>
      <c r="JL324" s="160">
        <f t="shared" si="656"/>
        <v>8911.2081252352727</v>
      </c>
      <c r="JM324" s="160">
        <f t="shared" si="656"/>
        <v>8911.6476901759725</v>
      </c>
      <c r="JN324" s="160">
        <f t="shared" si="656"/>
        <v>8912.0883392024007</v>
      </c>
      <c r="JO324" s="160">
        <f t="shared" si="656"/>
        <v>8912.5300749882008</v>
      </c>
      <c r="JP324" s="160">
        <f t="shared" si="656"/>
        <v>8912.9729002136191</v>
      </c>
      <c r="JQ324" s="160">
        <f t="shared" si="656"/>
        <v>8913.4168175655032</v>
      </c>
      <c r="JR324" s="160">
        <f t="shared" si="656"/>
        <v>8913.8618297373341</v>
      </c>
      <c r="JS324" s="160">
        <f t="shared" si="656"/>
        <v>8914.3079394292326</v>
      </c>
      <c r="JT324" s="160">
        <f t="shared" si="656"/>
        <v>8916.8729478525111</v>
      </c>
      <c r="JU324" s="160">
        <f t="shared" si="656"/>
        <v>9177.1927855383055</v>
      </c>
      <c r="JV324" s="160">
        <f t="shared" si="656"/>
        <v>9177.6422040578109</v>
      </c>
      <c r="JW324" s="160">
        <f t="shared" si="656"/>
        <v>9178.0927309646249</v>
      </c>
      <c r="JX324" s="160">
        <f t="shared" si="656"/>
        <v>9178.5443689923304</v>
      </c>
      <c r="JY324" s="160">
        <f t="shared" si="656"/>
        <v>9178.9971208812531</v>
      </c>
      <c r="JZ324" s="160">
        <f t="shared" si="656"/>
        <v>9179.4509893784725</v>
      </c>
      <c r="KA324" s="160">
        <f t="shared" si="656"/>
        <v>9179.9059772378478</v>
      </c>
      <c r="KB324" s="160">
        <f t="shared" si="656"/>
        <v>9180.3620872200281</v>
      </c>
      <c r="KC324" s="160">
        <f t="shared" si="656"/>
        <v>9180.8193220924695</v>
      </c>
      <c r="KD324" s="160">
        <f t="shared" si="656"/>
        <v>9181.2776846294546</v>
      </c>
      <c r="KE324" s="160">
        <f t="shared" si="656"/>
        <v>9181.7371776121108</v>
      </c>
      <c r="KF324" s="160">
        <f t="shared" si="656"/>
        <v>9184.3791362880875</v>
      </c>
      <c r="KG324" s="160">
        <f t="shared" si="656"/>
        <v>9452.5085691044551</v>
      </c>
      <c r="KH324" s="160">
        <f t="shared" si="656"/>
        <v>9452.9714701795456</v>
      </c>
      <c r="KI324" s="160">
        <f t="shared" si="656"/>
        <v>9453.435512893564</v>
      </c>
      <c r="KJ324" s="160">
        <f t="shared" si="656"/>
        <v>9453.9007000621004</v>
      </c>
      <c r="KK324" s="160">
        <f t="shared" si="656"/>
        <v>9454.3670345076898</v>
      </c>
      <c r="KL324" s="160">
        <f t="shared" si="656"/>
        <v>9454.8345190598266</v>
      </c>
      <c r="KM324" s="160">
        <f t="shared" si="656"/>
        <v>9455.3031565549827</v>
      </c>
      <c r="KN324" s="160">
        <f t="shared" si="656"/>
        <v>9455.772949836628</v>
      </c>
      <c r="KO324" s="160">
        <f t="shared" si="656"/>
        <v>9456.2439017552424</v>
      </c>
      <c r="KP324" s="160">
        <f t="shared" si="656"/>
        <v>9456.7160151683383</v>
      </c>
      <c r="KQ324" s="160">
        <f t="shared" si="656"/>
        <v>0</v>
      </c>
      <c r="KR324" s="160">
        <f t="shared" si="656"/>
        <v>0</v>
      </c>
      <c r="KS324" s="160">
        <f t="shared" si="656"/>
        <v>0</v>
      </c>
      <c r="KT324" s="160">
        <f t="shared" si="656"/>
        <v>0</v>
      </c>
      <c r="KU324" s="160">
        <f t="shared" si="656"/>
        <v>0</v>
      </c>
      <c r="KV324" s="160">
        <f t="shared" si="656"/>
        <v>0</v>
      </c>
      <c r="KW324" s="160">
        <f t="shared" si="656"/>
        <v>0</v>
      </c>
      <c r="KX324" s="160">
        <f t="shared" si="656"/>
        <v>0</v>
      </c>
      <c r="KY324" s="160">
        <f t="shared" si="656"/>
        <v>0</v>
      </c>
      <c r="KZ324" s="160">
        <f t="shared" si="656"/>
        <v>0</v>
      </c>
      <c r="LA324" s="160">
        <f t="shared" si="656"/>
        <v>0</v>
      </c>
      <c r="LB324" s="160">
        <f t="shared" si="656"/>
        <v>0</v>
      </c>
      <c r="LC324" s="160">
        <f t="shared" si="656"/>
        <v>0</v>
      </c>
      <c r="LD324" s="160">
        <f t="shared" si="656"/>
        <v>0</v>
      </c>
      <c r="LE324" s="160">
        <f t="shared" si="656"/>
        <v>0</v>
      </c>
      <c r="LF324" s="160">
        <f t="shared" si="656"/>
        <v>0</v>
      </c>
      <c r="LG324" s="160">
        <f t="shared" si="656"/>
        <v>0</v>
      </c>
      <c r="LH324" s="160">
        <f t="shared" si="656"/>
        <v>0</v>
      </c>
      <c r="LI324" s="160">
        <f t="shared" si="656"/>
        <v>0</v>
      </c>
      <c r="LJ324" s="160">
        <f t="shared" si="656"/>
        <v>0</v>
      </c>
      <c r="LK324" s="160">
        <f t="shared" si="656"/>
        <v>0</v>
      </c>
      <c r="LL324" s="160">
        <f t="shared" si="656"/>
        <v>0</v>
      </c>
      <c r="LM324" s="160">
        <f t="shared" ref="LM324:NK324" si="657">SUM(LM319:LM323)</f>
        <v>0</v>
      </c>
      <c r="LN324" s="160">
        <f t="shared" si="657"/>
        <v>0</v>
      </c>
      <c r="LO324" s="160">
        <f t="shared" si="657"/>
        <v>0</v>
      </c>
      <c r="LP324" s="160">
        <f t="shared" si="657"/>
        <v>0</v>
      </c>
      <c r="LQ324" s="160">
        <f t="shared" si="657"/>
        <v>0</v>
      </c>
      <c r="LR324" s="160">
        <f t="shared" si="657"/>
        <v>0</v>
      </c>
      <c r="LS324" s="160">
        <f t="shared" si="657"/>
        <v>0</v>
      </c>
      <c r="LT324" s="160">
        <f t="shared" si="657"/>
        <v>0</v>
      </c>
      <c r="LU324" s="160">
        <f t="shared" si="657"/>
        <v>0</v>
      </c>
      <c r="LV324" s="160">
        <f t="shared" si="657"/>
        <v>0</v>
      </c>
      <c r="LW324" s="160">
        <f t="shared" si="657"/>
        <v>0</v>
      </c>
      <c r="LX324" s="160">
        <f t="shared" si="657"/>
        <v>0</v>
      </c>
      <c r="LY324" s="160">
        <f t="shared" si="657"/>
        <v>0</v>
      </c>
      <c r="LZ324" s="160">
        <f t="shared" si="657"/>
        <v>0</v>
      </c>
      <c r="MA324" s="160">
        <f t="shared" si="657"/>
        <v>0</v>
      </c>
      <c r="MB324" s="160">
        <f t="shared" si="657"/>
        <v>0</v>
      </c>
      <c r="MC324" s="160">
        <f t="shared" si="657"/>
        <v>0</v>
      </c>
      <c r="MD324" s="160">
        <f t="shared" si="657"/>
        <v>0</v>
      </c>
      <c r="ME324" s="160">
        <f t="shared" si="657"/>
        <v>0</v>
      </c>
      <c r="MF324" s="160">
        <f t="shared" si="657"/>
        <v>0</v>
      </c>
      <c r="MG324" s="160">
        <f t="shared" si="657"/>
        <v>0</v>
      </c>
      <c r="MH324" s="160">
        <f t="shared" si="657"/>
        <v>0</v>
      </c>
      <c r="MI324" s="160">
        <f t="shared" si="657"/>
        <v>0</v>
      </c>
      <c r="MJ324" s="160">
        <f t="shared" si="657"/>
        <v>0</v>
      </c>
      <c r="MK324" s="160">
        <f t="shared" si="657"/>
        <v>0</v>
      </c>
      <c r="ML324" s="160">
        <f t="shared" si="657"/>
        <v>0</v>
      </c>
      <c r="MM324" s="160">
        <f t="shared" si="657"/>
        <v>0</v>
      </c>
      <c r="MN324" s="160">
        <f t="shared" si="657"/>
        <v>0</v>
      </c>
      <c r="MO324" s="160">
        <f t="shared" si="657"/>
        <v>0</v>
      </c>
      <c r="MP324" s="160">
        <f t="shared" si="657"/>
        <v>0</v>
      </c>
      <c r="MQ324" s="160">
        <f t="shared" si="657"/>
        <v>0</v>
      </c>
      <c r="MR324" s="160">
        <f t="shared" si="657"/>
        <v>0</v>
      </c>
      <c r="MS324" s="160">
        <f t="shared" si="657"/>
        <v>0</v>
      </c>
      <c r="MT324" s="160">
        <f t="shared" si="657"/>
        <v>0</v>
      </c>
      <c r="MU324" s="160">
        <f t="shared" si="657"/>
        <v>0</v>
      </c>
      <c r="MV324" s="160">
        <f t="shared" si="657"/>
        <v>0</v>
      </c>
      <c r="MW324" s="160">
        <f t="shared" si="657"/>
        <v>0</v>
      </c>
      <c r="MX324" s="160">
        <f t="shared" si="657"/>
        <v>0</v>
      </c>
      <c r="MY324" s="160">
        <f t="shared" si="657"/>
        <v>0</v>
      </c>
      <c r="MZ324" s="160">
        <f t="shared" si="657"/>
        <v>0</v>
      </c>
      <c r="NA324" s="160">
        <f t="shared" si="657"/>
        <v>0</v>
      </c>
      <c r="NB324" s="160">
        <f t="shared" si="657"/>
        <v>0</v>
      </c>
      <c r="NC324" s="160">
        <f t="shared" si="657"/>
        <v>0</v>
      </c>
      <c r="ND324" s="160">
        <f t="shared" si="657"/>
        <v>0</v>
      </c>
      <c r="NE324" s="160">
        <f t="shared" si="657"/>
        <v>0</v>
      </c>
      <c r="NF324" s="160">
        <f t="shared" si="657"/>
        <v>0</v>
      </c>
      <c r="NG324" s="160">
        <f t="shared" si="657"/>
        <v>0</v>
      </c>
      <c r="NH324" s="160">
        <f t="shared" si="657"/>
        <v>0</v>
      </c>
      <c r="NI324" s="160">
        <f t="shared" si="657"/>
        <v>0</v>
      </c>
      <c r="NJ324" s="160">
        <f t="shared" si="657"/>
        <v>0</v>
      </c>
      <c r="NK324" s="161">
        <f t="shared" si="657"/>
        <v>0</v>
      </c>
    </row>
    <row r="325" spans="1:375" x14ac:dyDescent="0.25">
      <c r="C325" s="153"/>
      <c r="D325" s="154"/>
      <c r="E325" s="154"/>
      <c r="F325" s="154"/>
      <c r="G325" s="154"/>
      <c r="H325" s="154"/>
      <c r="I325" s="154"/>
      <c r="J325" s="154"/>
      <c r="K325" s="154"/>
      <c r="L325" s="154"/>
      <c r="M325" s="154"/>
      <c r="N325" s="154"/>
      <c r="O325" s="154"/>
      <c r="P325" s="154"/>
      <c r="Q325" s="154"/>
      <c r="R325" s="154"/>
      <c r="S325" s="154"/>
      <c r="T325" s="154"/>
      <c r="U325" s="154"/>
      <c r="V325" s="154"/>
      <c r="W325" s="154"/>
      <c r="X325" s="154"/>
      <c r="Y325" s="154"/>
      <c r="Z325" s="154"/>
      <c r="AA325" s="154"/>
      <c r="AB325" s="154"/>
      <c r="AC325" s="154"/>
      <c r="AD325" s="154"/>
      <c r="AE325" s="154"/>
      <c r="AF325" s="154"/>
      <c r="AG325" s="154"/>
      <c r="AH325" s="154"/>
      <c r="AI325" s="154"/>
      <c r="AJ325" s="154"/>
      <c r="AK325" s="154"/>
      <c r="AL325" s="154"/>
      <c r="AM325" s="154"/>
      <c r="AN325" s="154"/>
      <c r="AO325" s="154"/>
      <c r="AP325" s="154"/>
      <c r="AQ325" s="154"/>
      <c r="AR325" s="154"/>
      <c r="AS325" s="154"/>
      <c r="AT325" s="154"/>
      <c r="AU325" s="154"/>
      <c r="AV325" s="154"/>
      <c r="AW325" s="154"/>
      <c r="AX325" s="154"/>
      <c r="AY325" s="154"/>
      <c r="AZ325" s="154"/>
      <c r="BA325" s="154"/>
      <c r="BB325" s="154"/>
      <c r="BC325" s="154"/>
      <c r="BD325" s="154"/>
      <c r="BE325" s="154"/>
      <c r="BF325" s="154"/>
      <c r="BG325" s="154"/>
      <c r="BH325" s="154"/>
      <c r="BI325" s="154"/>
      <c r="BJ325" s="154"/>
      <c r="BK325" s="154"/>
      <c r="BL325" s="154"/>
      <c r="BM325" s="154"/>
      <c r="BN325" s="154"/>
      <c r="BO325" s="154"/>
      <c r="BP325" s="154"/>
      <c r="BQ325" s="154"/>
      <c r="BR325" s="154"/>
      <c r="BS325" s="154"/>
      <c r="BT325" s="154"/>
      <c r="BU325" s="154"/>
      <c r="BV325" s="154"/>
      <c r="BW325" s="154"/>
      <c r="BX325" s="154"/>
      <c r="BY325" s="154"/>
      <c r="BZ325" s="154"/>
      <c r="CA325" s="154"/>
      <c r="CB325" s="154"/>
      <c r="CC325" s="154"/>
      <c r="CD325" s="154"/>
      <c r="CE325" s="154"/>
      <c r="CF325" s="154"/>
      <c r="CG325" s="154"/>
      <c r="CH325" s="154"/>
      <c r="CI325" s="154"/>
      <c r="CJ325" s="154"/>
      <c r="CK325" s="154"/>
      <c r="CL325" s="154"/>
      <c r="CM325" s="154"/>
      <c r="CN325" s="154"/>
      <c r="CO325" s="154"/>
      <c r="CP325" s="154"/>
      <c r="CQ325" s="154"/>
      <c r="CR325" s="154"/>
      <c r="CS325" s="154"/>
      <c r="CT325" s="154"/>
      <c r="CU325" s="154"/>
      <c r="CV325" s="154"/>
      <c r="CW325" s="154"/>
      <c r="CX325" s="154"/>
      <c r="CY325" s="154"/>
      <c r="CZ325" s="154"/>
      <c r="DA325" s="154"/>
      <c r="DB325" s="154"/>
      <c r="DC325" s="154"/>
      <c r="DD325" s="154"/>
      <c r="DE325" s="154"/>
      <c r="DF325" s="154"/>
      <c r="DG325" s="154"/>
      <c r="DH325" s="154"/>
      <c r="DI325" s="154"/>
      <c r="DJ325" s="154"/>
      <c r="DK325" s="154"/>
      <c r="DL325" s="154"/>
      <c r="DM325" s="154"/>
      <c r="DN325" s="154"/>
      <c r="DO325" s="154"/>
      <c r="DP325" s="154"/>
      <c r="DQ325" s="154"/>
      <c r="DR325" s="154"/>
      <c r="DS325" s="154"/>
      <c r="DT325" s="154"/>
      <c r="DU325" s="154"/>
      <c r="DV325" s="154"/>
      <c r="DW325" s="154"/>
      <c r="DX325" s="154"/>
      <c r="DY325" s="154"/>
      <c r="DZ325" s="154"/>
      <c r="EA325" s="154"/>
      <c r="EB325" s="154"/>
      <c r="EC325" s="154"/>
      <c r="ED325" s="154"/>
      <c r="EE325" s="154"/>
      <c r="EF325" s="154"/>
      <c r="EG325" s="154"/>
      <c r="EH325" s="154"/>
      <c r="EI325" s="154"/>
      <c r="EJ325" s="154"/>
      <c r="EK325" s="154"/>
      <c r="EL325" s="154"/>
      <c r="EM325" s="154"/>
      <c r="EN325" s="154"/>
      <c r="EO325" s="154"/>
      <c r="EP325" s="154"/>
      <c r="EQ325" s="154"/>
      <c r="ER325" s="154"/>
      <c r="ES325" s="154"/>
      <c r="ET325" s="154"/>
      <c r="EU325" s="154"/>
      <c r="EV325" s="154"/>
      <c r="EW325" s="154"/>
      <c r="EX325" s="154"/>
      <c r="EY325" s="154"/>
      <c r="EZ325" s="154"/>
      <c r="FA325" s="154"/>
      <c r="FB325" s="154"/>
      <c r="FC325" s="154"/>
      <c r="FD325" s="154"/>
      <c r="FE325" s="154"/>
      <c r="FF325" s="154"/>
      <c r="FG325" s="154"/>
      <c r="FH325" s="154"/>
      <c r="FI325" s="154"/>
      <c r="FJ325" s="154"/>
      <c r="FK325" s="154"/>
      <c r="FL325" s="154"/>
      <c r="FM325" s="154"/>
      <c r="FN325" s="154"/>
      <c r="FO325" s="154"/>
      <c r="FP325" s="154"/>
      <c r="FQ325" s="154"/>
      <c r="FR325" s="154"/>
      <c r="FS325" s="154"/>
      <c r="FT325" s="154"/>
      <c r="FU325" s="154"/>
      <c r="FV325" s="154"/>
      <c r="FW325" s="154"/>
      <c r="FX325" s="154"/>
      <c r="FY325" s="154"/>
      <c r="FZ325" s="154"/>
      <c r="GA325" s="154"/>
      <c r="GB325" s="154"/>
      <c r="GC325" s="154"/>
      <c r="GD325" s="154"/>
      <c r="GE325" s="154"/>
      <c r="GF325" s="154"/>
      <c r="GG325" s="154"/>
      <c r="GH325" s="154"/>
      <c r="GI325" s="154"/>
      <c r="GJ325" s="154"/>
      <c r="GK325" s="154"/>
      <c r="GL325" s="154"/>
      <c r="GM325" s="154"/>
      <c r="GN325" s="154"/>
      <c r="GO325" s="154"/>
      <c r="GP325" s="154"/>
      <c r="GQ325" s="154"/>
      <c r="GR325" s="154"/>
      <c r="GS325" s="154"/>
      <c r="GT325" s="154"/>
      <c r="GU325" s="154"/>
      <c r="GV325" s="154"/>
      <c r="GW325" s="154"/>
      <c r="GX325" s="154"/>
      <c r="GY325" s="154"/>
      <c r="GZ325" s="154"/>
      <c r="HA325" s="154"/>
      <c r="HB325" s="154"/>
      <c r="HC325" s="154"/>
      <c r="HD325" s="154"/>
      <c r="HE325" s="154"/>
      <c r="HF325" s="154"/>
      <c r="HG325" s="154"/>
      <c r="HH325" s="154"/>
      <c r="HI325" s="154"/>
      <c r="HJ325" s="154"/>
      <c r="HK325" s="154"/>
      <c r="HL325" s="154"/>
      <c r="HM325" s="154"/>
      <c r="HN325" s="154"/>
      <c r="HO325" s="154"/>
      <c r="HP325" s="154"/>
      <c r="HQ325" s="154"/>
      <c r="HR325" s="154"/>
      <c r="HS325" s="154"/>
      <c r="HT325" s="154"/>
      <c r="HU325" s="154"/>
      <c r="HV325" s="154"/>
      <c r="HW325" s="154"/>
      <c r="HX325" s="154"/>
      <c r="HY325" s="154"/>
      <c r="HZ325" s="154"/>
      <c r="IA325" s="154"/>
      <c r="IB325" s="154"/>
      <c r="IC325" s="154"/>
      <c r="ID325" s="154"/>
      <c r="IE325" s="154"/>
      <c r="IF325" s="154"/>
      <c r="IG325" s="154"/>
      <c r="IH325" s="154"/>
      <c r="II325" s="154"/>
      <c r="IJ325" s="154"/>
      <c r="IK325" s="154"/>
      <c r="IL325" s="154"/>
      <c r="IM325" s="154"/>
      <c r="IN325" s="154"/>
      <c r="IO325" s="154"/>
      <c r="IP325" s="154"/>
      <c r="IQ325" s="154"/>
      <c r="IR325" s="154"/>
      <c r="IS325" s="154"/>
      <c r="IT325" s="154"/>
      <c r="IU325" s="154"/>
      <c r="IV325" s="154"/>
      <c r="IW325" s="154"/>
      <c r="IX325" s="154"/>
      <c r="IY325" s="154"/>
      <c r="IZ325" s="154"/>
      <c r="JA325" s="154"/>
      <c r="JB325" s="154"/>
      <c r="JC325" s="154"/>
      <c r="JD325" s="154"/>
      <c r="JE325" s="154"/>
      <c r="JF325" s="154"/>
      <c r="JG325" s="154"/>
      <c r="JH325" s="154"/>
      <c r="JI325" s="154"/>
      <c r="JJ325" s="154"/>
      <c r="JK325" s="154"/>
      <c r="JL325" s="154"/>
      <c r="JM325" s="154"/>
      <c r="JN325" s="154"/>
      <c r="JO325" s="154"/>
      <c r="JP325" s="154"/>
      <c r="JQ325" s="154"/>
      <c r="JR325" s="154"/>
      <c r="JS325" s="154"/>
      <c r="JT325" s="154"/>
      <c r="JU325" s="154"/>
      <c r="JV325" s="154"/>
      <c r="JW325" s="154"/>
      <c r="JX325" s="154"/>
      <c r="JY325" s="154"/>
      <c r="JZ325" s="154"/>
      <c r="KA325" s="154"/>
      <c r="KB325" s="154"/>
      <c r="KC325" s="154"/>
      <c r="KD325" s="154"/>
      <c r="KE325" s="154"/>
      <c r="KF325" s="154"/>
      <c r="KG325" s="154"/>
      <c r="KH325" s="154"/>
      <c r="KI325" s="154"/>
      <c r="KJ325" s="154"/>
      <c r="KK325" s="154"/>
      <c r="KL325" s="154"/>
      <c r="KM325" s="154"/>
      <c r="KN325" s="154"/>
      <c r="KO325" s="154"/>
      <c r="KP325" s="154"/>
      <c r="KQ325" s="154"/>
      <c r="KR325" s="154"/>
      <c r="KS325" s="154"/>
      <c r="KT325" s="154"/>
      <c r="KU325" s="154"/>
      <c r="KV325" s="154"/>
      <c r="KW325" s="154"/>
      <c r="KX325" s="154"/>
      <c r="KY325" s="154"/>
      <c r="KZ325" s="154"/>
      <c r="LA325" s="154"/>
      <c r="LB325" s="154"/>
      <c r="LC325" s="154"/>
      <c r="LD325" s="154"/>
      <c r="LE325" s="154"/>
      <c r="LF325" s="154"/>
      <c r="LG325" s="154"/>
      <c r="LH325" s="154"/>
      <c r="LI325" s="154"/>
      <c r="LJ325" s="154"/>
      <c r="LK325" s="154"/>
      <c r="LL325" s="154"/>
      <c r="LM325" s="154"/>
      <c r="LN325" s="154"/>
      <c r="LO325" s="154"/>
      <c r="LP325" s="154"/>
      <c r="LQ325" s="154"/>
      <c r="LR325" s="154"/>
      <c r="LS325" s="154"/>
      <c r="LT325" s="154"/>
      <c r="LU325" s="154"/>
      <c r="LV325" s="154"/>
      <c r="LW325" s="154"/>
      <c r="LX325" s="154"/>
      <c r="LY325" s="154"/>
      <c r="LZ325" s="154"/>
      <c r="MA325" s="154"/>
      <c r="MB325" s="154"/>
      <c r="MC325" s="154"/>
      <c r="MD325" s="154"/>
      <c r="ME325" s="154"/>
      <c r="MF325" s="154"/>
      <c r="MG325" s="154"/>
      <c r="MH325" s="154"/>
      <c r="MI325" s="154"/>
      <c r="MJ325" s="154"/>
      <c r="MK325" s="154"/>
      <c r="ML325" s="154"/>
      <c r="MM325" s="154"/>
      <c r="MN325" s="154"/>
      <c r="MO325" s="154"/>
      <c r="MP325" s="154"/>
      <c r="MQ325" s="154"/>
      <c r="MR325" s="154"/>
      <c r="MS325" s="154"/>
      <c r="MT325" s="154"/>
      <c r="MU325" s="154"/>
      <c r="MV325" s="154"/>
      <c r="MW325" s="154"/>
      <c r="MX325" s="154"/>
      <c r="MY325" s="154"/>
      <c r="MZ325" s="154"/>
      <c r="NA325" s="154"/>
      <c r="NB325" s="154"/>
      <c r="NC325" s="154"/>
      <c r="ND325" s="154"/>
      <c r="NE325" s="154"/>
      <c r="NF325" s="154"/>
      <c r="NG325" s="154"/>
      <c r="NH325" s="154"/>
      <c r="NI325" s="154"/>
      <c r="NJ325" s="154"/>
      <c r="NK325" s="154"/>
    </row>
    <row r="326" spans="1:375" x14ac:dyDescent="0.25">
      <c r="C326" s="153"/>
      <c r="D326" s="154"/>
      <c r="E326" s="154"/>
      <c r="F326" s="154"/>
      <c r="G326" s="154"/>
      <c r="H326" s="154"/>
      <c r="I326" s="154"/>
      <c r="J326" s="154"/>
      <c r="K326" s="154"/>
      <c r="L326" s="154"/>
      <c r="M326" s="154"/>
      <c r="N326" s="154"/>
      <c r="O326" s="154"/>
      <c r="P326" s="154"/>
      <c r="Q326" s="154"/>
      <c r="R326" s="154"/>
      <c r="S326" s="154"/>
      <c r="T326" s="154"/>
      <c r="U326" s="154"/>
      <c r="V326" s="154"/>
      <c r="W326" s="154"/>
      <c r="X326" s="154"/>
      <c r="Y326" s="154"/>
      <c r="Z326" s="154"/>
      <c r="AA326" s="154"/>
      <c r="AB326" s="154"/>
      <c r="AC326" s="154"/>
      <c r="AD326" s="154"/>
      <c r="AE326" s="154"/>
      <c r="AF326" s="154"/>
      <c r="AG326" s="154"/>
      <c r="AH326" s="154"/>
      <c r="AI326" s="154"/>
      <c r="AJ326" s="154"/>
      <c r="AK326" s="154"/>
      <c r="AL326" s="154"/>
      <c r="AM326" s="154"/>
      <c r="AN326" s="154"/>
      <c r="AO326" s="154"/>
      <c r="AP326" s="154"/>
      <c r="AQ326" s="154"/>
      <c r="AR326" s="154"/>
      <c r="AS326" s="154"/>
      <c r="AT326" s="154"/>
      <c r="AU326" s="154"/>
      <c r="AV326" s="154"/>
      <c r="AW326" s="154"/>
      <c r="AX326" s="154"/>
      <c r="AY326" s="154"/>
      <c r="AZ326" s="154"/>
      <c r="BA326" s="154"/>
      <c r="BB326" s="154"/>
      <c r="BC326" s="154"/>
      <c r="BD326" s="154"/>
      <c r="BE326" s="154"/>
      <c r="BF326" s="154"/>
      <c r="BG326" s="154"/>
      <c r="BH326" s="154"/>
      <c r="BI326" s="154"/>
      <c r="BJ326" s="154"/>
      <c r="BK326" s="154"/>
      <c r="BL326" s="154"/>
      <c r="BM326" s="154"/>
      <c r="BN326" s="154"/>
      <c r="BO326" s="154"/>
      <c r="BP326" s="154"/>
      <c r="BQ326" s="154"/>
      <c r="BR326" s="154"/>
      <c r="BS326" s="154"/>
      <c r="BT326" s="154"/>
      <c r="BU326" s="154"/>
      <c r="BV326" s="154"/>
      <c r="BW326" s="154"/>
      <c r="BX326" s="154"/>
      <c r="BY326" s="154"/>
      <c r="BZ326" s="154"/>
      <c r="CA326" s="154"/>
      <c r="CB326" s="154"/>
      <c r="CC326" s="154"/>
      <c r="CD326" s="154"/>
      <c r="CE326" s="154"/>
      <c r="CF326" s="154"/>
      <c r="CG326" s="154"/>
      <c r="CH326" s="154"/>
      <c r="CI326" s="154"/>
      <c r="CJ326" s="154"/>
      <c r="CK326" s="154"/>
      <c r="CL326" s="154"/>
      <c r="CM326" s="154"/>
      <c r="CN326" s="154"/>
      <c r="CO326" s="154"/>
      <c r="CP326" s="154"/>
      <c r="CQ326" s="154"/>
      <c r="CR326" s="154"/>
      <c r="CS326" s="154"/>
      <c r="CT326" s="154"/>
      <c r="CU326" s="154"/>
      <c r="CV326" s="154"/>
      <c r="CW326" s="154"/>
      <c r="CX326" s="154"/>
      <c r="CY326" s="154"/>
      <c r="CZ326" s="154"/>
      <c r="DA326" s="154"/>
      <c r="DB326" s="154"/>
      <c r="DC326" s="154"/>
      <c r="DD326" s="154"/>
      <c r="DE326" s="154"/>
      <c r="DF326" s="154"/>
      <c r="DG326" s="154"/>
      <c r="DH326" s="154"/>
      <c r="DI326" s="154"/>
      <c r="DJ326" s="154"/>
      <c r="DK326" s="154"/>
      <c r="DL326" s="154"/>
      <c r="DM326" s="154"/>
      <c r="DN326" s="154"/>
      <c r="DO326" s="154"/>
      <c r="DP326" s="154"/>
      <c r="DQ326" s="154"/>
      <c r="DR326" s="154"/>
      <c r="DS326" s="154"/>
      <c r="DT326" s="154"/>
      <c r="DU326" s="154"/>
      <c r="DV326" s="154"/>
      <c r="DW326" s="154"/>
      <c r="DX326" s="154"/>
      <c r="DY326" s="154"/>
      <c r="DZ326" s="154"/>
      <c r="EA326" s="154"/>
      <c r="EB326" s="154"/>
      <c r="EC326" s="154"/>
      <c r="ED326" s="154"/>
      <c r="EE326" s="154"/>
      <c r="EF326" s="154"/>
      <c r="EG326" s="154"/>
      <c r="EH326" s="154"/>
      <c r="EI326" s="154"/>
      <c r="EJ326" s="154"/>
      <c r="EK326" s="154"/>
      <c r="EL326" s="154"/>
      <c r="EM326" s="154"/>
      <c r="EN326" s="154"/>
      <c r="EO326" s="154"/>
      <c r="EP326" s="154"/>
      <c r="EQ326" s="154"/>
      <c r="ER326" s="154"/>
      <c r="ES326" s="154"/>
      <c r="ET326" s="154"/>
      <c r="EU326" s="154"/>
      <c r="EV326" s="154"/>
      <c r="EW326" s="154"/>
      <c r="EX326" s="154"/>
      <c r="EY326" s="154"/>
      <c r="EZ326" s="154"/>
      <c r="FA326" s="154"/>
      <c r="FB326" s="154"/>
      <c r="FC326" s="154"/>
      <c r="FD326" s="154"/>
      <c r="FE326" s="154"/>
      <c r="FF326" s="154"/>
      <c r="FG326" s="154"/>
      <c r="FH326" s="154"/>
      <c r="FI326" s="154"/>
      <c r="FJ326" s="154"/>
      <c r="FK326" s="154"/>
      <c r="FL326" s="154"/>
      <c r="FM326" s="154"/>
      <c r="FN326" s="154"/>
      <c r="FO326" s="154"/>
      <c r="FP326" s="154"/>
      <c r="FQ326" s="154"/>
      <c r="FR326" s="154"/>
      <c r="FS326" s="154"/>
      <c r="FT326" s="154"/>
      <c r="FU326" s="154"/>
      <c r="FV326" s="154"/>
      <c r="FW326" s="154"/>
      <c r="FX326" s="154"/>
      <c r="FY326" s="154"/>
      <c r="FZ326" s="154"/>
      <c r="GA326" s="154"/>
      <c r="GB326" s="154"/>
      <c r="GC326" s="154"/>
      <c r="GD326" s="154"/>
      <c r="GE326" s="154"/>
      <c r="GF326" s="154"/>
      <c r="GG326" s="154"/>
      <c r="GH326" s="154"/>
      <c r="GI326" s="154"/>
      <c r="GJ326" s="154"/>
      <c r="GK326" s="154"/>
      <c r="GL326" s="154"/>
      <c r="GM326" s="154"/>
      <c r="GN326" s="154"/>
      <c r="GO326" s="154"/>
      <c r="GP326" s="154"/>
      <c r="GQ326" s="154"/>
      <c r="GR326" s="154"/>
      <c r="GS326" s="154"/>
      <c r="GT326" s="154"/>
      <c r="GU326" s="154"/>
      <c r="GV326" s="154"/>
      <c r="GW326" s="154"/>
      <c r="GX326" s="154"/>
      <c r="GY326" s="154"/>
      <c r="GZ326" s="154"/>
      <c r="HA326" s="154"/>
      <c r="HB326" s="154"/>
      <c r="HC326" s="154"/>
      <c r="HD326" s="154"/>
      <c r="HE326" s="154"/>
      <c r="HF326" s="154"/>
      <c r="HG326" s="154"/>
      <c r="HH326" s="154"/>
      <c r="HI326" s="154"/>
      <c r="HJ326" s="154"/>
      <c r="HK326" s="154"/>
      <c r="HL326" s="154"/>
      <c r="HM326" s="154"/>
      <c r="HN326" s="154"/>
      <c r="HO326" s="154"/>
      <c r="HP326" s="154"/>
      <c r="HQ326" s="154"/>
      <c r="HR326" s="154"/>
      <c r="HS326" s="154"/>
      <c r="HT326" s="154"/>
      <c r="HU326" s="154"/>
      <c r="HV326" s="154"/>
      <c r="HW326" s="154"/>
      <c r="HX326" s="154"/>
      <c r="HY326" s="154"/>
      <c r="HZ326" s="154"/>
      <c r="IA326" s="154"/>
      <c r="IB326" s="154"/>
      <c r="IC326" s="154"/>
      <c r="ID326" s="154"/>
      <c r="IE326" s="154"/>
      <c r="IF326" s="154"/>
      <c r="IG326" s="154"/>
      <c r="IH326" s="154"/>
      <c r="II326" s="154"/>
      <c r="IJ326" s="154"/>
      <c r="IK326" s="154"/>
      <c r="IL326" s="154"/>
      <c r="IM326" s="154"/>
      <c r="IN326" s="154"/>
      <c r="IO326" s="154"/>
      <c r="IP326" s="154"/>
      <c r="IQ326" s="154"/>
      <c r="IR326" s="154"/>
      <c r="IS326" s="154"/>
      <c r="IT326" s="154"/>
      <c r="IU326" s="154"/>
      <c r="IV326" s="154"/>
      <c r="IW326" s="154"/>
      <c r="IX326" s="154"/>
      <c r="IY326" s="154"/>
      <c r="IZ326" s="154"/>
      <c r="JA326" s="154"/>
      <c r="JB326" s="154"/>
      <c r="JC326" s="154"/>
      <c r="JD326" s="154"/>
      <c r="JE326" s="154"/>
      <c r="JF326" s="154"/>
      <c r="JG326" s="154"/>
      <c r="JH326" s="154"/>
      <c r="JI326" s="154"/>
      <c r="JJ326" s="154"/>
      <c r="JK326" s="154"/>
      <c r="JL326" s="154"/>
      <c r="JM326" s="154"/>
      <c r="JN326" s="154"/>
      <c r="JO326" s="154"/>
      <c r="JP326" s="154"/>
      <c r="JQ326" s="154"/>
      <c r="JR326" s="154"/>
      <c r="JS326" s="154"/>
      <c r="JT326" s="154"/>
      <c r="JU326" s="154"/>
      <c r="JV326" s="154"/>
      <c r="JW326" s="154"/>
      <c r="JX326" s="154"/>
      <c r="JY326" s="154"/>
      <c r="JZ326" s="154"/>
      <c r="KA326" s="154"/>
      <c r="KB326" s="154"/>
      <c r="KC326" s="154"/>
      <c r="KD326" s="154"/>
      <c r="KE326" s="154"/>
      <c r="KF326" s="154"/>
      <c r="KG326" s="154"/>
      <c r="KH326" s="154"/>
      <c r="KI326" s="154"/>
      <c r="KJ326" s="154"/>
      <c r="KK326" s="154"/>
      <c r="KL326" s="154"/>
      <c r="KM326" s="154"/>
      <c r="KN326" s="154"/>
      <c r="KO326" s="154"/>
      <c r="KP326" s="154"/>
      <c r="KQ326" s="154"/>
      <c r="KR326" s="154"/>
      <c r="KS326" s="154"/>
      <c r="KT326" s="154"/>
      <c r="KU326" s="154"/>
      <c r="KV326" s="154"/>
      <c r="KW326" s="154"/>
      <c r="KX326" s="154"/>
      <c r="KY326" s="154"/>
      <c r="KZ326" s="154"/>
      <c r="LA326" s="154"/>
      <c r="LB326" s="154"/>
      <c r="LC326" s="154"/>
      <c r="LD326" s="154"/>
      <c r="LE326" s="154"/>
      <c r="LF326" s="154"/>
      <c r="LG326" s="154"/>
      <c r="LH326" s="154"/>
      <c r="LI326" s="154"/>
      <c r="LJ326" s="154"/>
      <c r="LK326" s="154"/>
      <c r="LL326" s="154"/>
      <c r="LM326" s="154"/>
      <c r="LN326" s="154"/>
      <c r="LO326" s="154"/>
      <c r="LP326" s="154"/>
      <c r="LQ326" s="154"/>
      <c r="LR326" s="154"/>
      <c r="LS326" s="154"/>
      <c r="LT326" s="154"/>
      <c r="LU326" s="154"/>
      <c r="LV326" s="154"/>
      <c r="LW326" s="154"/>
      <c r="LX326" s="154"/>
      <c r="LY326" s="154"/>
      <c r="LZ326" s="154"/>
      <c r="MA326" s="154"/>
      <c r="MB326" s="154"/>
      <c r="MC326" s="154"/>
      <c r="MD326" s="154"/>
      <c r="ME326" s="154"/>
      <c r="MF326" s="154"/>
      <c r="MG326" s="154"/>
      <c r="MH326" s="154"/>
      <c r="MI326" s="154"/>
      <c r="MJ326" s="154"/>
      <c r="MK326" s="154"/>
      <c r="ML326" s="154"/>
      <c r="MM326" s="154"/>
      <c r="MN326" s="154"/>
      <c r="MO326" s="154"/>
      <c r="MP326" s="154"/>
      <c r="MQ326" s="154"/>
      <c r="MR326" s="154"/>
      <c r="MS326" s="154"/>
      <c r="MT326" s="154"/>
      <c r="MU326" s="154"/>
      <c r="MV326" s="154"/>
      <c r="MW326" s="154"/>
      <c r="MX326" s="154"/>
      <c r="MY326" s="154"/>
      <c r="MZ326" s="154"/>
      <c r="NA326" s="154"/>
      <c r="NB326" s="154"/>
      <c r="NC326" s="154"/>
      <c r="ND326" s="154"/>
      <c r="NE326" s="154"/>
      <c r="NF326" s="154"/>
      <c r="NG326" s="154"/>
      <c r="NH326" s="154"/>
      <c r="NI326" s="154"/>
      <c r="NJ326" s="154"/>
      <c r="NK326" s="154"/>
    </row>
    <row r="333" spans="1:375" x14ac:dyDescent="0.25">
      <c r="C333" s="153"/>
    </row>
    <row r="334" spans="1:375" x14ac:dyDescent="0.25">
      <c r="C334" s="163" t="s">
        <v>91</v>
      </c>
    </row>
    <row r="335" spans="1:375" x14ac:dyDescent="0.25">
      <c r="C335" s="164" t="s">
        <v>83</v>
      </c>
    </row>
    <row r="336" spans="1:375" x14ac:dyDescent="0.25">
      <c r="C336" s="165" t="s">
        <v>93</v>
      </c>
    </row>
    <row r="337" spans="3:3" x14ac:dyDescent="0.25">
      <c r="C337" s="165" t="s">
        <v>94</v>
      </c>
    </row>
    <row r="338" spans="3:3" x14ac:dyDescent="0.25">
      <c r="C338" s="166" t="s">
        <v>95</v>
      </c>
    </row>
    <row r="339" spans="3:3" x14ac:dyDescent="0.25">
      <c r="C339" s="48"/>
    </row>
    <row r="340" spans="3:3" x14ac:dyDescent="0.25">
      <c r="C340" s="163" t="s">
        <v>167</v>
      </c>
    </row>
    <row r="341" spans="3:3" x14ac:dyDescent="0.25">
      <c r="C341" s="164">
        <v>1</v>
      </c>
    </row>
    <row r="342" spans="3:3" x14ac:dyDescent="0.25">
      <c r="C342" s="166">
        <v>0</v>
      </c>
    </row>
    <row r="343" spans="3:3" x14ac:dyDescent="0.25">
      <c r="C343" s="48"/>
    </row>
    <row r="344" spans="3:3" x14ac:dyDescent="0.25">
      <c r="C344" s="163" t="s">
        <v>2</v>
      </c>
    </row>
    <row r="345" spans="3:3" x14ac:dyDescent="0.25">
      <c r="C345" s="167">
        <f>SUM(B3:B147)</f>
        <v>23750</v>
      </c>
    </row>
  </sheetData>
  <sheetProtection algorithmName="SHA-512" hashValue="QnXBG5Z4BRu9HJij++4G/mrWHqw5ywqAvrIRpqggNf1pmeaD/CX4ckQePS0kXm8Cs9MJSA+ICcdDjpmDhPRtTg==" saltValue="e8KLW63cTP2uM2/WKgEp1w==" spinCount="100000" sheet="1" objects="1" scenarios="1"/>
  <dataValidations count="2">
    <dataValidation type="list" allowBlank="1" showInputMessage="1" showErrorMessage="1" sqref="G3 X131 G147 X147 G131 X35 G51 X51 G35 X3 G19 X19 G67 X99 G115 X115 G99 X67 G83 X83" xr:uid="{17D9B48F-68C3-4DFC-9BF6-D06326FB3450}">
      <formula1>$C$335:$C$338</formula1>
    </dataValidation>
    <dataValidation type="list" allowBlank="1" showInputMessage="1" showErrorMessage="1" sqref="I3:J7 Z83:AA87 AL83 I83:J87 Z67:AA71 AL67 I99:J103 Z115:AA119 AL115 I115:J119 Z99:AA103 AL99 I67:J71 Z19:AA23 AL19 I19:J23 Z3:AA7 AL3 I35:J39 Z51:AA55 AL51 I51:J55 Z35:AA39 AL35 I131:J135 Z147:AA151 AL147 I147:J151 Z131:AA135 AL131" xr:uid="{CF62F5BA-B1D9-4908-A278-EC616E8ECB46}">
      <formula1>$C$341:$C$342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AD21-F8FA-498F-80DA-A238F5211263}">
  <dimension ref="A1:NI24"/>
  <sheetViews>
    <sheetView showGridLines="0" workbookViewId="0">
      <selection activeCell="D12" sqref="D12"/>
    </sheetView>
  </sheetViews>
  <sheetFormatPr defaultColWidth="8.85546875" defaultRowHeight="13.5" x14ac:dyDescent="0.25"/>
  <cols>
    <col min="1" max="1" width="25" style="8" bestFit="1" customWidth="1"/>
    <col min="2" max="4" width="12.28515625" style="8" bestFit="1" customWidth="1"/>
    <col min="5" max="5" width="27.5703125" style="8" bestFit="1" customWidth="1"/>
    <col min="6" max="8" width="12.28515625" style="8" bestFit="1" customWidth="1"/>
    <col min="9" max="9" width="22.5703125" style="8" bestFit="1" customWidth="1"/>
    <col min="10" max="12" width="13.7109375" style="8" bestFit="1" customWidth="1"/>
    <col min="13" max="21" width="12.28515625" style="8" bestFit="1" customWidth="1"/>
    <col min="22" max="24" width="13.7109375" style="8" bestFit="1" customWidth="1"/>
    <col min="25" max="33" width="12.28515625" style="8" bestFit="1" customWidth="1"/>
    <col min="34" max="36" width="13.7109375" style="8" bestFit="1" customWidth="1"/>
    <col min="37" max="45" width="12.28515625" style="8" bestFit="1" customWidth="1"/>
    <col min="46" max="48" width="13.7109375" style="8" bestFit="1" customWidth="1"/>
    <col min="49" max="57" width="12.28515625" style="8" bestFit="1" customWidth="1"/>
    <col min="58" max="60" width="13.7109375" style="8" bestFit="1" customWidth="1"/>
    <col min="61" max="69" width="12.28515625" style="8" bestFit="1" customWidth="1"/>
    <col min="70" max="72" width="13.7109375" style="8" bestFit="1" customWidth="1"/>
    <col min="73" max="81" width="12.28515625" style="8" bestFit="1" customWidth="1"/>
    <col min="82" max="84" width="13.7109375" style="8" bestFit="1" customWidth="1"/>
    <col min="85" max="93" width="12.28515625" style="8" bestFit="1" customWidth="1"/>
    <col min="94" max="96" width="13.7109375" style="8" bestFit="1" customWidth="1"/>
    <col min="97" max="105" width="12.28515625" style="8" bestFit="1" customWidth="1"/>
    <col min="106" max="108" width="13.7109375" style="8" bestFit="1" customWidth="1"/>
    <col min="109" max="117" width="12.28515625" style="8" bestFit="1" customWidth="1"/>
    <col min="118" max="120" width="13.7109375" style="8" bestFit="1" customWidth="1"/>
    <col min="121" max="129" width="12.28515625" style="8" bestFit="1" customWidth="1"/>
    <col min="130" max="132" width="13.7109375" style="8" bestFit="1" customWidth="1"/>
    <col min="133" max="141" width="12.28515625" style="8" bestFit="1" customWidth="1"/>
    <col min="142" max="144" width="13.7109375" style="8" bestFit="1" customWidth="1"/>
    <col min="145" max="153" width="12.28515625" style="8" bestFit="1" customWidth="1"/>
    <col min="154" max="156" width="13.7109375" style="8" bestFit="1" customWidth="1"/>
    <col min="157" max="165" width="12.28515625" style="8" bestFit="1" customWidth="1"/>
    <col min="166" max="168" width="13.7109375" style="8" bestFit="1" customWidth="1"/>
    <col min="169" max="177" width="12.28515625" style="8" bestFit="1" customWidth="1"/>
    <col min="178" max="180" width="13.7109375" style="8" bestFit="1" customWidth="1"/>
    <col min="181" max="189" width="12.28515625" style="8" bestFit="1" customWidth="1"/>
    <col min="190" max="192" width="13.7109375" style="8" bestFit="1" customWidth="1"/>
    <col min="193" max="201" width="12.28515625" style="8" bestFit="1" customWidth="1"/>
    <col min="202" max="204" width="13.7109375" style="8" bestFit="1" customWidth="1"/>
    <col min="205" max="213" width="12.28515625" style="8" bestFit="1" customWidth="1"/>
    <col min="214" max="216" width="13.7109375" style="8" bestFit="1" customWidth="1"/>
    <col min="217" max="225" width="12.28515625" style="8" bestFit="1" customWidth="1"/>
    <col min="226" max="228" width="13.7109375" style="8" bestFit="1" customWidth="1"/>
    <col min="229" max="237" width="12.28515625" style="8" bestFit="1" customWidth="1"/>
    <col min="238" max="240" width="13.7109375" style="8" bestFit="1" customWidth="1"/>
    <col min="241" max="249" width="12.28515625" style="8" bestFit="1" customWidth="1"/>
    <col min="250" max="252" width="13.7109375" style="8" bestFit="1" customWidth="1"/>
    <col min="253" max="261" width="12.28515625" style="8" bestFit="1" customWidth="1"/>
    <col min="262" max="264" width="13.7109375" style="8" bestFit="1" customWidth="1"/>
    <col min="265" max="273" width="12.28515625" style="8" bestFit="1" customWidth="1"/>
    <col min="274" max="276" width="13.7109375" style="8" bestFit="1" customWidth="1"/>
    <col min="277" max="285" width="12.28515625" style="8" bestFit="1" customWidth="1"/>
    <col min="286" max="288" width="13.7109375" style="8" bestFit="1" customWidth="1"/>
    <col min="289" max="297" width="12.28515625" style="8" bestFit="1" customWidth="1"/>
    <col min="298" max="300" width="13.7109375" style="8" bestFit="1" customWidth="1"/>
    <col min="301" max="309" width="12.28515625" style="8" bestFit="1" customWidth="1"/>
    <col min="310" max="312" width="13.7109375" style="8" bestFit="1" customWidth="1"/>
    <col min="313" max="321" width="12.28515625" style="8" bestFit="1" customWidth="1"/>
    <col min="322" max="324" width="13.7109375" style="8" bestFit="1" customWidth="1"/>
    <col min="325" max="333" width="12.28515625" style="8" bestFit="1" customWidth="1"/>
    <col min="334" max="336" width="13.7109375" style="8" bestFit="1" customWidth="1"/>
    <col min="337" max="345" width="12.28515625" style="8" bestFit="1" customWidth="1"/>
    <col min="346" max="348" width="13.7109375" style="8" bestFit="1" customWidth="1"/>
    <col min="349" max="357" width="12.28515625" style="8" bestFit="1" customWidth="1"/>
    <col min="358" max="360" width="13.7109375" style="8" bestFit="1" customWidth="1"/>
    <col min="361" max="369" width="12.28515625" style="8" bestFit="1" customWidth="1"/>
    <col min="370" max="372" width="13.7109375" style="8" bestFit="1" customWidth="1"/>
    <col min="373" max="373" width="12.28515625" style="8" bestFit="1" customWidth="1"/>
    <col min="374" max="16384" width="8.85546875" style="8"/>
  </cols>
  <sheetData>
    <row r="1" spans="1:20" x14ac:dyDescent="0.25">
      <c r="A1" s="6" t="s">
        <v>168</v>
      </c>
      <c r="B1" s="12"/>
      <c r="C1" s="7"/>
      <c r="E1" s="6" t="s">
        <v>171</v>
      </c>
      <c r="F1" s="12"/>
      <c r="G1" s="7"/>
      <c r="I1" s="13"/>
      <c r="J1" s="168">
        <v>1</v>
      </c>
      <c r="K1" s="168">
        <f>J1+1</f>
        <v>2</v>
      </c>
      <c r="L1" s="168">
        <f t="shared" ref="L1:T1" si="0">K1+1</f>
        <v>3</v>
      </c>
      <c r="M1" s="168">
        <f t="shared" si="0"/>
        <v>4</v>
      </c>
      <c r="N1" s="168">
        <f t="shared" si="0"/>
        <v>5</v>
      </c>
      <c r="O1" s="168">
        <f t="shared" si="0"/>
        <v>6</v>
      </c>
      <c r="P1" s="168">
        <f t="shared" si="0"/>
        <v>7</v>
      </c>
      <c r="Q1" s="168">
        <f t="shared" si="0"/>
        <v>8</v>
      </c>
      <c r="R1" s="168">
        <f t="shared" si="0"/>
        <v>9</v>
      </c>
      <c r="S1" s="168">
        <f t="shared" si="0"/>
        <v>10</v>
      </c>
      <c r="T1" s="169">
        <f t="shared" si="0"/>
        <v>11</v>
      </c>
    </row>
    <row r="2" spans="1:20" x14ac:dyDescent="0.25">
      <c r="A2" s="170" t="s">
        <v>97</v>
      </c>
      <c r="B2" s="171" t="s">
        <v>169</v>
      </c>
      <c r="C2" s="172" t="s">
        <v>170</v>
      </c>
      <c r="E2" s="170" t="s">
        <v>97</v>
      </c>
      <c r="F2" s="171" t="s">
        <v>169</v>
      </c>
      <c r="G2" s="172" t="s">
        <v>170</v>
      </c>
      <c r="I2" s="57" t="s">
        <v>181</v>
      </c>
      <c r="J2" s="98">
        <v>0.02</v>
      </c>
      <c r="K2" s="98">
        <v>0.02</v>
      </c>
      <c r="L2" s="98">
        <v>0.02</v>
      </c>
      <c r="M2" s="98">
        <v>0.02</v>
      </c>
      <c r="N2" s="98">
        <v>0.02</v>
      </c>
      <c r="O2" s="98">
        <v>0.02</v>
      </c>
      <c r="P2" s="98">
        <v>0.02</v>
      </c>
      <c r="Q2" s="98">
        <v>0.02</v>
      </c>
      <c r="R2" s="98">
        <v>0.02</v>
      </c>
      <c r="S2" s="98">
        <v>0.02</v>
      </c>
      <c r="T2" s="98">
        <v>0.02</v>
      </c>
    </row>
    <row r="3" spans="1:20" x14ac:dyDescent="0.25">
      <c r="A3" s="15" t="s">
        <v>101</v>
      </c>
      <c r="B3" s="50">
        <f>C3/Summary!$B$3</f>
        <v>0.84210526315789469</v>
      </c>
      <c r="C3" s="173">
        <v>20000</v>
      </c>
      <c r="E3" s="15" t="s">
        <v>101</v>
      </c>
      <c r="F3" s="50">
        <f>G3/Summary!$B$3</f>
        <v>0.84210526315789469</v>
      </c>
      <c r="G3" s="173">
        <v>20000</v>
      </c>
      <c r="I3" s="57" t="s">
        <v>182</v>
      </c>
      <c r="J3" s="98">
        <v>0.02</v>
      </c>
      <c r="K3" s="98">
        <v>0.02</v>
      </c>
      <c r="L3" s="98">
        <v>0.02</v>
      </c>
      <c r="M3" s="98">
        <v>0.02</v>
      </c>
      <c r="N3" s="98">
        <v>0.02</v>
      </c>
      <c r="O3" s="98">
        <v>0.02</v>
      </c>
      <c r="P3" s="98">
        <v>0.02</v>
      </c>
      <c r="Q3" s="98">
        <v>0.02</v>
      </c>
      <c r="R3" s="98">
        <v>0.02</v>
      </c>
      <c r="S3" s="98">
        <v>0.02</v>
      </c>
      <c r="T3" s="98">
        <v>0.02</v>
      </c>
    </row>
    <row r="4" spans="1:20" x14ac:dyDescent="0.25">
      <c r="A4" s="29" t="s">
        <v>102</v>
      </c>
      <c r="B4" s="50">
        <f>C4/Summary!$B$3</f>
        <v>0.25263157894736843</v>
      </c>
      <c r="C4" s="174">
        <v>6000</v>
      </c>
      <c r="E4" s="29" t="s">
        <v>102</v>
      </c>
      <c r="F4" s="50">
        <f>G4/Summary!$B$3</f>
        <v>0.25263157894736843</v>
      </c>
      <c r="G4" s="174">
        <v>6000</v>
      </c>
    </row>
    <row r="5" spans="1:20" x14ac:dyDescent="0.25">
      <c r="A5" s="29" t="s">
        <v>103</v>
      </c>
      <c r="B5" s="50">
        <f>C5/Summary!$B$3</f>
        <v>0.42105263157894735</v>
      </c>
      <c r="C5" s="174">
        <v>10000</v>
      </c>
      <c r="E5" s="29" t="s">
        <v>103</v>
      </c>
      <c r="F5" s="50">
        <f>G5/Summary!$B$3</f>
        <v>0.42105263157894735</v>
      </c>
      <c r="G5" s="174">
        <v>10000</v>
      </c>
      <c r="I5" s="13"/>
      <c r="J5" s="168">
        <v>1</v>
      </c>
      <c r="K5" s="168">
        <f>J5+1</f>
        <v>2</v>
      </c>
      <c r="L5" s="168">
        <f t="shared" ref="L5:T5" si="1">K5+1</f>
        <v>3</v>
      </c>
      <c r="M5" s="168">
        <f t="shared" si="1"/>
        <v>4</v>
      </c>
      <c r="N5" s="168">
        <f t="shared" si="1"/>
        <v>5</v>
      </c>
      <c r="O5" s="168">
        <f t="shared" si="1"/>
        <v>6</v>
      </c>
      <c r="P5" s="168">
        <f t="shared" si="1"/>
        <v>7</v>
      </c>
      <c r="Q5" s="168">
        <f t="shared" si="1"/>
        <v>8</v>
      </c>
      <c r="R5" s="168">
        <f t="shared" si="1"/>
        <v>9</v>
      </c>
      <c r="S5" s="168">
        <f t="shared" si="1"/>
        <v>10</v>
      </c>
      <c r="T5" s="169">
        <f t="shared" si="1"/>
        <v>11</v>
      </c>
    </row>
    <row r="6" spans="1:20" x14ac:dyDescent="0.25">
      <c r="A6" s="29" t="s">
        <v>104</v>
      </c>
      <c r="B6" s="50">
        <f>C6/Summary!$B$3</f>
        <v>0.12631578947368421</v>
      </c>
      <c r="C6" s="174">
        <v>3000</v>
      </c>
      <c r="E6" s="29" t="s">
        <v>104</v>
      </c>
      <c r="F6" s="50">
        <f>G6/Summary!$B$3</f>
        <v>0.12631578947368421</v>
      </c>
      <c r="G6" s="175">
        <v>3000</v>
      </c>
      <c r="H6" s="97">
        <v>3.5000000000000003E-2</v>
      </c>
      <c r="I6" s="57" t="s">
        <v>175</v>
      </c>
      <c r="J6" s="176">
        <f>$B$11</f>
        <v>1.15E-2</v>
      </c>
      <c r="K6" s="176">
        <f t="shared" ref="K6:T6" si="2">$B$11</f>
        <v>1.15E-2</v>
      </c>
      <c r="L6" s="176">
        <f t="shared" si="2"/>
        <v>1.15E-2</v>
      </c>
      <c r="M6" s="176">
        <f t="shared" si="2"/>
        <v>1.15E-2</v>
      </c>
      <c r="N6" s="176">
        <f t="shared" si="2"/>
        <v>1.15E-2</v>
      </c>
      <c r="O6" s="176">
        <f t="shared" si="2"/>
        <v>1.15E-2</v>
      </c>
      <c r="P6" s="176">
        <f t="shared" si="2"/>
        <v>1.15E-2</v>
      </c>
      <c r="Q6" s="176">
        <f t="shared" si="2"/>
        <v>1.15E-2</v>
      </c>
      <c r="R6" s="176">
        <f t="shared" si="2"/>
        <v>1.15E-2</v>
      </c>
      <c r="S6" s="176">
        <f t="shared" si="2"/>
        <v>1.15E-2</v>
      </c>
      <c r="T6" s="176">
        <f t="shared" si="2"/>
        <v>1.15E-2</v>
      </c>
    </row>
    <row r="7" spans="1:20" x14ac:dyDescent="0.25">
      <c r="A7" s="29" t="s">
        <v>105</v>
      </c>
      <c r="B7" s="50">
        <f>C7/Summary!$B$3</f>
        <v>0.21052631578947367</v>
      </c>
      <c r="C7" s="174">
        <v>5000</v>
      </c>
      <c r="E7" s="29" t="s">
        <v>105</v>
      </c>
      <c r="F7" s="50">
        <f>G7/Summary!$B$3</f>
        <v>0.21052631578947367</v>
      </c>
      <c r="G7" s="174">
        <v>5000</v>
      </c>
      <c r="I7" s="57" t="s">
        <v>183</v>
      </c>
      <c r="J7" s="177">
        <f>IF(AND(J5&gt;HOLD_PERIOD/12,REASSESSED_UPON_SALE=1),'Monthly CF'!$A$48*VALUE_ASSESSED,IF(Expenses!J5&lt;YEAR_REASSESSED,CURR_ASSESSED_VAL*((1+Expenses!J3)^(Expenses!J1-1)),PURCH_PRICE*VALUE_ASSESSED*((1+Expenses!J3)^(Expenses!J1-1))))</f>
        <v>5000000</v>
      </c>
      <c r="K7" s="177">
        <f>IF(AND(K5&gt;HOLD_PERIOD/12,REASSESSED_UPON_SALE=1),'Monthly CF'!$A$48*VALUE_ASSESSED,IF(Expenses!K5&lt;YEAR_REASSESSED,CURR_ASSESSED_VAL*((1+Expenses!K3)^(Expenses!K1-1)),PURCH_PRICE*VALUE_ASSESSED*((1+Expenses!K3)^(Expenses!K1-1))))</f>
        <v>5100000</v>
      </c>
      <c r="L7" s="177">
        <f>IF(AND(L5&gt;HOLD_PERIOD/12,REASSESSED_UPON_SALE=1),'Monthly CF'!$A$48*VALUE_ASSESSED,IF(Expenses!L5&lt;YEAR_REASSESSED,CURR_ASSESSED_VAL*((1+Expenses!L3)^(Expenses!L1-1)),PURCH_PRICE*VALUE_ASSESSED*((1+Expenses!L3)^(Expenses!L1-1))))</f>
        <v>8895420</v>
      </c>
      <c r="M7" s="177">
        <f>IF(AND(M5&gt;HOLD_PERIOD/12,REASSESSED_UPON_SALE=1),'Monthly CF'!$A$48*VALUE_ASSESSED,IF(Expenses!M5&lt;YEAR_REASSESSED,CURR_ASSESSED_VAL*((1+Expenses!M3)^(Expenses!M1-1)),PURCH_PRICE*VALUE_ASSESSED*((1+Expenses!M3)^(Expenses!M1-1))))</f>
        <v>9073328.3999999985</v>
      </c>
      <c r="N7" s="177">
        <f>IF(AND(N5&gt;HOLD_PERIOD/12,REASSESSED_UPON_SALE=1),'Monthly CF'!$A$48*VALUE_ASSESSED,IF(Expenses!N5&lt;YEAR_REASSESSED,CURR_ASSESSED_VAL*((1+Expenses!N3)^(Expenses!N1-1)),PURCH_PRICE*VALUE_ASSESSED*((1+Expenses!N3)^(Expenses!N1-1))))</f>
        <v>9254794.9680000003</v>
      </c>
      <c r="O7" s="177">
        <f>IF(AND(O5&gt;HOLD_PERIOD/12,REASSESSED_UPON_SALE=1),'Monthly CF'!$A$48*VALUE_ASSESSED,IF(Expenses!O5&lt;YEAR_REASSESSED,CURR_ASSESSED_VAL*((1+Expenses!O3)^(Expenses!O1-1)),PURCH_PRICE*VALUE_ASSESSED*((1+Expenses!O3)^(Expenses!O1-1))))</f>
        <v>9439890.8673599996</v>
      </c>
      <c r="P7" s="177">
        <f>IF(AND(P5&gt;HOLD_PERIOD/12,REASSESSED_UPON_SALE=1),'Monthly CF'!$A$48*VALUE_ASSESSED,IF(Expenses!P5&lt;YEAR_REASSESSED,CURR_ASSESSED_VAL*((1+Expenses!P3)^(Expenses!P1-1)),PURCH_PRICE*VALUE_ASSESSED*((1+Expenses!P3)^(Expenses!P1-1))))</f>
        <v>9628688.6847072002</v>
      </c>
      <c r="Q7" s="177">
        <f>IF(AND(Q5&gt;HOLD_PERIOD/12,REASSESSED_UPON_SALE=1),'Monthly CF'!$A$48*VALUE_ASSESSED,IF(Expenses!Q5&lt;YEAR_REASSESSED,CURR_ASSESSED_VAL*((1+Expenses!Q3)^(Expenses!Q1-1)),PURCH_PRICE*VALUE_ASSESSED*((1+Expenses!Q3)^(Expenses!Q1-1))))</f>
        <v>9821262.4584013429</v>
      </c>
      <c r="R7" s="177">
        <f>IF(AND(R5&gt;HOLD_PERIOD/12,REASSESSED_UPON_SALE=1),'Monthly CF'!$A$48*VALUE_ASSESSED,IF(Expenses!R5&lt;YEAR_REASSESSED,CURR_ASSESSED_VAL*((1+Expenses!R3)^(Expenses!R1-1)),PURCH_PRICE*VALUE_ASSESSED*((1+Expenses!R3)^(Expenses!R1-1))))</f>
        <v>10017687.70756937</v>
      </c>
      <c r="S7" s="177">
        <f>IF(AND(S5&gt;HOLD_PERIOD/12,REASSESSED_UPON_SALE=1),'Monthly CF'!$A$48*VALUE_ASSESSED,IF(Expenses!S5&lt;YEAR_REASSESSED,CURR_ASSESSED_VAL*((1+Expenses!S3)^(Expenses!S1-1)),PURCH_PRICE*VALUE_ASSESSED*((1+Expenses!S3)^(Expenses!S1-1))))</f>
        <v>10218041.461720757</v>
      </c>
      <c r="T7" s="177">
        <f ca="1">IF(AND(T5&gt;HOLD_PERIOD/12,REASSESSED_UPON_SALE=1),'Monthly CF'!$A$48*VALUE_ASSESSED,IF(Expenses!T5&lt;YEAR_REASSESSED,CURR_ASSESSED_VAL*((1+Expenses!T3)^(Expenses!T1-1)),PURCH_PRICE*VALUE_ASSESSED*((1+Expenses!T3)^(Expenses!T1-1))))</f>
        <v>11338961.716748878</v>
      </c>
    </row>
    <row r="8" spans="1:20" x14ac:dyDescent="0.25">
      <c r="A8" s="92" t="s">
        <v>170</v>
      </c>
      <c r="B8" s="178">
        <f>SUM(B3:B7)</f>
        <v>1.8526315789473682</v>
      </c>
      <c r="C8" s="179">
        <f>SUM(C3:C7)</f>
        <v>44000</v>
      </c>
      <c r="E8" s="92" t="s">
        <v>170</v>
      </c>
      <c r="F8" s="178">
        <f>SUM(F3:F7)</f>
        <v>1.8526315789473682</v>
      </c>
      <c r="G8" s="179">
        <f>SUM(G3:G7)</f>
        <v>44000</v>
      </c>
      <c r="I8" s="57" t="s">
        <v>176</v>
      </c>
      <c r="J8" s="61">
        <f>B12</f>
        <v>4000</v>
      </c>
      <c r="K8" s="61">
        <f>J8*(1+J3)</f>
        <v>4080</v>
      </c>
      <c r="L8" s="61">
        <f t="shared" ref="L8:T8" si="3">K8*(1+K3)</f>
        <v>4161.6000000000004</v>
      </c>
      <c r="M8" s="61">
        <f t="shared" si="3"/>
        <v>4244.8320000000003</v>
      </c>
      <c r="N8" s="61">
        <f t="shared" si="3"/>
        <v>4329.7286400000003</v>
      </c>
      <c r="O8" s="61">
        <f t="shared" si="3"/>
        <v>4416.3232128</v>
      </c>
      <c r="P8" s="61">
        <f t="shared" si="3"/>
        <v>4504.6496770559997</v>
      </c>
      <c r="Q8" s="61">
        <f t="shared" si="3"/>
        <v>4594.7426705971202</v>
      </c>
      <c r="R8" s="61">
        <f t="shared" si="3"/>
        <v>4686.6375240090629</v>
      </c>
      <c r="S8" s="61">
        <f t="shared" si="3"/>
        <v>4780.3702744892444</v>
      </c>
      <c r="T8" s="61">
        <f t="shared" si="3"/>
        <v>4875.9776799790297</v>
      </c>
    </row>
    <row r="9" spans="1:20" x14ac:dyDescent="0.25">
      <c r="I9" s="57" t="s">
        <v>184</v>
      </c>
      <c r="J9" s="180">
        <v>0</v>
      </c>
      <c r="K9" s="180">
        <v>0</v>
      </c>
      <c r="L9" s="180">
        <v>0</v>
      </c>
      <c r="M9" s="180">
        <v>0</v>
      </c>
      <c r="N9" s="180">
        <v>0</v>
      </c>
      <c r="O9" s="180">
        <v>0</v>
      </c>
      <c r="P9" s="180">
        <v>0</v>
      </c>
      <c r="Q9" s="180">
        <v>0</v>
      </c>
      <c r="R9" s="180">
        <v>0</v>
      </c>
      <c r="S9" s="180">
        <v>0</v>
      </c>
      <c r="T9" s="180">
        <v>0</v>
      </c>
    </row>
    <row r="10" spans="1:20" x14ac:dyDescent="0.25">
      <c r="A10" s="6" t="s">
        <v>174</v>
      </c>
      <c r="B10" s="7"/>
      <c r="E10" s="92" t="s">
        <v>172</v>
      </c>
      <c r="F10" s="97">
        <v>0.03</v>
      </c>
      <c r="I10" s="92" t="s">
        <v>185</v>
      </c>
      <c r="J10" s="181">
        <f>J6*J7+J8+J9</f>
        <v>61500</v>
      </c>
      <c r="K10" s="181">
        <f t="shared" ref="K10:T10" si="4">K6*K7+K8+K9</f>
        <v>62730</v>
      </c>
      <c r="L10" s="181">
        <f t="shared" si="4"/>
        <v>106458.93000000001</v>
      </c>
      <c r="M10" s="181">
        <f t="shared" si="4"/>
        <v>108588.10859999998</v>
      </c>
      <c r="N10" s="181">
        <f t="shared" si="4"/>
        <v>110759.87077200001</v>
      </c>
      <c r="O10" s="181">
        <f t="shared" si="4"/>
        <v>112975.06818743999</v>
      </c>
      <c r="P10" s="181">
        <f t="shared" si="4"/>
        <v>115234.5695511888</v>
      </c>
      <c r="Q10" s="181">
        <f t="shared" si="4"/>
        <v>117539.26094221255</v>
      </c>
      <c r="R10" s="181">
        <f t="shared" si="4"/>
        <v>119890.04616105682</v>
      </c>
      <c r="S10" s="181">
        <f t="shared" si="4"/>
        <v>122287.84708427795</v>
      </c>
      <c r="T10" s="181">
        <f t="shared" ca="1" si="4"/>
        <v>135274.03742259112</v>
      </c>
    </row>
    <row r="11" spans="1:20" x14ac:dyDescent="0.25">
      <c r="A11" s="15" t="s">
        <v>175</v>
      </c>
      <c r="B11" s="182">
        <v>1.15E-2</v>
      </c>
    </row>
    <row r="12" spans="1:20" x14ac:dyDescent="0.25">
      <c r="A12" s="29" t="s">
        <v>176</v>
      </c>
      <c r="B12" s="174">
        <v>4000</v>
      </c>
      <c r="E12" s="92" t="s">
        <v>173</v>
      </c>
      <c r="F12" s="130">
        <v>0.5</v>
      </c>
    </row>
    <row r="13" spans="1:20" x14ac:dyDescent="0.25">
      <c r="A13" s="29" t="s">
        <v>177</v>
      </c>
      <c r="B13" s="174">
        <v>5000000</v>
      </c>
      <c r="I13" s="8">
        <v>1</v>
      </c>
    </row>
    <row r="14" spans="1:20" x14ac:dyDescent="0.25">
      <c r="A14" s="29" t="s">
        <v>178</v>
      </c>
      <c r="B14" s="183">
        <v>3</v>
      </c>
      <c r="I14" s="8">
        <v>0</v>
      </c>
    </row>
    <row r="15" spans="1:20" x14ac:dyDescent="0.25">
      <c r="A15" s="29" t="s">
        <v>179</v>
      </c>
      <c r="B15" s="184">
        <v>0.9</v>
      </c>
    </row>
    <row r="16" spans="1:20" x14ac:dyDescent="0.25">
      <c r="A16" s="42" t="s">
        <v>180</v>
      </c>
      <c r="B16" s="185">
        <v>1</v>
      </c>
    </row>
    <row r="18" spans="1:373" x14ac:dyDescent="0.25">
      <c r="A18" s="186" t="s">
        <v>133</v>
      </c>
      <c r="B18" s="187">
        <f>Leases!D163</f>
        <v>1</v>
      </c>
      <c r="C18" s="187">
        <f>Leases!E163</f>
        <v>1</v>
      </c>
      <c r="D18" s="187">
        <f>Leases!F163</f>
        <v>1</v>
      </c>
      <c r="E18" s="187">
        <f>Leases!G163</f>
        <v>1</v>
      </c>
      <c r="F18" s="187">
        <f>Leases!H163</f>
        <v>1</v>
      </c>
      <c r="G18" s="187">
        <f>Leases!I163</f>
        <v>1</v>
      </c>
      <c r="H18" s="187">
        <f>Leases!J163</f>
        <v>1</v>
      </c>
      <c r="I18" s="187">
        <f>Leases!K163</f>
        <v>1</v>
      </c>
      <c r="J18" s="187">
        <f>Leases!L163</f>
        <v>1</v>
      </c>
      <c r="K18" s="187">
        <f>Leases!M163</f>
        <v>1</v>
      </c>
      <c r="L18" s="187">
        <f>Leases!N163</f>
        <v>1</v>
      </c>
      <c r="M18" s="187">
        <f>Leases!O163</f>
        <v>1</v>
      </c>
      <c r="N18" s="187">
        <f>Leases!P163</f>
        <v>2</v>
      </c>
      <c r="O18" s="187">
        <f>Leases!Q163</f>
        <v>2</v>
      </c>
      <c r="P18" s="187">
        <f>Leases!R163</f>
        <v>2</v>
      </c>
      <c r="Q18" s="187">
        <f>Leases!S163</f>
        <v>2</v>
      </c>
      <c r="R18" s="187">
        <f>Leases!T163</f>
        <v>2</v>
      </c>
      <c r="S18" s="187">
        <f>Leases!U163</f>
        <v>2</v>
      </c>
      <c r="T18" s="187">
        <f>Leases!V163</f>
        <v>2</v>
      </c>
      <c r="U18" s="187">
        <f>Leases!W163</f>
        <v>2</v>
      </c>
      <c r="V18" s="187">
        <f>Leases!X163</f>
        <v>2</v>
      </c>
      <c r="W18" s="187">
        <f>Leases!Y163</f>
        <v>2</v>
      </c>
      <c r="X18" s="187">
        <f>Leases!Z163</f>
        <v>2</v>
      </c>
      <c r="Y18" s="187">
        <f>Leases!AA163</f>
        <v>2</v>
      </c>
      <c r="Z18" s="187">
        <f>Leases!AB163</f>
        <v>3</v>
      </c>
      <c r="AA18" s="187">
        <f>Leases!AC163</f>
        <v>3</v>
      </c>
      <c r="AB18" s="187">
        <f>Leases!AD163</f>
        <v>3</v>
      </c>
      <c r="AC18" s="187">
        <f>Leases!AE163</f>
        <v>3</v>
      </c>
      <c r="AD18" s="187">
        <f>Leases!AF163</f>
        <v>3</v>
      </c>
      <c r="AE18" s="187">
        <f>Leases!AG163</f>
        <v>3</v>
      </c>
      <c r="AF18" s="187">
        <f>Leases!AH163</f>
        <v>3</v>
      </c>
      <c r="AG18" s="187">
        <f>Leases!AI163</f>
        <v>3</v>
      </c>
      <c r="AH18" s="187">
        <f>Leases!AJ163</f>
        <v>3</v>
      </c>
      <c r="AI18" s="187">
        <f>Leases!AK163</f>
        <v>3</v>
      </c>
      <c r="AJ18" s="187">
        <f>Leases!AL163</f>
        <v>3</v>
      </c>
      <c r="AK18" s="187">
        <f>Leases!AM163</f>
        <v>3</v>
      </c>
      <c r="AL18" s="187">
        <f>Leases!AN163</f>
        <v>4</v>
      </c>
      <c r="AM18" s="187">
        <f>Leases!AO163</f>
        <v>4</v>
      </c>
      <c r="AN18" s="187">
        <f>Leases!AP163</f>
        <v>4</v>
      </c>
      <c r="AO18" s="187">
        <f>Leases!AQ163</f>
        <v>4</v>
      </c>
      <c r="AP18" s="187">
        <f>Leases!AR163</f>
        <v>4</v>
      </c>
      <c r="AQ18" s="187">
        <f>Leases!AS163</f>
        <v>4</v>
      </c>
      <c r="AR18" s="187">
        <f>Leases!AT163</f>
        <v>4</v>
      </c>
      <c r="AS18" s="187">
        <f>Leases!AU163</f>
        <v>4</v>
      </c>
      <c r="AT18" s="187">
        <f>Leases!AV163</f>
        <v>4</v>
      </c>
      <c r="AU18" s="187">
        <f>Leases!AW163</f>
        <v>4</v>
      </c>
      <c r="AV18" s="187">
        <f>Leases!AX163</f>
        <v>4</v>
      </c>
      <c r="AW18" s="187">
        <f>Leases!AY163</f>
        <v>4</v>
      </c>
      <c r="AX18" s="187">
        <f>Leases!AZ163</f>
        <v>5</v>
      </c>
      <c r="AY18" s="187">
        <f>Leases!BA163</f>
        <v>5</v>
      </c>
      <c r="AZ18" s="187">
        <f>Leases!BB163</f>
        <v>5</v>
      </c>
      <c r="BA18" s="187">
        <f>Leases!BC163</f>
        <v>5</v>
      </c>
      <c r="BB18" s="187">
        <f>Leases!BD163</f>
        <v>5</v>
      </c>
      <c r="BC18" s="187">
        <f>Leases!BE163</f>
        <v>5</v>
      </c>
      <c r="BD18" s="187">
        <f>Leases!BF163</f>
        <v>5</v>
      </c>
      <c r="BE18" s="187">
        <f>Leases!BG163</f>
        <v>5</v>
      </c>
      <c r="BF18" s="187">
        <f>Leases!BH163</f>
        <v>5</v>
      </c>
      <c r="BG18" s="187">
        <f>Leases!BI163</f>
        <v>5</v>
      </c>
      <c r="BH18" s="187">
        <f>Leases!BJ163</f>
        <v>5</v>
      </c>
      <c r="BI18" s="187">
        <f>Leases!BK163</f>
        <v>5</v>
      </c>
      <c r="BJ18" s="187">
        <f>Leases!BL163</f>
        <v>6</v>
      </c>
      <c r="BK18" s="187">
        <f>Leases!BM163</f>
        <v>6</v>
      </c>
      <c r="BL18" s="187">
        <f>Leases!BN163</f>
        <v>6</v>
      </c>
      <c r="BM18" s="187">
        <f>Leases!BO163</f>
        <v>6</v>
      </c>
      <c r="BN18" s="187">
        <f>Leases!BP163</f>
        <v>6</v>
      </c>
      <c r="BO18" s="187">
        <f>Leases!BQ163</f>
        <v>6</v>
      </c>
      <c r="BP18" s="187">
        <f>Leases!BR163</f>
        <v>6</v>
      </c>
      <c r="BQ18" s="187">
        <f>Leases!BS163</f>
        <v>6</v>
      </c>
      <c r="BR18" s="187">
        <f>Leases!BT163</f>
        <v>6</v>
      </c>
      <c r="BS18" s="187">
        <f>Leases!BU163</f>
        <v>6</v>
      </c>
      <c r="BT18" s="187">
        <f>Leases!BV163</f>
        <v>6</v>
      </c>
      <c r="BU18" s="187">
        <f>Leases!BW163</f>
        <v>6</v>
      </c>
      <c r="BV18" s="187">
        <f>Leases!BX163</f>
        <v>7</v>
      </c>
      <c r="BW18" s="187">
        <f>Leases!BY163</f>
        <v>7</v>
      </c>
      <c r="BX18" s="187">
        <f>Leases!BZ163</f>
        <v>7</v>
      </c>
      <c r="BY18" s="187">
        <f>Leases!CA163</f>
        <v>7</v>
      </c>
      <c r="BZ18" s="187">
        <f>Leases!CB163</f>
        <v>7</v>
      </c>
      <c r="CA18" s="187">
        <f>Leases!CC163</f>
        <v>7</v>
      </c>
      <c r="CB18" s="187">
        <f>Leases!CD163</f>
        <v>7</v>
      </c>
      <c r="CC18" s="187">
        <f>Leases!CE163</f>
        <v>7</v>
      </c>
      <c r="CD18" s="187">
        <f>Leases!CF163</f>
        <v>7</v>
      </c>
      <c r="CE18" s="187">
        <f>Leases!CG163</f>
        <v>7</v>
      </c>
      <c r="CF18" s="187">
        <f>Leases!CH163</f>
        <v>7</v>
      </c>
      <c r="CG18" s="187">
        <f>Leases!CI163</f>
        <v>7</v>
      </c>
      <c r="CH18" s="187">
        <f>Leases!CJ163</f>
        <v>8</v>
      </c>
      <c r="CI18" s="187">
        <f>Leases!CK163</f>
        <v>8</v>
      </c>
      <c r="CJ18" s="187">
        <f>Leases!CL163</f>
        <v>8</v>
      </c>
      <c r="CK18" s="187">
        <f>Leases!CM163</f>
        <v>8</v>
      </c>
      <c r="CL18" s="187">
        <f>Leases!CN163</f>
        <v>8</v>
      </c>
      <c r="CM18" s="187">
        <f>Leases!CO163</f>
        <v>8</v>
      </c>
      <c r="CN18" s="187">
        <f>Leases!CP163</f>
        <v>8</v>
      </c>
      <c r="CO18" s="187">
        <f>Leases!CQ163</f>
        <v>8</v>
      </c>
      <c r="CP18" s="187">
        <f>Leases!CR163</f>
        <v>8</v>
      </c>
      <c r="CQ18" s="187">
        <f>Leases!CS163</f>
        <v>8</v>
      </c>
      <c r="CR18" s="187">
        <f>Leases!CT163</f>
        <v>8</v>
      </c>
      <c r="CS18" s="187">
        <f>Leases!CU163</f>
        <v>8</v>
      </c>
      <c r="CT18" s="187">
        <f>Leases!CV163</f>
        <v>9</v>
      </c>
      <c r="CU18" s="187">
        <f>Leases!CW163</f>
        <v>9</v>
      </c>
      <c r="CV18" s="187">
        <f>Leases!CX163</f>
        <v>9</v>
      </c>
      <c r="CW18" s="187">
        <f>Leases!CY163</f>
        <v>9</v>
      </c>
      <c r="CX18" s="187">
        <f>Leases!CZ163</f>
        <v>9</v>
      </c>
      <c r="CY18" s="187">
        <f>Leases!DA163</f>
        <v>9</v>
      </c>
      <c r="CZ18" s="187">
        <f>Leases!DB163</f>
        <v>9</v>
      </c>
      <c r="DA18" s="187">
        <f>Leases!DC163</f>
        <v>9</v>
      </c>
      <c r="DB18" s="187">
        <f>Leases!DD163</f>
        <v>9</v>
      </c>
      <c r="DC18" s="187">
        <f>Leases!DE163</f>
        <v>9</v>
      </c>
      <c r="DD18" s="187">
        <f>Leases!DF163</f>
        <v>9</v>
      </c>
      <c r="DE18" s="187">
        <f>Leases!DG163</f>
        <v>9</v>
      </c>
      <c r="DF18" s="187">
        <f>Leases!DH163</f>
        <v>10</v>
      </c>
      <c r="DG18" s="187">
        <f>Leases!DI163</f>
        <v>10</v>
      </c>
      <c r="DH18" s="187">
        <f>Leases!DJ163</f>
        <v>10</v>
      </c>
      <c r="DI18" s="187">
        <f>Leases!DK163</f>
        <v>10</v>
      </c>
      <c r="DJ18" s="187">
        <f>Leases!DL163</f>
        <v>10</v>
      </c>
      <c r="DK18" s="187">
        <f>Leases!DM163</f>
        <v>10</v>
      </c>
      <c r="DL18" s="187">
        <f>Leases!DN163</f>
        <v>10</v>
      </c>
      <c r="DM18" s="187">
        <f>Leases!DO163</f>
        <v>10</v>
      </c>
      <c r="DN18" s="187">
        <f>Leases!DP163</f>
        <v>10</v>
      </c>
      <c r="DO18" s="187">
        <f>Leases!DQ163</f>
        <v>10</v>
      </c>
      <c r="DP18" s="187">
        <f>Leases!DR163</f>
        <v>10</v>
      </c>
      <c r="DQ18" s="187">
        <f>Leases!DS163</f>
        <v>10</v>
      </c>
      <c r="DR18" s="187">
        <f>Leases!DT163</f>
        <v>11</v>
      </c>
      <c r="DS18" s="187">
        <f>Leases!DU163</f>
        <v>11</v>
      </c>
      <c r="DT18" s="187">
        <f>Leases!DV163</f>
        <v>11</v>
      </c>
      <c r="DU18" s="187">
        <f>Leases!DW163</f>
        <v>11</v>
      </c>
      <c r="DV18" s="187">
        <f>Leases!DX163</f>
        <v>11</v>
      </c>
      <c r="DW18" s="187">
        <f>Leases!DY163</f>
        <v>11</v>
      </c>
      <c r="DX18" s="187">
        <f>Leases!DZ163</f>
        <v>11</v>
      </c>
      <c r="DY18" s="187">
        <f>Leases!EA163</f>
        <v>11</v>
      </c>
      <c r="DZ18" s="187">
        <f>Leases!EB163</f>
        <v>11</v>
      </c>
      <c r="EA18" s="187">
        <f>Leases!EC163</f>
        <v>11</v>
      </c>
      <c r="EB18" s="187">
        <f>Leases!ED163</f>
        <v>11</v>
      </c>
      <c r="EC18" s="187">
        <f>Leases!EE163</f>
        <v>11</v>
      </c>
      <c r="ED18" s="187">
        <f>Leases!EF163</f>
        <v>12</v>
      </c>
      <c r="EE18" s="187">
        <f>Leases!EG163</f>
        <v>12</v>
      </c>
      <c r="EF18" s="187">
        <f>Leases!EH163</f>
        <v>12</v>
      </c>
      <c r="EG18" s="187">
        <f>Leases!EI163</f>
        <v>12</v>
      </c>
      <c r="EH18" s="187">
        <f>Leases!EJ163</f>
        <v>12</v>
      </c>
      <c r="EI18" s="187">
        <f>Leases!EK163</f>
        <v>12</v>
      </c>
      <c r="EJ18" s="187">
        <f>Leases!EL163</f>
        <v>12</v>
      </c>
      <c r="EK18" s="187">
        <f>Leases!EM163</f>
        <v>12</v>
      </c>
      <c r="EL18" s="187">
        <f>Leases!EN163</f>
        <v>12</v>
      </c>
      <c r="EM18" s="187">
        <f>Leases!EO163</f>
        <v>12</v>
      </c>
      <c r="EN18" s="187">
        <f>Leases!EP163</f>
        <v>12</v>
      </c>
      <c r="EO18" s="187">
        <f>Leases!EQ163</f>
        <v>12</v>
      </c>
      <c r="EP18" s="187">
        <f>Leases!ER163</f>
        <v>13</v>
      </c>
      <c r="EQ18" s="187">
        <f>Leases!ES163</f>
        <v>13</v>
      </c>
      <c r="ER18" s="187">
        <f>Leases!ET163</f>
        <v>13</v>
      </c>
      <c r="ES18" s="187">
        <f>Leases!EU163</f>
        <v>13</v>
      </c>
      <c r="ET18" s="187">
        <f>Leases!EV163</f>
        <v>13</v>
      </c>
      <c r="EU18" s="187">
        <f>Leases!EW163</f>
        <v>13</v>
      </c>
      <c r="EV18" s="187">
        <f>Leases!EX163</f>
        <v>13</v>
      </c>
      <c r="EW18" s="187">
        <f>Leases!EY163</f>
        <v>13</v>
      </c>
      <c r="EX18" s="187">
        <f>Leases!EZ163</f>
        <v>13</v>
      </c>
      <c r="EY18" s="187">
        <f>Leases!FA163</f>
        <v>13</v>
      </c>
      <c r="EZ18" s="187">
        <f>Leases!FB163</f>
        <v>13</v>
      </c>
      <c r="FA18" s="187">
        <f>Leases!FC163</f>
        <v>13</v>
      </c>
      <c r="FB18" s="187">
        <f>Leases!FD163</f>
        <v>14</v>
      </c>
      <c r="FC18" s="187">
        <f>Leases!FE163</f>
        <v>14</v>
      </c>
      <c r="FD18" s="187">
        <f>Leases!FF163</f>
        <v>14</v>
      </c>
      <c r="FE18" s="187">
        <f>Leases!FG163</f>
        <v>14</v>
      </c>
      <c r="FF18" s="187">
        <f>Leases!FH163</f>
        <v>14</v>
      </c>
      <c r="FG18" s="187">
        <f>Leases!FI163</f>
        <v>14</v>
      </c>
      <c r="FH18" s="187">
        <f>Leases!FJ163</f>
        <v>14</v>
      </c>
      <c r="FI18" s="187">
        <f>Leases!FK163</f>
        <v>14</v>
      </c>
      <c r="FJ18" s="187">
        <f>Leases!FL163</f>
        <v>14</v>
      </c>
      <c r="FK18" s="187">
        <f>Leases!FM163</f>
        <v>14</v>
      </c>
      <c r="FL18" s="187">
        <f>Leases!FN163</f>
        <v>14</v>
      </c>
      <c r="FM18" s="187">
        <f>Leases!FO163</f>
        <v>14</v>
      </c>
      <c r="FN18" s="187">
        <f>Leases!FP163</f>
        <v>15</v>
      </c>
      <c r="FO18" s="187">
        <f>Leases!FQ163</f>
        <v>15</v>
      </c>
      <c r="FP18" s="187">
        <f>Leases!FR163</f>
        <v>15</v>
      </c>
      <c r="FQ18" s="187">
        <f>Leases!FS163</f>
        <v>15</v>
      </c>
      <c r="FR18" s="187">
        <f>Leases!FT163</f>
        <v>15</v>
      </c>
      <c r="FS18" s="187">
        <f>Leases!FU163</f>
        <v>15</v>
      </c>
      <c r="FT18" s="187">
        <f>Leases!FV163</f>
        <v>15</v>
      </c>
      <c r="FU18" s="187">
        <f>Leases!FW163</f>
        <v>15</v>
      </c>
      <c r="FV18" s="187">
        <f>Leases!FX163</f>
        <v>15</v>
      </c>
      <c r="FW18" s="187">
        <f>Leases!FY163</f>
        <v>15</v>
      </c>
      <c r="FX18" s="187">
        <f>Leases!FZ163</f>
        <v>15</v>
      </c>
      <c r="FY18" s="187">
        <f>Leases!GA163</f>
        <v>15</v>
      </c>
      <c r="FZ18" s="187">
        <f>Leases!GB163</f>
        <v>16</v>
      </c>
      <c r="GA18" s="187">
        <f>Leases!GC163</f>
        <v>16</v>
      </c>
      <c r="GB18" s="187">
        <f>Leases!GD163</f>
        <v>16</v>
      </c>
      <c r="GC18" s="187">
        <f>Leases!GE163</f>
        <v>16</v>
      </c>
      <c r="GD18" s="187">
        <f>Leases!GF163</f>
        <v>16</v>
      </c>
      <c r="GE18" s="187">
        <f>Leases!GG163</f>
        <v>16</v>
      </c>
      <c r="GF18" s="187">
        <f>Leases!GH163</f>
        <v>16</v>
      </c>
      <c r="GG18" s="187">
        <f>Leases!GI163</f>
        <v>16</v>
      </c>
      <c r="GH18" s="187">
        <f>Leases!GJ163</f>
        <v>16</v>
      </c>
      <c r="GI18" s="187">
        <f>Leases!GK163</f>
        <v>16</v>
      </c>
      <c r="GJ18" s="187">
        <f>Leases!GL163</f>
        <v>16</v>
      </c>
      <c r="GK18" s="187">
        <f>Leases!GM163</f>
        <v>16</v>
      </c>
      <c r="GL18" s="187">
        <f>Leases!GN163</f>
        <v>17</v>
      </c>
      <c r="GM18" s="187">
        <f>Leases!GO163</f>
        <v>17</v>
      </c>
      <c r="GN18" s="187">
        <f>Leases!GP163</f>
        <v>17</v>
      </c>
      <c r="GO18" s="187">
        <f>Leases!GQ163</f>
        <v>17</v>
      </c>
      <c r="GP18" s="187">
        <f>Leases!GR163</f>
        <v>17</v>
      </c>
      <c r="GQ18" s="187">
        <f>Leases!GS163</f>
        <v>17</v>
      </c>
      <c r="GR18" s="187">
        <f>Leases!GT163</f>
        <v>17</v>
      </c>
      <c r="GS18" s="187">
        <f>Leases!GU163</f>
        <v>17</v>
      </c>
      <c r="GT18" s="187">
        <f>Leases!GV163</f>
        <v>17</v>
      </c>
      <c r="GU18" s="187">
        <f>Leases!GW163</f>
        <v>17</v>
      </c>
      <c r="GV18" s="187">
        <f>Leases!GX163</f>
        <v>17</v>
      </c>
      <c r="GW18" s="187">
        <f>Leases!GY163</f>
        <v>17</v>
      </c>
      <c r="GX18" s="187">
        <f>Leases!GZ163</f>
        <v>18</v>
      </c>
      <c r="GY18" s="187">
        <f>Leases!HA163</f>
        <v>18</v>
      </c>
      <c r="GZ18" s="187">
        <f>Leases!HB163</f>
        <v>18</v>
      </c>
      <c r="HA18" s="187">
        <f>Leases!HC163</f>
        <v>18</v>
      </c>
      <c r="HB18" s="187">
        <f>Leases!HD163</f>
        <v>18</v>
      </c>
      <c r="HC18" s="187">
        <f>Leases!HE163</f>
        <v>18</v>
      </c>
      <c r="HD18" s="187">
        <f>Leases!HF163</f>
        <v>18</v>
      </c>
      <c r="HE18" s="187">
        <f>Leases!HG163</f>
        <v>18</v>
      </c>
      <c r="HF18" s="187">
        <f>Leases!HH163</f>
        <v>18</v>
      </c>
      <c r="HG18" s="187">
        <f>Leases!HI163</f>
        <v>18</v>
      </c>
      <c r="HH18" s="187">
        <f>Leases!HJ163</f>
        <v>18</v>
      </c>
      <c r="HI18" s="187">
        <f>Leases!HK163</f>
        <v>18</v>
      </c>
      <c r="HJ18" s="187">
        <f>Leases!HL163</f>
        <v>19</v>
      </c>
      <c r="HK18" s="187">
        <f>Leases!HM163</f>
        <v>19</v>
      </c>
      <c r="HL18" s="187">
        <f>Leases!HN163</f>
        <v>19</v>
      </c>
      <c r="HM18" s="187">
        <f>Leases!HO163</f>
        <v>19</v>
      </c>
      <c r="HN18" s="187">
        <f>Leases!HP163</f>
        <v>19</v>
      </c>
      <c r="HO18" s="187">
        <f>Leases!HQ163</f>
        <v>19</v>
      </c>
      <c r="HP18" s="187">
        <f>Leases!HR163</f>
        <v>19</v>
      </c>
      <c r="HQ18" s="187">
        <f>Leases!HS163</f>
        <v>19</v>
      </c>
      <c r="HR18" s="187">
        <f>Leases!HT163</f>
        <v>19</v>
      </c>
      <c r="HS18" s="187">
        <f>Leases!HU163</f>
        <v>19</v>
      </c>
      <c r="HT18" s="187">
        <f>Leases!HV163</f>
        <v>19</v>
      </c>
      <c r="HU18" s="187">
        <f>Leases!HW163</f>
        <v>19</v>
      </c>
      <c r="HV18" s="187">
        <f>Leases!HX163</f>
        <v>20</v>
      </c>
      <c r="HW18" s="187">
        <f>Leases!HY163</f>
        <v>20</v>
      </c>
      <c r="HX18" s="187">
        <f>Leases!HZ163</f>
        <v>20</v>
      </c>
      <c r="HY18" s="187">
        <f>Leases!IA163</f>
        <v>20</v>
      </c>
      <c r="HZ18" s="187">
        <f>Leases!IB163</f>
        <v>20</v>
      </c>
      <c r="IA18" s="187">
        <f>Leases!IC163</f>
        <v>20</v>
      </c>
      <c r="IB18" s="187">
        <f>Leases!ID163</f>
        <v>20</v>
      </c>
      <c r="IC18" s="187">
        <f>Leases!IE163</f>
        <v>20</v>
      </c>
      <c r="ID18" s="187">
        <f>Leases!IF163</f>
        <v>20</v>
      </c>
      <c r="IE18" s="187">
        <f>Leases!IG163</f>
        <v>20</v>
      </c>
      <c r="IF18" s="187">
        <f>Leases!IH163</f>
        <v>20</v>
      </c>
      <c r="IG18" s="187">
        <f>Leases!II163</f>
        <v>20</v>
      </c>
      <c r="IH18" s="187">
        <f>Leases!IJ163</f>
        <v>21</v>
      </c>
      <c r="II18" s="187">
        <f>Leases!IK163</f>
        <v>21</v>
      </c>
      <c r="IJ18" s="187">
        <f>Leases!IL163</f>
        <v>21</v>
      </c>
      <c r="IK18" s="187">
        <f>Leases!IM163</f>
        <v>21</v>
      </c>
      <c r="IL18" s="187">
        <f>Leases!IN163</f>
        <v>21</v>
      </c>
      <c r="IM18" s="187">
        <f>Leases!IO163</f>
        <v>21</v>
      </c>
      <c r="IN18" s="187">
        <f>Leases!IP163</f>
        <v>21</v>
      </c>
      <c r="IO18" s="187">
        <f>Leases!IQ163</f>
        <v>21</v>
      </c>
      <c r="IP18" s="187">
        <f>Leases!IR163</f>
        <v>21</v>
      </c>
      <c r="IQ18" s="187">
        <f>Leases!IS163</f>
        <v>21</v>
      </c>
      <c r="IR18" s="187">
        <f>Leases!IT163</f>
        <v>21</v>
      </c>
      <c r="IS18" s="187">
        <f>Leases!IU163</f>
        <v>21</v>
      </c>
      <c r="IT18" s="187">
        <f>Leases!IV163</f>
        <v>22</v>
      </c>
      <c r="IU18" s="187">
        <f>Leases!IW163</f>
        <v>22</v>
      </c>
      <c r="IV18" s="187">
        <f>Leases!IX163</f>
        <v>22</v>
      </c>
      <c r="IW18" s="187">
        <f>Leases!IY163</f>
        <v>22</v>
      </c>
      <c r="IX18" s="187">
        <f>Leases!IZ163</f>
        <v>22</v>
      </c>
      <c r="IY18" s="187">
        <f>Leases!JA163</f>
        <v>22</v>
      </c>
      <c r="IZ18" s="187">
        <f>Leases!JB163</f>
        <v>22</v>
      </c>
      <c r="JA18" s="187">
        <f>Leases!JC163</f>
        <v>22</v>
      </c>
      <c r="JB18" s="187">
        <f>Leases!JD163</f>
        <v>22</v>
      </c>
      <c r="JC18" s="187">
        <f>Leases!JE163</f>
        <v>22</v>
      </c>
      <c r="JD18" s="187">
        <f>Leases!JF163</f>
        <v>22</v>
      </c>
      <c r="JE18" s="187">
        <f>Leases!JG163</f>
        <v>22</v>
      </c>
      <c r="JF18" s="187">
        <f>Leases!JH163</f>
        <v>23</v>
      </c>
      <c r="JG18" s="187">
        <f>Leases!JI163</f>
        <v>23</v>
      </c>
      <c r="JH18" s="187">
        <f>Leases!JJ163</f>
        <v>23</v>
      </c>
      <c r="JI18" s="187">
        <f>Leases!JK163</f>
        <v>23</v>
      </c>
      <c r="JJ18" s="187">
        <f>Leases!JL163</f>
        <v>23</v>
      </c>
      <c r="JK18" s="187">
        <f>Leases!JM163</f>
        <v>23</v>
      </c>
      <c r="JL18" s="187">
        <f>Leases!JN163</f>
        <v>23</v>
      </c>
      <c r="JM18" s="187">
        <f>Leases!JO163</f>
        <v>23</v>
      </c>
      <c r="JN18" s="187">
        <f>Leases!JP163</f>
        <v>23</v>
      </c>
      <c r="JO18" s="187">
        <f>Leases!JQ163</f>
        <v>23</v>
      </c>
      <c r="JP18" s="187">
        <f>Leases!JR163</f>
        <v>23</v>
      </c>
      <c r="JQ18" s="187">
        <f>Leases!JS163</f>
        <v>23</v>
      </c>
      <c r="JR18" s="187">
        <f>Leases!JT163</f>
        <v>24</v>
      </c>
      <c r="JS18" s="187">
        <f>Leases!JU163</f>
        <v>24</v>
      </c>
      <c r="JT18" s="187">
        <f>Leases!JV163</f>
        <v>24</v>
      </c>
      <c r="JU18" s="187">
        <f>Leases!JW163</f>
        <v>24</v>
      </c>
      <c r="JV18" s="187">
        <f>Leases!JX163</f>
        <v>24</v>
      </c>
      <c r="JW18" s="187">
        <f>Leases!JY163</f>
        <v>24</v>
      </c>
      <c r="JX18" s="187">
        <f>Leases!JZ163</f>
        <v>24</v>
      </c>
      <c r="JY18" s="187">
        <f>Leases!KA163</f>
        <v>24</v>
      </c>
      <c r="JZ18" s="187">
        <f>Leases!KB163</f>
        <v>24</v>
      </c>
      <c r="KA18" s="187">
        <f>Leases!KC163</f>
        <v>24</v>
      </c>
      <c r="KB18" s="187">
        <f>Leases!KD163</f>
        <v>24</v>
      </c>
      <c r="KC18" s="187">
        <f>Leases!KE163</f>
        <v>24</v>
      </c>
      <c r="KD18" s="187">
        <f>Leases!KF163</f>
        <v>25</v>
      </c>
      <c r="KE18" s="187">
        <f>Leases!KG163</f>
        <v>25</v>
      </c>
      <c r="KF18" s="187">
        <f>Leases!KH163</f>
        <v>25</v>
      </c>
      <c r="KG18" s="187">
        <f>Leases!KI163</f>
        <v>25</v>
      </c>
      <c r="KH18" s="187">
        <f>Leases!KJ163</f>
        <v>25</v>
      </c>
      <c r="KI18" s="187">
        <f>Leases!KK163</f>
        <v>25</v>
      </c>
      <c r="KJ18" s="187">
        <f>Leases!KL163</f>
        <v>25</v>
      </c>
      <c r="KK18" s="187">
        <f>Leases!KM163</f>
        <v>25</v>
      </c>
      <c r="KL18" s="187">
        <f>Leases!KN163</f>
        <v>25</v>
      </c>
      <c r="KM18" s="187">
        <f>Leases!KO163</f>
        <v>25</v>
      </c>
      <c r="KN18" s="187">
        <f>Leases!KP163</f>
        <v>25</v>
      </c>
      <c r="KO18" s="187">
        <f>Leases!KQ163</f>
        <v>25</v>
      </c>
      <c r="KP18" s="187">
        <f>Leases!KR163</f>
        <v>26</v>
      </c>
      <c r="KQ18" s="187">
        <f>Leases!KS163</f>
        <v>26</v>
      </c>
      <c r="KR18" s="187">
        <f>Leases!KT163</f>
        <v>26</v>
      </c>
      <c r="KS18" s="187">
        <f>Leases!KU163</f>
        <v>26</v>
      </c>
      <c r="KT18" s="187">
        <f>Leases!KV163</f>
        <v>26</v>
      </c>
      <c r="KU18" s="187">
        <f>Leases!KW163</f>
        <v>26</v>
      </c>
      <c r="KV18" s="187">
        <f>Leases!KX163</f>
        <v>26</v>
      </c>
      <c r="KW18" s="187">
        <f>Leases!KY163</f>
        <v>26</v>
      </c>
      <c r="KX18" s="187">
        <f>Leases!KZ163</f>
        <v>26</v>
      </c>
      <c r="KY18" s="187">
        <f>Leases!LA163</f>
        <v>26</v>
      </c>
      <c r="KZ18" s="187">
        <f>Leases!LB163</f>
        <v>26</v>
      </c>
      <c r="LA18" s="187">
        <f>Leases!LC163</f>
        <v>26</v>
      </c>
      <c r="LB18" s="187">
        <f>Leases!LD163</f>
        <v>27</v>
      </c>
      <c r="LC18" s="187">
        <f>Leases!LE163</f>
        <v>27</v>
      </c>
      <c r="LD18" s="187">
        <f>Leases!LF163</f>
        <v>27</v>
      </c>
      <c r="LE18" s="187">
        <f>Leases!LG163</f>
        <v>27</v>
      </c>
      <c r="LF18" s="187">
        <f>Leases!LH163</f>
        <v>27</v>
      </c>
      <c r="LG18" s="187">
        <f>Leases!LI163</f>
        <v>27</v>
      </c>
      <c r="LH18" s="187">
        <f>Leases!LJ163</f>
        <v>27</v>
      </c>
      <c r="LI18" s="187">
        <f>Leases!LK163</f>
        <v>27</v>
      </c>
      <c r="LJ18" s="187">
        <f>Leases!LL163</f>
        <v>27</v>
      </c>
      <c r="LK18" s="187">
        <f>Leases!LM163</f>
        <v>27</v>
      </c>
      <c r="LL18" s="187">
        <f>Leases!LN163</f>
        <v>27</v>
      </c>
      <c r="LM18" s="187">
        <f>Leases!LO163</f>
        <v>27</v>
      </c>
      <c r="LN18" s="187">
        <f>Leases!LP163</f>
        <v>28</v>
      </c>
      <c r="LO18" s="187">
        <f>Leases!LQ163</f>
        <v>28</v>
      </c>
      <c r="LP18" s="187">
        <f>Leases!LR163</f>
        <v>28</v>
      </c>
      <c r="LQ18" s="187">
        <f>Leases!LS163</f>
        <v>28</v>
      </c>
      <c r="LR18" s="187">
        <f>Leases!LT163</f>
        <v>28</v>
      </c>
      <c r="LS18" s="187">
        <f>Leases!LU163</f>
        <v>28</v>
      </c>
      <c r="LT18" s="187">
        <f>Leases!LV163</f>
        <v>28</v>
      </c>
      <c r="LU18" s="187">
        <f>Leases!LW163</f>
        <v>28</v>
      </c>
      <c r="LV18" s="187">
        <f>Leases!LX163</f>
        <v>28</v>
      </c>
      <c r="LW18" s="187">
        <f>Leases!LY163</f>
        <v>28</v>
      </c>
      <c r="LX18" s="187">
        <f>Leases!LZ163</f>
        <v>28</v>
      </c>
      <c r="LY18" s="187">
        <f>Leases!MA163</f>
        <v>28</v>
      </c>
      <c r="LZ18" s="187">
        <f>Leases!MB163</f>
        <v>29</v>
      </c>
      <c r="MA18" s="187">
        <f>Leases!MC163</f>
        <v>29</v>
      </c>
      <c r="MB18" s="187">
        <f>Leases!MD163</f>
        <v>29</v>
      </c>
      <c r="MC18" s="187">
        <f>Leases!ME163</f>
        <v>29</v>
      </c>
      <c r="MD18" s="187">
        <f>Leases!MF163</f>
        <v>29</v>
      </c>
      <c r="ME18" s="187">
        <f>Leases!MG163</f>
        <v>29</v>
      </c>
      <c r="MF18" s="187">
        <f>Leases!MH163</f>
        <v>29</v>
      </c>
      <c r="MG18" s="187">
        <f>Leases!MI163</f>
        <v>29</v>
      </c>
      <c r="MH18" s="187">
        <f>Leases!MJ163</f>
        <v>29</v>
      </c>
      <c r="MI18" s="187">
        <f>Leases!MK163</f>
        <v>29</v>
      </c>
      <c r="MJ18" s="187">
        <f>Leases!ML163</f>
        <v>29</v>
      </c>
      <c r="MK18" s="187">
        <f>Leases!MM163</f>
        <v>29</v>
      </c>
      <c r="ML18" s="187">
        <f>Leases!MN163</f>
        <v>30</v>
      </c>
      <c r="MM18" s="187">
        <f>Leases!MO163</f>
        <v>30</v>
      </c>
      <c r="MN18" s="187">
        <f>Leases!MP163</f>
        <v>30</v>
      </c>
      <c r="MO18" s="187">
        <f>Leases!MQ163</f>
        <v>30</v>
      </c>
      <c r="MP18" s="187">
        <f>Leases!MR163</f>
        <v>30</v>
      </c>
      <c r="MQ18" s="187">
        <f>Leases!MS163</f>
        <v>30</v>
      </c>
      <c r="MR18" s="187">
        <f>Leases!MT163</f>
        <v>30</v>
      </c>
      <c r="MS18" s="187">
        <f>Leases!MU163</f>
        <v>30</v>
      </c>
      <c r="MT18" s="187">
        <f>Leases!MV163</f>
        <v>30</v>
      </c>
      <c r="MU18" s="187">
        <f>Leases!MW163</f>
        <v>30</v>
      </c>
      <c r="MV18" s="187">
        <f>Leases!MX163</f>
        <v>30</v>
      </c>
      <c r="MW18" s="187">
        <f>Leases!MY163</f>
        <v>30</v>
      </c>
      <c r="MX18" s="187">
        <f>Leases!MZ163</f>
        <v>31</v>
      </c>
      <c r="MY18" s="187">
        <f>Leases!NA163</f>
        <v>31</v>
      </c>
      <c r="MZ18" s="187">
        <f>Leases!NB163</f>
        <v>31</v>
      </c>
      <c r="NA18" s="187">
        <f>Leases!NC163</f>
        <v>31</v>
      </c>
      <c r="NB18" s="187">
        <f>Leases!ND163</f>
        <v>31</v>
      </c>
      <c r="NC18" s="187">
        <f>Leases!NE163</f>
        <v>31</v>
      </c>
      <c r="ND18" s="187">
        <f>Leases!NF163</f>
        <v>31</v>
      </c>
      <c r="NE18" s="187">
        <f>Leases!NG163</f>
        <v>31</v>
      </c>
      <c r="NF18" s="187">
        <f>Leases!NH163</f>
        <v>31</v>
      </c>
      <c r="NG18" s="187">
        <f>Leases!NI163</f>
        <v>31</v>
      </c>
      <c r="NH18" s="187">
        <f>Leases!NJ163</f>
        <v>31</v>
      </c>
      <c r="NI18" s="14">
        <f>Leases!NK163</f>
        <v>31</v>
      </c>
    </row>
    <row r="19" spans="1:373" x14ac:dyDescent="0.25">
      <c r="A19" s="186" t="s">
        <v>139</v>
      </c>
      <c r="B19" s="188">
        <f>Leases!D165</f>
        <v>43890</v>
      </c>
      <c r="C19" s="188">
        <f>Leases!E165</f>
        <v>43921</v>
      </c>
      <c r="D19" s="188">
        <f>Leases!F165</f>
        <v>43951</v>
      </c>
      <c r="E19" s="188">
        <f>Leases!G165</f>
        <v>43982</v>
      </c>
      <c r="F19" s="188">
        <f>Leases!H165</f>
        <v>44012</v>
      </c>
      <c r="G19" s="188">
        <f>Leases!I165</f>
        <v>44043</v>
      </c>
      <c r="H19" s="188">
        <f>Leases!J165</f>
        <v>44074</v>
      </c>
      <c r="I19" s="188">
        <f>Leases!K165</f>
        <v>44104</v>
      </c>
      <c r="J19" s="188">
        <f>Leases!L165</f>
        <v>44135</v>
      </c>
      <c r="K19" s="188">
        <f>Leases!M165</f>
        <v>44165</v>
      </c>
      <c r="L19" s="188">
        <f>Leases!N165</f>
        <v>44196</v>
      </c>
      <c r="M19" s="188">
        <f>Leases!O165</f>
        <v>44227</v>
      </c>
      <c r="N19" s="188">
        <f>Leases!P165</f>
        <v>44255</v>
      </c>
      <c r="O19" s="188">
        <f>Leases!Q165</f>
        <v>44286</v>
      </c>
      <c r="P19" s="188">
        <f>Leases!R165</f>
        <v>44316</v>
      </c>
      <c r="Q19" s="188">
        <f>Leases!S165</f>
        <v>44347</v>
      </c>
      <c r="R19" s="188">
        <f>Leases!T165</f>
        <v>44377</v>
      </c>
      <c r="S19" s="188">
        <f>Leases!U165</f>
        <v>44408</v>
      </c>
      <c r="T19" s="188">
        <f>Leases!V165</f>
        <v>44439</v>
      </c>
      <c r="U19" s="188">
        <f>Leases!W165</f>
        <v>44469</v>
      </c>
      <c r="V19" s="188">
        <f>Leases!X165</f>
        <v>44500</v>
      </c>
      <c r="W19" s="188">
        <f>Leases!Y165</f>
        <v>44530</v>
      </c>
      <c r="X19" s="188">
        <f>Leases!Z165</f>
        <v>44561</v>
      </c>
      <c r="Y19" s="188">
        <f>Leases!AA165</f>
        <v>44592</v>
      </c>
      <c r="Z19" s="188">
        <f>Leases!AB165</f>
        <v>44620</v>
      </c>
      <c r="AA19" s="188">
        <f>Leases!AC165</f>
        <v>44651</v>
      </c>
      <c r="AB19" s="188">
        <f>Leases!AD165</f>
        <v>44681</v>
      </c>
      <c r="AC19" s="188">
        <f>Leases!AE165</f>
        <v>44712</v>
      </c>
      <c r="AD19" s="188">
        <f>Leases!AF165</f>
        <v>44742</v>
      </c>
      <c r="AE19" s="188">
        <f>Leases!AG165</f>
        <v>44773</v>
      </c>
      <c r="AF19" s="188">
        <f>Leases!AH165</f>
        <v>44804</v>
      </c>
      <c r="AG19" s="188">
        <f>Leases!AI165</f>
        <v>44834</v>
      </c>
      <c r="AH19" s="188">
        <f>Leases!AJ165</f>
        <v>44865</v>
      </c>
      <c r="AI19" s="188">
        <f>Leases!AK165</f>
        <v>44895</v>
      </c>
      <c r="AJ19" s="188">
        <f>Leases!AL165</f>
        <v>44926</v>
      </c>
      <c r="AK19" s="188">
        <f>Leases!AM165</f>
        <v>44957</v>
      </c>
      <c r="AL19" s="188">
        <f>Leases!AN165</f>
        <v>44985</v>
      </c>
      <c r="AM19" s="188">
        <f>Leases!AO165</f>
        <v>45016</v>
      </c>
      <c r="AN19" s="188">
        <f>Leases!AP165</f>
        <v>45046</v>
      </c>
      <c r="AO19" s="188">
        <f>Leases!AQ165</f>
        <v>45077</v>
      </c>
      <c r="AP19" s="188">
        <f>Leases!AR165</f>
        <v>45107</v>
      </c>
      <c r="AQ19" s="188">
        <f>Leases!AS165</f>
        <v>45138</v>
      </c>
      <c r="AR19" s="188">
        <f>Leases!AT165</f>
        <v>45169</v>
      </c>
      <c r="AS19" s="188">
        <f>Leases!AU165</f>
        <v>45199</v>
      </c>
      <c r="AT19" s="188">
        <f>Leases!AV165</f>
        <v>45230</v>
      </c>
      <c r="AU19" s="188">
        <f>Leases!AW165</f>
        <v>45260</v>
      </c>
      <c r="AV19" s="188">
        <f>Leases!AX165</f>
        <v>45291</v>
      </c>
      <c r="AW19" s="188">
        <f>Leases!AY165</f>
        <v>45322</v>
      </c>
      <c r="AX19" s="188">
        <f>Leases!AZ165</f>
        <v>45351</v>
      </c>
      <c r="AY19" s="188">
        <f>Leases!BA165</f>
        <v>45382</v>
      </c>
      <c r="AZ19" s="188">
        <f>Leases!BB165</f>
        <v>45412</v>
      </c>
      <c r="BA19" s="188">
        <f>Leases!BC165</f>
        <v>45443</v>
      </c>
      <c r="BB19" s="188">
        <f>Leases!BD165</f>
        <v>45473</v>
      </c>
      <c r="BC19" s="188">
        <f>Leases!BE165</f>
        <v>45504</v>
      </c>
      <c r="BD19" s="188">
        <f>Leases!BF165</f>
        <v>45535</v>
      </c>
      <c r="BE19" s="188">
        <f>Leases!BG165</f>
        <v>45565</v>
      </c>
      <c r="BF19" s="188">
        <f>Leases!BH165</f>
        <v>45596</v>
      </c>
      <c r="BG19" s="188">
        <f>Leases!BI165</f>
        <v>45626</v>
      </c>
      <c r="BH19" s="188">
        <f>Leases!BJ165</f>
        <v>45657</v>
      </c>
      <c r="BI19" s="188">
        <f>Leases!BK165</f>
        <v>45688</v>
      </c>
      <c r="BJ19" s="188">
        <f>Leases!BL165</f>
        <v>45716</v>
      </c>
      <c r="BK19" s="188">
        <f>Leases!BM165</f>
        <v>45747</v>
      </c>
      <c r="BL19" s="188">
        <f>Leases!BN165</f>
        <v>45777</v>
      </c>
      <c r="BM19" s="188">
        <f>Leases!BO165</f>
        <v>45808</v>
      </c>
      <c r="BN19" s="188">
        <f>Leases!BP165</f>
        <v>45838</v>
      </c>
      <c r="BO19" s="188">
        <f>Leases!BQ165</f>
        <v>45869</v>
      </c>
      <c r="BP19" s="188">
        <f>Leases!BR165</f>
        <v>45900</v>
      </c>
      <c r="BQ19" s="188">
        <f>Leases!BS165</f>
        <v>45930</v>
      </c>
      <c r="BR19" s="188">
        <f>Leases!BT165</f>
        <v>45961</v>
      </c>
      <c r="BS19" s="188">
        <f>Leases!BU165</f>
        <v>45991</v>
      </c>
      <c r="BT19" s="188">
        <f>Leases!BV165</f>
        <v>46022</v>
      </c>
      <c r="BU19" s="188">
        <f>Leases!BW165</f>
        <v>46053</v>
      </c>
      <c r="BV19" s="188">
        <f>Leases!BX165</f>
        <v>46081</v>
      </c>
      <c r="BW19" s="188">
        <f>Leases!BY165</f>
        <v>46112</v>
      </c>
      <c r="BX19" s="188">
        <f>Leases!BZ165</f>
        <v>46142</v>
      </c>
      <c r="BY19" s="188">
        <f>Leases!CA165</f>
        <v>46173</v>
      </c>
      <c r="BZ19" s="188">
        <f>Leases!CB165</f>
        <v>46203</v>
      </c>
      <c r="CA19" s="188">
        <f>Leases!CC165</f>
        <v>46234</v>
      </c>
      <c r="CB19" s="188">
        <f>Leases!CD165</f>
        <v>46265</v>
      </c>
      <c r="CC19" s="188">
        <f>Leases!CE165</f>
        <v>46295</v>
      </c>
      <c r="CD19" s="188">
        <f>Leases!CF165</f>
        <v>46326</v>
      </c>
      <c r="CE19" s="188">
        <f>Leases!CG165</f>
        <v>46356</v>
      </c>
      <c r="CF19" s="188">
        <f>Leases!CH165</f>
        <v>46387</v>
      </c>
      <c r="CG19" s="188">
        <f>Leases!CI165</f>
        <v>46418</v>
      </c>
      <c r="CH19" s="188">
        <f>Leases!CJ165</f>
        <v>46446</v>
      </c>
      <c r="CI19" s="188">
        <f>Leases!CK165</f>
        <v>46477</v>
      </c>
      <c r="CJ19" s="188">
        <f>Leases!CL165</f>
        <v>46507</v>
      </c>
      <c r="CK19" s="188">
        <f>Leases!CM165</f>
        <v>46538</v>
      </c>
      <c r="CL19" s="188">
        <f>Leases!CN165</f>
        <v>46568</v>
      </c>
      <c r="CM19" s="188">
        <f>Leases!CO165</f>
        <v>46599</v>
      </c>
      <c r="CN19" s="188">
        <f>Leases!CP165</f>
        <v>46630</v>
      </c>
      <c r="CO19" s="188">
        <f>Leases!CQ165</f>
        <v>46660</v>
      </c>
      <c r="CP19" s="188">
        <f>Leases!CR165</f>
        <v>46691</v>
      </c>
      <c r="CQ19" s="188">
        <f>Leases!CS165</f>
        <v>46721</v>
      </c>
      <c r="CR19" s="188">
        <f>Leases!CT165</f>
        <v>46752</v>
      </c>
      <c r="CS19" s="188">
        <f>Leases!CU165</f>
        <v>46783</v>
      </c>
      <c r="CT19" s="188">
        <f>Leases!CV165</f>
        <v>46812</v>
      </c>
      <c r="CU19" s="188">
        <f>Leases!CW165</f>
        <v>46843</v>
      </c>
      <c r="CV19" s="188">
        <f>Leases!CX165</f>
        <v>46873</v>
      </c>
      <c r="CW19" s="188">
        <f>Leases!CY165</f>
        <v>46904</v>
      </c>
      <c r="CX19" s="188">
        <f>Leases!CZ165</f>
        <v>46934</v>
      </c>
      <c r="CY19" s="188">
        <f>Leases!DA165</f>
        <v>46965</v>
      </c>
      <c r="CZ19" s="188">
        <f>Leases!DB165</f>
        <v>46996</v>
      </c>
      <c r="DA19" s="188">
        <f>Leases!DC165</f>
        <v>47026</v>
      </c>
      <c r="DB19" s="188">
        <f>Leases!DD165</f>
        <v>47057</v>
      </c>
      <c r="DC19" s="188">
        <f>Leases!DE165</f>
        <v>47087</v>
      </c>
      <c r="DD19" s="188">
        <f>Leases!DF165</f>
        <v>47118</v>
      </c>
      <c r="DE19" s="188">
        <f>Leases!DG165</f>
        <v>47149</v>
      </c>
      <c r="DF19" s="188">
        <f>Leases!DH165</f>
        <v>47177</v>
      </c>
      <c r="DG19" s="188">
        <f>Leases!DI165</f>
        <v>47208</v>
      </c>
      <c r="DH19" s="188">
        <f>Leases!DJ165</f>
        <v>47238</v>
      </c>
      <c r="DI19" s="188">
        <f>Leases!DK165</f>
        <v>47269</v>
      </c>
      <c r="DJ19" s="188">
        <f>Leases!DL165</f>
        <v>47299</v>
      </c>
      <c r="DK19" s="188">
        <f>Leases!DM165</f>
        <v>47330</v>
      </c>
      <c r="DL19" s="188">
        <f>Leases!DN165</f>
        <v>47361</v>
      </c>
      <c r="DM19" s="188">
        <f>Leases!DO165</f>
        <v>47391</v>
      </c>
      <c r="DN19" s="188">
        <f>Leases!DP165</f>
        <v>47422</v>
      </c>
      <c r="DO19" s="188">
        <f>Leases!DQ165</f>
        <v>47452</v>
      </c>
      <c r="DP19" s="188">
        <f>Leases!DR165</f>
        <v>47483</v>
      </c>
      <c r="DQ19" s="188">
        <f>Leases!DS165</f>
        <v>47514</v>
      </c>
      <c r="DR19" s="188">
        <f>Leases!DT165</f>
        <v>47542</v>
      </c>
      <c r="DS19" s="188">
        <f>Leases!DU165</f>
        <v>47573</v>
      </c>
      <c r="DT19" s="188">
        <f>Leases!DV165</f>
        <v>47603</v>
      </c>
      <c r="DU19" s="188">
        <f>Leases!DW165</f>
        <v>47634</v>
      </c>
      <c r="DV19" s="188">
        <f>Leases!DX165</f>
        <v>47664</v>
      </c>
      <c r="DW19" s="188">
        <f>Leases!DY165</f>
        <v>47695</v>
      </c>
      <c r="DX19" s="188">
        <f>Leases!DZ165</f>
        <v>47726</v>
      </c>
      <c r="DY19" s="188">
        <f>Leases!EA165</f>
        <v>47756</v>
      </c>
      <c r="DZ19" s="188">
        <f>Leases!EB165</f>
        <v>47787</v>
      </c>
      <c r="EA19" s="188">
        <f>Leases!EC165</f>
        <v>47817</v>
      </c>
      <c r="EB19" s="188">
        <f>Leases!ED165</f>
        <v>47848</v>
      </c>
      <c r="EC19" s="188">
        <f>Leases!EE165</f>
        <v>47879</v>
      </c>
      <c r="ED19" s="188">
        <f>Leases!EF165</f>
        <v>47907</v>
      </c>
      <c r="EE19" s="188">
        <f>Leases!EG165</f>
        <v>47938</v>
      </c>
      <c r="EF19" s="188">
        <f>Leases!EH165</f>
        <v>47968</v>
      </c>
      <c r="EG19" s="188">
        <f>Leases!EI165</f>
        <v>47999</v>
      </c>
      <c r="EH19" s="188">
        <f>Leases!EJ165</f>
        <v>48029</v>
      </c>
      <c r="EI19" s="188">
        <f>Leases!EK165</f>
        <v>48060</v>
      </c>
      <c r="EJ19" s="188">
        <f>Leases!EL165</f>
        <v>48091</v>
      </c>
      <c r="EK19" s="188">
        <f>Leases!EM165</f>
        <v>48121</v>
      </c>
      <c r="EL19" s="188">
        <f>Leases!EN165</f>
        <v>48152</v>
      </c>
      <c r="EM19" s="188">
        <f>Leases!EO165</f>
        <v>48182</v>
      </c>
      <c r="EN19" s="188">
        <f>Leases!EP165</f>
        <v>48213</v>
      </c>
      <c r="EO19" s="188">
        <f>Leases!EQ165</f>
        <v>48244</v>
      </c>
      <c r="EP19" s="188">
        <f>Leases!ER165</f>
        <v>48273</v>
      </c>
      <c r="EQ19" s="188">
        <f>Leases!ES165</f>
        <v>48304</v>
      </c>
      <c r="ER19" s="188">
        <f>Leases!ET165</f>
        <v>48334</v>
      </c>
      <c r="ES19" s="188">
        <f>Leases!EU165</f>
        <v>48365</v>
      </c>
      <c r="ET19" s="188">
        <f>Leases!EV165</f>
        <v>48395</v>
      </c>
      <c r="EU19" s="188">
        <f>Leases!EW165</f>
        <v>48426</v>
      </c>
      <c r="EV19" s="188">
        <f>Leases!EX165</f>
        <v>48457</v>
      </c>
      <c r="EW19" s="188">
        <f>Leases!EY165</f>
        <v>48487</v>
      </c>
      <c r="EX19" s="188">
        <f>Leases!EZ165</f>
        <v>48518</v>
      </c>
      <c r="EY19" s="188">
        <f>Leases!FA165</f>
        <v>48548</v>
      </c>
      <c r="EZ19" s="188">
        <f>Leases!FB165</f>
        <v>48579</v>
      </c>
      <c r="FA19" s="188">
        <f>Leases!FC165</f>
        <v>48610</v>
      </c>
      <c r="FB19" s="188">
        <f>Leases!FD165</f>
        <v>48638</v>
      </c>
      <c r="FC19" s="188">
        <f>Leases!FE165</f>
        <v>48669</v>
      </c>
      <c r="FD19" s="188">
        <f>Leases!FF165</f>
        <v>48699</v>
      </c>
      <c r="FE19" s="188">
        <f>Leases!FG165</f>
        <v>48730</v>
      </c>
      <c r="FF19" s="188">
        <f>Leases!FH165</f>
        <v>48760</v>
      </c>
      <c r="FG19" s="188">
        <f>Leases!FI165</f>
        <v>48791</v>
      </c>
      <c r="FH19" s="188">
        <f>Leases!FJ165</f>
        <v>48822</v>
      </c>
      <c r="FI19" s="188">
        <f>Leases!FK165</f>
        <v>48852</v>
      </c>
      <c r="FJ19" s="188">
        <f>Leases!FL165</f>
        <v>48883</v>
      </c>
      <c r="FK19" s="188">
        <f>Leases!FM165</f>
        <v>48913</v>
      </c>
      <c r="FL19" s="188">
        <f>Leases!FN165</f>
        <v>48944</v>
      </c>
      <c r="FM19" s="188">
        <f>Leases!FO165</f>
        <v>48975</v>
      </c>
      <c r="FN19" s="188">
        <f>Leases!FP165</f>
        <v>49003</v>
      </c>
      <c r="FO19" s="188">
        <f>Leases!FQ165</f>
        <v>49034</v>
      </c>
      <c r="FP19" s="188">
        <f>Leases!FR165</f>
        <v>49064</v>
      </c>
      <c r="FQ19" s="188">
        <f>Leases!FS165</f>
        <v>49095</v>
      </c>
      <c r="FR19" s="188">
        <f>Leases!FT165</f>
        <v>49125</v>
      </c>
      <c r="FS19" s="188">
        <f>Leases!FU165</f>
        <v>49156</v>
      </c>
      <c r="FT19" s="188">
        <f>Leases!FV165</f>
        <v>49187</v>
      </c>
      <c r="FU19" s="188">
        <f>Leases!FW165</f>
        <v>49217</v>
      </c>
      <c r="FV19" s="188">
        <f>Leases!FX165</f>
        <v>49248</v>
      </c>
      <c r="FW19" s="188">
        <f>Leases!FY165</f>
        <v>49278</v>
      </c>
      <c r="FX19" s="188">
        <f>Leases!FZ165</f>
        <v>49309</v>
      </c>
      <c r="FY19" s="188">
        <f>Leases!GA165</f>
        <v>49340</v>
      </c>
      <c r="FZ19" s="188">
        <f>Leases!GB165</f>
        <v>49368</v>
      </c>
      <c r="GA19" s="188">
        <f>Leases!GC165</f>
        <v>49399</v>
      </c>
      <c r="GB19" s="188">
        <f>Leases!GD165</f>
        <v>49429</v>
      </c>
      <c r="GC19" s="188">
        <f>Leases!GE165</f>
        <v>49460</v>
      </c>
      <c r="GD19" s="188">
        <f>Leases!GF165</f>
        <v>49490</v>
      </c>
      <c r="GE19" s="188">
        <f>Leases!GG165</f>
        <v>49521</v>
      </c>
      <c r="GF19" s="188">
        <f>Leases!GH165</f>
        <v>49552</v>
      </c>
      <c r="GG19" s="188">
        <f>Leases!GI165</f>
        <v>49582</v>
      </c>
      <c r="GH19" s="188">
        <f>Leases!GJ165</f>
        <v>49613</v>
      </c>
      <c r="GI19" s="188">
        <f>Leases!GK165</f>
        <v>49643</v>
      </c>
      <c r="GJ19" s="188">
        <f>Leases!GL165</f>
        <v>49674</v>
      </c>
      <c r="GK19" s="188">
        <f>Leases!GM165</f>
        <v>49705</v>
      </c>
      <c r="GL19" s="188">
        <f>Leases!GN165</f>
        <v>49734</v>
      </c>
      <c r="GM19" s="188">
        <f>Leases!GO165</f>
        <v>49765</v>
      </c>
      <c r="GN19" s="188">
        <f>Leases!GP165</f>
        <v>49795</v>
      </c>
      <c r="GO19" s="188">
        <f>Leases!GQ165</f>
        <v>49826</v>
      </c>
      <c r="GP19" s="188">
        <f>Leases!GR165</f>
        <v>49856</v>
      </c>
      <c r="GQ19" s="188">
        <f>Leases!GS165</f>
        <v>49887</v>
      </c>
      <c r="GR19" s="188">
        <f>Leases!GT165</f>
        <v>49918</v>
      </c>
      <c r="GS19" s="188">
        <f>Leases!GU165</f>
        <v>49948</v>
      </c>
      <c r="GT19" s="188">
        <f>Leases!GV165</f>
        <v>49979</v>
      </c>
      <c r="GU19" s="188">
        <f>Leases!GW165</f>
        <v>50009</v>
      </c>
      <c r="GV19" s="188">
        <f>Leases!GX165</f>
        <v>50040</v>
      </c>
      <c r="GW19" s="188">
        <f>Leases!GY165</f>
        <v>50071</v>
      </c>
      <c r="GX19" s="188">
        <f>Leases!GZ165</f>
        <v>50099</v>
      </c>
      <c r="GY19" s="188">
        <f>Leases!HA165</f>
        <v>50130</v>
      </c>
      <c r="GZ19" s="188">
        <f>Leases!HB165</f>
        <v>50160</v>
      </c>
      <c r="HA19" s="188">
        <f>Leases!HC165</f>
        <v>50191</v>
      </c>
      <c r="HB19" s="188">
        <f>Leases!HD165</f>
        <v>50221</v>
      </c>
      <c r="HC19" s="188">
        <f>Leases!HE165</f>
        <v>50252</v>
      </c>
      <c r="HD19" s="188">
        <f>Leases!HF165</f>
        <v>50283</v>
      </c>
      <c r="HE19" s="188">
        <f>Leases!HG165</f>
        <v>50313</v>
      </c>
      <c r="HF19" s="188">
        <f>Leases!HH165</f>
        <v>50344</v>
      </c>
      <c r="HG19" s="188">
        <f>Leases!HI165</f>
        <v>50374</v>
      </c>
      <c r="HH19" s="188">
        <f>Leases!HJ165</f>
        <v>50405</v>
      </c>
      <c r="HI19" s="188">
        <f>Leases!HK165</f>
        <v>50436</v>
      </c>
      <c r="HJ19" s="188">
        <f>Leases!HL165</f>
        <v>50464</v>
      </c>
      <c r="HK19" s="188">
        <f>Leases!HM165</f>
        <v>50495</v>
      </c>
      <c r="HL19" s="188">
        <f>Leases!HN165</f>
        <v>50525</v>
      </c>
      <c r="HM19" s="188">
        <f>Leases!HO165</f>
        <v>50556</v>
      </c>
      <c r="HN19" s="188">
        <f>Leases!HP165</f>
        <v>50586</v>
      </c>
      <c r="HO19" s="188">
        <f>Leases!HQ165</f>
        <v>50617</v>
      </c>
      <c r="HP19" s="188">
        <f>Leases!HR165</f>
        <v>50648</v>
      </c>
      <c r="HQ19" s="188">
        <f>Leases!HS165</f>
        <v>50678</v>
      </c>
      <c r="HR19" s="188">
        <f>Leases!HT165</f>
        <v>50709</v>
      </c>
      <c r="HS19" s="188">
        <f>Leases!HU165</f>
        <v>50739</v>
      </c>
      <c r="HT19" s="188">
        <f>Leases!HV165</f>
        <v>50770</v>
      </c>
      <c r="HU19" s="188">
        <f>Leases!HW165</f>
        <v>50801</v>
      </c>
      <c r="HV19" s="188">
        <f>Leases!HX165</f>
        <v>50829</v>
      </c>
      <c r="HW19" s="188">
        <f>Leases!HY165</f>
        <v>50860</v>
      </c>
      <c r="HX19" s="188">
        <f>Leases!HZ165</f>
        <v>50890</v>
      </c>
      <c r="HY19" s="188">
        <f>Leases!IA165</f>
        <v>50921</v>
      </c>
      <c r="HZ19" s="188">
        <f>Leases!IB165</f>
        <v>50951</v>
      </c>
      <c r="IA19" s="188">
        <f>Leases!IC165</f>
        <v>50982</v>
      </c>
      <c r="IB19" s="188">
        <f>Leases!ID165</f>
        <v>51013</v>
      </c>
      <c r="IC19" s="188">
        <f>Leases!IE165</f>
        <v>51043</v>
      </c>
      <c r="ID19" s="188">
        <f>Leases!IF165</f>
        <v>51074</v>
      </c>
      <c r="IE19" s="188">
        <f>Leases!IG165</f>
        <v>51104</v>
      </c>
      <c r="IF19" s="188">
        <f>Leases!IH165</f>
        <v>51135</v>
      </c>
      <c r="IG19" s="188">
        <f>Leases!II165</f>
        <v>51166</v>
      </c>
      <c r="IH19" s="188">
        <f>Leases!IJ165</f>
        <v>51195</v>
      </c>
      <c r="II19" s="188">
        <f>Leases!IK165</f>
        <v>51226</v>
      </c>
      <c r="IJ19" s="188">
        <f>Leases!IL165</f>
        <v>51256</v>
      </c>
      <c r="IK19" s="188">
        <f>Leases!IM165</f>
        <v>51287</v>
      </c>
      <c r="IL19" s="188">
        <f>Leases!IN165</f>
        <v>51317</v>
      </c>
      <c r="IM19" s="188">
        <f>Leases!IO165</f>
        <v>51348</v>
      </c>
      <c r="IN19" s="188">
        <f>Leases!IP165</f>
        <v>51379</v>
      </c>
      <c r="IO19" s="188">
        <f>Leases!IQ165</f>
        <v>51409</v>
      </c>
      <c r="IP19" s="188">
        <f>Leases!IR165</f>
        <v>51440</v>
      </c>
      <c r="IQ19" s="188">
        <f>Leases!IS165</f>
        <v>51470</v>
      </c>
      <c r="IR19" s="188">
        <f>Leases!IT165</f>
        <v>51501</v>
      </c>
      <c r="IS19" s="188">
        <f>Leases!IU165</f>
        <v>51532</v>
      </c>
      <c r="IT19" s="188">
        <f>Leases!IV165</f>
        <v>51560</v>
      </c>
      <c r="IU19" s="188">
        <f>Leases!IW165</f>
        <v>51591</v>
      </c>
      <c r="IV19" s="188">
        <f>Leases!IX165</f>
        <v>51621</v>
      </c>
      <c r="IW19" s="188">
        <f>Leases!IY165</f>
        <v>51652</v>
      </c>
      <c r="IX19" s="188">
        <f>Leases!IZ165</f>
        <v>51682</v>
      </c>
      <c r="IY19" s="188">
        <f>Leases!JA165</f>
        <v>51713</v>
      </c>
      <c r="IZ19" s="188">
        <f>Leases!JB165</f>
        <v>51744</v>
      </c>
      <c r="JA19" s="188">
        <f>Leases!JC165</f>
        <v>51774</v>
      </c>
      <c r="JB19" s="188">
        <f>Leases!JD165</f>
        <v>51805</v>
      </c>
      <c r="JC19" s="188">
        <f>Leases!JE165</f>
        <v>51835</v>
      </c>
      <c r="JD19" s="188">
        <f>Leases!JF165</f>
        <v>51866</v>
      </c>
      <c r="JE19" s="188">
        <f>Leases!JG165</f>
        <v>51897</v>
      </c>
      <c r="JF19" s="188">
        <f>Leases!JH165</f>
        <v>51925</v>
      </c>
      <c r="JG19" s="188">
        <f>Leases!JI165</f>
        <v>51956</v>
      </c>
      <c r="JH19" s="188">
        <f>Leases!JJ165</f>
        <v>51986</v>
      </c>
      <c r="JI19" s="188">
        <f>Leases!JK165</f>
        <v>52017</v>
      </c>
      <c r="JJ19" s="188">
        <f>Leases!JL165</f>
        <v>52047</v>
      </c>
      <c r="JK19" s="188">
        <f>Leases!JM165</f>
        <v>52078</v>
      </c>
      <c r="JL19" s="188">
        <f>Leases!JN165</f>
        <v>52109</v>
      </c>
      <c r="JM19" s="188">
        <f>Leases!JO165</f>
        <v>52139</v>
      </c>
      <c r="JN19" s="188">
        <f>Leases!JP165</f>
        <v>52170</v>
      </c>
      <c r="JO19" s="188">
        <f>Leases!JQ165</f>
        <v>52200</v>
      </c>
      <c r="JP19" s="188">
        <f>Leases!JR165</f>
        <v>52231</v>
      </c>
      <c r="JQ19" s="188">
        <f>Leases!JS165</f>
        <v>52262</v>
      </c>
      <c r="JR19" s="188">
        <f>Leases!JT165</f>
        <v>52290</v>
      </c>
      <c r="JS19" s="188">
        <f>Leases!JU165</f>
        <v>52321</v>
      </c>
      <c r="JT19" s="188">
        <f>Leases!JV165</f>
        <v>52351</v>
      </c>
      <c r="JU19" s="188">
        <f>Leases!JW165</f>
        <v>52382</v>
      </c>
      <c r="JV19" s="188">
        <f>Leases!JX165</f>
        <v>52412</v>
      </c>
      <c r="JW19" s="188">
        <f>Leases!JY165</f>
        <v>52443</v>
      </c>
      <c r="JX19" s="188">
        <f>Leases!JZ165</f>
        <v>52474</v>
      </c>
      <c r="JY19" s="188">
        <f>Leases!KA165</f>
        <v>52504</v>
      </c>
      <c r="JZ19" s="188">
        <f>Leases!KB165</f>
        <v>52535</v>
      </c>
      <c r="KA19" s="188">
        <f>Leases!KC165</f>
        <v>52565</v>
      </c>
      <c r="KB19" s="188">
        <f>Leases!KD165</f>
        <v>52596</v>
      </c>
      <c r="KC19" s="188">
        <f>Leases!KE165</f>
        <v>52627</v>
      </c>
      <c r="KD19" s="188">
        <f>Leases!KF165</f>
        <v>52656</v>
      </c>
      <c r="KE19" s="188">
        <f>Leases!KG165</f>
        <v>52687</v>
      </c>
      <c r="KF19" s="188">
        <f>Leases!KH165</f>
        <v>52717</v>
      </c>
      <c r="KG19" s="188">
        <f>Leases!KI165</f>
        <v>52748</v>
      </c>
      <c r="KH19" s="188">
        <f>Leases!KJ165</f>
        <v>52778</v>
      </c>
      <c r="KI19" s="188">
        <f>Leases!KK165</f>
        <v>52809</v>
      </c>
      <c r="KJ19" s="188">
        <f>Leases!KL165</f>
        <v>52840</v>
      </c>
      <c r="KK19" s="188">
        <f>Leases!KM165</f>
        <v>52870</v>
      </c>
      <c r="KL19" s="188">
        <f>Leases!KN165</f>
        <v>52901</v>
      </c>
      <c r="KM19" s="188">
        <f>Leases!KO165</f>
        <v>52931</v>
      </c>
      <c r="KN19" s="188">
        <f>Leases!KP165</f>
        <v>52962</v>
      </c>
      <c r="KO19" s="188">
        <f>Leases!KQ165</f>
        <v>52993</v>
      </c>
      <c r="KP19" s="188">
        <f>Leases!KR165</f>
        <v>53021</v>
      </c>
      <c r="KQ19" s="188">
        <f>Leases!KS165</f>
        <v>53052</v>
      </c>
      <c r="KR19" s="188">
        <f>Leases!KT165</f>
        <v>53082</v>
      </c>
      <c r="KS19" s="188">
        <f>Leases!KU165</f>
        <v>53113</v>
      </c>
      <c r="KT19" s="188">
        <f>Leases!KV165</f>
        <v>53143</v>
      </c>
      <c r="KU19" s="188">
        <f>Leases!KW165</f>
        <v>53174</v>
      </c>
      <c r="KV19" s="188">
        <f>Leases!KX165</f>
        <v>53205</v>
      </c>
      <c r="KW19" s="188">
        <f>Leases!KY165</f>
        <v>53235</v>
      </c>
      <c r="KX19" s="188">
        <f>Leases!KZ165</f>
        <v>53266</v>
      </c>
      <c r="KY19" s="188">
        <f>Leases!LA165</f>
        <v>53296</v>
      </c>
      <c r="KZ19" s="188">
        <f>Leases!LB165</f>
        <v>53327</v>
      </c>
      <c r="LA19" s="188">
        <f>Leases!LC165</f>
        <v>53358</v>
      </c>
      <c r="LB19" s="188">
        <f>Leases!LD165</f>
        <v>53386</v>
      </c>
      <c r="LC19" s="188">
        <f>Leases!LE165</f>
        <v>53417</v>
      </c>
      <c r="LD19" s="188">
        <f>Leases!LF165</f>
        <v>53447</v>
      </c>
      <c r="LE19" s="188">
        <f>Leases!LG165</f>
        <v>53478</v>
      </c>
      <c r="LF19" s="188">
        <f>Leases!LH165</f>
        <v>53508</v>
      </c>
      <c r="LG19" s="188">
        <f>Leases!LI165</f>
        <v>53539</v>
      </c>
      <c r="LH19" s="188">
        <f>Leases!LJ165</f>
        <v>53570</v>
      </c>
      <c r="LI19" s="188">
        <f>Leases!LK165</f>
        <v>53600</v>
      </c>
      <c r="LJ19" s="188">
        <f>Leases!LL165</f>
        <v>53631</v>
      </c>
      <c r="LK19" s="188">
        <f>Leases!LM165</f>
        <v>53661</v>
      </c>
      <c r="LL19" s="188">
        <f>Leases!LN165</f>
        <v>53692</v>
      </c>
      <c r="LM19" s="188">
        <f>Leases!LO165</f>
        <v>53723</v>
      </c>
      <c r="LN19" s="188">
        <f>Leases!LP165</f>
        <v>53751</v>
      </c>
      <c r="LO19" s="188">
        <f>Leases!LQ165</f>
        <v>53782</v>
      </c>
      <c r="LP19" s="188">
        <f>Leases!LR165</f>
        <v>53812</v>
      </c>
      <c r="LQ19" s="188">
        <f>Leases!LS165</f>
        <v>53843</v>
      </c>
      <c r="LR19" s="188">
        <f>Leases!LT165</f>
        <v>53873</v>
      </c>
      <c r="LS19" s="188">
        <f>Leases!LU165</f>
        <v>53904</v>
      </c>
      <c r="LT19" s="188">
        <f>Leases!LV165</f>
        <v>53935</v>
      </c>
      <c r="LU19" s="188">
        <f>Leases!LW165</f>
        <v>53965</v>
      </c>
      <c r="LV19" s="188">
        <f>Leases!LX165</f>
        <v>53996</v>
      </c>
      <c r="LW19" s="188">
        <f>Leases!LY165</f>
        <v>54026</v>
      </c>
      <c r="LX19" s="188">
        <f>Leases!LZ165</f>
        <v>54057</v>
      </c>
      <c r="LY19" s="188">
        <f>Leases!MA165</f>
        <v>54088</v>
      </c>
      <c r="LZ19" s="188">
        <f>Leases!MB165</f>
        <v>54117</v>
      </c>
      <c r="MA19" s="188">
        <f>Leases!MC165</f>
        <v>54148</v>
      </c>
      <c r="MB19" s="188">
        <f>Leases!MD165</f>
        <v>54178</v>
      </c>
      <c r="MC19" s="188">
        <f>Leases!ME165</f>
        <v>54209</v>
      </c>
      <c r="MD19" s="188">
        <f>Leases!MF165</f>
        <v>54239</v>
      </c>
      <c r="ME19" s="188">
        <f>Leases!MG165</f>
        <v>54270</v>
      </c>
      <c r="MF19" s="188">
        <f>Leases!MH165</f>
        <v>54301</v>
      </c>
      <c r="MG19" s="188">
        <f>Leases!MI165</f>
        <v>54331</v>
      </c>
      <c r="MH19" s="188">
        <f>Leases!MJ165</f>
        <v>54362</v>
      </c>
      <c r="MI19" s="188">
        <f>Leases!MK165</f>
        <v>54392</v>
      </c>
      <c r="MJ19" s="188">
        <f>Leases!ML165</f>
        <v>54423</v>
      </c>
      <c r="MK19" s="188">
        <f>Leases!MM165</f>
        <v>54454</v>
      </c>
      <c r="ML19" s="188">
        <f>Leases!MN165</f>
        <v>54482</v>
      </c>
      <c r="MM19" s="188">
        <f>Leases!MO165</f>
        <v>54513</v>
      </c>
      <c r="MN19" s="188">
        <f>Leases!MP165</f>
        <v>54543</v>
      </c>
      <c r="MO19" s="188">
        <f>Leases!MQ165</f>
        <v>54574</v>
      </c>
      <c r="MP19" s="188">
        <f>Leases!MR165</f>
        <v>54604</v>
      </c>
      <c r="MQ19" s="188">
        <f>Leases!MS165</f>
        <v>54635</v>
      </c>
      <c r="MR19" s="188">
        <f>Leases!MT165</f>
        <v>54666</v>
      </c>
      <c r="MS19" s="188">
        <f>Leases!MU165</f>
        <v>54696</v>
      </c>
      <c r="MT19" s="188">
        <f>Leases!MV165</f>
        <v>54727</v>
      </c>
      <c r="MU19" s="188">
        <f>Leases!MW165</f>
        <v>54757</v>
      </c>
      <c r="MV19" s="188">
        <f>Leases!MX165</f>
        <v>54788</v>
      </c>
      <c r="MW19" s="188">
        <f>Leases!MY165</f>
        <v>54819</v>
      </c>
      <c r="MX19" s="188">
        <f>Leases!MZ165</f>
        <v>54847</v>
      </c>
      <c r="MY19" s="188">
        <f>Leases!NA165</f>
        <v>54878</v>
      </c>
      <c r="MZ19" s="188">
        <f>Leases!NB165</f>
        <v>54908</v>
      </c>
      <c r="NA19" s="188">
        <f>Leases!NC165</f>
        <v>54939</v>
      </c>
      <c r="NB19" s="188">
        <f>Leases!ND165</f>
        <v>54969</v>
      </c>
      <c r="NC19" s="188">
        <f>Leases!NE165</f>
        <v>55000</v>
      </c>
      <c r="ND19" s="188">
        <f>Leases!NF165</f>
        <v>55031</v>
      </c>
      <c r="NE19" s="188">
        <f>Leases!NG165</f>
        <v>55061</v>
      </c>
      <c r="NF19" s="188">
        <f>Leases!NH165</f>
        <v>55092</v>
      </c>
      <c r="NG19" s="188">
        <f>Leases!NI165</f>
        <v>55122</v>
      </c>
      <c r="NH19" s="188">
        <f>Leases!NJ165</f>
        <v>55153</v>
      </c>
      <c r="NI19" s="189">
        <f>Leases!NK165</f>
        <v>55184</v>
      </c>
    </row>
    <row r="20" spans="1:373" x14ac:dyDescent="0.25">
      <c r="A20" s="15" t="s">
        <v>101</v>
      </c>
      <c r="B20" s="190">
        <f>IFERROR(HLOOKUP(B18,$J$5:$T$10,6,0)/12,0)</f>
        <v>5125</v>
      </c>
      <c r="C20" s="191">
        <f t="shared" ref="C20:BN20" si="5">IFERROR(HLOOKUP(C18,$J$5:$T$10,6,0)/12,0)</f>
        <v>5125</v>
      </c>
      <c r="D20" s="191">
        <f t="shared" si="5"/>
        <v>5125</v>
      </c>
      <c r="E20" s="191">
        <f t="shared" si="5"/>
        <v>5125</v>
      </c>
      <c r="F20" s="191">
        <f t="shared" si="5"/>
        <v>5125</v>
      </c>
      <c r="G20" s="191">
        <f t="shared" si="5"/>
        <v>5125</v>
      </c>
      <c r="H20" s="191">
        <f t="shared" si="5"/>
        <v>5125</v>
      </c>
      <c r="I20" s="191">
        <f t="shared" si="5"/>
        <v>5125</v>
      </c>
      <c r="J20" s="191">
        <f t="shared" si="5"/>
        <v>5125</v>
      </c>
      <c r="K20" s="191">
        <f t="shared" si="5"/>
        <v>5125</v>
      </c>
      <c r="L20" s="191">
        <f t="shared" si="5"/>
        <v>5125</v>
      </c>
      <c r="M20" s="191">
        <f t="shared" si="5"/>
        <v>5125</v>
      </c>
      <c r="N20" s="191">
        <f t="shared" si="5"/>
        <v>5227.5</v>
      </c>
      <c r="O20" s="191">
        <f t="shared" si="5"/>
        <v>5227.5</v>
      </c>
      <c r="P20" s="191">
        <f t="shared" si="5"/>
        <v>5227.5</v>
      </c>
      <c r="Q20" s="191">
        <f t="shared" si="5"/>
        <v>5227.5</v>
      </c>
      <c r="R20" s="191">
        <f t="shared" si="5"/>
        <v>5227.5</v>
      </c>
      <c r="S20" s="191">
        <f t="shared" si="5"/>
        <v>5227.5</v>
      </c>
      <c r="T20" s="191">
        <f t="shared" si="5"/>
        <v>5227.5</v>
      </c>
      <c r="U20" s="191">
        <f t="shared" si="5"/>
        <v>5227.5</v>
      </c>
      <c r="V20" s="191">
        <f t="shared" si="5"/>
        <v>5227.5</v>
      </c>
      <c r="W20" s="191">
        <f t="shared" si="5"/>
        <v>5227.5</v>
      </c>
      <c r="X20" s="191">
        <f t="shared" si="5"/>
        <v>5227.5</v>
      </c>
      <c r="Y20" s="191">
        <f t="shared" si="5"/>
        <v>5227.5</v>
      </c>
      <c r="Z20" s="191">
        <f t="shared" si="5"/>
        <v>8871.5775000000012</v>
      </c>
      <c r="AA20" s="191">
        <f t="shared" si="5"/>
        <v>8871.5775000000012</v>
      </c>
      <c r="AB20" s="191">
        <f t="shared" si="5"/>
        <v>8871.5775000000012</v>
      </c>
      <c r="AC20" s="191">
        <f t="shared" si="5"/>
        <v>8871.5775000000012</v>
      </c>
      <c r="AD20" s="191">
        <f t="shared" si="5"/>
        <v>8871.5775000000012</v>
      </c>
      <c r="AE20" s="191">
        <f t="shared" si="5"/>
        <v>8871.5775000000012</v>
      </c>
      <c r="AF20" s="191">
        <f t="shared" si="5"/>
        <v>8871.5775000000012</v>
      </c>
      <c r="AG20" s="191">
        <f t="shared" si="5"/>
        <v>8871.5775000000012</v>
      </c>
      <c r="AH20" s="191">
        <f t="shared" si="5"/>
        <v>8871.5775000000012</v>
      </c>
      <c r="AI20" s="191">
        <f t="shared" si="5"/>
        <v>8871.5775000000012</v>
      </c>
      <c r="AJ20" s="191">
        <f t="shared" si="5"/>
        <v>8871.5775000000012</v>
      </c>
      <c r="AK20" s="191">
        <f t="shared" si="5"/>
        <v>8871.5775000000012</v>
      </c>
      <c r="AL20" s="191">
        <f t="shared" si="5"/>
        <v>9049.0090499999988</v>
      </c>
      <c r="AM20" s="191">
        <f t="shared" si="5"/>
        <v>9049.0090499999988</v>
      </c>
      <c r="AN20" s="191">
        <f t="shared" si="5"/>
        <v>9049.0090499999988</v>
      </c>
      <c r="AO20" s="191">
        <f t="shared" si="5"/>
        <v>9049.0090499999988</v>
      </c>
      <c r="AP20" s="191">
        <f t="shared" si="5"/>
        <v>9049.0090499999988</v>
      </c>
      <c r="AQ20" s="191">
        <f t="shared" si="5"/>
        <v>9049.0090499999988</v>
      </c>
      <c r="AR20" s="191">
        <f t="shared" si="5"/>
        <v>9049.0090499999988</v>
      </c>
      <c r="AS20" s="191">
        <f t="shared" si="5"/>
        <v>9049.0090499999988</v>
      </c>
      <c r="AT20" s="191">
        <f t="shared" si="5"/>
        <v>9049.0090499999988</v>
      </c>
      <c r="AU20" s="191">
        <f t="shared" si="5"/>
        <v>9049.0090499999988</v>
      </c>
      <c r="AV20" s="191">
        <f t="shared" si="5"/>
        <v>9049.0090499999988</v>
      </c>
      <c r="AW20" s="191">
        <f t="shared" si="5"/>
        <v>9049.0090499999988</v>
      </c>
      <c r="AX20" s="191">
        <f t="shared" si="5"/>
        <v>9229.9892310000014</v>
      </c>
      <c r="AY20" s="191">
        <f t="shared" si="5"/>
        <v>9229.9892310000014</v>
      </c>
      <c r="AZ20" s="191">
        <f t="shared" si="5"/>
        <v>9229.9892310000014</v>
      </c>
      <c r="BA20" s="191">
        <f t="shared" si="5"/>
        <v>9229.9892310000014</v>
      </c>
      <c r="BB20" s="191">
        <f t="shared" si="5"/>
        <v>9229.9892310000014</v>
      </c>
      <c r="BC20" s="191">
        <f t="shared" si="5"/>
        <v>9229.9892310000014</v>
      </c>
      <c r="BD20" s="191">
        <f t="shared" si="5"/>
        <v>9229.9892310000014</v>
      </c>
      <c r="BE20" s="191">
        <f t="shared" si="5"/>
        <v>9229.9892310000014</v>
      </c>
      <c r="BF20" s="191">
        <f t="shared" si="5"/>
        <v>9229.9892310000014</v>
      </c>
      <c r="BG20" s="191">
        <f t="shared" si="5"/>
        <v>9229.9892310000014</v>
      </c>
      <c r="BH20" s="191">
        <f t="shared" si="5"/>
        <v>9229.9892310000014</v>
      </c>
      <c r="BI20" s="191">
        <f t="shared" si="5"/>
        <v>9229.9892310000014</v>
      </c>
      <c r="BJ20" s="191">
        <f t="shared" si="5"/>
        <v>9414.5890156199985</v>
      </c>
      <c r="BK20" s="191">
        <f t="shared" si="5"/>
        <v>9414.5890156199985</v>
      </c>
      <c r="BL20" s="191">
        <f t="shared" si="5"/>
        <v>9414.5890156199985</v>
      </c>
      <c r="BM20" s="191">
        <f t="shared" si="5"/>
        <v>9414.5890156199985</v>
      </c>
      <c r="BN20" s="191">
        <f t="shared" si="5"/>
        <v>9414.5890156199985</v>
      </c>
      <c r="BO20" s="191">
        <f t="shared" ref="BO20:DZ20" si="6">IFERROR(HLOOKUP(BO18,$J$5:$T$10,6,0)/12,0)</f>
        <v>9414.5890156199985</v>
      </c>
      <c r="BP20" s="191">
        <f t="shared" si="6"/>
        <v>9414.5890156199985</v>
      </c>
      <c r="BQ20" s="191">
        <f t="shared" si="6"/>
        <v>9414.5890156199985</v>
      </c>
      <c r="BR20" s="191">
        <f t="shared" si="6"/>
        <v>9414.5890156199985</v>
      </c>
      <c r="BS20" s="191">
        <f t="shared" si="6"/>
        <v>9414.5890156199985</v>
      </c>
      <c r="BT20" s="191">
        <f t="shared" si="6"/>
        <v>9414.5890156199985</v>
      </c>
      <c r="BU20" s="191">
        <f t="shared" si="6"/>
        <v>9414.5890156199985</v>
      </c>
      <c r="BV20" s="191">
        <f t="shared" si="6"/>
        <v>9602.8807959324004</v>
      </c>
      <c r="BW20" s="191">
        <f t="shared" si="6"/>
        <v>9602.8807959324004</v>
      </c>
      <c r="BX20" s="191">
        <f t="shared" si="6"/>
        <v>9602.8807959324004</v>
      </c>
      <c r="BY20" s="191">
        <f t="shared" si="6"/>
        <v>9602.8807959324004</v>
      </c>
      <c r="BZ20" s="191">
        <f t="shared" si="6"/>
        <v>9602.8807959324004</v>
      </c>
      <c r="CA20" s="191">
        <f t="shared" si="6"/>
        <v>9602.8807959324004</v>
      </c>
      <c r="CB20" s="191">
        <f t="shared" si="6"/>
        <v>9602.8807959324004</v>
      </c>
      <c r="CC20" s="191">
        <f t="shared" si="6"/>
        <v>9602.8807959324004</v>
      </c>
      <c r="CD20" s="191">
        <f t="shared" si="6"/>
        <v>9602.8807959324004</v>
      </c>
      <c r="CE20" s="191">
        <f t="shared" si="6"/>
        <v>9602.8807959324004</v>
      </c>
      <c r="CF20" s="191">
        <f t="shared" si="6"/>
        <v>9602.8807959324004</v>
      </c>
      <c r="CG20" s="191">
        <f t="shared" si="6"/>
        <v>9602.8807959324004</v>
      </c>
      <c r="CH20" s="191">
        <f t="shared" si="6"/>
        <v>9794.9384118510461</v>
      </c>
      <c r="CI20" s="191">
        <f t="shared" si="6"/>
        <v>9794.9384118510461</v>
      </c>
      <c r="CJ20" s="191">
        <f t="shared" si="6"/>
        <v>9794.9384118510461</v>
      </c>
      <c r="CK20" s="191">
        <f t="shared" si="6"/>
        <v>9794.9384118510461</v>
      </c>
      <c r="CL20" s="191">
        <f t="shared" si="6"/>
        <v>9794.9384118510461</v>
      </c>
      <c r="CM20" s="191">
        <f t="shared" si="6"/>
        <v>9794.9384118510461</v>
      </c>
      <c r="CN20" s="191">
        <f t="shared" si="6"/>
        <v>9794.9384118510461</v>
      </c>
      <c r="CO20" s="191">
        <f t="shared" si="6"/>
        <v>9794.9384118510461</v>
      </c>
      <c r="CP20" s="191">
        <f t="shared" si="6"/>
        <v>9794.9384118510461</v>
      </c>
      <c r="CQ20" s="191">
        <f t="shared" si="6"/>
        <v>9794.9384118510461</v>
      </c>
      <c r="CR20" s="191">
        <f t="shared" si="6"/>
        <v>9794.9384118510461</v>
      </c>
      <c r="CS20" s="191">
        <f t="shared" si="6"/>
        <v>9794.9384118510461</v>
      </c>
      <c r="CT20" s="191">
        <f t="shared" si="6"/>
        <v>9990.8371800880686</v>
      </c>
      <c r="CU20" s="191">
        <f t="shared" si="6"/>
        <v>9990.8371800880686</v>
      </c>
      <c r="CV20" s="191">
        <f t="shared" si="6"/>
        <v>9990.8371800880686</v>
      </c>
      <c r="CW20" s="191">
        <f t="shared" si="6"/>
        <v>9990.8371800880686</v>
      </c>
      <c r="CX20" s="191">
        <f t="shared" si="6"/>
        <v>9990.8371800880686</v>
      </c>
      <c r="CY20" s="191">
        <f t="shared" si="6"/>
        <v>9990.8371800880686</v>
      </c>
      <c r="CZ20" s="191">
        <f t="shared" si="6"/>
        <v>9990.8371800880686</v>
      </c>
      <c r="DA20" s="191">
        <f t="shared" si="6"/>
        <v>9990.8371800880686</v>
      </c>
      <c r="DB20" s="191">
        <f t="shared" si="6"/>
        <v>9990.8371800880686</v>
      </c>
      <c r="DC20" s="191">
        <f t="shared" si="6"/>
        <v>9990.8371800880686</v>
      </c>
      <c r="DD20" s="191">
        <f t="shared" si="6"/>
        <v>9990.8371800880686</v>
      </c>
      <c r="DE20" s="191">
        <f t="shared" si="6"/>
        <v>9990.8371800880686</v>
      </c>
      <c r="DF20" s="191">
        <f t="shared" si="6"/>
        <v>10190.65392368983</v>
      </c>
      <c r="DG20" s="191">
        <f t="shared" si="6"/>
        <v>10190.65392368983</v>
      </c>
      <c r="DH20" s="191">
        <f t="shared" si="6"/>
        <v>10190.65392368983</v>
      </c>
      <c r="DI20" s="191">
        <f t="shared" si="6"/>
        <v>10190.65392368983</v>
      </c>
      <c r="DJ20" s="191">
        <f t="shared" si="6"/>
        <v>10190.65392368983</v>
      </c>
      <c r="DK20" s="191">
        <f t="shared" si="6"/>
        <v>10190.65392368983</v>
      </c>
      <c r="DL20" s="191">
        <f t="shared" si="6"/>
        <v>10190.65392368983</v>
      </c>
      <c r="DM20" s="191">
        <f t="shared" si="6"/>
        <v>10190.65392368983</v>
      </c>
      <c r="DN20" s="191">
        <f t="shared" si="6"/>
        <v>10190.65392368983</v>
      </c>
      <c r="DO20" s="191">
        <f t="shared" si="6"/>
        <v>10190.65392368983</v>
      </c>
      <c r="DP20" s="191">
        <f t="shared" si="6"/>
        <v>10190.65392368983</v>
      </c>
      <c r="DQ20" s="191">
        <f t="shared" si="6"/>
        <v>10190.65392368983</v>
      </c>
      <c r="DR20" s="191">
        <f t="shared" ca="1" si="6"/>
        <v>11272.836451882593</v>
      </c>
      <c r="DS20" s="191">
        <f t="shared" ca="1" si="6"/>
        <v>11272.836451882593</v>
      </c>
      <c r="DT20" s="191">
        <f t="shared" ca="1" si="6"/>
        <v>11272.836451882593</v>
      </c>
      <c r="DU20" s="191">
        <f t="shared" ca="1" si="6"/>
        <v>11272.836451882593</v>
      </c>
      <c r="DV20" s="191">
        <f t="shared" ca="1" si="6"/>
        <v>11272.836451882593</v>
      </c>
      <c r="DW20" s="191">
        <f t="shared" ca="1" si="6"/>
        <v>11272.836451882593</v>
      </c>
      <c r="DX20" s="191">
        <f t="shared" ca="1" si="6"/>
        <v>11272.836451882593</v>
      </c>
      <c r="DY20" s="191">
        <f t="shared" ca="1" si="6"/>
        <v>11272.836451882593</v>
      </c>
      <c r="DZ20" s="191">
        <f t="shared" ca="1" si="6"/>
        <v>11272.836451882593</v>
      </c>
      <c r="EA20" s="191">
        <f t="shared" ref="EA20:GL20" ca="1" si="7">IFERROR(HLOOKUP(EA18,$J$5:$T$10,6,0)/12,0)</f>
        <v>11272.836451882593</v>
      </c>
      <c r="EB20" s="191">
        <f t="shared" ca="1" si="7"/>
        <v>11272.836451882593</v>
      </c>
      <c r="EC20" s="191">
        <f t="shared" ca="1" si="7"/>
        <v>11272.836451882593</v>
      </c>
      <c r="ED20" s="191">
        <f t="shared" si="7"/>
        <v>0</v>
      </c>
      <c r="EE20" s="191">
        <f t="shared" si="7"/>
        <v>0</v>
      </c>
      <c r="EF20" s="191">
        <f t="shared" si="7"/>
        <v>0</v>
      </c>
      <c r="EG20" s="191">
        <f t="shared" si="7"/>
        <v>0</v>
      </c>
      <c r="EH20" s="191">
        <f t="shared" si="7"/>
        <v>0</v>
      </c>
      <c r="EI20" s="191">
        <f t="shared" si="7"/>
        <v>0</v>
      </c>
      <c r="EJ20" s="191">
        <f t="shared" si="7"/>
        <v>0</v>
      </c>
      <c r="EK20" s="191">
        <f t="shared" si="7"/>
        <v>0</v>
      </c>
      <c r="EL20" s="191">
        <f t="shared" si="7"/>
        <v>0</v>
      </c>
      <c r="EM20" s="191">
        <f t="shared" si="7"/>
        <v>0</v>
      </c>
      <c r="EN20" s="191">
        <f t="shared" si="7"/>
        <v>0</v>
      </c>
      <c r="EO20" s="191">
        <f t="shared" si="7"/>
        <v>0</v>
      </c>
      <c r="EP20" s="191">
        <f t="shared" si="7"/>
        <v>0</v>
      </c>
      <c r="EQ20" s="191">
        <f t="shared" si="7"/>
        <v>0</v>
      </c>
      <c r="ER20" s="191">
        <f t="shared" si="7"/>
        <v>0</v>
      </c>
      <c r="ES20" s="191">
        <f t="shared" si="7"/>
        <v>0</v>
      </c>
      <c r="ET20" s="191">
        <f t="shared" si="7"/>
        <v>0</v>
      </c>
      <c r="EU20" s="191">
        <f t="shared" si="7"/>
        <v>0</v>
      </c>
      <c r="EV20" s="191">
        <f t="shared" si="7"/>
        <v>0</v>
      </c>
      <c r="EW20" s="191">
        <f t="shared" si="7"/>
        <v>0</v>
      </c>
      <c r="EX20" s="191">
        <f t="shared" si="7"/>
        <v>0</v>
      </c>
      <c r="EY20" s="191">
        <f t="shared" si="7"/>
        <v>0</v>
      </c>
      <c r="EZ20" s="191">
        <f t="shared" si="7"/>
        <v>0</v>
      </c>
      <c r="FA20" s="191">
        <f t="shared" si="7"/>
        <v>0</v>
      </c>
      <c r="FB20" s="191">
        <f t="shared" si="7"/>
        <v>0</v>
      </c>
      <c r="FC20" s="191">
        <f t="shared" si="7"/>
        <v>0</v>
      </c>
      <c r="FD20" s="191">
        <f t="shared" si="7"/>
        <v>0</v>
      </c>
      <c r="FE20" s="191">
        <f t="shared" si="7"/>
        <v>0</v>
      </c>
      <c r="FF20" s="191">
        <f t="shared" si="7"/>
        <v>0</v>
      </c>
      <c r="FG20" s="191">
        <f t="shared" si="7"/>
        <v>0</v>
      </c>
      <c r="FH20" s="191">
        <f t="shared" si="7"/>
        <v>0</v>
      </c>
      <c r="FI20" s="191">
        <f t="shared" si="7"/>
        <v>0</v>
      </c>
      <c r="FJ20" s="191">
        <f t="shared" si="7"/>
        <v>0</v>
      </c>
      <c r="FK20" s="191">
        <f t="shared" si="7"/>
        <v>0</v>
      </c>
      <c r="FL20" s="191">
        <f t="shared" si="7"/>
        <v>0</v>
      </c>
      <c r="FM20" s="191">
        <f t="shared" si="7"/>
        <v>0</v>
      </c>
      <c r="FN20" s="191">
        <f t="shared" si="7"/>
        <v>0</v>
      </c>
      <c r="FO20" s="191">
        <f t="shared" si="7"/>
        <v>0</v>
      </c>
      <c r="FP20" s="191">
        <f t="shared" si="7"/>
        <v>0</v>
      </c>
      <c r="FQ20" s="191">
        <f t="shared" si="7"/>
        <v>0</v>
      </c>
      <c r="FR20" s="191">
        <f t="shared" si="7"/>
        <v>0</v>
      </c>
      <c r="FS20" s="191">
        <f t="shared" si="7"/>
        <v>0</v>
      </c>
      <c r="FT20" s="191">
        <f t="shared" si="7"/>
        <v>0</v>
      </c>
      <c r="FU20" s="191">
        <f t="shared" si="7"/>
        <v>0</v>
      </c>
      <c r="FV20" s="191">
        <f t="shared" si="7"/>
        <v>0</v>
      </c>
      <c r="FW20" s="191">
        <f t="shared" si="7"/>
        <v>0</v>
      </c>
      <c r="FX20" s="191">
        <f t="shared" si="7"/>
        <v>0</v>
      </c>
      <c r="FY20" s="191">
        <f t="shared" si="7"/>
        <v>0</v>
      </c>
      <c r="FZ20" s="191">
        <f t="shared" si="7"/>
        <v>0</v>
      </c>
      <c r="GA20" s="191">
        <f t="shared" si="7"/>
        <v>0</v>
      </c>
      <c r="GB20" s="191">
        <f t="shared" si="7"/>
        <v>0</v>
      </c>
      <c r="GC20" s="191">
        <f t="shared" si="7"/>
        <v>0</v>
      </c>
      <c r="GD20" s="191">
        <f t="shared" si="7"/>
        <v>0</v>
      </c>
      <c r="GE20" s="191">
        <f t="shared" si="7"/>
        <v>0</v>
      </c>
      <c r="GF20" s="191">
        <f t="shared" si="7"/>
        <v>0</v>
      </c>
      <c r="GG20" s="191">
        <f t="shared" si="7"/>
        <v>0</v>
      </c>
      <c r="GH20" s="191">
        <f t="shared" si="7"/>
        <v>0</v>
      </c>
      <c r="GI20" s="191">
        <f t="shared" si="7"/>
        <v>0</v>
      </c>
      <c r="GJ20" s="191">
        <f t="shared" si="7"/>
        <v>0</v>
      </c>
      <c r="GK20" s="191">
        <f t="shared" si="7"/>
        <v>0</v>
      </c>
      <c r="GL20" s="191">
        <f t="shared" si="7"/>
        <v>0</v>
      </c>
      <c r="GM20" s="191">
        <f t="shared" ref="GM20:IX20" si="8">IFERROR(HLOOKUP(GM18,$J$5:$T$10,6,0)/12,0)</f>
        <v>0</v>
      </c>
      <c r="GN20" s="191">
        <f t="shared" si="8"/>
        <v>0</v>
      </c>
      <c r="GO20" s="191">
        <f t="shared" si="8"/>
        <v>0</v>
      </c>
      <c r="GP20" s="191">
        <f t="shared" si="8"/>
        <v>0</v>
      </c>
      <c r="GQ20" s="191">
        <f t="shared" si="8"/>
        <v>0</v>
      </c>
      <c r="GR20" s="191">
        <f t="shared" si="8"/>
        <v>0</v>
      </c>
      <c r="GS20" s="191">
        <f t="shared" si="8"/>
        <v>0</v>
      </c>
      <c r="GT20" s="191">
        <f t="shared" si="8"/>
        <v>0</v>
      </c>
      <c r="GU20" s="191">
        <f t="shared" si="8"/>
        <v>0</v>
      </c>
      <c r="GV20" s="191">
        <f t="shared" si="8"/>
        <v>0</v>
      </c>
      <c r="GW20" s="191">
        <f t="shared" si="8"/>
        <v>0</v>
      </c>
      <c r="GX20" s="191">
        <f t="shared" si="8"/>
        <v>0</v>
      </c>
      <c r="GY20" s="191">
        <f t="shared" si="8"/>
        <v>0</v>
      </c>
      <c r="GZ20" s="191">
        <f t="shared" si="8"/>
        <v>0</v>
      </c>
      <c r="HA20" s="191">
        <f t="shared" si="8"/>
        <v>0</v>
      </c>
      <c r="HB20" s="191">
        <f t="shared" si="8"/>
        <v>0</v>
      </c>
      <c r="HC20" s="191">
        <f t="shared" si="8"/>
        <v>0</v>
      </c>
      <c r="HD20" s="191">
        <f t="shared" si="8"/>
        <v>0</v>
      </c>
      <c r="HE20" s="191">
        <f t="shared" si="8"/>
        <v>0</v>
      </c>
      <c r="HF20" s="191">
        <f t="shared" si="8"/>
        <v>0</v>
      </c>
      <c r="HG20" s="191">
        <f t="shared" si="8"/>
        <v>0</v>
      </c>
      <c r="HH20" s="191">
        <f t="shared" si="8"/>
        <v>0</v>
      </c>
      <c r="HI20" s="191">
        <f t="shared" si="8"/>
        <v>0</v>
      </c>
      <c r="HJ20" s="191">
        <f t="shared" si="8"/>
        <v>0</v>
      </c>
      <c r="HK20" s="191">
        <f t="shared" si="8"/>
        <v>0</v>
      </c>
      <c r="HL20" s="191">
        <f t="shared" si="8"/>
        <v>0</v>
      </c>
      <c r="HM20" s="191">
        <f t="shared" si="8"/>
        <v>0</v>
      </c>
      <c r="HN20" s="191">
        <f t="shared" si="8"/>
        <v>0</v>
      </c>
      <c r="HO20" s="191">
        <f t="shared" si="8"/>
        <v>0</v>
      </c>
      <c r="HP20" s="191">
        <f t="shared" si="8"/>
        <v>0</v>
      </c>
      <c r="HQ20" s="191">
        <f t="shared" si="8"/>
        <v>0</v>
      </c>
      <c r="HR20" s="191">
        <f t="shared" si="8"/>
        <v>0</v>
      </c>
      <c r="HS20" s="191">
        <f t="shared" si="8"/>
        <v>0</v>
      </c>
      <c r="HT20" s="191">
        <f t="shared" si="8"/>
        <v>0</v>
      </c>
      <c r="HU20" s="191">
        <f t="shared" si="8"/>
        <v>0</v>
      </c>
      <c r="HV20" s="191">
        <f t="shared" si="8"/>
        <v>0</v>
      </c>
      <c r="HW20" s="191">
        <f t="shared" si="8"/>
        <v>0</v>
      </c>
      <c r="HX20" s="191">
        <f t="shared" si="8"/>
        <v>0</v>
      </c>
      <c r="HY20" s="191">
        <f t="shared" si="8"/>
        <v>0</v>
      </c>
      <c r="HZ20" s="191">
        <f t="shared" si="8"/>
        <v>0</v>
      </c>
      <c r="IA20" s="191">
        <f t="shared" si="8"/>
        <v>0</v>
      </c>
      <c r="IB20" s="191">
        <f t="shared" si="8"/>
        <v>0</v>
      </c>
      <c r="IC20" s="191">
        <f t="shared" si="8"/>
        <v>0</v>
      </c>
      <c r="ID20" s="191">
        <f t="shared" si="8"/>
        <v>0</v>
      </c>
      <c r="IE20" s="191">
        <f t="shared" si="8"/>
        <v>0</v>
      </c>
      <c r="IF20" s="191">
        <f t="shared" si="8"/>
        <v>0</v>
      </c>
      <c r="IG20" s="191">
        <f t="shared" si="8"/>
        <v>0</v>
      </c>
      <c r="IH20" s="191">
        <f t="shared" si="8"/>
        <v>0</v>
      </c>
      <c r="II20" s="191">
        <f t="shared" si="8"/>
        <v>0</v>
      </c>
      <c r="IJ20" s="191">
        <f t="shared" si="8"/>
        <v>0</v>
      </c>
      <c r="IK20" s="191">
        <f t="shared" si="8"/>
        <v>0</v>
      </c>
      <c r="IL20" s="191">
        <f t="shared" si="8"/>
        <v>0</v>
      </c>
      <c r="IM20" s="191">
        <f t="shared" si="8"/>
        <v>0</v>
      </c>
      <c r="IN20" s="191">
        <f t="shared" si="8"/>
        <v>0</v>
      </c>
      <c r="IO20" s="191">
        <f t="shared" si="8"/>
        <v>0</v>
      </c>
      <c r="IP20" s="191">
        <f t="shared" si="8"/>
        <v>0</v>
      </c>
      <c r="IQ20" s="191">
        <f t="shared" si="8"/>
        <v>0</v>
      </c>
      <c r="IR20" s="191">
        <f t="shared" si="8"/>
        <v>0</v>
      </c>
      <c r="IS20" s="191">
        <f t="shared" si="8"/>
        <v>0</v>
      </c>
      <c r="IT20" s="191">
        <f t="shared" si="8"/>
        <v>0</v>
      </c>
      <c r="IU20" s="191">
        <f t="shared" si="8"/>
        <v>0</v>
      </c>
      <c r="IV20" s="191">
        <f t="shared" si="8"/>
        <v>0</v>
      </c>
      <c r="IW20" s="191">
        <f t="shared" si="8"/>
        <v>0</v>
      </c>
      <c r="IX20" s="191">
        <f t="shared" si="8"/>
        <v>0</v>
      </c>
      <c r="IY20" s="191">
        <f t="shared" ref="IY20:LJ20" si="9">IFERROR(HLOOKUP(IY18,$J$5:$T$10,6,0)/12,0)</f>
        <v>0</v>
      </c>
      <c r="IZ20" s="191">
        <f t="shared" si="9"/>
        <v>0</v>
      </c>
      <c r="JA20" s="191">
        <f t="shared" si="9"/>
        <v>0</v>
      </c>
      <c r="JB20" s="191">
        <f t="shared" si="9"/>
        <v>0</v>
      </c>
      <c r="JC20" s="191">
        <f t="shared" si="9"/>
        <v>0</v>
      </c>
      <c r="JD20" s="191">
        <f t="shared" si="9"/>
        <v>0</v>
      </c>
      <c r="JE20" s="191">
        <f t="shared" si="9"/>
        <v>0</v>
      </c>
      <c r="JF20" s="191">
        <f t="shared" si="9"/>
        <v>0</v>
      </c>
      <c r="JG20" s="191">
        <f t="shared" si="9"/>
        <v>0</v>
      </c>
      <c r="JH20" s="191">
        <f t="shared" si="9"/>
        <v>0</v>
      </c>
      <c r="JI20" s="191">
        <f t="shared" si="9"/>
        <v>0</v>
      </c>
      <c r="JJ20" s="191">
        <f t="shared" si="9"/>
        <v>0</v>
      </c>
      <c r="JK20" s="191">
        <f t="shared" si="9"/>
        <v>0</v>
      </c>
      <c r="JL20" s="191">
        <f t="shared" si="9"/>
        <v>0</v>
      </c>
      <c r="JM20" s="191">
        <f t="shared" si="9"/>
        <v>0</v>
      </c>
      <c r="JN20" s="191">
        <f t="shared" si="9"/>
        <v>0</v>
      </c>
      <c r="JO20" s="191">
        <f t="shared" si="9"/>
        <v>0</v>
      </c>
      <c r="JP20" s="191">
        <f t="shared" si="9"/>
        <v>0</v>
      </c>
      <c r="JQ20" s="191">
        <f t="shared" si="9"/>
        <v>0</v>
      </c>
      <c r="JR20" s="191">
        <f t="shared" si="9"/>
        <v>0</v>
      </c>
      <c r="JS20" s="191">
        <f t="shared" si="9"/>
        <v>0</v>
      </c>
      <c r="JT20" s="191">
        <f t="shared" si="9"/>
        <v>0</v>
      </c>
      <c r="JU20" s="191">
        <f t="shared" si="9"/>
        <v>0</v>
      </c>
      <c r="JV20" s="191">
        <f t="shared" si="9"/>
        <v>0</v>
      </c>
      <c r="JW20" s="191">
        <f t="shared" si="9"/>
        <v>0</v>
      </c>
      <c r="JX20" s="191">
        <f t="shared" si="9"/>
        <v>0</v>
      </c>
      <c r="JY20" s="191">
        <f t="shared" si="9"/>
        <v>0</v>
      </c>
      <c r="JZ20" s="191">
        <f t="shared" si="9"/>
        <v>0</v>
      </c>
      <c r="KA20" s="191">
        <f t="shared" si="9"/>
        <v>0</v>
      </c>
      <c r="KB20" s="191">
        <f t="shared" si="9"/>
        <v>0</v>
      </c>
      <c r="KC20" s="191">
        <f t="shared" si="9"/>
        <v>0</v>
      </c>
      <c r="KD20" s="191">
        <f t="shared" si="9"/>
        <v>0</v>
      </c>
      <c r="KE20" s="191">
        <f t="shared" si="9"/>
        <v>0</v>
      </c>
      <c r="KF20" s="191">
        <f t="shared" si="9"/>
        <v>0</v>
      </c>
      <c r="KG20" s="191">
        <f t="shared" si="9"/>
        <v>0</v>
      </c>
      <c r="KH20" s="191">
        <f t="shared" si="9"/>
        <v>0</v>
      </c>
      <c r="KI20" s="191">
        <f t="shared" si="9"/>
        <v>0</v>
      </c>
      <c r="KJ20" s="191">
        <f t="shared" si="9"/>
        <v>0</v>
      </c>
      <c r="KK20" s="191">
        <f t="shared" si="9"/>
        <v>0</v>
      </c>
      <c r="KL20" s="191">
        <f t="shared" si="9"/>
        <v>0</v>
      </c>
      <c r="KM20" s="191">
        <f t="shared" si="9"/>
        <v>0</v>
      </c>
      <c r="KN20" s="191">
        <f t="shared" si="9"/>
        <v>0</v>
      </c>
      <c r="KO20" s="191">
        <f t="shared" si="9"/>
        <v>0</v>
      </c>
      <c r="KP20" s="191">
        <f t="shared" si="9"/>
        <v>0</v>
      </c>
      <c r="KQ20" s="191">
        <f t="shared" si="9"/>
        <v>0</v>
      </c>
      <c r="KR20" s="191">
        <f t="shared" si="9"/>
        <v>0</v>
      </c>
      <c r="KS20" s="191">
        <f t="shared" si="9"/>
        <v>0</v>
      </c>
      <c r="KT20" s="191">
        <f t="shared" si="9"/>
        <v>0</v>
      </c>
      <c r="KU20" s="191">
        <f t="shared" si="9"/>
        <v>0</v>
      </c>
      <c r="KV20" s="191">
        <f t="shared" si="9"/>
        <v>0</v>
      </c>
      <c r="KW20" s="191">
        <f t="shared" si="9"/>
        <v>0</v>
      </c>
      <c r="KX20" s="191">
        <f t="shared" si="9"/>
        <v>0</v>
      </c>
      <c r="KY20" s="191">
        <f t="shared" si="9"/>
        <v>0</v>
      </c>
      <c r="KZ20" s="191">
        <f t="shared" si="9"/>
        <v>0</v>
      </c>
      <c r="LA20" s="191">
        <f t="shared" si="9"/>
        <v>0</v>
      </c>
      <c r="LB20" s="191">
        <f t="shared" si="9"/>
        <v>0</v>
      </c>
      <c r="LC20" s="191">
        <f t="shared" si="9"/>
        <v>0</v>
      </c>
      <c r="LD20" s="191">
        <f t="shared" si="9"/>
        <v>0</v>
      </c>
      <c r="LE20" s="191">
        <f t="shared" si="9"/>
        <v>0</v>
      </c>
      <c r="LF20" s="191">
        <f t="shared" si="9"/>
        <v>0</v>
      </c>
      <c r="LG20" s="191">
        <f t="shared" si="9"/>
        <v>0</v>
      </c>
      <c r="LH20" s="191">
        <f t="shared" si="9"/>
        <v>0</v>
      </c>
      <c r="LI20" s="191">
        <f t="shared" si="9"/>
        <v>0</v>
      </c>
      <c r="LJ20" s="191">
        <f t="shared" si="9"/>
        <v>0</v>
      </c>
      <c r="LK20" s="191">
        <f t="shared" ref="LK20:NI20" si="10">IFERROR(HLOOKUP(LK18,$J$5:$T$10,6,0)/12,0)</f>
        <v>0</v>
      </c>
      <c r="LL20" s="191">
        <f t="shared" si="10"/>
        <v>0</v>
      </c>
      <c r="LM20" s="191">
        <f t="shared" si="10"/>
        <v>0</v>
      </c>
      <c r="LN20" s="191">
        <f t="shared" si="10"/>
        <v>0</v>
      </c>
      <c r="LO20" s="191">
        <f t="shared" si="10"/>
        <v>0</v>
      </c>
      <c r="LP20" s="191">
        <f t="shared" si="10"/>
        <v>0</v>
      </c>
      <c r="LQ20" s="191">
        <f t="shared" si="10"/>
        <v>0</v>
      </c>
      <c r="LR20" s="191">
        <f t="shared" si="10"/>
        <v>0</v>
      </c>
      <c r="LS20" s="191">
        <f t="shared" si="10"/>
        <v>0</v>
      </c>
      <c r="LT20" s="191">
        <f t="shared" si="10"/>
        <v>0</v>
      </c>
      <c r="LU20" s="191">
        <f t="shared" si="10"/>
        <v>0</v>
      </c>
      <c r="LV20" s="191">
        <f t="shared" si="10"/>
        <v>0</v>
      </c>
      <c r="LW20" s="191">
        <f t="shared" si="10"/>
        <v>0</v>
      </c>
      <c r="LX20" s="191">
        <f t="shared" si="10"/>
        <v>0</v>
      </c>
      <c r="LY20" s="191">
        <f t="shared" si="10"/>
        <v>0</v>
      </c>
      <c r="LZ20" s="191">
        <f t="shared" si="10"/>
        <v>0</v>
      </c>
      <c r="MA20" s="191">
        <f t="shared" si="10"/>
        <v>0</v>
      </c>
      <c r="MB20" s="191">
        <f t="shared" si="10"/>
        <v>0</v>
      </c>
      <c r="MC20" s="191">
        <f t="shared" si="10"/>
        <v>0</v>
      </c>
      <c r="MD20" s="191">
        <f t="shared" si="10"/>
        <v>0</v>
      </c>
      <c r="ME20" s="191">
        <f t="shared" si="10"/>
        <v>0</v>
      </c>
      <c r="MF20" s="191">
        <f t="shared" si="10"/>
        <v>0</v>
      </c>
      <c r="MG20" s="191">
        <f t="shared" si="10"/>
        <v>0</v>
      </c>
      <c r="MH20" s="191">
        <f t="shared" si="10"/>
        <v>0</v>
      </c>
      <c r="MI20" s="191">
        <f t="shared" si="10"/>
        <v>0</v>
      </c>
      <c r="MJ20" s="191">
        <f t="shared" si="10"/>
        <v>0</v>
      </c>
      <c r="MK20" s="191">
        <f t="shared" si="10"/>
        <v>0</v>
      </c>
      <c r="ML20" s="191">
        <f t="shared" si="10"/>
        <v>0</v>
      </c>
      <c r="MM20" s="191">
        <f t="shared" si="10"/>
        <v>0</v>
      </c>
      <c r="MN20" s="191">
        <f t="shared" si="10"/>
        <v>0</v>
      </c>
      <c r="MO20" s="191">
        <f t="shared" si="10"/>
        <v>0</v>
      </c>
      <c r="MP20" s="191">
        <f t="shared" si="10"/>
        <v>0</v>
      </c>
      <c r="MQ20" s="191">
        <f t="shared" si="10"/>
        <v>0</v>
      </c>
      <c r="MR20" s="191">
        <f t="shared" si="10"/>
        <v>0</v>
      </c>
      <c r="MS20" s="191">
        <f t="shared" si="10"/>
        <v>0</v>
      </c>
      <c r="MT20" s="191">
        <f t="shared" si="10"/>
        <v>0</v>
      </c>
      <c r="MU20" s="191">
        <f t="shared" si="10"/>
        <v>0</v>
      </c>
      <c r="MV20" s="191">
        <f t="shared" si="10"/>
        <v>0</v>
      </c>
      <c r="MW20" s="191">
        <f t="shared" si="10"/>
        <v>0</v>
      </c>
      <c r="MX20" s="191">
        <f t="shared" si="10"/>
        <v>0</v>
      </c>
      <c r="MY20" s="191">
        <f t="shared" si="10"/>
        <v>0</v>
      </c>
      <c r="MZ20" s="191">
        <f t="shared" si="10"/>
        <v>0</v>
      </c>
      <c r="NA20" s="191">
        <f t="shared" si="10"/>
        <v>0</v>
      </c>
      <c r="NB20" s="191">
        <f t="shared" si="10"/>
        <v>0</v>
      </c>
      <c r="NC20" s="191">
        <f t="shared" si="10"/>
        <v>0</v>
      </c>
      <c r="ND20" s="191">
        <f t="shared" si="10"/>
        <v>0</v>
      </c>
      <c r="NE20" s="191">
        <f t="shared" si="10"/>
        <v>0</v>
      </c>
      <c r="NF20" s="191">
        <f t="shared" si="10"/>
        <v>0</v>
      </c>
      <c r="NG20" s="191">
        <f t="shared" si="10"/>
        <v>0</v>
      </c>
      <c r="NH20" s="191">
        <f t="shared" si="10"/>
        <v>0</v>
      </c>
      <c r="NI20" s="155">
        <f t="shared" si="10"/>
        <v>0</v>
      </c>
    </row>
    <row r="21" spans="1:373" x14ac:dyDescent="0.25">
      <c r="A21" s="29" t="s">
        <v>102</v>
      </c>
      <c r="B21" s="192">
        <f>$G$4/12*(1+$F$10)^(B18-1)</f>
        <v>500</v>
      </c>
      <c r="C21" s="154">
        <f t="shared" ref="C21:BN21" si="11">$G$4/12*(1+$F$10)^(C18-1)</f>
        <v>500</v>
      </c>
      <c r="D21" s="154">
        <f t="shared" si="11"/>
        <v>500</v>
      </c>
      <c r="E21" s="154">
        <f t="shared" si="11"/>
        <v>500</v>
      </c>
      <c r="F21" s="154">
        <f t="shared" si="11"/>
        <v>500</v>
      </c>
      <c r="G21" s="154">
        <f t="shared" si="11"/>
        <v>500</v>
      </c>
      <c r="H21" s="154">
        <f t="shared" si="11"/>
        <v>500</v>
      </c>
      <c r="I21" s="154">
        <f t="shared" si="11"/>
        <v>500</v>
      </c>
      <c r="J21" s="154">
        <f t="shared" si="11"/>
        <v>500</v>
      </c>
      <c r="K21" s="154">
        <f t="shared" si="11"/>
        <v>500</v>
      </c>
      <c r="L21" s="154">
        <f t="shared" si="11"/>
        <v>500</v>
      </c>
      <c r="M21" s="154">
        <f t="shared" si="11"/>
        <v>500</v>
      </c>
      <c r="N21" s="154">
        <f t="shared" si="11"/>
        <v>515</v>
      </c>
      <c r="O21" s="154">
        <f t="shared" si="11"/>
        <v>515</v>
      </c>
      <c r="P21" s="154">
        <f t="shared" si="11"/>
        <v>515</v>
      </c>
      <c r="Q21" s="154">
        <f t="shared" si="11"/>
        <v>515</v>
      </c>
      <c r="R21" s="154">
        <f t="shared" si="11"/>
        <v>515</v>
      </c>
      <c r="S21" s="154">
        <f t="shared" si="11"/>
        <v>515</v>
      </c>
      <c r="T21" s="154">
        <f t="shared" si="11"/>
        <v>515</v>
      </c>
      <c r="U21" s="154">
        <f t="shared" si="11"/>
        <v>515</v>
      </c>
      <c r="V21" s="154">
        <f t="shared" si="11"/>
        <v>515</v>
      </c>
      <c r="W21" s="154">
        <f t="shared" si="11"/>
        <v>515</v>
      </c>
      <c r="X21" s="154">
        <f t="shared" si="11"/>
        <v>515</v>
      </c>
      <c r="Y21" s="154">
        <f t="shared" si="11"/>
        <v>515</v>
      </c>
      <c r="Z21" s="154">
        <f t="shared" si="11"/>
        <v>530.44999999999993</v>
      </c>
      <c r="AA21" s="154">
        <f t="shared" si="11"/>
        <v>530.44999999999993</v>
      </c>
      <c r="AB21" s="154">
        <f t="shared" si="11"/>
        <v>530.44999999999993</v>
      </c>
      <c r="AC21" s="154">
        <f t="shared" si="11"/>
        <v>530.44999999999993</v>
      </c>
      <c r="AD21" s="154">
        <f t="shared" si="11"/>
        <v>530.44999999999993</v>
      </c>
      <c r="AE21" s="154">
        <f t="shared" si="11"/>
        <v>530.44999999999993</v>
      </c>
      <c r="AF21" s="154">
        <f t="shared" si="11"/>
        <v>530.44999999999993</v>
      </c>
      <c r="AG21" s="154">
        <f t="shared" si="11"/>
        <v>530.44999999999993</v>
      </c>
      <c r="AH21" s="154">
        <f t="shared" si="11"/>
        <v>530.44999999999993</v>
      </c>
      <c r="AI21" s="154">
        <f t="shared" si="11"/>
        <v>530.44999999999993</v>
      </c>
      <c r="AJ21" s="154">
        <f t="shared" si="11"/>
        <v>530.44999999999993</v>
      </c>
      <c r="AK21" s="154">
        <f t="shared" si="11"/>
        <v>530.44999999999993</v>
      </c>
      <c r="AL21" s="154">
        <f t="shared" si="11"/>
        <v>546.36350000000004</v>
      </c>
      <c r="AM21" s="154">
        <f t="shared" si="11"/>
        <v>546.36350000000004</v>
      </c>
      <c r="AN21" s="154">
        <f t="shared" si="11"/>
        <v>546.36350000000004</v>
      </c>
      <c r="AO21" s="154">
        <f t="shared" si="11"/>
        <v>546.36350000000004</v>
      </c>
      <c r="AP21" s="154">
        <f t="shared" si="11"/>
        <v>546.36350000000004</v>
      </c>
      <c r="AQ21" s="154">
        <f t="shared" si="11"/>
        <v>546.36350000000004</v>
      </c>
      <c r="AR21" s="154">
        <f t="shared" si="11"/>
        <v>546.36350000000004</v>
      </c>
      <c r="AS21" s="154">
        <f t="shared" si="11"/>
        <v>546.36350000000004</v>
      </c>
      <c r="AT21" s="154">
        <f t="shared" si="11"/>
        <v>546.36350000000004</v>
      </c>
      <c r="AU21" s="154">
        <f t="shared" si="11"/>
        <v>546.36350000000004</v>
      </c>
      <c r="AV21" s="154">
        <f t="shared" si="11"/>
        <v>546.36350000000004</v>
      </c>
      <c r="AW21" s="154">
        <f t="shared" si="11"/>
        <v>546.36350000000004</v>
      </c>
      <c r="AX21" s="154">
        <f t="shared" si="11"/>
        <v>562.75440499999991</v>
      </c>
      <c r="AY21" s="154">
        <f t="shared" si="11"/>
        <v>562.75440499999991</v>
      </c>
      <c r="AZ21" s="154">
        <f t="shared" si="11"/>
        <v>562.75440499999991</v>
      </c>
      <c r="BA21" s="154">
        <f t="shared" si="11"/>
        <v>562.75440499999991</v>
      </c>
      <c r="BB21" s="154">
        <f t="shared" si="11"/>
        <v>562.75440499999991</v>
      </c>
      <c r="BC21" s="154">
        <f t="shared" si="11"/>
        <v>562.75440499999991</v>
      </c>
      <c r="BD21" s="154">
        <f t="shared" si="11"/>
        <v>562.75440499999991</v>
      </c>
      <c r="BE21" s="154">
        <f t="shared" si="11"/>
        <v>562.75440499999991</v>
      </c>
      <c r="BF21" s="154">
        <f t="shared" si="11"/>
        <v>562.75440499999991</v>
      </c>
      <c r="BG21" s="154">
        <f t="shared" si="11"/>
        <v>562.75440499999991</v>
      </c>
      <c r="BH21" s="154">
        <f t="shared" si="11"/>
        <v>562.75440499999991</v>
      </c>
      <c r="BI21" s="154">
        <f t="shared" si="11"/>
        <v>562.75440499999991</v>
      </c>
      <c r="BJ21" s="154">
        <f t="shared" si="11"/>
        <v>579.63703714999997</v>
      </c>
      <c r="BK21" s="154">
        <f t="shared" si="11"/>
        <v>579.63703714999997</v>
      </c>
      <c r="BL21" s="154">
        <f t="shared" si="11"/>
        <v>579.63703714999997</v>
      </c>
      <c r="BM21" s="154">
        <f t="shared" si="11"/>
        <v>579.63703714999997</v>
      </c>
      <c r="BN21" s="154">
        <f t="shared" si="11"/>
        <v>579.63703714999997</v>
      </c>
      <c r="BO21" s="154">
        <f t="shared" ref="BO21:DZ21" si="12">$G$4/12*(1+$F$10)^(BO18-1)</f>
        <v>579.63703714999997</v>
      </c>
      <c r="BP21" s="154">
        <f t="shared" si="12"/>
        <v>579.63703714999997</v>
      </c>
      <c r="BQ21" s="154">
        <f t="shared" si="12"/>
        <v>579.63703714999997</v>
      </c>
      <c r="BR21" s="154">
        <f t="shared" si="12"/>
        <v>579.63703714999997</v>
      </c>
      <c r="BS21" s="154">
        <f t="shared" si="12"/>
        <v>579.63703714999997</v>
      </c>
      <c r="BT21" s="154">
        <f t="shared" si="12"/>
        <v>579.63703714999997</v>
      </c>
      <c r="BU21" s="154">
        <f t="shared" si="12"/>
        <v>579.63703714999997</v>
      </c>
      <c r="BV21" s="154">
        <f t="shared" si="12"/>
        <v>597.02614826449997</v>
      </c>
      <c r="BW21" s="154">
        <f t="shared" si="12"/>
        <v>597.02614826449997</v>
      </c>
      <c r="BX21" s="154">
        <f t="shared" si="12"/>
        <v>597.02614826449997</v>
      </c>
      <c r="BY21" s="154">
        <f t="shared" si="12"/>
        <v>597.02614826449997</v>
      </c>
      <c r="BZ21" s="154">
        <f t="shared" si="12"/>
        <v>597.02614826449997</v>
      </c>
      <c r="CA21" s="154">
        <f t="shared" si="12"/>
        <v>597.02614826449997</v>
      </c>
      <c r="CB21" s="154">
        <f t="shared" si="12"/>
        <v>597.02614826449997</v>
      </c>
      <c r="CC21" s="154">
        <f t="shared" si="12"/>
        <v>597.02614826449997</v>
      </c>
      <c r="CD21" s="154">
        <f t="shared" si="12"/>
        <v>597.02614826449997</v>
      </c>
      <c r="CE21" s="154">
        <f t="shared" si="12"/>
        <v>597.02614826449997</v>
      </c>
      <c r="CF21" s="154">
        <f t="shared" si="12"/>
        <v>597.02614826449997</v>
      </c>
      <c r="CG21" s="154">
        <f t="shared" si="12"/>
        <v>597.02614826449997</v>
      </c>
      <c r="CH21" s="154">
        <f t="shared" si="12"/>
        <v>614.93693271243501</v>
      </c>
      <c r="CI21" s="154">
        <f t="shared" si="12"/>
        <v>614.93693271243501</v>
      </c>
      <c r="CJ21" s="154">
        <f t="shared" si="12"/>
        <v>614.93693271243501</v>
      </c>
      <c r="CK21" s="154">
        <f t="shared" si="12"/>
        <v>614.93693271243501</v>
      </c>
      <c r="CL21" s="154">
        <f t="shared" si="12"/>
        <v>614.93693271243501</v>
      </c>
      <c r="CM21" s="154">
        <f t="shared" si="12"/>
        <v>614.93693271243501</v>
      </c>
      <c r="CN21" s="154">
        <f t="shared" si="12"/>
        <v>614.93693271243501</v>
      </c>
      <c r="CO21" s="154">
        <f t="shared" si="12"/>
        <v>614.93693271243501</v>
      </c>
      <c r="CP21" s="154">
        <f t="shared" si="12"/>
        <v>614.93693271243501</v>
      </c>
      <c r="CQ21" s="154">
        <f t="shared" si="12"/>
        <v>614.93693271243501</v>
      </c>
      <c r="CR21" s="154">
        <f t="shared" si="12"/>
        <v>614.93693271243501</v>
      </c>
      <c r="CS21" s="154">
        <f t="shared" si="12"/>
        <v>614.93693271243501</v>
      </c>
      <c r="CT21" s="154">
        <f t="shared" si="12"/>
        <v>633.38504069380792</v>
      </c>
      <c r="CU21" s="154">
        <f t="shared" si="12"/>
        <v>633.38504069380792</v>
      </c>
      <c r="CV21" s="154">
        <f t="shared" si="12"/>
        <v>633.38504069380792</v>
      </c>
      <c r="CW21" s="154">
        <f t="shared" si="12"/>
        <v>633.38504069380792</v>
      </c>
      <c r="CX21" s="154">
        <f t="shared" si="12"/>
        <v>633.38504069380792</v>
      </c>
      <c r="CY21" s="154">
        <f t="shared" si="12"/>
        <v>633.38504069380792</v>
      </c>
      <c r="CZ21" s="154">
        <f t="shared" si="12"/>
        <v>633.38504069380792</v>
      </c>
      <c r="DA21" s="154">
        <f t="shared" si="12"/>
        <v>633.38504069380792</v>
      </c>
      <c r="DB21" s="154">
        <f t="shared" si="12"/>
        <v>633.38504069380792</v>
      </c>
      <c r="DC21" s="154">
        <f t="shared" si="12"/>
        <v>633.38504069380792</v>
      </c>
      <c r="DD21" s="154">
        <f t="shared" si="12"/>
        <v>633.38504069380792</v>
      </c>
      <c r="DE21" s="154">
        <f t="shared" si="12"/>
        <v>633.38504069380792</v>
      </c>
      <c r="DF21" s="154">
        <f t="shared" si="12"/>
        <v>652.38659191462227</v>
      </c>
      <c r="DG21" s="154">
        <f t="shared" si="12"/>
        <v>652.38659191462227</v>
      </c>
      <c r="DH21" s="154">
        <f t="shared" si="12"/>
        <v>652.38659191462227</v>
      </c>
      <c r="DI21" s="154">
        <f t="shared" si="12"/>
        <v>652.38659191462227</v>
      </c>
      <c r="DJ21" s="154">
        <f t="shared" si="12"/>
        <v>652.38659191462227</v>
      </c>
      <c r="DK21" s="154">
        <f t="shared" si="12"/>
        <v>652.38659191462227</v>
      </c>
      <c r="DL21" s="154">
        <f t="shared" si="12"/>
        <v>652.38659191462227</v>
      </c>
      <c r="DM21" s="154">
        <f t="shared" si="12"/>
        <v>652.38659191462227</v>
      </c>
      <c r="DN21" s="154">
        <f t="shared" si="12"/>
        <v>652.38659191462227</v>
      </c>
      <c r="DO21" s="154">
        <f t="shared" si="12"/>
        <v>652.38659191462227</v>
      </c>
      <c r="DP21" s="154">
        <f t="shared" si="12"/>
        <v>652.38659191462227</v>
      </c>
      <c r="DQ21" s="154">
        <f t="shared" si="12"/>
        <v>652.38659191462227</v>
      </c>
      <c r="DR21" s="154">
        <f t="shared" si="12"/>
        <v>671.95818967206094</v>
      </c>
      <c r="DS21" s="154">
        <f t="shared" si="12"/>
        <v>671.95818967206094</v>
      </c>
      <c r="DT21" s="154">
        <f t="shared" si="12"/>
        <v>671.95818967206094</v>
      </c>
      <c r="DU21" s="154">
        <f t="shared" si="12"/>
        <v>671.95818967206094</v>
      </c>
      <c r="DV21" s="154">
        <f t="shared" si="12"/>
        <v>671.95818967206094</v>
      </c>
      <c r="DW21" s="154">
        <f t="shared" si="12"/>
        <v>671.95818967206094</v>
      </c>
      <c r="DX21" s="154">
        <f t="shared" si="12"/>
        <v>671.95818967206094</v>
      </c>
      <c r="DY21" s="154">
        <f t="shared" si="12"/>
        <v>671.95818967206094</v>
      </c>
      <c r="DZ21" s="154">
        <f t="shared" si="12"/>
        <v>671.95818967206094</v>
      </c>
      <c r="EA21" s="154">
        <f t="shared" ref="EA21:GL21" si="13">$G$4/12*(1+$F$10)^(EA18-1)</f>
        <v>671.95818967206094</v>
      </c>
      <c r="EB21" s="154">
        <f t="shared" si="13"/>
        <v>671.95818967206094</v>
      </c>
      <c r="EC21" s="154">
        <f t="shared" si="13"/>
        <v>671.95818967206094</v>
      </c>
      <c r="ED21" s="154">
        <f t="shared" si="13"/>
        <v>692.11693536222276</v>
      </c>
      <c r="EE21" s="154">
        <f t="shared" si="13"/>
        <v>692.11693536222276</v>
      </c>
      <c r="EF21" s="154">
        <f t="shared" si="13"/>
        <v>692.11693536222276</v>
      </c>
      <c r="EG21" s="154">
        <f t="shared" si="13"/>
        <v>692.11693536222276</v>
      </c>
      <c r="EH21" s="154">
        <f t="shared" si="13"/>
        <v>692.11693536222276</v>
      </c>
      <c r="EI21" s="154">
        <f t="shared" si="13"/>
        <v>692.11693536222276</v>
      </c>
      <c r="EJ21" s="154">
        <f t="shared" si="13"/>
        <v>692.11693536222276</v>
      </c>
      <c r="EK21" s="154">
        <f t="shared" si="13"/>
        <v>692.11693536222276</v>
      </c>
      <c r="EL21" s="154">
        <f t="shared" si="13"/>
        <v>692.11693536222276</v>
      </c>
      <c r="EM21" s="154">
        <f t="shared" si="13"/>
        <v>692.11693536222276</v>
      </c>
      <c r="EN21" s="154">
        <f t="shared" si="13"/>
        <v>692.11693536222276</v>
      </c>
      <c r="EO21" s="154">
        <f t="shared" si="13"/>
        <v>692.11693536222276</v>
      </c>
      <c r="EP21" s="154">
        <f t="shared" si="13"/>
        <v>712.88044342308933</v>
      </c>
      <c r="EQ21" s="154">
        <f t="shared" si="13"/>
        <v>712.88044342308933</v>
      </c>
      <c r="ER21" s="154">
        <f t="shared" si="13"/>
        <v>712.88044342308933</v>
      </c>
      <c r="ES21" s="154">
        <f t="shared" si="13"/>
        <v>712.88044342308933</v>
      </c>
      <c r="ET21" s="154">
        <f t="shared" si="13"/>
        <v>712.88044342308933</v>
      </c>
      <c r="EU21" s="154">
        <f t="shared" si="13"/>
        <v>712.88044342308933</v>
      </c>
      <c r="EV21" s="154">
        <f t="shared" si="13"/>
        <v>712.88044342308933</v>
      </c>
      <c r="EW21" s="154">
        <f t="shared" si="13"/>
        <v>712.88044342308933</v>
      </c>
      <c r="EX21" s="154">
        <f t="shared" si="13"/>
        <v>712.88044342308933</v>
      </c>
      <c r="EY21" s="154">
        <f t="shared" si="13"/>
        <v>712.88044342308933</v>
      </c>
      <c r="EZ21" s="154">
        <f t="shared" si="13"/>
        <v>712.88044342308933</v>
      </c>
      <c r="FA21" s="154">
        <f t="shared" si="13"/>
        <v>712.88044342308933</v>
      </c>
      <c r="FB21" s="154">
        <f t="shared" si="13"/>
        <v>734.26685672578196</v>
      </c>
      <c r="FC21" s="154">
        <f t="shared" si="13"/>
        <v>734.26685672578196</v>
      </c>
      <c r="FD21" s="154">
        <f t="shared" si="13"/>
        <v>734.26685672578196</v>
      </c>
      <c r="FE21" s="154">
        <f t="shared" si="13"/>
        <v>734.26685672578196</v>
      </c>
      <c r="FF21" s="154">
        <f t="shared" si="13"/>
        <v>734.26685672578196</v>
      </c>
      <c r="FG21" s="154">
        <f t="shared" si="13"/>
        <v>734.26685672578196</v>
      </c>
      <c r="FH21" s="154">
        <f t="shared" si="13"/>
        <v>734.26685672578196</v>
      </c>
      <c r="FI21" s="154">
        <f t="shared" si="13"/>
        <v>734.26685672578196</v>
      </c>
      <c r="FJ21" s="154">
        <f t="shared" si="13"/>
        <v>734.26685672578196</v>
      </c>
      <c r="FK21" s="154">
        <f t="shared" si="13"/>
        <v>734.26685672578196</v>
      </c>
      <c r="FL21" s="154">
        <f t="shared" si="13"/>
        <v>734.26685672578196</v>
      </c>
      <c r="FM21" s="154">
        <f t="shared" si="13"/>
        <v>734.26685672578196</v>
      </c>
      <c r="FN21" s="154">
        <f t="shared" si="13"/>
        <v>756.29486242755547</v>
      </c>
      <c r="FO21" s="154">
        <f t="shared" si="13"/>
        <v>756.29486242755547</v>
      </c>
      <c r="FP21" s="154">
        <f t="shared" si="13"/>
        <v>756.29486242755547</v>
      </c>
      <c r="FQ21" s="154">
        <f t="shared" si="13"/>
        <v>756.29486242755547</v>
      </c>
      <c r="FR21" s="154">
        <f t="shared" si="13"/>
        <v>756.29486242755547</v>
      </c>
      <c r="FS21" s="154">
        <f t="shared" si="13"/>
        <v>756.29486242755547</v>
      </c>
      <c r="FT21" s="154">
        <f t="shared" si="13"/>
        <v>756.29486242755547</v>
      </c>
      <c r="FU21" s="154">
        <f t="shared" si="13"/>
        <v>756.29486242755547</v>
      </c>
      <c r="FV21" s="154">
        <f t="shared" si="13"/>
        <v>756.29486242755547</v>
      </c>
      <c r="FW21" s="154">
        <f t="shared" si="13"/>
        <v>756.29486242755547</v>
      </c>
      <c r="FX21" s="154">
        <f t="shared" si="13"/>
        <v>756.29486242755547</v>
      </c>
      <c r="FY21" s="154">
        <f t="shared" si="13"/>
        <v>756.29486242755547</v>
      </c>
      <c r="FZ21" s="154">
        <f t="shared" si="13"/>
        <v>778.9837083003822</v>
      </c>
      <c r="GA21" s="154">
        <f t="shared" si="13"/>
        <v>778.9837083003822</v>
      </c>
      <c r="GB21" s="154">
        <f t="shared" si="13"/>
        <v>778.9837083003822</v>
      </c>
      <c r="GC21" s="154">
        <f t="shared" si="13"/>
        <v>778.9837083003822</v>
      </c>
      <c r="GD21" s="154">
        <f t="shared" si="13"/>
        <v>778.9837083003822</v>
      </c>
      <c r="GE21" s="154">
        <f t="shared" si="13"/>
        <v>778.9837083003822</v>
      </c>
      <c r="GF21" s="154">
        <f t="shared" si="13"/>
        <v>778.9837083003822</v>
      </c>
      <c r="GG21" s="154">
        <f t="shared" si="13"/>
        <v>778.9837083003822</v>
      </c>
      <c r="GH21" s="154">
        <f t="shared" si="13"/>
        <v>778.9837083003822</v>
      </c>
      <c r="GI21" s="154">
        <f t="shared" si="13"/>
        <v>778.9837083003822</v>
      </c>
      <c r="GJ21" s="154">
        <f t="shared" si="13"/>
        <v>778.9837083003822</v>
      </c>
      <c r="GK21" s="154">
        <f t="shared" si="13"/>
        <v>778.9837083003822</v>
      </c>
      <c r="GL21" s="154">
        <f t="shared" si="13"/>
        <v>802.35321954939354</v>
      </c>
      <c r="GM21" s="154">
        <f t="shared" ref="GM21:IX21" si="14">$G$4/12*(1+$F$10)^(GM18-1)</f>
        <v>802.35321954939354</v>
      </c>
      <c r="GN21" s="154">
        <f t="shared" si="14"/>
        <v>802.35321954939354</v>
      </c>
      <c r="GO21" s="154">
        <f t="shared" si="14"/>
        <v>802.35321954939354</v>
      </c>
      <c r="GP21" s="154">
        <f t="shared" si="14"/>
        <v>802.35321954939354</v>
      </c>
      <c r="GQ21" s="154">
        <f t="shared" si="14"/>
        <v>802.35321954939354</v>
      </c>
      <c r="GR21" s="154">
        <f t="shared" si="14"/>
        <v>802.35321954939354</v>
      </c>
      <c r="GS21" s="154">
        <f t="shared" si="14"/>
        <v>802.35321954939354</v>
      </c>
      <c r="GT21" s="154">
        <f t="shared" si="14"/>
        <v>802.35321954939354</v>
      </c>
      <c r="GU21" s="154">
        <f t="shared" si="14"/>
        <v>802.35321954939354</v>
      </c>
      <c r="GV21" s="154">
        <f t="shared" si="14"/>
        <v>802.35321954939354</v>
      </c>
      <c r="GW21" s="154">
        <f t="shared" si="14"/>
        <v>802.35321954939354</v>
      </c>
      <c r="GX21" s="154">
        <f t="shared" si="14"/>
        <v>826.42381613587531</v>
      </c>
      <c r="GY21" s="154">
        <f t="shared" si="14"/>
        <v>826.42381613587531</v>
      </c>
      <c r="GZ21" s="154">
        <f t="shared" si="14"/>
        <v>826.42381613587531</v>
      </c>
      <c r="HA21" s="154">
        <f t="shared" si="14"/>
        <v>826.42381613587531</v>
      </c>
      <c r="HB21" s="154">
        <f t="shared" si="14"/>
        <v>826.42381613587531</v>
      </c>
      <c r="HC21" s="154">
        <f t="shared" si="14"/>
        <v>826.42381613587531</v>
      </c>
      <c r="HD21" s="154">
        <f t="shared" si="14"/>
        <v>826.42381613587531</v>
      </c>
      <c r="HE21" s="154">
        <f t="shared" si="14"/>
        <v>826.42381613587531</v>
      </c>
      <c r="HF21" s="154">
        <f t="shared" si="14"/>
        <v>826.42381613587531</v>
      </c>
      <c r="HG21" s="154">
        <f t="shared" si="14"/>
        <v>826.42381613587531</v>
      </c>
      <c r="HH21" s="154">
        <f t="shared" si="14"/>
        <v>826.42381613587531</v>
      </c>
      <c r="HI21" s="154">
        <f t="shared" si="14"/>
        <v>826.42381613587531</v>
      </c>
      <c r="HJ21" s="154">
        <f t="shared" si="14"/>
        <v>851.21653061995164</v>
      </c>
      <c r="HK21" s="154">
        <f t="shared" si="14"/>
        <v>851.21653061995164</v>
      </c>
      <c r="HL21" s="154">
        <f t="shared" si="14"/>
        <v>851.21653061995164</v>
      </c>
      <c r="HM21" s="154">
        <f t="shared" si="14"/>
        <v>851.21653061995164</v>
      </c>
      <c r="HN21" s="154">
        <f t="shared" si="14"/>
        <v>851.21653061995164</v>
      </c>
      <c r="HO21" s="154">
        <f t="shared" si="14"/>
        <v>851.21653061995164</v>
      </c>
      <c r="HP21" s="154">
        <f t="shared" si="14"/>
        <v>851.21653061995164</v>
      </c>
      <c r="HQ21" s="154">
        <f t="shared" si="14"/>
        <v>851.21653061995164</v>
      </c>
      <c r="HR21" s="154">
        <f t="shared" si="14"/>
        <v>851.21653061995164</v>
      </c>
      <c r="HS21" s="154">
        <f t="shared" si="14"/>
        <v>851.21653061995164</v>
      </c>
      <c r="HT21" s="154">
        <f t="shared" si="14"/>
        <v>851.21653061995164</v>
      </c>
      <c r="HU21" s="154">
        <f t="shared" si="14"/>
        <v>851.21653061995164</v>
      </c>
      <c r="HV21" s="154">
        <f t="shared" si="14"/>
        <v>876.7530265385501</v>
      </c>
      <c r="HW21" s="154">
        <f t="shared" si="14"/>
        <v>876.7530265385501</v>
      </c>
      <c r="HX21" s="154">
        <f t="shared" si="14"/>
        <v>876.7530265385501</v>
      </c>
      <c r="HY21" s="154">
        <f t="shared" si="14"/>
        <v>876.7530265385501</v>
      </c>
      <c r="HZ21" s="154">
        <f t="shared" si="14"/>
        <v>876.7530265385501</v>
      </c>
      <c r="IA21" s="154">
        <f t="shared" si="14"/>
        <v>876.7530265385501</v>
      </c>
      <c r="IB21" s="154">
        <f t="shared" si="14"/>
        <v>876.7530265385501</v>
      </c>
      <c r="IC21" s="154">
        <f t="shared" si="14"/>
        <v>876.7530265385501</v>
      </c>
      <c r="ID21" s="154">
        <f t="shared" si="14"/>
        <v>876.7530265385501</v>
      </c>
      <c r="IE21" s="154">
        <f t="shared" si="14"/>
        <v>876.7530265385501</v>
      </c>
      <c r="IF21" s="154">
        <f t="shared" si="14"/>
        <v>876.7530265385501</v>
      </c>
      <c r="IG21" s="154">
        <f t="shared" si="14"/>
        <v>876.7530265385501</v>
      </c>
      <c r="IH21" s="154">
        <f t="shared" si="14"/>
        <v>903.05561733470665</v>
      </c>
      <c r="II21" s="154">
        <f t="shared" si="14"/>
        <v>903.05561733470665</v>
      </c>
      <c r="IJ21" s="154">
        <f t="shared" si="14"/>
        <v>903.05561733470665</v>
      </c>
      <c r="IK21" s="154">
        <f t="shared" si="14"/>
        <v>903.05561733470665</v>
      </c>
      <c r="IL21" s="154">
        <f t="shared" si="14"/>
        <v>903.05561733470665</v>
      </c>
      <c r="IM21" s="154">
        <f t="shared" si="14"/>
        <v>903.05561733470665</v>
      </c>
      <c r="IN21" s="154">
        <f t="shared" si="14"/>
        <v>903.05561733470665</v>
      </c>
      <c r="IO21" s="154">
        <f t="shared" si="14"/>
        <v>903.05561733470665</v>
      </c>
      <c r="IP21" s="154">
        <f t="shared" si="14"/>
        <v>903.05561733470665</v>
      </c>
      <c r="IQ21" s="154">
        <f t="shared" si="14"/>
        <v>903.05561733470665</v>
      </c>
      <c r="IR21" s="154">
        <f t="shared" si="14"/>
        <v>903.05561733470665</v>
      </c>
      <c r="IS21" s="154">
        <f t="shared" si="14"/>
        <v>903.05561733470665</v>
      </c>
      <c r="IT21" s="154">
        <f t="shared" si="14"/>
        <v>930.14728585474768</v>
      </c>
      <c r="IU21" s="154">
        <f t="shared" si="14"/>
        <v>930.14728585474768</v>
      </c>
      <c r="IV21" s="154">
        <f t="shared" si="14"/>
        <v>930.14728585474768</v>
      </c>
      <c r="IW21" s="154">
        <f t="shared" si="14"/>
        <v>930.14728585474768</v>
      </c>
      <c r="IX21" s="154">
        <f t="shared" si="14"/>
        <v>930.14728585474768</v>
      </c>
      <c r="IY21" s="154">
        <f t="shared" ref="IY21:LJ21" si="15">$G$4/12*(1+$F$10)^(IY18-1)</f>
        <v>930.14728585474768</v>
      </c>
      <c r="IZ21" s="154">
        <f t="shared" si="15"/>
        <v>930.14728585474768</v>
      </c>
      <c r="JA21" s="154">
        <f t="shared" si="15"/>
        <v>930.14728585474768</v>
      </c>
      <c r="JB21" s="154">
        <f t="shared" si="15"/>
        <v>930.14728585474768</v>
      </c>
      <c r="JC21" s="154">
        <f t="shared" si="15"/>
        <v>930.14728585474768</v>
      </c>
      <c r="JD21" s="154">
        <f t="shared" si="15"/>
        <v>930.14728585474768</v>
      </c>
      <c r="JE21" s="154">
        <f t="shared" si="15"/>
        <v>930.14728585474768</v>
      </c>
      <c r="JF21" s="154">
        <f t="shared" si="15"/>
        <v>958.05170443039026</v>
      </c>
      <c r="JG21" s="154">
        <f t="shared" si="15"/>
        <v>958.05170443039026</v>
      </c>
      <c r="JH21" s="154">
        <f t="shared" si="15"/>
        <v>958.05170443039026</v>
      </c>
      <c r="JI21" s="154">
        <f t="shared" si="15"/>
        <v>958.05170443039026</v>
      </c>
      <c r="JJ21" s="154">
        <f t="shared" si="15"/>
        <v>958.05170443039026</v>
      </c>
      <c r="JK21" s="154">
        <f t="shared" si="15"/>
        <v>958.05170443039026</v>
      </c>
      <c r="JL21" s="154">
        <f t="shared" si="15"/>
        <v>958.05170443039026</v>
      </c>
      <c r="JM21" s="154">
        <f t="shared" si="15"/>
        <v>958.05170443039026</v>
      </c>
      <c r="JN21" s="154">
        <f t="shared" si="15"/>
        <v>958.05170443039026</v>
      </c>
      <c r="JO21" s="154">
        <f t="shared" si="15"/>
        <v>958.05170443039026</v>
      </c>
      <c r="JP21" s="154">
        <f t="shared" si="15"/>
        <v>958.05170443039026</v>
      </c>
      <c r="JQ21" s="154">
        <f t="shared" si="15"/>
        <v>958.05170443039026</v>
      </c>
      <c r="JR21" s="154">
        <f t="shared" si="15"/>
        <v>986.79325556330195</v>
      </c>
      <c r="JS21" s="154">
        <f t="shared" si="15"/>
        <v>986.79325556330195</v>
      </c>
      <c r="JT21" s="154">
        <f t="shared" si="15"/>
        <v>986.79325556330195</v>
      </c>
      <c r="JU21" s="154">
        <f t="shared" si="15"/>
        <v>986.79325556330195</v>
      </c>
      <c r="JV21" s="154">
        <f t="shared" si="15"/>
        <v>986.79325556330195</v>
      </c>
      <c r="JW21" s="154">
        <f t="shared" si="15"/>
        <v>986.79325556330195</v>
      </c>
      <c r="JX21" s="154">
        <f t="shared" si="15"/>
        <v>986.79325556330195</v>
      </c>
      <c r="JY21" s="154">
        <f t="shared" si="15"/>
        <v>986.79325556330195</v>
      </c>
      <c r="JZ21" s="154">
        <f t="shared" si="15"/>
        <v>986.79325556330195</v>
      </c>
      <c r="KA21" s="154">
        <f t="shared" si="15"/>
        <v>986.79325556330195</v>
      </c>
      <c r="KB21" s="154">
        <f t="shared" si="15"/>
        <v>986.79325556330195</v>
      </c>
      <c r="KC21" s="154">
        <f t="shared" si="15"/>
        <v>986.79325556330195</v>
      </c>
      <c r="KD21" s="154">
        <f t="shared" si="15"/>
        <v>1016.3970532302009</v>
      </c>
      <c r="KE21" s="154">
        <f t="shared" si="15"/>
        <v>1016.3970532302009</v>
      </c>
      <c r="KF21" s="154">
        <f t="shared" si="15"/>
        <v>1016.3970532302009</v>
      </c>
      <c r="KG21" s="154">
        <f t="shared" si="15"/>
        <v>1016.3970532302009</v>
      </c>
      <c r="KH21" s="154">
        <f t="shared" si="15"/>
        <v>1016.3970532302009</v>
      </c>
      <c r="KI21" s="154">
        <f t="shared" si="15"/>
        <v>1016.3970532302009</v>
      </c>
      <c r="KJ21" s="154">
        <f t="shared" si="15"/>
        <v>1016.3970532302009</v>
      </c>
      <c r="KK21" s="154">
        <f t="shared" si="15"/>
        <v>1016.3970532302009</v>
      </c>
      <c r="KL21" s="154">
        <f t="shared" si="15"/>
        <v>1016.3970532302009</v>
      </c>
      <c r="KM21" s="154">
        <f t="shared" si="15"/>
        <v>1016.3970532302009</v>
      </c>
      <c r="KN21" s="154">
        <f t="shared" si="15"/>
        <v>1016.3970532302009</v>
      </c>
      <c r="KO21" s="154">
        <f t="shared" si="15"/>
        <v>1016.3970532302009</v>
      </c>
      <c r="KP21" s="154">
        <f t="shared" si="15"/>
        <v>1046.888964827107</v>
      </c>
      <c r="KQ21" s="154">
        <f t="shared" si="15"/>
        <v>1046.888964827107</v>
      </c>
      <c r="KR21" s="154">
        <f t="shared" si="15"/>
        <v>1046.888964827107</v>
      </c>
      <c r="KS21" s="154">
        <f t="shared" si="15"/>
        <v>1046.888964827107</v>
      </c>
      <c r="KT21" s="154">
        <f t="shared" si="15"/>
        <v>1046.888964827107</v>
      </c>
      <c r="KU21" s="154">
        <f t="shared" si="15"/>
        <v>1046.888964827107</v>
      </c>
      <c r="KV21" s="154">
        <f t="shared" si="15"/>
        <v>1046.888964827107</v>
      </c>
      <c r="KW21" s="154">
        <f t="shared" si="15"/>
        <v>1046.888964827107</v>
      </c>
      <c r="KX21" s="154">
        <f t="shared" si="15"/>
        <v>1046.888964827107</v>
      </c>
      <c r="KY21" s="154">
        <f t="shared" si="15"/>
        <v>1046.888964827107</v>
      </c>
      <c r="KZ21" s="154">
        <f t="shared" si="15"/>
        <v>1046.888964827107</v>
      </c>
      <c r="LA21" s="154">
        <f t="shared" si="15"/>
        <v>1046.888964827107</v>
      </c>
      <c r="LB21" s="154">
        <f t="shared" si="15"/>
        <v>1078.2956337719204</v>
      </c>
      <c r="LC21" s="154">
        <f t="shared" si="15"/>
        <v>1078.2956337719204</v>
      </c>
      <c r="LD21" s="154">
        <f t="shared" si="15"/>
        <v>1078.2956337719204</v>
      </c>
      <c r="LE21" s="154">
        <f t="shared" si="15"/>
        <v>1078.2956337719204</v>
      </c>
      <c r="LF21" s="154">
        <f t="shared" si="15"/>
        <v>1078.2956337719204</v>
      </c>
      <c r="LG21" s="154">
        <f t="shared" si="15"/>
        <v>1078.2956337719204</v>
      </c>
      <c r="LH21" s="154">
        <f t="shared" si="15"/>
        <v>1078.2956337719204</v>
      </c>
      <c r="LI21" s="154">
        <f t="shared" si="15"/>
        <v>1078.2956337719204</v>
      </c>
      <c r="LJ21" s="154">
        <f t="shared" si="15"/>
        <v>1078.2956337719204</v>
      </c>
      <c r="LK21" s="154">
        <f t="shared" ref="LK21:NI21" si="16">$G$4/12*(1+$F$10)^(LK18-1)</f>
        <v>1078.2956337719204</v>
      </c>
      <c r="LL21" s="154">
        <f t="shared" si="16"/>
        <v>1078.2956337719204</v>
      </c>
      <c r="LM21" s="154">
        <f t="shared" si="16"/>
        <v>1078.2956337719204</v>
      </c>
      <c r="LN21" s="154">
        <f t="shared" si="16"/>
        <v>1110.6445027850777</v>
      </c>
      <c r="LO21" s="154">
        <f t="shared" si="16"/>
        <v>1110.6445027850777</v>
      </c>
      <c r="LP21" s="154">
        <f t="shared" si="16"/>
        <v>1110.6445027850777</v>
      </c>
      <c r="LQ21" s="154">
        <f t="shared" si="16"/>
        <v>1110.6445027850777</v>
      </c>
      <c r="LR21" s="154">
        <f t="shared" si="16"/>
        <v>1110.6445027850777</v>
      </c>
      <c r="LS21" s="154">
        <f t="shared" si="16"/>
        <v>1110.6445027850777</v>
      </c>
      <c r="LT21" s="154">
        <f t="shared" si="16"/>
        <v>1110.6445027850777</v>
      </c>
      <c r="LU21" s="154">
        <f t="shared" si="16"/>
        <v>1110.6445027850777</v>
      </c>
      <c r="LV21" s="154">
        <f t="shared" si="16"/>
        <v>1110.6445027850777</v>
      </c>
      <c r="LW21" s="154">
        <f t="shared" si="16"/>
        <v>1110.6445027850777</v>
      </c>
      <c r="LX21" s="154">
        <f t="shared" si="16"/>
        <v>1110.6445027850777</v>
      </c>
      <c r="LY21" s="154">
        <f t="shared" si="16"/>
        <v>1110.6445027850777</v>
      </c>
      <c r="LZ21" s="154">
        <f t="shared" si="16"/>
        <v>1143.9638378686302</v>
      </c>
      <c r="MA21" s="154">
        <f t="shared" si="16"/>
        <v>1143.9638378686302</v>
      </c>
      <c r="MB21" s="154">
        <f t="shared" si="16"/>
        <v>1143.9638378686302</v>
      </c>
      <c r="MC21" s="154">
        <f t="shared" si="16"/>
        <v>1143.9638378686302</v>
      </c>
      <c r="MD21" s="154">
        <f t="shared" si="16"/>
        <v>1143.9638378686302</v>
      </c>
      <c r="ME21" s="154">
        <f t="shared" si="16"/>
        <v>1143.9638378686302</v>
      </c>
      <c r="MF21" s="154">
        <f t="shared" si="16"/>
        <v>1143.9638378686302</v>
      </c>
      <c r="MG21" s="154">
        <f t="shared" si="16"/>
        <v>1143.9638378686302</v>
      </c>
      <c r="MH21" s="154">
        <f t="shared" si="16"/>
        <v>1143.9638378686302</v>
      </c>
      <c r="MI21" s="154">
        <f t="shared" si="16"/>
        <v>1143.9638378686302</v>
      </c>
      <c r="MJ21" s="154">
        <f t="shared" si="16"/>
        <v>1143.9638378686302</v>
      </c>
      <c r="MK21" s="154">
        <f t="shared" si="16"/>
        <v>1143.9638378686302</v>
      </c>
      <c r="ML21" s="154">
        <f t="shared" si="16"/>
        <v>1178.2827530046889</v>
      </c>
      <c r="MM21" s="154">
        <f t="shared" si="16"/>
        <v>1178.2827530046889</v>
      </c>
      <c r="MN21" s="154">
        <f t="shared" si="16"/>
        <v>1178.2827530046889</v>
      </c>
      <c r="MO21" s="154">
        <f t="shared" si="16"/>
        <v>1178.2827530046889</v>
      </c>
      <c r="MP21" s="154">
        <f t="shared" si="16"/>
        <v>1178.2827530046889</v>
      </c>
      <c r="MQ21" s="154">
        <f t="shared" si="16"/>
        <v>1178.2827530046889</v>
      </c>
      <c r="MR21" s="154">
        <f t="shared" si="16"/>
        <v>1178.2827530046889</v>
      </c>
      <c r="MS21" s="154">
        <f t="shared" si="16"/>
        <v>1178.2827530046889</v>
      </c>
      <c r="MT21" s="154">
        <f t="shared" si="16"/>
        <v>1178.2827530046889</v>
      </c>
      <c r="MU21" s="154">
        <f t="shared" si="16"/>
        <v>1178.2827530046889</v>
      </c>
      <c r="MV21" s="154">
        <f t="shared" si="16"/>
        <v>1178.2827530046889</v>
      </c>
      <c r="MW21" s="154">
        <f t="shared" si="16"/>
        <v>1178.2827530046889</v>
      </c>
      <c r="MX21" s="154">
        <f t="shared" si="16"/>
        <v>1213.6312355948296</v>
      </c>
      <c r="MY21" s="154">
        <f t="shared" si="16"/>
        <v>1213.6312355948296</v>
      </c>
      <c r="MZ21" s="154">
        <f t="shared" si="16"/>
        <v>1213.6312355948296</v>
      </c>
      <c r="NA21" s="154">
        <f t="shared" si="16"/>
        <v>1213.6312355948296</v>
      </c>
      <c r="NB21" s="154">
        <f t="shared" si="16"/>
        <v>1213.6312355948296</v>
      </c>
      <c r="NC21" s="154">
        <f t="shared" si="16"/>
        <v>1213.6312355948296</v>
      </c>
      <c r="ND21" s="154">
        <f t="shared" si="16"/>
        <v>1213.6312355948296</v>
      </c>
      <c r="NE21" s="154">
        <f t="shared" si="16"/>
        <v>1213.6312355948296</v>
      </c>
      <c r="NF21" s="154">
        <f t="shared" si="16"/>
        <v>1213.6312355948296</v>
      </c>
      <c r="NG21" s="154">
        <f t="shared" si="16"/>
        <v>1213.6312355948296</v>
      </c>
      <c r="NH21" s="154">
        <f t="shared" si="16"/>
        <v>1213.6312355948296</v>
      </c>
      <c r="NI21" s="157">
        <f t="shared" si="16"/>
        <v>1213.6312355948296</v>
      </c>
    </row>
    <row r="22" spans="1:373" x14ac:dyDescent="0.25">
      <c r="A22" s="29" t="s">
        <v>103</v>
      </c>
      <c r="B22" s="192">
        <f>G5/12</f>
        <v>833.33333333333337</v>
      </c>
      <c r="C22" s="154">
        <f>B22*(1+$F$10)^(1/12)</f>
        <v>835.38855814358647</v>
      </c>
      <c r="D22" s="154">
        <f t="shared" ref="D22:BO24" si="17">C22*(1+$F$10)^(1/12)</f>
        <v>837.44885169266433</v>
      </c>
      <c r="E22" s="154">
        <f t="shared" si="17"/>
        <v>839.51422648144444</v>
      </c>
      <c r="F22" s="154">
        <f t="shared" si="17"/>
        <v>841.58469504163452</v>
      </c>
      <c r="G22" s="154">
        <f t="shared" si="17"/>
        <v>843.6602699358491</v>
      </c>
      <c r="H22" s="154">
        <f t="shared" si="17"/>
        <v>845.74096375768545</v>
      </c>
      <c r="I22" s="154">
        <f t="shared" si="17"/>
        <v>847.82678913180007</v>
      </c>
      <c r="J22" s="154">
        <f t="shared" si="17"/>
        <v>849.91775871398511</v>
      </c>
      <c r="K22" s="154">
        <f t="shared" si="17"/>
        <v>852.01388519124555</v>
      </c>
      <c r="L22" s="154">
        <f t="shared" si="17"/>
        <v>854.11518128187572</v>
      </c>
      <c r="M22" s="154">
        <f t="shared" si="17"/>
        <v>856.22165973553695</v>
      </c>
      <c r="N22" s="154">
        <f t="shared" si="17"/>
        <v>858.33333333333439</v>
      </c>
      <c r="O22" s="154">
        <f t="shared" si="17"/>
        <v>860.45021488789507</v>
      </c>
      <c r="P22" s="154">
        <f t="shared" si="17"/>
        <v>862.57231724344535</v>
      </c>
      <c r="Q22" s="154">
        <f t="shared" si="17"/>
        <v>864.69965327588886</v>
      </c>
      <c r="R22" s="154">
        <f t="shared" si="17"/>
        <v>866.83223589288468</v>
      </c>
      <c r="S22" s="154">
        <f t="shared" si="17"/>
        <v>868.97007803392569</v>
      </c>
      <c r="T22" s="154">
        <f t="shared" si="17"/>
        <v>871.11319267041711</v>
      </c>
      <c r="U22" s="154">
        <f t="shared" si="17"/>
        <v>873.26159280575507</v>
      </c>
      <c r="V22" s="154">
        <f t="shared" si="17"/>
        <v>875.41529147540564</v>
      </c>
      <c r="W22" s="154">
        <f t="shared" si="17"/>
        <v>877.57430174698391</v>
      </c>
      <c r="X22" s="154">
        <f t="shared" si="17"/>
        <v>879.73863672033303</v>
      </c>
      <c r="Y22" s="154">
        <f t="shared" si="17"/>
        <v>881.90830952760405</v>
      </c>
      <c r="Z22" s="154">
        <f t="shared" si="17"/>
        <v>884.08333333333542</v>
      </c>
      <c r="AA22" s="154">
        <f t="shared" si="17"/>
        <v>886.26372133453287</v>
      </c>
      <c r="AB22" s="154">
        <f t="shared" si="17"/>
        <v>888.44948676074966</v>
      </c>
      <c r="AC22" s="154">
        <f t="shared" si="17"/>
        <v>890.64064287416647</v>
      </c>
      <c r="AD22" s="154">
        <f t="shared" si="17"/>
        <v>892.83720296967215</v>
      </c>
      <c r="AE22" s="154">
        <f t="shared" si="17"/>
        <v>895.03918037494441</v>
      </c>
      <c r="AF22" s="154">
        <f t="shared" si="17"/>
        <v>897.24658845053057</v>
      </c>
      <c r="AG22" s="154">
        <f t="shared" si="17"/>
        <v>899.4594405899287</v>
      </c>
      <c r="AH22" s="154">
        <f t="shared" si="17"/>
        <v>901.67775021966884</v>
      </c>
      <c r="AI22" s="154">
        <f t="shared" si="17"/>
        <v>903.90153079939444</v>
      </c>
      <c r="AJ22" s="154">
        <f t="shared" si="17"/>
        <v>906.13079582194405</v>
      </c>
      <c r="AK22" s="154">
        <f t="shared" si="17"/>
        <v>908.36555881343315</v>
      </c>
      <c r="AL22" s="154">
        <f t="shared" si="17"/>
        <v>910.60583333333648</v>
      </c>
      <c r="AM22" s="154">
        <f t="shared" si="17"/>
        <v>912.85163297456984</v>
      </c>
      <c r="AN22" s="154">
        <f t="shared" si="17"/>
        <v>915.10297136357303</v>
      </c>
      <c r="AO22" s="154">
        <f t="shared" si="17"/>
        <v>917.35986216039225</v>
      </c>
      <c r="AP22" s="154">
        <f t="shared" si="17"/>
        <v>919.62231905876308</v>
      </c>
      <c r="AQ22" s="154">
        <f t="shared" si="17"/>
        <v>921.89035578619348</v>
      </c>
      <c r="AR22" s="154">
        <f t="shared" si="17"/>
        <v>924.16398610404724</v>
      </c>
      <c r="AS22" s="154">
        <f t="shared" si="17"/>
        <v>926.44322380762731</v>
      </c>
      <c r="AT22" s="154">
        <f t="shared" si="17"/>
        <v>928.72808272625969</v>
      </c>
      <c r="AU22" s="154">
        <f t="shared" si="17"/>
        <v>931.01857672337701</v>
      </c>
      <c r="AV22" s="154">
        <f t="shared" si="17"/>
        <v>933.31471969660311</v>
      </c>
      <c r="AW22" s="154">
        <f t="shared" si="17"/>
        <v>935.61652557783691</v>
      </c>
      <c r="AX22" s="154">
        <f t="shared" si="17"/>
        <v>937.92400833333738</v>
      </c>
      <c r="AY22" s="154">
        <f t="shared" si="17"/>
        <v>940.23718196380776</v>
      </c>
      <c r="AZ22" s="154">
        <f t="shared" si="17"/>
        <v>942.55606050448114</v>
      </c>
      <c r="BA22" s="154">
        <f t="shared" si="17"/>
        <v>944.88065802520498</v>
      </c>
      <c r="BB22" s="154">
        <f t="shared" si="17"/>
        <v>947.21098863052691</v>
      </c>
      <c r="BC22" s="154">
        <f t="shared" si="17"/>
        <v>949.54706645978024</v>
      </c>
      <c r="BD22" s="154">
        <f t="shared" si="17"/>
        <v>951.88890568716965</v>
      </c>
      <c r="BE22" s="154">
        <f t="shared" si="17"/>
        <v>954.23652052185719</v>
      </c>
      <c r="BF22" s="154">
        <f t="shared" si="17"/>
        <v>956.5899252080485</v>
      </c>
      <c r="BG22" s="154">
        <f t="shared" si="17"/>
        <v>958.94913402507939</v>
      </c>
      <c r="BH22" s="154">
        <f t="shared" si="17"/>
        <v>961.3141612875022</v>
      </c>
      <c r="BI22" s="154">
        <f t="shared" si="17"/>
        <v>963.68502134517303</v>
      </c>
      <c r="BJ22" s="154">
        <f t="shared" si="17"/>
        <v>966.06172858333844</v>
      </c>
      <c r="BK22" s="154">
        <f t="shared" si="17"/>
        <v>968.44429742272303</v>
      </c>
      <c r="BL22" s="154">
        <f t="shared" si="17"/>
        <v>970.83274231961661</v>
      </c>
      <c r="BM22" s="154">
        <f t="shared" si="17"/>
        <v>973.22707776596212</v>
      </c>
      <c r="BN22" s="154">
        <f t="shared" si="17"/>
        <v>975.62731828944379</v>
      </c>
      <c r="BO22" s="154">
        <f t="shared" si="17"/>
        <v>978.03347845357473</v>
      </c>
      <c r="BP22" s="154">
        <f t="shared" ref="BP22:EA24" si="18">BO22*(1+$F$10)^(1/12)</f>
        <v>980.44557285778581</v>
      </c>
      <c r="BQ22" s="154">
        <f t="shared" si="18"/>
        <v>982.86361613751399</v>
      </c>
      <c r="BR22" s="154">
        <f t="shared" si="18"/>
        <v>985.28762296429102</v>
      </c>
      <c r="BS22" s="154">
        <f t="shared" si="18"/>
        <v>987.71760804583278</v>
      </c>
      <c r="BT22" s="154">
        <f t="shared" si="18"/>
        <v>990.15358612612829</v>
      </c>
      <c r="BU22" s="154">
        <f t="shared" si="18"/>
        <v>992.5955719855292</v>
      </c>
      <c r="BV22" s="154">
        <f t="shared" si="18"/>
        <v>995.04358044083961</v>
      </c>
      <c r="BW22" s="154">
        <f t="shared" si="18"/>
        <v>997.49762634540571</v>
      </c>
      <c r="BX22" s="154">
        <f t="shared" si="18"/>
        <v>999.95772458920601</v>
      </c>
      <c r="BY22" s="154">
        <f t="shared" si="18"/>
        <v>1002.4238900989419</v>
      </c>
      <c r="BZ22" s="154">
        <f t="shared" si="18"/>
        <v>1004.896137838128</v>
      </c>
      <c r="CA22" s="154">
        <f t="shared" si="18"/>
        <v>1007.3744828071829</v>
      </c>
      <c r="CB22" s="154">
        <f t="shared" si="18"/>
        <v>1009.8589400435203</v>
      </c>
      <c r="CC22" s="154">
        <f t="shared" si="18"/>
        <v>1012.3495246216403</v>
      </c>
      <c r="CD22" s="154">
        <f t="shared" si="18"/>
        <v>1014.8462516532206</v>
      </c>
      <c r="CE22" s="154">
        <f t="shared" si="18"/>
        <v>1017.3491362872087</v>
      </c>
      <c r="CF22" s="154">
        <f t="shared" si="18"/>
        <v>1019.8581937099131</v>
      </c>
      <c r="CG22" s="154">
        <f t="shared" si="18"/>
        <v>1022.3734391450961</v>
      </c>
      <c r="CH22" s="154">
        <f t="shared" si="18"/>
        <v>1024.8948878540657</v>
      </c>
      <c r="CI22" s="154">
        <f t="shared" si="18"/>
        <v>1027.4225551357688</v>
      </c>
      <c r="CJ22" s="154">
        <f t="shared" si="18"/>
        <v>1029.9564563268832</v>
      </c>
      <c r="CK22" s="154">
        <f t="shared" si="18"/>
        <v>1032.4966068019112</v>
      </c>
      <c r="CL22" s="154">
        <f t="shared" si="18"/>
        <v>1035.043021973273</v>
      </c>
      <c r="CM22" s="154">
        <f t="shared" si="18"/>
        <v>1037.5957172913995</v>
      </c>
      <c r="CN22" s="154">
        <f t="shared" si="18"/>
        <v>1040.1547082448271</v>
      </c>
      <c r="CO22" s="154">
        <f t="shared" si="18"/>
        <v>1042.7200103602906</v>
      </c>
      <c r="CP22" s="154">
        <f t="shared" si="18"/>
        <v>1045.2916392028185</v>
      </c>
      <c r="CQ22" s="154">
        <f t="shared" si="18"/>
        <v>1047.8696103758261</v>
      </c>
      <c r="CR22" s="154">
        <f t="shared" si="18"/>
        <v>1050.4539395212116</v>
      </c>
      <c r="CS22" s="154">
        <f t="shared" si="18"/>
        <v>1053.0446423194501</v>
      </c>
      <c r="CT22" s="154">
        <f t="shared" si="18"/>
        <v>1055.6417344896888</v>
      </c>
      <c r="CU22" s="154">
        <f t="shared" si="18"/>
        <v>1058.245231789843</v>
      </c>
      <c r="CV22" s="154">
        <f t="shared" si="18"/>
        <v>1060.8551500166909</v>
      </c>
      <c r="CW22" s="154">
        <f t="shared" si="18"/>
        <v>1063.4715050059697</v>
      </c>
      <c r="CX22" s="154">
        <f t="shared" si="18"/>
        <v>1066.0943126324721</v>
      </c>
      <c r="CY22" s="154">
        <f t="shared" si="18"/>
        <v>1068.7235888101425</v>
      </c>
      <c r="CZ22" s="154">
        <f t="shared" si="18"/>
        <v>1071.3593494921729</v>
      </c>
      <c r="DA22" s="154">
        <f t="shared" si="18"/>
        <v>1074.0016106711005</v>
      </c>
      <c r="DB22" s="154">
        <f t="shared" si="18"/>
        <v>1076.6503883789042</v>
      </c>
      <c r="DC22" s="154">
        <f t="shared" si="18"/>
        <v>1079.305698687102</v>
      </c>
      <c r="DD22" s="154">
        <f t="shared" si="18"/>
        <v>1081.967557706849</v>
      </c>
      <c r="DE22" s="154">
        <f t="shared" si="18"/>
        <v>1084.6359815890346</v>
      </c>
      <c r="DF22" s="154">
        <f t="shared" si="18"/>
        <v>1087.3109865243805</v>
      </c>
      <c r="DG22" s="154">
        <f t="shared" si="18"/>
        <v>1089.9925887435393</v>
      </c>
      <c r="DH22" s="154">
        <f t="shared" si="18"/>
        <v>1092.6808045171924</v>
      </c>
      <c r="DI22" s="154">
        <f t="shared" si="18"/>
        <v>1095.3756501561497</v>
      </c>
      <c r="DJ22" s="154">
        <f t="shared" si="18"/>
        <v>1098.0771420114474</v>
      </c>
      <c r="DK22" s="154">
        <f t="shared" si="18"/>
        <v>1100.7852964744479</v>
      </c>
      <c r="DL22" s="154">
        <f t="shared" si="18"/>
        <v>1103.5001299769392</v>
      </c>
      <c r="DM22" s="154">
        <f t="shared" si="18"/>
        <v>1106.2216589912346</v>
      </c>
      <c r="DN22" s="154">
        <f t="shared" si="18"/>
        <v>1108.9499000302724</v>
      </c>
      <c r="DO22" s="154">
        <f t="shared" si="18"/>
        <v>1111.6848696477161</v>
      </c>
      <c r="DP22" s="154">
        <f t="shared" si="18"/>
        <v>1114.4265844380557</v>
      </c>
      <c r="DQ22" s="154">
        <f t="shared" si="18"/>
        <v>1117.1750610367069</v>
      </c>
      <c r="DR22" s="154">
        <f t="shared" si="18"/>
        <v>1119.9303161201133</v>
      </c>
      <c r="DS22" s="154">
        <f t="shared" si="18"/>
        <v>1122.6923664058468</v>
      </c>
      <c r="DT22" s="154">
        <f t="shared" si="18"/>
        <v>1125.4612286527097</v>
      </c>
      <c r="DU22" s="154">
        <f t="shared" si="18"/>
        <v>1128.2369196608356</v>
      </c>
      <c r="DV22" s="154">
        <f t="shared" si="18"/>
        <v>1131.0194562717923</v>
      </c>
      <c r="DW22" s="154">
        <f t="shared" si="18"/>
        <v>1133.8088553686828</v>
      </c>
      <c r="DX22" s="154">
        <f t="shared" si="18"/>
        <v>1136.6051338762488</v>
      </c>
      <c r="DY22" s="154">
        <f t="shared" si="18"/>
        <v>1139.4083087609731</v>
      </c>
      <c r="DZ22" s="154">
        <f t="shared" si="18"/>
        <v>1142.2183970311819</v>
      </c>
      <c r="EA22" s="154">
        <f t="shared" si="18"/>
        <v>1145.0354157371492</v>
      </c>
      <c r="EB22" s="154">
        <f t="shared" ref="EB22:GM24" si="19">EA22*(1+$F$10)^(1/12)</f>
        <v>1147.8593819711989</v>
      </c>
      <c r="EC22" s="154">
        <f t="shared" si="19"/>
        <v>1150.6903128678096</v>
      </c>
      <c r="ED22" s="154">
        <f t="shared" si="19"/>
        <v>1153.5282256037181</v>
      </c>
      <c r="EE22" s="154">
        <f t="shared" si="19"/>
        <v>1156.3731373980236</v>
      </c>
      <c r="EF22" s="154">
        <f t="shared" si="19"/>
        <v>1159.2250655122923</v>
      </c>
      <c r="EG22" s="154">
        <f t="shared" si="19"/>
        <v>1162.0840272506621</v>
      </c>
      <c r="EH22" s="154">
        <f t="shared" si="19"/>
        <v>1164.9500399599474</v>
      </c>
      <c r="EI22" s="154">
        <f t="shared" si="19"/>
        <v>1167.8231210297445</v>
      </c>
      <c r="EJ22" s="154">
        <f t="shared" si="19"/>
        <v>1170.7032878925374</v>
      </c>
      <c r="EK22" s="154">
        <f t="shared" si="19"/>
        <v>1173.5905580238034</v>
      </c>
      <c r="EL22" s="154">
        <f t="shared" si="19"/>
        <v>1176.4849489421185</v>
      </c>
      <c r="EM22" s="154">
        <f t="shared" si="19"/>
        <v>1179.3864782092646</v>
      </c>
      <c r="EN22" s="154">
        <f t="shared" si="19"/>
        <v>1182.2951634303358</v>
      </c>
      <c r="EO22" s="154">
        <f t="shared" si="19"/>
        <v>1185.2110222538449</v>
      </c>
      <c r="EP22" s="154">
        <f t="shared" si="19"/>
        <v>1188.1340723718308</v>
      </c>
      <c r="EQ22" s="154">
        <f t="shared" si="19"/>
        <v>1191.0643315199657</v>
      </c>
      <c r="ER22" s="154">
        <f t="shared" si="19"/>
        <v>1194.0018174776624</v>
      </c>
      <c r="ES22" s="154">
        <f t="shared" si="19"/>
        <v>1196.9465480681831</v>
      </c>
      <c r="ET22" s="154">
        <f t="shared" si="19"/>
        <v>1199.8985411587469</v>
      </c>
      <c r="EU22" s="154">
        <f t="shared" si="19"/>
        <v>1202.857814660638</v>
      </c>
      <c r="EV22" s="154">
        <f t="shared" si="19"/>
        <v>1205.8243865293148</v>
      </c>
      <c r="EW22" s="154">
        <f t="shared" si="19"/>
        <v>1208.7982747645187</v>
      </c>
      <c r="EX22" s="154">
        <f t="shared" si="19"/>
        <v>1211.7794974103833</v>
      </c>
      <c r="EY22" s="154">
        <f t="shared" si="19"/>
        <v>1214.768072555544</v>
      </c>
      <c r="EZ22" s="154">
        <f t="shared" si="19"/>
        <v>1217.7640183332473</v>
      </c>
      <c r="FA22" s="154">
        <f t="shared" si="19"/>
        <v>1220.7673529214617</v>
      </c>
      <c r="FB22" s="154">
        <f t="shared" si="19"/>
        <v>1223.778094542987</v>
      </c>
      <c r="FC22" s="154">
        <f t="shared" si="19"/>
        <v>1226.7962614655657</v>
      </c>
      <c r="FD22" s="154">
        <f t="shared" si="19"/>
        <v>1229.8218720019934</v>
      </c>
      <c r="FE22" s="154">
        <f t="shared" si="19"/>
        <v>1232.8549445102299</v>
      </c>
      <c r="FF22" s="154">
        <f t="shared" si="19"/>
        <v>1235.8954973935106</v>
      </c>
      <c r="FG22" s="154">
        <f t="shared" si="19"/>
        <v>1238.9435491004585</v>
      </c>
      <c r="FH22" s="154">
        <f t="shared" si="19"/>
        <v>1241.9991181251955</v>
      </c>
      <c r="FI22" s="154">
        <f t="shared" si="19"/>
        <v>1245.0622230074555</v>
      </c>
      <c r="FJ22" s="154">
        <f t="shared" si="19"/>
        <v>1248.132882332696</v>
      </c>
      <c r="FK22" s="154">
        <f t="shared" si="19"/>
        <v>1251.2111147322114</v>
      </c>
      <c r="FL22" s="154">
        <f t="shared" si="19"/>
        <v>1254.296938883246</v>
      </c>
      <c r="FM22" s="154">
        <f t="shared" si="19"/>
        <v>1257.3903735091067</v>
      </c>
      <c r="FN22" s="154">
        <f t="shared" si="19"/>
        <v>1260.4914373792778</v>
      </c>
      <c r="FO22" s="154">
        <f t="shared" si="19"/>
        <v>1263.6001493095339</v>
      </c>
      <c r="FP22" s="154">
        <f t="shared" si="19"/>
        <v>1266.7165281620544</v>
      </c>
      <c r="FQ22" s="154">
        <f t="shared" si="19"/>
        <v>1269.8405928455379</v>
      </c>
      <c r="FR22" s="154">
        <f t="shared" si="19"/>
        <v>1272.972362315317</v>
      </c>
      <c r="FS22" s="154">
        <f t="shared" si="19"/>
        <v>1276.1118555734733</v>
      </c>
      <c r="FT22" s="154">
        <f t="shared" si="19"/>
        <v>1279.2590916689526</v>
      </c>
      <c r="FU22" s="154">
        <f t="shared" si="19"/>
        <v>1282.4140896976803</v>
      </c>
      <c r="FV22" s="154">
        <f t="shared" si="19"/>
        <v>1285.5768688026781</v>
      </c>
      <c r="FW22" s="154">
        <f t="shared" si="19"/>
        <v>1288.747448174179</v>
      </c>
      <c r="FX22" s="154">
        <f t="shared" si="19"/>
        <v>1291.9258470497446</v>
      </c>
      <c r="FY22" s="154">
        <f t="shared" si="19"/>
        <v>1295.1120847143811</v>
      </c>
      <c r="FZ22" s="154">
        <f t="shared" si="19"/>
        <v>1298.3061805006573</v>
      </c>
      <c r="GA22" s="154">
        <f t="shared" si="19"/>
        <v>1301.5081537888211</v>
      </c>
      <c r="GB22" s="154">
        <f t="shared" si="19"/>
        <v>1304.7180240069172</v>
      </c>
      <c r="GC22" s="154">
        <f t="shared" si="19"/>
        <v>1307.9358106309053</v>
      </c>
      <c r="GD22" s="154">
        <f t="shared" si="19"/>
        <v>1311.1615331847779</v>
      </c>
      <c r="GE22" s="154">
        <f t="shared" si="19"/>
        <v>1314.3952112406789</v>
      </c>
      <c r="GF22" s="154">
        <f t="shared" si="19"/>
        <v>1317.6368644190225</v>
      </c>
      <c r="GG22" s="154">
        <f t="shared" si="19"/>
        <v>1320.8865123886121</v>
      </c>
      <c r="GH22" s="154">
        <f t="shared" si="19"/>
        <v>1324.1441748667598</v>
      </c>
      <c r="GI22" s="154">
        <f t="shared" si="19"/>
        <v>1327.4098716194057</v>
      </c>
      <c r="GJ22" s="154">
        <f t="shared" si="19"/>
        <v>1330.6836224612382</v>
      </c>
      <c r="GK22" s="154">
        <f t="shared" si="19"/>
        <v>1333.9654472558138</v>
      </c>
      <c r="GL22" s="154">
        <f t="shared" si="19"/>
        <v>1337.2553659156783</v>
      </c>
      <c r="GM22" s="154">
        <f t="shared" si="19"/>
        <v>1340.5533984024871</v>
      </c>
      <c r="GN22" s="154">
        <f t="shared" ref="GN22:IY24" si="20">GM22*(1+$F$10)^(1/12)</f>
        <v>1343.8595647271261</v>
      </c>
      <c r="GO22" s="154">
        <f t="shared" si="20"/>
        <v>1347.1738849498338</v>
      </c>
      <c r="GP22" s="154">
        <f t="shared" si="20"/>
        <v>1350.4963791803225</v>
      </c>
      <c r="GQ22" s="154">
        <f t="shared" si="20"/>
        <v>1353.8270675779006</v>
      </c>
      <c r="GR22" s="154">
        <f t="shared" si="20"/>
        <v>1357.1659703515945</v>
      </c>
      <c r="GS22" s="154">
        <f t="shared" si="20"/>
        <v>1360.5131077602719</v>
      </c>
      <c r="GT22" s="154">
        <f t="shared" si="20"/>
        <v>1363.868500112764</v>
      </c>
      <c r="GU22" s="154">
        <f t="shared" si="20"/>
        <v>1367.2321677679893</v>
      </c>
      <c r="GV22" s="154">
        <f t="shared" si="20"/>
        <v>1370.6041311350766</v>
      </c>
      <c r="GW22" s="154">
        <f t="shared" si="20"/>
        <v>1373.9844106734897</v>
      </c>
      <c r="GX22" s="154">
        <f t="shared" si="20"/>
        <v>1377.3730268931502</v>
      </c>
      <c r="GY22" s="154">
        <f t="shared" si="20"/>
        <v>1380.7700003545631</v>
      </c>
      <c r="GZ22" s="154">
        <f t="shared" si="20"/>
        <v>1384.1753516689414</v>
      </c>
      <c r="HA22" s="154">
        <f t="shared" si="20"/>
        <v>1387.5891014983304</v>
      </c>
      <c r="HB22" s="154">
        <f t="shared" si="20"/>
        <v>1391.0112705557337</v>
      </c>
      <c r="HC22" s="154">
        <f t="shared" si="20"/>
        <v>1394.4418796052391</v>
      </c>
      <c r="HD22" s="154">
        <f t="shared" si="20"/>
        <v>1397.8809494621439</v>
      </c>
      <c r="HE22" s="154">
        <f t="shared" si="20"/>
        <v>1401.3285009930817</v>
      </c>
      <c r="HF22" s="154">
        <f t="shared" si="20"/>
        <v>1404.7845551161486</v>
      </c>
      <c r="HG22" s="154">
        <f t="shared" si="20"/>
        <v>1408.2491328010306</v>
      </c>
      <c r="HH22" s="154">
        <f t="shared" si="20"/>
        <v>1411.7222550691306</v>
      </c>
      <c r="HI22" s="154">
        <f t="shared" si="20"/>
        <v>1415.203942993696</v>
      </c>
      <c r="HJ22" s="154">
        <f t="shared" si="20"/>
        <v>1418.6942176999464</v>
      </c>
      <c r="HK22" s="154">
        <f t="shared" si="20"/>
        <v>1422.1931003652019</v>
      </c>
      <c r="HL22" s="154">
        <f t="shared" si="20"/>
        <v>1425.7006122190114</v>
      </c>
      <c r="HM22" s="154">
        <f t="shared" si="20"/>
        <v>1429.2167745432821</v>
      </c>
      <c r="HN22" s="154">
        <f t="shared" si="20"/>
        <v>1432.7416086724077</v>
      </c>
      <c r="HO22" s="154">
        <f t="shared" si="20"/>
        <v>1436.2751359933982</v>
      </c>
      <c r="HP22" s="154">
        <f t="shared" si="20"/>
        <v>1439.8173779460101</v>
      </c>
      <c r="HQ22" s="154">
        <f t="shared" si="20"/>
        <v>1443.3683560228758</v>
      </c>
      <c r="HR22" s="154">
        <f t="shared" si="20"/>
        <v>1446.9280917696346</v>
      </c>
      <c r="HS22" s="154">
        <f t="shared" si="20"/>
        <v>1450.4966067850632</v>
      </c>
      <c r="HT22" s="154">
        <f t="shared" si="20"/>
        <v>1454.0739227212064</v>
      </c>
      <c r="HU22" s="154">
        <f t="shared" si="20"/>
        <v>1457.6600612835086</v>
      </c>
      <c r="HV22" s="154">
        <f t="shared" si="20"/>
        <v>1461.2550442309464</v>
      </c>
      <c r="HW22" s="154">
        <f t="shared" si="20"/>
        <v>1464.8588933761594</v>
      </c>
      <c r="HX22" s="154">
        <f t="shared" si="20"/>
        <v>1468.4716305855832</v>
      </c>
      <c r="HY22" s="154">
        <f t="shared" si="20"/>
        <v>1472.093277779582</v>
      </c>
      <c r="HZ22" s="154">
        <f t="shared" si="20"/>
        <v>1475.7238569325812</v>
      </c>
      <c r="IA22" s="154">
        <f t="shared" si="20"/>
        <v>1479.3633900732013</v>
      </c>
      <c r="IB22" s="154">
        <f t="shared" si="20"/>
        <v>1483.0118992843916</v>
      </c>
      <c r="IC22" s="154">
        <f t="shared" si="20"/>
        <v>1486.6694067035633</v>
      </c>
      <c r="ID22" s="154">
        <f t="shared" si="20"/>
        <v>1490.335934522725</v>
      </c>
      <c r="IE22" s="154">
        <f t="shared" si="20"/>
        <v>1494.0115049886163</v>
      </c>
      <c r="IF22" s="154">
        <f t="shared" si="20"/>
        <v>1497.6961404028436</v>
      </c>
      <c r="IG22" s="154">
        <f t="shared" si="20"/>
        <v>1501.389863122015</v>
      </c>
      <c r="IH22" s="154">
        <f t="shared" si="20"/>
        <v>1505.0926955578759</v>
      </c>
      <c r="II22" s="154">
        <f t="shared" si="20"/>
        <v>1508.8046601774454</v>
      </c>
      <c r="IJ22" s="154">
        <f t="shared" si="20"/>
        <v>1512.5257795031519</v>
      </c>
      <c r="IK22" s="154">
        <f t="shared" si="20"/>
        <v>1516.2560761129705</v>
      </c>
      <c r="IL22" s="154">
        <f t="shared" si="20"/>
        <v>1519.9955726405597</v>
      </c>
      <c r="IM22" s="154">
        <f t="shared" si="20"/>
        <v>1523.7442917753986</v>
      </c>
      <c r="IN22" s="154">
        <f t="shared" si="20"/>
        <v>1527.5022562629244</v>
      </c>
      <c r="IO22" s="154">
        <f t="shared" si="20"/>
        <v>1531.2694889046713</v>
      </c>
      <c r="IP22" s="154">
        <f t="shared" si="20"/>
        <v>1535.0460125584079</v>
      </c>
      <c r="IQ22" s="154">
        <f t="shared" si="20"/>
        <v>1538.831850138276</v>
      </c>
      <c r="IR22" s="154">
        <f t="shared" si="20"/>
        <v>1542.6270246149302</v>
      </c>
      <c r="IS22" s="154">
        <f t="shared" si="20"/>
        <v>1546.4315590156768</v>
      </c>
      <c r="IT22" s="154">
        <f t="shared" si="20"/>
        <v>1550.2454764246136</v>
      </c>
      <c r="IU22" s="154">
        <f t="shared" si="20"/>
        <v>1554.0687999827701</v>
      </c>
      <c r="IV22" s="154">
        <f t="shared" si="20"/>
        <v>1557.9015528882478</v>
      </c>
      <c r="IW22" s="154">
        <f t="shared" si="20"/>
        <v>1561.743758396361</v>
      </c>
      <c r="IX22" s="154">
        <f t="shared" si="20"/>
        <v>1565.595439819778</v>
      </c>
      <c r="IY22" s="154">
        <f t="shared" si="20"/>
        <v>1569.4566205286619</v>
      </c>
      <c r="IZ22" s="154">
        <f t="shared" ref="IZ22:LK24" si="21">IY22*(1+$F$10)^(1/12)</f>
        <v>1573.3273239508137</v>
      </c>
      <c r="JA22" s="154">
        <f t="shared" si="21"/>
        <v>1577.2075735718131</v>
      </c>
      <c r="JB22" s="154">
        <f t="shared" si="21"/>
        <v>1581.0973929351617</v>
      </c>
      <c r="JC22" s="154">
        <f t="shared" si="21"/>
        <v>1584.9968056424259</v>
      </c>
      <c r="JD22" s="154">
        <f t="shared" si="21"/>
        <v>1588.9058353533796</v>
      </c>
      <c r="JE22" s="154">
        <f t="shared" si="21"/>
        <v>1592.8245057861486</v>
      </c>
      <c r="JF22" s="154">
        <f t="shared" si="21"/>
        <v>1596.7528407173536</v>
      </c>
      <c r="JG22" s="154">
        <f t="shared" si="21"/>
        <v>1600.6908639822548</v>
      </c>
      <c r="JH22" s="154">
        <f t="shared" si="21"/>
        <v>1604.6385994748969</v>
      </c>
      <c r="JI22" s="154">
        <f t="shared" si="21"/>
        <v>1608.5960711482535</v>
      </c>
      <c r="JJ22" s="154">
        <f t="shared" si="21"/>
        <v>1612.5633030143729</v>
      </c>
      <c r="JK22" s="154">
        <f t="shared" si="21"/>
        <v>1616.5403191445234</v>
      </c>
      <c r="JL22" s="154">
        <f t="shared" si="21"/>
        <v>1620.5271436693397</v>
      </c>
      <c r="JM22" s="154">
        <f t="shared" si="21"/>
        <v>1624.523800778969</v>
      </c>
      <c r="JN22" s="154">
        <f t="shared" si="21"/>
        <v>1628.530314723218</v>
      </c>
      <c r="JO22" s="154">
        <f t="shared" si="21"/>
        <v>1632.5467098117001</v>
      </c>
      <c r="JP22" s="154">
        <f t="shared" si="21"/>
        <v>1636.5730104139825</v>
      </c>
      <c r="JQ22" s="154">
        <f t="shared" si="21"/>
        <v>1640.6092409597345</v>
      </c>
      <c r="JR22" s="154">
        <f t="shared" si="21"/>
        <v>1644.6554259388756</v>
      </c>
      <c r="JS22" s="154">
        <f t="shared" si="21"/>
        <v>1648.711589901724</v>
      </c>
      <c r="JT22" s="154">
        <f t="shared" si="21"/>
        <v>1652.7777574591453</v>
      </c>
      <c r="JU22" s="154">
        <f t="shared" si="21"/>
        <v>1656.8539532827026</v>
      </c>
      <c r="JV22" s="154">
        <f t="shared" si="21"/>
        <v>1660.9402021048056</v>
      </c>
      <c r="JW22" s="154">
        <f t="shared" si="21"/>
        <v>1665.0365287188606</v>
      </c>
      <c r="JX22" s="154">
        <f t="shared" si="21"/>
        <v>1669.1429579794215</v>
      </c>
      <c r="JY22" s="154">
        <f t="shared" si="21"/>
        <v>1673.2595148023397</v>
      </c>
      <c r="JZ22" s="154">
        <f t="shared" si="21"/>
        <v>1677.3862241649163</v>
      </c>
      <c r="KA22" s="154">
        <f t="shared" si="21"/>
        <v>1681.5231111060527</v>
      </c>
      <c r="KB22" s="154">
        <f t="shared" si="21"/>
        <v>1685.6702007264037</v>
      </c>
      <c r="KC22" s="154">
        <f t="shared" si="21"/>
        <v>1689.8275181885283</v>
      </c>
      <c r="KD22" s="154">
        <f t="shared" si="21"/>
        <v>1693.9950887170437</v>
      </c>
      <c r="KE22" s="154">
        <f t="shared" si="21"/>
        <v>1698.1729375987775</v>
      </c>
      <c r="KF22" s="154">
        <f t="shared" si="21"/>
        <v>1702.3610901829215</v>
      </c>
      <c r="KG22" s="154">
        <f t="shared" si="21"/>
        <v>1706.5595718811855</v>
      </c>
      <c r="KH22" s="154">
        <f t="shared" si="21"/>
        <v>1710.7684081679517</v>
      </c>
      <c r="KI22" s="154">
        <f t="shared" si="21"/>
        <v>1714.9876245804285</v>
      </c>
      <c r="KJ22" s="154">
        <f t="shared" si="21"/>
        <v>1719.2172467188061</v>
      </c>
      <c r="KK22" s="154">
        <f t="shared" si="21"/>
        <v>1723.4573002464119</v>
      </c>
      <c r="KL22" s="154">
        <f t="shared" si="21"/>
        <v>1727.7078108898659</v>
      </c>
      <c r="KM22" s="154">
        <f t="shared" si="21"/>
        <v>1731.9688044392365</v>
      </c>
      <c r="KN22" s="154">
        <f t="shared" si="21"/>
        <v>1736.240306748198</v>
      </c>
      <c r="KO22" s="154">
        <f t="shared" si="21"/>
        <v>1740.5223437341863</v>
      </c>
      <c r="KP22" s="154">
        <f t="shared" si="21"/>
        <v>1744.814941378557</v>
      </c>
      <c r="KQ22" s="154">
        <f t="shared" si="21"/>
        <v>1749.1181257267428</v>
      </c>
      <c r="KR22" s="154">
        <f t="shared" si="21"/>
        <v>1753.4319228884112</v>
      </c>
      <c r="KS22" s="154">
        <f t="shared" si="21"/>
        <v>1757.7563590376233</v>
      </c>
      <c r="KT22" s="154">
        <f t="shared" si="21"/>
        <v>1762.0914604129923</v>
      </c>
      <c r="KU22" s="154">
        <f t="shared" si="21"/>
        <v>1766.4372533178434</v>
      </c>
      <c r="KV22" s="154">
        <f t="shared" si="21"/>
        <v>1770.7937641203723</v>
      </c>
      <c r="KW22" s="154">
        <f t="shared" si="21"/>
        <v>1775.1610192538062</v>
      </c>
      <c r="KX22" s="154">
        <f t="shared" si="21"/>
        <v>1779.5390452165636</v>
      </c>
      <c r="KY22" s="154">
        <f t="shared" si="21"/>
        <v>1783.9278685724155</v>
      </c>
      <c r="KZ22" s="154">
        <f t="shared" si="21"/>
        <v>1788.3275159506459</v>
      </c>
      <c r="LA22" s="154">
        <f t="shared" si="21"/>
        <v>1792.7380140462139</v>
      </c>
      <c r="LB22" s="154">
        <f t="shared" si="21"/>
        <v>1797.1593896199158</v>
      </c>
      <c r="LC22" s="154">
        <f t="shared" si="21"/>
        <v>1801.5916694985472</v>
      </c>
      <c r="LD22" s="154">
        <f t="shared" si="21"/>
        <v>1806.0348805750655</v>
      </c>
      <c r="LE22" s="154">
        <f t="shared" si="21"/>
        <v>1810.4890498087539</v>
      </c>
      <c r="LF22" s="154">
        <f t="shared" si="21"/>
        <v>1814.954204225384</v>
      </c>
      <c r="LG22" s="154">
        <f t="shared" si="21"/>
        <v>1819.4303709173805</v>
      </c>
      <c r="LH22" s="154">
        <f t="shared" si="21"/>
        <v>1823.9175770439854</v>
      </c>
      <c r="LI22" s="154">
        <f t="shared" si="21"/>
        <v>1828.4158498314223</v>
      </c>
      <c r="LJ22" s="154">
        <f t="shared" si="21"/>
        <v>1832.9252165730625</v>
      </c>
      <c r="LK22" s="154">
        <f t="shared" si="21"/>
        <v>1837.4457046295897</v>
      </c>
      <c r="LL22" s="154">
        <f t="shared" ref="LL22:NI24" si="22">LK22*(1+$F$10)^(1/12)</f>
        <v>1841.9773414291669</v>
      </c>
      <c r="LM22" s="154">
        <f t="shared" si="22"/>
        <v>1846.520154467602</v>
      </c>
      <c r="LN22" s="154">
        <f t="shared" si="22"/>
        <v>1851.0741713085149</v>
      </c>
      <c r="LO22" s="154">
        <f t="shared" si="22"/>
        <v>1855.6394195835053</v>
      </c>
      <c r="LP22" s="154">
        <f t="shared" si="22"/>
        <v>1860.2159269923193</v>
      </c>
      <c r="LQ22" s="154">
        <f t="shared" si="22"/>
        <v>1864.8037213030184</v>
      </c>
      <c r="LR22" s="154">
        <f t="shared" si="22"/>
        <v>1869.4028303521475</v>
      </c>
      <c r="LS22" s="154">
        <f t="shared" si="22"/>
        <v>1874.0132820449039</v>
      </c>
      <c r="LT22" s="154">
        <f t="shared" si="22"/>
        <v>1878.6351043553068</v>
      </c>
      <c r="LU22" s="154">
        <f t="shared" si="22"/>
        <v>1883.2683253263669</v>
      </c>
      <c r="LV22" s="154">
        <f t="shared" si="22"/>
        <v>1887.9129730702564</v>
      </c>
      <c r="LW22" s="154">
        <f t="shared" si="22"/>
        <v>1892.5690757684795</v>
      </c>
      <c r="LX22" s="154">
        <f t="shared" si="22"/>
        <v>1897.236661672044</v>
      </c>
      <c r="LY22" s="154">
        <f t="shared" si="22"/>
        <v>1901.9157591016321</v>
      </c>
      <c r="LZ22" s="154">
        <f t="shared" si="22"/>
        <v>1906.6063964477726</v>
      </c>
      <c r="MA22" s="154">
        <f t="shared" si="22"/>
        <v>1911.3086021710126</v>
      </c>
      <c r="MB22" s="154">
        <f t="shared" si="22"/>
        <v>1916.0224048020909</v>
      </c>
      <c r="MC22" s="154">
        <f t="shared" si="22"/>
        <v>1920.747832942111</v>
      </c>
      <c r="MD22" s="154">
        <f t="shared" si="22"/>
        <v>1925.4849152627139</v>
      </c>
      <c r="ME22" s="154">
        <f t="shared" si="22"/>
        <v>1930.233680506253</v>
      </c>
      <c r="MF22" s="154">
        <f t="shared" si="22"/>
        <v>1934.9941574859681</v>
      </c>
      <c r="MG22" s="154">
        <f t="shared" si="22"/>
        <v>1939.76637508616</v>
      </c>
      <c r="MH22" s="154">
        <f t="shared" si="22"/>
        <v>1944.550362262366</v>
      </c>
      <c r="MI22" s="154">
        <f t="shared" si="22"/>
        <v>1949.3461480415358</v>
      </c>
      <c r="MJ22" s="154">
        <f t="shared" si="22"/>
        <v>1954.1537615222073</v>
      </c>
      <c r="MK22" s="154">
        <f t="shared" si="22"/>
        <v>1958.9732318746831</v>
      </c>
      <c r="ML22" s="154">
        <f t="shared" si="22"/>
        <v>1963.8045883412076</v>
      </c>
      <c r="MM22" s="154">
        <f t="shared" si="22"/>
        <v>1968.6478602361449</v>
      </c>
      <c r="MN22" s="154">
        <f t="shared" si="22"/>
        <v>1973.5030769461557</v>
      </c>
      <c r="MO22" s="154">
        <f t="shared" si="22"/>
        <v>1978.3702679303763</v>
      </c>
      <c r="MP22" s="154">
        <f t="shared" si="22"/>
        <v>1983.2494627205972</v>
      </c>
      <c r="MQ22" s="154">
        <f t="shared" si="22"/>
        <v>1988.1406909214425</v>
      </c>
      <c r="MR22" s="154">
        <f t="shared" si="22"/>
        <v>1993.0439822105491</v>
      </c>
      <c r="MS22" s="154">
        <f t="shared" si="22"/>
        <v>1997.9593663387468</v>
      </c>
      <c r="MT22" s="154">
        <f t="shared" si="22"/>
        <v>2002.8868731302391</v>
      </c>
      <c r="MU22" s="154">
        <f t="shared" si="22"/>
        <v>2007.8265324827842</v>
      </c>
      <c r="MV22" s="154">
        <f t="shared" si="22"/>
        <v>2012.7783743678758</v>
      </c>
      <c r="MW22" s="154">
        <f t="shared" si="22"/>
        <v>2017.7424288309257</v>
      </c>
      <c r="MX22" s="154">
        <f t="shared" si="22"/>
        <v>2022.718725991446</v>
      </c>
      <c r="MY22" s="154">
        <f t="shared" si="22"/>
        <v>2027.7072960432313</v>
      </c>
      <c r="MZ22" s="154">
        <f t="shared" si="22"/>
        <v>2032.7081692545423</v>
      </c>
      <c r="NA22" s="154">
        <f t="shared" si="22"/>
        <v>2037.7213759682895</v>
      </c>
      <c r="NB22" s="154">
        <f t="shared" si="22"/>
        <v>2042.7469466022171</v>
      </c>
      <c r="NC22" s="154">
        <f t="shared" si="22"/>
        <v>2047.7849116490879</v>
      </c>
      <c r="ND22" s="154">
        <f t="shared" si="22"/>
        <v>2052.8353016768679</v>
      </c>
      <c r="NE22" s="154">
        <f t="shared" si="22"/>
        <v>2057.8981473289114</v>
      </c>
      <c r="NF22" s="154">
        <f t="shared" si="22"/>
        <v>2062.9734793241482</v>
      </c>
      <c r="NG22" s="154">
        <f t="shared" si="22"/>
        <v>2068.0613284572696</v>
      </c>
      <c r="NH22" s="154">
        <f t="shared" si="22"/>
        <v>2073.161725598914</v>
      </c>
      <c r="NI22" s="157">
        <f t="shared" si="22"/>
        <v>2078.2747016958556</v>
      </c>
    </row>
    <row r="23" spans="1:373" x14ac:dyDescent="0.25">
      <c r="A23" s="29" t="s">
        <v>104</v>
      </c>
      <c r="B23" s="192">
        <f ca="1">MGMT_FEE*'Monthly CF'!D17</f>
        <v>1041.2344766839378</v>
      </c>
      <c r="C23" s="154">
        <f ca="1">MGMT_FEE*'Monthly CF'!E17</f>
        <v>1041.3462894326822</v>
      </c>
      <c r="D23" s="154">
        <f ca="1">MGMT_FEE*'Monthly CF'!F17</f>
        <v>391.79591093298387</v>
      </c>
      <c r="E23" s="154">
        <f ca="1">MGMT_FEE*'Monthly CF'!G17</f>
        <v>391.87431960838762</v>
      </c>
      <c r="F23" s="154">
        <f ca="1">MGMT_FEE*'Monthly CF'!H17</f>
        <v>1686.5784815333834</v>
      </c>
      <c r="G23" s="154">
        <f ca="1">MGMT_FEE*'Monthly CF'!I17</f>
        <v>1778.346448191674</v>
      </c>
      <c r="H23" s="154">
        <f ca="1">MGMT_FEE*'Monthly CF'!J17</f>
        <v>2366.2692320524475</v>
      </c>
      <c r="I23" s="154">
        <f ca="1">MGMT_FEE*'Monthly CF'!K17</f>
        <v>2366.3827095987072</v>
      </c>
      <c r="J23" s="154">
        <f ca="1">MGMT_FEE*'Monthly CF'!L17</f>
        <v>2366.4964670112095</v>
      </c>
      <c r="K23" s="154">
        <f ca="1">MGMT_FEE*'Monthly CF'!M17</f>
        <v>2366.6105049801799</v>
      </c>
      <c r="L23" s="154">
        <f ca="1">MGMT_FEE*'Monthly CF'!N17</f>
        <v>2366.7248241975458</v>
      </c>
      <c r="M23" s="154">
        <f ca="1">MGMT_FEE*'Monthly CF'!O17</f>
        <v>2406.0933761341444</v>
      </c>
      <c r="N23" s="154">
        <f ca="1">MGMT_FEE*'Monthly CF'!P17</f>
        <v>2417.0689358376512</v>
      </c>
      <c r="O23" s="154">
        <f ca="1">MGMT_FEE*'Monthly CF'!Q17</f>
        <v>2434.8183905336246</v>
      </c>
      <c r="P23" s="154">
        <f ca="1">MGMT_FEE*'Monthly CF'!R17</f>
        <v>2434.9338416980459</v>
      </c>
      <c r="Q23" s="154">
        <f ca="1">MGMT_FEE*'Monthly CF'!S17</f>
        <v>2435.0495775961836</v>
      </c>
      <c r="R23" s="154">
        <f ca="1">MGMT_FEE*'Monthly CF'!T17</f>
        <v>2435.1655989302694</v>
      </c>
      <c r="S23" s="154">
        <f ca="1">MGMT_FEE*'Monthly CF'!U17</f>
        <v>2435.2819064042637</v>
      </c>
      <c r="T23" s="154">
        <f ca="1">MGMT_FEE*'Monthly CF'!V17</f>
        <v>2435.3985007238657</v>
      </c>
      <c r="U23" s="154">
        <f ca="1">MGMT_FEE*'Monthly CF'!W17</f>
        <v>2435.5153825965135</v>
      </c>
      <c r="V23" s="154">
        <f ca="1">MGMT_FEE*'Monthly CF'!X17</f>
        <v>2435.6325527313911</v>
      </c>
      <c r="W23" s="154">
        <f ca="1">MGMT_FEE*'Monthly CF'!Y17</f>
        <v>2435.75001183943</v>
      </c>
      <c r="X23" s="154">
        <f ca="1">MGMT_FEE*'Monthly CF'!Z17</f>
        <v>2435.8677606333172</v>
      </c>
      <c r="Y23" s="154">
        <f ca="1">MGMT_FEE*'Monthly CF'!AA17</f>
        <v>2476.417369128013</v>
      </c>
      <c r="Z23" s="154">
        <f ca="1">MGMT_FEE*'Monthly CF'!AB17</f>
        <v>2616.0616645345431</v>
      </c>
      <c r="AA23" s="154">
        <f ca="1">MGMT_FEE*'Monthly CF'!AC17</f>
        <v>2634.3436028713954</v>
      </c>
      <c r="AB23" s="154">
        <f ca="1">MGMT_FEE*'Monthly CF'!AD17</f>
        <v>2634.4625175707492</v>
      </c>
      <c r="AC23" s="154">
        <f ca="1">MGMT_FEE*'Monthly CF'!AE17</f>
        <v>2634.5817255458314</v>
      </c>
      <c r="AD23" s="154">
        <f ca="1">MGMT_FEE*'Monthly CF'!AF17</f>
        <v>2634.7012275199395</v>
      </c>
      <c r="AE23" s="154">
        <f ca="1">MGMT_FEE*'Monthly CF'!AG17</f>
        <v>2634.8210242181535</v>
      </c>
      <c r="AF23" s="154">
        <f ca="1">MGMT_FEE*'Monthly CF'!AH17</f>
        <v>2634.9411163673435</v>
      </c>
      <c r="AG23" s="154">
        <f ca="1">MGMT_FEE*'Monthly CF'!AI17</f>
        <v>2635.0615046961707</v>
      </c>
      <c r="AH23" s="154">
        <f ca="1">MGMT_FEE*'Monthly CF'!AJ17</f>
        <v>2635.1821899350944</v>
      </c>
      <c r="AI23" s="154">
        <f ca="1">MGMT_FEE*'Monthly CF'!AK17</f>
        <v>2635.3031728163746</v>
      </c>
      <c r="AJ23" s="154">
        <f ca="1">MGMT_FEE*'Monthly CF'!AL17</f>
        <v>2635.4244540740783</v>
      </c>
      <c r="AK23" s="154">
        <f ca="1">MGMT_FEE*'Monthly CF'!AM17</f>
        <v>2672.8069175205069</v>
      </c>
      <c r="AL23" s="154">
        <f ca="1">MGMT_FEE*'Monthly CF'!AN17</f>
        <v>2686.9422105716153</v>
      </c>
      <c r="AM23" s="154">
        <f ca="1">MGMT_FEE*'Monthly CF'!AO17</f>
        <v>2710.1562403616826</v>
      </c>
      <c r="AN23" s="154">
        <f ca="1">MGMT_FEE*'Monthly CF'!AP17</f>
        <v>2710.278722502017</v>
      </c>
      <c r="AO23" s="154">
        <f ca="1">MGMT_FEE*'Monthly CF'!AQ17</f>
        <v>2710.4015067163514</v>
      </c>
      <c r="AP23" s="154">
        <f ca="1">MGMT_FEE*'Monthly CF'!AR17</f>
        <v>2710.5245937496829</v>
      </c>
      <c r="AQ23" s="154">
        <f ca="1">MGMT_FEE*'Monthly CF'!AS17</f>
        <v>2710.6479843488432</v>
      </c>
      <c r="AR23" s="154">
        <f ca="1">MGMT_FEE*'Monthly CF'!AT17</f>
        <v>2710.7716792625092</v>
      </c>
      <c r="AS23" s="154">
        <f ca="1">MGMT_FEE*'Monthly CF'!AU17</f>
        <v>2710.8956792412014</v>
      </c>
      <c r="AT23" s="154">
        <f ca="1">MGMT_FEE*'Monthly CF'!AV17</f>
        <v>2711.0199850372928</v>
      </c>
      <c r="AU23" s="154">
        <f ca="1">MGMT_FEE*'Monthly CF'!AW17</f>
        <v>2711.1445974050116</v>
      </c>
      <c r="AV23" s="154">
        <f ca="1">MGMT_FEE*'Monthly CF'!AX17</f>
        <v>2711.2695171004457</v>
      </c>
      <c r="AW23" s="154">
        <f ca="1">MGMT_FEE*'Monthly CF'!AY17</f>
        <v>2749.7734544502664</v>
      </c>
      <c r="AX23" s="154">
        <f ca="1">MGMT_FEE*'Monthly CF'!AZ17</f>
        <v>2764.2684528809914</v>
      </c>
      <c r="AY23" s="154">
        <f ca="1">MGMT_FEE*'Monthly CF'!BA17</f>
        <v>2788.1789035647607</v>
      </c>
      <c r="AZ23" s="154">
        <f ca="1">MGMT_FEE*'Monthly CF'!BB17</f>
        <v>2788.3050601693049</v>
      </c>
      <c r="BA23" s="154">
        <f ca="1">MGMT_FEE*'Monthly CF'!BC17</f>
        <v>2788.4315279100697</v>
      </c>
      <c r="BB23" s="154">
        <f ca="1">MGMT_FEE*'Monthly CF'!BD17</f>
        <v>2788.5583075544005</v>
      </c>
      <c r="BC23" s="154">
        <f ca="1">MGMT_FEE*'Monthly CF'!BE17</f>
        <v>2788.685399871536</v>
      </c>
      <c r="BD23" s="154">
        <f ca="1">MGMT_FEE*'Monthly CF'!BF17</f>
        <v>2788.8128056326118</v>
      </c>
      <c r="BE23" s="154">
        <f ca="1">MGMT_FEE*'Monthly CF'!BG17</f>
        <v>2788.9405256106647</v>
      </c>
      <c r="BF23" s="154">
        <f ca="1">MGMT_FEE*'Monthly CF'!BH17</f>
        <v>2789.0685605806389</v>
      </c>
      <c r="BG23" s="154">
        <f ca="1">MGMT_FEE*'Monthly CF'!BI17</f>
        <v>2789.1969113193891</v>
      </c>
      <c r="BH23" s="154">
        <f ca="1">MGMT_FEE*'Monthly CF'!BJ17</f>
        <v>2789.3255786056866</v>
      </c>
      <c r="BI23" s="154">
        <f ca="1">MGMT_FEE*'Monthly CF'!BK17</f>
        <v>2828.9846340760027</v>
      </c>
      <c r="BJ23" s="154">
        <f ca="1">MGMT_FEE*'Monthly CF'!BL17</f>
        <v>2843.848841979494</v>
      </c>
      <c r="BK23" s="154">
        <f ca="1">MGMT_FEE*'Monthly CF'!BM17</f>
        <v>2868.4766061837768</v>
      </c>
      <c r="BL23" s="154">
        <f ca="1">MGMT_FEE*'Monthly CF'!BN17</f>
        <v>2868.6065474864577</v>
      </c>
      <c r="BM23" s="154">
        <f ca="1">MGMT_FEE*'Monthly CF'!BO17</f>
        <v>2868.7368092594452</v>
      </c>
      <c r="BN23" s="154">
        <f ca="1">MGMT_FEE*'Monthly CF'!BP17</f>
        <v>2868.8673922931061</v>
      </c>
      <c r="BO23" s="154">
        <f ca="1">MGMT_FEE*'Monthly CF'!BQ17</f>
        <v>2868.998297379756</v>
      </c>
      <c r="BP23" s="154">
        <f ca="1">MGMT_FEE*'Monthly CF'!BR17</f>
        <v>2869.1295253136636</v>
      </c>
      <c r="BQ23" s="154">
        <f ca="1">MGMT_FEE*'Monthly CF'!BS17</f>
        <v>2869.2610768910581</v>
      </c>
      <c r="BR23" s="154">
        <f ca="1">MGMT_FEE*'Monthly CF'!BT17</f>
        <v>2869.3929529101315</v>
      </c>
      <c r="BS23" s="154">
        <f ca="1">MGMT_FEE*'Monthly CF'!BU17</f>
        <v>2869.5251541710445</v>
      </c>
      <c r="BT23" s="154">
        <f ca="1">MGMT_FEE*'Monthly CF'!BV17</f>
        <v>2869.657681475931</v>
      </c>
      <c r="BU23" s="154">
        <f ca="1">MGMT_FEE*'Monthly CF'!BW17</f>
        <v>2910.506508610355</v>
      </c>
      <c r="BV23" s="154">
        <f ca="1">MGMT_FEE*'Monthly CF'!BX17</f>
        <v>2925.7496894611932</v>
      </c>
      <c r="BW23" s="154">
        <f ca="1">MGMT_FEE*'Monthly CF'!BY17</f>
        <v>2951.1162865916035</v>
      </c>
      <c r="BX23" s="154">
        <f ca="1">MGMT_FEE*'Monthly CF'!BZ17</f>
        <v>2951.2501261333641</v>
      </c>
      <c r="BY23" s="154">
        <f ca="1">MGMT_FEE*'Monthly CF'!CA17</f>
        <v>2951.3842957595421</v>
      </c>
      <c r="BZ23" s="154">
        <f ca="1">MGMT_FEE*'Monthly CF'!CB17</f>
        <v>2951.5187962842128</v>
      </c>
      <c r="CA23" s="154">
        <f ca="1">MGMT_FEE*'Monthly CF'!CC17</f>
        <v>2951.6536285234615</v>
      </c>
      <c r="CB23" s="154">
        <f ca="1">MGMT_FEE*'Monthly CF'!CD17</f>
        <v>2951.7887932953868</v>
      </c>
      <c r="CC23" s="154">
        <f ca="1">MGMT_FEE*'Monthly CF'!CE17</f>
        <v>2951.9242914201031</v>
      </c>
      <c r="CD23" s="154">
        <f ca="1">MGMT_FEE*'Monthly CF'!CF17</f>
        <v>2952.0601237197488</v>
      </c>
      <c r="CE23" s="154">
        <f ca="1">MGMT_FEE*'Monthly CF'!CG17</f>
        <v>2952.1962910184889</v>
      </c>
      <c r="CF23" s="154">
        <f ca="1">MGMT_FEE*'Monthly CF'!CH17</f>
        <v>2952.3327941425223</v>
      </c>
      <c r="CG23" s="154">
        <f ca="1">MGMT_FEE*'Monthly CF'!CI17</f>
        <v>2994.4070860909806</v>
      </c>
      <c r="CH23" s="154">
        <f ca="1">MGMT_FEE*'Monthly CF'!CJ17</f>
        <v>3010.0392700117891</v>
      </c>
      <c r="CI23" s="154">
        <f ca="1">MGMT_FEE*'Monthly CF'!CK17</f>
        <v>3036.1668650561123</v>
      </c>
      <c r="CJ23" s="154">
        <f ca="1">MGMT_FEE*'Monthly CF'!CL17</f>
        <v>3036.3047197841265</v>
      </c>
      <c r="CK23" s="154">
        <f ca="1">MGMT_FEE*'Monthly CF'!CM17</f>
        <v>3036.4429144990891</v>
      </c>
      <c r="CL23" s="154">
        <f ca="1">MGMT_FEE*'Monthly CF'!CN17</f>
        <v>3036.5814500394999</v>
      </c>
      <c r="CM23" s="154">
        <f ca="1">MGMT_FEE*'Monthly CF'!CO17</f>
        <v>3036.7203272459265</v>
      </c>
      <c r="CN23" s="154">
        <f ca="1">MGMT_FEE*'Monthly CF'!CP17</f>
        <v>3036.8595469610095</v>
      </c>
      <c r="CO23" s="154">
        <f ca="1">MGMT_FEE*'Monthly CF'!CQ17</f>
        <v>3036.9991100294669</v>
      </c>
      <c r="CP23" s="154">
        <f ca="1">MGMT_FEE*'Monthly CF'!CR17</f>
        <v>3037.1390172981019</v>
      </c>
      <c r="CQ23" s="154">
        <f ca="1">MGMT_FEE*'Monthly CF'!CS17</f>
        <v>3037.2792696158044</v>
      </c>
      <c r="CR23" s="154">
        <f ca="1">MGMT_FEE*'Monthly CF'!CT17</f>
        <v>3037.4198678335588</v>
      </c>
      <c r="CS23" s="154">
        <f ca="1">MGMT_FEE*'Monthly CF'!CU17</f>
        <v>3080.7563885404707</v>
      </c>
      <c r="CT23" s="154">
        <f ca="1">MGMT_FEE*'Monthly CF'!CV17</f>
        <v>3096.7878797762382</v>
      </c>
      <c r="CU23" s="154">
        <f ca="1">MGMT_FEE*'Monthly CF'!CW17</f>
        <v>3123.6993026718906</v>
      </c>
      <c r="CV23" s="154">
        <f ca="1">MGMT_FEE*'Monthly CF'!CX17</f>
        <v>3123.8412930417453</v>
      </c>
      <c r="CW23" s="154">
        <f ca="1">MGMT_FEE*'Monthly CF'!CY17</f>
        <v>3123.9836335981572</v>
      </c>
      <c r="CX23" s="154">
        <f ca="1">MGMT_FEE*'Monthly CF'!CZ17</f>
        <v>3124.1263252047802</v>
      </c>
      <c r="CY23" s="154">
        <f ca="1">MGMT_FEE*'Monthly CF'!DA17</f>
        <v>3124.2693687273995</v>
      </c>
      <c r="CZ23" s="154">
        <f ca="1">MGMT_FEE*'Monthly CF'!DB17</f>
        <v>3124.4127650339346</v>
      </c>
      <c r="DA23" s="154">
        <f ca="1">MGMT_FEE*'Monthly CF'!DC17</f>
        <v>3124.5565149944468</v>
      </c>
      <c r="DB23" s="154">
        <f ca="1">MGMT_FEE*'Monthly CF'!DD17</f>
        <v>3124.7006194811402</v>
      </c>
      <c r="DC23" s="154">
        <f ca="1">MGMT_FEE*'Monthly CF'!DE17</f>
        <v>3124.8450793683737</v>
      </c>
      <c r="DD23" s="154">
        <f ca="1">MGMT_FEE*'Monthly CF'!DF17</f>
        <v>3124.9898955326607</v>
      </c>
      <c r="DE23" s="154">
        <f ca="1">MGMT_FEE*'Monthly CF'!DG17</f>
        <v>3169.6265118607798</v>
      </c>
      <c r="DF23" s="154">
        <f ca="1">MGMT_FEE*'Monthly CF'!DH17</f>
        <v>3186.0678964669037</v>
      </c>
      <c r="DG23" s="154">
        <f ca="1">MGMT_FEE*'Monthly CF'!DI17</f>
        <v>3213.7866620494256</v>
      </c>
      <c r="DH23" s="154">
        <f ca="1">MGMT_FEE*'Monthly CF'!DJ17</f>
        <v>3213.9329121303758</v>
      </c>
      <c r="DI23" s="154">
        <f ca="1">MGMT_FEE*'Monthly CF'!DK17</f>
        <v>3214.0795229034798</v>
      </c>
      <c r="DJ23" s="154">
        <f ca="1">MGMT_FEE*'Monthly CF'!DL17</f>
        <v>3214.2264952583018</v>
      </c>
      <c r="DK23" s="154">
        <f ca="1">MGMT_FEE*'Monthly CF'!DM17</f>
        <v>3214.3738300865998</v>
      </c>
      <c r="DL23" s="154">
        <f ca="1">MGMT_FEE*'Monthly CF'!DN17</f>
        <v>3214.521528282331</v>
      </c>
      <c r="DM23" s="154">
        <f ca="1">MGMT_FEE*'Monthly CF'!DO17</f>
        <v>3214.6695907416579</v>
      </c>
      <c r="DN23" s="154">
        <f ca="1">MGMT_FEE*'Monthly CF'!DP17</f>
        <v>3214.8180183629529</v>
      </c>
      <c r="DO23" s="154">
        <f ca="1">MGMT_FEE*'Monthly CF'!DQ17</f>
        <v>3214.9668120468032</v>
      </c>
      <c r="DP23" s="154">
        <f ca="1">MGMT_FEE*'Monthly CF'!DR17</f>
        <v>3215.1159726960186</v>
      </c>
      <c r="DQ23" s="154">
        <f ca="1">MGMT_FEE*'Monthly CF'!DS17</f>
        <v>3261.0916875139815</v>
      </c>
      <c r="DR23" s="154">
        <f ca="1">MGMT_FEE*'Monthly CF'!DT17</f>
        <v>3309.8118005804686</v>
      </c>
      <c r="DS23" s="154">
        <f ca="1">MGMT_FEE*'Monthly CF'!DU17</f>
        <v>3338.3621291304667</v>
      </c>
      <c r="DT23" s="154">
        <f ca="1">MGMT_FEE*'Monthly CF'!DV17</f>
        <v>3338.5127667138449</v>
      </c>
      <c r="DU23" s="154">
        <f ca="1">MGMT_FEE*'Monthly CF'!DW17</f>
        <v>3338.6637758101415</v>
      </c>
      <c r="DV23" s="154">
        <f ca="1">MGMT_FEE*'Monthly CF'!DX17</f>
        <v>3338.8151573356081</v>
      </c>
      <c r="DW23" s="154">
        <f ca="1">MGMT_FEE*'Monthly CF'!DY17</f>
        <v>2377.7127582322823</v>
      </c>
      <c r="DX23" s="154">
        <f ca="1">MGMT_FEE*'Monthly CF'!DZ17</f>
        <v>2377.8189145071765</v>
      </c>
      <c r="DY23" s="154">
        <f ca="1">MGMT_FEE*'Monthly CF'!EA17</f>
        <v>2377.9253325920836</v>
      </c>
      <c r="DZ23" s="154">
        <f ca="1">MGMT_FEE*'Monthly CF'!EB17</f>
        <v>2378.0320131326957</v>
      </c>
      <c r="EA23" s="154">
        <f ca="1">MGMT_FEE*'Monthly CF'!EC17</f>
        <v>2378.1389567763008</v>
      </c>
      <c r="EB23" s="154">
        <f ca="1">MGMT_FEE*'Monthly CF'!ED17</f>
        <v>2378.2461641717819</v>
      </c>
      <c r="EC23" s="154">
        <f ca="1">MGMT_FEE*'Monthly CF'!EE17</f>
        <v>2425.0553692572794</v>
      </c>
      <c r="ED23" s="154">
        <f>MGMT_FEE*'Monthly CF'!EF17</f>
        <v>0</v>
      </c>
      <c r="EE23" s="154">
        <f>MGMT_FEE*'Monthly CF'!EG17</f>
        <v>0</v>
      </c>
      <c r="EF23" s="154">
        <f>MGMT_FEE*'Monthly CF'!EH17</f>
        <v>0</v>
      </c>
      <c r="EG23" s="154">
        <f>MGMT_FEE*'Monthly CF'!EI17</f>
        <v>0</v>
      </c>
      <c r="EH23" s="154">
        <f>MGMT_FEE*'Monthly CF'!EJ17</f>
        <v>0</v>
      </c>
      <c r="EI23" s="154">
        <f>MGMT_FEE*'Monthly CF'!EK17</f>
        <v>0</v>
      </c>
      <c r="EJ23" s="154">
        <f>MGMT_FEE*'Monthly CF'!EL17</f>
        <v>0</v>
      </c>
      <c r="EK23" s="154">
        <f>MGMT_FEE*'Monthly CF'!EM17</f>
        <v>0</v>
      </c>
      <c r="EL23" s="154">
        <f>MGMT_FEE*'Monthly CF'!EN17</f>
        <v>0</v>
      </c>
      <c r="EM23" s="154">
        <f>MGMT_FEE*'Monthly CF'!EO17</f>
        <v>0</v>
      </c>
      <c r="EN23" s="154">
        <f>MGMT_FEE*'Monthly CF'!EP17</f>
        <v>0</v>
      </c>
      <c r="EO23" s="154">
        <f>MGMT_FEE*'Monthly CF'!EQ17</f>
        <v>0</v>
      </c>
      <c r="EP23" s="154">
        <f>MGMT_FEE*'Monthly CF'!ER17</f>
        <v>0</v>
      </c>
      <c r="EQ23" s="154">
        <f>MGMT_FEE*'Monthly CF'!ES17</f>
        <v>0</v>
      </c>
      <c r="ER23" s="154">
        <f>MGMT_FEE*'Monthly CF'!ET17</f>
        <v>0</v>
      </c>
      <c r="ES23" s="154">
        <f>MGMT_FEE*'Monthly CF'!EU17</f>
        <v>0</v>
      </c>
      <c r="ET23" s="154">
        <f>MGMT_FEE*'Monthly CF'!EV17</f>
        <v>0</v>
      </c>
      <c r="EU23" s="154">
        <f>MGMT_FEE*'Monthly CF'!EW17</f>
        <v>0</v>
      </c>
      <c r="EV23" s="154">
        <f>MGMT_FEE*'Monthly CF'!EX17</f>
        <v>0</v>
      </c>
      <c r="EW23" s="154">
        <f>MGMT_FEE*'Monthly CF'!EY17</f>
        <v>0</v>
      </c>
      <c r="EX23" s="154">
        <f>MGMT_FEE*'Monthly CF'!EZ17</f>
        <v>0</v>
      </c>
      <c r="EY23" s="154">
        <f>MGMT_FEE*'Monthly CF'!FA17</f>
        <v>0</v>
      </c>
      <c r="EZ23" s="154">
        <f>MGMT_FEE*'Monthly CF'!FB17</f>
        <v>0</v>
      </c>
      <c r="FA23" s="154">
        <f>MGMT_FEE*'Monthly CF'!FC17</f>
        <v>0</v>
      </c>
      <c r="FB23" s="154">
        <f>MGMT_FEE*'Monthly CF'!FD17</f>
        <v>0</v>
      </c>
      <c r="FC23" s="154">
        <f>MGMT_FEE*'Monthly CF'!FE17</f>
        <v>0</v>
      </c>
      <c r="FD23" s="154">
        <f>MGMT_FEE*'Monthly CF'!FF17</f>
        <v>0</v>
      </c>
      <c r="FE23" s="154">
        <f>MGMT_FEE*'Monthly CF'!FG17</f>
        <v>0</v>
      </c>
      <c r="FF23" s="154">
        <f>MGMT_FEE*'Monthly CF'!FH17</f>
        <v>0</v>
      </c>
      <c r="FG23" s="154">
        <f>MGMT_FEE*'Monthly CF'!FI17</f>
        <v>0</v>
      </c>
      <c r="FH23" s="154">
        <f>MGMT_FEE*'Monthly CF'!FJ17</f>
        <v>0</v>
      </c>
      <c r="FI23" s="154">
        <f>MGMT_FEE*'Monthly CF'!FK17</f>
        <v>0</v>
      </c>
      <c r="FJ23" s="154">
        <f>MGMT_FEE*'Monthly CF'!FL17</f>
        <v>0</v>
      </c>
      <c r="FK23" s="154">
        <f>MGMT_FEE*'Monthly CF'!FM17</f>
        <v>0</v>
      </c>
      <c r="FL23" s="154">
        <f>MGMT_FEE*'Monthly CF'!FN17</f>
        <v>0</v>
      </c>
      <c r="FM23" s="154">
        <f>MGMT_FEE*'Monthly CF'!FO17</f>
        <v>0</v>
      </c>
      <c r="FN23" s="154">
        <f>MGMT_FEE*'Monthly CF'!FP17</f>
        <v>0</v>
      </c>
      <c r="FO23" s="154">
        <f>MGMT_FEE*'Monthly CF'!FQ17</f>
        <v>0</v>
      </c>
      <c r="FP23" s="154">
        <f>MGMT_FEE*'Monthly CF'!FR17</f>
        <v>0</v>
      </c>
      <c r="FQ23" s="154">
        <f>MGMT_FEE*'Monthly CF'!FS17</f>
        <v>0</v>
      </c>
      <c r="FR23" s="154">
        <f>MGMT_FEE*'Monthly CF'!FT17</f>
        <v>0</v>
      </c>
      <c r="FS23" s="154">
        <f>MGMT_FEE*'Monthly CF'!FU17</f>
        <v>0</v>
      </c>
      <c r="FT23" s="154">
        <f>MGMT_FEE*'Monthly CF'!FV17</f>
        <v>0</v>
      </c>
      <c r="FU23" s="154">
        <f>MGMT_FEE*'Monthly CF'!FW17</f>
        <v>0</v>
      </c>
      <c r="FV23" s="154">
        <f>MGMT_FEE*'Monthly CF'!FX17</f>
        <v>0</v>
      </c>
      <c r="FW23" s="154">
        <f>MGMT_FEE*'Monthly CF'!FY17</f>
        <v>0</v>
      </c>
      <c r="FX23" s="154">
        <f>MGMT_FEE*'Monthly CF'!FZ17</f>
        <v>0</v>
      </c>
      <c r="FY23" s="154">
        <f>MGMT_FEE*'Monthly CF'!GA17</f>
        <v>0</v>
      </c>
      <c r="FZ23" s="154">
        <f>MGMT_FEE*'Monthly CF'!GB17</f>
        <v>0</v>
      </c>
      <c r="GA23" s="154">
        <f>MGMT_FEE*'Monthly CF'!GC17</f>
        <v>0</v>
      </c>
      <c r="GB23" s="154">
        <f>MGMT_FEE*'Monthly CF'!GD17</f>
        <v>0</v>
      </c>
      <c r="GC23" s="154">
        <f>MGMT_FEE*'Monthly CF'!GE17</f>
        <v>0</v>
      </c>
      <c r="GD23" s="154">
        <f>MGMT_FEE*'Monthly CF'!GF17</f>
        <v>0</v>
      </c>
      <c r="GE23" s="154">
        <f>MGMT_FEE*'Monthly CF'!GG17</f>
        <v>0</v>
      </c>
      <c r="GF23" s="154">
        <f>MGMT_FEE*'Monthly CF'!GH17</f>
        <v>0</v>
      </c>
      <c r="GG23" s="154">
        <f>MGMT_FEE*'Monthly CF'!GI17</f>
        <v>0</v>
      </c>
      <c r="GH23" s="154">
        <f>MGMT_FEE*'Monthly CF'!GJ17</f>
        <v>0</v>
      </c>
      <c r="GI23" s="154">
        <f>MGMT_FEE*'Monthly CF'!GK17</f>
        <v>0</v>
      </c>
      <c r="GJ23" s="154">
        <f>MGMT_FEE*'Monthly CF'!GL17</f>
        <v>0</v>
      </c>
      <c r="GK23" s="154">
        <f>MGMT_FEE*'Monthly CF'!GM17</f>
        <v>0</v>
      </c>
      <c r="GL23" s="154">
        <f>MGMT_FEE*'Monthly CF'!GN17</f>
        <v>0</v>
      </c>
      <c r="GM23" s="154">
        <f>MGMT_FEE*'Monthly CF'!GO17</f>
        <v>0</v>
      </c>
      <c r="GN23" s="154">
        <f>MGMT_FEE*'Monthly CF'!GP17</f>
        <v>0</v>
      </c>
      <c r="GO23" s="154">
        <f>MGMT_FEE*'Monthly CF'!GQ17</f>
        <v>0</v>
      </c>
      <c r="GP23" s="154">
        <f>MGMT_FEE*'Monthly CF'!GR17</f>
        <v>0</v>
      </c>
      <c r="GQ23" s="154">
        <f>MGMT_FEE*'Monthly CF'!GS17</f>
        <v>0</v>
      </c>
      <c r="GR23" s="154">
        <f>MGMT_FEE*'Monthly CF'!GT17</f>
        <v>0</v>
      </c>
      <c r="GS23" s="154">
        <f>MGMT_FEE*'Monthly CF'!GU17</f>
        <v>0</v>
      </c>
      <c r="GT23" s="154">
        <f>MGMT_FEE*'Monthly CF'!GV17</f>
        <v>0</v>
      </c>
      <c r="GU23" s="154">
        <f>MGMT_FEE*'Monthly CF'!GW17</f>
        <v>0</v>
      </c>
      <c r="GV23" s="154">
        <f>MGMT_FEE*'Monthly CF'!GX17</f>
        <v>0</v>
      </c>
      <c r="GW23" s="154">
        <f>MGMT_FEE*'Monthly CF'!GY17</f>
        <v>0</v>
      </c>
      <c r="GX23" s="154">
        <f>MGMT_FEE*'Monthly CF'!GZ17</f>
        <v>0</v>
      </c>
      <c r="GY23" s="154">
        <f>MGMT_FEE*'Monthly CF'!HA17</f>
        <v>0</v>
      </c>
      <c r="GZ23" s="154">
        <f>MGMT_FEE*'Monthly CF'!HB17</f>
        <v>0</v>
      </c>
      <c r="HA23" s="154">
        <f>MGMT_FEE*'Monthly CF'!HC17</f>
        <v>0</v>
      </c>
      <c r="HB23" s="154">
        <f>MGMT_FEE*'Monthly CF'!HD17</f>
        <v>0</v>
      </c>
      <c r="HC23" s="154">
        <f>MGMT_FEE*'Monthly CF'!HE17</f>
        <v>0</v>
      </c>
      <c r="HD23" s="154">
        <f>MGMT_FEE*'Monthly CF'!HF17</f>
        <v>0</v>
      </c>
      <c r="HE23" s="154">
        <f>MGMT_FEE*'Monthly CF'!HG17</f>
        <v>0</v>
      </c>
      <c r="HF23" s="154">
        <f>MGMT_FEE*'Monthly CF'!HH17</f>
        <v>0</v>
      </c>
      <c r="HG23" s="154">
        <f>MGMT_FEE*'Monthly CF'!HI17</f>
        <v>0</v>
      </c>
      <c r="HH23" s="154">
        <f>MGMT_FEE*'Monthly CF'!HJ17</f>
        <v>0</v>
      </c>
      <c r="HI23" s="154">
        <f>MGMT_FEE*'Monthly CF'!HK17</f>
        <v>0</v>
      </c>
      <c r="HJ23" s="154">
        <f>MGMT_FEE*'Monthly CF'!HL17</f>
        <v>0</v>
      </c>
      <c r="HK23" s="154">
        <f>MGMT_FEE*'Monthly CF'!HM17</f>
        <v>0</v>
      </c>
      <c r="HL23" s="154">
        <f>MGMT_FEE*'Monthly CF'!HN17</f>
        <v>0</v>
      </c>
      <c r="HM23" s="154">
        <f>MGMT_FEE*'Monthly CF'!HO17</f>
        <v>0</v>
      </c>
      <c r="HN23" s="154">
        <f>MGMT_FEE*'Monthly CF'!HP17</f>
        <v>0</v>
      </c>
      <c r="HO23" s="154">
        <f>MGMT_FEE*'Monthly CF'!HQ17</f>
        <v>0</v>
      </c>
      <c r="HP23" s="154">
        <f>MGMT_FEE*'Monthly CF'!HR17</f>
        <v>0</v>
      </c>
      <c r="HQ23" s="154">
        <f>MGMT_FEE*'Monthly CF'!HS17</f>
        <v>0</v>
      </c>
      <c r="HR23" s="154">
        <f>MGMT_FEE*'Monthly CF'!HT17</f>
        <v>0</v>
      </c>
      <c r="HS23" s="154">
        <f>MGMT_FEE*'Monthly CF'!HU17</f>
        <v>0</v>
      </c>
      <c r="HT23" s="154">
        <f>MGMT_FEE*'Monthly CF'!HV17</f>
        <v>0</v>
      </c>
      <c r="HU23" s="154">
        <f>MGMT_FEE*'Monthly CF'!HW17</f>
        <v>0</v>
      </c>
      <c r="HV23" s="154">
        <f>MGMT_FEE*'Monthly CF'!HX17</f>
        <v>0</v>
      </c>
      <c r="HW23" s="154">
        <f>MGMT_FEE*'Monthly CF'!HY17</f>
        <v>0</v>
      </c>
      <c r="HX23" s="154">
        <f>MGMT_FEE*'Monthly CF'!HZ17</f>
        <v>0</v>
      </c>
      <c r="HY23" s="154">
        <f>MGMT_FEE*'Monthly CF'!IA17</f>
        <v>0</v>
      </c>
      <c r="HZ23" s="154">
        <f>MGMT_FEE*'Monthly CF'!IB17</f>
        <v>0</v>
      </c>
      <c r="IA23" s="154">
        <f>MGMT_FEE*'Monthly CF'!IC17</f>
        <v>0</v>
      </c>
      <c r="IB23" s="154">
        <f>MGMT_FEE*'Monthly CF'!ID17</f>
        <v>0</v>
      </c>
      <c r="IC23" s="154">
        <f>MGMT_FEE*'Monthly CF'!IE17</f>
        <v>0</v>
      </c>
      <c r="ID23" s="154">
        <f>MGMT_FEE*'Monthly CF'!IF17</f>
        <v>0</v>
      </c>
      <c r="IE23" s="154">
        <f>MGMT_FEE*'Monthly CF'!IG17</f>
        <v>0</v>
      </c>
      <c r="IF23" s="154">
        <f>MGMT_FEE*'Monthly CF'!IH17</f>
        <v>0</v>
      </c>
      <c r="IG23" s="154">
        <f>MGMT_FEE*'Monthly CF'!II17</f>
        <v>0</v>
      </c>
      <c r="IH23" s="154">
        <f>MGMT_FEE*'Monthly CF'!IJ17</f>
        <v>0</v>
      </c>
      <c r="II23" s="154">
        <f>MGMT_FEE*'Monthly CF'!IK17</f>
        <v>0</v>
      </c>
      <c r="IJ23" s="154">
        <f>MGMT_FEE*'Monthly CF'!IL17</f>
        <v>0</v>
      </c>
      <c r="IK23" s="154">
        <f>MGMT_FEE*'Monthly CF'!IM17</f>
        <v>0</v>
      </c>
      <c r="IL23" s="154">
        <f>MGMT_FEE*'Monthly CF'!IN17</f>
        <v>0</v>
      </c>
      <c r="IM23" s="154">
        <f>MGMT_FEE*'Monthly CF'!IO17</f>
        <v>0</v>
      </c>
      <c r="IN23" s="154">
        <f>MGMT_FEE*'Monthly CF'!IP17</f>
        <v>0</v>
      </c>
      <c r="IO23" s="154">
        <f>MGMT_FEE*'Monthly CF'!IQ17</f>
        <v>0</v>
      </c>
      <c r="IP23" s="154">
        <f>MGMT_FEE*'Monthly CF'!IR17</f>
        <v>0</v>
      </c>
      <c r="IQ23" s="154">
        <f>MGMT_FEE*'Monthly CF'!IS17</f>
        <v>0</v>
      </c>
      <c r="IR23" s="154">
        <f>MGMT_FEE*'Monthly CF'!IT17</f>
        <v>0</v>
      </c>
      <c r="IS23" s="154">
        <f>MGMT_FEE*'Monthly CF'!IU17</f>
        <v>0</v>
      </c>
      <c r="IT23" s="154">
        <f>MGMT_FEE*'Monthly CF'!IV17</f>
        <v>0</v>
      </c>
      <c r="IU23" s="154">
        <f>MGMT_FEE*'Monthly CF'!IW17</f>
        <v>0</v>
      </c>
      <c r="IV23" s="154">
        <f>MGMT_FEE*'Monthly CF'!IX17</f>
        <v>0</v>
      </c>
      <c r="IW23" s="154">
        <f>MGMT_FEE*'Monthly CF'!IY17</f>
        <v>0</v>
      </c>
      <c r="IX23" s="154">
        <f>MGMT_FEE*'Monthly CF'!IZ17</f>
        <v>0</v>
      </c>
      <c r="IY23" s="154">
        <f>MGMT_FEE*'Monthly CF'!JA17</f>
        <v>0</v>
      </c>
      <c r="IZ23" s="154">
        <f>MGMT_FEE*'Monthly CF'!JB17</f>
        <v>0</v>
      </c>
      <c r="JA23" s="154">
        <f>MGMT_FEE*'Monthly CF'!JC17</f>
        <v>0</v>
      </c>
      <c r="JB23" s="154">
        <f>MGMT_FEE*'Monthly CF'!JD17</f>
        <v>0</v>
      </c>
      <c r="JC23" s="154">
        <f>MGMT_FEE*'Monthly CF'!JE17</f>
        <v>0</v>
      </c>
      <c r="JD23" s="154">
        <f>MGMT_FEE*'Monthly CF'!JF17</f>
        <v>0</v>
      </c>
      <c r="JE23" s="154">
        <f>MGMT_FEE*'Monthly CF'!JG17</f>
        <v>0</v>
      </c>
      <c r="JF23" s="154">
        <f>MGMT_FEE*'Monthly CF'!JH17</f>
        <v>0</v>
      </c>
      <c r="JG23" s="154">
        <f>MGMT_FEE*'Monthly CF'!JI17</f>
        <v>0</v>
      </c>
      <c r="JH23" s="154">
        <f>MGMT_FEE*'Monthly CF'!JJ17</f>
        <v>0</v>
      </c>
      <c r="JI23" s="154">
        <f>MGMT_FEE*'Monthly CF'!JK17</f>
        <v>0</v>
      </c>
      <c r="JJ23" s="154">
        <f>MGMT_FEE*'Monthly CF'!JL17</f>
        <v>0</v>
      </c>
      <c r="JK23" s="154">
        <f>MGMT_FEE*'Monthly CF'!JM17</f>
        <v>0</v>
      </c>
      <c r="JL23" s="154">
        <f>MGMT_FEE*'Monthly CF'!JN17</f>
        <v>0</v>
      </c>
      <c r="JM23" s="154">
        <f>MGMT_FEE*'Monthly CF'!JO17</f>
        <v>0</v>
      </c>
      <c r="JN23" s="154">
        <f>MGMT_FEE*'Monthly CF'!JP17</f>
        <v>0</v>
      </c>
      <c r="JO23" s="154">
        <f>MGMT_FEE*'Monthly CF'!JQ17</f>
        <v>0</v>
      </c>
      <c r="JP23" s="154">
        <f>MGMT_FEE*'Monthly CF'!JR17</f>
        <v>0</v>
      </c>
      <c r="JQ23" s="154">
        <f>MGMT_FEE*'Monthly CF'!JS17</f>
        <v>0</v>
      </c>
      <c r="JR23" s="154">
        <f>MGMT_FEE*'Monthly CF'!JT17</f>
        <v>0</v>
      </c>
      <c r="JS23" s="154">
        <f>MGMT_FEE*'Monthly CF'!JU17</f>
        <v>0</v>
      </c>
      <c r="JT23" s="154">
        <f>MGMT_FEE*'Monthly CF'!JV17</f>
        <v>0</v>
      </c>
      <c r="JU23" s="154">
        <f>MGMT_FEE*'Monthly CF'!JW17</f>
        <v>0</v>
      </c>
      <c r="JV23" s="154">
        <f>MGMT_FEE*'Monthly CF'!JX17</f>
        <v>0</v>
      </c>
      <c r="JW23" s="154">
        <f>MGMT_FEE*'Monthly CF'!JY17</f>
        <v>0</v>
      </c>
      <c r="JX23" s="154">
        <f>MGMT_FEE*'Monthly CF'!JZ17</f>
        <v>0</v>
      </c>
      <c r="JY23" s="154">
        <f>MGMT_FEE*'Monthly CF'!KA17</f>
        <v>0</v>
      </c>
      <c r="JZ23" s="154">
        <f>MGMT_FEE*'Monthly CF'!KB17</f>
        <v>0</v>
      </c>
      <c r="KA23" s="154">
        <f>MGMT_FEE*'Monthly CF'!KC17</f>
        <v>0</v>
      </c>
      <c r="KB23" s="154">
        <f>MGMT_FEE*'Monthly CF'!KD17</f>
        <v>0</v>
      </c>
      <c r="KC23" s="154">
        <f>MGMT_FEE*'Monthly CF'!KE17</f>
        <v>0</v>
      </c>
      <c r="KD23" s="154">
        <f>MGMT_FEE*'Monthly CF'!KF17</f>
        <v>0</v>
      </c>
      <c r="KE23" s="154">
        <f>MGMT_FEE*'Monthly CF'!KG17</f>
        <v>0</v>
      </c>
      <c r="KF23" s="154">
        <f>MGMT_FEE*'Monthly CF'!KH17</f>
        <v>0</v>
      </c>
      <c r="KG23" s="154">
        <f>MGMT_FEE*'Monthly CF'!KI17</f>
        <v>0</v>
      </c>
      <c r="KH23" s="154">
        <f>MGMT_FEE*'Monthly CF'!KJ17</f>
        <v>0</v>
      </c>
      <c r="KI23" s="154">
        <f>MGMT_FEE*'Monthly CF'!KK17</f>
        <v>0</v>
      </c>
      <c r="KJ23" s="154">
        <f>MGMT_FEE*'Monthly CF'!KL17</f>
        <v>0</v>
      </c>
      <c r="KK23" s="154">
        <f>MGMT_FEE*'Monthly CF'!KM17</f>
        <v>0</v>
      </c>
      <c r="KL23" s="154">
        <f>MGMT_FEE*'Monthly CF'!KN17</f>
        <v>0</v>
      </c>
      <c r="KM23" s="154">
        <f>MGMT_FEE*'Monthly CF'!KO17</f>
        <v>0</v>
      </c>
      <c r="KN23" s="154">
        <f>MGMT_FEE*'Monthly CF'!KP17</f>
        <v>0</v>
      </c>
      <c r="KO23" s="154">
        <f>MGMT_FEE*'Monthly CF'!KQ17</f>
        <v>0</v>
      </c>
      <c r="KP23" s="154">
        <f>MGMT_FEE*'Monthly CF'!KR17</f>
        <v>0</v>
      </c>
      <c r="KQ23" s="154">
        <f>MGMT_FEE*'Monthly CF'!KS17</f>
        <v>0</v>
      </c>
      <c r="KR23" s="154">
        <f>MGMT_FEE*'Monthly CF'!KT17</f>
        <v>0</v>
      </c>
      <c r="KS23" s="154">
        <f>MGMT_FEE*'Monthly CF'!KU17</f>
        <v>0</v>
      </c>
      <c r="KT23" s="154">
        <f>MGMT_FEE*'Monthly CF'!KV17</f>
        <v>0</v>
      </c>
      <c r="KU23" s="154">
        <f>MGMT_FEE*'Monthly CF'!KW17</f>
        <v>0</v>
      </c>
      <c r="KV23" s="154">
        <f>MGMT_FEE*'Monthly CF'!KX17</f>
        <v>0</v>
      </c>
      <c r="KW23" s="154">
        <f>MGMT_FEE*'Monthly CF'!KY17</f>
        <v>0</v>
      </c>
      <c r="KX23" s="154">
        <f>MGMT_FEE*'Monthly CF'!KZ17</f>
        <v>0</v>
      </c>
      <c r="KY23" s="154">
        <f>MGMT_FEE*'Monthly CF'!LA17</f>
        <v>0</v>
      </c>
      <c r="KZ23" s="154">
        <f>MGMT_FEE*'Monthly CF'!LB17</f>
        <v>0</v>
      </c>
      <c r="LA23" s="154">
        <f>MGMT_FEE*'Monthly CF'!LC17</f>
        <v>0</v>
      </c>
      <c r="LB23" s="154">
        <f>MGMT_FEE*'Monthly CF'!LD17</f>
        <v>0</v>
      </c>
      <c r="LC23" s="154">
        <f>MGMT_FEE*'Monthly CF'!LE17</f>
        <v>0</v>
      </c>
      <c r="LD23" s="154">
        <f>MGMT_FEE*'Monthly CF'!LF17</f>
        <v>0</v>
      </c>
      <c r="LE23" s="154">
        <f>MGMT_FEE*'Monthly CF'!LG17</f>
        <v>0</v>
      </c>
      <c r="LF23" s="154">
        <f>MGMT_FEE*'Monthly CF'!LH17</f>
        <v>0</v>
      </c>
      <c r="LG23" s="154">
        <f>MGMT_FEE*'Monthly CF'!LI17</f>
        <v>0</v>
      </c>
      <c r="LH23" s="154">
        <f>MGMT_FEE*'Monthly CF'!LJ17</f>
        <v>0</v>
      </c>
      <c r="LI23" s="154">
        <f>MGMT_FEE*'Monthly CF'!LK17</f>
        <v>0</v>
      </c>
      <c r="LJ23" s="154">
        <f>MGMT_FEE*'Monthly CF'!LL17</f>
        <v>0</v>
      </c>
      <c r="LK23" s="154">
        <f>MGMT_FEE*'Monthly CF'!LM17</f>
        <v>0</v>
      </c>
      <c r="LL23" s="154">
        <f>MGMT_FEE*'Monthly CF'!LN17</f>
        <v>0</v>
      </c>
      <c r="LM23" s="154">
        <f>MGMT_FEE*'Monthly CF'!LO17</f>
        <v>0</v>
      </c>
      <c r="LN23" s="154">
        <f>MGMT_FEE*'Monthly CF'!LP17</f>
        <v>0</v>
      </c>
      <c r="LO23" s="154">
        <f>MGMT_FEE*'Monthly CF'!LQ17</f>
        <v>0</v>
      </c>
      <c r="LP23" s="154">
        <f>MGMT_FEE*'Monthly CF'!LR17</f>
        <v>0</v>
      </c>
      <c r="LQ23" s="154">
        <f>MGMT_FEE*'Monthly CF'!LS17</f>
        <v>0</v>
      </c>
      <c r="LR23" s="154">
        <f>MGMT_FEE*'Monthly CF'!LT17</f>
        <v>0</v>
      </c>
      <c r="LS23" s="154">
        <f>MGMT_FEE*'Monthly CF'!LU17</f>
        <v>0</v>
      </c>
      <c r="LT23" s="154">
        <f>MGMT_FEE*'Monthly CF'!LV17</f>
        <v>0</v>
      </c>
      <c r="LU23" s="154">
        <f>MGMT_FEE*'Monthly CF'!LW17</f>
        <v>0</v>
      </c>
      <c r="LV23" s="154">
        <f>MGMT_FEE*'Monthly CF'!LX17</f>
        <v>0</v>
      </c>
      <c r="LW23" s="154">
        <f>MGMT_FEE*'Monthly CF'!LY17</f>
        <v>0</v>
      </c>
      <c r="LX23" s="154">
        <f>MGMT_FEE*'Monthly CF'!LZ17</f>
        <v>0</v>
      </c>
      <c r="LY23" s="154">
        <f>MGMT_FEE*'Monthly CF'!MA17</f>
        <v>0</v>
      </c>
      <c r="LZ23" s="154">
        <f>MGMT_FEE*'Monthly CF'!MB17</f>
        <v>0</v>
      </c>
      <c r="MA23" s="154">
        <f>MGMT_FEE*'Monthly CF'!MC17</f>
        <v>0</v>
      </c>
      <c r="MB23" s="154">
        <f>MGMT_FEE*'Monthly CF'!MD17</f>
        <v>0</v>
      </c>
      <c r="MC23" s="154">
        <f>MGMT_FEE*'Monthly CF'!ME17</f>
        <v>0</v>
      </c>
      <c r="MD23" s="154">
        <f>MGMT_FEE*'Monthly CF'!MF17</f>
        <v>0</v>
      </c>
      <c r="ME23" s="154">
        <f>MGMT_FEE*'Monthly CF'!MG17</f>
        <v>0</v>
      </c>
      <c r="MF23" s="154">
        <f>MGMT_FEE*'Monthly CF'!MH17</f>
        <v>0</v>
      </c>
      <c r="MG23" s="154">
        <f>MGMT_FEE*'Monthly CF'!MI17</f>
        <v>0</v>
      </c>
      <c r="MH23" s="154">
        <f>MGMT_FEE*'Monthly CF'!MJ17</f>
        <v>0</v>
      </c>
      <c r="MI23" s="154">
        <f>MGMT_FEE*'Monthly CF'!MK17</f>
        <v>0</v>
      </c>
      <c r="MJ23" s="154">
        <f>MGMT_FEE*'Monthly CF'!ML17</f>
        <v>0</v>
      </c>
      <c r="MK23" s="154">
        <f>MGMT_FEE*'Monthly CF'!MM17</f>
        <v>0</v>
      </c>
      <c r="ML23" s="154">
        <f>MGMT_FEE*'Monthly CF'!MN17</f>
        <v>0</v>
      </c>
      <c r="MM23" s="154">
        <f>MGMT_FEE*'Monthly CF'!MO17</f>
        <v>0</v>
      </c>
      <c r="MN23" s="154">
        <f>MGMT_FEE*'Monthly CF'!MP17</f>
        <v>0</v>
      </c>
      <c r="MO23" s="154">
        <f>MGMT_FEE*'Monthly CF'!MQ17</f>
        <v>0</v>
      </c>
      <c r="MP23" s="154">
        <f>MGMT_FEE*'Monthly CF'!MR17</f>
        <v>0</v>
      </c>
      <c r="MQ23" s="154">
        <f>MGMT_FEE*'Monthly CF'!MS17</f>
        <v>0</v>
      </c>
      <c r="MR23" s="154">
        <f>MGMT_FEE*'Monthly CF'!MT17</f>
        <v>0</v>
      </c>
      <c r="MS23" s="154">
        <f>MGMT_FEE*'Monthly CF'!MU17</f>
        <v>0</v>
      </c>
      <c r="MT23" s="154">
        <f>MGMT_FEE*'Monthly CF'!MV17</f>
        <v>0</v>
      </c>
      <c r="MU23" s="154">
        <f>MGMT_FEE*'Monthly CF'!MW17</f>
        <v>0</v>
      </c>
      <c r="MV23" s="154">
        <f>MGMT_FEE*'Monthly CF'!MX17</f>
        <v>0</v>
      </c>
      <c r="MW23" s="154">
        <f>MGMT_FEE*'Monthly CF'!MY17</f>
        <v>0</v>
      </c>
      <c r="MX23" s="154">
        <f>MGMT_FEE*'Monthly CF'!MZ17</f>
        <v>0</v>
      </c>
      <c r="MY23" s="154">
        <f>MGMT_FEE*'Monthly CF'!NA17</f>
        <v>0</v>
      </c>
      <c r="MZ23" s="154">
        <f>MGMT_FEE*'Monthly CF'!NB17</f>
        <v>0</v>
      </c>
      <c r="NA23" s="154">
        <f>MGMT_FEE*'Monthly CF'!NC17</f>
        <v>0</v>
      </c>
      <c r="NB23" s="154">
        <f>MGMT_FEE*'Monthly CF'!ND17</f>
        <v>0</v>
      </c>
      <c r="NC23" s="154">
        <f>MGMT_FEE*'Monthly CF'!NE17</f>
        <v>0</v>
      </c>
      <c r="ND23" s="154">
        <f>MGMT_FEE*'Monthly CF'!NF17</f>
        <v>0</v>
      </c>
      <c r="NE23" s="154">
        <f>MGMT_FEE*'Monthly CF'!NG17</f>
        <v>0</v>
      </c>
      <c r="NF23" s="154">
        <f>MGMT_FEE*'Monthly CF'!NH17</f>
        <v>0</v>
      </c>
      <c r="NG23" s="154">
        <f>MGMT_FEE*'Monthly CF'!NI17</f>
        <v>0</v>
      </c>
      <c r="NH23" s="154">
        <f>MGMT_FEE*'Monthly CF'!NJ17</f>
        <v>0</v>
      </c>
      <c r="NI23" s="157">
        <f>MGMT_FEE*'Monthly CF'!NK17</f>
        <v>0</v>
      </c>
    </row>
    <row r="24" spans="1:373" x14ac:dyDescent="0.25">
      <c r="A24" s="42" t="s">
        <v>105</v>
      </c>
      <c r="B24" s="193">
        <f>G7/12</f>
        <v>416.66666666666669</v>
      </c>
      <c r="C24" s="194">
        <f>B24*(1+$F$10)^(1/12)</f>
        <v>417.69427907179323</v>
      </c>
      <c r="D24" s="194">
        <f t="shared" si="17"/>
        <v>418.72442584633217</v>
      </c>
      <c r="E24" s="194">
        <f t="shared" si="17"/>
        <v>419.75711324072222</v>
      </c>
      <c r="F24" s="194">
        <f t="shared" si="17"/>
        <v>420.79234752081726</v>
      </c>
      <c r="G24" s="194">
        <f t="shared" si="17"/>
        <v>421.83013496792455</v>
      </c>
      <c r="H24" s="194">
        <f t="shared" si="17"/>
        <v>422.87048187884272</v>
      </c>
      <c r="I24" s="194">
        <f t="shared" si="17"/>
        <v>423.91339456590003</v>
      </c>
      <c r="J24" s="194">
        <f t="shared" si="17"/>
        <v>424.95887935699255</v>
      </c>
      <c r="K24" s="194">
        <f t="shared" si="17"/>
        <v>426.00694259562277</v>
      </c>
      <c r="L24" s="194">
        <f t="shared" si="17"/>
        <v>427.05759064093786</v>
      </c>
      <c r="M24" s="194">
        <f t="shared" si="17"/>
        <v>428.11082986776847</v>
      </c>
      <c r="N24" s="194">
        <f t="shared" si="17"/>
        <v>429.1666666666672</v>
      </c>
      <c r="O24" s="194">
        <f t="shared" si="17"/>
        <v>430.22510744394754</v>
      </c>
      <c r="P24" s="194">
        <f t="shared" si="17"/>
        <v>431.28615862172268</v>
      </c>
      <c r="Q24" s="194">
        <f t="shared" si="17"/>
        <v>432.34982663794443</v>
      </c>
      <c r="R24" s="194">
        <f t="shared" si="17"/>
        <v>433.41611794644234</v>
      </c>
      <c r="S24" s="194">
        <f t="shared" si="17"/>
        <v>434.48503901696284</v>
      </c>
      <c r="T24" s="194">
        <f t="shared" si="17"/>
        <v>435.55659633520855</v>
      </c>
      <c r="U24" s="194">
        <f t="shared" si="17"/>
        <v>436.63079640287754</v>
      </c>
      <c r="V24" s="194">
        <f t="shared" si="17"/>
        <v>437.70764573770282</v>
      </c>
      <c r="W24" s="194">
        <f t="shared" si="17"/>
        <v>438.78715087349195</v>
      </c>
      <c r="X24" s="194">
        <f t="shared" si="17"/>
        <v>439.86931836016652</v>
      </c>
      <c r="Y24" s="194">
        <f t="shared" si="17"/>
        <v>440.95415476380202</v>
      </c>
      <c r="Z24" s="194">
        <f t="shared" si="17"/>
        <v>442.04166666666771</v>
      </c>
      <c r="AA24" s="194">
        <f t="shared" si="17"/>
        <v>443.13186066726644</v>
      </c>
      <c r="AB24" s="194">
        <f t="shared" si="17"/>
        <v>444.22474338037483</v>
      </c>
      <c r="AC24" s="194">
        <f t="shared" si="17"/>
        <v>445.32032143708324</v>
      </c>
      <c r="AD24" s="194">
        <f t="shared" si="17"/>
        <v>446.41860148483607</v>
      </c>
      <c r="AE24" s="194">
        <f t="shared" si="17"/>
        <v>447.5195901874722</v>
      </c>
      <c r="AF24" s="194">
        <f t="shared" si="17"/>
        <v>448.62329422526528</v>
      </c>
      <c r="AG24" s="194">
        <f t="shared" si="17"/>
        <v>449.72972029496435</v>
      </c>
      <c r="AH24" s="194">
        <f t="shared" si="17"/>
        <v>450.83887510983442</v>
      </c>
      <c r="AI24" s="194">
        <f t="shared" si="17"/>
        <v>451.95076539969722</v>
      </c>
      <c r="AJ24" s="194">
        <f t="shared" si="17"/>
        <v>453.06539791097202</v>
      </c>
      <c r="AK24" s="194">
        <f t="shared" si="17"/>
        <v>454.18277940671658</v>
      </c>
      <c r="AL24" s="194">
        <f t="shared" si="17"/>
        <v>455.30291666666824</v>
      </c>
      <c r="AM24" s="194">
        <f t="shared" si="17"/>
        <v>456.42581648728492</v>
      </c>
      <c r="AN24" s="194">
        <f t="shared" si="17"/>
        <v>457.55148568178652</v>
      </c>
      <c r="AO24" s="194">
        <f t="shared" si="17"/>
        <v>458.67993108019613</v>
      </c>
      <c r="AP24" s="194">
        <f t="shared" si="17"/>
        <v>459.81115952938154</v>
      </c>
      <c r="AQ24" s="194">
        <f t="shared" si="17"/>
        <v>460.94517789309674</v>
      </c>
      <c r="AR24" s="194">
        <f t="shared" si="17"/>
        <v>462.08199305202362</v>
      </c>
      <c r="AS24" s="194">
        <f t="shared" si="17"/>
        <v>463.22161190381365</v>
      </c>
      <c r="AT24" s="194">
        <f t="shared" si="17"/>
        <v>464.36404136312984</v>
      </c>
      <c r="AU24" s="194">
        <f t="shared" si="17"/>
        <v>465.5092883616885</v>
      </c>
      <c r="AV24" s="194">
        <f t="shared" si="17"/>
        <v>466.65735984830155</v>
      </c>
      <c r="AW24" s="194">
        <f t="shared" si="17"/>
        <v>467.80826278891846</v>
      </c>
      <c r="AX24" s="194">
        <f t="shared" si="17"/>
        <v>468.96200416666869</v>
      </c>
      <c r="AY24" s="194">
        <f t="shared" si="17"/>
        <v>470.11859098190388</v>
      </c>
      <c r="AZ24" s="194">
        <f t="shared" si="17"/>
        <v>471.27803025224057</v>
      </c>
      <c r="BA24" s="194">
        <f t="shared" si="17"/>
        <v>472.44032901260249</v>
      </c>
      <c r="BB24" s="194">
        <f t="shared" si="17"/>
        <v>473.60549431526346</v>
      </c>
      <c r="BC24" s="194">
        <f t="shared" si="17"/>
        <v>474.77353322989012</v>
      </c>
      <c r="BD24" s="194">
        <f t="shared" si="17"/>
        <v>475.94445284358483</v>
      </c>
      <c r="BE24" s="194">
        <f t="shared" si="17"/>
        <v>477.11826026092859</v>
      </c>
      <c r="BF24" s="194">
        <f t="shared" si="17"/>
        <v>478.29496260402425</v>
      </c>
      <c r="BG24" s="194">
        <f t="shared" si="17"/>
        <v>479.47456701253969</v>
      </c>
      <c r="BH24" s="194">
        <f t="shared" si="17"/>
        <v>480.6570806437511</v>
      </c>
      <c r="BI24" s="194">
        <f t="shared" si="17"/>
        <v>481.84251067258651</v>
      </c>
      <c r="BJ24" s="194">
        <f t="shared" si="17"/>
        <v>483.03086429166922</v>
      </c>
      <c r="BK24" s="194">
        <f t="shared" si="17"/>
        <v>484.22214871136151</v>
      </c>
      <c r="BL24" s="194">
        <f t="shared" si="17"/>
        <v>485.41637115980831</v>
      </c>
      <c r="BM24" s="194">
        <f t="shared" si="17"/>
        <v>486.61353888298106</v>
      </c>
      <c r="BN24" s="194">
        <f t="shared" si="17"/>
        <v>487.8136591447219</v>
      </c>
      <c r="BO24" s="194">
        <f t="shared" si="17"/>
        <v>489.01673922678737</v>
      </c>
      <c r="BP24" s="194">
        <f t="shared" si="18"/>
        <v>490.2227864288929</v>
      </c>
      <c r="BQ24" s="194">
        <f t="shared" si="18"/>
        <v>491.43180806875699</v>
      </c>
      <c r="BR24" s="194">
        <f t="shared" si="18"/>
        <v>492.64381148214551</v>
      </c>
      <c r="BS24" s="194">
        <f t="shared" si="18"/>
        <v>493.85880402291639</v>
      </c>
      <c r="BT24" s="194">
        <f t="shared" si="18"/>
        <v>495.07679306306414</v>
      </c>
      <c r="BU24" s="194">
        <f t="shared" si="18"/>
        <v>496.2977859927646</v>
      </c>
      <c r="BV24" s="194">
        <f t="shared" si="18"/>
        <v>497.5217902204198</v>
      </c>
      <c r="BW24" s="194">
        <f t="shared" si="18"/>
        <v>498.74881317270285</v>
      </c>
      <c r="BX24" s="194">
        <f t="shared" si="18"/>
        <v>499.978862294603</v>
      </c>
      <c r="BY24" s="194">
        <f t="shared" si="18"/>
        <v>501.21194504947096</v>
      </c>
      <c r="BZ24" s="194">
        <f t="shared" si="18"/>
        <v>502.44806891906399</v>
      </c>
      <c r="CA24" s="194">
        <f t="shared" si="18"/>
        <v>503.68724140359143</v>
      </c>
      <c r="CB24" s="194">
        <f t="shared" si="18"/>
        <v>504.92947002176015</v>
      </c>
      <c r="CC24" s="194">
        <f t="shared" si="18"/>
        <v>506.17476231082014</v>
      </c>
      <c r="CD24" s="194">
        <f t="shared" si="18"/>
        <v>507.42312582661032</v>
      </c>
      <c r="CE24" s="194">
        <f t="shared" si="18"/>
        <v>508.67456814360435</v>
      </c>
      <c r="CF24" s="194">
        <f t="shared" si="18"/>
        <v>509.92909685495653</v>
      </c>
      <c r="CG24" s="194">
        <f t="shared" si="18"/>
        <v>511.18671957254804</v>
      </c>
      <c r="CH24" s="194">
        <f t="shared" si="18"/>
        <v>512.44744392703285</v>
      </c>
      <c r="CI24" s="194">
        <f t="shared" si="18"/>
        <v>513.71127756788439</v>
      </c>
      <c r="CJ24" s="194">
        <f t="shared" si="18"/>
        <v>514.9782281634416</v>
      </c>
      <c r="CK24" s="194">
        <f t="shared" si="18"/>
        <v>516.24830340095559</v>
      </c>
      <c r="CL24" s="194">
        <f t="shared" si="18"/>
        <v>517.52151098663649</v>
      </c>
      <c r="CM24" s="194">
        <f t="shared" si="18"/>
        <v>518.79785864569976</v>
      </c>
      <c r="CN24" s="194">
        <f t="shared" si="18"/>
        <v>520.07735412241357</v>
      </c>
      <c r="CO24" s="194">
        <f t="shared" si="18"/>
        <v>521.36000518014532</v>
      </c>
      <c r="CP24" s="194">
        <f t="shared" si="18"/>
        <v>522.64581960140924</v>
      </c>
      <c r="CQ24" s="194">
        <f t="shared" si="18"/>
        <v>523.93480518791307</v>
      </c>
      <c r="CR24" s="194">
        <f t="shared" si="18"/>
        <v>525.22696976060581</v>
      </c>
      <c r="CS24" s="194">
        <f t="shared" si="18"/>
        <v>526.52232115972504</v>
      </c>
      <c r="CT24" s="194">
        <f t="shared" si="18"/>
        <v>527.82086724484441</v>
      </c>
      <c r="CU24" s="194">
        <f t="shared" si="18"/>
        <v>529.12261589492152</v>
      </c>
      <c r="CV24" s="194">
        <f t="shared" si="18"/>
        <v>530.42757500834546</v>
      </c>
      <c r="CW24" s="194">
        <f t="shared" si="18"/>
        <v>531.73575250298484</v>
      </c>
      <c r="CX24" s="194">
        <f t="shared" si="18"/>
        <v>533.04715631623606</v>
      </c>
      <c r="CY24" s="194">
        <f t="shared" si="18"/>
        <v>534.36179440507124</v>
      </c>
      <c r="CZ24" s="194">
        <f t="shared" si="18"/>
        <v>535.67967474608645</v>
      </c>
      <c r="DA24" s="194">
        <f t="shared" si="18"/>
        <v>537.00080533555024</v>
      </c>
      <c r="DB24" s="194">
        <f t="shared" si="18"/>
        <v>538.32519418945208</v>
      </c>
      <c r="DC24" s="194">
        <f t="shared" si="18"/>
        <v>539.652849343551</v>
      </c>
      <c r="DD24" s="194">
        <f t="shared" si="18"/>
        <v>540.9837788534245</v>
      </c>
      <c r="DE24" s="194">
        <f t="shared" si="18"/>
        <v>542.3179907945173</v>
      </c>
      <c r="DF24" s="194">
        <f t="shared" si="18"/>
        <v>543.65549326219025</v>
      </c>
      <c r="DG24" s="194">
        <f t="shared" si="18"/>
        <v>544.99629437176964</v>
      </c>
      <c r="DH24" s="194">
        <f t="shared" si="18"/>
        <v>546.34040225859621</v>
      </c>
      <c r="DI24" s="194">
        <f t="shared" si="18"/>
        <v>547.68782507807487</v>
      </c>
      <c r="DJ24" s="194">
        <f t="shared" si="18"/>
        <v>549.03857100572372</v>
      </c>
      <c r="DK24" s="194">
        <f t="shared" si="18"/>
        <v>550.39264823722397</v>
      </c>
      <c r="DL24" s="194">
        <f t="shared" si="18"/>
        <v>551.7500649884696</v>
      </c>
      <c r="DM24" s="194">
        <f t="shared" si="18"/>
        <v>553.11082949561728</v>
      </c>
      <c r="DN24" s="194">
        <f t="shared" si="18"/>
        <v>554.47495001513619</v>
      </c>
      <c r="DO24" s="194">
        <f t="shared" si="18"/>
        <v>555.84243482385807</v>
      </c>
      <c r="DP24" s="194">
        <f t="shared" si="18"/>
        <v>557.21329221902784</v>
      </c>
      <c r="DQ24" s="194">
        <f t="shared" si="18"/>
        <v>558.58753051835345</v>
      </c>
      <c r="DR24" s="194">
        <f t="shared" si="18"/>
        <v>559.96515806005664</v>
      </c>
      <c r="DS24" s="194">
        <f t="shared" si="18"/>
        <v>561.34618320292338</v>
      </c>
      <c r="DT24" s="194">
        <f t="shared" si="18"/>
        <v>562.73061432635484</v>
      </c>
      <c r="DU24" s="194">
        <f t="shared" si="18"/>
        <v>564.11845983041781</v>
      </c>
      <c r="DV24" s="194">
        <f t="shared" si="18"/>
        <v>565.50972813589613</v>
      </c>
      <c r="DW24" s="194">
        <f t="shared" si="18"/>
        <v>566.90442768434139</v>
      </c>
      <c r="DX24" s="194">
        <f t="shared" si="18"/>
        <v>568.30256693812441</v>
      </c>
      <c r="DY24" s="194">
        <f t="shared" si="18"/>
        <v>569.70415438048656</v>
      </c>
      <c r="DZ24" s="194">
        <f t="shared" si="18"/>
        <v>571.10919851559095</v>
      </c>
      <c r="EA24" s="194">
        <f t="shared" si="18"/>
        <v>572.51770786857458</v>
      </c>
      <c r="EB24" s="194">
        <f t="shared" si="19"/>
        <v>573.92969098559945</v>
      </c>
      <c r="EC24" s="194">
        <f t="shared" si="19"/>
        <v>575.34515643390478</v>
      </c>
      <c r="ED24" s="194">
        <f t="shared" si="19"/>
        <v>576.76411280185903</v>
      </c>
      <c r="EE24" s="194">
        <f t="shared" si="19"/>
        <v>578.18656869901179</v>
      </c>
      <c r="EF24" s="194">
        <f t="shared" si="19"/>
        <v>579.61253275614615</v>
      </c>
      <c r="EG24" s="194">
        <f t="shared" si="19"/>
        <v>581.04201362533104</v>
      </c>
      <c r="EH24" s="194">
        <f t="shared" si="19"/>
        <v>582.47501997997369</v>
      </c>
      <c r="EI24" s="194">
        <f t="shared" si="19"/>
        <v>583.91156051487224</v>
      </c>
      <c r="EJ24" s="194">
        <f t="shared" si="19"/>
        <v>585.35164394626872</v>
      </c>
      <c r="EK24" s="194">
        <f t="shared" si="19"/>
        <v>586.7952790119017</v>
      </c>
      <c r="EL24" s="194">
        <f t="shared" si="19"/>
        <v>588.24247447105927</v>
      </c>
      <c r="EM24" s="194">
        <f t="shared" si="19"/>
        <v>589.69323910463231</v>
      </c>
      <c r="EN24" s="194">
        <f t="shared" si="19"/>
        <v>591.14758171516792</v>
      </c>
      <c r="EO24" s="194">
        <f t="shared" si="19"/>
        <v>592.60551112692247</v>
      </c>
      <c r="EP24" s="194">
        <f t="shared" si="19"/>
        <v>594.06703618591541</v>
      </c>
      <c r="EQ24" s="194">
        <f t="shared" si="19"/>
        <v>595.53216575998283</v>
      </c>
      <c r="ER24" s="194">
        <f t="shared" si="19"/>
        <v>597.00090873883119</v>
      </c>
      <c r="ES24" s="194">
        <f t="shared" si="19"/>
        <v>598.47327403409156</v>
      </c>
      <c r="ET24" s="194">
        <f t="shared" si="19"/>
        <v>599.94927057937343</v>
      </c>
      <c r="EU24" s="194">
        <f t="shared" si="19"/>
        <v>601.42890733031902</v>
      </c>
      <c r="EV24" s="194">
        <f t="shared" si="19"/>
        <v>602.91219326465739</v>
      </c>
      <c r="EW24" s="194">
        <f t="shared" si="19"/>
        <v>604.39913738225937</v>
      </c>
      <c r="EX24" s="194">
        <f t="shared" si="19"/>
        <v>605.88974870519166</v>
      </c>
      <c r="EY24" s="194">
        <f t="shared" si="19"/>
        <v>607.384036277772</v>
      </c>
      <c r="EZ24" s="194">
        <f t="shared" si="19"/>
        <v>608.88200916662367</v>
      </c>
      <c r="FA24" s="194">
        <f t="shared" si="19"/>
        <v>610.38367646073084</v>
      </c>
      <c r="FB24" s="194">
        <f t="shared" si="19"/>
        <v>611.8890472714935</v>
      </c>
      <c r="FC24" s="194">
        <f t="shared" si="19"/>
        <v>613.39813073278287</v>
      </c>
      <c r="FD24" s="194">
        <f t="shared" si="19"/>
        <v>614.91093600099668</v>
      </c>
      <c r="FE24" s="194">
        <f t="shared" si="19"/>
        <v>616.42747225511494</v>
      </c>
      <c r="FF24" s="194">
        <f t="shared" si="19"/>
        <v>617.9477486967553</v>
      </c>
      <c r="FG24" s="194">
        <f t="shared" si="19"/>
        <v>619.47177455022927</v>
      </c>
      <c r="FH24" s="194">
        <f t="shared" si="19"/>
        <v>620.99955906259777</v>
      </c>
      <c r="FI24" s="194">
        <f t="shared" si="19"/>
        <v>622.53111150372774</v>
      </c>
      <c r="FJ24" s="194">
        <f t="shared" si="19"/>
        <v>624.066441166348</v>
      </c>
      <c r="FK24" s="194">
        <f t="shared" si="19"/>
        <v>625.6055573661057</v>
      </c>
      <c r="FL24" s="194">
        <f t="shared" si="19"/>
        <v>627.14846944162298</v>
      </c>
      <c r="FM24" s="194">
        <f t="shared" si="19"/>
        <v>628.69518675455333</v>
      </c>
      <c r="FN24" s="194">
        <f t="shared" si="19"/>
        <v>630.24571868963892</v>
      </c>
      <c r="FO24" s="194">
        <f t="shared" si="19"/>
        <v>631.80007465476695</v>
      </c>
      <c r="FP24" s="194">
        <f t="shared" si="19"/>
        <v>633.35826408102719</v>
      </c>
      <c r="FQ24" s="194">
        <f t="shared" si="19"/>
        <v>634.92029642276896</v>
      </c>
      <c r="FR24" s="194">
        <f t="shared" si="19"/>
        <v>636.48618115765851</v>
      </c>
      <c r="FS24" s="194">
        <f t="shared" si="19"/>
        <v>638.05592778673667</v>
      </c>
      <c r="FT24" s="194">
        <f t="shared" si="19"/>
        <v>639.62954583447629</v>
      </c>
      <c r="FU24" s="194">
        <f t="shared" si="19"/>
        <v>641.20704484884016</v>
      </c>
      <c r="FV24" s="194">
        <f t="shared" si="19"/>
        <v>642.78843440133903</v>
      </c>
      <c r="FW24" s="194">
        <f t="shared" si="19"/>
        <v>644.3737240870895</v>
      </c>
      <c r="FX24" s="194">
        <f t="shared" si="19"/>
        <v>645.96292352487228</v>
      </c>
      <c r="FY24" s="194">
        <f t="shared" si="19"/>
        <v>647.55604235719056</v>
      </c>
      <c r="FZ24" s="194">
        <f t="shared" si="19"/>
        <v>649.15309025032866</v>
      </c>
      <c r="GA24" s="194">
        <f t="shared" si="19"/>
        <v>650.75407689441056</v>
      </c>
      <c r="GB24" s="194">
        <f t="shared" si="19"/>
        <v>652.35901200345859</v>
      </c>
      <c r="GC24" s="194">
        <f t="shared" si="19"/>
        <v>653.96790531545264</v>
      </c>
      <c r="GD24" s="194">
        <f t="shared" si="19"/>
        <v>655.58076659238895</v>
      </c>
      <c r="GE24" s="194">
        <f t="shared" si="19"/>
        <v>657.19760562033946</v>
      </c>
      <c r="GF24" s="194">
        <f t="shared" si="19"/>
        <v>658.81843220951123</v>
      </c>
      <c r="GG24" s="194">
        <f t="shared" si="19"/>
        <v>660.44325619430606</v>
      </c>
      <c r="GH24" s="194">
        <f t="shared" si="19"/>
        <v>662.07208743337992</v>
      </c>
      <c r="GI24" s="194">
        <f t="shared" si="19"/>
        <v>663.70493580970287</v>
      </c>
      <c r="GJ24" s="194">
        <f t="shared" si="19"/>
        <v>665.3418112306191</v>
      </c>
      <c r="GK24" s="194">
        <f t="shared" si="19"/>
        <v>666.98272362790692</v>
      </c>
      <c r="GL24" s="194">
        <f t="shared" si="19"/>
        <v>668.62768295783917</v>
      </c>
      <c r="GM24" s="194">
        <f t="shared" si="19"/>
        <v>670.27669920124356</v>
      </c>
      <c r="GN24" s="194">
        <f t="shared" si="20"/>
        <v>671.92978236356305</v>
      </c>
      <c r="GO24" s="194">
        <f t="shared" si="20"/>
        <v>673.5869424749169</v>
      </c>
      <c r="GP24" s="194">
        <f t="shared" si="20"/>
        <v>675.24818959016125</v>
      </c>
      <c r="GQ24" s="194">
        <f t="shared" si="20"/>
        <v>676.9135337889503</v>
      </c>
      <c r="GR24" s="194">
        <f t="shared" si="20"/>
        <v>678.58298517579726</v>
      </c>
      <c r="GS24" s="194">
        <f t="shared" si="20"/>
        <v>680.25655388013593</v>
      </c>
      <c r="GT24" s="194">
        <f t="shared" si="20"/>
        <v>681.93425005638198</v>
      </c>
      <c r="GU24" s="194">
        <f t="shared" si="20"/>
        <v>683.61608388399463</v>
      </c>
      <c r="GV24" s="194">
        <f t="shared" si="20"/>
        <v>685.30206556753831</v>
      </c>
      <c r="GW24" s="194">
        <f t="shared" si="20"/>
        <v>686.99220533674486</v>
      </c>
      <c r="GX24" s="194">
        <f t="shared" si="20"/>
        <v>688.68651344657508</v>
      </c>
      <c r="GY24" s="194">
        <f t="shared" si="20"/>
        <v>690.38500017728154</v>
      </c>
      <c r="GZ24" s="194">
        <f t="shared" si="20"/>
        <v>692.0876758344707</v>
      </c>
      <c r="HA24" s="194">
        <f t="shared" si="20"/>
        <v>693.79455074916518</v>
      </c>
      <c r="HB24" s="194">
        <f t="shared" si="20"/>
        <v>695.50563527786687</v>
      </c>
      <c r="HC24" s="194">
        <f t="shared" si="20"/>
        <v>697.22093980261957</v>
      </c>
      <c r="HD24" s="194">
        <f t="shared" si="20"/>
        <v>698.94047473107196</v>
      </c>
      <c r="HE24" s="194">
        <f t="shared" si="20"/>
        <v>700.66425049654083</v>
      </c>
      <c r="HF24" s="194">
        <f t="shared" si="20"/>
        <v>702.39227755807428</v>
      </c>
      <c r="HG24" s="194">
        <f t="shared" si="20"/>
        <v>704.12456640051528</v>
      </c>
      <c r="HH24" s="194">
        <f t="shared" si="20"/>
        <v>705.8611275345653</v>
      </c>
      <c r="HI24" s="194">
        <f t="shared" si="20"/>
        <v>707.60197149684802</v>
      </c>
      <c r="HJ24" s="194">
        <f t="shared" si="20"/>
        <v>709.34710884997321</v>
      </c>
      <c r="HK24" s="194">
        <f t="shared" si="20"/>
        <v>711.09655018260094</v>
      </c>
      <c r="HL24" s="194">
        <f t="shared" si="20"/>
        <v>712.85030610950571</v>
      </c>
      <c r="HM24" s="194">
        <f t="shared" si="20"/>
        <v>714.60838727164105</v>
      </c>
      <c r="HN24" s="194">
        <f t="shared" si="20"/>
        <v>716.37080433620383</v>
      </c>
      <c r="HO24" s="194">
        <f t="shared" si="20"/>
        <v>718.13756799669909</v>
      </c>
      <c r="HP24" s="194">
        <f t="shared" si="20"/>
        <v>719.90868897300504</v>
      </c>
      <c r="HQ24" s="194">
        <f t="shared" si="20"/>
        <v>721.68417801143789</v>
      </c>
      <c r="HR24" s="194">
        <f t="shared" si="20"/>
        <v>723.46404588481732</v>
      </c>
      <c r="HS24" s="194">
        <f t="shared" si="20"/>
        <v>725.24830339253162</v>
      </c>
      <c r="HT24" s="194">
        <f t="shared" si="20"/>
        <v>727.03696136060319</v>
      </c>
      <c r="HU24" s="194">
        <f t="shared" si="20"/>
        <v>728.83003064175432</v>
      </c>
      <c r="HV24" s="194">
        <f t="shared" si="20"/>
        <v>730.6275221154732</v>
      </c>
      <c r="HW24" s="194">
        <f t="shared" si="20"/>
        <v>732.42944668807968</v>
      </c>
      <c r="HX24" s="194">
        <f t="shared" si="20"/>
        <v>734.23581529279159</v>
      </c>
      <c r="HY24" s="194">
        <f t="shared" si="20"/>
        <v>736.04663888979098</v>
      </c>
      <c r="HZ24" s="194">
        <f t="shared" si="20"/>
        <v>737.86192846629058</v>
      </c>
      <c r="IA24" s="194">
        <f t="shared" si="20"/>
        <v>739.68169503660067</v>
      </c>
      <c r="IB24" s="194">
        <f t="shared" si="20"/>
        <v>741.50594964219579</v>
      </c>
      <c r="IC24" s="194">
        <f t="shared" si="20"/>
        <v>743.33470335178163</v>
      </c>
      <c r="ID24" s="194">
        <f t="shared" si="20"/>
        <v>745.16796726136249</v>
      </c>
      <c r="IE24" s="194">
        <f t="shared" si="20"/>
        <v>747.00575249430813</v>
      </c>
      <c r="IF24" s="194">
        <f t="shared" si="20"/>
        <v>748.84807020142182</v>
      </c>
      <c r="IG24" s="194">
        <f t="shared" si="20"/>
        <v>750.69493156100748</v>
      </c>
      <c r="IH24" s="194">
        <f t="shared" si="20"/>
        <v>752.54634777893796</v>
      </c>
      <c r="II24" s="194">
        <f t="shared" si="20"/>
        <v>754.40233008872269</v>
      </c>
      <c r="IJ24" s="194">
        <f t="shared" si="20"/>
        <v>756.26288975157593</v>
      </c>
      <c r="IK24" s="194">
        <f t="shared" si="20"/>
        <v>758.12803805648525</v>
      </c>
      <c r="IL24" s="194">
        <f t="shared" si="20"/>
        <v>759.99778632027983</v>
      </c>
      <c r="IM24" s="194">
        <f t="shared" si="20"/>
        <v>761.87214588769928</v>
      </c>
      <c r="IN24" s="194">
        <f t="shared" si="20"/>
        <v>763.75112813146222</v>
      </c>
      <c r="IO24" s="194">
        <f t="shared" si="20"/>
        <v>765.63474445233567</v>
      </c>
      <c r="IP24" s="194">
        <f t="shared" si="20"/>
        <v>767.52300627920397</v>
      </c>
      <c r="IQ24" s="194">
        <f t="shared" si="20"/>
        <v>769.41592506913798</v>
      </c>
      <c r="IR24" s="194">
        <f t="shared" si="20"/>
        <v>771.31351230746509</v>
      </c>
      <c r="IS24" s="194">
        <f t="shared" si="20"/>
        <v>773.21577950783842</v>
      </c>
      <c r="IT24" s="194">
        <f t="shared" si="20"/>
        <v>775.12273821230679</v>
      </c>
      <c r="IU24" s="194">
        <f t="shared" si="20"/>
        <v>777.03439999138504</v>
      </c>
      <c r="IV24" s="194">
        <f t="shared" si="20"/>
        <v>778.9507764441239</v>
      </c>
      <c r="IW24" s="194">
        <f t="shared" si="20"/>
        <v>780.87187919818052</v>
      </c>
      <c r="IX24" s="194">
        <f t="shared" si="20"/>
        <v>782.797719909889</v>
      </c>
      <c r="IY24" s="194">
        <f t="shared" si="20"/>
        <v>784.72831026433096</v>
      </c>
      <c r="IZ24" s="194">
        <f t="shared" si="21"/>
        <v>786.66366197540685</v>
      </c>
      <c r="JA24" s="194">
        <f t="shared" si="21"/>
        <v>788.60378678590655</v>
      </c>
      <c r="JB24" s="194">
        <f t="shared" si="21"/>
        <v>790.54869646758084</v>
      </c>
      <c r="JC24" s="194">
        <f t="shared" si="21"/>
        <v>792.49840282121295</v>
      </c>
      <c r="JD24" s="194">
        <f t="shared" si="21"/>
        <v>794.45291767668982</v>
      </c>
      <c r="JE24" s="194">
        <f t="shared" si="21"/>
        <v>796.41225289307431</v>
      </c>
      <c r="JF24" s="194">
        <f t="shared" si="21"/>
        <v>798.3764203586768</v>
      </c>
      <c r="JG24" s="194">
        <f t="shared" si="21"/>
        <v>800.34543199112738</v>
      </c>
      <c r="JH24" s="194">
        <f t="shared" si="21"/>
        <v>802.31929973744843</v>
      </c>
      <c r="JI24" s="194">
        <f t="shared" si="21"/>
        <v>804.29803557412674</v>
      </c>
      <c r="JJ24" s="194">
        <f t="shared" si="21"/>
        <v>806.28165150718644</v>
      </c>
      <c r="JK24" s="194">
        <f t="shared" si="21"/>
        <v>808.27015957226172</v>
      </c>
      <c r="JL24" s="194">
        <f t="shared" si="21"/>
        <v>810.26357183466985</v>
      </c>
      <c r="JM24" s="194">
        <f t="shared" si="21"/>
        <v>812.26190038948448</v>
      </c>
      <c r="JN24" s="194">
        <f t="shared" si="21"/>
        <v>814.265157361609</v>
      </c>
      <c r="JO24" s="194">
        <f t="shared" si="21"/>
        <v>816.27335490585006</v>
      </c>
      <c r="JP24" s="194">
        <f t="shared" si="21"/>
        <v>818.28650520699125</v>
      </c>
      <c r="JQ24" s="194">
        <f t="shared" si="21"/>
        <v>820.30462047986725</v>
      </c>
      <c r="JR24" s="194">
        <f t="shared" si="21"/>
        <v>822.32771296943781</v>
      </c>
      <c r="JS24" s="194">
        <f t="shared" si="21"/>
        <v>824.35579495086199</v>
      </c>
      <c r="JT24" s="194">
        <f t="shared" si="21"/>
        <v>826.38887872957264</v>
      </c>
      <c r="JU24" s="194">
        <f t="shared" si="21"/>
        <v>828.4269766413513</v>
      </c>
      <c r="JV24" s="194">
        <f t="shared" si="21"/>
        <v>830.47010105240281</v>
      </c>
      <c r="JW24" s="194">
        <f t="shared" si="21"/>
        <v>832.5182643594303</v>
      </c>
      <c r="JX24" s="194">
        <f t="shared" si="21"/>
        <v>834.57147898971073</v>
      </c>
      <c r="JY24" s="194">
        <f t="shared" si="21"/>
        <v>836.62975740116985</v>
      </c>
      <c r="JZ24" s="194">
        <f t="shared" si="21"/>
        <v>838.69311208245813</v>
      </c>
      <c r="KA24" s="194">
        <f t="shared" si="21"/>
        <v>840.76155555302637</v>
      </c>
      <c r="KB24" s="194">
        <f t="shared" si="21"/>
        <v>842.83510036320183</v>
      </c>
      <c r="KC24" s="194">
        <f t="shared" si="21"/>
        <v>844.91375909426415</v>
      </c>
      <c r="KD24" s="194">
        <f t="shared" si="21"/>
        <v>846.99754435852185</v>
      </c>
      <c r="KE24" s="194">
        <f t="shared" si="21"/>
        <v>849.08646879938874</v>
      </c>
      <c r="KF24" s="194">
        <f t="shared" si="21"/>
        <v>851.18054509146077</v>
      </c>
      <c r="KG24" s="194">
        <f t="shared" si="21"/>
        <v>853.27978594059277</v>
      </c>
      <c r="KH24" s="194">
        <f t="shared" si="21"/>
        <v>855.38420408397587</v>
      </c>
      <c r="KI24" s="194">
        <f t="shared" si="21"/>
        <v>857.49381229021424</v>
      </c>
      <c r="KJ24" s="194">
        <f t="shared" si="21"/>
        <v>859.60862335940305</v>
      </c>
      <c r="KK24" s="194">
        <f t="shared" si="21"/>
        <v>861.72865012320597</v>
      </c>
      <c r="KL24" s="194">
        <f t="shared" si="21"/>
        <v>863.85390544493293</v>
      </c>
      <c r="KM24" s="194">
        <f t="shared" si="21"/>
        <v>865.98440221961823</v>
      </c>
      <c r="KN24" s="194">
        <f t="shared" si="21"/>
        <v>868.120153374099</v>
      </c>
      <c r="KO24" s="194">
        <f t="shared" si="21"/>
        <v>870.26117186709314</v>
      </c>
      <c r="KP24" s="194">
        <f t="shared" si="21"/>
        <v>872.40747068927851</v>
      </c>
      <c r="KQ24" s="194">
        <f t="shared" si="21"/>
        <v>874.55906286337142</v>
      </c>
      <c r="KR24" s="194">
        <f t="shared" si="21"/>
        <v>876.71596144420562</v>
      </c>
      <c r="KS24" s="194">
        <f t="shared" si="21"/>
        <v>878.87817951881163</v>
      </c>
      <c r="KT24" s="194">
        <f t="shared" si="21"/>
        <v>881.04573020649616</v>
      </c>
      <c r="KU24" s="194">
        <f t="shared" si="21"/>
        <v>883.21862665892172</v>
      </c>
      <c r="KV24" s="194">
        <f t="shared" si="21"/>
        <v>885.39688206018616</v>
      </c>
      <c r="KW24" s="194">
        <f t="shared" si="21"/>
        <v>887.58050962690311</v>
      </c>
      <c r="KX24" s="194">
        <f t="shared" si="21"/>
        <v>889.76952260828182</v>
      </c>
      <c r="KY24" s="194">
        <f t="shared" si="21"/>
        <v>891.96393428620775</v>
      </c>
      <c r="KZ24" s="194">
        <f t="shared" si="21"/>
        <v>894.16375797532294</v>
      </c>
      <c r="LA24" s="194">
        <f t="shared" si="21"/>
        <v>896.36900702310697</v>
      </c>
      <c r="LB24" s="194">
        <f t="shared" si="21"/>
        <v>898.57969480995791</v>
      </c>
      <c r="LC24" s="194">
        <f t="shared" si="21"/>
        <v>900.79583474927358</v>
      </c>
      <c r="LD24" s="194">
        <f t="shared" si="21"/>
        <v>903.01744028753274</v>
      </c>
      <c r="LE24" s="194">
        <f t="shared" si="21"/>
        <v>905.24452490437693</v>
      </c>
      <c r="LF24" s="194">
        <f t="shared" si="21"/>
        <v>907.47710211269202</v>
      </c>
      <c r="LG24" s="194">
        <f t="shared" si="21"/>
        <v>909.71518545869026</v>
      </c>
      <c r="LH24" s="194">
        <f t="shared" si="21"/>
        <v>911.95878852199269</v>
      </c>
      <c r="LI24" s="194">
        <f t="shared" si="21"/>
        <v>914.20792491571115</v>
      </c>
      <c r="LJ24" s="194">
        <f t="shared" si="21"/>
        <v>916.46260828653124</v>
      </c>
      <c r="LK24" s="194">
        <f t="shared" si="21"/>
        <v>918.72285231479486</v>
      </c>
      <c r="LL24" s="194">
        <f t="shared" si="22"/>
        <v>920.98867071458346</v>
      </c>
      <c r="LM24" s="194">
        <f t="shared" si="22"/>
        <v>923.26007723380098</v>
      </c>
      <c r="LN24" s="194">
        <f t="shared" si="22"/>
        <v>925.53708565425745</v>
      </c>
      <c r="LO24" s="194">
        <f t="shared" si="22"/>
        <v>927.81970979175264</v>
      </c>
      <c r="LP24" s="194">
        <f t="shared" si="22"/>
        <v>930.10796349615964</v>
      </c>
      <c r="LQ24" s="194">
        <f t="shared" si="22"/>
        <v>932.4018606515092</v>
      </c>
      <c r="LR24" s="194">
        <f t="shared" si="22"/>
        <v>934.70141517607374</v>
      </c>
      <c r="LS24" s="194">
        <f t="shared" si="22"/>
        <v>937.00664102245196</v>
      </c>
      <c r="LT24" s="194">
        <f t="shared" si="22"/>
        <v>939.3175521776534</v>
      </c>
      <c r="LU24" s="194">
        <f t="shared" si="22"/>
        <v>941.63416266318347</v>
      </c>
      <c r="LV24" s="194">
        <f t="shared" si="22"/>
        <v>943.95648653512819</v>
      </c>
      <c r="LW24" s="194">
        <f t="shared" si="22"/>
        <v>946.28453788423974</v>
      </c>
      <c r="LX24" s="194">
        <f t="shared" si="22"/>
        <v>948.61833083602198</v>
      </c>
      <c r="LY24" s="194">
        <f t="shared" si="22"/>
        <v>950.95787955081607</v>
      </c>
      <c r="LZ24" s="194">
        <f t="shared" si="22"/>
        <v>953.30319822388628</v>
      </c>
      <c r="MA24" s="194">
        <f t="shared" si="22"/>
        <v>955.65430108550629</v>
      </c>
      <c r="MB24" s="194">
        <f t="shared" si="22"/>
        <v>958.01120240104547</v>
      </c>
      <c r="MC24" s="194">
        <f t="shared" si="22"/>
        <v>960.37391647105551</v>
      </c>
      <c r="MD24" s="194">
        <f t="shared" si="22"/>
        <v>962.74245763135696</v>
      </c>
      <c r="ME24" s="194">
        <f t="shared" si="22"/>
        <v>965.1168402531265</v>
      </c>
      <c r="MF24" s="194">
        <f t="shared" si="22"/>
        <v>967.49707874298406</v>
      </c>
      <c r="MG24" s="194">
        <f t="shared" si="22"/>
        <v>969.88318754308</v>
      </c>
      <c r="MH24" s="194">
        <f t="shared" si="22"/>
        <v>972.27518113118299</v>
      </c>
      <c r="MI24" s="194">
        <f t="shared" si="22"/>
        <v>974.6730740207679</v>
      </c>
      <c r="MJ24" s="194">
        <f t="shared" si="22"/>
        <v>977.07688076110367</v>
      </c>
      <c r="MK24" s="194">
        <f t="shared" si="22"/>
        <v>979.48661593734153</v>
      </c>
      <c r="ML24" s="194">
        <f t="shared" si="22"/>
        <v>981.9022941706038</v>
      </c>
      <c r="MM24" s="194">
        <f t="shared" si="22"/>
        <v>984.32393011807244</v>
      </c>
      <c r="MN24" s="194">
        <f t="shared" si="22"/>
        <v>986.75153847307786</v>
      </c>
      <c r="MO24" s="194">
        <f t="shared" si="22"/>
        <v>989.18513396518813</v>
      </c>
      <c r="MP24" s="194">
        <f t="shared" si="22"/>
        <v>991.6247313602986</v>
      </c>
      <c r="MQ24" s="194">
        <f t="shared" si="22"/>
        <v>994.07034546072123</v>
      </c>
      <c r="MR24" s="194">
        <f t="shared" si="22"/>
        <v>996.52199110527454</v>
      </c>
      <c r="MS24" s="194">
        <f t="shared" si="22"/>
        <v>998.9796831693734</v>
      </c>
      <c r="MT24" s="194">
        <f t="shared" si="22"/>
        <v>1001.4434365651196</v>
      </c>
      <c r="MU24" s="194">
        <f t="shared" si="22"/>
        <v>1003.9132662413921</v>
      </c>
      <c r="MV24" s="194">
        <f t="shared" si="22"/>
        <v>1006.3891871839379</v>
      </c>
      <c r="MW24" s="194">
        <f t="shared" si="22"/>
        <v>1008.8712144154629</v>
      </c>
      <c r="MX24" s="194">
        <f t="shared" si="22"/>
        <v>1011.359362995723</v>
      </c>
      <c r="MY24" s="194">
        <f t="shared" si="22"/>
        <v>1013.8536480216156</v>
      </c>
      <c r="MZ24" s="194">
        <f t="shared" si="22"/>
        <v>1016.3540846272712</v>
      </c>
      <c r="NA24" s="194">
        <f t="shared" si="22"/>
        <v>1018.8606879841448</v>
      </c>
      <c r="NB24" s="194">
        <f t="shared" si="22"/>
        <v>1021.3734733011086</v>
      </c>
      <c r="NC24" s="194">
        <f t="shared" si="22"/>
        <v>1023.892455824544</v>
      </c>
      <c r="ND24" s="194">
        <f t="shared" si="22"/>
        <v>1026.4176508384339</v>
      </c>
      <c r="NE24" s="194">
        <f t="shared" si="22"/>
        <v>1028.9490736644557</v>
      </c>
      <c r="NF24" s="194">
        <f t="shared" si="22"/>
        <v>1031.4867396620741</v>
      </c>
      <c r="NG24" s="194">
        <f t="shared" si="22"/>
        <v>1034.0306642286348</v>
      </c>
      <c r="NH24" s="194">
        <f t="shared" si="22"/>
        <v>1036.580862799457</v>
      </c>
      <c r="NI24" s="195">
        <f t="shared" si="22"/>
        <v>1039.1373508479278</v>
      </c>
    </row>
  </sheetData>
  <sheetProtection algorithmName="SHA-512" hashValue="apahT6OCku9mxlbEowW3QcY2/q2UB1Cx2ZW8WYrbIGLvz8H+VjIk0ejui4dMXfo/g9beHdndFoF0qQgNUr+Khw==" saltValue="mNe+21xEBHLPuqkEa3e6BQ==" spinCount="100000" sheet="1" objects="1" scenarios="1"/>
  <dataValidations count="1">
    <dataValidation type="list" allowBlank="1" showInputMessage="1" showErrorMessage="1" sqref="B16" xr:uid="{E05D82B8-7B63-4A32-883A-DC464D9F7594}">
      <formula1>$I$13:$I$14</formula1>
    </dataValidation>
  </dataValidation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6554D-6EEB-4199-AF2C-3B26BB9555F4}">
  <dimension ref="A1:EE210"/>
  <sheetViews>
    <sheetView showGridLines="0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E42" sqref="E42"/>
    </sheetView>
  </sheetViews>
  <sheetFormatPr defaultColWidth="8.85546875" defaultRowHeight="13.5" x14ac:dyDescent="0.25"/>
  <cols>
    <col min="1" max="1" width="12.140625" style="8" bestFit="1" customWidth="1"/>
    <col min="2" max="2" width="35.5703125" style="8" bestFit="1" customWidth="1"/>
    <col min="3" max="3" width="12.85546875" style="8" bestFit="1" customWidth="1"/>
    <col min="4" max="11" width="12.28515625" style="8" bestFit="1" customWidth="1"/>
    <col min="12" max="14" width="13.7109375" style="8" bestFit="1" customWidth="1"/>
    <col min="15" max="23" width="12.28515625" style="8" bestFit="1" customWidth="1"/>
    <col min="24" max="26" width="13.7109375" style="8" bestFit="1" customWidth="1"/>
    <col min="27" max="35" width="12.28515625" style="8" bestFit="1" customWidth="1"/>
    <col min="36" max="38" width="13.7109375" style="8" bestFit="1" customWidth="1"/>
    <col min="39" max="47" width="12.28515625" style="8" bestFit="1" customWidth="1"/>
    <col min="48" max="50" width="13.7109375" style="8" bestFit="1" customWidth="1"/>
    <col min="51" max="59" width="12.28515625" style="8" bestFit="1" customWidth="1"/>
    <col min="60" max="62" width="13.7109375" style="8" bestFit="1" customWidth="1"/>
    <col min="63" max="71" width="12.28515625" style="8" bestFit="1" customWidth="1"/>
    <col min="72" max="74" width="13.7109375" style="8" bestFit="1" customWidth="1"/>
    <col min="75" max="83" width="12.28515625" style="8" bestFit="1" customWidth="1"/>
    <col min="84" max="86" width="13.7109375" style="8" bestFit="1" customWidth="1"/>
    <col min="87" max="95" width="12.28515625" style="8" bestFit="1" customWidth="1"/>
    <col min="96" max="98" width="13.7109375" style="8" bestFit="1" customWidth="1"/>
    <col min="99" max="107" width="12.28515625" style="8" bestFit="1" customWidth="1"/>
    <col min="108" max="110" width="13.7109375" style="8" bestFit="1" customWidth="1"/>
    <col min="111" max="119" width="12.28515625" style="8" bestFit="1" customWidth="1"/>
    <col min="120" max="122" width="13.7109375" style="8" bestFit="1" customWidth="1"/>
    <col min="123" max="123" width="13.5703125" style="8" bestFit="1" customWidth="1"/>
    <col min="124" max="131" width="12.28515625" style="8" bestFit="1" customWidth="1"/>
    <col min="132" max="134" width="13.7109375" style="8" bestFit="1" customWidth="1"/>
    <col min="135" max="135" width="12.28515625" style="8" bestFit="1" customWidth="1"/>
    <col min="136" max="16384" width="8.85546875" style="8"/>
  </cols>
  <sheetData>
    <row r="1" spans="1:135" x14ac:dyDescent="0.25">
      <c r="B1" s="135" t="s">
        <v>133</v>
      </c>
      <c r="C1" s="134">
        <v>0</v>
      </c>
      <c r="D1" s="134">
        <f>ROUNDUP(D3/12,0)</f>
        <v>1</v>
      </c>
      <c r="E1" s="134">
        <f t="shared" ref="E1:BP1" si="0">ROUNDUP(E3/12,0)</f>
        <v>1</v>
      </c>
      <c r="F1" s="134">
        <f t="shared" si="0"/>
        <v>1</v>
      </c>
      <c r="G1" s="134">
        <f t="shared" si="0"/>
        <v>1</v>
      </c>
      <c r="H1" s="134">
        <f t="shared" si="0"/>
        <v>1</v>
      </c>
      <c r="I1" s="134">
        <f t="shared" si="0"/>
        <v>1</v>
      </c>
      <c r="J1" s="134">
        <f t="shared" si="0"/>
        <v>1</v>
      </c>
      <c r="K1" s="134">
        <f t="shared" si="0"/>
        <v>1</v>
      </c>
      <c r="L1" s="134">
        <f t="shared" si="0"/>
        <v>1</v>
      </c>
      <c r="M1" s="134">
        <f t="shared" si="0"/>
        <v>1</v>
      </c>
      <c r="N1" s="134">
        <f t="shared" si="0"/>
        <v>1</v>
      </c>
      <c r="O1" s="134">
        <f t="shared" si="0"/>
        <v>1</v>
      </c>
      <c r="P1" s="134">
        <f t="shared" si="0"/>
        <v>2</v>
      </c>
      <c r="Q1" s="134">
        <f t="shared" si="0"/>
        <v>2</v>
      </c>
      <c r="R1" s="134">
        <f t="shared" si="0"/>
        <v>2</v>
      </c>
      <c r="S1" s="134">
        <f t="shared" si="0"/>
        <v>2</v>
      </c>
      <c r="T1" s="134">
        <f t="shared" si="0"/>
        <v>2</v>
      </c>
      <c r="U1" s="134">
        <f t="shared" si="0"/>
        <v>2</v>
      </c>
      <c r="V1" s="134">
        <f t="shared" si="0"/>
        <v>2</v>
      </c>
      <c r="W1" s="134">
        <f t="shared" si="0"/>
        <v>2</v>
      </c>
      <c r="X1" s="134">
        <f t="shared" si="0"/>
        <v>2</v>
      </c>
      <c r="Y1" s="134">
        <f t="shared" si="0"/>
        <v>2</v>
      </c>
      <c r="Z1" s="134">
        <f t="shared" si="0"/>
        <v>2</v>
      </c>
      <c r="AA1" s="134">
        <f t="shared" si="0"/>
        <v>2</v>
      </c>
      <c r="AB1" s="134">
        <f t="shared" si="0"/>
        <v>3</v>
      </c>
      <c r="AC1" s="134">
        <f t="shared" si="0"/>
        <v>3</v>
      </c>
      <c r="AD1" s="134">
        <f t="shared" si="0"/>
        <v>3</v>
      </c>
      <c r="AE1" s="134">
        <f t="shared" si="0"/>
        <v>3</v>
      </c>
      <c r="AF1" s="134">
        <f t="shared" si="0"/>
        <v>3</v>
      </c>
      <c r="AG1" s="134">
        <f t="shared" si="0"/>
        <v>3</v>
      </c>
      <c r="AH1" s="134">
        <f t="shared" si="0"/>
        <v>3</v>
      </c>
      <c r="AI1" s="134">
        <f t="shared" si="0"/>
        <v>3</v>
      </c>
      <c r="AJ1" s="134">
        <f t="shared" si="0"/>
        <v>3</v>
      </c>
      <c r="AK1" s="134">
        <f t="shared" si="0"/>
        <v>3</v>
      </c>
      <c r="AL1" s="134">
        <f t="shared" si="0"/>
        <v>3</v>
      </c>
      <c r="AM1" s="134">
        <f t="shared" si="0"/>
        <v>3</v>
      </c>
      <c r="AN1" s="134">
        <f t="shared" si="0"/>
        <v>4</v>
      </c>
      <c r="AO1" s="134">
        <f t="shared" si="0"/>
        <v>4</v>
      </c>
      <c r="AP1" s="134">
        <f t="shared" si="0"/>
        <v>4</v>
      </c>
      <c r="AQ1" s="134">
        <f t="shared" si="0"/>
        <v>4</v>
      </c>
      <c r="AR1" s="134">
        <f t="shared" si="0"/>
        <v>4</v>
      </c>
      <c r="AS1" s="134">
        <f t="shared" si="0"/>
        <v>4</v>
      </c>
      <c r="AT1" s="134">
        <f t="shared" si="0"/>
        <v>4</v>
      </c>
      <c r="AU1" s="134">
        <f t="shared" si="0"/>
        <v>4</v>
      </c>
      <c r="AV1" s="134">
        <f t="shared" si="0"/>
        <v>4</v>
      </c>
      <c r="AW1" s="134">
        <f t="shared" si="0"/>
        <v>4</v>
      </c>
      <c r="AX1" s="134">
        <f t="shared" si="0"/>
        <v>4</v>
      </c>
      <c r="AY1" s="134">
        <f t="shared" si="0"/>
        <v>4</v>
      </c>
      <c r="AZ1" s="134">
        <f t="shared" si="0"/>
        <v>5</v>
      </c>
      <c r="BA1" s="134">
        <f t="shared" si="0"/>
        <v>5</v>
      </c>
      <c r="BB1" s="134">
        <f t="shared" si="0"/>
        <v>5</v>
      </c>
      <c r="BC1" s="134">
        <f t="shared" si="0"/>
        <v>5</v>
      </c>
      <c r="BD1" s="134">
        <f t="shared" si="0"/>
        <v>5</v>
      </c>
      <c r="BE1" s="134">
        <f t="shared" si="0"/>
        <v>5</v>
      </c>
      <c r="BF1" s="134">
        <f t="shared" si="0"/>
        <v>5</v>
      </c>
      <c r="BG1" s="134">
        <f t="shared" si="0"/>
        <v>5</v>
      </c>
      <c r="BH1" s="134">
        <f t="shared" si="0"/>
        <v>5</v>
      </c>
      <c r="BI1" s="134">
        <f t="shared" si="0"/>
        <v>5</v>
      </c>
      <c r="BJ1" s="134">
        <f t="shared" si="0"/>
        <v>5</v>
      </c>
      <c r="BK1" s="134">
        <f t="shared" si="0"/>
        <v>5</v>
      </c>
      <c r="BL1" s="134">
        <f t="shared" si="0"/>
        <v>6</v>
      </c>
      <c r="BM1" s="134">
        <f t="shared" si="0"/>
        <v>6</v>
      </c>
      <c r="BN1" s="134">
        <f t="shared" si="0"/>
        <v>6</v>
      </c>
      <c r="BO1" s="134">
        <f t="shared" si="0"/>
        <v>6</v>
      </c>
      <c r="BP1" s="134">
        <f t="shared" si="0"/>
        <v>6</v>
      </c>
      <c r="BQ1" s="134">
        <f t="shared" ref="BQ1:EB1" si="1">ROUNDUP(BQ3/12,0)</f>
        <v>6</v>
      </c>
      <c r="BR1" s="134">
        <f t="shared" si="1"/>
        <v>6</v>
      </c>
      <c r="BS1" s="134">
        <f t="shared" si="1"/>
        <v>6</v>
      </c>
      <c r="BT1" s="134">
        <f t="shared" si="1"/>
        <v>6</v>
      </c>
      <c r="BU1" s="134">
        <f t="shared" si="1"/>
        <v>6</v>
      </c>
      <c r="BV1" s="134">
        <f t="shared" si="1"/>
        <v>6</v>
      </c>
      <c r="BW1" s="134">
        <f t="shared" si="1"/>
        <v>6</v>
      </c>
      <c r="BX1" s="134">
        <f t="shared" si="1"/>
        <v>7</v>
      </c>
      <c r="BY1" s="134">
        <f t="shared" si="1"/>
        <v>7</v>
      </c>
      <c r="BZ1" s="134">
        <f t="shared" si="1"/>
        <v>7</v>
      </c>
      <c r="CA1" s="134">
        <f t="shared" si="1"/>
        <v>7</v>
      </c>
      <c r="CB1" s="134">
        <f t="shared" si="1"/>
        <v>7</v>
      </c>
      <c r="CC1" s="134">
        <f t="shared" si="1"/>
        <v>7</v>
      </c>
      <c r="CD1" s="134">
        <f t="shared" si="1"/>
        <v>7</v>
      </c>
      <c r="CE1" s="134">
        <f t="shared" si="1"/>
        <v>7</v>
      </c>
      <c r="CF1" s="134">
        <f t="shared" si="1"/>
        <v>7</v>
      </c>
      <c r="CG1" s="134">
        <f t="shared" si="1"/>
        <v>7</v>
      </c>
      <c r="CH1" s="134">
        <f t="shared" si="1"/>
        <v>7</v>
      </c>
      <c r="CI1" s="134">
        <f t="shared" si="1"/>
        <v>7</v>
      </c>
      <c r="CJ1" s="134">
        <f t="shared" si="1"/>
        <v>8</v>
      </c>
      <c r="CK1" s="134">
        <f t="shared" si="1"/>
        <v>8</v>
      </c>
      <c r="CL1" s="134">
        <f t="shared" si="1"/>
        <v>8</v>
      </c>
      <c r="CM1" s="134">
        <f t="shared" si="1"/>
        <v>8</v>
      </c>
      <c r="CN1" s="134">
        <f t="shared" si="1"/>
        <v>8</v>
      </c>
      <c r="CO1" s="134">
        <f t="shared" si="1"/>
        <v>8</v>
      </c>
      <c r="CP1" s="134">
        <f t="shared" si="1"/>
        <v>8</v>
      </c>
      <c r="CQ1" s="134">
        <f t="shared" si="1"/>
        <v>8</v>
      </c>
      <c r="CR1" s="134">
        <f t="shared" si="1"/>
        <v>8</v>
      </c>
      <c r="CS1" s="134">
        <f t="shared" si="1"/>
        <v>8</v>
      </c>
      <c r="CT1" s="134">
        <f t="shared" si="1"/>
        <v>8</v>
      </c>
      <c r="CU1" s="134">
        <f t="shared" si="1"/>
        <v>8</v>
      </c>
      <c r="CV1" s="134">
        <f t="shared" si="1"/>
        <v>9</v>
      </c>
      <c r="CW1" s="134">
        <f t="shared" si="1"/>
        <v>9</v>
      </c>
      <c r="CX1" s="134">
        <f t="shared" si="1"/>
        <v>9</v>
      </c>
      <c r="CY1" s="134">
        <f t="shared" si="1"/>
        <v>9</v>
      </c>
      <c r="CZ1" s="134">
        <f t="shared" si="1"/>
        <v>9</v>
      </c>
      <c r="DA1" s="134">
        <f t="shared" si="1"/>
        <v>9</v>
      </c>
      <c r="DB1" s="134">
        <f t="shared" si="1"/>
        <v>9</v>
      </c>
      <c r="DC1" s="134">
        <f t="shared" si="1"/>
        <v>9</v>
      </c>
      <c r="DD1" s="134">
        <f t="shared" si="1"/>
        <v>9</v>
      </c>
      <c r="DE1" s="134">
        <f t="shared" si="1"/>
        <v>9</v>
      </c>
      <c r="DF1" s="134">
        <f t="shared" si="1"/>
        <v>9</v>
      </c>
      <c r="DG1" s="134">
        <f t="shared" si="1"/>
        <v>9</v>
      </c>
      <c r="DH1" s="134">
        <f t="shared" si="1"/>
        <v>10</v>
      </c>
      <c r="DI1" s="134">
        <f t="shared" si="1"/>
        <v>10</v>
      </c>
      <c r="DJ1" s="134">
        <f t="shared" si="1"/>
        <v>10</v>
      </c>
      <c r="DK1" s="134">
        <f t="shared" si="1"/>
        <v>10</v>
      </c>
      <c r="DL1" s="134">
        <f t="shared" si="1"/>
        <v>10</v>
      </c>
      <c r="DM1" s="134">
        <f t="shared" si="1"/>
        <v>10</v>
      </c>
      <c r="DN1" s="134">
        <f t="shared" si="1"/>
        <v>10</v>
      </c>
      <c r="DO1" s="134">
        <f t="shared" si="1"/>
        <v>10</v>
      </c>
      <c r="DP1" s="134">
        <f t="shared" si="1"/>
        <v>10</v>
      </c>
      <c r="DQ1" s="134">
        <f t="shared" si="1"/>
        <v>10</v>
      </c>
      <c r="DR1" s="134">
        <f t="shared" si="1"/>
        <v>10</v>
      </c>
      <c r="DS1" s="134">
        <f t="shared" si="1"/>
        <v>10</v>
      </c>
      <c r="DT1" s="134">
        <f t="shared" si="1"/>
        <v>11</v>
      </c>
      <c r="DU1" s="134">
        <f t="shared" si="1"/>
        <v>11</v>
      </c>
      <c r="DV1" s="134">
        <f t="shared" si="1"/>
        <v>11</v>
      </c>
      <c r="DW1" s="134">
        <f t="shared" si="1"/>
        <v>11</v>
      </c>
      <c r="DX1" s="134">
        <f t="shared" si="1"/>
        <v>11</v>
      </c>
      <c r="DY1" s="134">
        <f t="shared" si="1"/>
        <v>11</v>
      </c>
      <c r="DZ1" s="134">
        <f t="shared" si="1"/>
        <v>11</v>
      </c>
      <c r="EA1" s="134">
        <f t="shared" si="1"/>
        <v>11</v>
      </c>
      <c r="EB1" s="134">
        <f t="shared" si="1"/>
        <v>11</v>
      </c>
      <c r="EC1" s="134">
        <f t="shared" ref="EC1:EE1" si="2">ROUNDUP(EC3/12,0)</f>
        <v>11</v>
      </c>
      <c r="ED1" s="134">
        <f t="shared" si="2"/>
        <v>11</v>
      </c>
      <c r="EE1" s="136">
        <f t="shared" si="2"/>
        <v>11</v>
      </c>
    </row>
    <row r="2" spans="1:135" x14ac:dyDescent="0.25">
      <c r="B2" s="139" t="s">
        <v>186</v>
      </c>
      <c r="C2" s="138">
        <v>0</v>
      </c>
      <c r="D2" s="138">
        <f>ROUNDUP(D3/3,0)</f>
        <v>1</v>
      </c>
      <c r="E2" s="138">
        <f t="shared" ref="E2:G2" si="3">ROUNDUP(E3/3,0)</f>
        <v>1</v>
      </c>
      <c r="F2" s="138">
        <f t="shared" si="3"/>
        <v>1</v>
      </c>
      <c r="G2" s="138">
        <f t="shared" si="3"/>
        <v>2</v>
      </c>
      <c r="H2" s="138">
        <f t="shared" ref="H2" si="4">ROUNDUP(H3/3,0)</f>
        <v>2</v>
      </c>
      <c r="I2" s="138">
        <f t="shared" ref="I2" si="5">ROUNDUP(I3/3,0)</f>
        <v>2</v>
      </c>
      <c r="J2" s="138">
        <f t="shared" ref="J2" si="6">ROUNDUP(J3/3,0)</f>
        <v>3</v>
      </c>
      <c r="K2" s="138">
        <f t="shared" ref="K2" si="7">ROUNDUP(K3/3,0)</f>
        <v>3</v>
      </c>
      <c r="L2" s="138">
        <f t="shared" ref="L2" si="8">ROUNDUP(L3/3,0)</f>
        <v>3</v>
      </c>
      <c r="M2" s="138">
        <f t="shared" ref="M2" si="9">ROUNDUP(M3/3,0)</f>
        <v>4</v>
      </c>
      <c r="N2" s="138">
        <f t="shared" ref="N2" si="10">ROUNDUP(N3/3,0)</f>
        <v>4</v>
      </c>
      <c r="O2" s="138">
        <f t="shared" ref="O2" si="11">ROUNDUP(O3/3,0)</f>
        <v>4</v>
      </c>
      <c r="P2" s="138">
        <f t="shared" ref="P2" si="12">ROUNDUP(P3/3,0)</f>
        <v>5</v>
      </c>
      <c r="Q2" s="138">
        <f t="shared" ref="Q2" si="13">ROUNDUP(Q3/3,0)</f>
        <v>5</v>
      </c>
      <c r="R2" s="138">
        <f t="shared" ref="R2" si="14">ROUNDUP(R3/3,0)</f>
        <v>5</v>
      </c>
      <c r="S2" s="138">
        <f t="shared" ref="S2" si="15">ROUNDUP(S3/3,0)</f>
        <v>6</v>
      </c>
      <c r="T2" s="138">
        <f t="shared" ref="T2" si="16">ROUNDUP(T3/3,0)</f>
        <v>6</v>
      </c>
      <c r="U2" s="138">
        <f t="shared" ref="U2" si="17">ROUNDUP(U3/3,0)</f>
        <v>6</v>
      </c>
      <c r="V2" s="138">
        <f t="shared" ref="V2" si="18">ROUNDUP(V3/3,0)</f>
        <v>7</v>
      </c>
      <c r="W2" s="138">
        <f t="shared" ref="W2" si="19">ROUNDUP(W3/3,0)</f>
        <v>7</v>
      </c>
      <c r="X2" s="138">
        <f t="shared" ref="X2" si="20">ROUNDUP(X3/3,0)</f>
        <v>7</v>
      </c>
      <c r="Y2" s="138">
        <f t="shared" ref="Y2" si="21">ROUNDUP(Y3/3,0)</f>
        <v>8</v>
      </c>
      <c r="Z2" s="138">
        <f t="shared" ref="Z2" si="22">ROUNDUP(Z3/3,0)</f>
        <v>8</v>
      </c>
      <c r="AA2" s="138">
        <f t="shared" ref="AA2" si="23">ROUNDUP(AA3/3,0)</f>
        <v>8</v>
      </c>
      <c r="AB2" s="138">
        <f t="shared" ref="AB2" si="24">ROUNDUP(AB3/3,0)</f>
        <v>9</v>
      </c>
      <c r="AC2" s="138">
        <f t="shared" ref="AC2" si="25">ROUNDUP(AC3/3,0)</f>
        <v>9</v>
      </c>
      <c r="AD2" s="138">
        <f t="shared" ref="AD2" si="26">ROUNDUP(AD3/3,0)</f>
        <v>9</v>
      </c>
      <c r="AE2" s="138">
        <f t="shared" ref="AE2" si="27">ROUNDUP(AE3/3,0)</f>
        <v>10</v>
      </c>
      <c r="AF2" s="138">
        <f t="shared" ref="AF2" si="28">ROUNDUP(AF3/3,0)</f>
        <v>10</v>
      </c>
      <c r="AG2" s="138">
        <f t="shared" ref="AG2" si="29">ROUNDUP(AG3/3,0)</f>
        <v>10</v>
      </c>
      <c r="AH2" s="138">
        <f t="shared" ref="AH2" si="30">ROUNDUP(AH3/3,0)</f>
        <v>11</v>
      </c>
      <c r="AI2" s="138">
        <f t="shared" ref="AI2" si="31">ROUNDUP(AI3/3,0)</f>
        <v>11</v>
      </c>
      <c r="AJ2" s="138">
        <f t="shared" ref="AJ2" si="32">ROUNDUP(AJ3/3,0)</f>
        <v>11</v>
      </c>
      <c r="AK2" s="138">
        <f t="shared" ref="AK2" si="33">ROUNDUP(AK3/3,0)</f>
        <v>12</v>
      </c>
      <c r="AL2" s="138">
        <f t="shared" ref="AL2" si="34">ROUNDUP(AL3/3,0)</f>
        <v>12</v>
      </c>
      <c r="AM2" s="138">
        <f t="shared" ref="AM2" si="35">ROUNDUP(AM3/3,0)</f>
        <v>12</v>
      </c>
      <c r="AN2" s="138">
        <f t="shared" ref="AN2" si="36">ROUNDUP(AN3/3,0)</f>
        <v>13</v>
      </c>
      <c r="AO2" s="138">
        <f t="shared" ref="AO2" si="37">ROUNDUP(AO3/3,0)</f>
        <v>13</v>
      </c>
      <c r="AP2" s="138">
        <f t="shared" ref="AP2" si="38">ROUNDUP(AP3/3,0)</f>
        <v>13</v>
      </c>
      <c r="AQ2" s="138">
        <f t="shared" ref="AQ2" si="39">ROUNDUP(AQ3/3,0)</f>
        <v>14</v>
      </c>
      <c r="AR2" s="138">
        <f t="shared" ref="AR2" si="40">ROUNDUP(AR3/3,0)</f>
        <v>14</v>
      </c>
      <c r="AS2" s="138">
        <f t="shared" ref="AS2" si="41">ROUNDUP(AS3/3,0)</f>
        <v>14</v>
      </c>
      <c r="AT2" s="138">
        <f t="shared" ref="AT2" si="42">ROUNDUP(AT3/3,0)</f>
        <v>15</v>
      </c>
      <c r="AU2" s="138">
        <f t="shared" ref="AU2" si="43">ROUNDUP(AU3/3,0)</f>
        <v>15</v>
      </c>
      <c r="AV2" s="138">
        <f t="shared" ref="AV2" si="44">ROUNDUP(AV3/3,0)</f>
        <v>15</v>
      </c>
      <c r="AW2" s="138">
        <f t="shared" ref="AW2" si="45">ROUNDUP(AW3/3,0)</f>
        <v>16</v>
      </c>
      <c r="AX2" s="138">
        <f t="shared" ref="AX2" si="46">ROUNDUP(AX3/3,0)</f>
        <v>16</v>
      </c>
      <c r="AY2" s="138">
        <f t="shared" ref="AY2" si="47">ROUNDUP(AY3/3,0)</f>
        <v>16</v>
      </c>
      <c r="AZ2" s="138">
        <f t="shared" ref="AZ2" si="48">ROUNDUP(AZ3/3,0)</f>
        <v>17</v>
      </c>
      <c r="BA2" s="138">
        <f t="shared" ref="BA2" si="49">ROUNDUP(BA3/3,0)</f>
        <v>17</v>
      </c>
      <c r="BB2" s="138">
        <f t="shared" ref="BB2" si="50">ROUNDUP(BB3/3,0)</f>
        <v>17</v>
      </c>
      <c r="BC2" s="138">
        <f t="shared" ref="BC2" si="51">ROUNDUP(BC3/3,0)</f>
        <v>18</v>
      </c>
      <c r="BD2" s="138">
        <f t="shared" ref="BD2" si="52">ROUNDUP(BD3/3,0)</f>
        <v>18</v>
      </c>
      <c r="BE2" s="138">
        <f t="shared" ref="BE2" si="53">ROUNDUP(BE3/3,0)</f>
        <v>18</v>
      </c>
      <c r="BF2" s="138">
        <f t="shared" ref="BF2" si="54">ROUNDUP(BF3/3,0)</f>
        <v>19</v>
      </c>
      <c r="BG2" s="138">
        <f t="shared" ref="BG2" si="55">ROUNDUP(BG3/3,0)</f>
        <v>19</v>
      </c>
      <c r="BH2" s="138">
        <f t="shared" ref="BH2" si="56">ROUNDUP(BH3/3,0)</f>
        <v>19</v>
      </c>
      <c r="BI2" s="138">
        <f t="shared" ref="BI2" si="57">ROUNDUP(BI3/3,0)</f>
        <v>20</v>
      </c>
      <c r="BJ2" s="138">
        <f t="shared" ref="BJ2" si="58">ROUNDUP(BJ3/3,0)</f>
        <v>20</v>
      </c>
      <c r="BK2" s="138">
        <f t="shared" ref="BK2" si="59">ROUNDUP(BK3/3,0)</f>
        <v>20</v>
      </c>
      <c r="BL2" s="138">
        <f t="shared" ref="BL2" si="60">ROUNDUP(BL3/3,0)</f>
        <v>21</v>
      </c>
      <c r="BM2" s="138">
        <f t="shared" ref="BM2" si="61">ROUNDUP(BM3/3,0)</f>
        <v>21</v>
      </c>
      <c r="BN2" s="138">
        <f t="shared" ref="BN2" si="62">ROUNDUP(BN3/3,0)</f>
        <v>21</v>
      </c>
      <c r="BO2" s="138">
        <f t="shared" ref="BO2" si="63">ROUNDUP(BO3/3,0)</f>
        <v>22</v>
      </c>
      <c r="BP2" s="138">
        <f t="shared" ref="BP2" si="64">ROUNDUP(BP3/3,0)</f>
        <v>22</v>
      </c>
      <c r="BQ2" s="138">
        <f t="shared" ref="BQ2" si="65">ROUNDUP(BQ3/3,0)</f>
        <v>22</v>
      </c>
      <c r="BR2" s="138">
        <f t="shared" ref="BR2" si="66">ROUNDUP(BR3/3,0)</f>
        <v>23</v>
      </c>
      <c r="BS2" s="138">
        <f t="shared" ref="BS2" si="67">ROUNDUP(BS3/3,0)</f>
        <v>23</v>
      </c>
      <c r="BT2" s="138">
        <f t="shared" ref="BT2" si="68">ROUNDUP(BT3/3,0)</f>
        <v>23</v>
      </c>
      <c r="BU2" s="138">
        <f t="shared" ref="BU2" si="69">ROUNDUP(BU3/3,0)</f>
        <v>24</v>
      </c>
      <c r="BV2" s="138">
        <f t="shared" ref="BV2" si="70">ROUNDUP(BV3/3,0)</f>
        <v>24</v>
      </c>
      <c r="BW2" s="138">
        <f t="shared" ref="BW2" si="71">ROUNDUP(BW3/3,0)</f>
        <v>24</v>
      </c>
      <c r="BX2" s="138">
        <f t="shared" ref="BX2" si="72">ROUNDUP(BX3/3,0)</f>
        <v>25</v>
      </c>
      <c r="BY2" s="138">
        <f t="shared" ref="BY2" si="73">ROUNDUP(BY3/3,0)</f>
        <v>25</v>
      </c>
      <c r="BZ2" s="138">
        <f t="shared" ref="BZ2" si="74">ROUNDUP(BZ3/3,0)</f>
        <v>25</v>
      </c>
      <c r="CA2" s="138">
        <f t="shared" ref="CA2" si="75">ROUNDUP(CA3/3,0)</f>
        <v>26</v>
      </c>
      <c r="CB2" s="138">
        <f t="shared" ref="CB2" si="76">ROUNDUP(CB3/3,0)</f>
        <v>26</v>
      </c>
      <c r="CC2" s="138">
        <f t="shared" ref="CC2" si="77">ROUNDUP(CC3/3,0)</f>
        <v>26</v>
      </c>
      <c r="CD2" s="138">
        <f t="shared" ref="CD2" si="78">ROUNDUP(CD3/3,0)</f>
        <v>27</v>
      </c>
      <c r="CE2" s="138">
        <f t="shared" ref="CE2" si="79">ROUNDUP(CE3/3,0)</f>
        <v>27</v>
      </c>
      <c r="CF2" s="138">
        <f t="shared" ref="CF2" si="80">ROUNDUP(CF3/3,0)</f>
        <v>27</v>
      </c>
      <c r="CG2" s="138">
        <f t="shared" ref="CG2" si="81">ROUNDUP(CG3/3,0)</f>
        <v>28</v>
      </c>
      <c r="CH2" s="138">
        <f t="shared" ref="CH2" si="82">ROUNDUP(CH3/3,0)</f>
        <v>28</v>
      </c>
      <c r="CI2" s="138">
        <f t="shared" ref="CI2" si="83">ROUNDUP(CI3/3,0)</f>
        <v>28</v>
      </c>
      <c r="CJ2" s="138">
        <f t="shared" ref="CJ2" si="84">ROUNDUP(CJ3/3,0)</f>
        <v>29</v>
      </c>
      <c r="CK2" s="138">
        <f t="shared" ref="CK2" si="85">ROUNDUP(CK3/3,0)</f>
        <v>29</v>
      </c>
      <c r="CL2" s="138">
        <f t="shared" ref="CL2" si="86">ROUNDUP(CL3/3,0)</f>
        <v>29</v>
      </c>
      <c r="CM2" s="138">
        <f t="shared" ref="CM2" si="87">ROUNDUP(CM3/3,0)</f>
        <v>30</v>
      </c>
      <c r="CN2" s="138">
        <f t="shared" ref="CN2" si="88">ROUNDUP(CN3/3,0)</f>
        <v>30</v>
      </c>
      <c r="CO2" s="138">
        <f t="shared" ref="CO2" si="89">ROUNDUP(CO3/3,0)</f>
        <v>30</v>
      </c>
      <c r="CP2" s="138">
        <f t="shared" ref="CP2" si="90">ROUNDUP(CP3/3,0)</f>
        <v>31</v>
      </c>
      <c r="CQ2" s="138">
        <f t="shared" ref="CQ2" si="91">ROUNDUP(CQ3/3,0)</f>
        <v>31</v>
      </c>
      <c r="CR2" s="138">
        <f t="shared" ref="CR2" si="92">ROUNDUP(CR3/3,0)</f>
        <v>31</v>
      </c>
      <c r="CS2" s="138">
        <f t="shared" ref="CS2" si="93">ROUNDUP(CS3/3,0)</f>
        <v>32</v>
      </c>
      <c r="CT2" s="138">
        <f t="shared" ref="CT2" si="94">ROUNDUP(CT3/3,0)</f>
        <v>32</v>
      </c>
      <c r="CU2" s="138">
        <f t="shared" ref="CU2" si="95">ROUNDUP(CU3/3,0)</f>
        <v>32</v>
      </c>
      <c r="CV2" s="138">
        <f t="shared" ref="CV2" si="96">ROUNDUP(CV3/3,0)</f>
        <v>33</v>
      </c>
      <c r="CW2" s="138">
        <f t="shared" ref="CW2" si="97">ROUNDUP(CW3/3,0)</f>
        <v>33</v>
      </c>
      <c r="CX2" s="138">
        <f t="shared" ref="CX2" si="98">ROUNDUP(CX3/3,0)</f>
        <v>33</v>
      </c>
      <c r="CY2" s="138">
        <f t="shared" ref="CY2" si="99">ROUNDUP(CY3/3,0)</f>
        <v>34</v>
      </c>
      <c r="CZ2" s="138">
        <f t="shared" ref="CZ2" si="100">ROUNDUP(CZ3/3,0)</f>
        <v>34</v>
      </c>
      <c r="DA2" s="138">
        <f t="shared" ref="DA2" si="101">ROUNDUP(DA3/3,0)</f>
        <v>34</v>
      </c>
      <c r="DB2" s="138">
        <f t="shared" ref="DB2" si="102">ROUNDUP(DB3/3,0)</f>
        <v>35</v>
      </c>
      <c r="DC2" s="138">
        <f t="shared" ref="DC2" si="103">ROUNDUP(DC3/3,0)</f>
        <v>35</v>
      </c>
      <c r="DD2" s="138">
        <f t="shared" ref="DD2" si="104">ROUNDUP(DD3/3,0)</f>
        <v>35</v>
      </c>
      <c r="DE2" s="138">
        <f t="shared" ref="DE2" si="105">ROUNDUP(DE3/3,0)</f>
        <v>36</v>
      </c>
      <c r="DF2" s="138">
        <f t="shared" ref="DF2" si="106">ROUNDUP(DF3/3,0)</f>
        <v>36</v>
      </c>
      <c r="DG2" s="138">
        <f t="shared" ref="DG2" si="107">ROUNDUP(DG3/3,0)</f>
        <v>36</v>
      </c>
      <c r="DH2" s="138">
        <f t="shared" ref="DH2" si="108">ROUNDUP(DH3/3,0)</f>
        <v>37</v>
      </c>
      <c r="DI2" s="138">
        <f t="shared" ref="DI2" si="109">ROUNDUP(DI3/3,0)</f>
        <v>37</v>
      </c>
      <c r="DJ2" s="138">
        <f t="shared" ref="DJ2" si="110">ROUNDUP(DJ3/3,0)</f>
        <v>37</v>
      </c>
      <c r="DK2" s="138">
        <f t="shared" ref="DK2" si="111">ROUNDUP(DK3/3,0)</f>
        <v>38</v>
      </c>
      <c r="DL2" s="138">
        <f t="shared" ref="DL2" si="112">ROUNDUP(DL3/3,0)</f>
        <v>38</v>
      </c>
      <c r="DM2" s="138">
        <f t="shared" ref="DM2" si="113">ROUNDUP(DM3/3,0)</f>
        <v>38</v>
      </c>
      <c r="DN2" s="138">
        <f t="shared" ref="DN2" si="114">ROUNDUP(DN3/3,0)</f>
        <v>39</v>
      </c>
      <c r="DO2" s="138">
        <f t="shared" ref="DO2" si="115">ROUNDUP(DO3/3,0)</f>
        <v>39</v>
      </c>
      <c r="DP2" s="138">
        <f t="shared" ref="DP2" si="116">ROUNDUP(DP3/3,0)</f>
        <v>39</v>
      </c>
      <c r="DQ2" s="138">
        <f t="shared" ref="DQ2" si="117">ROUNDUP(DQ3/3,0)</f>
        <v>40</v>
      </c>
      <c r="DR2" s="138">
        <f t="shared" ref="DR2" si="118">ROUNDUP(DR3/3,0)</f>
        <v>40</v>
      </c>
      <c r="DS2" s="138">
        <f t="shared" ref="DS2" si="119">ROUNDUP(DS3/3,0)</f>
        <v>40</v>
      </c>
      <c r="DT2" s="138">
        <f t="shared" ref="DT2" si="120">ROUNDUP(DT3/3,0)</f>
        <v>41</v>
      </c>
      <c r="DU2" s="138">
        <f t="shared" ref="DU2" si="121">ROUNDUP(DU3/3,0)</f>
        <v>41</v>
      </c>
      <c r="DV2" s="138">
        <f t="shared" ref="DV2" si="122">ROUNDUP(DV3/3,0)</f>
        <v>41</v>
      </c>
      <c r="DW2" s="138">
        <f t="shared" ref="DW2" si="123">ROUNDUP(DW3/3,0)</f>
        <v>42</v>
      </c>
      <c r="DX2" s="138">
        <f t="shared" ref="DX2" si="124">ROUNDUP(DX3/3,0)</f>
        <v>42</v>
      </c>
      <c r="DY2" s="138">
        <f t="shared" ref="DY2" si="125">ROUNDUP(DY3/3,0)</f>
        <v>42</v>
      </c>
      <c r="DZ2" s="138">
        <f t="shared" ref="DZ2" si="126">ROUNDUP(DZ3/3,0)</f>
        <v>43</v>
      </c>
      <c r="EA2" s="138">
        <f t="shared" ref="EA2" si="127">ROUNDUP(EA3/3,0)</f>
        <v>43</v>
      </c>
      <c r="EB2" s="138">
        <f t="shared" ref="EB2" si="128">ROUNDUP(EB3/3,0)</f>
        <v>43</v>
      </c>
      <c r="EC2" s="138">
        <f t="shared" ref="EC2" si="129">ROUNDUP(EC3/3,0)</f>
        <v>44</v>
      </c>
      <c r="ED2" s="138">
        <f t="shared" ref="ED2" si="130">ROUNDUP(ED3/3,0)</f>
        <v>44</v>
      </c>
      <c r="EE2" s="140">
        <f t="shared" ref="EE2" si="131">ROUNDUP(EE3/3,0)</f>
        <v>44</v>
      </c>
    </row>
    <row r="3" spans="1:135" x14ac:dyDescent="0.25">
      <c r="B3" s="139" t="s">
        <v>134</v>
      </c>
      <c r="C3" s="138">
        <v>0</v>
      </c>
      <c r="D3" s="138">
        <v>1</v>
      </c>
      <c r="E3" s="138">
        <f>D3+1</f>
        <v>2</v>
      </c>
      <c r="F3" s="138">
        <f t="shared" ref="F3:BQ3" si="132">E3+1</f>
        <v>3</v>
      </c>
      <c r="G3" s="138">
        <f t="shared" si="132"/>
        <v>4</v>
      </c>
      <c r="H3" s="138">
        <f t="shared" si="132"/>
        <v>5</v>
      </c>
      <c r="I3" s="138">
        <f t="shared" si="132"/>
        <v>6</v>
      </c>
      <c r="J3" s="138">
        <f t="shared" si="132"/>
        <v>7</v>
      </c>
      <c r="K3" s="138">
        <f t="shared" si="132"/>
        <v>8</v>
      </c>
      <c r="L3" s="138">
        <f t="shared" si="132"/>
        <v>9</v>
      </c>
      <c r="M3" s="138">
        <f t="shared" si="132"/>
        <v>10</v>
      </c>
      <c r="N3" s="138">
        <f t="shared" si="132"/>
        <v>11</v>
      </c>
      <c r="O3" s="138">
        <f t="shared" si="132"/>
        <v>12</v>
      </c>
      <c r="P3" s="138">
        <f t="shared" si="132"/>
        <v>13</v>
      </c>
      <c r="Q3" s="138">
        <f t="shared" si="132"/>
        <v>14</v>
      </c>
      <c r="R3" s="138">
        <f t="shared" si="132"/>
        <v>15</v>
      </c>
      <c r="S3" s="138">
        <f t="shared" si="132"/>
        <v>16</v>
      </c>
      <c r="T3" s="138">
        <f t="shared" si="132"/>
        <v>17</v>
      </c>
      <c r="U3" s="138">
        <f t="shared" si="132"/>
        <v>18</v>
      </c>
      <c r="V3" s="138">
        <f t="shared" si="132"/>
        <v>19</v>
      </c>
      <c r="W3" s="138">
        <f t="shared" si="132"/>
        <v>20</v>
      </c>
      <c r="X3" s="138">
        <f t="shared" si="132"/>
        <v>21</v>
      </c>
      <c r="Y3" s="138">
        <f t="shared" si="132"/>
        <v>22</v>
      </c>
      <c r="Z3" s="138">
        <f t="shared" si="132"/>
        <v>23</v>
      </c>
      <c r="AA3" s="138">
        <f t="shared" si="132"/>
        <v>24</v>
      </c>
      <c r="AB3" s="138">
        <f t="shared" si="132"/>
        <v>25</v>
      </c>
      <c r="AC3" s="138">
        <f t="shared" si="132"/>
        <v>26</v>
      </c>
      <c r="AD3" s="138">
        <f t="shared" si="132"/>
        <v>27</v>
      </c>
      <c r="AE3" s="138">
        <f t="shared" si="132"/>
        <v>28</v>
      </c>
      <c r="AF3" s="138">
        <f t="shared" si="132"/>
        <v>29</v>
      </c>
      <c r="AG3" s="138">
        <f t="shared" si="132"/>
        <v>30</v>
      </c>
      <c r="AH3" s="138">
        <f t="shared" si="132"/>
        <v>31</v>
      </c>
      <c r="AI3" s="138">
        <f t="shared" si="132"/>
        <v>32</v>
      </c>
      <c r="AJ3" s="138">
        <f t="shared" si="132"/>
        <v>33</v>
      </c>
      <c r="AK3" s="138">
        <f t="shared" si="132"/>
        <v>34</v>
      </c>
      <c r="AL3" s="138">
        <f t="shared" si="132"/>
        <v>35</v>
      </c>
      <c r="AM3" s="138">
        <f t="shared" si="132"/>
        <v>36</v>
      </c>
      <c r="AN3" s="138">
        <f t="shared" si="132"/>
        <v>37</v>
      </c>
      <c r="AO3" s="138">
        <f t="shared" si="132"/>
        <v>38</v>
      </c>
      <c r="AP3" s="138">
        <f t="shared" si="132"/>
        <v>39</v>
      </c>
      <c r="AQ3" s="138">
        <f t="shared" si="132"/>
        <v>40</v>
      </c>
      <c r="AR3" s="138">
        <f t="shared" si="132"/>
        <v>41</v>
      </c>
      <c r="AS3" s="138">
        <f t="shared" si="132"/>
        <v>42</v>
      </c>
      <c r="AT3" s="138">
        <f t="shared" si="132"/>
        <v>43</v>
      </c>
      <c r="AU3" s="138">
        <f t="shared" si="132"/>
        <v>44</v>
      </c>
      <c r="AV3" s="138">
        <f t="shared" si="132"/>
        <v>45</v>
      </c>
      <c r="AW3" s="138">
        <f t="shared" si="132"/>
        <v>46</v>
      </c>
      <c r="AX3" s="138">
        <f t="shared" si="132"/>
        <v>47</v>
      </c>
      <c r="AY3" s="138">
        <f t="shared" si="132"/>
        <v>48</v>
      </c>
      <c r="AZ3" s="138">
        <f t="shared" si="132"/>
        <v>49</v>
      </c>
      <c r="BA3" s="138">
        <f t="shared" si="132"/>
        <v>50</v>
      </c>
      <c r="BB3" s="138">
        <f t="shared" si="132"/>
        <v>51</v>
      </c>
      <c r="BC3" s="138">
        <f t="shared" si="132"/>
        <v>52</v>
      </c>
      <c r="BD3" s="138">
        <f t="shared" si="132"/>
        <v>53</v>
      </c>
      <c r="BE3" s="138">
        <f t="shared" si="132"/>
        <v>54</v>
      </c>
      <c r="BF3" s="138">
        <f t="shared" si="132"/>
        <v>55</v>
      </c>
      <c r="BG3" s="138">
        <f t="shared" si="132"/>
        <v>56</v>
      </c>
      <c r="BH3" s="138">
        <f t="shared" si="132"/>
        <v>57</v>
      </c>
      <c r="BI3" s="138">
        <f t="shared" si="132"/>
        <v>58</v>
      </c>
      <c r="BJ3" s="138">
        <f t="shared" si="132"/>
        <v>59</v>
      </c>
      <c r="BK3" s="138">
        <f t="shared" si="132"/>
        <v>60</v>
      </c>
      <c r="BL3" s="138">
        <f t="shared" si="132"/>
        <v>61</v>
      </c>
      <c r="BM3" s="138">
        <f t="shared" si="132"/>
        <v>62</v>
      </c>
      <c r="BN3" s="138">
        <f t="shared" si="132"/>
        <v>63</v>
      </c>
      <c r="BO3" s="138">
        <f t="shared" si="132"/>
        <v>64</v>
      </c>
      <c r="BP3" s="138">
        <f t="shared" si="132"/>
        <v>65</v>
      </c>
      <c r="BQ3" s="138">
        <f t="shared" si="132"/>
        <v>66</v>
      </c>
      <c r="BR3" s="138">
        <f t="shared" ref="BR3:EC3" si="133">BQ3+1</f>
        <v>67</v>
      </c>
      <c r="BS3" s="138">
        <f t="shared" si="133"/>
        <v>68</v>
      </c>
      <c r="BT3" s="138">
        <f t="shared" si="133"/>
        <v>69</v>
      </c>
      <c r="BU3" s="138">
        <f t="shared" si="133"/>
        <v>70</v>
      </c>
      <c r="BV3" s="138">
        <f t="shared" si="133"/>
        <v>71</v>
      </c>
      <c r="BW3" s="138">
        <f t="shared" si="133"/>
        <v>72</v>
      </c>
      <c r="BX3" s="138">
        <f t="shared" si="133"/>
        <v>73</v>
      </c>
      <c r="BY3" s="138">
        <f t="shared" si="133"/>
        <v>74</v>
      </c>
      <c r="BZ3" s="138">
        <f t="shared" si="133"/>
        <v>75</v>
      </c>
      <c r="CA3" s="138">
        <f t="shared" si="133"/>
        <v>76</v>
      </c>
      <c r="CB3" s="138">
        <f t="shared" si="133"/>
        <v>77</v>
      </c>
      <c r="CC3" s="138">
        <f t="shared" si="133"/>
        <v>78</v>
      </c>
      <c r="CD3" s="138">
        <f t="shared" si="133"/>
        <v>79</v>
      </c>
      <c r="CE3" s="138">
        <f t="shared" si="133"/>
        <v>80</v>
      </c>
      <c r="CF3" s="138">
        <f t="shared" si="133"/>
        <v>81</v>
      </c>
      <c r="CG3" s="138">
        <f t="shared" si="133"/>
        <v>82</v>
      </c>
      <c r="CH3" s="138">
        <f t="shared" si="133"/>
        <v>83</v>
      </c>
      <c r="CI3" s="138">
        <f t="shared" si="133"/>
        <v>84</v>
      </c>
      <c r="CJ3" s="138">
        <f t="shared" si="133"/>
        <v>85</v>
      </c>
      <c r="CK3" s="138">
        <f t="shared" si="133"/>
        <v>86</v>
      </c>
      <c r="CL3" s="138">
        <f t="shared" si="133"/>
        <v>87</v>
      </c>
      <c r="CM3" s="138">
        <f t="shared" si="133"/>
        <v>88</v>
      </c>
      <c r="CN3" s="138">
        <f t="shared" si="133"/>
        <v>89</v>
      </c>
      <c r="CO3" s="138">
        <f t="shared" si="133"/>
        <v>90</v>
      </c>
      <c r="CP3" s="138">
        <f t="shared" si="133"/>
        <v>91</v>
      </c>
      <c r="CQ3" s="138">
        <f t="shared" si="133"/>
        <v>92</v>
      </c>
      <c r="CR3" s="138">
        <f t="shared" si="133"/>
        <v>93</v>
      </c>
      <c r="CS3" s="138">
        <f t="shared" si="133"/>
        <v>94</v>
      </c>
      <c r="CT3" s="138">
        <f t="shared" si="133"/>
        <v>95</v>
      </c>
      <c r="CU3" s="138">
        <f t="shared" si="133"/>
        <v>96</v>
      </c>
      <c r="CV3" s="138">
        <f t="shared" si="133"/>
        <v>97</v>
      </c>
      <c r="CW3" s="138">
        <f t="shared" si="133"/>
        <v>98</v>
      </c>
      <c r="CX3" s="138">
        <f t="shared" si="133"/>
        <v>99</v>
      </c>
      <c r="CY3" s="138">
        <f t="shared" si="133"/>
        <v>100</v>
      </c>
      <c r="CZ3" s="138">
        <f t="shared" si="133"/>
        <v>101</v>
      </c>
      <c r="DA3" s="138">
        <f t="shared" si="133"/>
        <v>102</v>
      </c>
      <c r="DB3" s="138">
        <f t="shared" si="133"/>
        <v>103</v>
      </c>
      <c r="DC3" s="138">
        <f t="shared" si="133"/>
        <v>104</v>
      </c>
      <c r="DD3" s="138">
        <f t="shared" si="133"/>
        <v>105</v>
      </c>
      <c r="DE3" s="138">
        <f t="shared" si="133"/>
        <v>106</v>
      </c>
      <c r="DF3" s="138">
        <f t="shared" si="133"/>
        <v>107</v>
      </c>
      <c r="DG3" s="138">
        <f t="shared" si="133"/>
        <v>108</v>
      </c>
      <c r="DH3" s="138">
        <f t="shared" si="133"/>
        <v>109</v>
      </c>
      <c r="DI3" s="138">
        <f t="shared" si="133"/>
        <v>110</v>
      </c>
      <c r="DJ3" s="138">
        <f t="shared" si="133"/>
        <v>111</v>
      </c>
      <c r="DK3" s="138">
        <f t="shared" si="133"/>
        <v>112</v>
      </c>
      <c r="DL3" s="138">
        <f t="shared" si="133"/>
        <v>113</v>
      </c>
      <c r="DM3" s="138">
        <f t="shared" si="133"/>
        <v>114</v>
      </c>
      <c r="DN3" s="138">
        <f t="shared" si="133"/>
        <v>115</v>
      </c>
      <c r="DO3" s="138">
        <f t="shared" si="133"/>
        <v>116</v>
      </c>
      <c r="DP3" s="138">
        <f t="shared" si="133"/>
        <v>117</v>
      </c>
      <c r="DQ3" s="138">
        <f t="shared" si="133"/>
        <v>118</v>
      </c>
      <c r="DR3" s="138">
        <f t="shared" si="133"/>
        <v>119</v>
      </c>
      <c r="DS3" s="138">
        <f t="shared" si="133"/>
        <v>120</v>
      </c>
      <c r="DT3" s="138">
        <f t="shared" si="133"/>
        <v>121</v>
      </c>
      <c r="DU3" s="138">
        <f t="shared" si="133"/>
        <v>122</v>
      </c>
      <c r="DV3" s="138">
        <f t="shared" si="133"/>
        <v>123</v>
      </c>
      <c r="DW3" s="138">
        <f t="shared" si="133"/>
        <v>124</v>
      </c>
      <c r="DX3" s="138">
        <f t="shared" si="133"/>
        <v>125</v>
      </c>
      <c r="DY3" s="138">
        <f t="shared" si="133"/>
        <v>126</v>
      </c>
      <c r="DZ3" s="138">
        <f t="shared" si="133"/>
        <v>127</v>
      </c>
      <c r="EA3" s="138">
        <f t="shared" si="133"/>
        <v>128</v>
      </c>
      <c r="EB3" s="138">
        <f t="shared" si="133"/>
        <v>129</v>
      </c>
      <c r="EC3" s="138">
        <f t="shared" si="133"/>
        <v>130</v>
      </c>
      <c r="ED3" s="138">
        <f t="shared" ref="ED3:EE3" si="134">EC3+1</f>
        <v>131</v>
      </c>
      <c r="EE3" s="140">
        <f t="shared" si="134"/>
        <v>132</v>
      </c>
    </row>
    <row r="4" spans="1:135" x14ac:dyDescent="0.25">
      <c r="B4" s="143" t="s">
        <v>135</v>
      </c>
      <c r="C4" s="144">
        <f>CLOSE_DATE</f>
        <v>43861</v>
      </c>
      <c r="D4" s="144">
        <f>Leases!D165</f>
        <v>43890</v>
      </c>
      <c r="E4" s="144">
        <f>EOMONTH(D4,1)</f>
        <v>43921</v>
      </c>
      <c r="F4" s="144">
        <f t="shared" ref="F4:BQ4" si="135">EOMONTH(E4,1)</f>
        <v>43951</v>
      </c>
      <c r="G4" s="144">
        <f t="shared" si="135"/>
        <v>43982</v>
      </c>
      <c r="H4" s="144">
        <f t="shared" si="135"/>
        <v>44012</v>
      </c>
      <c r="I4" s="144">
        <f t="shared" si="135"/>
        <v>44043</v>
      </c>
      <c r="J4" s="144">
        <f t="shared" si="135"/>
        <v>44074</v>
      </c>
      <c r="K4" s="144">
        <f t="shared" si="135"/>
        <v>44104</v>
      </c>
      <c r="L4" s="144">
        <f t="shared" si="135"/>
        <v>44135</v>
      </c>
      <c r="M4" s="144">
        <f t="shared" si="135"/>
        <v>44165</v>
      </c>
      <c r="N4" s="144">
        <f t="shared" si="135"/>
        <v>44196</v>
      </c>
      <c r="O4" s="144">
        <f t="shared" si="135"/>
        <v>44227</v>
      </c>
      <c r="P4" s="144">
        <f t="shared" si="135"/>
        <v>44255</v>
      </c>
      <c r="Q4" s="144">
        <f t="shared" si="135"/>
        <v>44286</v>
      </c>
      <c r="R4" s="144">
        <f t="shared" si="135"/>
        <v>44316</v>
      </c>
      <c r="S4" s="144">
        <f t="shared" si="135"/>
        <v>44347</v>
      </c>
      <c r="T4" s="144">
        <f t="shared" si="135"/>
        <v>44377</v>
      </c>
      <c r="U4" s="144">
        <f t="shared" si="135"/>
        <v>44408</v>
      </c>
      <c r="V4" s="144">
        <f t="shared" si="135"/>
        <v>44439</v>
      </c>
      <c r="W4" s="144">
        <f t="shared" si="135"/>
        <v>44469</v>
      </c>
      <c r="X4" s="144">
        <f t="shared" si="135"/>
        <v>44500</v>
      </c>
      <c r="Y4" s="144">
        <f t="shared" si="135"/>
        <v>44530</v>
      </c>
      <c r="Z4" s="144">
        <f t="shared" si="135"/>
        <v>44561</v>
      </c>
      <c r="AA4" s="144">
        <f t="shared" si="135"/>
        <v>44592</v>
      </c>
      <c r="AB4" s="144">
        <f t="shared" si="135"/>
        <v>44620</v>
      </c>
      <c r="AC4" s="144">
        <f t="shared" si="135"/>
        <v>44651</v>
      </c>
      <c r="AD4" s="144">
        <f t="shared" si="135"/>
        <v>44681</v>
      </c>
      <c r="AE4" s="144">
        <f t="shared" si="135"/>
        <v>44712</v>
      </c>
      <c r="AF4" s="144">
        <f t="shared" si="135"/>
        <v>44742</v>
      </c>
      <c r="AG4" s="144">
        <f t="shared" si="135"/>
        <v>44773</v>
      </c>
      <c r="AH4" s="144">
        <f t="shared" si="135"/>
        <v>44804</v>
      </c>
      <c r="AI4" s="144">
        <f t="shared" si="135"/>
        <v>44834</v>
      </c>
      <c r="AJ4" s="144">
        <f t="shared" si="135"/>
        <v>44865</v>
      </c>
      <c r="AK4" s="144">
        <f t="shared" si="135"/>
        <v>44895</v>
      </c>
      <c r="AL4" s="144">
        <f t="shared" si="135"/>
        <v>44926</v>
      </c>
      <c r="AM4" s="144">
        <f t="shared" si="135"/>
        <v>44957</v>
      </c>
      <c r="AN4" s="144">
        <f t="shared" si="135"/>
        <v>44985</v>
      </c>
      <c r="AO4" s="144">
        <f t="shared" si="135"/>
        <v>45016</v>
      </c>
      <c r="AP4" s="144">
        <f t="shared" si="135"/>
        <v>45046</v>
      </c>
      <c r="AQ4" s="144">
        <f t="shared" si="135"/>
        <v>45077</v>
      </c>
      <c r="AR4" s="144">
        <f t="shared" si="135"/>
        <v>45107</v>
      </c>
      <c r="AS4" s="144">
        <f t="shared" si="135"/>
        <v>45138</v>
      </c>
      <c r="AT4" s="144">
        <f t="shared" si="135"/>
        <v>45169</v>
      </c>
      <c r="AU4" s="144">
        <f t="shared" si="135"/>
        <v>45199</v>
      </c>
      <c r="AV4" s="144">
        <f t="shared" si="135"/>
        <v>45230</v>
      </c>
      <c r="AW4" s="144">
        <f t="shared" si="135"/>
        <v>45260</v>
      </c>
      <c r="AX4" s="144">
        <f t="shared" si="135"/>
        <v>45291</v>
      </c>
      <c r="AY4" s="144">
        <f t="shared" si="135"/>
        <v>45322</v>
      </c>
      <c r="AZ4" s="144">
        <f t="shared" si="135"/>
        <v>45351</v>
      </c>
      <c r="BA4" s="144">
        <f t="shared" si="135"/>
        <v>45382</v>
      </c>
      <c r="BB4" s="144">
        <f t="shared" si="135"/>
        <v>45412</v>
      </c>
      <c r="BC4" s="144">
        <f t="shared" si="135"/>
        <v>45443</v>
      </c>
      <c r="BD4" s="144">
        <f t="shared" si="135"/>
        <v>45473</v>
      </c>
      <c r="BE4" s="144">
        <f t="shared" si="135"/>
        <v>45504</v>
      </c>
      <c r="BF4" s="144">
        <f t="shared" si="135"/>
        <v>45535</v>
      </c>
      <c r="BG4" s="144">
        <f t="shared" si="135"/>
        <v>45565</v>
      </c>
      <c r="BH4" s="144">
        <f t="shared" si="135"/>
        <v>45596</v>
      </c>
      <c r="BI4" s="144">
        <f t="shared" si="135"/>
        <v>45626</v>
      </c>
      <c r="BJ4" s="144">
        <f t="shared" si="135"/>
        <v>45657</v>
      </c>
      <c r="BK4" s="144">
        <f t="shared" si="135"/>
        <v>45688</v>
      </c>
      <c r="BL4" s="144">
        <f t="shared" si="135"/>
        <v>45716</v>
      </c>
      <c r="BM4" s="144">
        <f t="shared" si="135"/>
        <v>45747</v>
      </c>
      <c r="BN4" s="144">
        <f t="shared" si="135"/>
        <v>45777</v>
      </c>
      <c r="BO4" s="144">
        <f t="shared" si="135"/>
        <v>45808</v>
      </c>
      <c r="BP4" s="144">
        <f t="shared" si="135"/>
        <v>45838</v>
      </c>
      <c r="BQ4" s="144">
        <f t="shared" si="135"/>
        <v>45869</v>
      </c>
      <c r="BR4" s="144">
        <f t="shared" ref="BR4:EC4" si="136">EOMONTH(BQ4,1)</f>
        <v>45900</v>
      </c>
      <c r="BS4" s="144">
        <f t="shared" si="136"/>
        <v>45930</v>
      </c>
      <c r="BT4" s="144">
        <f t="shared" si="136"/>
        <v>45961</v>
      </c>
      <c r="BU4" s="144">
        <f t="shared" si="136"/>
        <v>45991</v>
      </c>
      <c r="BV4" s="144">
        <f t="shared" si="136"/>
        <v>46022</v>
      </c>
      <c r="BW4" s="144">
        <f t="shared" si="136"/>
        <v>46053</v>
      </c>
      <c r="BX4" s="144">
        <f t="shared" si="136"/>
        <v>46081</v>
      </c>
      <c r="BY4" s="144">
        <f t="shared" si="136"/>
        <v>46112</v>
      </c>
      <c r="BZ4" s="144">
        <f t="shared" si="136"/>
        <v>46142</v>
      </c>
      <c r="CA4" s="144">
        <f t="shared" si="136"/>
        <v>46173</v>
      </c>
      <c r="CB4" s="144">
        <f t="shared" si="136"/>
        <v>46203</v>
      </c>
      <c r="CC4" s="144">
        <f t="shared" si="136"/>
        <v>46234</v>
      </c>
      <c r="CD4" s="144">
        <f t="shared" si="136"/>
        <v>46265</v>
      </c>
      <c r="CE4" s="144">
        <f t="shared" si="136"/>
        <v>46295</v>
      </c>
      <c r="CF4" s="144">
        <f t="shared" si="136"/>
        <v>46326</v>
      </c>
      <c r="CG4" s="144">
        <f t="shared" si="136"/>
        <v>46356</v>
      </c>
      <c r="CH4" s="144">
        <f t="shared" si="136"/>
        <v>46387</v>
      </c>
      <c r="CI4" s="144">
        <f t="shared" si="136"/>
        <v>46418</v>
      </c>
      <c r="CJ4" s="144">
        <f t="shared" si="136"/>
        <v>46446</v>
      </c>
      <c r="CK4" s="144">
        <f t="shared" si="136"/>
        <v>46477</v>
      </c>
      <c r="CL4" s="144">
        <f t="shared" si="136"/>
        <v>46507</v>
      </c>
      <c r="CM4" s="144">
        <f t="shared" si="136"/>
        <v>46538</v>
      </c>
      <c r="CN4" s="144">
        <f t="shared" si="136"/>
        <v>46568</v>
      </c>
      <c r="CO4" s="144">
        <f t="shared" si="136"/>
        <v>46599</v>
      </c>
      <c r="CP4" s="144">
        <f t="shared" si="136"/>
        <v>46630</v>
      </c>
      <c r="CQ4" s="144">
        <f t="shared" si="136"/>
        <v>46660</v>
      </c>
      <c r="CR4" s="144">
        <f t="shared" si="136"/>
        <v>46691</v>
      </c>
      <c r="CS4" s="144">
        <f t="shared" si="136"/>
        <v>46721</v>
      </c>
      <c r="CT4" s="144">
        <f t="shared" si="136"/>
        <v>46752</v>
      </c>
      <c r="CU4" s="144">
        <f t="shared" si="136"/>
        <v>46783</v>
      </c>
      <c r="CV4" s="144">
        <f t="shared" si="136"/>
        <v>46812</v>
      </c>
      <c r="CW4" s="144">
        <f t="shared" si="136"/>
        <v>46843</v>
      </c>
      <c r="CX4" s="144">
        <f t="shared" si="136"/>
        <v>46873</v>
      </c>
      <c r="CY4" s="144">
        <f t="shared" si="136"/>
        <v>46904</v>
      </c>
      <c r="CZ4" s="144">
        <f t="shared" si="136"/>
        <v>46934</v>
      </c>
      <c r="DA4" s="144">
        <f t="shared" si="136"/>
        <v>46965</v>
      </c>
      <c r="DB4" s="144">
        <f t="shared" si="136"/>
        <v>46996</v>
      </c>
      <c r="DC4" s="144">
        <f t="shared" si="136"/>
        <v>47026</v>
      </c>
      <c r="DD4" s="144">
        <f t="shared" si="136"/>
        <v>47057</v>
      </c>
      <c r="DE4" s="144">
        <f t="shared" si="136"/>
        <v>47087</v>
      </c>
      <c r="DF4" s="144">
        <f t="shared" si="136"/>
        <v>47118</v>
      </c>
      <c r="DG4" s="144">
        <f t="shared" si="136"/>
        <v>47149</v>
      </c>
      <c r="DH4" s="144">
        <f t="shared" si="136"/>
        <v>47177</v>
      </c>
      <c r="DI4" s="144">
        <f t="shared" si="136"/>
        <v>47208</v>
      </c>
      <c r="DJ4" s="144">
        <f t="shared" si="136"/>
        <v>47238</v>
      </c>
      <c r="DK4" s="144">
        <f t="shared" si="136"/>
        <v>47269</v>
      </c>
      <c r="DL4" s="144">
        <f t="shared" si="136"/>
        <v>47299</v>
      </c>
      <c r="DM4" s="144">
        <f t="shared" si="136"/>
        <v>47330</v>
      </c>
      <c r="DN4" s="144">
        <f t="shared" si="136"/>
        <v>47361</v>
      </c>
      <c r="DO4" s="144">
        <f t="shared" si="136"/>
        <v>47391</v>
      </c>
      <c r="DP4" s="144">
        <f t="shared" si="136"/>
        <v>47422</v>
      </c>
      <c r="DQ4" s="144">
        <f t="shared" si="136"/>
        <v>47452</v>
      </c>
      <c r="DR4" s="144">
        <f t="shared" si="136"/>
        <v>47483</v>
      </c>
      <c r="DS4" s="144">
        <f t="shared" si="136"/>
        <v>47514</v>
      </c>
      <c r="DT4" s="144">
        <f t="shared" si="136"/>
        <v>47542</v>
      </c>
      <c r="DU4" s="144">
        <f t="shared" si="136"/>
        <v>47573</v>
      </c>
      <c r="DV4" s="144">
        <f t="shared" si="136"/>
        <v>47603</v>
      </c>
      <c r="DW4" s="144">
        <f t="shared" si="136"/>
        <v>47634</v>
      </c>
      <c r="DX4" s="144">
        <f t="shared" si="136"/>
        <v>47664</v>
      </c>
      <c r="DY4" s="144">
        <f t="shared" si="136"/>
        <v>47695</v>
      </c>
      <c r="DZ4" s="144">
        <f t="shared" si="136"/>
        <v>47726</v>
      </c>
      <c r="EA4" s="144">
        <f t="shared" si="136"/>
        <v>47756</v>
      </c>
      <c r="EB4" s="144">
        <f t="shared" si="136"/>
        <v>47787</v>
      </c>
      <c r="EC4" s="144">
        <f t="shared" si="136"/>
        <v>47817</v>
      </c>
      <c r="ED4" s="144">
        <f t="shared" ref="ED4:EE4" si="137">EOMONTH(EC4,1)</f>
        <v>47848</v>
      </c>
      <c r="EE4" s="145">
        <f t="shared" si="137"/>
        <v>47879</v>
      </c>
    </row>
    <row r="5" spans="1:135" x14ac:dyDescent="0.25">
      <c r="B5" s="15"/>
      <c r="EE5" s="110"/>
    </row>
    <row r="6" spans="1:135" x14ac:dyDescent="0.25">
      <c r="B6" s="196" t="s">
        <v>187</v>
      </c>
      <c r="EE6" s="110"/>
    </row>
    <row r="7" spans="1:135" x14ac:dyDescent="0.25">
      <c r="A7" s="154">
        <f>SUMIF($C$3:$EE$3,"&lt;="&amp;HOLD_PERIOD,C7:EE7)</f>
        <v>8145589.2759743873</v>
      </c>
      <c r="B7" s="29" t="s">
        <v>188</v>
      </c>
      <c r="C7" s="154"/>
      <c r="D7" s="154">
        <f>SUMIF(Leases!$B:$B,"BRR",Leases!D:D)</f>
        <v>59091.4</v>
      </c>
      <c r="E7" s="154">
        <f>SUMIF(Leases!$B:$B,"BRR",Leases!E:E)</f>
        <v>59091.4</v>
      </c>
      <c r="F7" s="154">
        <f>SUMIF(Leases!$B:$B,"BRR",Leases!F:F)</f>
        <v>43001.083333333336</v>
      </c>
      <c r="G7" s="154">
        <f>SUMIF(Leases!$B:$B,"BRR",Leases!G:G)</f>
        <v>43001.083333333336</v>
      </c>
      <c r="H7" s="154">
        <f>SUMIF(Leases!$B:$B,"BRR",Leases!H:H)</f>
        <v>43001.083333333336</v>
      </c>
      <c r="I7" s="154">
        <f>SUMIF(Leases!$B:$B,"BRR",Leases!I:I)</f>
        <v>59538.583333333328</v>
      </c>
      <c r="J7" s="154">
        <f>SUMIF(Leases!$B:$B,"BRR",Leases!J:J)</f>
        <v>59538.583333333328</v>
      </c>
      <c r="K7" s="154">
        <f>SUMIF(Leases!$B:$B,"BRR",Leases!K:K)</f>
        <v>59538.583333333328</v>
      </c>
      <c r="L7" s="154">
        <f>SUMIF(Leases!$B:$B,"BRR",Leases!L:L)</f>
        <v>59538.583333333328</v>
      </c>
      <c r="M7" s="154">
        <f>SUMIF(Leases!$B:$B,"BRR",Leases!M:M)</f>
        <v>59538.583333333328</v>
      </c>
      <c r="N7" s="154">
        <f>SUMIF(Leases!$B:$B,"BRR",Leases!N:N)</f>
        <v>59538.583333333328</v>
      </c>
      <c r="O7" s="154">
        <f>SUMIF(Leases!$B:$B,"BRR",Leases!O:O)</f>
        <v>60642.958333333328</v>
      </c>
      <c r="P7" s="154">
        <f>SUMIF(Leases!$B:$B,"BRR",Leases!P:P)</f>
        <v>60828.61583333333</v>
      </c>
      <c r="Q7" s="154">
        <f>SUMIF(Leases!$B:$B,"BRR",Leases!Q:Q)</f>
        <v>61324.74083333333</v>
      </c>
      <c r="R7" s="154">
        <f>SUMIF(Leases!$B:$B,"BRR",Leases!R:R)</f>
        <v>61324.74083333333</v>
      </c>
      <c r="S7" s="154">
        <f>SUMIF(Leases!$B:$B,"BRR",Leases!S:S)</f>
        <v>61324.74083333333</v>
      </c>
      <c r="T7" s="154">
        <f>SUMIF(Leases!$B:$B,"BRR",Leases!T:T)</f>
        <v>61324.74083333333</v>
      </c>
      <c r="U7" s="154">
        <f>SUMIF(Leases!$B:$B,"BRR",Leases!U:U)</f>
        <v>61324.74083333333</v>
      </c>
      <c r="V7" s="154">
        <f>SUMIF(Leases!$B:$B,"BRR",Leases!V:V)</f>
        <v>61324.74083333333</v>
      </c>
      <c r="W7" s="154">
        <f>SUMIF(Leases!$B:$B,"BRR",Leases!W:W)</f>
        <v>61324.74083333333</v>
      </c>
      <c r="X7" s="154">
        <f>SUMIF(Leases!$B:$B,"BRR",Leases!X:X)</f>
        <v>61324.74083333333</v>
      </c>
      <c r="Y7" s="154">
        <f>SUMIF(Leases!$B:$B,"BRR",Leases!Y:Y)</f>
        <v>61324.74083333333</v>
      </c>
      <c r="Z7" s="154">
        <f>SUMIF(Leases!$B:$B,"BRR",Leases!Z:Z)</f>
        <v>61324.74083333333</v>
      </c>
      <c r="AA7" s="154">
        <f>SUMIF(Leases!$B:$B,"BRR",Leases!AA:AA)</f>
        <v>62462.247083333328</v>
      </c>
      <c r="AB7" s="154">
        <f>SUMIF(Leases!$B:$B,"BRR",Leases!AB:AB)</f>
        <v>62653.474308333338</v>
      </c>
      <c r="AC7" s="154">
        <f>SUMIF(Leases!$B:$B,"BRR",Leases!AC:AC)</f>
        <v>63164.483058333331</v>
      </c>
      <c r="AD7" s="154">
        <f>SUMIF(Leases!$B:$B,"BRR",Leases!AD:AD)</f>
        <v>63164.483058333331</v>
      </c>
      <c r="AE7" s="154">
        <f>SUMIF(Leases!$B:$B,"BRR",Leases!AE:AE)</f>
        <v>63164.483058333331</v>
      </c>
      <c r="AF7" s="154">
        <f>SUMIF(Leases!$B:$B,"BRR",Leases!AF:AF)</f>
        <v>63164.483058333331</v>
      </c>
      <c r="AG7" s="154">
        <f>SUMIF(Leases!$B:$B,"BRR",Leases!AG:AG)</f>
        <v>63164.483058333331</v>
      </c>
      <c r="AH7" s="154">
        <f>SUMIF(Leases!$B:$B,"BRR",Leases!AH:AH)</f>
        <v>63164.483058333331</v>
      </c>
      <c r="AI7" s="154">
        <f>SUMIF(Leases!$B:$B,"BRR",Leases!AI:AI)</f>
        <v>63164.483058333331</v>
      </c>
      <c r="AJ7" s="154">
        <f>SUMIF(Leases!$B:$B,"BRR",Leases!AJ:AJ)</f>
        <v>63164.483058333331</v>
      </c>
      <c r="AK7" s="154">
        <f>SUMIF(Leases!$B:$B,"BRR",Leases!AK:AK)</f>
        <v>63164.483058333331</v>
      </c>
      <c r="AL7" s="154">
        <f>SUMIF(Leases!$B:$B,"BRR",Leases!AL:AL)</f>
        <v>63164.483058333331</v>
      </c>
      <c r="AM7" s="154">
        <f>SUMIF(Leases!$B:$B,"BRR",Leases!AM:AM)</f>
        <v>64212.784870833333</v>
      </c>
      <c r="AN7" s="154">
        <f>SUMIF(Leases!$B:$B,"BRR",Leases!AN:AN)</f>
        <v>64409.748912583338</v>
      </c>
      <c r="AO7" s="154">
        <f>SUMIF(Leases!$B:$B,"BRR",Leases!AO:AO)</f>
        <v>65059.417550083337</v>
      </c>
      <c r="AP7" s="154">
        <f>SUMIF(Leases!$B:$B,"BRR",Leases!AP:AP)</f>
        <v>65059.417550083337</v>
      </c>
      <c r="AQ7" s="154">
        <f>SUMIF(Leases!$B:$B,"BRR",Leases!AQ:AQ)</f>
        <v>65059.417550083337</v>
      </c>
      <c r="AR7" s="154">
        <f>SUMIF(Leases!$B:$B,"BRR",Leases!AR:AR)</f>
        <v>65059.417550083337</v>
      </c>
      <c r="AS7" s="154">
        <f>SUMIF(Leases!$B:$B,"BRR",Leases!AS:AS)</f>
        <v>65059.417550083337</v>
      </c>
      <c r="AT7" s="154">
        <f>SUMIF(Leases!$B:$B,"BRR",Leases!AT:AT)</f>
        <v>65059.417550083337</v>
      </c>
      <c r="AU7" s="154">
        <f>SUMIF(Leases!$B:$B,"BRR",Leases!AU:AU)</f>
        <v>65059.417550083337</v>
      </c>
      <c r="AV7" s="154">
        <f>SUMIF(Leases!$B:$B,"BRR",Leases!AV:AV)</f>
        <v>65059.417550083337</v>
      </c>
      <c r="AW7" s="154">
        <f>SUMIF(Leases!$B:$B,"BRR",Leases!AW:AW)</f>
        <v>65059.417550083337</v>
      </c>
      <c r="AX7" s="154">
        <f>SUMIF(Leases!$B:$B,"BRR",Leases!AX:AX)</f>
        <v>65059.417550083337</v>
      </c>
      <c r="AY7" s="154">
        <f>SUMIF(Leases!$B:$B,"BRR",Leases!AY:AY)</f>
        <v>66139.168416958331</v>
      </c>
      <c r="AZ7" s="154">
        <f>SUMIF(Leases!$B:$B,"BRR",Leases!AZ:AZ)</f>
        <v>66342.041379960836</v>
      </c>
      <c r="BA7" s="154">
        <f>SUMIF(Leases!$B:$B,"BRR",Leases!BA:BA)</f>
        <v>67011.200076585825</v>
      </c>
      <c r="BB7" s="154">
        <f>SUMIF(Leases!$B:$B,"BRR",Leases!BB:BB)</f>
        <v>67011.200076585825</v>
      </c>
      <c r="BC7" s="154">
        <f>SUMIF(Leases!$B:$B,"BRR",Leases!BC:BC)</f>
        <v>67011.200076585825</v>
      </c>
      <c r="BD7" s="154">
        <f>SUMIF(Leases!$B:$B,"BRR",Leases!BD:BD)</f>
        <v>67011.200076585825</v>
      </c>
      <c r="BE7" s="154">
        <f>SUMIF(Leases!$B:$B,"BRR",Leases!BE:BE)</f>
        <v>67011.200076585825</v>
      </c>
      <c r="BF7" s="154">
        <f>SUMIF(Leases!$B:$B,"BRR",Leases!BF:BF)</f>
        <v>67011.200076585825</v>
      </c>
      <c r="BG7" s="154">
        <f>SUMIF(Leases!$B:$B,"BRR",Leases!BG:BG)</f>
        <v>67011.200076585825</v>
      </c>
      <c r="BH7" s="154">
        <f>SUMIF(Leases!$B:$B,"BRR",Leases!BH:BH)</f>
        <v>67011.200076585825</v>
      </c>
      <c r="BI7" s="154">
        <f>SUMIF(Leases!$B:$B,"BRR",Leases!BI:BI)</f>
        <v>67011.200076585825</v>
      </c>
      <c r="BJ7" s="154">
        <f>SUMIF(Leases!$B:$B,"BRR",Leases!BJ:BJ)</f>
        <v>67011.200076585825</v>
      </c>
      <c r="BK7" s="154">
        <f>SUMIF(Leases!$B:$B,"BRR",Leases!BK:BK)</f>
        <v>68123.343469467087</v>
      </c>
      <c r="BL7" s="154">
        <f>SUMIF(Leases!$B:$B,"BRR",Leases!BL:BL)</f>
        <v>68332.30262135966</v>
      </c>
      <c r="BM7" s="154">
        <f>SUMIF(Leases!$B:$B,"BRR",Leases!BM:BM)</f>
        <v>69021.536078883422</v>
      </c>
      <c r="BN7" s="154">
        <f>SUMIF(Leases!$B:$B,"BRR",Leases!BN:BN)</f>
        <v>69021.536078883422</v>
      </c>
      <c r="BO7" s="154">
        <f>SUMIF(Leases!$B:$B,"BRR",Leases!BO:BO)</f>
        <v>69021.536078883422</v>
      </c>
      <c r="BP7" s="154">
        <f>SUMIF(Leases!$B:$B,"BRR",Leases!BP:BP)</f>
        <v>69021.536078883422</v>
      </c>
      <c r="BQ7" s="154">
        <f>SUMIF(Leases!$B:$B,"BRR",Leases!BQ:BQ)</f>
        <v>69021.536078883422</v>
      </c>
      <c r="BR7" s="154">
        <f>SUMIF(Leases!$B:$B,"BRR",Leases!BR:BR)</f>
        <v>69021.536078883422</v>
      </c>
      <c r="BS7" s="154">
        <f>SUMIF(Leases!$B:$B,"BRR",Leases!BS:BS)</f>
        <v>69021.536078883422</v>
      </c>
      <c r="BT7" s="154">
        <f>SUMIF(Leases!$B:$B,"BRR",Leases!BT:BT)</f>
        <v>69021.536078883422</v>
      </c>
      <c r="BU7" s="154">
        <f>SUMIF(Leases!$B:$B,"BRR",Leases!BU:BU)</f>
        <v>69021.536078883422</v>
      </c>
      <c r="BV7" s="154">
        <f>SUMIF(Leases!$B:$B,"BRR",Leases!BV:BV)</f>
        <v>69021.536078883422</v>
      </c>
      <c r="BW7" s="154">
        <f>SUMIF(Leases!$B:$B,"BRR",Leases!BW:BW)</f>
        <v>70167.043773551093</v>
      </c>
      <c r="BX7" s="154">
        <f>SUMIF(Leases!$B:$B,"BRR",Leases!BX:BX)</f>
        <v>70382.271700000449</v>
      </c>
      <c r="BY7" s="154">
        <f>SUMIF(Leases!$B:$B,"BRR",Leases!BY:BY)</f>
        <v>71092.182161249904</v>
      </c>
      <c r="BZ7" s="154">
        <f>SUMIF(Leases!$B:$B,"BRR",Leases!BZ:BZ)</f>
        <v>71092.182161249904</v>
      </c>
      <c r="CA7" s="154">
        <f>SUMIF(Leases!$B:$B,"BRR",Leases!CA:CA)</f>
        <v>71092.182161249904</v>
      </c>
      <c r="CB7" s="154">
        <f>SUMIF(Leases!$B:$B,"BRR",Leases!CB:CB)</f>
        <v>71092.182161249904</v>
      </c>
      <c r="CC7" s="154">
        <f>SUMIF(Leases!$B:$B,"BRR",Leases!CC:CC)</f>
        <v>71092.182161249904</v>
      </c>
      <c r="CD7" s="154">
        <f>SUMIF(Leases!$B:$B,"BRR",Leases!CD:CD)</f>
        <v>71092.182161249904</v>
      </c>
      <c r="CE7" s="154">
        <f>SUMIF(Leases!$B:$B,"BRR",Leases!CE:CE)</f>
        <v>71092.182161249904</v>
      </c>
      <c r="CF7" s="154">
        <f>SUMIF(Leases!$B:$B,"BRR",Leases!CF:CF)</f>
        <v>71092.182161249904</v>
      </c>
      <c r="CG7" s="154">
        <f>SUMIF(Leases!$B:$B,"BRR",Leases!CG:CG)</f>
        <v>71092.182161249904</v>
      </c>
      <c r="CH7" s="154">
        <f>SUMIF(Leases!$B:$B,"BRR",Leases!CH:CH)</f>
        <v>71092.182161249904</v>
      </c>
      <c r="CI7" s="154">
        <f>SUMIF(Leases!$B:$B,"BRR",Leases!CI:CI)</f>
        <v>72272.055086757638</v>
      </c>
      <c r="CJ7" s="154">
        <f>SUMIF(Leases!$B:$B,"BRR",Leases!CJ:CJ)</f>
        <v>72493.739851000457</v>
      </c>
      <c r="CK7" s="154">
        <f>SUMIF(Leases!$B:$B,"BRR",Leases!CK:CK)</f>
        <v>73224.947626087422</v>
      </c>
      <c r="CL7" s="154">
        <f>SUMIF(Leases!$B:$B,"BRR",Leases!CL:CL)</f>
        <v>73224.947626087422</v>
      </c>
      <c r="CM7" s="154">
        <f>SUMIF(Leases!$B:$B,"BRR",Leases!CM:CM)</f>
        <v>73224.947626087422</v>
      </c>
      <c r="CN7" s="154">
        <f>SUMIF(Leases!$B:$B,"BRR",Leases!CN:CN)</f>
        <v>73224.947626087422</v>
      </c>
      <c r="CO7" s="154">
        <f>SUMIF(Leases!$B:$B,"BRR",Leases!CO:CO)</f>
        <v>73224.947626087422</v>
      </c>
      <c r="CP7" s="154">
        <f>SUMIF(Leases!$B:$B,"BRR",Leases!CP:CP)</f>
        <v>73224.947626087422</v>
      </c>
      <c r="CQ7" s="154">
        <f>SUMIF(Leases!$B:$B,"BRR",Leases!CQ:CQ)</f>
        <v>73224.947626087422</v>
      </c>
      <c r="CR7" s="154">
        <f>SUMIF(Leases!$B:$B,"BRR",Leases!CR:CR)</f>
        <v>73224.947626087422</v>
      </c>
      <c r="CS7" s="154">
        <f>SUMIF(Leases!$B:$B,"BRR",Leases!CS:CS)</f>
        <v>73224.947626087422</v>
      </c>
      <c r="CT7" s="154">
        <f>SUMIF(Leases!$B:$B,"BRR",Leases!CT:CT)</f>
        <v>73224.947626087422</v>
      </c>
      <c r="CU7" s="154">
        <f>SUMIF(Leases!$B:$B,"BRR",Leases!CU:CU)</f>
        <v>74440.216739360359</v>
      </c>
      <c r="CV7" s="154">
        <f>SUMIF(Leases!$B:$B,"BRR",Leases!CV:CV)</f>
        <v>74668.552046530473</v>
      </c>
      <c r="CW7" s="154">
        <f>SUMIF(Leases!$B:$B,"BRR",Leases!CW:CW)</f>
        <v>75421.69605487003</v>
      </c>
      <c r="CX7" s="154">
        <f>SUMIF(Leases!$B:$B,"BRR",Leases!CX:CX)</f>
        <v>75421.69605487003</v>
      </c>
      <c r="CY7" s="154">
        <f>SUMIF(Leases!$B:$B,"BRR",Leases!CY:CY)</f>
        <v>75421.69605487003</v>
      </c>
      <c r="CZ7" s="154">
        <f>SUMIF(Leases!$B:$B,"BRR",Leases!CZ:CZ)</f>
        <v>75421.69605487003</v>
      </c>
      <c r="DA7" s="154">
        <f>SUMIF(Leases!$B:$B,"BRR",Leases!DA:DA)</f>
        <v>75421.69605487003</v>
      </c>
      <c r="DB7" s="154">
        <f>SUMIF(Leases!$B:$B,"BRR",Leases!DB:DB)</f>
        <v>75421.69605487003</v>
      </c>
      <c r="DC7" s="154">
        <f>SUMIF(Leases!$B:$B,"BRR",Leases!DC:DC)</f>
        <v>75421.69605487003</v>
      </c>
      <c r="DD7" s="154">
        <f>SUMIF(Leases!$B:$B,"BRR",Leases!DD:DD)</f>
        <v>75421.69605487003</v>
      </c>
      <c r="DE7" s="154">
        <f>SUMIF(Leases!$B:$B,"BRR",Leases!DE:DE)</f>
        <v>75421.69605487003</v>
      </c>
      <c r="DF7" s="154">
        <f>SUMIF(Leases!$B:$B,"BRR",Leases!DF:DF)</f>
        <v>75421.69605487003</v>
      </c>
      <c r="DG7" s="154">
        <f>SUMIF(Leases!$B:$B,"BRR",Leases!DG:DG)</f>
        <v>76673.423241541168</v>
      </c>
      <c r="DH7" s="154">
        <f>SUMIF(Leases!$B:$B,"BRR",Leases!DH:DH)</f>
        <v>76908.608607926406</v>
      </c>
      <c r="DI7" s="154">
        <f>SUMIF(Leases!$B:$B,"BRR",Leases!DI:DI)</f>
        <v>77684.346936516144</v>
      </c>
      <c r="DJ7" s="154">
        <f>SUMIF(Leases!$B:$B,"BRR",Leases!DJ:DJ)</f>
        <v>77684.346936516144</v>
      </c>
      <c r="DK7" s="154">
        <f>SUMIF(Leases!$B:$B,"BRR",Leases!DK:DK)</f>
        <v>77684.346936516144</v>
      </c>
      <c r="DL7" s="154">
        <f>SUMIF(Leases!$B:$B,"BRR",Leases!DL:DL)</f>
        <v>77684.346936516144</v>
      </c>
      <c r="DM7" s="154">
        <f>SUMIF(Leases!$B:$B,"BRR",Leases!DM:DM)</f>
        <v>77684.346936516144</v>
      </c>
      <c r="DN7" s="154">
        <f>SUMIF(Leases!$B:$B,"BRR",Leases!DN:DN)</f>
        <v>77684.346936516144</v>
      </c>
      <c r="DO7" s="154">
        <f>SUMIF(Leases!$B:$B,"BRR",Leases!DO:DO)</f>
        <v>77684.346936516144</v>
      </c>
      <c r="DP7" s="154">
        <f>SUMIF(Leases!$B:$B,"BRR",Leases!DP:DP)</f>
        <v>77684.346936516144</v>
      </c>
      <c r="DQ7" s="154">
        <f>SUMIF(Leases!$B:$B,"BRR",Leases!DQ:DQ)</f>
        <v>77684.346936516144</v>
      </c>
      <c r="DR7" s="154">
        <f>SUMIF(Leases!$B:$B,"BRR",Leases!DR:DR)</f>
        <v>77684.346936516144</v>
      </c>
      <c r="DS7" s="154">
        <f>SUMIF(Leases!$B:$B,"BRR",Leases!DS:DS)</f>
        <v>78973.625938787416</v>
      </c>
      <c r="DT7" s="154">
        <f>SUMIF(Leases!$B:$B,"BRR",Leases!DT:DT)</f>
        <v>79215.8668661642</v>
      </c>
      <c r="DU7" s="154">
        <f>SUMIF(Leases!$B:$B,"BRR",Leases!DU:DU)</f>
        <v>80014.877344611625</v>
      </c>
      <c r="DV7" s="154">
        <f>SUMIF(Leases!$B:$B,"BRR",Leases!DV:DV)</f>
        <v>80014.877344611625</v>
      </c>
      <c r="DW7" s="154">
        <f>SUMIF(Leases!$B:$B,"BRR",Leases!DW:DW)</f>
        <v>80014.877344611625</v>
      </c>
      <c r="DX7" s="154">
        <f>SUMIF(Leases!$B:$B,"BRR",Leases!DX:DX)</f>
        <v>80014.877344611625</v>
      </c>
      <c r="DY7" s="154">
        <f>SUMIF(Leases!$B:$B,"BRR",Leases!DY:DY)</f>
        <v>57789.860221208219</v>
      </c>
      <c r="DZ7" s="154">
        <f>SUMIF(Leases!$B:$B,"BRR",Leases!DZ:DZ)</f>
        <v>57789.860221208219</v>
      </c>
      <c r="EA7" s="154">
        <f>SUMIF(Leases!$B:$B,"BRR",Leases!EA:EA)</f>
        <v>57789.860221208219</v>
      </c>
      <c r="EB7" s="154">
        <f>SUMIF(Leases!$B:$B,"BRR",Leases!EB:EB)</f>
        <v>57789.860221208219</v>
      </c>
      <c r="EC7" s="154">
        <f>SUMIF(Leases!$B:$B,"BRR",Leases!EC:EC)</f>
        <v>57789.860221208219</v>
      </c>
      <c r="ED7" s="154">
        <f>SUMIF(Leases!$B:$B,"BRR",Leases!ED:ED)</f>
        <v>57789.860221208219</v>
      </c>
      <c r="EE7" s="157">
        <f>SUMIF(Leases!$B:$B,"BRR",Leases!EE:EE)</f>
        <v>59117.817593547639</v>
      </c>
    </row>
    <row r="8" spans="1:135" x14ac:dyDescent="0.25">
      <c r="A8" s="154">
        <f>SUMIF($C$3:$EE$3,"&lt;="&amp;HOLD_PERIOD,C8:EE8)</f>
        <v>-163787.5</v>
      </c>
      <c r="B8" s="29" t="s">
        <v>189</v>
      </c>
      <c r="C8" s="154"/>
      <c r="D8" s="154">
        <f>SUMIF(Leases!$B:$B,"FR",Leases!D:D)</f>
        <v>-36812.5</v>
      </c>
      <c r="E8" s="154">
        <f>SUMIF(Leases!$B:$B,"FR",Leases!E:E)</f>
        <v>-36812.5</v>
      </c>
      <c r="F8" s="154">
        <f>SUMIF(Leases!$B:$B,"FR",Leases!F:F)</f>
        <v>-36812.5</v>
      </c>
      <c r="G8" s="154">
        <f>SUMIF(Leases!$B:$B,"FR",Leases!G:G)</f>
        <v>-36812.5</v>
      </c>
      <c r="H8" s="154">
        <f>SUMIF(Leases!$B:$B,"FR",Leases!H:H)</f>
        <v>0</v>
      </c>
      <c r="I8" s="154">
        <f>SUMIF(Leases!$B:$B,"FR",Leases!I:I)</f>
        <v>-16537.499999999996</v>
      </c>
      <c r="J8" s="154">
        <f>SUMIF(Leases!$B:$B,"FR",Leases!J:J)</f>
        <v>0</v>
      </c>
      <c r="K8" s="154">
        <f>SUMIF(Leases!$B:$B,"FR",Leases!K:K)</f>
        <v>0</v>
      </c>
      <c r="L8" s="154">
        <f>SUMIF(Leases!$B:$B,"FR",Leases!L:L)</f>
        <v>0</v>
      </c>
      <c r="M8" s="154">
        <f>SUMIF(Leases!$B:$B,"FR",Leases!M:M)</f>
        <v>0</v>
      </c>
      <c r="N8" s="154">
        <f>SUMIF(Leases!$B:$B,"FR",Leases!N:N)</f>
        <v>0</v>
      </c>
      <c r="O8" s="154">
        <f>SUMIF(Leases!$B:$B,"FR",Leases!O:O)</f>
        <v>0</v>
      </c>
      <c r="P8" s="154">
        <f>SUMIF(Leases!$B:$B,"FR",Leases!P:P)</f>
        <v>0</v>
      </c>
      <c r="Q8" s="154">
        <f>SUMIF(Leases!$B:$B,"FR",Leases!Q:Q)</f>
        <v>0</v>
      </c>
      <c r="R8" s="154">
        <f>SUMIF(Leases!$B:$B,"FR",Leases!R:R)</f>
        <v>0</v>
      </c>
      <c r="S8" s="154">
        <f>SUMIF(Leases!$B:$B,"FR",Leases!S:S)</f>
        <v>0</v>
      </c>
      <c r="T8" s="154">
        <f>SUMIF(Leases!$B:$B,"FR",Leases!T:T)</f>
        <v>0</v>
      </c>
      <c r="U8" s="154">
        <f>SUMIF(Leases!$B:$B,"FR",Leases!U:U)</f>
        <v>0</v>
      </c>
      <c r="V8" s="154">
        <f>SUMIF(Leases!$B:$B,"FR",Leases!V:V)</f>
        <v>0</v>
      </c>
      <c r="W8" s="154">
        <f>SUMIF(Leases!$B:$B,"FR",Leases!W:W)</f>
        <v>0</v>
      </c>
      <c r="X8" s="154">
        <f>SUMIF(Leases!$B:$B,"FR",Leases!X:X)</f>
        <v>0</v>
      </c>
      <c r="Y8" s="154">
        <f>SUMIF(Leases!$B:$B,"FR",Leases!Y:Y)</f>
        <v>0</v>
      </c>
      <c r="Z8" s="154">
        <f>SUMIF(Leases!$B:$B,"FR",Leases!Z:Z)</f>
        <v>0</v>
      </c>
      <c r="AA8" s="154">
        <f>SUMIF(Leases!$B:$B,"FR",Leases!AA:AA)</f>
        <v>0</v>
      </c>
      <c r="AB8" s="154">
        <f>SUMIF(Leases!$B:$B,"FR",Leases!AB:AB)</f>
        <v>0</v>
      </c>
      <c r="AC8" s="154">
        <f>SUMIF(Leases!$B:$B,"FR",Leases!AC:AC)</f>
        <v>0</v>
      </c>
      <c r="AD8" s="154">
        <f>SUMIF(Leases!$B:$B,"FR",Leases!AD:AD)</f>
        <v>0</v>
      </c>
      <c r="AE8" s="154">
        <f>SUMIF(Leases!$B:$B,"FR",Leases!AE:AE)</f>
        <v>0</v>
      </c>
      <c r="AF8" s="154">
        <f>SUMIF(Leases!$B:$B,"FR",Leases!AF:AF)</f>
        <v>0</v>
      </c>
      <c r="AG8" s="154">
        <f>SUMIF(Leases!$B:$B,"FR",Leases!AG:AG)</f>
        <v>0</v>
      </c>
      <c r="AH8" s="154">
        <f>SUMIF(Leases!$B:$B,"FR",Leases!AH:AH)</f>
        <v>0</v>
      </c>
      <c r="AI8" s="154">
        <f>SUMIF(Leases!$B:$B,"FR",Leases!AI:AI)</f>
        <v>0</v>
      </c>
      <c r="AJ8" s="154">
        <f>SUMIF(Leases!$B:$B,"FR",Leases!AJ:AJ)</f>
        <v>0</v>
      </c>
      <c r="AK8" s="154">
        <f>SUMIF(Leases!$B:$B,"FR",Leases!AK:AK)</f>
        <v>0</v>
      </c>
      <c r="AL8" s="154">
        <f>SUMIF(Leases!$B:$B,"FR",Leases!AL:AL)</f>
        <v>0</v>
      </c>
      <c r="AM8" s="154">
        <f>SUMIF(Leases!$B:$B,"FR",Leases!AM:AM)</f>
        <v>0</v>
      </c>
      <c r="AN8" s="154">
        <f>SUMIF(Leases!$B:$B,"FR",Leases!AN:AN)</f>
        <v>0</v>
      </c>
      <c r="AO8" s="154">
        <f>SUMIF(Leases!$B:$B,"FR",Leases!AO:AO)</f>
        <v>0</v>
      </c>
      <c r="AP8" s="154">
        <f>SUMIF(Leases!$B:$B,"FR",Leases!AP:AP)</f>
        <v>0</v>
      </c>
      <c r="AQ8" s="154">
        <f>SUMIF(Leases!$B:$B,"FR",Leases!AQ:AQ)</f>
        <v>0</v>
      </c>
      <c r="AR8" s="154">
        <f>SUMIF(Leases!$B:$B,"FR",Leases!AR:AR)</f>
        <v>0</v>
      </c>
      <c r="AS8" s="154">
        <f>SUMIF(Leases!$B:$B,"FR",Leases!AS:AS)</f>
        <v>0</v>
      </c>
      <c r="AT8" s="154">
        <f>SUMIF(Leases!$B:$B,"FR",Leases!AT:AT)</f>
        <v>0</v>
      </c>
      <c r="AU8" s="154">
        <f>SUMIF(Leases!$B:$B,"FR",Leases!AU:AU)</f>
        <v>0</v>
      </c>
      <c r="AV8" s="154">
        <f>SUMIF(Leases!$B:$B,"FR",Leases!AV:AV)</f>
        <v>0</v>
      </c>
      <c r="AW8" s="154">
        <f>SUMIF(Leases!$B:$B,"FR",Leases!AW:AW)</f>
        <v>0</v>
      </c>
      <c r="AX8" s="154">
        <f>SUMIF(Leases!$B:$B,"FR",Leases!AX:AX)</f>
        <v>0</v>
      </c>
      <c r="AY8" s="154">
        <f>SUMIF(Leases!$B:$B,"FR",Leases!AY:AY)</f>
        <v>0</v>
      </c>
      <c r="AZ8" s="154">
        <f>SUMIF(Leases!$B:$B,"FR",Leases!AZ:AZ)</f>
        <v>0</v>
      </c>
      <c r="BA8" s="154">
        <f>SUMIF(Leases!$B:$B,"FR",Leases!BA:BA)</f>
        <v>0</v>
      </c>
      <c r="BB8" s="154">
        <f>SUMIF(Leases!$B:$B,"FR",Leases!BB:BB)</f>
        <v>0</v>
      </c>
      <c r="BC8" s="154">
        <f>SUMIF(Leases!$B:$B,"FR",Leases!BC:BC)</f>
        <v>0</v>
      </c>
      <c r="BD8" s="154">
        <f>SUMIF(Leases!$B:$B,"FR",Leases!BD:BD)</f>
        <v>0</v>
      </c>
      <c r="BE8" s="154">
        <f>SUMIF(Leases!$B:$B,"FR",Leases!BE:BE)</f>
        <v>0</v>
      </c>
      <c r="BF8" s="154">
        <f>SUMIF(Leases!$B:$B,"FR",Leases!BF:BF)</f>
        <v>0</v>
      </c>
      <c r="BG8" s="154">
        <f>SUMIF(Leases!$B:$B,"FR",Leases!BG:BG)</f>
        <v>0</v>
      </c>
      <c r="BH8" s="154">
        <f>SUMIF(Leases!$B:$B,"FR",Leases!BH:BH)</f>
        <v>0</v>
      </c>
      <c r="BI8" s="154">
        <f>SUMIF(Leases!$B:$B,"FR",Leases!BI:BI)</f>
        <v>0</v>
      </c>
      <c r="BJ8" s="154">
        <f>SUMIF(Leases!$B:$B,"FR",Leases!BJ:BJ)</f>
        <v>0</v>
      </c>
      <c r="BK8" s="154">
        <f>SUMIF(Leases!$B:$B,"FR",Leases!BK:BK)</f>
        <v>0</v>
      </c>
      <c r="BL8" s="154">
        <f>SUMIF(Leases!$B:$B,"FR",Leases!BL:BL)</f>
        <v>0</v>
      </c>
      <c r="BM8" s="154">
        <f>SUMIF(Leases!$B:$B,"FR",Leases!BM:BM)</f>
        <v>0</v>
      </c>
      <c r="BN8" s="154">
        <f>SUMIF(Leases!$B:$B,"FR",Leases!BN:BN)</f>
        <v>0</v>
      </c>
      <c r="BO8" s="154">
        <f>SUMIF(Leases!$B:$B,"FR",Leases!BO:BO)</f>
        <v>0</v>
      </c>
      <c r="BP8" s="154">
        <f>SUMIF(Leases!$B:$B,"FR",Leases!BP:BP)</f>
        <v>0</v>
      </c>
      <c r="BQ8" s="154">
        <f>SUMIF(Leases!$B:$B,"FR",Leases!BQ:BQ)</f>
        <v>0</v>
      </c>
      <c r="BR8" s="154">
        <f>SUMIF(Leases!$B:$B,"FR",Leases!BR:BR)</f>
        <v>0</v>
      </c>
      <c r="BS8" s="154">
        <f>SUMIF(Leases!$B:$B,"FR",Leases!BS:BS)</f>
        <v>0</v>
      </c>
      <c r="BT8" s="154">
        <f>SUMIF(Leases!$B:$B,"FR",Leases!BT:BT)</f>
        <v>0</v>
      </c>
      <c r="BU8" s="154">
        <f>SUMIF(Leases!$B:$B,"FR",Leases!BU:BU)</f>
        <v>0</v>
      </c>
      <c r="BV8" s="154">
        <f>SUMIF(Leases!$B:$B,"FR",Leases!BV:BV)</f>
        <v>0</v>
      </c>
      <c r="BW8" s="154">
        <f>SUMIF(Leases!$B:$B,"FR",Leases!BW:BW)</f>
        <v>0</v>
      </c>
      <c r="BX8" s="154">
        <f>SUMIF(Leases!$B:$B,"FR",Leases!BX:BX)</f>
        <v>0</v>
      </c>
      <c r="BY8" s="154">
        <f>SUMIF(Leases!$B:$B,"FR",Leases!BY:BY)</f>
        <v>0</v>
      </c>
      <c r="BZ8" s="154">
        <f>SUMIF(Leases!$B:$B,"FR",Leases!BZ:BZ)</f>
        <v>0</v>
      </c>
      <c r="CA8" s="154">
        <f>SUMIF(Leases!$B:$B,"FR",Leases!CA:CA)</f>
        <v>0</v>
      </c>
      <c r="CB8" s="154">
        <f>SUMIF(Leases!$B:$B,"FR",Leases!CB:CB)</f>
        <v>0</v>
      </c>
      <c r="CC8" s="154">
        <f>SUMIF(Leases!$B:$B,"FR",Leases!CC:CC)</f>
        <v>0</v>
      </c>
      <c r="CD8" s="154">
        <f>SUMIF(Leases!$B:$B,"FR",Leases!CD:CD)</f>
        <v>0</v>
      </c>
      <c r="CE8" s="154">
        <f>SUMIF(Leases!$B:$B,"FR",Leases!CE:CE)</f>
        <v>0</v>
      </c>
      <c r="CF8" s="154">
        <f>SUMIF(Leases!$B:$B,"FR",Leases!CF:CF)</f>
        <v>0</v>
      </c>
      <c r="CG8" s="154">
        <f>SUMIF(Leases!$B:$B,"FR",Leases!CG:CG)</f>
        <v>0</v>
      </c>
      <c r="CH8" s="154">
        <f>SUMIF(Leases!$B:$B,"FR",Leases!CH:CH)</f>
        <v>0</v>
      </c>
      <c r="CI8" s="154">
        <f>SUMIF(Leases!$B:$B,"FR",Leases!CI:CI)</f>
        <v>0</v>
      </c>
      <c r="CJ8" s="154">
        <f>SUMIF(Leases!$B:$B,"FR",Leases!CJ:CJ)</f>
        <v>0</v>
      </c>
      <c r="CK8" s="154">
        <f>SUMIF(Leases!$B:$B,"FR",Leases!CK:CK)</f>
        <v>0</v>
      </c>
      <c r="CL8" s="154">
        <f>SUMIF(Leases!$B:$B,"FR",Leases!CL:CL)</f>
        <v>0</v>
      </c>
      <c r="CM8" s="154">
        <f>SUMIF(Leases!$B:$B,"FR",Leases!CM:CM)</f>
        <v>0</v>
      </c>
      <c r="CN8" s="154">
        <f>SUMIF(Leases!$B:$B,"FR",Leases!CN:CN)</f>
        <v>0</v>
      </c>
      <c r="CO8" s="154">
        <f>SUMIF(Leases!$B:$B,"FR",Leases!CO:CO)</f>
        <v>0</v>
      </c>
      <c r="CP8" s="154">
        <f>SUMIF(Leases!$B:$B,"FR",Leases!CP:CP)</f>
        <v>0</v>
      </c>
      <c r="CQ8" s="154">
        <f>SUMIF(Leases!$B:$B,"FR",Leases!CQ:CQ)</f>
        <v>0</v>
      </c>
      <c r="CR8" s="154">
        <f>SUMIF(Leases!$B:$B,"FR",Leases!CR:CR)</f>
        <v>0</v>
      </c>
      <c r="CS8" s="154">
        <f>SUMIF(Leases!$B:$B,"FR",Leases!CS:CS)</f>
        <v>0</v>
      </c>
      <c r="CT8" s="154">
        <f>SUMIF(Leases!$B:$B,"FR",Leases!CT:CT)</f>
        <v>0</v>
      </c>
      <c r="CU8" s="154">
        <f>SUMIF(Leases!$B:$B,"FR",Leases!CU:CU)</f>
        <v>0</v>
      </c>
      <c r="CV8" s="154">
        <f>SUMIF(Leases!$B:$B,"FR",Leases!CV:CV)</f>
        <v>0</v>
      </c>
      <c r="CW8" s="154">
        <f>SUMIF(Leases!$B:$B,"FR",Leases!CW:CW)</f>
        <v>0</v>
      </c>
      <c r="CX8" s="154">
        <f>SUMIF(Leases!$B:$B,"FR",Leases!CX:CX)</f>
        <v>0</v>
      </c>
      <c r="CY8" s="154">
        <f>SUMIF(Leases!$B:$B,"FR",Leases!CY:CY)</f>
        <v>0</v>
      </c>
      <c r="CZ8" s="154">
        <f>SUMIF(Leases!$B:$B,"FR",Leases!CZ:CZ)</f>
        <v>0</v>
      </c>
      <c r="DA8" s="154">
        <f>SUMIF(Leases!$B:$B,"FR",Leases!DA:DA)</f>
        <v>0</v>
      </c>
      <c r="DB8" s="154">
        <f>SUMIF(Leases!$B:$B,"FR",Leases!DB:DB)</f>
        <v>0</v>
      </c>
      <c r="DC8" s="154">
        <f>SUMIF(Leases!$B:$B,"FR",Leases!DC:DC)</f>
        <v>0</v>
      </c>
      <c r="DD8" s="154">
        <f>SUMIF(Leases!$B:$B,"FR",Leases!DD:DD)</f>
        <v>0</v>
      </c>
      <c r="DE8" s="154">
        <f>SUMIF(Leases!$B:$B,"FR",Leases!DE:DE)</f>
        <v>0</v>
      </c>
      <c r="DF8" s="154">
        <f>SUMIF(Leases!$B:$B,"FR",Leases!DF:DF)</f>
        <v>0</v>
      </c>
      <c r="DG8" s="154">
        <f>SUMIF(Leases!$B:$B,"FR",Leases!DG:DG)</f>
        <v>0</v>
      </c>
      <c r="DH8" s="154">
        <f>SUMIF(Leases!$B:$B,"FR",Leases!DH:DH)</f>
        <v>0</v>
      </c>
      <c r="DI8" s="154">
        <f>SUMIF(Leases!$B:$B,"FR",Leases!DI:DI)</f>
        <v>0</v>
      </c>
      <c r="DJ8" s="154">
        <f>SUMIF(Leases!$B:$B,"FR",Leases!DJ:DJ)</f>
        <v>0</v>
      </c>
      <c r="DK8" s="154">
        <f>SUMIF(Leases!$B:$B,"FR",Leases!DK:DK)</f>
        <v>0</v>
      </c>
      <c r="DL8" s="154">
        <f>SUMIF(Leases!$B:$B,"FR",Leases!DL:DL)</f>
        <v>0</v>
      </c>
      <c r="DM8" s="154">
        <f>SUMIF(Leases!$B:$B,"FR",Leases!DM:DM)</f>
        <v>0</v>
      </c>
      <c r="DN8" s="154">
        <f>SUMIF(Leases!$B:$B,"FR",Leases!DN:DN)</f>
        <v>0</v>
      </c>
      <c r="DO8" s="154">
        <f>SUMIF(Leases!$B:$B,"FR",Leases!DO:DO)</f>
        <v>0</v>
      </c>
      <c r="DP8" s="154">
        <f>SUMIF(Leases!$B:$B,"FR",Leases!DP:DP)</f>
        <v>0</v>
      </c>
      <c r="DQ8" s="154">
        <f>SUMIF(Leases!$B:$B,"FR",Leases!DQ:DQ)</f>
        <v>0</v>
      </c>
      <c r="DR8" s="154">
        <f>SUMIF(Leases!$B:$B,"FR",Leases!DR:DR)</f>
        <v>0</v>
      </c>
      <c r="DS8" s="154">
        <f>SUMIF(Leases!$B:$B,"FR",Leases!DS:DS)</f>
        <v>0</v>
      </c>
      <c r="DT8" s="154">
        <f>SUMIF(Leases!$B:$B,"FR",Leases!DT:DT)</f>
        <v>0</v>
      </c>
      <c r="DU8" s="154">
        <f>SUMIF(Leases!$B:$B,"FR",Leases!DU:DU)</f>
        <v>0</v>
      </c>
      <c r="DV8" s="154">
        <f>SUMIF(Leases!$B:$B,"FR",Leases!DV:DV)</f>
        <v>0</v>
      </c>
      <c r="DW8" s="154">
        <f>SUMIF(Leases!$B:$B,"FR",Leases!DW:DW)</f>
        <v>0</v>
      </c>
      <c r="DX8" s="154">
        <f>SUMIF(Leases!$B:$B,"FR",Leases!DX:DX)</f>
        <v>0</v>
      </c>
      <c r="DY8" s="154">
        <f>SUMIF(Leases!$B:$B,"FR",Leases!DY:DY)</f>
        <v>0</v>
      </c>
      <c r="DZ8" s="154">
        <f>SUMIF(Leases!$B:$B,"FR",Leases!DZ:DZ)</f>
        <v>0</v>
      </c>
      <c r="EA8" s="154">
        <f>SUMIF(Leases!$B:$B,"FR",Leases!EA:EA)</f>
        <v>0</v>
      </c>
      <c r="EB8" s="154">
        <f>SUMIF(Leases!$B:$B,"FR",Leases!EB:EB)</f>
        <v>0</v>
      </c>
      <c r="EC8" s="154">
        <f>SUMIF(Leases!$B:$B,"FR",Leases!EC:EC)</f>
        <v>0</v>
      </c>
      <c r="ED8" s="154">
        <f>SUMIF(Leases!$B:$B,"FR",Leases!ED:ED)</f>
        <v>0</v>
      </c>
      <c r="EE8" s="157">
        <f>SUMIF(Leases!$B:$B,"FR",Leases!EE:EE)</f>
        <v>0</v>
      </c>
    </row>
    <row r="9" spans="1:135" x14ac:dyDescent="0.25">
      <c r="A9" s="154">
        <f>SUMIF($C$3:$EE$3,"&lt;="&amp;HOLD_PERIOD,C9:EE9)</f>
        <v>-159636.03551948766</v>
      </c>
      <c r="B9" s="29" t="s">
        <v>181</v>
      </c>
      <c r="C9" s="154"/>
      <c r="D9" s="154">
        <f>-HLOOKUP(D1,Expenses!$J$1:$T$2,2,0)*SUM(D7:D8)</f>
        <v>-445.57800000000003</v>
      </c>
      <c r="E9" s="154">
        <f>-HLOOKUP(E1,Expenses!$J$1:$T$2,2,0)*SUM(E7:E8)</f>
        <v>-445.57800000000003</v>
      </c>
      <c r="F9" s="154">
        <f>-HLOOKUP(F1,Expenses!$J$1:$T$2,2,0)*SUM(F7:F8)</f>
        <v>-123.77166666666672</v>
      </c>
      <c r="G9" s="154">
        <f>-HLOOKUP(G1,Expenses!$J$1:$T$2,2,0)*SUM(G7:G8)</f>
        <v>-123.77166666666672</v>
      </c>
      <c r="H9" s="154">
        <f>-HLOOKUP(H1,Expenses!$J$1:$T$2,2,0)*SUM(H7:H8)</f>
        <v>-860.02166666666676</v>
      </c>
      <c r="I9" s="154">
        <f>-HLOOKUP(I1,Expenses!$J$1:$T$2,2,0)*SUM(I7:I8)</f>
        <v>-860.02166666666653</v>
      </c>
      <c r="J9" s="154">
        <f>-HLOOKUP(J1,Expenses!$J$1:$T$2,2,0)*SUM(J7:J8)</f>
        <v>-1190.7716666666665</v>
      </c>
      <c r="K9" s="154">
        <f>-HLOOKUP(K1,Expenses!$J$1:$T$2,2,0)*SUM(K7:K8)</f>
        <v>-1190.7716666666665</v>
      </c>
      <c r="L9" s="154">
        <f>-HLOOKUP(L1,Expenses!$J$1:$T$2,2,0)*SUM(L7:L8)</f>
        <v>-1190.7716666666665</v>
      </c>
      <c r="M9" s="154">
        <f>-HLOOKUP(M1,Expenses!$J$1:$T$2,2,0)*SUM(M7:M8)</f>
        <v>-1190.7716666666665</v>
      </c>
      <c r="N9" s="154">
        <f>-HLOOKUP(N1,Expenses!$J$1:$T$2,2,0)*SUM(N7:N8)</f>
        <v>-1190.7716666666665</v>
      </c>
      <c r="O9" s="154">
        <f>-HLOOKUP(O1,Expenses!$J$1:$T$2,2,0)*SUM(O7:O8)</f>
        <v>-1212.8591666666666</v>
      </c>
      <c r="P9" s="154">
        <f>-HLOOKUP(P1,Expenses!$J$1:$T$2,2,0)*SUM(P7:P8)</f>
        <v>-1216.5723166666667</v>
      </c>
      <c r="Q9" s="154">
        <f>-HLOOKUP(Q1,Expenses!$J$1:$T$2,2,0)*SUM(Q7:Q8)</f>
        <v>-1226.4948166666666</v>
      </c>
      <c r="R9" s="154">
        <f>-HLOOKUP(R1,Expenses!$J$1:$T$2,2,0)*SUM(R7:R8)</f>
        <v>-1226.4948166666666</v>
      </c>
      <c r="S9" s="154">
        <f>-HLOOKUP(S1,Expenses!$J$1:$T$2,2,0)*SUM(S7:S8)</f>
        <v>-1226.4948166666666</v>
      </c>
      <c r="T9" s="154">
        <f>-HLOOKUP(T1,Expenses!$J$1:$T$2,2,0)*SUM(T7:T8)</f>
        <v>-1226.4948166666666</v>
      </c>
      <c r="U9" s="154">
        <f>-HLOOKUP(U1,Expenses!$J$1:$T$2,2,0)*SUM(U7:U8)</f>
        <v>-1226.4948166666666</v>
      </c>
      <c r="V9" s="154">
        <f>-HLOOKUP(V1,Expenses!$J$1:$T$2,2,0)*SUM(V7:V8)</f>
        <v>-1226.4948166666666</v>
      </c>
      <c r="W9" s="154">
        <f>-HLOOKUP(W1,Expenses!$J$1:$T$2,2,0)*SUM(W7:W8)</f>
        <v>-1226.4948166666666</v>
      </c>
      <c r="X9" s="154">
        <f>-HLOOKUP(X1,Expenses!$J$1:$T$2,2,0)*SUM(X7:X8)</f>
        <v>-1226.4948166666666</v>
      </c>
      <c r="Y9" s="154">
        <f>-HLOOKUP(Y1,Expenses!$J$1:$T$2,2,0)*SUM(Y7:Y8)</f>
        <v>-1226.4948166666666</v>
      </c>
      <c r="Z9" s="154">
        <f>-HLOOKUP(Z1,Expenses!$J$1:$T$2,2,0)*SUM(Z7:Z8)</f>
        <v>-1226.4948166666666</v>
      </c>
      <c r="AA9" s="154">
        <f>-HLOOKUP(AA1,Expenses!$J$1:$T$2,2,0)*SUM(AA7:AA8)</f>
        <v>-1249.2449416666666</v>
      </c>
      <c r="AB9" s="154">
        <f>-HLOOKUP(AB1,Expenses!$J$1:$T$2,2,0)*SUM(AB7:AB8)</f>
        <v>-1253.0694861666668</v>
      </c>
      <c r="AC9" s="154">
        <f>-HLOOKUP(AC1,Expenses!$J$1:$T$2,2,0)*SUM(AC7:AC8)</f>
        <v>-1263.2896611666667</v>
      </c>
      <c r="AD9" s="154">
        <f>-HLOOKUP(AD1,Expenses!$J$1:$T$2,2,0)*SUM(AD7:AD8)</f>
        <v>-1263.2896611666667</v>
      </c>
      <c r="AE9" s="154">
        <f>-HLOOKUP(AE1,Expenses!$J$1:$T$2,2,0)*SUM(AE7:AE8)</f>
        <v>-1263.2896611666667</v>
      </c>
      <c r="AF9" s="154">
        <f>-HLOOKUP(AF1,Expenses!$J$1:$T$2,2,0)*SUM(AF7:AF8)</f>
        <v>-1263.2896611666667</v>
      </c>
      <c r="AG9" s="154">
        <f>-HLOOKUP(AG1,Expenses!$J$1:$T$2,2,0)*SUM(AG7:AG8)</f>
        <v>-1263.2896611666667</v>
      </c>
      <c r="AH9" s="154">
        <f>-HLOOKUP(AH1,Expenses!$J$1:$T$2,2,0)*SUM(AH7:AH8)</f>
        <v>-1263.2896611666667</v>
      </c>
      <c r="AI9" s="154">
        <f>-HLOOKUP(AI1,Expenses!$J$1:$T$2,2,0)*SUM(AI7:AI8)</f>
        <v>-1263.2896611666667</v>
      </c>
      <c r="AJ9" s="154">
        <f>-HLOOKUP(AJ1,Expenses!$J$1:$T$2,2,0)*SUM(AJ7:AJ8)</f>
        <v>-1263.2896611666667</v>
      </c>
      <c r="AK9" s="154">
        <f>-HLOOKUP(AK1,Expenses!$J$1:$T$2,2,0)*SUM(AK7:AK8)</f>
        <v>-1263.2896611666667</v>
      </c>
      <c r="AL9" s="154">
        <f>-HLOOKUP(AL1,Expenses!$J$1:$T$2,2,0)*SUM(AL7:AL8)</f>
        <v>-1263.2896611666667</v>
      </c>
      <c r="AM9" s="154">
        <f>-HLOOKUP(AM1,Expenses!$J$1:$T$2,2,0)*SUM(AM7:AM8)</f>
        <v>-1284.2556974166666</v>
      </c>
      <c r="AN9" s="154">
        <f>-HLOOKUP(AN1,Expenses!$J$1:$T$2,2,0)*SUM(AN7:AN8)</f>
        <v>-1288.1949782516667</v>
      </c>
      <c r="AO9" s="154">
        <f>-HLOOKUP(AO1,Expenses!$J$1:$T$2,2,0)*SUM(AO7:AO8)</f>
        <v>-1301.1883510016667</v>
      </c>
      <c r="AP9" s="154">
        <f>-HLOOKUP(AP1,Expenses!$J$1:$T$2,2,0)*SUM(AP7:AP8)</f>
        <v>-1301.1883510016667</v>
      </c>
      <c r="AQ9" s="154">
        <f>-HLOOKUP(AQ1,Expenses!$J$1:$T$2,2,0)*SUM(AQ7:AQ8)</f>
        <v>-1301.1883510016667</v>
      </c>
      <c r="AR9" s="154">
        <f>-HLOOKUP(AR1,Expenses!$J$1:$T$2,2,0)*SUM(AR7:AR8)</f>
        <v>-1301.1883510016667</v>
      </c>
      <c r="AS9" s="154">
        <f>-HLOOKUP(AS1,Expenses!$J$1:$T$2,2,0)*SUM(AS7:AS8)</f>
        <v>-1301.1883510016667</v>
      </c>
      <c r="AT9" s="154">
        <f>-HLOOKUP(AT1,Expenses!$J$1:$T$2,2,0)*SUM(AT7:AT8)</f>
        <v>-1301.1883510016667</v>
      </c>
      <c r="AU9" s="154">
        <f>-HLOOKUP(AU1,Expenses!$J$1:$T$2,2,0)*SUM(AU7:AU8)</f>
        <v>-1301.1883510016667</v>
      </c>
      <c r="AV9" s="154">
        <f>-HLOOKUP(AV1,Expenses!$J$1:$T$2,2,0)*SUM(AV7:AV8)</f>
        <v>-1301.1883510016667</v>
      </c>
      <c r="AW9" s="154">
        <f>-HLOOKUP(AW1,Expenses!$J$1:$T$2,2,0)*SUM(AW7:AW8)</f>
        <v>-1301.1883510016667</v>
      </c>
      <c r="AX9" s="154">
        <f>-HLOOKUP(AX1,Expenses!$J$1:$T$2,2,0)*SUM(AX7:AX8)</f>
        <v>-1301.1883510016667</v>
      </c>
      <c r="AY9" s="154">
        <f>-HLOOKUP(AY1,Expenses!$J$1:$T$2,2,0)*SUM(AY7:AY8)</f>
        <v>-1322.7833683391666</v>
      </c>
      <c r="AZ9" s="154">
        <f>-HLOOKUP(AZ1,Expenses!$J$1:$T$2,2,0)*SUM(AZ7:AZ8)</f>
        <v>-1326.8408275992167</v>
      </c>
      <c r="BA9" s="154">
        <f>-HLOOKUP(BA1,Expenses!$J$1:$T$2,2,0)*SUM(BA7:BA8)</f>
        <v>-1340.2240015317166</v>
      </c>
      <c r="BB9" s="154">
        <f>-HLOOKUP(BB1,Expenses!$J$1:$T$2,2,0)*SUM(BB7:BB8)</f>
        <v>-1340.2240015317166</v>
      </c>
      <c r="BC9" s="154">
        <f>-HLOOKUP(BC1,Expenses!$J$1:$T$2,2,0)*SUM(BC7:BC8)</f>
        <v>-1340.2240015317166</v>
      </c>
      <c r="BD9" s="154">
        <f>-HLOOKUP(BD1,Expenses!$J$1:$T$2,2,0)*SUM(BD7:BD8)</f>
        <v>-1340.2240015317166</v>
      </c>
      <c r="BE9" s="154">
        <f>-HLOOKUP(BE1,Expenses!$J$1:$T$2,2,0)*SUM(BE7:BE8)</f>
        <v>-1340.2240015317166</v>
      </c>
      <c r="BF9" s="154">
        <f>-HLOOKUP(BF1,Expenses!$J$1:$T$2,2,0)*SUM(BF7:BF8)</f>
        <v>-1340.2240015317166</v>
      </c>
      <c r="BG9" s="154">
        <f>-HLOOKUP(BG1,Expenses!$J$1:$T$2,2,0)*SUM(BG7:BG8)</f>
        <v>-1340.2240015317166</v>
      </c>
      <c r="BH9" s="154">
        <f>-HLOOKUP(BH1,Expenses!$J$1:$T$2,2,0)*SUM(BH7:BH8)</f>
        <v>-1340.2240015317166</v>
      </c>
      <c r="BI9" s="154">
        <f>-HLOOKUP(BI1,Expenses!$J$1:$T$2,2,0)*SUM(BI7:BI8)</f>
        <v>-1340.2240015317166</v>
      </c>
      <c r="BJ9" s="154">
        <f>-HLOOKUP(BJ1,Expenses!$J$1:$T$2,2,0)*SUM(BJ7:BJ8)</f>
        <v>-1340.2240015317166</v>
      </c>
      <c r="BK9" s="154">
        <f>-HLOOKUP(BK1,Expenses!$J$1:$T$2,2,0)*SUM(BK7:BK8)</f>
        <v>-1362.4668693893418</v>
      </c>
      <c r="BL9" s="154">
        <f>-HLOOKUP(BL1,Expenses!$J$1:$T$2,2,0)*SUM(BL7:BL8)</f>
        <v>-1366.6460524271931</v>
      </c>
      <c r="BM9" s="154">
        <f>-HLOOKUP(BM1,Expenses!$J$1:$T$2,2,0)*SUM(BM7:BM8)</f>
        <v>-1380.4307215776685</v>
      </c>
      <c r="BN9" s="154">
        <f>-HLOOKUP(BN1,Expenses!$J$1:$T$2,2,0)*SUM(BN7:BN8)</f>
        <v>-1380.4307215776685</v>
      </c>
      <c r="BO9" s="154">
        <f>-HLOOKUP(BO1,Expenses!$J$1:$T$2,2,0)*SUM(BO7:BO8)</f>
        <v>-1380.4307215776685</v>
      </c>
      <c r="BP9" s="154">
        <f>-HLOOKUP(BP1,Expenses!$J$1:$T$2,2,0)*SUM(BP7:BP8)</f>
        <v>-1380.4307215776685</v>
      </c>
      <c r="BQ9" s="154">
        <f>-HLOOKUP(BQ1,Expenses!$J$1:$T$2,2,0)*SUM(BQ7:BQ8)</f>
        <v>-1380.4307215776685</v>
      </c>
      <c r="BR9" s="154">
        <f>-HLOOKUP(BR1,Expenses!$J$1:$T$2,2,0)*SUM(BR7:BR8)</f>
        <v>-1380.4307215776685</v>
      </c>
      <c r="BS9" s="154">
        <f>-HLOOKUP(BS1,Expenses!$J$1:$T$2,2,0)*SUM(BS7:BS8)</f>
        <v>-1380.4307215776685</v>
      </c>
      <c r="BT9" s="154">
        <f>-HLOOKUP(BT1,Expenses!$J$1:$T$2,2,0)*SUM(BT7:BT8)</f>
        <v>-1380.4307215776685</v>
      </c>
      <c r="BU9" s="154">
        <f>-HLOOKUP(BU1,Expenses!$J$1:$T$2,2,0)*SUM(BU7:BU8)</f>
        <v>-1380.4307215776685</v>
      </c>
      <c r="BV9" s="154">
        <f>-HLOOKUP(BV1,Expenses!$J$1:$T$2,2,0)*SUM(BV7:BV8)</f>
        <v>-1380.4307215776685</v>
      </c>
      <c r="BW9" s="154">
        <f>-HLOOKUP(BW1,Expenses!$J$1:$T$2,2,0)*SUM(BW7:BW8)</f>
        <v>-1403.3408754710219</v>
      </c>
      <c r="BX9" s="154">
        <f>-HLOOKUP(BX1,Expenses!$J$1:$T$2,2,0)*SUM(BX7:BX8)</f>
        <v>-1407.6454340000089</v>
      </c>
      <c r="BY9" s="154">
        <f>-HLOOKUP(BY1,Expenses!$J$1:$T$2,2,0)*SUM(BY7:BY8)</f>
        <v>-1421.843643224998</v>
      </c>
      <c r="BZ9" s="154">
        <f>-HLOOKUP(BZ1,Expenses!$J$1:$T$2,2,0)*SUM(BZ7:BZ8)</f>
        <v>-1421.843643224998</v>
      </c>
      <c r="CA9" s="154">
        <f>-HLOOKUP(CA1,Expenses!$J$1:$T$2,2,0)*SUM(CA7:CA8)</f>
        <v>-1421.843643224998</v>
      </c>
      <c r="CB9" s="154">
        <f>-HLOOKUP(CB1,Expenses!$J$1:$T$2,2,0)*SUM(CB7:CB8)</f>
        <v>-1421.843643224998</v>
      </c>
      <c r="CC9" s="154">
        <f>-HLOOKUP(CC1,Expenses!$J$1:$T$2,2,0)*SUM(CC7:CC8)</f>
        <v>-1421.843643224998</v>
      </c>
      <c r="CD9" s="154">
        <f>-HLOOKUP(CD1,Expenses!$J$1:$T$2,2,0)*SUM(CD7:CD8)</f>
        <v>-1421.843643224998</v>
      </c>
      <c r="CE9" s="154">
        <f>-HLOOKUP(CE1,Expenses!$J$1:$T$2,2,0)*SUM(CE7:CE8)</f>
        <v>-1421.843643224998</v>
      </c>
      <c r="CF9" s="154">
        <f>-HLOOKUP(CF1,Expenses!$J$1:$T$2,2,0)*SUM(CF7:CF8)</f>
        <v>-1421.843643224998</v>
      </c>
      <c r="CG9" s="154">
        <f>-HLOOKUP(CG1,Expenses!$J$1:$T$2,2,0)*SUM(CG7:CG8)</f>
        <v>-1421.843643224998</v>
      </c>
      <c r="CH9" s="154">
        <f>-HLOOKUP(CH1,Expenses!$J$1:$T$2,2,0)*SUM(CH7:CH8)</f>
        <v>-1421.843643224998</v>
      </c>
      <c r="CI9" s="154">
        <f>-HLOOKUP(CI1,Expenses!$J$1:$T$2,2,0)*SUM(CI7:CI8)</f>
        <v>-1445.4411017351529</v>
      </c>
      <c r="CJ9" s="154">
        <f>-HLOOKUP(CJ1,Expenses!$J$1:$T$2,2,0)*SUM(CJ7:CJ8)</f>
        <v>-1449.8747970200091</v>
      </c>
      <c r="CK9" s="154">
        <f>-HLOOKUP(CK1,Expenses!$J$1:$T$2,2,0)*SUM(CK7:CK8)</f>
        <v>-1464.4989525217484</v>
      </c>
      <c r="CL9" s="154">
        <f>-HLOOKUP(CL1,Expenses!$J$1:$T$2,2,0)*SUM(CL7:CL8)</f>
        <v>-1464.4989525217484</v>
      </c>
      <c r="CM9" s="154">
        <f>-HLOOKUP(CM1,Expenses!$J$1:$T$2,2,0)*SUM(CM7:CM8)</f>
        <v>-1464.4989525217484</v>
      </c>
      <c r="CN9" s="154">
        <f>-HLOOKUP(CN1,Expenses!$J$1:$T$2,2,0)*SUM(CN7:CN8)</f>
        <v>-1464.4989525217484</v>
      </c>
      <c r="CO9" s="154">
        <f>-HLOOKUP(CO1,Expenses!$J$1:$T$2,2,0)*SUM(CO7:CO8)</f>
        <v>-1464.4989525217484</v>
      </c>
      <c r="CP9" s="154">
        <f>-HLOOKUP(CP1,Expenses!$J$1:$T$2,2,0)*SUM(CP7:CP8)</f>
        <v>-1464.4989525217484</v>
      </c>
      <c r="CQ9" s="154">
        <f>-HLOOKUP(CQ1,Expenses!$J$1:$T$2,2,0)*SUM(CQ7:CQ8)</f>
        <v>-1464.4989525217484</v>
      </c>
      <c r="CR9" s="154">
        <f>-HLOOKUP(CR1,Expenses!$J$1:$T$2,2,0)*SUM(CR7:CR8)</f>
        <v>-1464.4989525217484</v>
      </c>
      <c r="CS9" s="154">
        <f>-HLOOKUP(CS1,Expenses!$J$1:$T$2,2,0)*SUM(CS7:CS8)</f>
        <v>-1464.4989525217484</v>
      </c>
      <c r="CT9" s="154">
        <f>-HLOOKUP(CT1,Expenses!$J$1:$T$2,2,0)*SUM(CT7:CT8)</f>
        <v>-1464.4989525217484</v>
      </c>
      <c r="CU9" s="154">
        <f>-HLOOKUP(CU1,Expenses!$J$1:$T$2,2,0)*SUM(CU7:CU8)</f>
        <v>-1488.8043347872072</v>
      </c>
      <c r="CV9" s="154">
        <f>-HLOOKUP(CV1,Expenses!$J$1:$T$2,2,0)*SUM(CV7:CV8)</f>
        <v>-1493.3710409306095</v>
      </c>
      <c r="CW9" s="154">
        <f>-HLOOKUP(CW1,Expenses!$J$1:$T$2,2,0)*SUM(CW7:CW8)</f>
        <v>-1508.4339210974006</v>
      </c>
      <c r="CX9" s="154">
        <f>-HLOOKUP(CX1,Expenses!$J$1:$T$2,2,0)*SUM(CX7:CX8)</f>
        <v>-1508.4339210974006</v>
      </c>
      <c r="CY9" s="154">
        <f>-HLOOKUP(CY1,Expenses!$J$1:$T$2,2,0)*SUM(CY7:CY8)</f>
        <v>-1508.4339210974006</v>
      </c>
      <c r="CZ9" s="154">
        <f>-HLOOKUP(CZ1,Expenses!$J$1:$T$2,2,0)*SUM(CZ7:CZ8)</f>
        <v>-1508.4339210974006</v>
      </c>
      <c r="DA9" s="154">
        <f>-HLOOKUP(DA1,Expenses!$J$1:$T$2,2,0)*SUM(DA7:DA8)</f>
        <v>-1508.4339210974006</v>
      </c>
      <c r="DB9" s="154">
        <f>-HLOOKUP(DB1,Expenses!$J$1:$T$2,2,0)*SUM(DB7:DB8)</f>
        <v>-1508.4339210974006</v>
      </c>
      <c r="DC9" s="154">
        <f>-HLOOKUP(DC1,Expenses!$J$1:$T$2,2,0)*SUM(DC7:DC8)</f>
        <v>-1508.4339210974006</v>
      </c>
      <c r="DD9" s="154">
        <f>-HLOOKUP(DD1,Expenses!$J$1:$T$2,2,0)*SUM(DD7:DD8)</f>
        <v>-1508.4339210974006</v>
      </c>
      <c r="DE9" s="154">
        <f>-HLOOKUP(DE1,Expenses!$J$1:$T$2,2,0)*SUM(DE7:DE8)</f>
        <v>-1508.4339210974006</v>
      </c>
      <c r="DF9" s="154">
        <f>-HLOOKUP(DF1,Expenses!$J$1:$T$2,2,0)*SUM(DF7:DF8)</f>
        <v>-1508.4339210974006</v>
      </c>
      <c r="DG9" s="154">
        <f>-HLOOKUP(DG1,Expenses!$J$1:$T$2,2,0)*SUM(DG7:DG8)</f>
        <v>-1533.4684648308235</v>
      </c>
      <c r="DH9" s="154">
        <f>-HLOOKUP(DH1,Expenses!$J$1:$T$2,2,0)*SUM(DH7:DH8)</f>
        <v>-1538.1721721585282</v>
      </c>
      <c r="DI9" s="154">
        <f>-HLOOKUP(DI1,Expenses!$J$1:$T$2,2,0)*SUM(DI7:DI8)</f>
        <v>-1553.6869387303229</v>
      </c>
      <c r="DJ9" s="154">
        <f>-HLOOKUP(DJ1,Expenses!$J$1:$T$2,2,0)*SUM(DJ7:DJ8)</f>
        <v>-1553.6869387303229</v>
      </c>
      <c r="DK9" s="154">
        <f>-HLOOKUP(DK1,Expenses!$J$1:$T$2,2,0)*SUM(DK7:DK8)</f>
        <v>-1553.6869387303229</v>
      </c>
      <c r="DL9" s="154">
        <f>-HLOOKUP(DL1,Expenses!$J$1:$T$2,2,0)*SUM(DL7:DL8)</f>
        <v>-1553.6869387303229</v>
      </c>
      <c r="DM9" s="154">
        <f>-HLOOKUP(DM1,Expenses!$J$1:$T$2,2,0)*SUM(DM7:DM8)</f>
        <v>-1553.6869387303229</v>
      </c>
      <c r="DN9" s="154">
        <f>-HLOOKUP(DN1,Expenses!$J$1:$T$2,2,0)*SUM(DN7:DN8)</f>
        <v>-1553.6869387303229</v>
      </c>
      <c r="DO9" s="154">
        <f>-HLOOKUP(DO1,Expenses!$J$1:$T$2,2,0)*SUM(DO7:DO8)</f>
        <v>-1553.6869387303229</v>
      </c>
      <c r="DP9" s="154">
        <f>-HLOOKUP(DP1,Expenses!$J$1:$T$2,2,0)*SUM(DP7:DP8)</f>
        <v>-1553.6869387303229</v>
      </c>
      <c r="DQ9" s="154">
        <f>-HLOOKUP(DQ1,Expenses!$J$1:$T$2,2,0)*SUM(DQ7:DQ8)</f>
        <v>-1553.6869387303229</v>
      </c>
      <c r="DR9" s="154">
        <f>-HLOOKUP(DR1,Expenses!$J$1:$T$2,2,0)*SUM(DR7:DR8)</f>
        <v>-1553.6869387303229</v>
      </c>
      <c r="DS9" s="154">
        <f>-HLOOKUP(DS1,Expenses!$J$1:$T$2,2,0)*SUM(DS7:DS8)</f>
        <v>-1579.4725187757483</v>
      </c>
      <c r="DT9" s="154">
        <f>-HLOOKUP(DT1,Expenses!$J$1:$T$2,2,0)*SUM(DT7:DT8)</f>
        <v>-1584.3173373232839</v>
      </c>
      <c r="DU9" s="154">
        <f>-HLOOKUP(DU1,Expenses!$J$1:$T$2,2,0)*SUM(DU7:DU8)</f>
        <v>-1600.2975468922325</v>
      </c>
      <c r="DV9" s="154">
        <f>-HLOOKUP(DV1,Expenses!$J$1:$T$2,2,0)*SUM(DV7:DV8)</f>
        <v>-1600.2975468922325</v>
      </c>
      <c r="DW9" s="154">
        <f>-HLOOKUP(DW1,Expenses!$J$1:$T$2,2,0)*SUM(DW7:DW8)</f>
        <v>-1600.2975468922325</v>
      </c>
      <c r="DX9" s="154">
        <f>-HLOOKUP(DX1,Expenses!$J$1:$T$2,2,0)*SUM(DX7:DX8)</f>
        <v>-1600.2975468922325</v>
      </c>
      <c r="DY9" s="154">
        <f>-HLOOKUP(DY1,Expenses!$J$1:$T$2,2,0)*SUM(DY7:DY8)</f>
        <v>-1155.7972044241644</v>
      </c>
      <c r="DZ9" s="154">
        <f>-HLOOKUP(DZ1,Expenses!$J$1:$T$2,2,0)*SUM(DZ7:DZ8)</f>
        <v>-1155.7972044241644</v>
      </c>
      <c r="EA9" s="154">
        <f>-HLOOKUP(EA1,Expenses!$J$1:$T$2,2,0)*SUM(EA7:EA8)</f>
        <v>-1155.7972044241644</v>
      </c>
      <c r="EB9" s="154">
        <f>-HLOOKUP(EB1,Expenses!$J$1:$T$2,2,0)*SUM(EB7:EB8)</f>
        <v>-1155.7972044241644</v>
      </c>
      <c r="EC9" s="154">
        <f>-HLOOKUP(EC1,Expenses!$J$1:$T$2,2,0)*SUM(EC7:EC8)</f>
        <v>-1155.7972044241644</v>
      </c>
      <c r="ED9" s="154">
        <f>-HLOOKUP(ED1,Expenses!$J$1:$T$2,2,0)*SUM(ED7:ED8)</f>
        <v>-1155.7972044241644</v>
      </c>
      <c r="EE9" s="157">
        <f>-HLOOKUP(EE1,Expenses!$J$1:$T$2,2,0)*SUM(EE7:EE8)</f>
        <v>-1182.3563518709527</v>
      </c>
    </row>
    <row r="10" spans="1:135" x14ac:dyDescent="0.25">
      <c r="A10" s="154">
        <f>SUMIF($C$3:$EE$3,"&lt;="&amp;HOLD_PERIOD,C10:EE10)</f>
        <v>7822165.7404548926</v>
      </c>
      <c r="B10" s="92" t="s">
        <v>190</v>
      </c>
      <c r="C10" s="197"/>
      <c r="D10" s="160">
        <f>SUM(D7:D9)</f>
        <v>21833.322</v>
      </c>
      <c r="E10" s="160">
        <f t="shared" ref="E10:BP10" si="138">SUM(E7:E9)</f>
        <v>21833.322</v>
      </c>
      <c r="F10" s="160">
        <f t="shared" si="138"/>
        <v>6064.8116666666692</v>
      </c>
      <c r="G10" s="160">
        <f t="shared" si="138"/>
        <v>6064.8116666666692</v>
      </c>
      <c r="H10" s="160">
        <f t="shared" si="138"/>
        <v>42141.061666666668</v>
      </c>
      <c r="I10" s="160">
        <f t="shared" si="138"/>
        <v>42141.061666666661</v>
      </c>
      <c r="J10" s="160">
        <f t="shared" si="138"/>
        <v>58347.811666666661</v>
      </c>
      <c r="K10" s="160">
        <f t="shared" si="138"/>
        <v>58347.811666666661</v>
      </c>
      <c r="L10" s="160">
        <f t="shared" si="138"/>
        <v>58347.811666666661</v>
      </c>
      <c r="M10" s="160">
        <f t="shared" si="138"/>
        <v>58347.811666666661</v>
      </c>
      <c r="N10" s="160">
        <f t="shared" si="138"/>
        <v>58347.811666666661</v>
      </c>
      <c r="O10" s="160">
        <f t="shared" si="138"/>
        <v>59430.09916666666</v>
      </c>
      <c r="P10" s="160">
        <f t="shared" si="138"/>
        <v>59612.043516666665</v>
      </c>
      <c r="Q10" s="160">
        <f t="shared" si="138"/>
        <v>60098.246016666664</v>
      </c>
      <c r="R10" s="160">
        <f t="shared" si="138"/>
        <v>60098.246016666664</v>
      </c>
      <c r="S10" s="160">
        <f t="shared" si="138"/>
        <v>60098.246016666664</v>
      </c>
      <c r="T10" s="160">
        <f t="shared" si="138"/>
        <v>60098.246016666664</v>
      </c>
      <c r="U10" s="160">
        <f t="shared" si="138"/>
        <v>60098.246016666664</v>
      </c>
      <c r="V10" s="160">
        <f t="shared" si="138"/>
        <v>60098.246016666664</v>
      </c>
      <c r="W10" s="160">
        <f t="shared" si="138"/>
        <v>60098.246016666664</v>
      </c>
      <c r="X10" s="160">
        <f t="shared" si="138"/>
        <v>60098.246016666664</v>
      </c>
      <c r="Y10" s="160">
        <f t="shared" si="138"/>
        <v>60098.246016666664</v>
      </c>
      <c r="Z10" s="160">
        <f t="shared" si="138"/>
        <v>60098.246016666664</v>
      </c>
      <c r="AA10" s="160">
        <f t="shared" si="138"/>
        <v>61213.002141666664</v>
      </c>
      <c r="AB10" s="160">
        <f t="shared" si="138"/>
        <v>61400.404822166674</v>
      </c>
      <c r="AC10" s="160">
        <f t="shared" si="138"/>
        <v>61901.193397166666</v>
      </c>
      <c r="AD10" s="160">
        <f t="shared" si="138"/>
        <v>61901.193397166666</v>
      </c>
      <c r="AE10" s="160">
        <f t="shared" si="138"/>
        <v>61901.193397166666</v>
      </c>
      <c r="AF10" s="160">
        <f t="shared" si="138"/>
        <v>61901.193397166666</v>
      </c>
      <c r="AG10" s="160">
        <f t="shared" si="138"/>
        <v>61901.193397166666</v>
      </c>
      <c r="AH10" s="160">
        <f t="shared" si="138"/>
        <v>61901.193397166666</v>
      </c>
      <c r="AI10" s="160">
        <f t="shared" si="138"/>
        <v>61901.193397166666</v>
      </c>
      <c r="AJ10" s="160">
        <f t="shared" si="138"/>
        <v>61901.193397166666</v>
      </c>
      <c r="AK10" s="160">
        <f t="shared" si="138"/>
        <v>61901.193397166666</v>
      </c>
      <c r="AL10" s="160">
        <f t="shared" si="138"/>
        <v>61901.193397166666</v>
      </c>
      <c r="AM10" s="160">
        <f t="shared" si="138"/>
        <v>62928.529173416668</v>
      </c>
      <c r="AN10" s="160">
        <f t="shared" si="138"/>
        <v>63121.55393433167</v>
      </c>
      <c r="AO10" s="160">
        <f t="shared" si="138"/>
        <v>63758.229199081674</v>
      </c>
      <c r="AP10" s="160">
        <f t="shared" si="138"/>
        <v>63758.229199081674</v>
      </c>
      <c r="AQ10" s="160">
        <f t="shared" si="138"/>
        <v>63758.229199081674</v>
      </c>
      <c r="AR10" s="160">
        <f t="shared" si="138"/>
        <v>63758.229199081674</v>
      </c>
      <c r="AS10" s="160">
        <f t="shared" si="138"/>
        <v>63758.229199081674</v>
      </c>
      <c r="AT10" s="160">
        <f t="shared" si="138"/>
        <v>63758.229199081674</v>
      </c>
      <c r="AU10" s="160">
        <f t="shared" si="138"/>
        <v>63758.229199081674</v>
      </c>
      <c r="AV10" s="160">
        <f t="shared" si="138"/>
        <v>63758.229199081674</v>
      </c>
      <c r="AW10" s="160">
        <f t="shared" si="138"/>
        <v>63758.229199081674</v>
      </c>
      <c r="AX10" s="160">
        <f t="shared" si="138"/>
        <v>63758.229199081674</v>
      </c>
      <c r="AY10" s="160">
        <f t="shared" si="138"/>
        <v>64816.385048619166</v>
      </c>
      <c r="AZ10" s="160">
        <f t="shared" si="138"/>
        <v>65015.200552361617</v>
      </c>
      <c r="BA10" s="160">
        <f t="shared" si="138"/>
        <v>65670.976075054103</v>
      </c>
      <c r="BB10" s="160">
        <f t="shared" si="138"/>
        <v>65670.976075054103</v>
      </c>
      <c r="BC10" s="160">
        <f t="shared" si="138"/>
        <v>65670.976075054103</v>
      </c>
      <c r="BD10" s="160">
        <f t="shared" si="138"/>
        <v>65670.976075054103</v>
      </c>
      <c r="BE10" s="160">
        <f t="shared" si="138"/>
        <v>65670.976075054103</v>
      </c>
      <c r="BF10" s="160">
        <f t="shared" si="138"/>
        <v>65670.976075054103</v>
      </c>
      <c r="BG10" s="160">
        <f t="shared" si="138"/>
        <v>65670.976075054103</v>
      </c>
      <c r="BH10" s="160">
        <f t="shared" si="138"/>
        <v>65670.976075054103</v>
      </c>
      <c r="BI10" s="160">
        <f t="shared" si="138"/>
        <v>65670.976075054103</v>
      </c>
      <c r="BJ10" s="160">
        <f t="shared" si="138"/>
        <v>65670.976075054103</v>
      </c>
      <c r="BK10" s="160">
        <f t="shared" si="138"/>
        <v>66760.87660007774</v>
      </c>
      <c r="BL10" s="160">
        <f t="shared" si="138"/>
        <v>66965.656568932463</v>
      </c>
      <c r="BM10" s="160">
        <f t="shared" si="138"/>
        <v>67641.105357305758</v>
      </c>
      <c r="BN10" s="160">
        <f t="shared" si="138"/>
        <v>67641.105357305758</v>
      </c>
      <c r="BO10" s="160">
        <f t="shared" si="138"/>
        <v>67641.105357305758</v>
      </c>
      <c r="BP10" s="160">
        <f t="shared" si="138"/>
        <v>67641.105357305758</v>
      </c>
      <c r="BQ10" s="160">
        <f t="shared" ref="BQ10:EB10" si="139">SUM(BQ7:BQ9)</f>
        <v>67641.105357305758</v>
      </c>
      <c r="BR10" s="160">
        <f t="shared" si="139"/>
        <v>67641.105357305758</v>
      </c>
      <c r="BS10" s="160">
        <f t="shared" si="139"/>
        <v>67641.105357305758</v>
      </c>
      <c r="BT10" s="160">
        <f t="shared" si="139"/>
        <v>67641.105357305758</v>
      </c>
      <c r="BU10" s="160">
        <f t="shared" si="139"/>
        <v>67641.105357305758</v>
      </c>
      <c r="BV10" s="160">
        <f t="shared" si="139"/>
        <v>67641.105357305758</v>
      </c>
      <c r="BW10" s="160">
        <f t="shared" si="139"/>
        <v>68763.702898080068</v>
      </c>
      <c r="BX10" s="160">
        <f t="shared" si="139"/>
        <v>68974.626266000443</v>
      </c>
      <c r="BY10" s="160">
        <f t="shared" si="139"/>
        <v>69670.338518024902</v>
      </c>
      <c r="BZ10" s="160">
        <f t="shared" si="139"/>
        <v>69670.338518024902</v>
      </c>
      <c r="CA10" s="160">
        <f t="shared" si="139"/>
        <v>69670.338518024902</v>
      </c>
      <c r="CB10" s="160">
        <f t="shared" si="139"/>
        <v>69670.338518024902</v>
      </c>
      <c r="CC10" s="160">
        <f t="shared" si="139"/>
        <v>69670.338518024902</v>
      </c>
      <c r="CD10" s="160">
        <f t="shared" si="139"/>
        <v>69670.338518024902</v>
      </c>
      <c r="CE10" s="160">
        <f t="shared" si="139"/>
        <v>69670.338518024902</v>
      </c>
      <c r="CF10" s="160">
        <f t="shared" si="139"/>
        <v>69670.338518024902</v>
      </c>
      <c r="CG10" s="160">
        <f t="shared" si="139"/>
        <v>69670.338518024902</v>
      </c>
      <c r="CH10" s="160">
        <f t="shared" si="139"/>
        <v>69670.338518024902</v>
      </c>
      <c r="CI10" s="160">
        <f t="shared" si="139"/>
        <v>70826.613985022486</v>
      </c>
      <c r="CJ10" s="160">
        <f t="shared" si="139"/>
        <v>71043.865053980451</v>
      </c>
      <c r="CK10" s="160">
        <f t="shared" si="139"/>
        <v>71760.448673565668</v>
      </c>
      <c r="CL10" s="160">
        <f t="shared" si="139"/>
        <v>71760.448673565668</v>
      </c>
      <c r="CM10" s="160">
        <f t="shared" si="139"/>
        <v>71760.448673565668</v>
      </c>
      <c r="CN10" s="160">
        <f t="shared" si="139"/>
        <v>71760.448673565668</v>
      </c>
      <c r="CO10" s="160">
        <f t="shared" si="139"/>
        <v>71760.448673565668</v>
      </c>
      <c r="CP10" s="160">
        <f t="shared" si="139"/>
        <v>71760.448673565668</v>
      </c>
      <c r="CQ10" s="160">
        <f t="shared" si="139"/>
        <v>71760.448673565668</v>
      </c>
      <c r="CR10" s="160">
        <f t="shared" si="139"/>
        <v>71760.448673565668</v>
      </c>
      <c r="CS10" s="160">
        <f t="shared" si="139"/>
        <v>71760.448673565668</v>
      </c>
      <c r="CT10" s="160">
        <f t="shared" si="139"/>
        <v>71760.448673565668</v>
      </c>
      <c r="CU10" s="160">
        <f t="shared" si="139"/>
        <v>72951.412404573159</v>
      </c>
      <c r="CV10" s="160">
        <f t="shared" si="139"/>
        <v>73175.181005599865</v>
      </c>
      <c r="CW10" s="160">
        <f t="shared" si="139"/>
        <v>73913.26213377263</v>
      </c>
      <c r="CX10" s="160">
        <f t="shared" si="139"/>
        <v>73913.26213377263</v>
      </c>
      <c r="CY10" s="160">
        <f t="shared" si="139"/>
        <v>73913.26213377263</v>
      </c>
      <c r="CZ10" s="160">
        <f t="shared" si="139"/>
        <v>73913.26213377263</v>
      </c>
      <c r="DA10" s="160">
        <f t="shared" si="139"/>
        <v>73913.26213377263</v>
      </c>
      <c r="DB10" s="160">
        <f t="shared" si="139"/>
        <v>73913.26213377263</v>
      </c>
      <c r="DC10" s="160">
        <f t="shared" si="139"/>
        <v>73913.26213377263</v>
      </c>
      <c r="DD10" s="160">
        <f t="shared" si="139"/>
        <v>73913.26213377263</v>
      </c>
      <c r="DE10" s="160">
        <f t="shared" si="139"/>
        <v>73913.26213377263</v>
      </c>
      <c r="DF10" s="160">
        <f t="shared" si="139"/>
        <v>73913.26213377263</v>
      </c>
      <c r="DG10" s="160">
        <f t="shared" si="139"/>
        <v>75139.95477671035</v>
      </c>
      <c r="DH10" s="160">
        <f t="shared" si="139"/>
        <v>75370.436435767871</v>
      </c>
      <c r="DI10" s="160">
        <f t="shared" si="139"/>
        <v>76130.659997785828</v>
      </c>
      <c r="DJ10" s="160">
        <f t="shared" si="139"/>
        <v>76130.659997785828</v>
      </c>
      <c r="DK10" s="160">
        <f t="shared" si="139"/>
        <v>76130.659997785828</v>
      </c>
      <c r="DL10" s="160">
        <f t="shared" si="139"/>
        <v>76130.659997785828</v>
      </c>
      <c r="DM10" s="160">
        <f t="shared" si="139"/>
        <v>76130.659997785828</v>
      </c>
      <c r="DN10" s="160">
        <f t="shared" si="139"/>
        <v>76130.659997785828</v>
      </c>
      <c r="DO10" s="160">
        <f t="shared" si="139"/>
        <v>76130.659997785828</v>
      </c>
      <c r="DP10" s="160">
        <f t="shared" si="139"/>
        <v>76130.659997785828</v>
      </c>
      <c r="DQ10" s="160">
        <f t="shared" si="139"/>
        <v>76130.659997785828</v>
      </c>
      <c r="DR10" s="160">
        <f t="shared" si="139"/>
        <v>76130.659997785828</v>
      </c>
      <c r="DS10" s="160">
        <f t="shared" si="139"/>
        <v>77394.153420011673</v>
      </c>
      <c r="DT10" s="160">
        <f t="shared" si="139"/>
        <v>77631.549528840915</v>
      </c>
      <c r="DU10" s="160">
        <f t="shared" si="139"/>
        <v>78414.579797719387</v>
      </c>
      <c r="DV10" s="160">
        <f t="shared" si="139"/>
        <v>78414.579797719387</v>
      </c>
      <c r="DW10" s="160">
        <f t="shared" si="139"/>
        <v>78414.579797719387</v>
      </c>
      <c r="DX10" s="160">
        <f t="shared" si="139"/>
        <v>78414.579797719387</v>
      </c>
      <c r="DY10" s="160">
        <f t="shared" si="139"/>
        <v>56634.063016784057</v>
      </c>
      <c r="DZ10" s="160">
        <f t="shared" si="139"/>
        <v>56634.063016784057</v>
      </c>
      <c r="EA10" s="160">
        <f t="shared" si="139"/>
        <v>56634.063016784057</v>
      </c>
      <c r="EB10" s="160">
        <f t="shared" si="139"/>
        <v>56634.063016784057</v>
      </c>
      <c r="EC10" s="160">
        <f t="shared" ref="EC10:EE10" si="140">SUM(EC7:EC9)</f>
        <v>56634.063016784057</v>
      </c>
      <c r="ED10" s="160">
        <f t="shared" si="140"/>
        <v>56634.063016784057</v>
      </c>
      <c r="EE10" s="161">
        <f t="shared" si="140"/>
        <v>57935.461241676683</v>
      </c>
    </row>
    <row r="11" spans="1:135" x14ac:dyDescent="0.25">
      <c r="B11" s="29"/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154"/>
      <c r="T11" s="154"/>
      <c r="U11" s="154"/>
      <c r="V11" s="154"/>
      <c r="W11" s="154"/>
      <c r="X11" s="154"/>
      <c r="Y11" s="154"/>
      <c r="Z11" s="154"/>
      <c r="AA11" s="154"/>
      <c r="AB11" s="154"/>
      <c r="AC11" s="154"/>
      <c r="AD11" s="154"/>
      <c r="AE11" s="154"/>
      <c r="AF11" s="154"/>
      <c r="AG11" s="154"/>
      <c r="AH11" s="154"/>
      <c r="AI11" s="154"/>
      <c r="AJ11" s="154"/>
      <c r="AK11" s="154"/>
      <c r="AL11" s="154"/>
      <c r="AM11" s="154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4"/>
      <c r="BB11" s="154"/>
      <c r="BC11" s="154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4"/>
      <c r="BS11" s="154"/>
      <c r="BT11" s="154"/>
      <c r="BU11" s="154"/>
      <c r="BV11" s="154"/>
      <c r="BW11" s="154"/>
      <c r="BX11" s="154"/>
      <c r="BY11" s="154"/>
      <c r="BZ11" s="154"/>
      <c r="CA11" s="154"/>
      <c r="CB11" s="154"/>
      <c r="CC11" s="154"/>
      <c r="CD11" s="154"/>
      <c r="CE11" s="154"/>
      <c r="CF11" s="154"/>
      <c r="CG11" s="154"/>
      <c r="CH11" s="154"/>
      <c r="CI11" s="154"/>
      <c r="CJ11" s="154"/>
      <c r="CK11" s="154"/>
      <c r="CL11" s="154"/>
      <c r="CM11" s="154"/>
      <c r="CN11" s="154"/>
      <c r="CO11" s="154"/>
      <c r="CP11" s="154"/>
      <c r="CQ11" s="154"/>
      <c r="CR11" s="154"/>
      <c r="CS11" s="154"/>
      <c r="CT11" s="154"/>
      <c r="CU11" s="154"/>
      <c r="CV11" s="154"/>
      <c r="CW11" s="154"/>
      <c r="CX11" s="154"/>
      <c r="CY11" s="154"/>
      <c r="CZ11" s="154"/>
      <c r="DA11" s="154"/>
      <c r="DB11" s="154"/>
      <c r="DC11" s="154"/>
      <c r="DD11" s="154"/>
      <c r="DE11" s="154"/>
      <c r="DF11" s="154"/>
      <c r="DG11" s="154"/>
      <c r="DH11" s="154"/>
      <c r="DI11" s="154"/>
      <c r="DJ11" s="154"/>
      <c r="DK11" s="154"/>
      <c r="DL11" s="154"/>
      <c r="DM11" s="154"/>
      <c r="DN11" s="154"/>
      <c r="DO11" s="154"/>
      <c r="DP11" s="154"/>
      <c r="DQ11" s="154"/>
      <c r="DR11" s="154"/>
      <c r="DS11" s="154"/>
      <c r="DT11" s="154"/>
      <c r="DU11" s="154"/>
      <c r="DV11" s="154"/>
      <c r="DW11" s="154"/>
      <c r="DX11" s="154"/>
      <c r="DY11" s="154"/>
      <c r="DZ11" s="154"/>
      <c r="EA11" s="154"/>
      <c r="EB11" s="154"/>
      <c r="EC11" s="154"/>
      <c r="ED11" s="154"/>
      <c r="EE11" s="157"/>
    </row>
    <row r="12" spans="1:135" x14ac:dyDescent="0.25">
      <c r="A12" s="154"/>
      <c r="B12" s="196" t="s">
        <v>191</v>
      </c>
      <c r="EE12" s="110"/>
    </row>
    <row r="13" spans="1:135" x14ac:dyDescent="0.25">
      <c r="A13" s="154">
        <f ca="1">SUMIF($C$3:$EE$3,"&lt;="&amp;HOLD_PERIOD,C13:EE13)</f>
        <v>1604163.2677263415</v>
      </c>
      <c r="B13" s="29" t="s">
        <v>192</v>
      </c>
      <c r="C13" s="154"/>
      <c r="D13" s="154">
        <f ca="1">SUMIF(Leases!$B:$B,"CAM",Leases!D:D)</f>
        <v>7916.2344766839378</v>
      </c>
      <c r="E13" s="154">
        <f ca="1">SUMIF(Leases!$B:$B,"CAM",Leases!E:E)</f>
        <v>7919.4291266480595</v>
      </c>
      <c r="F13" s="154">
        <f ca="1">SUMIF(Leases!$B:$B,"CAM",Leases!F:F)</f>
        <v>5129.3572171328697</v>
      </c>
      <c r="G13" s="154">
        <f ca="1">SUMIF(Leases!$B:$B,"CAM",Leases!G:G)</f>
        <v>5131.5974650015487</v>
      </c>
      <c r="H13" s="154">
        <f ca="1">SUMIF(Leases!$B:$B,"CAM",Leases!H:H)</f>
        <v>6046.8949485728526</v>
      </c>
      <c r="I13" s="154">
        <f ca="1">SUMIF(Leases!$B:$B,"CAM",Leases!I:I)</f>
        <v>8668.8368530954467</v>
      </c>
      <c r="J13" s="154">
        <f ca="1">SUMIF(Leases!$B:$B,"CAM",Leases!J:J)</f>
        <v>9259.8806776889742</v>
      </c>
      <c r="K13" s="154">
        <f ca="1">SUMIF(Leases!$B:$B,"CAM",Leases!K:K)</f>
        <v>9263.1228932964041</v>
      </c>
      <c r="L13" s="154">
        <f ca="1">SUMIF(Leases!$B:$B,"CAM",Leases!L:L)</f>
        <v>9266.373105082188</v>
      </c>
      <c r="M13" s="154">
        <f ca="1">SUMIF(Leases!$B:$B,"CAM",Leases!M:M)</f>
        <v>9269.6313327670487</v>
      </c>
      <c r="N13" s="154">
        <f ca="1">SUMIF(Leases!$B:$B,"CAM",Leases!N:N)</f>
        <v>9272.8975961203596</v>
      </c>
      <c r="O13" s="154">
        <f ca="1">SUMIF(Leases!$B:$B,"CAM",Leases!O:O)</f>
        <v>9315.4258657374503</v>
      </c>
      <c r="P13" s="154">
        <f ca="1">SUMIF(Leases!$B:$B,"CAM",Leases!P:P)</f>
        <v>9447.0689358376512</v>
      </c>
      <c r="Q13" s="154">
        <f ca="1">SUMIF(Leases!$B:$B,"CAM",Leases!Q:Q)</f>
        <v>9467.9937128654656</v>
      </c>
      <c r="R13" s="154">
        <f ca="1">SUMIF(Leases!$B:$B,"CAM",Leases!R:R)</f>
        <v>9471.292317563215</v>
      </c>
      <c r="S13" s="154">
        <f ca="1">SUMIF(Leases!$B:$B,"CAM",Leases!S:S)</f>
        <v>9474.599057510015</v>
      </c>
      <c r="T13" s="154">
        <f ca="1">SUMIF(Leases!$B:$B,"CAM",Leases!T:T)</f>
        <v>9477.9139527695952</v>
      </c>
      <c r="U13" s="154">
        <f ca="1">SUMIF(Leases!$B:$B,"CAM",Leases!U:U)</f>
        <v>9481.2370234551527</v>
      </c>
      <c r="V13" s="154">
        <f ca="1">SUMIF(Leases!$B:$B,"CAM",Leases!V:V)</f>
        <v>9484.5682897294919</v>
      </c>
      <c r="W13" s="154">
        <f ca="1">SUMIF(Leases!$B:$B,"CAM",Leases!W:W)</f>
        <v>9487.9077718051467</v>
      </c>
      <c r="X13" s="154">
        <f ca="1">SUMIF(Leases!$B:$B,"CAM",Leases!X:X)</f>
        <v>9491.2554899445004</v>
      </c>
      <c r="Y13" s="154">
        <f ca="1">SUMIF(Leases!$B:$B,"CAM",Leases!Y:Y)</f>
        <v>9494.6114644599056</v>
      </c>
      <c r="Z13" s="154">
        <f ca="1">SUMIF(Leases!$B:$B,"CAM",Leases!Z:Z)</f>
        <v>9497.9757157138138</v>
      </c>
      <c r="AA13" s="154">
        <f ca="1">SUMIF(Leases!$B:$B,"CAM",Leases!AA:AA)</f>
        <v>9541.7798334194158</v>
      </c>
      <c r="AB13" s="154">
        <f ca="1">SUMIF(Leases!$B:$B,"CAM",Leases!AB:AB)</f>
        <v>13344.214164534549</v>
      </c>
      <c r="AC13" s="154">
        <f ca="1">SUMIF(Leases!$B:$B,"CAM",Leases!AC:AC)</f>
        <v>13365.766684873197</v>
      </c>
      <c r="AD13" s="154">
        <f ca="1">SUMIF(Leases!$B:$B,"CAM",Leases!AD:AD)</f>
        <v>13369.164247711875</v>
      </c>
      <c r="AE13" s="154">
        <f ca="1">SUMIF(Leases!$B:$B,"CAM",Leases!AE:AE)</f>
        <v>13372.570189857084</v>
      </c>
      <c r="AF13" s="154">
        <f ca="1">SUMIF(Leases!$B:$B,"CAM",Leases!AF:AF)</f>
        <v>13375.984531974451</v>
      </c>
      <c r="AG13" s="154">
        <f ca="1">SUMIF(Leases!$B:$B,"CAM",Leases!AG:AG)</f>
        <v>13379.407294780573</v>
      </c>
      <c r="AH13" s="154">
        <f ca="1">SUMIF(Leases!$B:$B,"CAM",Leases!AH:AH)</f>
        <v>13382.838499043139</v>
      </c>
      <c r="AI13" s="154">
        <f ca="1">SUMIF(Leases!$B:$B,"CAM",Leases!AI:AI)</f>
        <v>13386.278165581065</v>
      </c>
      <c r="AJ13" s="154">
        <f ca="1">SUMIF(Leases!$B:$B,"CAM",Leases!AJ:AJ)</f>
        <v>13389.726315264597</v>
      </c>
      <c r="AK13" s="154">
        <f ca="1">SUMIF(Leases!$B:$B,"CAM",Leases!AK:AK)</f>
        <v>13393.182969015466</v>
      </c>
      <c r="AL13" s="154">
        <f ca="1">SUMIF(Leases!$B:$B,"CAM",Leases!AL:AL)</f>
        <v>13396.648147806996</v>
      </c>
      <c r="AM13" s="154">
        <f ca="1">SUMIF(Leases!$B:$B,"CAM",Leases!AM:AM)</f>
        <v>13437.382755740658</v>
      </c>
      <c r="AN13" s="154">
        <f ca="1">SUMIF(Leases!$B:$B,"CAM",Leases!AN:AN)</f>
        <v>13648.223510571617</v>
      </c>
      <c r="AO13" s="154">
        <f ca="1">SUMIF(Leases!$B:$B,"CAM",Leases!AO:AO)</f>
        <v>13674.806239823534</v>
      </c>
      <c r="AP13" s="154">
        <f ca="1">SUMIF(Leases!$B:$B,"CAM",Leases!AP:AP)</f>
        <v>13678.305729547374</v>
      </c>
      <c r="AQ13" s="154">
        <f ca="1">SUMIF(Leases!$B:$B,"CAM",Leases!AQ:AQ)</f>
        <v>13681.813849956936</v>
      </c>
      <c r="AR13" s="154">
        <f ca="1">SUMIF(Leases!$B:$B,"CAM",Leases!AR:AR)</f>
        <v>13685.330622337824</v>
      </c>
      <c r="AS13" s="154">
        <f ca="1">SUMIF(Leases!$B:$B,"CAM",Leases!AS:AS)</f>
        <v>13688.85606802813</v>
      </c>
      <c r="AT13" s="154">
        <f ca="1">SUMIF(Leases!$B:$B,"CAM",Leases!AT:AT)</f>
        <v>13692.390208418577</v>
      </c>
      <c r="AU13" s="154">
        <f ca="1">SUMIF(Leases!$B:$B,"CAM",Leases!AU:AU)</f>
        <v>13695.933064952638</v>
      </c>
      <c r="AV13" s="154">
        <f ca="1">SUMIF(Leases!$B:$B,"CAM",Leases!AV:AV)</f>
        <v>13699.484659126678</v>
      </c>
      <c r="AW13" s="154">
        <f ca="1">SUMIF(Leases!$B:$B,"CAM",Leases!AW:AW)</f>
        <v>13703.045012490074</v>
      </c>
      <c r="AX13" s="154">
        <f ca="1">SUMIF(Leases!$B:$B,"CAM",Leases!AX:AX)</f>
        <v>13706.614146645345</v>
      </c>
      <c r="AY13" s="154">
        <f ca="1">SUMIF(Leases!$B:$B,"CAM",Leases!AY:AY)</f>
        <v>13748.570792817021</v>
      </c>
      <c r="AZ13" s="154">
        <f ca="1">SUMIF(Leases!$B:$B,"CAM",Leases!AZ:AZ)</f>
        <v>13963.898101380997</v>
      </c>
      <c r="BA13" s="154">
        <f ca="1">SUMIF(Leases!$B:$B,"CAM",Leases!BA:BA)</f>
        <v>13991.278312510471</v>
      </c>
      <c r="BB13" s="154">
        <f ca="1">SUMIF(Leases!$B:$B,"CAM",Leases!BB:BB)</f>
        <v>13994.882786926026</v>
      </c>
      <c r="BC13" s="154">
        <f ca="1">SUMIF(Leases!$B:$B,"CAM",Leases!BC:BC)</f>
        <v>13998.49615094788</v>
      </c>
      <c r="BD13" s="154">
        <f ca="1">SUMIF(Leases!$B:$B,"CAM",Leases!BD:BD)</f>
        <v>14002.11842650019</v>
      </c>
      <c r="BE13" s="154">
        <f ca="1">SUMIF(Leases!$B:$B,"CAM",Leases!BE:BE)</f>
        <v>14005.749635561209</v>
      </c>
      <c r="BF13" s="154">
        <f ca="1">SUMIF(Leases!$B:$B,"CAM",Leases!BF:BF)</f>
        <v>14009.389800163366</v>
      </c>
      <c r="BG13" s="154">
        <f ca="1">SUMIF(Leases!$B:$B,"CAM",Leases!BG:BG)</f>
        <v>14013.038942393454</v>
      </c>
      <c r="BH13" s="154">
        <f ca="1">SUMIF(Leases!$B:$B,"CAM",Leases!BH:BH)</f>
        <v>14016.697084392714</v>
      </c>
      <c r="BI13" s="154">
        <f ca="1">SUMIF(Leases!$B:$B,"CAM",Leases!BI:BI)</f>
        <v>14020.364248357007</v>
      </c>
      <c r="BJ13" s="154">
        <f ca="1">SUMIF(Leases!$B:$B,"CAM",Leases!BJ:BJ)</f>
        <v>14024.040456536941</v>
      </c>
      <c r="BK13" s="154">
        <f ca="1">SUMIF(Leases!$B:$B,"CAM",Leases!BK:BK)</f>
        <v>14067.255802093763</v>
      </c>
      <c r="BL13" s="154">
        <f ca="1">SUMIF(Leases!$B:$B,"CAM",Leases!BL:BL)</f>
        <v>14287.167487624498</v>
      </c>
      <c r="BM13" s="154">
        <f ca="1">SUMIF(Leases!$B:$B,"CAM",Leases!BM:BM)</f>
        <v>14315.369105087859</v>
      </c>
      <c r="BN13" s="154">
        <f ca="1">SUMIF(Leases!$B:$B,"CAM",Leases!BN:BN)</f>
        <v>14319.081713735881</v>
      </c>
      <c r="BO13" s="154">
        <f ca="1">SUMIF(Leases!$B:$B,"CAM",Leases!BO:BO)</f>
        <v>14322.803478678383</v>
      </c>
      <c r="BP13" s="154">
        <f ca="1">SUMIF(Leases!$B:$B,"CAM",Leases!BP:BP)</f>
        <v>14326.534422497267</v>
      </c>
      <c r="BQ13" s="154">
        <f ca="1">SUMIF(Leases!$B:$B,"CAM",Leases!BQ:BQ)</f>
        <v>14330.274567830114</v>
      </c>
      <c r="BR13" s="154">
        <f ca="1">SUMIF(Leases!$B:$B,"CAM",Leases!BR:BR)</f>
        <v>14334.023937370339</v>
      </c>
      <c r="BS13" s="154">
        <f ca="1">SUMIF(Leases!$B:$B,"CAM",Leases!BS:BS)</f>
        <v>14337.782553867328</v>
      </c>
      <c r="BT13" s="154">
        <f ca="1">SUMIF(Leases!$B:$B,"CAM",Leases!BT:BT)</f>
        <v>14341.550440126564</v>
      </c>
      <c r="BU13" s="154">
        <f ca="1">SUMIF(Leases!$B:$B,"CAM",Leases!BU:BU)</f>
        <v>14345.327619009791</v>
      </c>
      <c r="BV13" s="154">
        <f ca="1">SUMIF(Leases!$B:$B,"CAM",Leases!BV:BV)</f>
        <v>14349.114113435124</v>
      </c>
      <c r="BW13" s="154">
        <f ca="1">SUMIF(Leases!$B:$B,"CAM",Leases!BW:BW)</f>
        <v>14393.625919358647</v>
      </c>
      <c r="BX13" s="154">
        <f ca="1">SUMIF(Leases!$B:$B,"CAM",Leases!BX:BX)</f>
        <v>14618.222004319352</v>
      </c>
      <c r="BY13" s="154">
        <f ca="1">SUMIF(Leases!$B:$B,"CAM",Leases!BY:BY)</f>
        <v>14647.269670306612</v>
      </c>
      <c r="BZ13" s="154">
        <f ca="1">SUMIF(Leases!$B:$B,"CAM",Leases!BZ:BZ)</f>
        <v>14651.093657214071</v>
      </c>
      <c r="CA13" s="154">
        <f ca="1">SUMIF(Leases!$B:$B,"CAM",Leases!CA:CA)</f>
        <v>14654.927075104853</v>
      </c>
      <c r="CB13" s="154">
        <f ca="1">SUMIF(Leases!$B:$B,"CAM",Leases!CB:CB)</f>
        <v>14658.769947238306</v>
      </c>
      <c r="CC13" s="154">
        <f ca="1">SUMIF(Leases!$B:$B,"CAM",Leases!CC:CC)</f>
        <v>14662.622296931135</v>
      </c>
      <c r="CD13" s="154">
        <f ca="1">SUMIF(Leases!$B:$B,"CAM",Leases!CD:CD)</f>
        <v>14666.484147557567</v>
      </c>
      <c r="CE13" s="154">
        <f ca="1">SUMIF(Leases!$B:$B,"CAM",Leases!CE:CE)</f>
        <v>14670.355522549464</v>
      </c>
      <c r="CF13" s="154">
        <f ca="1">SUMIF(Leases!$B:$B,"CAM",Leases!CF:CF)</f>
        <v>14674.236445396478</v>
      </c>
      <c r="CG13" s="154">
        <f ca="1">SUMIF(Leases!$B:$B,"CAM",Leases!CG:CG)</f>
        <v>14678.126939646198</v>
      </c>
      <c r="CH13" s="154">
        <f ca="1">SUMIF(Leases!$B:$B,"CAM",Leases!CH:CH)</f>
        <v>14682.027028904291</v>
      </c>
      <c r="CI13" s="154">
        <f ca="1">SUMIF(Leases!$B:$B,"CAM",Leases!CI:CI)</f>
        <v>14727.874189005528</v>
      </c>
      <c r="CJ13" s="154">
        <f ca="1">SUMIF(Leases!$B:$B,"CAM",Leases!CJ:CJ)</f>
        <v>14957.256946356369</v>
      </c>
      <c r="CK13" s="154">
        <f ca="1">SUMIF(Leases!$B:$B,"CAM",Leases!CK:CK)</f>
        <v>14987.176042323244</v>
      </c>
      <c r="CL13" s="154">
        <f ca="1">SUMIF(Leases!$B:$B,"CAM",Leases!CL:CL)</f>
        <v>14991.11474883793</v>
      </c>
      <c r="CM13" s="154">
        <f ca="1">SUMIF(Leases!$B:$B,"CAM",Leases!CM:CM)</f>
        <v>14995.063169265437</v>
      </c>
      <c r="CN13" s="154">
        <f ca="1">SUMIF(Leases!$B:$B,"CAM",Leases!CN:CN)</f>
        <v>14999.021327562892</v>
      </c>
      <c r="CO13" s="154">
        <f ca="1">SUMIF(Leases!$B:$B,"CAM",Leases!CO:CO)</f>
        <v>15002.989247746507</v>
      </c>
      <c r="CP13" s="154">
        <f ca="1">SUMIF(Leases!$B:$B,"CAM",Leases!CP:CP)</f>
        <v>15006.96695389173</v>
      </c>
      <c r="CQ13" s="154">
        <f ca="1">SUMIF(Leases!$B:$B,"CAM",Leases!CQ:CQ)</f>
        <v>15010.954470133383</v>
      </c>
      <c r="CR13" s="154">
        <f ca="1">SUMIF(Leases!$B:$B,"CAM",Leases!CR:CR)</f>
        <v>15014.951820665807</v>
      </c>
      <c r="CS13" s="154">
        <f ca="1">SUMIF(Leases!$B:$B,"CAM",Leases!CS:CS)</f>
        <v>15018.959029743026</v>
      </c>
      <c r="CT13" s="154">
        <f ca="1">SUMIF(Leases!$B:$B,"CAM",Leases!CT:CT)</f>
        <v>15022.976121678857</v>
      </c>
      <c r="CU13" s="154">
        <f ca="1">SUMIF(Leases!$B:$B,"CAM",Leases!CU:CU)</f>
        <v>15070.198696583126</v>
      </c>
      <c r="CV13" s="154">
        <f ca="1">SUMIF(Leases!$B:$B,"CAM",Leases!CV:CV)</f>
        <v>15304.472702292647</v>
      </c>
      <c r="CW13" s="154">
        <f ca="1">SUMIF(Leases!$B:$B,"CAM",Leases!CW:CW)</f>
        <v>15335.289371138528</v>
      </c>
      <c r="CX13" s="154">
        <f ca="1">SUMIF(Leases!$B:$B,"CAM",Leases!CX:CX)</f>
        <v>15339.346238848657</v>
      </c>
      <c r="CY13" s="154">
        <f ca="1">SUMIF(Leases!$B:$B,"CAM",Leases!CY:CY)</f>
        <v>15343.413111888989</v>
      </c>
      <c r="CZ13" s="154">
        <f ca="1">SUMIF(Leases!$B:$B,"CAM",Leases!CZ:CZ)</f>
        <v>15347.490014935363</v>
      </c>
      <c r="DA13" s="154">
        <f ca="1">SUMIF(Leases!$B:$B,"CAM",Leases!DA:DA)</f>
        <v>15351.57697272449</v>
      </c>
      <c r="DB13" s="154">
        <f ca="1">SUMIF(Leases!$B:$B,"CAM",Leases!DB:DB)</f>
        <v>15355.67401005407</v>
      </c>
      <c r="DC13" s="154">
        <f ca="1">SUMIF(Leases!$B:$B,"CAM",Leases!DC:DC)</f>
        <v>15359.781151782976</v>
      </c>
      <c r="DD13" s="154">
        <f ca="1">SUMIF(Leases!$B:$B,"CAM",Leases!DD:DD)</f>
        <v>15363.898422831369</v>
      </c>
      <c r="DE13" s="154">
        <f ca="1">SUMIF(Leases!$B:$B,"CAM",Leases!DE:DE)</f>
        <v>15368.0258481809</v>
      </c>
      <c r="DF13" s="154">
        <f ca="1">SUMIF(Leases!$B:$B,"CAM",Leases!DF:DF)</f>
        <v>15372.163452874809</v>
      </c>
      <c r="DG13" s="154">
        <f ca="1">SUMIF(Leases!$B:$B,"CAM",Leases!DG:DG)</f>
        <v>15420.802705026208</v>
      </c>
      <c r="DH13" s="154">
        <f ca="1">SUMIF(Leases!$B:$B,"CAM",Leases!DH:DH)</f>
        <v>15660.074891857927</v>
      </c>
      <c r="DI13" s="154">
        <f ca="1">SUMIF(Leases!$B:$B,"CAM",Leases!DI:DI)</f>
        <v>15691.816060769188</v>
      </c>
      <c r="DJ13" s="154">
        <f ca="1">SUMIF(Leases!$B:$B,"CAM",Leases!DJ:DJ)</f>
        <v>15695.994634510618</v>
      </c>
      <c r="DK13" s="154">
        <f ca="1">SUMIF(Leases!$B:$B,"CAM",Leases!DK:DK)</f>
        <v>15700.183513742155</v>
      </c>
      <c r="DL13" s="154">
        <f ca="1">SUMIF(Leases!$B:$B,"CAM",Leases!DL:DL)</f>
        <v>15704.382723879922</v>
      </c>
      <c r="DM13" s="154">
        <f ca="1">SUMIF(Leases!$B:$B,"CAM",Leases!DM:DM)</f>
        <v>15708.592290402725</v>
      </c>
      <c r="DN13" s="154">
        <f ca="1">SUMIF(Leases!$B:$B,"CAM",Leases!DN:DN)</f>
        <v>15712.812238852193</v>
      </c>
      <c r="DO13" s="154">
        <f ca="1">SUMIF(Leases!$B:$B,"CAM",Leases!DO:DO)</f>
        <v>15717.042594832963</v>
      </c>
      <c r="DP13" s="154">
        <f ca="1">SUMIF(Leases!$B:$B,"CAM",Leases!DP:DP)</f>
        <v>15721.283384012815</v>
      </c>
      <c r="DQ13" s="154">
        <f ca="1">SUMIF(Leases!$B:$B,"CAM",Leases!DQ:DQ)</f>
        <v>15725.53463212283</v>
      </c>
      <c r="DR13" s="154">
        <f ca="1">SUMIF(Leases!$B:$B,"CAM",Leases!DR:DR)</f>
        <v>15729.796364957554</v>
      </c>
      <c r="DS13" s="154">
        <f ca="1">SUMIF(Leases!$B:$B,"CAM",Leases!DS:DS)</f>
        <v>15779.894794673495</v>
      </c>
      <c r="DT13" s="154">
        <f ca="1">SUMIF(Leases!$B:$B,"CAM",Leases!DT:DT)</f>
        <v>16934.501916315287</v>
      </c>
      <c r="DU13" s="154">
        <f ca="1">SUMIF(Leases!$B:$B,"CAM",Leases!DU:DU)</f>
        <v>16967.195320293893</v>
      </c>
      <c r="DV13" s="154">
        <f ca="1">SUMIF(Leases!$B:$B,"CAM",Leases!DV:DV)</f>
        <v>16971.499251247566</v>
      </c>
      <c r="DW13" s="154">
        <f ca="1">SUMIF(Leases!$B:$B,"CAM",Leases!DW:DW)</f>
        <v>16975.813796856048</v>
      </c>
      <c r="DX13" s="154">
        <f ca="1">SUMIF(Leases!$B:$B,"CAM",Leases!DX:DX)</f>
        <v>16980.138983297951</v>
      </c>
      <c r="DY13" s="154">
        <f ca="1">SUMIF(Leases!$B:$B,"CAM",Leases!DY:DY)</f>
        <v>11300.587218423971</v>
      </c>
      <c r="DZ13" s="154">
        <f ca="1">SUMIF(Leases!$B:$B,"CAM",Leases!DZ:DZ)</f>
        <v>11303.620254849533</v>
      </c>
      <c r="EA13" s="154">
        <f ca="1">SUMIF(Leases!$B:$B,"CAM",Leases!EA:EA)</f>
        <v>11306.660771561148</v>
      </c>
      <c r="EB13" s="154">
        <f ca="1">SUMIF(Leases!$B:$B,"CAM",Leases!EB:EB)</f>
        <v>11309.708787007223</v>
      </c>
      <c r="EC13" s="154">
        <f ca="1">SUMIF(Leases!$B:$B,"CAM",Leases!EC:EC)</f>
        <v>11312.764319681659</v>
      </c>
      <c r="ED13" s="154">
        <f ca="1">SUMIF(Leases!$B:$B,"CAM",Leases!ED:ED)</f>
        <v>11315.827388123966</v>
      </c>
      <c r="EE13" s="157">
        <f ca="1">SUMIF(Leases!$B:$B,"CAM",Leases!EE:EE)</f>
        <v>11351.835022816993</v>
      </c>
    </row>
    <row r="14" spans="1:135" x14ac:dyDescent="0.25">
      <c r="A14" s="154">
        <f>SUMIF($C$3:$EE$3,"&lt;="&amp;HOLD_PERIOD,C14:EE14)</f>
        <v>0</v>
      </c>
      <c r="B14" s="29" t="s">
        <v>127</v>
      </c>
      <c r="C14" s="154"/>
      <c r="D14" s="154">
        <f>SUMIF(Leases!$B:$B,"PR",Leases!D:D)</f>
        <v>0</v>
      </c>
      <c r="E14" s="154">
        <f>SUMIF(Leases!$B:$B,"PR",Leases!E:E)</f>
        <v>0</v>
      </c>
      <c r="F14" s="154">
        <f>SUMIF(Leases!$B:$B,"PR",Leases!F:F)</f>
        <v>0</v>
      </c>
      <c r="G14" s="154">
        <f>SUMIF(Leases!$B:$B,"PR",Leases!G:G)</f>
        <v>0</v>
      </c>
      <c r="H14" s="154">
        <f>SUMIF(Leases!$B:$B,"PR",Leases!H:H)</f>
        <v>0</v>
      </c>
      <c r="I14" s="154">
        <f>SUMIF(Leases!$B:$B,"PR",Leases!I:I)</f>
        <v>0</v>
      </c>
      <c r="J14" s="154">
        <f>SUMIF(Leases!$B:$B,"PR",Leases!J:J)</f>
        <v>0</v>
      </c>
      <c r="K14" s="154">
        <f>SUMIF(Leases!$B:$B,"PR",Leases!K:K)</f>
        <v>0</v>
      </c>
      <c r="L14" s="154">
        <f>SUMIF(Leases!$B:$B,"PR",Leases!L:L)</f>
        <v>0</v>
      </c>
      <c r="M14" s="154">
        <f>SUMIF(Leases!$B:$B,"PR",Leases!M:M)</f>
        <v>0</v>
      </c>
      <c r="N14" s="154">
        <f>SUMIF(Leases!$B:$B,"PR",Leases!N:N)</f>
        <v>0</v>
      </c>
      <c r="O14" s="154">
        <f>SUMIF(Leases!$B:$B,"PR",Leases!O:O)</f>
        <v>0</v>
      </c>
      <c r="P14" s="154">
        <f>SUMIF(Leases!$B:$B,"PR",Leases!P:P)</f>
        <v>0</v>
      </c>
      <c r="Q14" s="154">
        <f>SUMIF(Leases!$B:$B,"PR",Leases!Q:Q)</f>
        <v>0</v>
      </c>
      <c r="R14" s="154">
        <f>SUMIF(Leases!$B:$B,"PR",Leases!R:R)</f>
        <v>0</v>
      </c>
      <c r="S14" s="154">
        <f>SUMIF(Leases!$B:$B,"PR",Leases!S:S)</f>
        <v>0</v>
      </c>
      <c r="T14" s="154">
        <f>SUMIF(Leases!$B:$B,"PR",Leases!T:T)</f>
        <v>0</v>
      </c>
      <c r="U14" s="154">
        <f>SUMIF(Leases!$B:$B,"PR",Leases!U:U)</f>
        <v>0</v>
      </c>
      <c r="V14" s="154">
        <f>SUMIF(Leases!$B:$B,"PR",Leases!V:V)</f>
        <v>0</v>
      </c>
      <c r="W14" s="154">
        <f>SUMIF(Leases!$B:$B,"PR",Leases!W:W)</f>
        <v>0</v>
      </c>
      <c r="X14" s="154">
        <f>SUMIF(Leases!$B:$B,"PR",Leases!X:X)</f>
        <v>0</v>
      </c>
      <c r="Y14" s="154">
        <f>SUMIF(Leases!$B:$B,"PR",Leases!Y:Y)</f>
        <v>0</v>
      </c>
      <c r="Z14" s="154">
        <f>SUMIF(Leases!$B:$B,"PR",Leases!Z:Z)</f>
        <v>0</v>
      </c>
      <c r="AA14" s="154">
        <f>SUMIF(Leases!$B:$B,"PR",Leases!AA:AA)</f>
        <v>0</v>
      </c>
      <c r="AB14" s="154">
        <f>SUMIF(Leases!$B:$B,"PR",Leases!AB:AB)</f>
        <v>0</v>
      </c>
      <c r="AC14" s="154">
        <f>SUMIF(Leases!$B:$B,"PR",Leases!AC:AC)</f>
        <v>0</v>
      </c>
      <c r="AD14" s="154">
        <f>SUMIF(Leases!$B:$B,"PR",Leases!AD:AD)</f>
        <v>0</v>
      </c>
      <c r="AE14" s="154">
        <f>SUMIF(Leases!$B:$B,"PR",Leases!AE:AE)</f>
        <v>0</v>
      </c>
      <c r="AF14" s="154">
        <f>SUMIF(Leases!$B:$B,"PR",Leases!AF:AF)</f>
        <v>0</v>
      </c>
      <c r="AG14" s="154">
        <f>SUMIF(Leases!$B:$B,"PR",Leases!AG:AG)</f>
        <v>0</v>
      </c>
      <c r="AH14" s="154">
        <f>SUMIF(Leases!$B:$B,"PR",Leases!AH:AH)</f>
        <v>0</v>
      </c>
      <c r="AI14" s="154">
        <f>SUMIF(Leases!$B:$B,"PR",Leases!AI:AI)</f>
        <v>0</v>
      </c>
      <c r="AJ14" s="154">
        <f>SUMIF(Leases!$B:$B,"PR",Leases!AJ:AJ)</f>
        <v>0</v>
      </c>
      <c r="AK14" s="154">
        <f>SUMIF(Leases!$B:$B,"PR",Leases!AK:AK)</f>
        <v>0</v>
      </c>
      <c r="AL14" s="154">
        <f>SUMIF(Leases!$B:$B,"PR",Leases!AL:AL)</f>
        <v>0</v>
      </c>
      <c r="AM14" s="154">
        <f>SUMIF(Leases!$B:$B,"PR",Leases!AM:AM)</f>
        <v>0</v>
      </c>
      <c r="AN14" s="154">
        <f>SUMIF(Leases!$B:$B,"PR",Leases!AN:AN)</f>
        <v>0</v>
      </c>
      <c r="AO14" s="154">
        <f>SUMIF(Leases!$B:$B,"PR",Leases!AO:AO)</f>
        <v>0</v>
      </c>
      <c r="AP14" s="154">
        <f>SUMIF(Leases!$B:$B,"PR",Leases!AP:AP)</f>
        <v>0</v>
      </c>
      <c r="AQ14" s="154">
        <f>SUMIF(Leases!$B:$B,"PR",Leases!AQ:AQ)</f>
        <v>0</v>
      </c>
      <c r="AR14" s="154">
        <f>SUMIF(Leases!$B:$B,"PR",Leases!AR:AR)</f>
        <v>0</v>
      </c>
      <c r="AS14" s="154">
        <f>SUMIF(Leases!$B:$B,"PR",Leases!AS:AS)</f>
        <v>0</v>
      </c>
      <c r="AT14" s="154">
        <f>SUMIF(Leases!$B:$B,"PR",Leases!AT:AT)</f>
        <v>0</v>
      </c>
      <c r="AU14" s="154">
        <f>SUMIF(Leases!$B:$B,"PR",Leases!AU:AU)</f>
        <v>0</v>
      </c>
      <c r="AV14" s="154">
        <f>SUMIF(Leases!$B:$B,"PR",Leases!AV:AV)</f>
        <v>0</v>
      </c>
      <c r="AW14" s="154">
        <f>SUMIF(Leases!$B:$B,"PR",Leases!AW:AW)</f>
        <v>0</v>
      </c>
      <c r="AX14" s="154">
        <f>SUMIF(Leases!$B:$B,"PR",Leases!AX:AX)</f>
        <v>0</v>
      </c>
      <c r="AY14" s="154">
        <f>SUMIF(Leases!$B:$B,"PR",Leases!AY:AY)</f>
        <v>0</v>
      </c>
      <c r="AZ14" s="154">
        <f>SUMIF(Leases!$B:$B,"PR",Leases!AZ:AZ)</f>
        <v>0</v>
      </c>
      <c r="BA14" s="154">
        <f>SUMIF(Leases!$B:$B,"PR",Leases!BA:BA)</f>
        <v>0</v>
      </c>
      <c r="BB14" s="154">
        <f>SUMIF(Leases!$B:$B,"PR",Leases!BB:BB)</f>
        <v>0</v>
      </c>
      <c r="BC14" s="154">
        <f>SUMIF(Leases!$B:$B,"PR",Leases!BC:BC)</f>
        <v>0</v>
      </c>
      <c r="BD14" s="154">
        <f>SUMIF(Leases!$B:$B,"PR",Leases!BD:BD)</f>
        <v>0</v>
      </c>
      <c r="BE14" s="154">
        <f>SUMIF(Leases!$B:$B,"PR",Leases!BE:BE)</f>
        <v>0</v>
      </c>
      <c r="BF14" s="154">
        <f>SUMIF(Leases!$B:$B,"PR",Leases!BF:BF)</f>
        <v>0</v>
      </c>
      <c r="BG14" s="154">
        <f>SUMIF(Leases!$B:$B,"PR",Leases!BG:BG)</f>
        <v>0</v>
      </c>
      <c r="BH14" s="154">
        <f>SUMIF(Leases!$B:$B,"PR",Leases!BH:BH)</f>
        <v>0</v>
      </c>
      <c r="BI14" s="154">
        <f>SUMIF(Leases!$B:$B,"PR",Leases!BI:BI)</f>
        <v>0</v>
      </c>
      <c r="BJ14" s="154">
        <f>SUMIF(Leases!$B:$B,"PR",Leases!BJ:BJ)</f>
        <v>0</v>
      </c>
      <c r="BK14" s="154">
        <f>SUMIF(Leases!$B:$B,"PR",Leases!BK:BK)</f>
        <v>0</v>
      </c>
      <c r="BL14" s="154">
        <f>SUMIF(Leases!$B:$B,"PR",Leases!BL:BL)</f>
        <v>0</v>
      </c>
      <c r="BM14" s="154">
        <f>SUMIF(Leases!$B:$B,"PR",Leases!BM:BM)</f>
        <v>0</v>
      </c>
      <c r="BN14" s="154">
        <f>SUMIF(Leases!$B:$B,"PR",Leases!BN:BN)</f>
        <v>0</v>
      </c>
      <c r="BO14" s="154">
        <f>SUMIF(Leases!$B:$B,"PR",Leases!BO:BO)</f>
        <v>0</v>
      </c>
      <c r="BP14" s="154">
        <f>SUMIF(Leases!$B:$B,"PR",Leases!BP:BP)</f>
        <v>0</v>
      </c>
      <c r="BQ14" s="154">
        <f>SUMIF(Leases!$B:$B,"PR",Leases!BQ:BQ)</f>
        <v>0</v>
      </c>
      <c r="BR14" s="154">
        <f>SUMIF(Leases!$B:$B,"PR",Leases!BR:BR)</f>
        <v>0</v>
      </c>
      <c r="BS14" s="154">
        <f>SUMIF(Leases!$B:$B,"PR",Leases!BS:BS)</f>
        <v>0</v>
      </c>
      <c r="BT14" s="154">
        <f>SUMIF(Leases!$B:$B,"PR",Leases!BT:BT)</f>
        <v>0</v>
      </c>
      <c r="BU14" s="154">
        <f>SUMIF(Leases!$B:$B,"PR",Leases!BU:BU)</f>
        <v>0</v>
      </c>
      <c r="BV14" s="154">
        <f>SUMIF(Leases!$B:$B,"PR",Leases!BV:BV)</f>
        <v>0</v>
      </c>
      <c r="BW14" s="154">
        <f>SUMIF(Leases!$B:$B,"PR",Leases!BW:BW)</f>
        <v>0</v>
      </c>
      <c r="BX14" s="154">
        <f>SUMIF(Leases!$B:$B,"PR",Leases!BX:BX)</f>
        <v>0</v>
      </c>
      <c r="BY14" s="154">
        <f>SUMIF(Leases!$B:$B,"PR",Leases!BY:BY)</f>
        <v>0</v>
      </c>
      <c r="BZ14" s="154">
        <f>SUMIF(Leases!$B:$B,"PR",Leases!BZ:BZ)</f>
        <v>0</v>
      </c>
      <c r="CA14" s="154">
        <f>SUMIF(Leases!$B:$B,"PR",Leases!CA:CA)</f>
        <v>0</v>
      </c>
      <c r="CB14" s="154">
        <f>SUMIF(Leases!$B:$B,"PR",Leases!CB:CB)</f>
        <v>0</v>
      </c>
      <c r="CC14" s="154">
        <f>SUMIF(Leases!$B:$B,"PR",Leases!CC:CC)</f>
        <v>0</v>
      </c>
      <c r="CD14" s="154">
        <f>SUMIF(Leases!$B:$B,"PR",Leases!CD:CD)</f>
        <v>0</v>
      </c>
      <c r="CE14" s="154">
        <f>SUMIF(Leases!$B:$B,"PR",Leases!CE:CE)</f>
        <v>0</v>
      </c>
      <c r="CF14" s="154">
        <f>SUMIF(Leases!$B:$B,"PR",Leases!CF:CF)</f>
        <v>0</v>
      </c>
      <c r="CG14" s="154">
        <f>SUMIF(Leases!$B:$B,"PR",Leases!CG:CG)</f>
        <v>0</v>
      </c>
      <c r="CH14" s="154">
        <f>SUMIF(Leases!$B:$B,"PR",Leases!CH:CH)</f>
        <v>0</v>
      </c>
      <c r="CI14" s="154">
        <f>SUMIF(Leases!$B:$B,"PR",Leases!CI:CI)</f>
        <v>0</v>
      </c>
      <c r="CJ14" s="154">
        <f>SUMIF(Leases!$B:$B,"PR",Leases!CJ:CJ)</f>
        <v>0</v>
      </c>
      <c r="CK14" s="154">
        <f>SUMIF(Leases!$B:$B,"PR",Leases!CK:CK)</f>
        <v>0</v>
      </c>
      <c r="CL14" s="154">
        <f>SUMIF(Leases!$B:$B,"PR",Leases!CL:CL)</f>
        <v>0</v>
      </c>
      <c r="CM14" s="154">
        <f>SUMIF(Leases!$B:$B,"PR",Leases!CM:CM)</f>
        <v>0</v>
      </c>
      <c r="CN14" s="154">
        <f>SUMIF(Leases!$B:$B,"PR",Leases!CN:CN)</f>
        <v>0</v>
      </c>
      <c r="CO14" s="154">
        <f>SUMIF(Leases!$B:$B,"PR",Leases!CO:CO)</f>
        <v>0</v>
      </c>
      <c r="CP14" s="154">
        <f>SUMIF(Leases!$B:$B,"PR",Leases!CP:CP)</f>
        <v>0</v>
      </c>
      <c r="CQ14" s="154">
        <f>SUMIF(Leases!$B:$B,"PR",Leases!CQ:CQ)</f>
        <v>0</v>
      </c>
      <c r="CR14" s="154">
        <f>SUMIF(Leases!$B:$B,"PR",Leases!CR:CR)</f>
        <v>0</v>
      </c>
      <c r="CS14" s="154">
        <f>SUMIF(Leases!$B:$B,"PR",Leases!CS:CS)</f>
        <v>0</v>
      </c>
      <c r="CT14" s="154">
        <f>SUMIF(Leases!$B:$B,"PR",Leases!CT:CT)</f>
        <v>0</v>
      </c>
      <c r="CU14" s="154">
        <f>SUMIF(Leases!$B:$B,"PR",Leases!CU:CU)</f>
        <v>0</v>
      </c>
      <c r="CV14" s="154">
        <f>SUMIF(Leases!$B:$B,"PR",Leases!CV:CV)</f>
        <v>0</v>
      </c>
      <c r="CW14" s="154">
        <f>SUMIF(Leases!$B:$B,"PR",Leases!CW:CW)</f>
        <v>0</v>
      </c>
      <c r="CX14" s="154">
        <f>SUMIF(Leases!$B:$B,"PR",Leases!CX:CX)</f>
        <v>0</v>
      </c>
      <c r="CY14" s="154">
        <f>SUMIF(Leases!$B:$B,"PR",Leases!CY:CY)</f>
        <v>0</v>
      </c>
      <c r="CZ14" s="154">
        <f>SUMIF(Leases!$B:$B,"PR",Leases!CZ:CZ)</f>
        <v>0</v>
      </c>
      <c r="DA14" s="154">
        <f>SUMIF(Leases!$B:$B,"PR",Leases!DA:DA)</f>
        <v>0</v>
      </c>
      <c r="DB14" s="154">
        <f>SUMIF(Leases!$B:$B,"PR",Leases!DB:DB)</f>
        <v>0</v>
      </c>
      <c r="DC14" s="154">
        <f>SUMIF(Leases!$B:$B,"PR",Leases!DC:DC)</f>
        <v>0</v>
      </c>
      <c r="DD14" s="154">
        <f>SUMIF(Leases!$B:$B,"PR",Leases!DD:DD)</f>
        <v>0</v>
      </c>
      <c r="DE14" s="154">
        <f>SUMIF(Leases!$B:$B,"PR",Leases!DE:DE)</f>
        <v>0</v>
      </c>
      <c r="DF14" s="154">
        <f>SUMIF(Leases!$B:$B,"PR",Leases!DF:DF)</f>
        <v>0</v>
      </c>
      <c r="DG14" s="154">
        <f>SUMIF(Leases!$B:$B,"PR",Leases!DG:DG)</f>
        <v>0</v>
      </c>
      <c r="DH14" s="154">
        <f>SUMIF(Leases!$B:$B,"PR",Leases!DH:DH)</f>
        <v>0</v>
      </c>
      <c r="DI14" s="154">
        <f>SUMIF(Leases!$B:$B,"PR",Leases!DI:DI)</f>
        <v>0</v>
      </c>
      <c r="DJ14" s="154">
        <f>SUMIF(Leases!$B:$B,"PR",Leases!DJ:DJ)</f>
        <v>0</v>
      </c>
      <c r="DK14" s="154">
        <f>SUMIF(Leases!$B:$B,"PR",Leases!DK:DK)</f>
        <v>0</v>
      </c>
      <c r="DL14" s="154">
        <f>SUMIF(Leases!$B:$B,"PR",Leases!DL:DL)</f>
        <v>0</v>
      </c>
      <c r="DM14" s="154">
        <f>SUMIF(Leases!$B:$B,"PR",Leases!DM:DM)</f>
        <v>0</v>
      </c>
      <c r="DN14" s="154">
        <f>SUMIF(Leases!$B:$B,"PR",Leases!DN:DN)</f>
        <v>0</v>
      </c>
      <c r="DO14" s="154">
        <f>SUMIF(Leases!$B:$B,"PR",Leases!DO:DO)</f>
        <v>0</v>
      </c>
      <c r="DP14" s="154">
        <f>SUMIF(Leases!$B:$B,"PR",Leases!DP:DP)</f>
        <v>0</v>
      </c>
      <c r="DQ14" s="154">
        <f>SUMIF(Leases!$B:$B,"PR",Leases!DQ:DQ)</f>
        <v>0</v>
      </c>
      <c r="DR14" s="154">
        <f>SUMIF(Leases!$B:$B,"PR",Leases!DR:DR)</f>
        <v>0</v>
      </c>
      <c r="DS14" s="154">
        <f>SUMIF(Leases!$B:$B,"PR",Leases!DS:DS)</f>
        <v>0</v>
      </c>
      <c r="DT14" s="154">
        <f>SUMIF(Leases!$B:$B,"PR",Leases!DT:DT)</f>
        <v>0</v>
      </c>
      <c r="DU14" s="154">
        <f>SUMIF(Leases!$B:$B,"PR",Leases!DU:DU)</f>
        <v>0</v>
      </c>
      <c r="DV14" s="154">
        <f>SUMIF(Leases!$B:$B,"PR",Leases!DV:DV)</f>
        <v>0</v>
      </c>
      <c r="DW14" s="154">
        <f>SUMIF(Leases!$B:$B,"PR",Leases!DW:DW)</f>
        <v>0</v>
      </c>
      <c r="DX14" s="154">
        <f>SUMIF(Leases!$B:$B,"PR",Leases!DX:DX)</f>
        <v>0</v>
      </c>
      <c r="DY14" s="154">
        <f>SUMIF(Leases!$B:$B,"PR",Leases!DY:DY)</f>
        <v>0</v>
      </c>
      <c r="DZ14" s="154">
        <f>SUMIF(Leases!$B:$B,"PR",Leases!DZ:DZ)</f>
        <v>0</v>
      </c>
      <c r="EA14" s="154">
        <f>SUMIF(Leases!$B:$B,"PR",Leases!EA:EA)</f>
        <v>0</v>
      </c>
      <c r="EB14" s="154">
        <f>SUMIF(Leases!$B:$B,"PR",Leases!EB:EB)</f>
        <v>0</v>
      </c>
      <c r="EC14" s="154">
        <f>SUMIF(Leases!$B:$B,"PR",Leases!EC:EC)</f>
        <v>0</v>
      </c>
      <c r="ED14" s="154">
        <f>SUMIF(Leases!$B:$B,"PR",Leases!ED:ED)</f>
        <v>0</v>
      </c>
      <c r="EE14" s="157">
        <f>SUMIF(Leases!$B:$B,"PR",Leases!EE:EE)</f>
        <v>0</v>
      </c>
    </row>
    <row r="15" spans="1:135" x14ac:dyDescent="0.25">
      <c r="A15" s="154">
        <f ca="1">SUMIF($C$3:$EE$3,"&lt;="&amp;HOLD_PERIOD,C15:EE15)</f>
        <v>1604163.2677263415</v>
      </c>
      <c r="B15" s="92" t="s">
        <v>193</v>
      </c>
      <c r="C15" s="197"/>
      <c r="D15" s="160">
        <f t="shared" ref="D15:AI15" ca="1" si="141">SUM(D13:D14)</f>
        <v>7916.2344766839378</v>
      </c>
      <c r="E15" s="160">
        <f t="shared" ca="1" si="141"/>
        <v>7919.4291266480595</v>
      </c>
      <c r="F15" s="160">
        <f t="shared" ca="1" si="141"/>
        <v>5129.3572171328697</v>
      </c>
      <c r="G15" s="160">
        <f t="shared" ca="1" si="141"/>
        <v>5131.5974650015487</v>
      </c>
      <c r="H15" s="160">
        <f t="shared" ca="1" si="141"/>
        <v>6046.8949485728526</v>
      </c>
      <c r="I15" s="160">
        <f t="shared" ca="1" si="141"/>
        <v>8668.8368530954467</v>
      </c>
      <c r="J15" s="160">
        <f t="shared" ca="1" si="141"/>
        <v>9259.8806776889742</v>
      </c>
      <c r="K15" s="160">
        <f t="shared" ca="1" si="141"/>
        <v>9263.1228932964041</v>
      </c>
      <c r="L15" s="160">
        <f t="shared" ca="1" si="141"/>
        <v>9266.373105082188</v>
      </c>
      <c r="M15" s="160">
        <f t="shared" ca="1" si="141"/>
        <v>9269.6313327670487</v>
      </c>
      <c r="N15" s="160">
        <f t="shared" ca="1" si="141"/>
        <v>9272.8975961203596</v>
      </c>
      <c r="O15" s="160">
        <f t="shared" ca="1" si="141"/>
        <v>9315.4258657374503</v>
      </c>
      <c r="P15" s="160">
        <f t="shared" ca="1" si="141"/>
        <v>9447.0689358376512</v>
      </c>
      <c r="Q15" s="160">
        <f t="shared" ca="1" si="141"/>
        <v>9467.9937128654656</v>
      </c>
      <c r="R15" s="160">
        <f t="shared" ca="1" si="141"/>
        <v>9471.292317563215</v>
      </c>
      <c r="S15" s="160">
        <f t="shared" ca="1" si="141"/>
        <v>9474.599057510015</v>
      </c>
      <c r="T15" s="160">
        <f t="shared" ca="1" si="141"/>
        <v>9477.9139527695952</v>
      </c>
      <c r="U15" s="160">
        <f t="shared" ca="1" si="141"/>
        <v>9481.2370234551527</v>
      </c>
      <c r="V15" s="160">
        <f t="shared" ca="1" si="141"/>
        <v>9484.5682897294919</v>
      </c>
      <c r="W15" s="160">
        <f t="shared" ca="1" si="141"/>
        <v>9487.9077718051467</v>
      </c>
      <c r="X15" s="160">
        <f t="shared" ca="1" si="141"/>
        <v>9491.2554899445004</v>
      </c>
      <c r="Y15" s="160">
        <f t="shared" ca="1" si="141"/>
        <v>9494.6114644599056</v>
      </c>
      <c r="Z15" s="160">
        <f t="shared" ca="1" si="141"/>
        <v>9497.9757157138138</v>
      </c>
      <c r="AA15" s="160">
        <f t="shared" ca="1" si="141"/>
        <v>9541.7798334194158</v>
      </c>
      <c r="AB15" s="160">
        <f t="shared" ca="1" si="141"/>
        <v>13344.214164534549</v>
      </c>
      <c r="AC15" s="160">
        <f t="shared" ca="1" si="141"/>
        <v>13365.766684873197</v>
      </c>
      <c r="AD15" s="160">
        <f t="shared" ca="1" si="141"/>
        <v>13369.164247711875</v>
      </c>
      <c r="AE15" s="160">
        <f t="shared" ca="1" si="141"/>
        <v>13372.570189857084</v>
      </c>
      <c r="AF15" s="160">
        <f t="shared" ca="1" si="141"/>
        <v>13375.984531974451</v>
      </c>
      <c r="AG15" s="160">
        <f t="shared" ca="1" si="141"/>
        <v>13379.407294780573</v>
      </c>
      <c r="AH15" s="160">
        <f t="shared" ca="1" si="141"/>
        <v>13382.838499043139</v>
      </c>
      <c r="AI15" s="160">
        <f t="shared" ca="1" si="141"/>
        <v>13386.278165581065</v>
      </c>
      <c r="AJ15" s="160">
        <f t="shared" ref="AJ15:BO15" ca="1" si="142">SUM(AJ13:AJ14)</f>
        <v>13389.726315264597</v>
      </c>
      <c r="AK15" s="160">
        <f t="shared" ca="1" si="142"/>
        <v>13393.182969015466</v>
      </c>
      <c r="AL15" s="160">
        <f t="shared" ca="1" si="142"/>
        <v>13396.648147806996</v>
      </c>
      <c r="AM15" s="160">
        <f t="shared" ca="1" si="142"/>
        <v>13437.382755740658</v>
      </c>
      <c r="AN15" s="160">
        <f t="shared" ca="1" si="142"/>
        <v>13648.223510571617</v>
      </c>
      <c r="AO15" s="160">
        <f t="shared" ca="1" si="142"/>
        <v>13674.806239823534</v>
      </c>
      <c r="AP15" s="160">
        <f t="shared" ca="1" si="142"/>
        <v>13678.305729547374</v>
      </c>
      <c r="AQ15" s="160">
        <f t="shared" ca="1" si="142"/>
        <v>13681.813849956936</v>
      </c>
      <c r="AR15" s="160">
        <f t="shared" ca="1" si="142"/>
        <v>13685.330622337824</v>
      </c>
      <c r="AS15" s="160">
        <f t="shared" ca="1" si="142"/>
        <v>13688.85606802813</v>
      </c>
      <c r="AT15" s="160">
        <f t="shared" ca="1" si="142"/>
        <v>13692.390208418577</v>
      </c>
      <c r="AU15" s="160">
        <f t="shared" ca="1" si="142"/>
        <v>13695.933064952638</v>
      </c>
      <c r="AV15" s="160">
        <f t="shared" ca="1" si="142"/>
        <v>13699.484659126678</v>
      </c>
      <c r="AW15" s="160">
        <f t="shared" ca="1" si="142"/>
        <v>13703.045012490074</v>
      </c>
      <c r="AX15" s="160">
        <f t="shared" ca="1" si="142"/>
        <v>13706.614146645345</v>
      </c>
      <c r="AY15" s="160">
        <f t="shared" ca="1" si="142"/>
        <v>13748.570792817021</v>
      </c>
      <c r="AZ15" s="160">
        <f t="shared" ca="1" si="142"/>
        <v>13963.898101380997</v>
      </c>
      <c r="BA15" s="160">
        <f t="shared" ca="1" si="142"/>
        <v>13991.278312510471</v>
      </c>
      <c r="BB15" s="160">
        <f t="shared" ca="1" si="142"/>
        <v>13994.882786926026</v>
      </c>
      <c r="BC15" s="160">
        <f t="shared" ca="1" si="142"/>
        <v>13998.49615094788</v>
      </c>
      <c r="BD15" s="160">
        <f t="shared" ca="1" si="142"/>
        <v>14002.11842650019</v>
      </c>
      <c r="BE15" s="160">
        <f t="shared" ca="1" si="142"/>
        <v>14005.749635561209</v>
      </c>
      <c r="BF15" s="160">
        <f t="shared" ca="1" si="142"/>
        <v>14009.389800163366</v>
      </c>
      <c r="BG15" s="160">
        <f t="shared" ca="1" si="142"/>
        <v>14013.038942393454</v>
      </c>
      <c r="BH15" s="160">
        <f t="shared" ca="1" si="142"/>
        <v>14016.697084392714</v>
      </c>
      <c r="BI15" s="160">
        <f t="shared" ca="1" si="142"/>
        <v>14020.364248357007</v>
      </c>
      <c r="BJ15" s="160">
        <f t="shared" ca="1" si="142"/>
        <v>14024.040456536941</v>
      </c>
      <c r="BK15" s="160">
        <f t="shared" ca="1" si="142"/>
        <v>14067.255802093763</v>
      </c>
      <c r="BL15" s="160">
        <f t="shared" ca="1" si="142"/>
        <v>14287.167487624498</v>
      </c>
      <c r="BM15" s="160">
        <f t="shared" ca="1" si="142"/>
        <v>14315.369105087859</v>
      </c>
      <c r="BN15" s="160">
        <f t="shared" ca="1" si="142"/>
        <v>14319.081713735881</v>
      </c>
      <c r="BO15" s="160">
        <f t="shared" ca="1" si="142"/>
        <v>14322.803478678383</v>
      </c>
      <c r="BP15" s="160">
        <f t="shared" ref="BP15:CU15" ca="1" si="143">SUM(BP13:BP14)</f>
        <v>14326.534422497267</v>
      </c>
      <c r="BQ15" s="160">
        <f t="shared" ca="1" si="143"/>
        <v>14330.274567830114</v>
      </c>
      <c r="BR15" s="160">
        <f t="shared" ca="1" si="143"/>
        <v>14334.023937370339</v>
      </c>
      <c r="BS15" s="160">
        <f t="shared" ca="1" si="143"/>
        <v>14337.782553867328</v>
      </c>
      <c r="BT15" s="160">
        <f t="shared" ca="1" si="143"/>
        <v>14341.550440126564</v>
      </c>
      <c r="BU15" s="160">
        <f t="shared" ca="1" si="143"/>
        <v>14345.327619009791</v>
      </c>
      <c r="BV15" s="160">
        <f t="shared" ca="1" si="143"/>
        <v>14349.114113435124</v>
      </c>
      <c r="BW15" s="160">
        <f t="shared" ca="1" si="143"/>
        <v>14393.625919358647</v>
      </c>
      <c r="BX15" s="160">
        <f t="shared" ca="1" si="143"/>
        <v>14618.222004319352</v>
      </c>
      <c r="BY15" s="160">
        <f t="shared" ca="1" si="143"/>
        <v>14647.269670306612</v>
      </c>
      <c r="BZ15" s="160">
        <f t="shared" ca="1" si="143"/>
        <v>14651.093657214071</v>
      </c>
      <c r="CA15" s="160">
        <f t="shared" ca="1" si="143"/>
        <v>14654.927075104853</v>
      </c>
      <c r="CB15" s="160">
        <f t="shared" ca="1" si="143"/>
        <v>14658.769947238306</v>
      </c>
      <c r="CC15" s="160">
        <f t="shared" ca="1" si="143"/>
        <v>14662.622296931135</v>
      </c>
      <c r="CD15" s="160">
        <f t="shared" ca="1" si="143"/>
        <v>14666.484147557567</v>
      </c>
      <c r="CE15" s="160">
        <f t="shared" ca="1" si="143"/>
        <v>14670.355522549464</v>
      </c>
      <c r="CF15" s="160">
        <f t="shared" ca="1" si="143"/>
        <v>14674.236445396478</v>
      </c>
      <c r="CG15" s="160">
        <f t="shared" ca="1" si="143"/>
        <v>14678.126939646198</v>
      </c>
      <c r="CH15" s="160">
        <f t="shared" ca="1" si="143"/>
        <v>14682.027028904291</v>
      </c>
      <c r="CI15" s="160">
        <f t="shared" ca="1" si="143"/>
        <v>14727.874189005528</v>
      </c>
      <c r="CJ15" s="160">
        <f t="shared" ca="1" si="143"/>
        <v>14957.256946356369</v>
      </c>
      <c r="CK15" s="160">
        <f t="shared" ca="1" si="143"/>
        <v>14987.176042323244</v>
      </c>
      <c r="CL15" s="160">
        <f t="shared" ca="1" si="143"/>
        <v>14991.11474883793</v>
      </c>
      <c r="CM15" s="160">
        <f t="shared" ca="1" si="143"/>
        <v>14995.063169265437</v>
      </c>
      <c r="CN15" s="160">
        <f t="shared" ca="1" si="143"/>
        <v>14999.021327562892</v>
      </c>
      <c r="CO15" s="160">
        <f t="shared" ca="1" si="143"/>
        <v>15002.989247746507</v>
      </c>
      <c r="CP15" s="160">
        <f t="shared" ca="1" si="143"/>
        <v>15006.96695389173</v>
      </c>
      <c r="CQ15" s="160">
        <f t="shared" ca="1" si="143"/>
        <v>15010.954470133383</v>
      </c>
      <c r="CR15" s="160">
        <f t="shared" ca="1" si="143"/>
        <v>15014.951820665807</v>
      </c>
      <c r="CS15" s="160">
        <f t="shared" ca="1" si="143"/>
        <v>15018.959029743026</v>
      </c>
      <c r="CT15" s="160">
        <f t="shared" ca="1" si="143"/>
        <v>15022.976121678857</v>
      </c>
      <c r="CU15" s="160">
        <f t="shared" ca="1" si="143"/>
        <v>15070.198696583126</v>
      </c>
      <c r="CV15" s="160">
        <f t="shared" ref="CV15:EA15" ca="1" si="144">SUM(CV13:CV14)</f>
        <v>15304.472702292647</v>
      </c>
      <c r="CW15" s="160">
        <f t="shared" ca="1" si="144"/>
        <v>15335.289371138528</v>
      </c>
      <c r="CX15" s="160">
        <f t="shared" ca="1" si="144"/>
        <v>15339.346238848657</v>
      </c>
      <c r="CY15" s="160">
        <f t="shared" ca="1" si="144"/>
        <v>15343.413111888989</v>
      </c>
      <c r="CZ15" s="160">
        <f t="shared" ca="1" si="144"/>
        <v>15347.490014935363</v>
      </c>
      <c r="DA15" s="160">
        <f t="shared" ca="1" si="144"/>
        <v>15351.57697272449</v>
      </c>
      <c r="DB15" s="160">
        <f t="shared" ca="1" si="144"/>
        <v>15355.67401005407</v>
      </c>
      <c r="DC15" s="160">
        <f t="shared" ca="1" si="144"/>
        <v>15359.781151782976</v>
      </c>
      <c r="DD15" s="160">
        <f t="shared" ca="1" si="144"/>
        <v>15363.898422831369</v>
      </c>
      <c r="DE15" s="160">
        <f t="shared" ca="1" si="144"/>
        <v>15368.0258481809</v>
      </c>
      <c r="DF15" s="160">
        <f t="shared" ca="1" si="144"/>
        <v>15372.163452874809</v>
      </c>
      <c r="DG15" s="160">
        <f t="shared" ca="1" si="144"/>
        <v>15420.802705026208</v>
      </c>
      <c r="DH15" s="160">
        <f t="shared" ca="1" si="144"/>
        <v>15660.074891857927</v>
      </c>
      <c r="DI15" s="160">
        <f t="shared" ca="1" si="144"/>
        <v>15691.816060769188</v>
      </c>
      <c r="DJ15" s="160">
        <f t="shared" ca="1" si="144"/>
        <v>15695.994634510618</v>
      </c>
      <c r="DK15" s="160">
        <f t="shared" ca="1" si="144"/>
        <v>15700.183513742155</v>
      </c>
      <c r="DL15" s="160">
        <f t="shared" ca="1" si="144"/>
        <v>15704.382723879922</v>
      </c>
      <c r="DM15" s="160">
        <f t="shared" ca="1" si="144"/>
        <v>15708.592290402725</v>
      </c>
      <c r="DN15" s="160">
        <f t="shared" ca="1" si="144"/>
        <v>15712.812238852193</v>
      </c>
      <c r="DO15" s="160">
        <f t="shared" ca="1" si="144"/>
        <v>15717.042594832963</v>
      </c>
      <c r="DP15" s="160">
        <f t="shared" ca="1" si="144"/>
        <v>15721.283384012815</v>
      </c>
      <c r="DQ15" s="160">
        <f t="shared" ca="1" si="144"/>
        <v>15725.53463212283</v>
      </c>
      <c r="DR15" s="160">
        <f t="shared" ca="1" si="144"/>
        <v>15729.796364957554</v>
      </c>
      <c r="DS15" s="160">
        <f t="shared" ca="1" si="144"/>
        <v>15779.894794673495</v>
      </c>
      <c r="DT15" s="160">
        <f t="shared" ca="1" si="144"/>
        <v>16934.501916315287</v>
      </c>
      <c r="DU15" s="160">
        <f t="shared" ca="1" si="144"/>
        <v>16967.195320293893</v>
      </c>
      <c r="DV15" s="160">
        <f t="shared" ca="1" si="144"/>
        <v>16971.499251247566</v>
      </c>
      <c r="DW15" s="160">
        <f t="shared" ca="1" si="144"/>
        <v>16975.813796856048</v>
      </c>
      <c r="DX15" s="160">
        <f t="shared" ca="1" si="144"/>
        <v>16980.138983297951</v>
      </c>
      <c r="DY15" s="160">
        <f t="shared" ca="1" si="144"/>
        <v>11300.587218423971</v>
      </c>
      <c r="DZ15" s="160">
        <f t="shared" ca="1" si="144"/>
        <v>11303.620254849533</v>
      </c>
      <c r="EA15" s="160">
        <f t="shared" ca="1" si="144"/>
        <v>11306.660771561148</v>
      </c>
      <c r="EB15" s="160">
        <f t="shared" ref="EB15:EE15" ca="1" si="145">SUM(EB13:EB14)</f>
        <v>11309.708787007223</v>
      </c>
      <c r="EC15" s="160">
        <f t="shared" ca="1" si="145"/>
        <v>11312.764319681659</v>
      </c>
      <c r="ED15" s="160">
        <f t="shared" ca="1" si="145"/>
        <v>11315.827388123966</v>
      </c>
      <c r="EE15" s="161">
        <f t="shared" ca="1" si="145"/>
        <v>11351.835022816993</v>
      </c>
    </row>
    <row r="16" spans="1:135" x14ac:dyDescent="0.25">
      <c r="B16" s="29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154"/>
      <c r="Z16" s="154"/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  <c r="AQ16" s="154"/>
      <c r="AR16" s="154"/>
      <c r="AS16" s="154"/>
      <c r="AT16" s="154"/>
      <c r="AU16" s="154"/>
      <c r="AV16" s="154"/>
      <c r="AW16" s="154"/>
      <c r="AX16" s="154"/>
      <c r="AY16" s="154"/>
      <c r="AZ16" s="154"/>
      <c r="BA16" s="154"/>
      <c r="BB16" s="154"/>
      <c r="BC16" s="154"/>
      <c r="BD16" s="154"/>
      <c r="BE16" s="154"/>
      <c r="BF16" s="154"/>
      <c r="BG16" s="154"/>
      <c r="BH16" s="154"/>
      <c r="BI16" s="154"/>
      <c r="BJ16" s="154"/>
      <c r="BK16" s="154"/>
      <c r="BL16" s="154"/>
      <c r="BM16" s="154"/>
      <c r="BN16" s="154"/>
      <c r="BO16" s="154"/>
      <c r="BP16" s="154"/>
      <c r="BQ16" s="154"/>
      <c r="BR16" s="154"/>
      <c r="BS16" s="154"/>
      <c r="BT16" s="154"/>
      <c r="BU16" s="154"/>
      <c r="BV16" s="154"/>
      <c r="BW16" s="154"/>
      <c r="BX16" s="154"/>
      <c r="BY16" s="154"/>
      <c r="BZ16" s="154"/>
      <c r="CA16" s="154"/>
      <c r="CB16" s="154"/>
      <c r="CC16" s="154"/>
      <c r="CD16" s="154"/>
      <c r="CE16" s="154"/>
      <c r="CF16" s="154"/>
      <c r="CG16" s="154"/>
      <c r="CH16" s="154"/>
      <c r="CI16" s="154"/>
      <c r="CJ16" s="154"/>
      <c r="CK16" s="154"/>
      <c r="CL16" s="154"/>
      <c r="CM16" s="154"/>
      <c r="CN16" s="154"/>
      <c r="CO16" s="154"/>
      <c r="CP16" s="154"/>
      <c r="CQ16" s="154"/>
      <c r="CR16" s="154"/>
      <c r="CS16" s="154"/>
      <c r="CT16" s="154"/>
      <c r="CU16" s="154"/>
      <c r="CV16" s="154"/>
      <c r="CW16" s="154"/>
      <c r="CX16" s="154"/>
      <c r="CY16" s="154"/>
      <c r="CZ16" s="154"/>
      <c r="DA16" s="154"/>
      <c r="DB16" s="154"/>
      <c r="DC16" s="154"/>
      <c r="DD16" s="154"/>
      <c r="DE16" s="154"/>
      <c r="DF16" s="154"/>
      <c r="DG16" s="154"/>
      <c r="DH16" s="154"/>
      <c r="DI16" s="154"/>
      <c r="DJ16" s="154"/>
      <c r="DK16" s="154"/>
      <c r="DL16" s="154"/>
      <c r="DM16" s="154"/>
      <c r="DN16" s="154"/>
      <c r="DO16" s="154"/>
      <c r="DP16" s="154"/>
      <c r="DQ16" s="154"/>
      <c r="DR16" s="154"/>
      <c r="DS16" s="154"/>
      <c r="DT16" s="154"/>
      <c r="DU16" s="154"/>
      <c r="DV16" s="154"/>
      <c r="DW16" s="154"/>
      <c r="DX16" s="154"/>
      <c r="DY16" s="154"/>
      <c r="DZ16" s="154"/>
      <c r="EA16" s="154"/>
      <c r="EB16" s="154"/>
      <c r="EC16" s="154"/>
      <c r="ED16" s="154"/>
      <c r="EE16" s="157"/>
    </row>
    <row r="17" spans="1:135" x14ac:dyDescent="0.25">
      <c r="A17" s="154">
        <f ca="1">SUMIF($C$3:$EE$3,"&lt;="&amp;HOLD_PERIOD,C17:EE17)</f>
        <v>9426329.008181233</v>
      </c>
      <c r="B17" s="92" t="s">
        <v>196</v>
      </c>
      <c r="C17" s="197"/>
      <c r="D17" s="160">
        <f ca="1">SUM(D10,D15)</f>
        <v>29749.556476683938</v>
      </c>
      <c r="E17" s="160">
        <f t="shared" ref="E17:BP17" ca="1" si="146">SUM(E10,E15)</f>
        <v>29752.751126648058</v>
      </c>
      <c r="F17" s="160">
        <f t="shared" ca="1" si="146"/>
        <v>11194.168883799539</v>
      </c>
      <c r="G17" s="160">
        <f t="shared" ca="1" si="146"/>
        <v>11196.409131668217</v>
      </c>
      <c r="H17" s="160">
        <f t="shared" ca="1" si="146"/>
        <v>48187.95661523952</v>
      </c>
      <c r="I17" s="160">
        <f t="shared" ca="1" si="146"/>
        <v>50809.898519762108</v>
      </c>
      <c r="J17" s="160">
        <f t="shared" ca="1" si="146"/>
        <v>67607.69234435563</v>
      </c>
      <c r="K17" s="160">
        <f t="shared" ca="1" si="146"/>
        <v>67610.934559963061</v>
      </c>
      <c r="L17" s="160">
        <f t="shared" ca="1" si="146"/>
        <v>67614.184771748842</v>
      </c>
      <c r="M17" s="160">
        <f t="shared" ca="1" si="146"/>
        <v>67617.442999433712</v>
      </c>
      <c r="N17" s="160">
        <f t="shared" ca="1" si="146"/>
        <v>67620.709262787015</v>
      </c>
      <c r="O17" s="160">
        <f t="shared" ca="1" si="146"/>
        <v>68745.525032404112</v>
      </c>
      <c r="P17" s="160">
        <f t="shared" ca="1" si="146"/>
        <v>69059.112452504312</v>
      </c>
      <c r="Q17" s="160">
        <f t="shared" ca="1" si="146"/>
        <v>69566.239729532128</v>
      </c>
      <c r="R17" s="160">
        <f t="shared" ca="1" si="146"/>
        <v>69569.538334229874</v>
      </c>
      <c r="S17" s="160">
        <f t="shared" ca="1" si="146"/>
        <v>69572.845074176672</v>
      </c>
      <c r="T17" s="160">
        <f t="shared" ca="1" si="146"/>
        <v>69576.159969436267</v>
      </c>
      <c r="U17" s="160">
        <f t="shared" ca="1" si="146"/>
        <v>69579.483040121821</v>
      </c>
      <c r="V17" s="160">
        <f t="shared" ca="1" si="146"/>
        <v>69582.814306396162</v>
      </c>
      <c r="W17" s="160">
        <f t="shared" ca="1" si="146"/>
        <v>69586.153788471813</v>
      </c>
      <c r="X17" s="160">
        <f t="shared" ca="1" si="146"/>
        <v>69589.501506611166</v>
      </c>
      <c r="Y17" s="160">
        <f t="shared" ca="1" si="146"/>
        <v>69592.857481126572</v>
      </c>
      <c r="Z17" s="160">
        <f t="shared" ca="1" si="146"/>
        <v>69596.22173238048</v>
      </c>
      <c r="AA17" s="160">
        <f t="shared" ca="1" si="146"/>
        <v>70754.78197508608</v>
      </c>
      <c r="AB17" s="160">
        <f t="shared" ca="1" si="146"/>
        <v>74744.618986701229</v>
      </c>
      <c r="AC17" s="160">
        <f t="shared" ca="1" si="146"/>
        <v>75266.960082039863</v>
      </c>
      <c r="AD17" s="160">
        <f t="shared" ca="1" si="146"/>
        <v>75270.357644878546</v>
      </c>
      <c r="AE17" s="160">
        <f t="shared" ca="1" si="146"/>
        <v>75273.763587023743</v>
      </c>
      <c r="AF17" s="160">
        <f t="shared" ca="1" si="146"/>
        <v>75277.177929141122</v>
      </c>
      <c r="AG17" s="160">
        <f t="shared" ca="1" si="146"/>
        <v>75280.600691947242</v>
      </c>
      <c r="AH17" s="160">
        <f t="shared" ca="1" si="146"/>
        <v>75284.03189620981</v>
      </c>
      <c r="AI17" s="160">
        <f t="shared" ca="1" si="146"/>
        <v>75287.471562747727</v>
      </c>
      <c r="AJ17" s="160">
        <f t="shared" ca="1" si="146"/>
        <v>75290.919712431263</v>
      </c>
      <c r="AK17" s="160">
        <f t="shared" ca="1" si="146"/>
        <v>75294.376366182129</v>
      </c>
      <c r="AL17" s="160">
        <f t="shared" ca="1" si="146"/>
        <v>75297.841544973664</v>
      </c>
      <c r="AM17" s="160">
        <f t="shared" ca="1" si="146"/>
        <v>76365.91192915733</v>
      </c>
      <c r="AN17" s="160">
        <f t="shared" ca="1" si="146"/>
        <v>76769.777444903288</v>
      </c>
      <c r="AO17" s="160">
        <f t="shared" ca="1" si="146"/>
        <v>77433.035438905208</v>
      </c>
      <c r="AP17" s="160">
        <f t="shared" ca="1" si="146"/>
        <v>77436.534928629044</v>
      </c>
      <c r="AQ17" s="160">
        <f t="shared" ca="1" si="146"/>
        <v>77440.043049038606</v>
      </c>
      <c r="AR17" s="160">
        <f t="shared" ca="1" si="146"/>
        <v>77443.559821419505</v>
      </c>
      <c r="AS17" s="160">
        <f t="shared" ca="1" si="146"/>
        <v>77447.085267109796</v>
      </c>
      <c r="AT17" s="160">
        <f t="shared" ca="1" si="146"/>
        <v>77450.619407500257</v>
      </c>
      <c r="AU17" s="160">
        <f t="shared" ca="1" si="146"/>
        <v>77454.162264034312</v>
      </c>
      <c r="AV17" s="160">
        <f t="shared" ca="1" si="146"/>
        <v>77457.713858208357</v>
      </c>
      <c r="AW17" s="160">
        <f t="shared" ca="1" si="146"/>
        <v>77461.274211571756</v>
      </c>
      <c r="AX17" s="160">
        <f t="shared" ca="1" si="146"/>
        <v>77464.843345727015</v>
      </c>
      <c r="AY17" s="160">
        <f t="shared" ca="1" si="146"/>
        <v>78564.955841436182</v>
      </c>
      <c r="AZ17" s="160">
        <f t="shared" ca="1" si="146"/>
        <v>78979.098653742607</v>
      </c>
      <c r="BA17" s="160">
        <f t="shared" ca="1" si="146"/>
        <v>79662.254387564579</v>
      </c>
      <c r="BB17" s="160">
        <f t="shared" ca="1" si="146"/>
        <v>79665.85886198013</v>
      </c>
      <c r="BC17" s="160">
        <f t="shared" ca="1" si="146"/>
        <v>79669.472226001977</v>
      </c>
      <c r="BD17" s="160">
        <f t="shared" ca="1" si="146"/>
        <v>79673.094501554297</v>
      </c>
      <c r="BE17" s="160">
        <f t="shared" ca="1" si="146"/>
        <v>79676.725710615312</v>
      </c>
      <c r="BF17" s="160">
        <f t="shared" ca="1" si="146"/>
        <v>79680.365875217467</v>
      </c>
      <c r="BG17" s="160">
        <f t="shared" ca="1" si="146"/>
        <v>79684.015017447557</v>
      </c>
      <c r="BH17" s="160">
        <f t="shared" ca="1" si="146"/>
        <v>79687.673159446815</v>
      </c>
      <c r="BI17" s="160">
        <f t="shared" ca="1" si="146"/>
        <v>79691.340323411103</v>
      </c>
      <c r="BJ17" s="160">
        <f t="shared" ca="1" si="146"/>
        <v>79695.016531591042</v>
      </c>
      <c r="BK17" s="160">
        <f t="shared" ca="1" si="146"/>
        <v>80828.132402171497</v>
      </c>
      <c r="BL17" s="160">
        <f t="shared" ca="1" si="146"/>
        <v>81252.824056556958</v>
      </c>
      <c r="BM17" s="160">
        <f t="shared" ca="1" si="146"/>
        <v>81956.474462393613</v>
      </c>
      <c r="BN17" s="160">
        <f t="shared" ca="1" si="146"/>
        <v>81960.187071041641</v>
      </c>
      <c r="BO17" s="160">
        <f t="shared" ca="1" si="146"/>
        <v>81963.908835984141</v>
      </c>
      <c r="BP17" s="160">
        <f t="shared" ca="1" si="146"/>
        <v>81967.639779803023</v>
      </c>
      <c r="BQ17" s="160">
        <f t="shared" ref="BQ17:EB17" ca="1" si="147">SUM(BQ10,BQ15)</f>
        <v>81971.379925135872</v>
      </c>
      <c r="BR17" s="160">
        <f t="shared" ca="1" si="147"/>
        <v>81975.129294676095</v>
      </c>
      <c r="BS17" s="160">
        <f t="shared" ca="1" si="147"/>
        <v>81978.887911173078</v>
      </c>
      <c r="BT17" s="160">
        <f t="shared" ca="1" si="147"/>
        <v>81982.655797432322</v>
      </c>
      <c r="BU17" s="160">
        <f t="shared" ca="1" si="147"/>
        <v>81986.432976315555</v>
      </c>
      <c r="BV17" s="160">
        <f t="shared" ca="1" si="147"/>
        <v>81990.219470740878</v>
      </c>
      <c r="BW17" s="160">
        <f t="shared" ca="1" si="147"/>
        <v>83157.328817438713</v>
      </c>
      <c r="BX17" s="160">
        <f t="shared" ca="1" si="147"/>
        <v>83592.848270319795</v>
      </c>
      <c r="BY17" s="160">
        <f t="shared" ca="1" si="147"/>
        <v>84317.60818833152</v>
      </c>
      <c r="BZ17" s="160">
        <f t="shared" ca="1" si="147"/>
        <v>84321.432175238966</v>
      </c>
      <c r="CA17" s="160">
        <f t="shared" ca="1" si="147"/>
        <v>84325.265593129763</v>
      </c>
      <c r="CB17" s="160">
        <f t="shared" ca="1" si="147"/>
        <v>84329.108465263213</v>
      </c>
      <c r="CC17" s="160">
        <f t="shared" ca="1" si="147"/>
        <v>84332.960814956037</v>
      </c>
      <c r="CD17" s="160">
        <f t="shared" ca="1" si="147"/>
        <v>84336.822665582469</v>
      </c>
      <c r="CE17" s="160">
        <f t="shared" ca="1" si="147"/>
        <v>84340.694040574366</v>
      </c>
      <c r="CF17" s="160">
        <f t="shared" ca="1" si="147"/>
        <v>84344.574963421386</v>
      </c>
      <c r="CG17" s="160">
        <f t="shared" ca="1" si="147"/>
        <v>84348.465457671104</v>
      </c>
      <c r="CH17" s="160">
        <f t="shared" ca="1" si="147"/>
        <v>84352.365546929199</v>
      </c>
      <c r="CI17" s="160">
        <f t="shared" ca="1" si="147"/>
        <v>85554.488174028011</v>
      </c>
      <c r="CJ17" s="160">
        <f t="shared" ca="1" si="147"/>
        <v>86001.122000336822</v>
      </c>
      <c r="CK17" s="160">
        <f t="shared" ca="1" si="147"/>
        <v>86747.624715888916</v>
      </c>
      <c r="CL17" s="160">
        <f t="shared" ca="1" si="147"/>
        <v>86751.563422403604</v>
      </c>
      <c r="CM17" s="160">
        <f t="shared" ca="1" si="147"/>
        <v>86755.511842831111</v>
      </c>
      <c r="CN17" s="160">
        <f t="shared" ca="1" si="147"/>
        <v>86759.47000112856</v>
      </c>
      <c r="CO17" s="160">
        <f t="shared" ca="1" si="147"/>
        <v>86763.437921312172</v>
      </c>
      <c r="CP17" s="160">
        <f t="shared" ca="1" si="147"/>
        <v>86767.415627457405</v>
      </c>
      <c r="CQ17" s="160">
        <f t="shared" ca="1" si="147"/>
        <v>86771.403143699048</v>
      </c>
      <c r="CR17" s="160">
        <f t="shared" ca="1" si="147"/>
        <v>86775.400494231479</v>
      </c>
      <c r="CS17" s="160">
        <f t="shared" ca="1" si="147"/>
        <v>86779.407703308694</v>
      </c>
      <c r="CT17" s="160">
        <f t="shared" ca="1" si="147"/>
        <v>86783.424795244529</v>
      </c>
      <c r="CU17" s="160">
        <f t="shared" ca="1" si="147"/>
        <v>88021.61110115629</v>
      </c>
      <c r="CV17" s="160">
        <f t="shared" ca="1" si="147"/>
        <v>88479.653707892518</v>
      </c>
      <c r="CW17" s="160">
        <f t="shared" ca="1" si="147"/>
        <v>89248.551504911156</v>
      </c>
      <c r="CX17" s="160">
        <f t="shared" ca="1" si="147"/>
        <v>89252.608372621282</v>
      </c>
      <c r="CY17" s="160">
        <f t="shared" ca="1" si="147"/>
        <v>89256.675245661623</v>
      </c>
      <c r="CZ17" s="160">
        <f t="shared" ca="1" si="147"/>
        <v>89260.752148707994</v>
      </c>
      <c r="DA17" s="160">
        <f t="shared" ca="1" si="147"/>
        <v>89264.839106497122</v>
      </c>
      <c r="DB17" s="160">
        <f t="shared" ca="1" si="147"/>
        <v>89268.936143826693</v>
      </c>
      <c r="DC17" s="160">
        <f t="shared" ca="1" si="147"/>
        <v>89273.043285555614</v>
      </c>
      <c r="DD17" s="160">
        <f t="shared" ca="1" si="147"/>
        <v>89277.160556603994</v>
      </c>
      <c r="DE17" s="160">
        <f t="shared" ca="1" si="147"/>
        <v>89281.28798195353</v>
      </c>
      <c r="DF17" s="160">
        <f t="shared" ca="1" si="147"/>
        <v>89285.425586647441</v>
      </c>
      <c r="DG17" s="160">
        <f t="shared" ca="1" si="147"/>
        <v>90560.757481736553</v>
      </c>
      <c r="DH17" s="160">
        <f t="shared" ca="1" si="147"/>
        <v>91030.511327625805</v>
      </c>
      <c r="DI17" s="160">
        <f t="shared" ca="1" si="147"/>
        <v>91822.47605855501</v>
      </c>
      <c r="DJ17" s="160">
        <f t="shared" ca="1" si="147"/>
        <v>91826.654632296442</v>
      </c>
      <c r="DK17" s="160">
        <f t="shared" ca="1" si="147"/>
        <v>91830.843511527986</v>
      </c>
      <c r="DL17" s="160">
        <f t="shared" ca="1" si="147"/>
        <v>91835.042721665755</v>
      </c>
      <c r="DM17" s="160">
        <f t="shared" ca="1" si="147"/>
        <v>91839.252288188552</v>
      </c>
      <c r="DN17" s="160">
        <f t="shared" ca="1" si="147"/>
        <v>91843.472236638016</v>
      </c>
      <c r="DO17" s="160">
        <f t="shared" ca="1" si="147"/>
        <v>91847.702592618793</v>
      </c>
      <c r="DP17" s="160">
        <f t="shared" ca="1" si="147"/>
        <v>91851.943381798643</v>
      </c>
      <c r="DQ17" s="160">
        <f t="shared" ca="1" si="147"/>
        <v>91856.194629908656</v>
      </c>
      <c r="DR17" s="160">
        <f t="shared" ca="1" si="147"/>
        <v>91860.456362743382</v>
      </c>
      <c r="DS17" s="160">
        <f t="shared" ca="1" si="147"/>
        <v>93174.048214685172</v>
      </c>
      <c r="DT17" s="160">
        <f t="shared" ca="1" si="147"/>
        <v>94566.051445156205</v>
      </c>
      <c r="DU17" s="160">
        <f t="shared" ca="1" si="147"/>
        <v>95381.775118013276</v>
      </c>
      <c r="DV17" s="160">
        <f t="shared" ca="1" si="147"/>
        <v>95386.07904896696</v>
      </c>
      <c r="DW17" s="160">
        <f t="shared" ca="1" si="147"/>
        <v>95390.393594575435</v>
      </c>
      <c r="DX17" s="160">
        <f t="shared" ca="1" si="147"/>
        <v>95394.718781017335</v>
      </c>
      <c r="DY17" s="160">
        <f t="shared" ca="1" si="147"/>
        <v>67934.650235208028</v>
      </c>
      <c r="DZ17" s="160">
        <f t="shared" ca="1" si="147"/>
        <v>67937.683271633592</v>
      </c>
      <c r="EA17" s="160">
        <f t="shared" ca="1" si="147"/>
        <v>67940.723788345204</v>
      </c>
      <c r="EB17" s="160">
        <f t="shared" ca="1" si="147"/>
        <v>67943.771803791285</v>
      </c>
      <c r="EC17" s="160">
        <f t="shared" ref="EC17:EE17" ca="1" si="148">SUM(EC10,EC15)</f>
        <v>67946.827336465722</v>
      </c>
      <c r="ED17" s="160">
        <f t="shared" ca="1" si="148"/>
        <v>67949.890404908016</v>
      </c>
      <c r="EE17" s="161">
        <f t="shared" ca="1" si="148"/>
        <v>69287.296264493678</v>
      </c>
    </row>
    <row r="18" spans="1:135" x14ac:dyDescent="0.25">
      <c r="B18" s="29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  <c r="BO18" s="154"/>
      <c r="BP18" s="154"/>
      <c r="BQ18" s="154"/>
      <c r="BR18" s="154"/>
      <c r="BS18" s="154"/>
      <c r="BT18" s="154"/>
      <c r="BU18" s="154"/>
      <c r="BV18" s="154"/>
      <c r="BW18" s="154"/>
      <c r="BX18" s="154"/>
      <c r="BY18" s="154"/>
      <c r="BZ18" s="154"/>
      <c r="CA18" s="154"/>
      <c r="CB18" s="154"/>
      <c r="CC18" s="154"/>
      <c r="CD18" s="154"/>
      <c r="CE18" s="154"/>
      <c r="CF18" s="154"/>
      <c r="CG18" s="154"/>
      <c r="CH18" s="154"/>
      <c r="CI18" s="154"/>
      <c r="CJ18" s="154"/>
      <c r="CK18" s="154"/>
      <c r="CL18" s="154"/>
      <c r="CM18" s="154"/>
      <c r="CN18" s="154"/>
      <c r="CO18" s="154"/>
      <c r="CP18" s="154"/>
      <c r="CQ18" s="154"/>
      <c r="CR18" s="154"/>
      <c r="CS18" s="154"/>
      <c r="CT18" s="154"/>
      <c r="CU18" s="154"/>
      <c r="CV18" s="154"/>
      <c r="CW18" s="154"/>
      <c r="CX18" s="154"/>
      <c r="CY18" s="154"/>
      <c r="CZ18" s="154"/>
      <c r="DA18" s="154"/>
      <c r="DB18" s="154"/>
      <c r="DC18" s="154"/>
      <c r="DD18" s="154"/>
      <c r="DE18" s="154"/>
      <c r="DF18" s="154"/>
      <c r="DG18" s="154"/>
      <c r="DH18" s="154"/>
      <c r="DI18" s="154"/>
      <c r="DJ18" s="154"/>
      <c r="DK18" s="154"/>
      <c r="DL18" s="154"/>
      <c r="DM18" s="154"/>
      <c r="DN18" s="154"/>
      <c r="DO18" s="154"/>
      <c r="DP18" s="154"/>
      <c r="DQ18" s="154"/>
      <c r="DR18" s="154"/>
      <c r="DS18" s="154"/>
      <c r="DT18" s="154"/>
      <c r="DU18" s="154"/>
      <c r="DV18" s="154"/>
      <c r="DW18" s="154"/>
      <c r="DX18" s="154"/>
      <c r="DY18" s="154"/>
      <c r="DZ18" s="154"/>
      <c r="EA18" s="154"/>
      <c r="EB18" s="154"/>
      <c r="EC18" s="154"/>
      <c r="ED18" s="154"/>
      <c r="EE18" s="157"/>
    </row>
    <row r="19" spans="1:135" x14ac:dyDescent="0.25">
      <c r="B19" s="196" t="s">
        <v>139</v>
      </c>
      <c r="EE19" s="110"/>
    </row>
    <row r="20" spans="1:135" x14ac:dyDescent="0.25">
      <c r="A20" s="154">
        <f t="shared" ref="A20:A25" si="149">SUMIF($C$3:$EE$3,"&lt;="&amp;HOLD_PERIOD,C20:EE20)</f>
        <v>-1037963.7012981761</v>
      </c>
      <c r="B20" s="29" t="str">
        <f>Expenses!E3</f>
        <v>Property Taxes</v>
      </c>
      <c r="C20" s="154"/>
      <c r="D20" s="154">
        <f>-Expenses!B20</f>
        <v>-5125</v>
      </c>
      <c r="E20" s="154">
        <f>-Expenses!C20</f>
        <v>-5125</v>
      </c>
      <c r="F20" s="154">
        <f>-Expenses!D20</f>
        <v>-5125</v>
      </c>
      <c r="G20" s="154">
        <f>-Expenses!E20</f>
        <v>-5125</v>
      </c>
      <c r="H20" s="154">
        <f>-Expenses!F20</f>
        <v>-5125</v>
      </c>
      <c r="I20" s="154">
        <f>-Expenses!G20</f>
        <v>-5125</v>
      </c>
      <c r="J20" s="154">
        <f>-Expenses!H20</f>
        <v>-5125</v>
      </c>
      <c r="K20" s="154">
        <f>-Expenses!I20</f>
        <v>-5125</v>
      </c>
      <c r="L20" s="154">
        <f>-Expenses!J20</f>
        <v>-5125</v>
      </c>
      <c r="M20" s="154">
        <f>-Expenses!K20</f>
        <v>-5125</v>
      </c>
      <c r="N20" s="154">
        <f>-Expenses!L20</f>
        <v>-5125</v>
      </c>
      <c r="O20" s="154">
        <f>-Expenses!M20</f>
        <v>-5125</v>
      </c>
      <c r="P20" s="154">
        <f>-Expenses!N20</f>
        <v>-5227.5</v>
      </c>
      <c r="Q20" s="154">
        <f>-Expenses!O20</f>
        <v>-5227.5</v>
      </c>
      <c r="R20" s="154">
        <f>-Expenses!P20</f>
        <v>-5227.5</v>
      </c>
      <c r="S20" s="154">
        <f>-Expenses!Q20</f>
        <v>-5227.5</v>
      </c>
      <c r="T20" s="154">
        <f>-Expenses!R20</f>
        <v>-5227.5</v>
      </c>
      <c r="U20" s="154">
        <f>-Expenses!S20</f>
        <v>-5227.5</v>
      </c>
      <c r="V20" s="154">
        <f>-Expenses!T20</f>
        <v>-5227.5</v>
      </c>
      <c r="W20" s="154">
        <f>-Expenses!U20</f>
        <v>-5227.5</v>
      </c>
      <c r="X20" s="154">
        <f>-Expenses!V20</f>
        <v>-5227.5</v>
      </c>
      <c r="Y20" s="154">
        <f>-Expenses!W20</f>
        <v>-5227.5</v>
      </c>
      <c r="Z20" s="154">
        <f>-Expenses!X20</f>
        <v>-5227.5</v>
      </c>
      <c r="AA20" s="154">
        <f>-Expenses!Y20</f>
        <v>-5227.5</v>
      </c>
      <c r="AB20" s="154">
        <f>-Expenses!Z20</f>
        <v>-8871.5775000000012</v>
      </c>
      <c r="AC20" s="154">
        <f>-Expenses!AA20</f>
        <v>-8871.5775000000012</v>
      </c>
      <c r="AD20" s="154">
        <f>-Expenses!AB20</f>
        <v>-8871.5775000000012</v>
      </c>
      <c r="AE20" s="154">
        <f>-Expenses!AC20</f>
        <v>-8871.5775000000012</v>
      </c>
      <c r="AF20" s="154">
        <f>-Expenses!AD20</f>
        <v>-8871.5775000000012</v>
      </c>
      <c r="AG20" s="154">
        <f>-Expenses!AE20</f>
        <v>-8871.5775000000012</v>
      </c>
      <c r="AH20" s="154">
        <f>-Expenses!AF20</f>
        <v>-8871.5775000000012</v>
      </c>
      <c r="AI20" s="154">
        <f>-Expenses!AG20</f>
        <v>-8871.5775000000012</v>
      </c>
      <c r="AJ20" s="154">
        <f>-Expenses!AH20</f>
        <v>-8871.5775000000012</v>
      </c>
      <c r="AK20" s="154">
        <f>-Expenses!AI20</f>
        <v>-8871.5775000000012</v>
      </c>
      <c r="AL20" s="154">
        <f>-Expenses!AJ20</f>
        <v>-8871.5775000000012</v>
      </c>
      <c r="AM20" s="154">
        <f>-Expenses!AK20</f>
        <v>-8871.5775000000012</v>
      </c>
      <c r="AN20" s="154">
        <f>-Expenses!AL20</f>
        <v>-9049.0090499999988</v>
      </c>
      <c r="AO20" s="154">
        <f>-Expenses!AM20</f>
        <v>-9049.0090499999988</v>
      </c>
      <c r="AP20" s="154">
        <f>-Expenses!AN20</f>
        <v>-9049.0090499999988</v>
      </c>
      <c r="AQ20" s="154">
        <f>-Expenses!AO20</f>
        <v>-9049.0090499999988</v>
      </c>
      <c r="AR20" s="154">
        <f>-Expenses!AP20</f>
        <v>-9049.0090499999988</v>
      </c>
      <c r="AS20" s="154">
        <f>-Expenses!AQ20</f>
        <v>-9049.0090499999988</v>
      </c>
      <c r="AT20" s="154">
        <f>-Expenses!AR20</f>
        <v>-9049.0090499999988</v>
      </c>
      <c r="AU20" s="154">
        <f>-Expenses!AS20</f>
        <v>-9049.0090499999988</v>
      </c>
      <c r="AV20" s="154">
        <f>-Expenses!AT20</f>
        <v>-9049.0090499999988</v>
      </c>
      <c r="AW20" s="154">
        <f>-Expenses!AU20</f>
        <v>-9049.0090499999988</v>
      </c>
      <c r="AX20" s="154">
        <f>-Expenses!AV20</f>
        <v>-9049.0090499999988</v>
      </c>
      <c r="AY20" s="154">
        <f>-Expenses!AW20</f>
        <v>-9049.0090499999988</v>
      </c>
      <c r="AZ20" s="154">
        <f>-Expenses!AX20</f>
        <v>-9229.9892310000014</v>
      </c>
      <c r="BA20" s="154">
        <f>-Expenses!AY20</f>
        <v>-9229.9892310000014</v>
      </c>
      <c r="BB20" s="154">
        <f>-Expenses!AZ20</f>
        <v>-9229.9892310000014</v>
      </c>
      <c r="BC20" s="154">
        <f>-Expenses!BA20</f>
        <v>-9229.9892310000014</v>
      </c>
      <c r="BD20" s="154">
        <f>-Expenses!BB20</f>
        <v>-9229.9892310000014</v>
      </c>
      <c r="BE20" s="154">
        <f>-Expenses!BC20</f>
        <v>-9229.9892310000014</v>
      </c>
      <c r="BF20" s="154">
        <f>-Expenses!BD20</f>
        <v>-9229.9892310000014</v>
      </c>
      <c r="BG20" s="154">
        <f>-Expenses!BE20</f>
        <v>-9229.9892310000014</v>
      </c>
      <c r="BH20" s="154">
        <f>-Expenses!BF20</f>
        <v>-9229.9892310000014</v>
      </c>
      <c r="BI20" s="154">
        <f>-Expenses!BG20</f>
        <v>-9229.9892310000014</v>
      </c>
      <c r="BJ20" s="154">
        <f>-Expenses!BH20</f>
        <v>-9229.9892310000014</v>
      </c>
      <c r="BK20" s="154">
        <f>-Expenses!BI20</f>
        <v>-9229.9892310000014</v>
      </c>
      <c r="BL20" s="154">
        <f>-Expenses!BJ20</f>
        <v>-9414.5890156199985</v>
      </c>
      <c r="BM20" s="154">
        <f>-Expenses!BK20</f>
        <v>-9414.5890156199985</v>
      </c>
      <c r="BN20" s="154">
        <f>-Expenses!BL20</f>
        <v>-9414.5890156199985</v>
      </c>
      <c r="BO20" s="154">
        <f>-Expenses!BM20</f>
        <v>-9414.5890156199985</v>
      </c>
      <c r="BP20" s="154">
        <f>-Expenses!BN20</f>
        <v>-9414.5890156199985</v>
      </c>
      <c r="BQ20" s="154">
        <f>-Expenses!BO20</f>
        <v>-9414.5890156199985</v>
      </c>
      <c r="BR20" s="154">
        <f>-Expenses!BP20</f>
        <v>-9414.5890156199985</v>
      </c>
      <c r="BS20" s="154">
        <f>-Expenses!BQ20</f>
        <v>-9414.5890156199985</v>
      </c>
      <c r="BT20" s="154">
        <f>-Expenses!BR20</f>
        <v>-9414.5890156199985</v>
      </c>
      <c r="BU20" s="154">
        <f>-Expenses!BS20</f>
        <v>-9414.5890156199985</v>
      </c>
      <c r="BV20" s="154">
        <f>-Expenses!BT20</f>
        <v>-9414.5890156199985</v>
      </c>
      <c r="BW20" s="154">
        <f>-Expenses!BU20</f>
        <v>-9414.5890156199985</v>
      </c>
      <c r="BX20" s="154">
        <f>-Expenses!BV20</f>
        <v>-9602.8807959324004</v>
      </c>
      <c r="BY20" s="154">
        <f>-Expenses!BW20</f>
        <v>-9602.8807959324004</v>
      </c>
      <c r="BZ20" s="154">
        <f>-Expenses!BX20</f>
        <v>-9602.8807959324004</v>
      </c>
      <c r="CA20" s="154">
        <f>-Expenses!BY20</f>
        <v>-9602.8807959324004</v>
      </c>
      <c r="CB20" s="154">
        <f>-Expenses!BZ20</f>
        <v>-9602.8807959324004</v>
      </c>
      <c r="CC20" s="154">
        <f>-Expenses!CA20</f>
        <v>-9602.8807959324004</v>
      </c>
      <c r="CD20" s="154">
        <f>-Expenses!CB20</f>
        <v>-9602.8807959324004</v>
      </c>
      <c r="CE20" s="154">
        <f>-Expenses!CC20</f>
        <v>-9602.8807959324004</v>
      </c>
      <c r="CF20" s="154">
        <f>-Expenses!CD20</f>
        <v>-9602.8807959324004</v>
      </c>
      <c r="CG20" s="154">
        <f>-Expenses!CE20</f>
        <v>-9602.8807959324004</v>
      </c>
      <c r="CH20" s="154">
        <f>-Expenses!CF20</f>
        <v>-9602.8807959324004</v>
      </c>
      <c r="CI20" s="154">
        <f>-Expenses!CG20</f>
        <v>-9602.8807959324004</v>
      </c>
      <c r="CJ20" s="154">
        <f>-Expenses!CH20</f>
        <v>-9794.9384118510461</v>
      </c>
      <c r="CK20" s="154">
        <f>-Expenses!CI20</f>
        <v>-9794.9384118510461</v>
      </c>
      <c r="CL20" s="154">
        <f>-Expenses!CJ20</f>
        <v>-9794.9384118510461</v>
      </c>
      <c r="CM20" s="154">
        <f>-Expenses!CK20</f>
        <v>-9794.9384118510461</v>
      </c>
      <c r="CN20" s="154">
        <f>-Expenses!CL20</f>
        <v>-9794.9384118510461</v>
      </c>
      <c r="CO20" s="154">
        <f>-Expenses!CM20</f>
        <v>-9794.9384118510461</v>
      </c>
      <c r="CP20" s="154">
        <f>-Expenses!CN20</f>
        <v>-9794.9384118510461</v>
      </c>
      <c r="CQ20" s="154">
        <f>-Expenses!CO20</f>
        <v>-9794.9384118510461</v>
      </c>
      <c r="CR20" s="154">
        <f>-Expenses!CP20</f>
        <v>-9794.9384118510461</v>
      </c>
      <c r="CS20" s="154">
        <f>-Expenses!CQ20</f>
        <v>-9794.9384118510461</v>
      </c>
      <c r="CT20" s="154">
        <f>-Expenses!CR20</f>
        <v>-9794.9384118510461</v>
      </c>
      <c r="CU20" s="154">
        <f>-Expenses!CS20</f>
        <v>-9794.9384118510461</v>
      </c>
      <c r="CV20" s="154">
        <f>-Expenses!CT20</f>
        <v>-9990.8371800880686</v>
      </c>
      <c r="CW20" s="154">
        <f>-Expenses!CU20</f>
        <v>-9990.8371800880686</v>
      </c>
      <c r="CX20" s="154">
        <f>-Expenses!CV20</f>
        <v>-9990.8371800880686</v>
      </c>
      <c r="CY20" s="154">
        <f>-Expenses!CW20</f>
        <v>-9990.8371800880686</v>
      </c>
      <c r="CZ20" s="154">
        <f>-Expenses!CX20</f>
        <v>-9990.8371800880686</v>
      </c>
      <c r="DA20" s="154">
        <f>-Expenses!CY20</f>
        <v>-9990.8371800880686</v>
      </c>
      <c r="DB20" s="154">
        <f>-Expenses!CZ20</f>
        <v>-9990.8371800880686</v>
      </c>
      <c r="DC20" s="154">
        <f>-Expenses!DA20</f>
        <v>-9990.8371800880686</v>
      </c>
      <c r="DD20" s="154">
        <f>-Expenses!DB20</f>
        <v>-9990.8371800880686</v>
      </c>
      <c r="DE20" s="154">
        <f>-Expenses!DC20</f>
        <v>-9990.8371800880686</v>
      </c>
      <c r="DF20" s="154">
        <f>-Expenses!DD20</f>
        <v>-9990.8371800880686</v>
      </c>
      <c r="DG20" s="154">
        <f>-Expenses!DE20</f>
        <v>-9990.8371800880686</v>
      </c>
      <c r="DH20" s="154">
        <f>-Expenses!DF20</f>
        <v>-10190.65392368983</v>
      </c>
      <c r="DI20" s="154">
        <f>-Expenses!DG20</f>
        <v>-10190.65392368983</v>
      </c>
      <c r="DJ20" s="154">
        <f>-Expenses!DH20</f>
        <v>-10190.65392368983</v>
      </c>
      <c r="DK20" s="154">
        <f>-Expenses!DI20</f>
        <v>-10190.65392368983</v>
      </c>
      <c r="DL20" s="154">
        <f>-Expenses!DJ20</f>
        <v>-10190.65392368983</v>
      </c>
      <c r="DM20" s="154">
        <f>-Expenses!DK20</f>
        <v>-10190.65392368983</v>
      </c>
      <c r="DN20" s="154">
        <f>-Expenses!DL20</f>
        <v>-10190.65392368983</v>
      </c>
      <c r="DO20" s="154">
        <f>-Expenses!DM20</f>
        <v>-10190.65392368983</v>
      </c>
      <c r="DP20" s="154">
        <f>-Expenses!DN20</f>
        <v>-10190.65392368983</v>
      </c>
      <c r="DQ20" s="154">
        <f>-Expenses!DO20</f>
        <v>-10190.65392368983</v>
      </c>
      <c r="DR20" s="154">
        <f>-Expenses!DP20</f>
        <v>-10190.65392368983</v>
      </c>
      <c r="DS20" s="154">
        <f>-Expenses!DQ20</f>
        <v>-10190.65392368983</v>
      </c>
      <c r="DT20" s="154">
        <f ca="1">-Expenses!DR20</f>
        <v>-11272.836451882593</v>
      </c>
      <c r="DU20" s="154">
        <f ca="1">-Expenses!DS20</f>
        <v>-11272.836451882593</v>
      </c>
      <c r="DV20" s="154">
        <f ca="1">-Expenses!DT20</f>
        <v>-11272.836451882593</v>
      </c>
      <c r="DW20" s="154">
        <f ca="1">-Expenses!DU20</f>
        <v>-11272.836451882593</v>
      </c>
      <c r="DX20" s="154">
        <f ca="1">-Expenses!DV20</f>
        <v>-11272.836451882593</v>
      </c>
      <c r="DY20" s="154">
        <f ca="1">-Expenses!DW20</f>
        <v>-11272.836451882593</v>
      </c>
      <c r="DZ20" s="154">
        <f ca="1">-Expenses!DX20</f>
        <v>-11272.836451882593</v>
      </c>
      <c r="EA20" s="154">
        <f ca="1">-Expenses!DY20</f>
        <v>-11272.836451882593</v>
      </c>
      <c r="EB20" s="154">
        <f ca="1">-Expenses!DZ20</f>
        <v>-11272.836451882593</v>
      </c>
      <c r="EC20" s="154">
        <f ca="1">-Expenses!EA20</f>
        <v>-11272.836451882593</v>
      </c>
      <c r="ED20" s="154">
        <f ca="1">-Expenses!EB20</f>
        <v>-11272.836451882593</v>
      </c>
      <c r="EE20" s="157">
        <f ca="1">-Expenses!EC20</f>
        <v>-11272.836451882593</v>
      </c>
    </row>
    <row r="21" spans="1:135" x14ac:dyDescent="0.25">
      <c r="A21" s="154">
        <f t="shared" si="149"/>
        <v>-68783.275868824378</v>
      </c>
      <c r="B21" s="29" t="str">
        <f>Expenses!E4</f>
        <v>Insurance</v>
      </c>
      <c r="C21" s="154"/>
      <c r="D21" s="154">
        <f>-Expenses!B21</f>
        <v>-500</v>
      </c>
      <c r="E21" s="154">
        <f>-Expenses!C21</f>
        <v>-500</v>
      </c>
      <c r="F21" s="154">
        <f>-Expenses!D21</f>
        <v>-500</v>
      </c>
      <c r="G21" s="154">
        <f>-Expenses!E21</f>
        <v>-500</v>
      </c>
      <c r="H21" s="154">
        <f>-Expenses!F21</f>
        <v>-500</v>
      </c>
      <c r="I21" s="154">
        <f>-Expenses!G21</f>
        <v>-500</v>
      </c>
      <c r="J21" s="154">
        <f>-Expenses!H21</f>
        <v>-500</v>
      </c>
      <c r="K21" s="154">
        <f>-Expenses!I21</f>
        <v>-500</v>
      </c>
      <c r="L21" s="154">
        <f>-Expenses!J21</f>
        <v>-500</v>
      </c>
      <c r="M21" s="154">
        <f>-Expenses!K21</f>
        <v>-500</v>
      </c>
      <c r="N21" s="154">
        <f>-Expenses!L21</f>
        <v>-500</v>
      </c>
      <c r="O21" s="154">
        <f>-Expenses!M21</f>
        <v>-500</v>
      </c>
      <c r="P21" s="154">
        <f>-Expenses!N21</f>
        <v>-515</v>
      </c>
      <c r="Q21" s="154">
        <f>-Expenses!O21</f>
        <v>-515</v>
      </c>
      <c r="R21" s="154">
        <f>-Expenses!P21</f>
        <v>-515</v>
      </c>
      <c r="S21" s="154">
        <f>-Expenses!Q21</f>
        <v>-515</v>
      </c>
      <c r="T21" s="154">
        <f>-Expenses!R21</f>
        <v>-515</v>
      </c>
      <c r="U21" s="154">
        <f>-Expenses!S21</f>
        <v>-515</v>
      </c>
      <c r="V21" s="154">
        <f>-Expenses!T21</f>
        <v>-515</v>
      </c>
      <c r="W21" s="154">
        <f>-Expenses!U21</f>
        <v>-515</v>
      </c>
      <c r="X21" s="154">
        <f>-Expenses!V21</f>
        <v>-515</v>
      </c>
      <c r="Y21" s="154">
        <f>-Expenses!W21</f>
        <v>-515</v>
      </c>
      <c r="Z21" s="154">
        <f>-Expenses!X21</f>
        <v>-515</v>
      </c>
      <c r="AA21" s="154">
        <f>-Expenses!Y21</f>
        <v>-515</v>
      </c>
      <c r="AB21" s="154">
        <f>-Expenses!Z21</f>
        <v>-530.44999999999993</v>
      </c>
      <c r="AC21" s="154">
        <f>-Expenses!AA21</f>
        <v>-530.44999999999993</v>
      </c>
      <c r="AD21" s="154">
        <f>-Expenses!AB21</f>
        <v>-530.44999999999993</v>
      </c>
      <c r="AE21" s="154">
        <f>-Expenses!AC21</f>
        <v>-530.44999999999993</v>
      </c>
      <c r="AF21" s="154">
        <f>-Expenses!AD21</f>
        <v>-530.44999999999993</v>
      </c>
      <c r="AG21" s="154">
        <f>-Expenses!AE21</f>
        <v>-530.44999999999993</v>
      </c>
      <c r="AH21" s="154">
        <f>-Expenses!AF21</f>
        <v>-530.44999999999993</v>
      </c>
      <c r="AI21" s="154">
        <f>-Expenses!AG21</f>
        <v>-530.44999999999993</v>
      </c>
      <c r="AJ21" s="154">
        <f>-Expenses!AH21</f>
        <v>-530.44999999999993</v>
      </c>
      <c r="AK21" s="154">
        <f>-Expenses!AI21</f>
        <v>-530.44999999999993</v>
      </c>
      <c r="AL21" s="154">
        <f>-Expenses!AJ21</f>
        <v>-530.44999999999993</v>
      </c>
      <c r="AM21" s="154">
        <f>-Expenses!AK21</f>
        <v>-530.44999999999993</v>
      </c>
      <c r="AN21" s="154">
        <f>-Expenses!AL21</f>
        <v>-546.36350000000004</v>
      </c>
      <c r="AO21" s="154">
        <f>-Expenses!AM21</f>
        <v>-546.36350000000004</v>
      </c>
      <c r="AP21" s="154">
        <f>-Expenses!AN21</f>
        <v>-546.36350000000004</v>
      </c>
      <c r="AQ21" s="154">
        <f>-Expenses!AO21</f>
        <v>-546.36350000000004</v>
      </c>
      <c r="AR21" s="154">
        <f>-Expenses!AP21</f>
        <v>-546.36350000000004</v>
      </c>
      <c r="AS21" s="154">
        <f>-Expenses!AQ21</f>
        <v>-546.36350000000004</v>
      </c>
      <c r="AT21" s="154">
        <f>-Expenses!AR21</f>
        <v>-546.36350000000004</v>
      </c>
      <c r="AU21" s="154">
        <f>-Expenses!AS21</f>
        <v>-546.36350000000004</v>
      </c>
      <c r="AV21" s="154">
        <f>-Expenses!AT21</f>
        <v>-546.36350000000004</v>
      </c>
      <c r="AW21" s="154">
        <f>-Expenses!AU21</f>
        <v>-546.36350000000004</v>
      </c>
      <c r="AX21" s="154">
        <f>-Expenses!AV21</f>
        <v>-546.36350000000004</v>
      </c>
      <c r="AY21" s="154">
        <f>-Expenses!AW21</f>
        <v>-546.36350000000004</v>
      </c>
      <c r="AZ21" s="154">
        <f>-Expenses!AX21</f>
        <v>-562.75440499999991</v>
      </c>
      <c r="BA21" s="154">
        <f>-Expenses!AY21</f>
        <v>-562.75440499999991</v>
      </c>
      <c r="BB21" s="154">
        <f>-Expenses!AZ21</f>
        <v>-562.75440499999991</v>
      </c>
      <c r="BC21" s="154">
        <f>-Expenses!BA21</f>
        <v>-562.75440499999991</v>
      </c>
      <c r="BD21" s="154">
        <f>-Expenses!BB21</f>
        <v>-562.75440499999991</v>
      </c>
      <c r="BE21" s="154">
        <f>-Expenses!BC21</f>
        <v>-562.75440499999991</v>
      </c>
      <c r="BF21" s="154">
        <f>-Expenses!BD21</f>
        <v>-562.75440499999991</v>
      </c>
      <c r="BG21" s="154">
        <f>-Expenses!BE21</f>
        <v>-562.75440499999991</v>
      </c>
      <c r="BH21" s="154">
        <f>-Expenses!BF21</f>
        <v>-562.75440499999991</v>
      </c>
      <c r="BI21" s="154">
        <f>-Expenses!BG21</f>
        <v>-562.75440499999991</v>
      </c>
      <c r="BJ21" s="154">
        <f>-Expenses!BH21</f>
        <v>-562.75440499999991</v>
      </c>
      <c r="BK21" s="154">
        <f>-Expenses!BI21</f>
        <v>-562.75440499999991</v>
      </c>
      <c r="BL21" s="154">
        <f>-Expenses!BJ21</f>
        <v>-579.63703714999997</v>
      </c>
      <c r="BM21" s="154">
        <f>-Expenses!BK21</f>
        <v>-579.63703714999997</v>
      </c>
      <c r="BN21" s="154">
        <f>-Expenses!BL21</f>
        <v>-579.63703714999997</v>
      </c>
      <c r="BO21" s="154">
        <f>-Expenses!BM21</f>
        <v>-579.63703714999997</v>
      </c>
      <c r="BP21" s="154">
        <f>-Expenses!BN21</f>
        <v>-579.63703714999997</v>
      </c>
      <c r="BQ21" s="154">
        <f>-Expenses!BO21</f>
        <v>-579.63703714999997</v>
      </c>
      <c r="BR21" s="154">
        <f>-Expenses!BP21</f>
        <v>-579.63703714999997</v>
      </c>
      <c r="BS21" s="154">
        <f>-Expenses!BQ21</f>
        <v>-579.63703714999997</v>
      </c>
      <c r="BT21" s="154">
        <f>-Expenses!BR21</f>
        <v>-579.63703714999997</v>
      </c>
      <c r="BU21" s="154">
        <f>-Expenses!BS21</f>
        <v>-579.63703714999997</v>
      </c>
      <c r="BV21" s="154">
        <f>-Expenses!BT21</f>
        <v>-579.63703714999997</v>
      </c>
      <c r="BW21" s="154">
        <f>-Expenses!BU21</f>
        <v>-579.63703714999997</v>
      </c>
      <c r="BX21" s="154">
        <f>-Expenses!BV21</f>
        <v>-597.02614826449997</v>
      </c>
      <c r="BY21" s="154">
        <f>-Expenses!BW21</f>
        <v>-597.02614826449997</v>
      </c>
      <c r="BZ21" s="154">
        <f>-Expenses!BX21</f>
        <v>-597.02614826449997</v>
      </c>
      <c r="CA21" s="154">
        <f>-Expenses!BY21</f>
        <v>-597.02614826449997</v>
      </c>
      <c r="CB21" s="154">
        <f>-Expenses!BZ21</f>
        <v>-597.02614826449997</v>
      </c>
      <c r="CC21" s="154">
        <f>-Expenses!CA21</f>
        <v>-597.02614826449997</v>
      </c>
      <c r="CD21" s="154">
        <f>-Expenses!CB21</f>
        <v>-597.02614826449997</v>
      </c>
      <c r="CE21" s="154">
        <f>-Expenses!CC21</f>
        <v>-597.02614826449997</v>
      </c>
      <c r="CF21" s="154">
        <f>-Expenses!CD21</f>
        <v>-597.02614826449997</v>
      </c>
      <c r="CG21" s="154">
        <f>-Expenses!CE21</f>
        <v>-597.02614826449997</v>
      </c>
      <c r="CH21" s="154">
        <f>-Expenses!CF21</f>
        <v>-597.02614826449997</v>
      </c>
      <c r="CI21" s="154">
        <f>-Expenses!CG21</f>
        <v>-597.02614826449997</v>
      </c>
      <c r="CJ21" s="154">
        <f>-Expenses!CH21</f>
        <v>-614.93693271243501</v>
      </c>
      <c r="CK21" s="154">
        <f>-Expenses!CI21</f>
        <v>-614.93693271243501</v>
      </c>
      <c r="CL21" s="154">
        <f>-Expenses!CJ21</f>
        <v>-614.93693271243501</v>
      </c>
      <c r="CM21" s="154">
        <f>-Expenses!CK21</f>
        <v>-614.93693271243501</v>
      </c>
      <c r="CN21" s="154">
        <f>-Expenses!CL21</f>
        <v>-614.93693271243501</v>
      </c>
      <c r="CO21" s="154">
        <f>-Expenses!CM21</f>
        <v>-614.93693271243501</v>
      </c>
      <c r="CP21" s="154">
        <f>-Expenses!CN21</f>
        <v>-614.93693271243501</v>
      </c>
      <c r="CQ21" s="154">
        <f>-Expenses!CO21</f>
        <v>-614.93693271243501</v>
      </c>
      <c r="CR21" s="154">
        <f>-Expenses!CP21</f>
        <v>-614.93693271243501</v>
      </c>
      <c r="CS21" s="154">
        <f>-Expenses!CQ21</f>
        <v>-614.93693271243501</v>
      </c>
      <c r="CT21" s="154">
        <f>-Expenses!CR21</f>
        <v>-614.93693271243501</v>
      </c>
      <c r="CU21" s="154">
        <f>-Expenses!CS21</f>
        <v>-614.93693271243501</v>
      </c>
      <c r="CV21" s="154">
        <f>-Expenses!CT21</f>
        <v>-633.38504069380792</v>
      </c>
      <c r="CW21" s="154">
        <f>-Expenses!CU21</f>
        <v>-633.38504069380792</v>
      </c>
      <c r="CX21" s="154">
        <f>-Expenses!CV21</f>
        <v>-633.38504069380792</v>
      </c>
      <c r="CY21" s="154">
        <f>-Expenses!CW21</f>
        <v>-633.38504069380792</v>
      </c>
      <c r="CZ21" s="154">
        <f>-Expenses!CX21</f>
        <v>-633.38504069380792</v>
      </c>
      <c r="DA21" s="154">
        <f>-Expenses!CY21</f>
        <v>-633.38504069380792</v>
      </c>
      <c r="DB21" s="154">
        <f>-Expenses!CZ21</f>
        <v>-633.38504069380792</v>
      </c>
      <c r="DC21" s="154">
        <f>-Expenses!DA21</f>
        <v>-633.38504069380792</v>
      </c>
      <c r="DD21" s="154">
        <f>-Expenses!DB21</f>
        <v>-633.38504069380792</v>
      </c>
      <c r="DE21" s="154">
        <f>-Expenses!DC21</f>
        <v>-633.38504069380792</v>
      </c>
      <c r="DF21" s="154">
        <f>-Expenses!DD21</f>
        <v>-633.38504069380792</v>
      </c>
      <c r="DG21" s="154">
        <f>-Expenses!DE21</f>
        <v>-633.38504069380792</v>
      </c>
      <c r="DH21" s="154">
        <f>-Expenses!DF21</f>
        <v>-652.38659191462227</v>
      </c>
      <c r="DI21" s="154">
        <f>-Expenses!DG21</f>
        <v>-652.38659191462227</v>
      </c>
      <c r="DJ21" s="154">
        <f>-Expenses!DH21</f>
        <v>-652.38659191462227</v>
      </c>
      <c r="DK21" s="154">
        <f>-Expenses!DI21</f>
        <v>-652.38659191462227</v>
      </c>
      <c r="DL21" s="154">
        <f>-Expenses!DJ21</f>
        <v>-652.38659191462227</v>
      </c>
      <c r="DM21" s="154">
        <f>-Expenses!DK21</f>
        <v>-652.38659191462227</v>
      </c>
      <c r="DN21" s="154">
        <f>-Expenses!DL21</f>
        <v>-652.38659191462227</v>
      </c>
      <c r="DO21" s="154">
        <f>-Expenses!DM21</f>
        <v>-652.38659191462227</v>
      </c>
      <c r="DP21" s="154">
        <f>-Expenses!DN21</f>
        <v>-652.38659191462227</v>
      </c>
      <c r="DQ21" s="154">
        <f>-Expenses!DO21</f>
        <v>-652.38659191462227</v>
      </c>
      <c r="DR21" s="154">
        <f>-Expenses!DP21</f>
        <v>-652.38659191462227</v>
      </c>
      <c r="DS21" s="154">
        <f>-Expenses!DQ21</f>
        <v>-652.38659191462227</v>
      </c>
      <c r="DT21" s="154">
        <f>-Expenses!DR21</f>
        <v>-671.95818967206094</v>
      </c>
      <c r="DU21" s="154">
        <f>-Expenses!DS21</f>
        <v>-671.95818967206094</v>
      </c>
      <c r="DV21" s="154">
        <f>-Expenses!DT21</f>
        <v>-671.95818967206094</v>
      </c>
      <c r="DW21" s="154">
        <f>-Expenses!DU21</f>
        <v>-671.95818967206094</v>
      </c>
      <c r="DX21" s="154">
        <f>-Expenses!DV21</f>
        <v>-671.95818967206094</v>
      </c>
      <c r="DY21" s="154">
        <f>-Expenses!DW21</f>
        <v>-671.95818967206094</v>
      </c>
      <c r="DZ21" s="154">
        <f>-Expenses!DX21</f>
        <v>-671.95818967206094</v>
      </c>
      <c r="EA21" s="154">
        <f>-Expenses!DY21</f>
        <v>-671.95818967206094</v>
      </c>
      <c r="EB21" s="154">
        <f>-Expenses!DZ21</f>
        <v>-671.95818967206094</v>
      </c>
      <c r="EC21" s="154">
        <f>-Expenses!EA21</f>
        <v>-671.95818967206094</v>
      </c>
      <c r="ED21" s="154">
        <f>-Expenses!EB21</f>
        <v>-671.95818967206094</v>
      </c>
      <c r="EE21" s="157">
        <f>-Expenses!EC21</f>
        <v>-671.95818967206094</v>
      </c>
    </row>
    <row r="22" spans="1:135" x14ac:dyDescent="0.25">
      <c r="A22" s="154">
        <f t="shared" si="149"/>
        <v>-116206.66400945911</v>
      </c>
      <c r="B22" s="29" t="str">
        <f>Expenses!E5</f>
        <v>CAM</v>
      </c>
      <c r="C22" s="154"/>
      <c r="D22" s="154">
        <f>-Expenses!B22</f>
        <v>-833.33333333333337</v>
      </c>
      <c r="E22" s="154">
        <f>-Expenses!C22</f>
        <v>-835.38855814358647</v>
      </c>
      <c r="F22" s="154">
        <f>-Expenses!D22</f>
        <v>-837.44885169266433</v>
      </c>
      <c r="G22" s="154">
        <f>-Expenses!E22</f>
        <v>-839.51422648144444</v>
      </c>
      <c r="H22" s="154">
        <f>-Expenses!F22</f>
        <v>-841.58469504163452</v>
      </c>
      <c r="I22" s="154">
        <f>-Expenses!G22</f>
        <v>-843.6602699358491</v>
      </c>
      <c r="J22" s="154">
        <f>-Expenses!H22</f>
        <v>-845.74096375768545</v>
      </c>
      <c r="K22" s="154">
        <f>-Expenses!I22</f>
        <v>-847.82678913180007</v>
      </c>
      <c r="L22" s="154">
        <f>-Expenses!J22</f>
        <v>-849.91775871398511</v>
      </c>
      <c r="M22" s="154">
        <f>-Expenses!K22</f>
        <v>-852.01388519124555</v>
      </c>
      <c r="N22" s="154">
        <f>-Expenses!L22</f>
        <v>-854.11518128187572</v>
      </c>
      <c r="O22" s="154">
        <f>-Expenses!M22</f>
        <v>-856.22165973553695</v>
      </c>
      <c r="P22" s="154">
        <f>-Expenses!N22</f>
        <v>-858.33333333333439</v>
      </c>
      <c r="Q22" s="154">
        <f>-Expenses!O22</f>
        <v>-860.45021488789507</v>
      </c>
      <c r="R22" s="154">
        <f>-Expenses!P22</f>
        <v>-862.57231724344535</v>
      </c>
      <c r="S22" s="154">
        <f>-Expenses!Q22</f>
        <v>-864.69965327588886</v>
      </c>
      <c r="T22" s="154">
        <f>-Expenses!R22</f>
        <v>-866.83223589288468</v>
      </c>
      <c r="U22" s="154">
        <f>-Expenses!S22</f>
        <v>-868.97007803392569</v>
      </c>
      <c r="V22" s="154">
        <f>-Expenses!T22</f>
        <v>-871.11319267041711</v>
      </c>
      <c r="W22" s="154">
        <f>-Expenses!U22</f>
        <v>-873.26159280575507</v>
      </c>
      <c r="X22" s="154">
        <f>-Expenses!V22</f>
        <v>-875.41529147540564</v>
      </c>
      <c r="Y22" s="154">
        <f>-Expenses!W22</f>
        <v>-877.57430174698391</v>
      </c>
      <c r="Z22" s="154">
        <f>-Expenses!X22</f>
        <v>-879.73863672033303</v>
      </c>
      <c r="AA22" s="154">
        <f>-Expenses!Y22</f>
        <v>-881.90830952760405</v>
      </c>
      <c r="AB22" s="154">
        <f>-Expenses!Z22</f>
        <v>-884.08333333333542</v>
      </c>
      <c r="AC22" s="154">
        <f>-Expenses!AA22</f>
        <v>-886.26372133453287</v>
      </c>
      <c r="AD22" s="154">
        <f>-Expenses!AB22</f>
        <v>-888.44948676074966</v>
      </c>
      <c r="AE22" s="154">
        <f>-Expenses!AC22</f>
        <v>-890.64064287416647</v>
      </c>
      <c r="AF22" s="154">
        <f>-Expenses!AD22</f>
        <v>-892.83720296967215</v>
      </c>
      <c r="AG22" s="154">
        <f>-Expenses!AE22</f>
        <v>-895.03918037494441</v>
      </c>
      <c r="AH22" s="154">
        <f>-Expenses!AF22</f>
        <v>-897.24658845053057</v>
      </c>
      <c r="AI22" s="154">
        <f>-Expenses!AG22</f>
        <v>-899.4594405899287</v>
      </c>
      <c r="AJ22" s="154">
        <f>-Expenses!AH22</f>
        <v>-901.67775021966884</v>
      </c>
      <c r="AK22" s="154">
        <f>-Expenses!AI22</f>
        <v>-903.90153079939444</v>
      </c>
      <c r="AL22" s="154">
        <f>-Expenses!AJ22</f>
        <v>-906.13079582194405</v>
      </c>
      <c r="AM22" s="154">
        <f>-Expenses!AK22</f>
        <v>-908.36555881343315</v>
      </c>
      <c r="AN22" s="154">
        <f>-Expenses!AL22</f>
        <v>-910.60583333333648</v>
      </c>
      <c r="AO22" s="154">
        <f>-Expenses!AM22</f>
        <v>-912.85163297456984</v>
      </c>
      <c r="AP22" s="154">
        <f>-Expenses!AN22</f>
        <v>-915.10297136357303</v>
      </c>
      <c r="AQ22" s="154">
        <f>-Expenses!AO22</f>
        <v>-917.35986216039225</v>
      </c>
      <c r="AR22" s="154">
        <f>-Expenses!AP22</f>
        <v>-919.62231905876308</v>
      </c>
      <c r="AS22" s="154">
        <f>-Expenses!AQ22</f>
        <v>-921.89035578619348</v>
      </c>
      <c r="AT22" s="154">
        <f>-Expenses!AR22</f>
        <v>-924.16398610404724</v>
      </c>
      <c r="AU22" s="154">
        <f>-Expenses!AS22</f>
        <v>-926.44322380762731</v>
      </c>
      <c r="AV22" s="154">
        <f>-Expenses!AT22</f>
        <v>-928.72808272625969</v>
      </c>
      <c r="AW22" s="154">
        <f>-Expenses!AU22</f>
        <v>-931.01857672337701</v>
      </c>
      <c r="AX22" s="154">
        <f>-Expenses!AV22</f>
        <v>-933.31471969660311</v>
      </c>
      <c r="AY22" s="154">
        <f>-Expenses!AW22</f>
        <v>-935.61652557783691</v>
      </c>
      <c r="AZ22" s="154">
        <f>-Expenses!AX22</f>
        <v>-937.92400833333738</v>
      </c>
      <c r="BA22" s="154">
        <f>-Expenses!AY22</f>
        <v>-940.23718196380776</v>
      </c>
      <c r="BB22" s="154">
        <f>-Expenses!AZ22</f>
        <v>-942.55606050448114</v>
      </c>
      <c r="BC22" s="154">
        <f>-Expenses!BA22</f>
        <v>-944.88065802520498</v>
      </c>
      <c r="BD22" s="154">
        <f>-Expenses!BB22</f>
        <v>-947.21098863052691</v>
      </c>
      <c r="BE22" s="154">
        <f>-Expenses!BC22</f>
        <v>-949.54706645978024</v>
      </c>
      <c r="BF22" s="154">
        <f>-Expenses!BD22</f>
        <v>-951.88890568716965</v>
      </c>
      <c r="BG22" s="154">
        <f>-Expenses!BE22</f>
        <v>-954.23652052185719</v>
      </c>
      <c r="BH22" s="154">
        <f>-Expenses!BF22</f>
        <v>-956.5899252080485</v>
      </c>
      <c r="BI22" s="154">
        <f>-Expenses!BG22</f>
        <v>-958.94913402507939</v>
      </c>
      <c r="BJ22" s="154">
        <f>-Expenses!BH22</f>
        <v>-961.3141612875022</v>
      </c>
      <c r="BK22" s="154">
        <f>-Expenses!BI22</f>
        <v>-963.68502134517303</v>
      </c>
      <c r="BL22" s="154">
        <f>-Expenses!BJ22</f>
        <v>-966.06172858333844</v>
      </c>
      <c r="BM22" s="154">
        <f>-Expenses!BK22</f>
        <v>-968.44429742272303</v>
      </c>
      <c r="BN22" s="154">
        <f>-Expenses!BL22</f>
        <v>-970.83274231961661</v>
      </c>
      <c r="BO22" s="154">
        <f>-Expenses!BM22</f>
        <v>-973.22707776596212</v>
      </c>
      <c r="BP22" s="154">
        <f>-Expenses!BN22</f>
        <v>-975.62731828944379</v>
      </c>
      <c r="BQ22" s="154">
        <f>-Expenses!BO22</f>
        <v>-978.03347845357473</v>
      </c>
      <c r="BR22" s="154">
        <f>-Expenses!BP22</f>
        <v>-980.44557285778581</v>
      </c>
      <c r="BS22" s="154">
        <f>-Expenses!BQ22</f>
        <v>-982.86361613751399</v>
      </c>
      <c r="BT22" s="154">
        <f>-Expenses!BR22</f>
        <v>-985.28762296429102</v>
      </c>
      <c r="BU22" s="154">
        <f>-Expenses!BS22</f>
        <v>-987.71760804583278</v>
      </c>
      <c r="BV22" s="154">
        <f>-Expenses!BT22</f>
        <v>-990.15358612612829</v>
      </c>
      <c r="BW22" s="154">
        <f>-Expenses!BU22</f>
        <v>-992.5955719855292</v>
      </c>
      <c r="BX22" s="154">
        <f>-Expenses!BV22</f>
        <v>-995.04358044083961</v>
      </c>
      <c r="BY22" s="154">
        <f>-Expenses!BW22</f>
        <v>-997.49762634540571</v>
      </c>
      <c r="BZ22" s="154">
        <f>-Expenses!BX22</f>
        <v>-999.95772458920601</v>
      </c>
      <c r="CA22" s="154">
        <f>-Expenses!BY22</f>
        <v>-1002.4238900989419</v>
      </c>
      <c r="CB22" s="154">
        <f>-Expenses!BZ22</f>
        <v>-1004.896137838128</v>
      </c>
      <c r="CC22" s="154">
        <f>-Expenses!CA22</f>
        <v>-1007.3744828071829</v>
      </c>
      <c r="CD22" s="154">
        <f>-Expenses!CB22</f>
        <v>-1009.8589400435203</v>
      </c>
      <c r="CE22" s="154">
        <f>-Expenses!CC22</f>
        <v>-1012.3495246216403</v>
      </c>
      <c r="CF22" s="154">
        <f>-Expenses!CD22</f>
        <v>-1014.8462516532206</v>
      </c>
      <c r="CG22" s="154">
        <f>-Expenses!CE22</f>
        <v>-1017.3491362872087</v>
      </c>
      <c r="CH22" s="154">
        <f>-Expenses!CF22</f>
        <v>-1019.8581937099131</v>
      </c>
      <c r="CI22" s="154">
        <f>-Expenses!CG22</f>
        <v>-1022.3734391450961</v>
      </c>
      <c r="CJ22" s="154">
        <f>-Expenses!CH22</f>
        <v>-1024.8948878540657</v>
      </c>
      <c r="CK22" s="154">
        <f>-Expenses!CI22</f>
        <v>-1027.4225551357688</v>
      </c>
      <c r="CL22" s="154">
        <f>-Expenses!CJ22</f>
        <v>-1029.9564563268832</v>
      </c>
      <c r="CM22" s="154">
        <f>-Expenses!CK22</f>
        <v>-1032.4966068019112</v>
      </c>
      <c r="CN22" s="154">
        <f>-Expenses!CL22</f>
        <v>-1035.043021973273</v>
      </c>
      <c r="CO22" s="154">
        <f>-Expenses!CM22</f>
        <v>-1037.5957172913995</v>
      </c>
      <c r="CP22" s="154">
        <f>-Expenses!CN22</f>
        <v>-1040.1547082448271</v>
      </c>
      <c r="CQ22" s="154">
        <f>-Expenses!CO22</f>
        <v>-1042.7200103602906</v>
      </c>
      <c r="CR22" s="154">
        <f>-Expenses!CP22</f>
        <v>-1045.2916392028185</v>
      </c>
      <c r="CS22" s="154">
        <f>-Expenses!CQ22</f>
        <v>-1047.8696103758261</v>
      </c>
      <c r="CT22" s="154">
        <f>-Expenses!CR22</f>
        <v>-1050.4539395212116</v>
      </c>
      <c r="CU22" s="154">
        <f>-Expenses!CS22</f>
        <v>-1053.0446423194501</v>
      </c>
      <c r="CV22" s="154">
        <f>-Expenses!CT22</f>
        <v>-1055.6417344896888</v>
      </c>
      <c r="CW22" s="154">
        <f>-Expenses!CU22</f>
        <v>-1058.245231789843</v>
      </c>
      <c r="CX22" s="154">
        <f>-Expenses!CV22</f>
        <v>-1060.8551500166909</v>
      </c>
      <c r="CY22" s="154">
        <f>-Expenses!CW22</f>
        <v>-1063.4715050059697</v>
      </c>
      <c r="CZ22" s="154">
        <f>-Expenses!CX22</f>
        <v>-1066.0943126324721</v>
      </c>
      <c r="DA22" s="154">
        <f>-Expenses!CY22</f>
        <v>-1068.7235888101425</v>
      </c>
      <c r="DB22" s="154">
        <f>-Expenses!CZ22</f>
        <v>-1071.3593494921729</v>
      </c>
      <c r="DC22" s="154">
        <f>-Expenses!DA22</f>
        <v>-1074.0016106711005</v>
      </c>
      <c r="DD22" s="154">
        <f>-Expenses!DB22</f>
        <v>-1076.6503883789042</v>
      </c>
      <c r="DE22" s="154">
        <f>-Expenses!DC22</f>
        <v>-1079.305698687102</v>
      </c>
      <c r="DF22" s="154">
        <f>-Expenses!DD22</f>
        <v>-1081.967557706849</v>
      </c>
      <c r="DG22" s="154">
        <f>-Expenses!DE22</f>
        <v>-1084.6359815890346</v>
      </c>
      <c r="DH22" s="154">
        <f>-Expenses!DF22</f>
        <v>-1087.3109865243805</v>
      </c>
      <c r="DI22" s="154">
        <f>-Expenses!DG22</f>
        <v>-1089.9925887435393</v>
      </c>
      <c r="DJ22" s="154">
        <f>-Expenses!DH22</f>
        <v>-1092.6808045171924</v>
      </c>
      <c r="DK22" s="154">
        <f>-Expenses!DI22</f>
        <v>-1095.3756501561497</v>
      </c>
      <c r="DL22" s="154">
        <f>-Expenses!DJ22</f>
        <v>-1098.0771420114474</v>
      </c>
      <c r="DM22" s="154">
        <f>-Expenses!DK22</f>
        <v>-1100.7852964744479</v>
      </c>
      <c r="DN22" s="154">
        <f>-Expenses!DL22</f>
        <v>-1103.5001299769392</v>
      </c>
      <c r="DO22" s="154">
        <f>-Expenses!DM22</f>
        <v>-1106.2216589912346</v>
      </c>
      <c r="DP22" s="154">
        <f>-Expenses!DN22</f>
        <v>-1108.9499000302724</v>
      </c>
      <c r="DQ22" s="154">
        <f>-Expenses!DO22</f>
        <v>-1111.6848696477161</v>
      </c>
      <c r="DR22" s="154">
        <f>-Expenses!DP22</f>
        <v>-1114.4265844380557</v>
      </c>
      <c r="DS22" s="154">
        <f>-Expenses!DQ22</f>
        <v>-1117.1750610367069</v>
      </c>
      <c r="DT22" s="154">
        <f>-Expenses!DR22</f>
        <v>-1119.9303161201133</v>
      </c>
      <c r="DU22" s="154">
        <f>-Expenses!DS22</f>
        <v>-1122.6923664058468</v>
      </c>
      <c r="DV22" s="154">
        <f>-Expenses!DT22</f>
        <v>-1125.4612286527097</v>
      </c>
      <c r="DW22" s="154">
        <f>-Expenses!DU22</f>
        <v>-1128.2369196608356</v>
      </c>
      <c r="DX22" s="154">
        <f>-Expenses!DV22</f>
        <v>-1131.0194562717923</v>
      </c>
      <c r="DY22" s="154">
        <f>-Expenses!DW22</f>
        <v>-1133.8088553686828</v>
      </c>
      <c r="DZ22" s="154">
        <f>-Expenses!DX22</f>
        <v>-1136.6051338762488</v>
      </c>
      <c r="EA22" s="154">
        <f>-Expenses!DY22</f>
        <v>-1139.4083087609731</v>
      </c>
      <c r="EB22" s="154">
        <f>-Expenses!DZ22</f>
        <v>-1142.2183970311819</v>
      </c>
      <c r="EC22" s="154">
        <f>-Expenses!EA22</f>
        <v>-1145.0354157371492</v>
      </c>
      <c r="ED22" s="154">
        <f>-Expenses!EB22</f>
        <v>-1147.8593819711989</v>
      </c>
      <c r="EE22" s="157">
        <f>-Expenses!EC22</f>
        <v>-1150.6903128678096</v>
      </c>
    </row>
    <row r="23" spans="1:135" x14ac:dyDescent="0.25">
      <c r="A23" s="154">
        <f t="shared" ca="1" si="149"/>
        <v>-329921.51528634323</v>
      </c>
      <c r="B23" s="29" t="str">
        <f>Expenses!E6</f>
        <v>Management Fee</v>
      </c>
      <c r="C23" s="154"/>
      <c r="D23" s="154">
        <f ca="1">-Expenses!B23</f>
        <v>-1041.2344766839378</v>
      </c>
      <c r="E23" s="154">
        <f ca="1">-Expenses!C23</f>
        <v>-1041.3462894326822</v>
      </c>
      <c r="F23" s="154">
        <f ca="1">-Expenses!D23</f>
        <v>-391.79591093298387</v>
      </c>
      <c r="G23" s="154">
        <f ca="1">-Expenses!E23</f>
        <v>-391.87431960838762</v>
      </c>
      <c r="H23" s="154">
        <f ca="1">-Expenses!F23</f>
        <v>-1686.5784815333834</v>
      </c>
      <c r="I23" s="154">
        <f ca="1">-Expenses!G23</f>
        <v>-1778.346448191674</v>
      </c>
      <c r="J23" s="154">
        <f ca="1">-Expenses!H23</f>
        <v>-2366.2692320524475</v>
      </c>
      <c r="K23" s="154">
        <f ca="1">-Expenses!I23</f>
        <v>-2366.3827095987072</v>
      </c>
      <c r="L23" s="154">
        <f ca="1">-Expenses!J23</f>
        <v>-2366.4964670112095</v>
      </c>
      <c r="M23" s="154">
        <f ca="1">-Expenses!K23</f>
        <v>-2366.6105049801799</v>
      </c>
      <c r="N23" s="154">
        <f ca="1">-Expenses!L23</f>
        <v>-2366.7248241975458</v>
      </c>
      <c r="O23" s="154">
        <f ca="1">-Expenses!M23</f>
        <v>-2406.0933761341444</v>
      </c>
      <c r="P23" s="154">
        <f ca="1">-Expenses!N23</f>
        <v>-2417.0689358376512</v>
      </c>
      <c r="Q23" s="154">
        <f ca="1">-Expenses!O23</f>
        <v>-2434.8183905336246</v>
      </c>
      <c r="R23" s="154">
        <f ca="1">-Expenses!P23</f>
        <v>-2434.9338416980459</v>
      </c>
      <c r="S23" s="154">
        <f ca="1">-Expenses!Q23</f>
        <v>-2435.0495775961836</v>
      </c>
      <c r="T23" s="154">
        <f ca="1">-Expenses!R23</f>
        <v>-2435.1655989302694</v>
      </c>
      <c r="U23" s="154">
        <f ca="1">-Expenses!S23</f>
        <v>-2435.2819064042637</v>
      </c>
      <c r="V23" s="154">
        <f ca="1">-Expenses!T23</f>
        <v>-2435.3985007238657</v>
      </c>
      <c r="W23" s="154">
        <f ca="1">-Expenses!U23</f>
        <v>-2435.5153825965135</v>
      </c>
      <c r="X23" s="154">
        <f ca="1">-Expenses!V23</f>
        <v>-2435.6325527313911</v>
      </c>
      <c r="Y23" s="154">
        <f ca="1">-Expenses!W23</f>
        <v>-2435.75001183943</v>
      </c>
      <c r="Z23" s="154">
        <f ca="1">-Expenses!X23</f>
        <v>-2435.8677606333172</v>
      </c>
      <c r="AA23" s="154">
        <f ca="1">-Expenses!Y23</f>
        <v>-2476.417369128013</v>
      </c>
      <c r="AB23" s="154">
        <f ca="1">-Expenses!Z23</f>
        <v>-2616.0616645345431</v>
      </c>
      <c r="AC23" s="154">
        <f ca="1">-Expenses!AA23</f>
        <v>-2634.3436028713954</v>
      </c>
      <c r="AD23" s="154">
        <f ca="1">-Expenses!AB23</f>
        <v>-2634.4625175707492</v>
      </c>
      <c r="AE23" s="154">
        <f ca="1">-Expenses!AC23</f>
        <v>-2634.5817255458314</v>
      </c>
      <c r="AF23" s="154">
        <f ca="1">-Expenses!AD23</f>
        <v>-2634.7012275199395</v>
      </c>
      <c r="AG23" s="154">
        <f ca="1">-Expenses!AE23</f>
        <v>-2634.8210242181535</v>
      </c>
      <c r="AH23" s="154">
        <f ca="1">-Expenses!AF23</f>
        <v>-2634.9411163673435</v>
      </c>
      <c r="AI23" s="154">
        <f ca="1">-Expenses!AG23</f>
        <v>-2635.0615046961707</v>
      </c>
      <c r="AJ23" s="154">
        <f ca="1">-Expenses!AH23</f>
        <v>-2635.1821899350944</v>
      </c>
      <c r="AK23" s="154">
        <f ca="1">-Expenses!AI23</f>
        <v>-2635.3031728163746</v>
      </c>
      <c r="AL23" s="154">
        <f ca="1">-Expenses!AJ23</f>
        <v>-2635.4244540740783</v>
      </c>
      <c r="AM23" s="154">
        <f ca="1">-Expenses!AK23</f>
        <v>-2672.8069175205069</v>
      </c>
      <c r="AN23" s="154">
        <f ca="1">-Expenses!AL23</f>
        <v>-2686.9422105716153</v>
      </c>
      <c r="AO23" s="154">
        <f ca="1">-Expenses!AM23</f>
        <v>-2710.1562403616826</v>
      </c>
      <c r="AP23" s="154">
        <f ca="1">-Expenses!AN23</f>
        <v>-2710.278722502017</v>
      </c>
      <c r="AQ23" s="154">
        <f ca="1">-Expenses!AO23</f>
        <v>-2710.4015067163514</v>
      </c>
      <c r="AR23" s="154">
        <f ca="1">-Expenses!AP23</f>
        <v>-2710.5245937496829</v>
      </c>
      <c r="AS23" s="154">
        <f ca="1">-Expenses!AQ23</f>
        <v>-2710.6479843488432</v>
      </c>
      <c r="AT23" s="154">
        <f ca="1">-Expenses!AR23</f>
        <v>-2710.7716792625092</v>
      </c>
      <c r="AU23" s="154">
        <f ca="1">-Expenses!AS23</f>
        <v>-2710.8956792412014</v>
      </c>
      <c r="AV23" s="154">
        <f ca="1">-Expenses!AT23</f>
        <v>-2711.0199850372928</v>
      </c>
      <c r="AW23" s="154">
        <f ca="1">-Expenses!AU23</f>
        <v>-2711.1445974050116</v>
      </c>
      <c r="AX23" s="154">
        <f ca="1">-Expenses!AV23</f>
        <v>-2711.2695171004457</v>
      </c>
      <c r="AY23" s="154">
        <f ca="1">-Expenses!AW23</f>
        <v>-2749.7734544502664</v>
      </c>
      <c r="AZ23" s="154">
        <f ca="1">-Expenses!AX23</f>
        <v>-2764.2684528809914</v>
      </c>
      <c r="BA23" s="154">
        <f ca="1">-Expenses!AY23</f>
        <v>-2788.1789035647607</v>
      </c>
      <c r="BB23" s="154">
        <f ca="1">-Expenses!AZ23</f>
        <v>-2788.3050601693049</v>
      </c>
      <c r="BC23" s="154">
        <f ca="1">-Expenses!BA23</f>
        <v>-2788.4315279100697</v>
      </c>
      <c r="BD23" s="154">
        <f ca="1">-Expenses!BB23</f>
        <v>-2788.5583075544005</v>
      </c>
      <c r="BE23" s="154">
        <f ca="1">-Expenses!BC23</f>
        <v>-2788.685399871536</v>
      </c>
      <c r="BF23" s="154">
        <f ca="1">-Expenses!BD23</f>
        <v>-2788.8128056326118</v>
      </c>
      <c r="BG23" s="154">
        <f ca="1">-Expenses!BE23</f>
        <v>-2788.9405256106647</v>
      </c>
      <c r="BH23" s="154">
        <f ca="1">-Expenses!BF23</f>
        <v>-2789.0685605806389</v>
      </c>
      <c r="BI23" s="154">
        <f ca="1">-Expenses!BG23</f>
        <v>-2789.1969113193891</v>
      </c>
      <c r="BJ23" s="154">
        <f ca="1">-Expenses!BH23</f>
        <v>-2789.3255786056866</v>
      </c>
      <c r="BK23" s="154">
        <f ca="1">-Expenses!BI23</f>
        <v>-2828.9846340760027</v>
      </c>
      <c r="BL23" s="154">
        <f ca="1">-Expenses!BJ23</f>
        <v>-2843.848841979494</v>
      </c>
      <c r="BM23" s="154">
        <f ca="1">-Expenses!BK23</f>
        <v>-2868.4766061837768</v>
      </c>
      <c r="BN23" s="154">
        <f ca="1">-Expenses!BL23</f>
        <v>-2868.6065474864577</v>
      </c>
      <c r="BO23" s="154">
        <f ca="1">-Expenses!BM23</f>
        <v>-2868.7368092594452</v>
      </c>
      <c r="BP23" s="154">
        <f ca="1">-Expenses!BN23</f>
        <v>-2868.8673922931061</v>
      </c>
      <c r="BQ23" s="154">
        <f ca="1">-Expenses!BO23</f>
        <v>-2868.998297379756</v>
      </c>
      <c r="BR23" s="154">
        <f ca="1">-Expenses!BP23</f>
        <v>-2869.1295253136636</v>
      </c>
      <c r="BS23" s="154">
        <f ca="1">-Expenses!BQ23</f>
        <v>-2869.2610768910581</v>
      </c>
      <c r="BT23" s="154">
        <f ca="1">-Expenses!BR23</f>
        <v>-2869.3929529101315</v>
      </c>
      <c r="BU23" s="154">
        <f ca="1">-Expenses!BS23</f>
        <v>-2869.5251541710445</v>
      </c>
      <c r="BV23" s="154">
        <f ca="1">-Expenses!BT23</f>
        <v>-2869.657681475931</v>
      </c>
      <c r="BW23" s="154">
        <f ca="1">-Expenses!BU23</f>
        <v>-2910.506508610355</v>
      </c>
      <c r="BX23" s="154">
        <f ca="1">-Expenses!BV23</f>
        <v>-2925.7496894611932</v>
      </c>
      <c r="BY23" s="154">
        <f ca="1">-Expenses!BW23</f>
        <v>-2951.1162865916035</v>
      </c>
      <c r="BZ23" s="154">
        <f ca="1">-Expenses!BX23</f>
        <v>-2951.2501261333641</v>
      </c>
      <c r="CA23" s="154">
        <f ca="1">-Expenses!BY23</f>
        <v>-2951.3842957595421</v>
      </c>
      <c r="CB23" s="154">
        <f ca="1">-Expenses!BZ23</f>
        <v>-2951.5187962842128</v>
      </c>
      <c r="CC23" s="154">
        <f ca="1">-Expenses!CA23</f>
        <v>-2951.6536285234615</v>
      </c>
      <c r="CD23" s="154">
        <f ca="1">-Expenses!CB23</f>
        <v>-2951.7887932953868</v>
      </c>
      <c r="CE23" s="154">
        <f ca="1">-Expenses!CC23</f>
        <v>-2951.9242914201031</v>
      </c>
      <c r="CF23" s="154">
        <f ca="1">-Expenses!CD23</f>
        <v>-2952.0601237197488</v>
      </c>
      <c r="CG23" s="154">
        <f ca="1">-Expenses!CE23</f>
        <v>-2952.1962910184889</v>
      </c>
      <c r="CH23" s="154">
        <f ca="1">-Expenses!CF23</f>
        <v>-2952.3327941425223</v>
      </c>
      <c r="CI23" s="154">
        <f ca="1">-Expenses!CG23</f>
        <v>-2994.4070860909806</v>
      </c>
      <c r="CJ23" s="154">
        <f ca="1">-Expenses!CH23</f>
        <v>-3010.0392700117891</v>
      </c>
      <c r="CK23" s="154">
        <f ca="1">-Expenses!CI23</f>
        <v>-3036.1668650561123</v>
      </c>
      <c r="CL23" s="154">
        <f ca="1">-Expenses!CJ23</f>
        <v>-3036.3047197841265</v>
      </c>
      <c r="CM23" s="154">
        <f ca="1">-Expenses!CK23</f>
        <v>-3036.4429144990891</v>
      </c>
      <c r="CN23" s="154">
        <f ca="1">-Expenses!CL23</f>
        <v>-3036.5814500394999</v>
      </c>
      <c r="CO23" s="154">
        <f ca="1">-Expenses!CM23</f>
        <v>-3036.7203272459265</v>
      </c>
      <c r="CP23" s="154">
        <f ca="1">-Expenses!CN23</f>
        <v>-3036.8595469610095</v>
      </c>
      <c r="CQ23" s="154">
        <f ca="1">-Expenses!CO23</f>
        <v>-3036.9991100294669</v>
      </c>
      <c r="CR23" s="154">
        <f ca="1">-Expenses!CP23</f>
        <v>-3037.1390172981019</v>
      </c>
      <c r="CS23" s="154">
        <f ca="1">-Expenses!CQ23</f>
        <v>-3037.2792696158044</v>
      </c>
      <c r="CT23" s="154">
        <f ca="1">-Expenses!CR23</f>
        <v>-3037.4198678335588</v>
      </c>
      <c r="CU23" s="154">
        <f ca="1">-Expenses!CS23</f>
        <v>-3080.7563885404707</v>
      </c>
      <c r="CV23" s="154">
        <f ca="1">-Expenses!CT23</f>
        <v>-3096.7878797762382</v>
      </c>
      <c r="CW23" s="154">
        <f ca="1">-Expenses!CU23</f>
        <v>-3123.6993026718906</v>
      </c>
      <c r="CX23" s="154">
        <f ca="1">-Expenses!CV23</f>
        <v>-3123.8412930417453</v>
      </c>
      <c r="CY23" s="154">
        <f ca="1">-Expenses!CW23</f>
        <v>-3123.9836335981572</v>
      </c>
      <c r="CZ23" s="154">
        <f ca="1">-Expenses!CX23</f>
        <v>-3124.1263252047802</v>
      </c>
      <c r="DA23" s="154">
        <f ca="1">-Expenses!CY23</f>
        <v>-3124.2693687273995</v>
      </c>
      <c r="DB23" s="154">
        <f ca="1">-Expenses!CZ23</f>
        <v>-3124.4127650339346</v>
      </c>
      <c r="DC23" s="154">
        <f ca="1">-Expenses!DA23</f>
        <v>-3124.5565149944468</v>
      </c>
      <c r="DD23" s="154">
        <f ca="1">-Expenses!DB23</f>
        <v>-3124.7006194811402</v>
      </c>
      <c r="DE23" s="154">
        <f ca="1">-Expenses!DC23</f>
        <v>-3124.8450793683737</v>
      </c>
      <c r="DF23" s="154">
        <f ca="1">-Expenses!DD23</f>
        <v>-3124.9898955326607</v>
      </c>
      <c r="DG23" s="154">
        <f ca="1">-Expenses!DE23</f>
        <v>-3169.6265118607798</v>
      </c>
      <c r="DH23" s="154">
        <f ca="1">-Expenses!DF23</f>
        <v>-3186.0678964669037</v>
      </c>
      <c r="DI23" s="154">
        <f ca="1">-Expenses!DG23</f>
        <v>-3213.7866620494256</v>
      </c>
      <c r="DJ23" s="154">
        <f ca="1">-Expenses!DH23</f>
        <v>-3213.9329121303758</v>
      </c>
      <c r="DK23" s="154">
        <f ca="1">-Expenses!DI23</f>
        <v>-3214.0795229034798</v>
      </c>
      <c r="DL23" s="154">
        <f ca="1">-Expenses!DJ23</f>
        <v>-3214.2264952583018</v>
      </c>
      <c r="DM23" s="154">
        <f ca="1">-Expenses!DK23</f>
        <v>-3214.3738300865998</v>
      </c>
      <c r="DN23" s="154">
        <f ca="1">-Expenses!DL23</f>
        <v>-3214.521528282331</v>
      </c>
      <c r="DO23" s="154">
        <f ca="1">-Expenses!DM23</f>
        <v>-3214.6695907416579</v>
      </c>
      <c r="DP23" s="154">
        <f ca="1">-Expenses!DN23</f>
        <v>-3214.8180183629529</v>
      </c>
      <c r="DQ23" s="154">
        <f ca="1">-Expenses!DO23</f>
        <v>-3214.9668120468032</v>
      </c>
      <c r="DR23" s="154">
        <f ca="1">-Expenses!DP23</f>
        <v>-3215.1159726960186</v>
      </c>
      <c r="DS23" s="154">
        <f ca="1">-Expenses!DQ23</f>
        <v>-3261.0916875139815</v>
      </c>
      <c r="DT23" s="154">
        <f ca="1">-Expenses!DR23</f>
        <v>-3309.8118005804686</v>
      </c>
      <c r="DU23" s="154">
        <f ca="1">-Expenses!DS23</f>
        <v>-3338.3621291304667</v>
      </c>
      <c r="DV23" s="154">
        <f ca="1">-Expenses!DT23</f>
        <v>-3338.5127667138449</v>
      </c>
      <c r="DW23" s="154">
        <f ca="1">-Expenses!DU23</f>
        <v>-3338.6637758101415</v>
      </c>
      <c r="DX23" s="154">
        <f ca="1">-Expenses!DV23</f>
        <v>-3338.8151573356081</v>
      </c>
      <c r="DY23" s="154">
        <f ca="1">-Expenses!DW23</f>
        <v>-2377.7127582322823</v>
      </c>
      <c r="DZ23" s="154">
        <f ca="1">-Expenses!DX23</f>
        <v>-2377.8189145071765</v>
      </c>
      <c r="EA23" s="154">
        <f ca="1">-Expenses!DY23</f>
        <v>-2377.9253325920836</v>
      </c>
      <c r="EB23" s="154">
        <f ca="1">-Expenses!DZ23</f>
        <v>-2378.0320131326957</v>
      </c>
      <c r="EC23" s="154">
        <f ca="1">-Expenses!EA23</f>
        <v>-2378.1389567763008</v>
      </c>
      <c r="ED23" s="154">
        <f ca="1">-Expenses!EB23</f>
        <v>-2378.2461641717819</v>
      </c>
      <c r="EE23" s="157">
        <f ca="1">-Expenses!EC23</f>
        <v>-2425.0553692572794</v>
      </c>
    </row>
    <row r="24" spans="1:135" x14ac:dyDescent="0.25">
      <c r="A24" s="154">
        <f t="shared" si="149"/>
        <v>-58103.332004729557</v>
      </c>
      <c r="B24" s="29" t="str">
        <f>Expenses!E7</f>
        <v>Other</v>
      </c>
      <c r="C24" s="154"/>
      <c r="D24" s="154">
        <f>-Expenses!B24</f>
        <v>-416.66666666666669</v>
      </c>
      <c r="E24" s="154">
        <f>-Expenses!C24</f>
        <v>-417.69427907179323</v>
      </c>
      <c r="F24" s="154">
        <f>-Expenses!D24</f>
        <v>-418.72442584633217</v>
      </c>
      <c r="G24" s="154">
        <f>-Expenses!E24</f>
        <v>-419.75711324072222</v>
      </c>
      <c r="H24" s="154">
        <f>-Expenses!F24</f>
        <v>-420.79234752081726</v>
      </c>
      <c r="I24" s="154">
        <f>-Expenses!G24</f>
        <v>-421.83013496792455</v>
      </c>
      <c r="J24" s="154">
        <f>-Expenses!H24</f>
        <v>-422.87048187884272</v>
      </c>
      <c r="K24" s="154">
        <f>-Expenses!I24</f>
        <v>-423.91339456590003</v>
      </c>
      <c r="L24" s="154">
        <f>-Expenses!J24</f>
        <v>-424.95887935699255</v>
      </c>
      <c r="M24" s="154">
        <f>-Expenses!K24</f>
        <v>-426.00694259562277</v>
      </c>
      <c r="N24" s="154">
        <f>-Expenses!L24</f>
        <v>-427.05759064093786</v>
      </c>
      <c r="O24" s="154">
        <f>-Expenses!M24</f>
        <v>-428.11082986776847</v>
      </c>
      <c r="P24" s="154">
        <f>-Expenses!N24</f>
        <v>-429.1666666666672</v>
      </c>
      <c r="Q24" s="154">
        <f>-Expenses!O24</f>
        <v>-430.22510744394754</v>
      </c>
      <c r="R24" s="154">
        <f>-Expenses!P24</f>
        <v>-431.28615862172268</v>
      </c>
      <c r="S24" s="154">
        <f>-Expenses!Q24</f>
        <v>-432.34982663794443</v>
      </c>
      <c r="T24" s="154">
        <f>-Expenses!R24</f>
        <v>-433.41611794644234</v>
      </c>
      <c r="U24" s="154">
        <f>-Expenses!S24</f>
        <v>-434.48503901696284</v>
      </c>
      <c r="V24" s="154">
        <f>-Expenses!T24</f>
        <v>-435.55659633520855</v>
      </c>
      <c r="W24" s="154">
        <f>-Expenses!U24</f>
        <v>-436.63079640287754</v>
      </c>
      <c r="X24" s="154">
        <f>-Expenses!V24</f>
        <v>-437.70764573770282</v>
      </c>
      <c r="Y24" s="154">
        <f>-Expenses!W24</f>
        <v>-438.78715087349195</v>
      </c>
      <c r="Z24" s="154">
        <f>-Expenses!X24</f>
        <v>-439.86931836016652</v>
      </c>
      <c r="AA24" s="154">
        <f>-Expenses!Y24</f>
        <v>-440.95415476380202</v>
      </c>
      <c r="AB24" s="154">
        <f>-Expenses!Z24</f>
        <v>-442.04166666666771</v>
      </c>
      <c r="AC24" s="154">
        <f>-Expenses!AA24</f>
        <v>-443.13186066726644</v>
      </c>
      <c r="AD24" s="154">
        <f>-Expenses!AB24</f>
        <v>-444.22474338037483</v>
      </c>
      <c r="AE24" s="154">
        <f>-Expenses!AC24</f>
        <v>-445.32032143708324</v>
      </c>
      <c r="AF24" s="154">
        <f>-Expenses!AD24</f>
        <v>-446.41860148483607</v>
      </c>
      <c r="AG24" s="154">
        <f>-Expenses!AE24</f>
        <v>-447.5195901874722</v>
      </c>
      <c r="AH24" s="154">
        <f>-Expenses!AF24</f>
        <v>-448.62329422526528</v>
      </c>
      <c r="AI24" s="154">
        <f>-Expenses!AG24</f>
        <v>-449.72972029496435</v>
      </c>
      <c r="AJ24" s="154">
        <f>-Expenses!AH24</f>
        <v>-450.83887510983442</v>
      </c>
      <c r="AK24" s="154">
        <f>-Expenses!AI24</f>
        <v>-451.95076539969722</v>
      </c>
      <c r="AL24" s="154">
        <f>-Expenses!AJ24</f>
        <v>-453.06539791097202</v>
      </c>
      <c r="AM24" s="154">
        <f>-Expenses!AK24</f>
        <v>-454.18277940671658</v>
      </c>
      <c r="AN24" s="154">
        <f>-Expenses!AL24</f>
        <v>-455.30291666666824</v>
      </c>
      <c r="AO24" s="154">
        <f>-Expenses!AM24</f>
        <v>-456.42581648728492</v>
      </c>
      <c r="AP24" s="154">
        <f>-Expenses!AN24</f>
        <v>-457.55148568178652</v>
      </c>
      <c r="AQ24" s="154">
        <f>-Expenses!AO24</f>
        <v>-458.67993108019613</v>
      </c>
      <c r="AR24" s="154">
        <f>-Expenses!AP24</f>
        <v>-459.81115952938154</v>
      </c>
      <c r="AS24" s="154">
        <f>-Expenses!AQ24</f>
        <v>-460.94517789309674</v>
      </c>
      <c r="AT24" s="154">
        <f>-Expenses!AR24</f>
        <v>-462.08199305202362</v>
      </c>
      <c r="AU24" s="154">
        <f>-Expenses!AS24</f>
        <v>-463.22161190381365</v>
      </c>
      <c r="AV24" s="154">
        <f>-Expenses!AT24</f>
        <v>-464.36404136312984</v>
      </c>
      <c r="AW24" s="154">
        <f>-Expenses!AU24</f>
        <v>-465.5092883616885</v>
      </c>
      <c r="AX24" s="154">
        <f>-Expenses!AV24</f>
        <v>-466.65735984830155</v>
      </c>
      <c r="AY24" s="154">
        <f>-Expenses!AW24</f>
        <v>-467.80826278891846</v>
      </c>
      <c r="AZ24" s="154">
        <f>-Expenses!AX24</f>
        <v>-468.96200416666869</v>
      </c>
      <c r="BA24" s="154">
        <f>-Expenses!AY24</f>
        <v>-470.11859098190388</v>
      </c>
      <c r="BB24" s="154">
        <f>-Expenses!AZ24</f>
        <v>-471.27803025224057</v>
      </c>
      <c r="BC24" s="154">
        <f>-Expenses!BA24</f>
        <v>-472.44032901260249</v>
      </c>
      <c r="BD24" s="154">
        <f>-Expenses!BB24</f>
        <v>-473.60549431526346</v>
      </c>
      <c r="BE24" s="154">
        <f>-Expenses!BC24</f>
        <v>-474.77353322989012</v>
      </c>
      <c r="BF24" s="154">
        <f>-Expenses!BD24</f>
        <v>-475.94445284358483</v>
      </c>
      <c r="BG24" s="154">
        <f>-Expenses!BE24</f>
        <v>-477.11826026092859</v>
      </c>
      <c r="BH24" s="154">
        <f>-Expenses!BF24</f>
        <v>-478.29496260402425</v>
      </c>
      <c r="BI24" s="154">
        <f>-Expenses!BG24</f>
        <v>-479.47456701253969</v>
      </c>
      <c r="BJ24" s="154">
        <f>-Expenses!BH24</f>
        <v>-480.6570806437511</v>
      </c>
      <c r="BK24" s="154">
        <f>-Expenses!BI24</f>
        <v>-481.84251067258651</v>
      </c>
      <c r="BL24" s="154">
        <f>-Expenses!BJ24</f>
        <v>-483.03086429166922</v>
      </c>
      <c r="BM24" s="154">
        <f>-Expenses!BK24</f>
        <v>-484.22214871136151</v>
      </c>
      <c r="BN24" s="154">
        <f>-Expenses!BL24</f>
        <v>-485.41637115980831</v>
      </c>
      <c r="BO24" s="154">
        <f>-Expenses!BM24</f>
        <v>-486.61353888298106</v>
      </c>
      <c r="BP24" s="154">
        <f>-Expenses!BN24</f>
        <v>-487.8136591447219</v>
      </c>
      <c r="BQ24" s="154">
        <f>-Expenses!BO24</f>
        <v>-489.01673922678737</v>
      </c>
      <c r="BR24" s="154">
        <f>-Expenses!BP24</f>
        <v>-490.2227864288929</v>
      </c>
      <c r="BS24" s="154">
        <f>-Expenses!BQ24</f>
        <v>-491.43180806875699</v>
      </c>
      <c r="BT24" s="154">
        <f>-Expenses!BR24</f>
        <v>-492.64381148214551</v>
      </c>
      <c r="BU24" s="154">
        <f>-Expenses!BS24</f>
        <v>-493.85880402291639</v>
      </c>
      <c r="BV24" s="154">
        <f>-Expenses!BT24</f>
        <v>-495.07679306306414</v>
      </c>
      <c r="BW24" s="154">
        <f>-Expenses!BU24</f>
        <v>-496.2977859927646</v>
      </c>
      <c r="BX24" s="154">
        <f>-Expenses!BV24</f>
        <v>-497.5217902204198</v>
      </c>
      <c r="BY24" s="154">
        <f>-Expenses!BW24</f>
        <v>-498.74881317270285</v>
      </c>
      <c r="BZ24" s="154">
        <f>-Expenses!BX24</f>
        <v>-499.978862294603</v>
      </c>
      <c r="CA24" s="154">
        <f>-Expenses!BY24</f>
        <v>-501.21194504947096</v>
      </c>
      <c r="CB24" s="154">
        <f>-Expenses!BZ24</f>
        <v>-502.44806891906399</v>
      </c>
      <c r="CC24" s="154">
        <f>-Expenses!CA24</f>
        <v>-503.68724140359143</v>
      </c>
      <c r="CD24" s="154">
        <f>-Expenses!CB24</f>
        <v>-504.92947002176015</v>
      </c>
      <c r="CE24" s="154">
        <f>-Expenses!CC24</f>
        <v>-506.17476231082014</v>
      </c>
      <c r="CF24" s="154">
        <f>-Expenses!CD24</f>
        <v>-507.42312582661032</v>
      </c>
      <c r="CG24" s="154">
        <f>-Expenses!CE24</f>
        <v>-508.67456814360435</v>
      </c>
      <c r="CH24" s="154">
        <f>-Expenses!CF24</f>
        <v>-509.92909685495653</v>
      </c>
      <c r="CI24" s="154">
        <f>-Expenses!CG24</f>
        <v>-511.18671957254804</v>
      </c>
      <c r="CJ24" s="154">
        <f>-Expenses!CH24</f>
        <v>-512.44744392703285</v>
      </c>
      <c r="CK24" s="154">
        <f>-Expenses!CI24</f>
        <v>-513.71127756788439</v>
      </c>
      <c r="CL24" s="154">
        <f>-Expenses!CJ24</f>
        <v>-514.9782281634416</v>
      </c>
      <c r="CM24" s="154">
        <f>-Expenses!CK24</f>
        <v>-516.24830340095559</v>
      </c>
      <c r="CN24" s="154">
        <f>-Expenses!CL24</f>
        <v>-517.52151098663649</v>
      </c>
      <c r="CO24" s="154">
        <f>-Expenses!CM24</f>
        <v>-518.79785864569976</v>
      </c>
      <c r="CP24" s="154">
        <f>-Expenses!CN24</f>
        <v>-520.07735412241357</v>
      </c>
      <c r="CQ24" s="154">
        <f>-Expenses!CO24</f>
        <v>-521.36000518014532</v>
      </c>
      <c r="CR24" s="154">
        <f>-Expenses!CP24</f>
        <v>-522.64581960140924</v>
      </c>
      <c r="CS24" s="154">
        <f>-Expenses!CQ24</f>
        <v>-523.93480518791307</v>
      </c>
      <c r="CT24" s="154">
        <f>-Expenses!CR24</f>
        <v>-525.22696976060581</v>
      </c>
      <c r="CU24" s="154">
        <f>-Expenses!CS24</f>
        <v>-526.52232115972504</v>
      </c>
      <c r="CV24" s="154">
        <f>-Expenses!CT24</f>
        <v>-527.82086724484441</v>
      </c>
      <c r="CW24" s="154">
        <f>-Expenses!CU24</f>
        <v>-529.12261589492152</v>
      </c>
      <c r="CX24" s="154">
        <f>-Expenses!CV24</f>
        <v>-530.42757500834546</v>
      </c>
      <c r="CY24" s="154">
        <f>-Expenses!CW24</f>
        <v>-531.73575250298484</v>
      </c>
      <c r="CZ24" s="154">
        <f>-Expenses!CX24</f>
        <v>-533.04715631623606</v>
      </c>
      <c r="DA24" s="154">
        <f>-Expenses!CY24</f>
        <v>-534.36179440507124</v>
      </c>
      <c r="DB24" s="154">
        <f>-Expenses!CZ24</f>
        <v>-535.67967474608645</v>
      </c>
      <c r="DC24" s="154">
        <f>-Expenses!DA24</f>
        <v>-537.00080533555024</v>
      </c>
      <c r="DD24" s="154">
        <f>-Expenses!DB24</f>
        <v>-538.32519418945208</v>
      </c>
      <c r="DE24" s="154">
        <f>-Expenses!DC24</f>
        <v>-539.652849343551</v>
      </c>
      <c r="DF24" s="154">
        <f>-Expenses!DD24</f>
        <v>-540.9837788534245</v>
      </c>
      <c r="DG24" s="154">
        <f>-Expenses!DE24</f>
        <v>-542.3179907945173</v>
      </c>
      <c r="DH24" s="154">
        <f>-Expenses!DF24</f>
        <v>-543.65549326219025</v>
      </c>
      <c r="DI24" s="154">
        <f>-Expenses!DG24</f>
        <v>-544.99629437176964</v>
      </c>
      <c r="DJ24" s="154">
        <f>-Expenses!DH24</f>
        <v>-546.34040225859621</v>
      </c>
      <c r="DK24" s="154">
        <f>-Expenses!DI24</f>
        <v>-547.68782507807487</v>
      </c>
      <c r="DL24" s="154">
        <f>-Expenses!DJ24</f>
        <v>-549.03857100572372</v>
      </c>
      <c r="DM24" s="154">
        <f>-Expenses!DK24</f>
        <v>-550.39264823722397</v>
      </c>
      <c r="DN24" s="154">
        <f>-Expenses!DL24</f>
        <v>-551.7500649884696</v>
      </c>
      <c r="DO24" s="154">
        <f>-Expenses!DM24</f>
        <v>-553.11082949561728</v>
      </c>
      <c r="DP24" s="154">
        <f>-Expenses!DN24</f>
        <v>-554.47495001513619</v>
      </c>
      <c r="DQ24" s="154">
        <f>-Expenses!DO24</f>
        <v>-555.84243482385807</v>
      </c>
      <c r="DR24" s="154">
        <f>-Expenses!DP24</f>
        <v>-557.21329221902784</v>
      </c>
      <c r="DS24" s="154">
        <f>-Expenses!DQ24</f>
        <v>-558.58753051835345</v>
      </c>
      <c r="DT24" s="154">
        <f>-Expenses!DR24</f>
        <v>-559.96515806005664</v>
      </c>
      <c r="DU24" s="154">
        <f>-Expenses!DS24</f>
        <v>-561.34618320292338</v>
      </c>
      <c r="DV24" s="154">
        <f>-Expenses!DT24</f>
        <v>-562.73061432635484</v>
      </c>
      <c r="DW24" s="154">
        <f>-Expenses!DU24</f>
        <v>-564.11845983041781</v>
      </c>
      <c r="DX24" s="154">
        <f>-Expenses!DV24</f>
        <v>-565.50972813589613</v>
      </c>
      <c r="DY24" s="154">
        <f>-Expenses!DW24</f>
        <v>-566.90442768434139</v>
      </c>
      <c r="DZ24" s="154">
        <f>-Expenses!DX24</f>
        <v>-568.30256693812441</v>
      </c>
      <c r="EA24" s="154">
        <f>-Expenses!DY24</f>
        <v>-569.70415438048656</v>
      </c>
      <c r="EB24" s="154">
        <f>-Expenses!DZ24</f>
        <v>-571.10919851559095</v>
      </c>
      <c r="EC24" s="154">
        <f>-Expenses!EA24</f>
        <v>-572.51770786857458</v>
      </c>
      <c r="ED24" s="154">
        <f>-Expenses!EB24</f>
        <v>-573.92969098559945</v>
      </c>
      <c r="EE24" s="157">
        <f>-Expenses!EC24</f>
        <v>-575.34515643390478</v>
      </c>
    </row>
    <row r="25" spans="1:135" x14ac:dyDescent="0.25">
      <c r="A25" s="154">
        <f t="shared" ca="1" si="149"/>
        <v>-1610978.4884675327</v>
      </c>
      <c r="B25" s="92" t="s">
        <v>194</v>
      </c>
      <c r="C25" s="197"/>
      <c r="D25" s="160">
        <f t="shared" ref="D25:AI25" ca="1" si="150">SUM(D20:D24)</f>
        <v>-7916.2344766839378</v>
      </c>
      <c r="E25" s="160">
        <f t="shared" ca="1" si="150"/>
        <v>-7919.4291266480614</v>
      </c>
      <c r="F25" s="160">
        <f t="shared" ca="1" si="150"/>
        <v>-7272.9691884719805</v>
      </c>
      <c r="G25" s="160">
        <f t="shared" ca="1" si="150"/>
        <v>-7276.1456593305538</v>
      </c>
      <c r="H25" s="160">
        <f t="shared" ca="1" si="150"/>
        <v>-8573.9555240958362</v>
      </c>
      <c r="I25" s="160">
        <f t="shared" ca="1" si="150"/>
        <v>-8668.8368530954467</v>
      </c>
      <c r="J25" s="160">
        <f t="shared" ca="1" si="150"/>
        <v>-9259.880677688976</v>
      </c>
      <c r="K25" s="160">
        <f t="shared" ca="1" si="150"/>
        <v>-9263.1228932964059</v>
      </c>
      <c r="L25" s="160">
        <f t="shared" ca="1" si="150"/>
        <v>-9266.373105082188</v>
      </c>
      <c r="M25" s="160">
        <f t="shared" ca="1" si="150"/>
        <v>-9269.6313327670487</v>
      </c>
      <c r="N25" s="160">
        <f t="shared" ca="1" si="150"/>
        <v>-9272.8975961203596</v>
      </c>
      <c r="O25" s="160">
        <f t="shared" ca="1" si="150"/>
        <v>-9315.4258657374503</v>
      </c>
      <c r="P25" s="160">
        <f t="shared" ca="1" si="150"/>
        <v>-9447.068935837653</v>
      </c>
      <c r="Q25" s="160">
        <f t="shared" ca="1" si="150"/>
        <v>-9467.9937128654674</v>
      </c>
      <c r="R25" s="160">
        <f t="shared" ca="1" si="150"/>
        <v>-9471.2923175632131</v>
      </c>
      <c r="S25" s="160">
        <f t="shared" ca="1" si="150"/>
        <v>-9474.5990575100168</v>
      </c>
      <c r="T25" s="160">
        <f t="shared" ca="1" si="150"/>
        <v>-9477.913952769597</v>
      </c>
      <c r="U25" s="160">
        <f t="shared" ca="1" si="150"/>
        <v>-9481.2370234551527</v>
      </c>
      <c r="V25" s="160">
        <f t="shared" ca="1" si="150"/>
        <v>-9484.5682897294919</v>
      </c>
      <c r="W25" s="160">
        <f t="shared" ca="1" si="150"/>
        <v>-9487.9077718051467</v>
      </c>
      <c r="X25" s="160">
        <f t="shared" ca="1" si="150"/>
        <v>-9491.2554899445004</v>
      </c>
      <c r="Y25" s="160">
        <f t="shared" ca="1" si="150"/>
        <v>-9494.6114644599056</v>
      </c>
      <c r="Z25" s="160">
        <f t="shared" ca="1" si="150"/>
        <v>-9497.9757157138156</v>
      </c>
      <c r="AA25" s="160">
        <f t="shared" ca="1" si="150"/>
        <v>-9541.7798334194176</v>
      </c>
      <c r="AB25" s="160">
        <f t="shared" ca="1" si="150"/>
        <v>-13344.214164534549</v>
      </c>
      <c r="AC25" s="160">
        <f t="shared" ca="1" si="150"/>
        <v>-13365.766684873197</v>
      </c>
      <c r="AD25" s="160">
        <f t="shared" ca="1" si="150"/>
        <v>-13369.164247711877</v>
      </c>
      <c r="AE25" s="160">
        <f t="shared" ca="1" si="150"/>
        <v>-13372.570189857082</v>
      </c>
      <c r="AF25" s="160">
        <f t="shared" ca="1" si="150"/>
        <v>-13375.984531974451</v>
      </c>
      <c r="AG25" s="160">
        <f t="shared" ca="1" si="150"/>
        <v>-13379.407294780573</v>
      </c>
      <c r="AH25" s="160">
        <f t="shared" ca="1" si="150"/>
        <v>-13382.83849904314</v>
      </c>
      <c r="AI25" s="160">
        <f t="shared" ca="1" si="150"/>
        <v>-13386.278165581065</v>
      </c>
      <c r="AJ25" s="160">
        <f t="shared" ref="AJ25:BO25" ca="1" si="151">SUM(AJ20:AJ24)</f>
        <v>-13389.726315264599</v>
      </c>
      <c r="AK25" s="160">
        <f t="shared" ca="1" si="151"/>
        <v>-13393.182969015468</v>
      </c>
      <c r="AL25" s="160">
        <f t="shared" ca="1" si="151"/>
        <v>-13396.648147806996</v>
      </c>
      <c r="AM25" s="160">
        <f t="shared" ca="1" si="151"/>
        <v>-13437.382755740658</v>
      </c>
      <c r="AN25" s="160">
        <f t="shared" ca="1" si="151"/>
        <v>-13648.223510571617</v>
      </c>
      <c r="AO25" s="160">
        <f t="shared" ca="1" si="151"/>
        <v>-13674.806239823536</v>
      </c>
      <c r="AP25" s="160">
        <f t="shared" ca="1" si="151"/>
        <v>-13678.305729547374</v>
      </c>
      <c r="AQ25" s="160">
        <f t="shared" ca="1" si="151"/>
        <v>-13681.813849956938</v>
      </c>
      <c r="AR25" s="160">
        <f t="shared" ca="1" si="151"/>
        <v>-13685.330622337824</v>
      </c>
      <c r="AS25" s="160">
        <f t="shared" ca="1" si="151"/>
        <v>-13688.856068028132</v>
      </c>
      <c r="AT25" s="160">
        <f t="shared" ca="1" si="151"/>
        <v>-13692.390208418577</v>
      </c>
      <c r="AU25" s="160">
        <f t="shared" ca="1" si="151"/>
        <v>-13695.93306495264</v>
      </c>
      <c r="AV25" s="160">
        <f t="shared" ca="1" si="151"/>
        <v>-13699.48465912668</v>
      </c>
      <c r="AW25" s="160">
        <f t="shared" ca="1" si="151"/>
        <v>-13703.045012490074</v>
      </c>
      <c r="AX25" s="160">
        <f t="shared" ca="1" si="151"/>
        <v>-13706.614146645348</v>
      </c>
      <c r="AY25" s="160">
        <f t="shared" ca="1" si="151"/>
        <v>-13748.570792817021</v>
      </c>
      <c r="AZ25" s="160">
        <f t="shared" ca="1" si="151"/>
        <v>-13963.898101380999</v>
      </c>
      <c r="BA25" s="160">
        <f t="shared" ca="1" si="151"/>
        <v>-13991.278312510472</v>
      </c>
      <c r="BB25" s="160">
        <f t="shared" ca="1" si="151"/>
        <v>-13994.882786926028</v>
      </c>
      <c r="BC25" s="160">
        <f t="shared" ca="1" si="151"/>
        <v>-13998.49615094788</v>
      </c>
      <c r="BD25" s="160">
        <f t="shared" ca="1" si="151"/>
        <v>-14002.11842650019</v>
      </c>
      <c r="BE25" s="160">
        <f t="shared" ca="1" si="151"/>
        <v>-14005.749635561207</v>
      </c>
      <c r="BF25" s="160">
        <f t="shared" ca="1" si="151"/>
        <v>-14009.389800163368</v>
      </c>
      <c r="BG25" s="160">
        <f t="shared" ca="1" si="151"/>
        <v>-14013.038942393452</v>
      </c>
      <c r="BH25" s="160">
        <f t="shared" ca="1" si="151"/>
        <v>-14016.697084392714</v>
      </c>
      <c r="BI25" s="160">
        <f t="shared" ca="1" si="151"/>
        <v>-14020.364248357009</v>
      </c>
      <c r="BJ25" s="160">
        <f t="shared" ca="1" si="151"/>
        <v>-14024.040456536941</v>
      </c>
      <c r="BK25" s="160">
        <f t="shared" ca="1" si="151"/>
        <v>-14067.255802093763</v>
      </c>
      <c r="BL25" s="160">
        <f t="shared" ca="1" si="151"/>
        <v>-14287.1674876245</v>
      </c>
      <c r="BM25" s="160">
        <f t="shared" ca="1" si="151"/>
        <v>-14315.369105087859</v>
      </c>
      <c r="BN25" s="160">
        <f t="shared" ca="1" si="151"/>
        <v>-14319.081713735881</v>
      </c>
      <c r="BO25" s="160">
        <f t="shared" ca="1" si="151"/>
        <v>-14322.803478678385</v>
      </c>
      <c r="BP25" s="160">
        <f t="shared" ref="BP25:CU25" ca="1" si="152">SUM(BP20:BP24)</f>
        <v>-14326.53442249727</v>
      </c>
      <c r="BQ25" s="160">
        <f t="shared" ca="1" si="152"/>
        <v>-14330.274567830116</v>
      </c>
      <c r="BR25" s="160">
        <f t="shared" ca="1" si="152"/>
        <v>-14334.023937370339</v>
      </c>
      <c r="BS25" s="160">
        <f t="shared" ca="1" si="152"/>
        <v>-14337.782553867328</v>
      </c>
      <c r="BT25" s="160">
        <f t="shared" ca="1" si="152"/>
        <v>-14341.550440126566</v>
      </c>
      <c r="BU25" s="160">
        <f t="shared" ca="1" si="152"/>
        <v>-14345.327619009791</v>
      </c>
      <c r="BV25" s="160">
        <f t="shared" ca="1" si="152"/>
        <v>-14349.114113435124</v>
      </c>
      <c r="BW25" s="160">
        <f t="shared" ca="1" si="152"/>
        <v>-14393.625919358648</v>
      </c>
      <c r="BX25" s="160">
        <f t="shared" ca="1" si="152"/>
        <v>-14618.222004319352</v>
      </c>
      <c r="BY25" s="160">
        <f t="shared" ca="1" si="152"/>
        <v>-14647.269670306612</v>
      </c>
      <c r="BZ25" s="160">
        <f t="shared" ca="1" si="152"/>
        <v>-14651.093657214074</v>
      </c>
      <c r="CA25" s="160">
        <f t="shared" ca="1" si="152"/>
        <v>-14654.927075104855</v>
      </c>
      <c r="CB25" s="160">
        <f t="shared" ca="1" si="152"/>
        <v>-14658.769947238306</v>
      </c>
      <c r="CC25" s="160">
        <f t="shared" ca="1" si="152"/>
        <v>-14662.622296931137</v>
      </c>
      <c r="CD25" s="160">
        <f t="shared" ca="1" si="152"/>
        <v>-14666.484147557567</v>
      </c>
      <c r="CE25" s="160">
        <f t="shared" ca="1" si="152"/>
        <v>-14670.355522549464</v>
      </c>
      <c r="CF25" s="160">
        <f t="shared" ca="1" si="152"/>
        <v>-14674.236445396478</v>
      </c>
      <c r="CG25" s="160">
        <f t="shared" ca="1" si="152"/>
        <v>-14678.126939646201</v>
      </c>
      <c r="CH25" s="160">
        <f t="shared" ca="1" si="152"/>
        <v>-14682.027028904291</v>
      </c>
      <c r="CI25" s="160">
        <f t="shared" ca="1" si="152"/>
        <v>-14727.874189005526</v>
      </c>
      <c r="CJ25" s="160">
        <f t="shared" ca="1" si="152"/>
        <v>-14957.256946356369</v>
      </c>
      <c r="CK25" s="160">
        <f t="shared" ca="1" si="152"/>
        <v>-14987.176042323246</v>
      </c>
      <c r="CL25" s="160">
        <f t="shared" ca="1" si="152"/>
        <v>-14991.114748837932</v>
      </c>
      <c r="CM25" s="160">
        <f t="shared" ca="1" si="152"/>
        <v>-14995.063169265439</v>
      </c>
      <c r="CN25" s="160">
        <f t="shared" ca="1" si="152"/>
        <v>-14999.021327562892</v>
      </c>
      <c r="CO25" s="160">
        <f t="shared" ca="1" si="152"/>
        <v>-15002.989247746507</v>
      </c>
      <c r="CP25" s="160">
        <f t="shared" ca="1" si="152"/>
        <v>-15006.966953891731</v>
      </c>
      <c r="CQ25" s="160">
        <f t="shared" ca="1" si="152"/>
        <v>-15010.954470133383</v>
      </c>
      <c r="CR25" s="160">
        <f t="shared" ca="1" si="152"/>
        <v>-15014.95182066581</v>
      </c>
      <c r="CS25" s="160">
        <f t="shared" ca="1" si="152"/>
        <v>-15018.959029743026</v>
      </c>
      <c r="CT25" s="160">
        <f t="shared" ca="1" si="152"/>
        <v>-15022.976121678857</v>
      </c>
      <c r="CU25" s="160">
        <f t="shared" ca="1" si="152"/>
        <v>-15070.198696583127</v>
      </c>
      <c r="CV25" s="160">
        <f t="shared" ref="CV25:EA25" ca="1" si="153">SUM(CV20:CV24)</f>
        <v>-15304.472702292647</v>
      </c>
      <c r="CW25" s="160">
        <f t="shared" ca="1" si="153"/>
        <v>-15335.28937113853</v>
      </c>
      <c r="CX25" s="160">
        <f t="shared" ca="1" si="153"/>
        <v>-15339.346238848657</v>
      </c>
      <c r="CY25" s="160">
        <f t="shared" ca="1" si="153"/>
        <v>-15343.413111888987</v>
      </c>
      <c r="CZ25" s="160">
        <f t="shared" ca="1" si="153"/>
        <v>-15347.490014935363</v>
      </c>
      <c r="DA25" s="160">
        <f t="shared" ca="1" si="153"/>
        <v>-15351.576972724488</v>
      </c>
      <c r="DB25" s="160">
        <f t="shared" ca="1" si="153"/>
        <v>-15355.67401005407</v>
      </c>
      <c r="DC25" s="160">
        <f t="shared" ca="1" si="153"/>
        <v>-15359.781151782974</v>
      </c>
      <c r="DD25" s="160">
        <f t="shared" ca="1" si="153"/>
        <v>-15363.898422831373</v>
      </c>
      <c r="DE25" s="160">
        <f t="shared" ca="1" si="153"/>
        <v>-15368.025848180901</v>
      </c>
      <c r="DF25" s="160">
        <f t="shared" ca="1" si="153"/>
        <v>-15372.163452874809</v>
      </c>
      <c r="DG25" s="160">
        <f t="shared" ca="1" si="153"/>
        <v>-15420.802705026208</v>
      </c>
      <c r="DH25" s="160">
        <f t="shared" ca="1" si="153"/>
        <v>-15660.074891857927</v>
      </c>
      <c r="DI25" s="160">
        <f t="shared" ca="1" si="153"/>
        <v>-15691.816060769188</v>
      </c>
      <c r="DJ25" s="160">
        <f t="shared" ca="1" si="153"/>
        <v>-15695.994634510618</v>
      </c>
      <c r="DK25" s="160">
        <f t="shared" ca="1" si="153"/>
        <v>-15700.183513742157</v>
      </c>
      <c r="DL25" s="160">
        <f t="shared" ca="1" si="153"/>
        <v>-15704.382723879924</v>
      </c>
      <c r="DM25" s="160">
        <f t="shared" ca="1" si="153"/>
        <v>-15708.592290402723</v>
      </c>
      <c r="DN25" s="160">
        <f t="shared" ca="1" si="153"/>
        <v>-15712.812238852193</v>
      </c>
      <c r="DO25" s="160">
        <f t="shared" ca="1" si="153"/>
        <v>-15717.042594832963</v>
      </c>
      <c r="DP25" s="160">
        <f t="shared" ca="1" si="153"/>
        <v>-15721.283384012813</v>
      </c>
      <c r="DQ25" s="160">
        <f t="shared" ca="1" si="153"/>
        <v>-15725.53463212283</v>
      </c>
      <c r="DR25" s="160">
        <f t="shared" ca="1" si="153"/>
        <v>-15729.796364957554</v>
      </c>
      <c r="DS25" s="160">
        <f t="shared" ca="1" si="153"/>
        <v>-15779.894794673493</v>
      </c>
      <c r="DT25" s="160">
        <f t="shared" ca="1" si="153"/>
        <v>-16934.50191631529</v>
      </c>
      <c r="DU25" s="160">
        <f t="shared" ca="1" si="153"/>
        <v>-16967.195320293893</v>
      </c>
      <c r="DV25" s="160">
        <f t="shared" ca="1" si="153"/>
        <v>-16971.499251247566</v>
      </c>
      <c r="DW25" s="160">
        <f t="shared" ca="1" si="153"/>
        <v>-16975.813796856048</v>
      </c>
      <c r="DX25" s="160">
        <f t="shared" ca="1" si="153"/>
        <v>-16980.138983297951</v>
      </c>
      <c r="DY25" s="160">
        <f t="shared" ca="1" si="153"/>
        <v>-16023.220682839961</v>
      </c>
      <c r="DZ25" s="160">
        <f t="shared" ca="1" si="153"/>
        <v>-16027.521256876204</v>
      </c>
      <c r="EA25" s="160">
        <f t="shared" ca="1" si="153"/>
        <v>-16031.832437288196</v>
      </c>
      <c r="EB25" s="160">
        <f t="shared" ref="EB25:EE25" ca="1" si="154">SUM(EB20:EB24)</f>
        <v>-16036.154250234122</v>
      </c>
      <c r="EC25" s="160">
        <f t="shared" ca="1" si="154"/>
        <v>-16040.486721936679</v>
      </c>
      <c r="ED25" s="160">
        <f t="shared" ca="1" si="154"/>
        <v>-16044.829878683235</v>
      </c>
      <c r="EE25" s="161">
        <f t="shared" ca="1" si="154"/>
        <v>-16095.885480113648</v>
      </c>
    </row>
    <row r="26" spans="1:135" x14ac:dyDescent="0.25">
      <c r="B26" s="29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4"/>
      <c r="N26" s="154"/>
      <c r="O26" s="154"/>
      <c r="P26" s="154"/>
      <c r="Q26" s="154"/>
      <c r="R26" s="154"/>
      <c r="S26" s="154"/>
      <c r="T26" s="154"/>
      <c r="U26" s="154"/>
      <c r="V26" s="154"/>
      <c r="W26" s="154"/>
      <c r="X26" s="154"/>
      <c r="Y26" s="154"/>
      <c r="Z26" s="154"/>
      <c r="AA26" s="154"/>
      <c r="AB26" s="154"/>
      <c r="AC26" s="154"/>
      <c r="AD26" s="154"/>
      <c r="AE26" s="154"/>
      <c r="AF26" s="154"/>
      <c r="AG26" s="154"/>
      <c r="AH26" s="154"/>
      <c r="AI26" s="154"/>
      <c r="AJ26" s="154"/>
      <c r="AK26" s="154"/>
      <c r="AL26" s="154"/>
      <c r="AM26" s="154"/>
      <c r="AN26" s="154"/>
      <c r="AO26" s="154"/>
      <c r="AP26" s="154"/>
      <c r="AQ26" s="154"/>
      <c r="AR26" s="154"/>
      <c r="AS26" s="154"/>
      <c r="AT26" s="154"/>
      <c r="AU26" s="154"/>
      <c r="AV26" s="154"/>
      <c r="AW26" s="154"/>
      <c r="AX26" s="154"/>
      <c r="AY26" s="154"/>
      <c r="AZ26" s="154"/>
      <c r="BA26" s="154"/>
      <c r="BB26" s="154"/>
      <c r="BC26" s="154"/>
      <c r="BD26" s="154"/>
      <c r="BE26" s="154"/>
      <c r="BF26" s="154"/>
      <c r="BG26" s="154"/>
      <c r="BH26" s="154"/>
      <c r="BI26" s="154"/>
      <c r="BJ26" s="154"/>
      <c r="BK26" s="154"/>
      <c r="BL26" s="154"/>
      <c r="BM26" s="154"/>
      <c r="BN26" s="154"/>
      <c r="BO26" s="154"/>
      <c r="BP26" s="154"/>
      <c r="BQ26" s="154"/>
      <c r="BR26" s="154"/>
      <c r="BS26" s="154"/>
      <c r="BT26" s="154"/>
      <c r="BU26" s="154"/>
      <c r="BV26" s="154"/>
      <c r="BW26" s="154"/>
      <c r="BX26" s="154"/>
      <c r="BY26" s="154"/>
      <c r="BZ26" s="154"/>
      <c r="CA26" s="154"/>
      <c r="CB26" s="154"/>
      <c r="CC26" s="154"/>
      <c r="CD26" s="154"/>
      <c r="CE26" s="154"/>
      <c r="CF26" s="154"/>
      <c r="CG26" s="154"/>
      <c r="CH26" s="154"/>
      <c r="CI26" s="154"/>
      <c r="CJ26" s="154"/>
      <c r="CK26" s="154"/>
      <c r="CL26" s="154"/>
      <c r="CM26" s="154"/>
      <c r="CN26" s="154"/>
      <c r="CO26" s="154"/>
      <c r="CP26" s="154"/>
      <c r="CQ26" s="154"/>
      <c r="CR26" s="154"/>
      <c r="CS26" s="154"/>
      <c r="CT26" s="154"/>
      <c r="CU26" s="154"/>
      <c r="CV26" s="154"/>
      <c r="CW26" s="154"/>
      <c r="CX26" s="154"/>
      <c r="CY26" s="154"/>
      <c r="CZ26" s="154"/>
      <c r="DA26" s="154"/>
      <c r="DB26" s="154"/>
      <c r="DC26" s="154"/>
      <c r="DD26" s="154"/>
      <c r="DE26" s="154"/>
      <c r="DF26" s="154"/>
      <c r="DG26" s="154"/>
      <c r="DH26" s="154"/>
      <c r="DI26" s="154"/>
      <c r="DJ26" s="154"/>
      <c r="DK26" s="154"/>
      <c r="DL26" s="154"/>
      <c r="DM26" s="154"/>
      <c r="DN26" s="154"/>
      <c r="DO26" s="154"/>
      <c r="DP26" s="154"/>
      <c r="DQ26" s="154"/>
      <c r="DR26" s="154"/>
      <c r="DS26" s="154"/>
      <c r="DT26" s="154"/>
      <c r="DU26" s="154"/>
      <c r="DV26" s="154"/>
      <c r="DW26" s="154"/>
      <c r="DX26" s="154"/>
      <c r="DY26" s="154"/>
      <c r="DZ26" s="154"/>
      <c r="EA26" s="154"/>
      <c r="EB26" s="154"/>
      <c r="EC26" s="154"/>
      <c r="ED26" s="154"/>
      <c r="EE26" s="157"/>
    </row>
    <row r="27" spans="1:135" x14ac:dyDescent="0.25">
      <c r="A27" s="154">
        <f ca="1">SUMIF($C$3:$EE$3,"&lt;="&amp;HOLD_PERIOD,C27:EE27)</f>
        <v>7815350.5197137007</v>
      </c>
      <c r="B27" s="92" t="s">
        <v>195</v>
      </c>
      <c r="C27" s="197"/>
      <c r="D27" s="160">
        <f ca="1">SUM(D17,D25)</f>
        <v>21833.322</v>
      </c>
      <c r="E27" s="160">
        <f t="shared" ref="E27:BP27" ca="1" si="155">SUM(E17,E25)</f>
        <v>21833.321999999996</v>
      </c>
      <c r="F27" s="160">
        <f t="shared" ca="1" si="155"/>
        <v>3921.1996953275584</v>
      </c>
      <c r="G27" s="160">
        <f t="shared" ca="1" si="155"/>
        <v>3920.2634723376632</v>
      </c>
      <c r="H27" s="160">
        <f t="shared" ca="1" si="155"/>
        <v>39614.001091143684</v>
      </c>
      <c r="I27" s="160">
        <f t="shared" ca="1" si="155"/>
        <v>42141.061666666661</v>
      </c>
      <c r="J27" s="160">
        <f t="shared" ca="1" si="155"/>
        <v>58347.811666666654</v>
      </c>
      <c r="K27" s="160">
        <f t="shared" ca="1" si="155"/>
        <v>58347.811666666654</v>
      </c>
      <c r="L27" s="160">
        <f t="shared" ca="1" si="155"/>
        <v>58347.811666666654</v>
      </c>
      <c r="M27" s="160">
        <f t="shared" ca="1" si="155"/>
        <v>58347.811666666661</v>
      </c>
      <c r="N27" s="160">
        <f t="shared" ca="1" si="155"/>
        <v>58347.811666666654</v>
      </c>
      <c r="O27" s="160">
        <f t="shared" ca="1" si="155"/>
        <v>59430.09916666666</v>
      </c>
      <c r="P27" s="160">
        <f t="shared" ca="1" si="155"/>
        <v>59612.043516666658</v>
      </c>
      <c r="Q27" s="160">
        <f t="shared" ca="1" si="155"/>
        <v>60098.246016666657</v>
      </c>
      <c r="R27" s="160">
        <f t="shared" ca="1" si="155"/>
        <v>60098.246016666657</v>
      </c>
      <c r="S27" s="160">
        <f t="shared" ca="1" si="155"/>
        <v>60098.246016666657</v>
      </c>
      <c r="T27" s="160">
        <f t="shared" ca="1" si="155"/>
        <v>60098.246016666671</v>
      </c>
      <c r="U27" s="160">
        <f t="shared" ca="1" si="155"/>
        <v>60098.246016666671</v>
      </c>
      <c r="V27" s="160">
        <f t="shared" ca="1" si="155"/>
        <v>60098.246016666671</v>
      </c>
      <c r="W27" s="160">
        <f t="shared" ca="1" si="155"/>
        <v>60098.246016666664</v>
      </c>
      <c r="X27" s="160">
        <f t="shared" ca="1" si="155"/>
        <v>60098.246016666664</v>
      </c>
      <c r="Y27" s="160">
        <f t="shared" ca="1" si="155"/>
        <v>60098.246016666664</v>
      </c>
      <c r="Z27" s="160">
        <f t="shared" ca="1" si="155"/>
        <v>60098.246016666664</v>
      </c>
      <c r="AA27" s="160">
        <f t="shared" ca="1" si="155"/>
        <v>61213.002141666664</v>
      </c>
      <c r="AB27" s="160">
        <f t="shared" ca="1" si="155"/>
        <v>61400.404822166682</v>
      </c>
      <c r="AC27" s="160">
        <f t="shared" ca="1" si="155"/>
        <v>61901.193397166666</v>
      </c>
      <c r="AD27" s="160">
        <f t="shared" ca="1" si="155"/>
        <v>61901.193397166673</v>
      </c>
      <c r="AE27" s="160">
        <f t="shared" ca="1" si="155"/>
        <v>61901.193397166659</v>
      </c>
      <c r="AF27" s="160">
        <f t="shared" ca="1" si="155"/>
        <v>61901.193397166673</v>
      </c>
      <c r="AG27" s="160">
        <f t="shared" ca="1" si="155"/>
        <v>61901.193397166673</v>
      </c>
      <c r="AH27" s="160">
        <f t="shared" ca="1" si="155"/>
        <v>61901.193397166673</v>
      </c>
      <c r="AI27" s="160">
        <f t="shared" ca="1" si="155"/>
        <v>61901.193397166659</v>
      </c>
      <c r="AJ27" s="160">
        <f t="shared" ca="1" si="155"/>
        <v>61901.193397166666</v>
      </c>
      <c r="AK27" s="160">
        <f t="shared" ca="1" si="155"/>
        <v>61901.193397166659</v>
      </c>
      <c r="AL27" s="160">
        <f t="shared" ca="1" si="155"/>
        <v>61901.193397166666</v>
      </c>
      <c r="AM27" s="160">
        <f t="shared" ca="1" si="155"/>
        <v>62928.529173416668</v>
      </c>
      <c r="AN27" s="160">
        <f t="shared" ca="1" si="155"/>
        <v>63121.55393433167</v>
      </c>
      <c r="AO27" s="160">
        <f t="shared" ca="1" si="155"/>
        <v>63758.229199081674</v>
      </c>
      <c r="AP27" s="160">
        <f t="shared" ca="1" si="155"/>
        <v>63758.229199081674</v>
      </c>
      <c r="AQ27" s="160">
        <f t="shared" ca="1" si="155"/>
        <v>63758.229199081667</v>
      </c>
      <c r="AR27" s="160">
        <f t="shared" ca="1" si="155"/>
        <v>63758.229199081681</v>
      </c>
      <c r="AS27" s="160">
        <f t="shared" ca="1" si="155"/>
        <v>63758.229199081667</v>
      </c>
      <c r="AT27" s="160">
        <f t="shared" ca="1" si="155"/>
        <v>63758.229199081681</v>
      </c>
      <c r="AU27" s="160">
        <f t="shared" ca="1" si="155"/>
        <v>63758.229199081674</v>
      </c>
      <c r="AV27" s="160">
        <f t="shared" ca="1" si="155"/>
        <v>63758.229199081674</v>
      </c>
      <c r="AW27" s="160">
        <f t="shared" ca="1" si="155"/>
        <v>63758.229199081681</v>
      </c>
      <c r="AX27" s="160">
        <f t="shared" ca="1" si="155"/>
        <v>63758.229199081667</v>
      </c>
      <c r="AY27" s="160">
        <f t="shared" ca="1" si="155"/>
        <v>64816.385048619159</v>
      </c>
      <c r="AZ27" s="160">
        <f t="shared" ca="1" si="155"/>
        <v>65015.20055236161</v>
      </c>
      <c r="BA27" s="160">
        <f t="shared" ca="1" si="155"/>
        <v>65670.976075054103</v>
      </c>
      <c r="BB27" s="160">
        <f t="shared" ca="1" si="155"/>
        <v>65670.976075054103</v>
      </c>
      <c r="BC27" s="160">
        <f t="shared" ca="1" si="155"/>
        <v>65670.976075054103</v>
      </c>
      <c r="BD27" s="160">
        <f t="shared" ca="1" si="155"/>
        <v>65670.976075054103</v>
      </c>
      <c r="BE27" s="160">
        <f t="shared" ca="1" si="155"/>
        <v>65670.976075054103</v>
      </c>
      <c r="BF27" s="160">
        <f t="shared" ca="1" si="155"/>
        <v>65670.976075054103</v>
      </c>
      <c r="BG27" s="160">
        <f t="shared" ca="1" si="155"/>
        <v>65670.976075054103</v>
      </c>
      <c r="BH27" s="160">
        <f t="shared" ca="1" si="155"/>
        <v>65670.976075054103</v>
      </c>
      <c r="BI27" s="160">
        <f t="shared" ca="1" si="155"/>
        <v>65670.976075054088</v>
      </c>
      <c r="BJ27" s="160">
        <f t="shared" ca="1" si="155"/>
        <v>65670.976075054103</v>
      </c>
      <c r="BK27" s="160">
        <f t="shared" ca="1" si="155"/>
        <v>66760.87660007774</v>
      </c>
      <c r="BL27" s="160">
        <f t="shared" ca="1" si="155"/>
        <v>66965.656568932463</v>
      </c>
      <c r="BM27" s="160">
        <f t="shared" ca="1" si="155"/>
        <v>67641.105357305758</v>
      </c>
      <c r="BN27" s="160">
        <f t="shared" ca="1" si="155"/>
        <v>67641.105357305758</v>
      </c>
      <c r="BO27" s="160">
        <f t="shared" ca="1" si="155"/>
        <v>67641.105357305758</v>
      </c>
      <c r="BP27" s="160">
        <f t="shared" ca="1" si="155"/>
        <v>67641.105357305758</v>
      </c>
      <c r="BQ27" s="160">
        <f t="shared" ref="BQ27:EB27" ca="1" si="156">SUM(BQ17,BQ25)</f>
        <v>67641.105357305758</v>
      </c>
      <c r="BR27" s="160">
        <f t="shared" ca="1" si="156"/>
        <v>67641.105357305758</v>
      </c>
      <c r="BS27" s="160">
        <f t="shared" ca="1" si="156"/>
        <v>67641.105357305758</v>
      </c>
      <c r="BT27" s="160">
        <f t="shared" ca="1" si="156"/>
        <v>67641.105357305758</v>
      </c>
      <c r="BU27" s="160">
        <f t="shared" ca="1" si="156"/>
        <v>67641.105357305758</v>
      </c>
      <c r="BV27" s="160">
        <f t="shared" ca="1" si="156"/>
        <v>67641.105357305758</v>
      </c>
      <c r="BW27" s="160">
        <f t="shared" ca="1" si="156"/>
        <v>68763.702898080068</v>
      </c>
      <c r="BX27" s="160">
        <f t="shared" ca="1" si="156"/>
        <v>68974.626266000443</v>
      </c>
      <c r="BY27" s="160">
        <f t="shared" ca="1" si="156"/>
        <v>69670.338518024902</v>
      </c>
      <c r="BZ27" s="160">
        <f t="shared" ca="1" si="156"/>
        <v>69670.338518024888</v>
      </c>
      <c r="CA27" s="160">
        <f t="shared" ca="1" si="156"/>
        <v>69670.338518024902</v>
      </c>
      <c r="CB27" s="160">
        <f t="shared" ca="1" si="156"/>
        <v>69670.338518024902</v>
      </c>
      <c r="CC27" s="160">
        <f t="shared" ca="1" si="156"/>
        <v>69670.338518024902</v>
      </c>
      <c r="CD27" s="160">
        <f t="shared" ca="1" si="156"/>
        <v>69670.338518024902</v>
      </c>
      <c r="CE27" s="160">
        <f t="shared" ca="1" si="156"/>
        <v>69670.338518024902</v>
      </c>
      <c r="CF27" s="160">
        <f t="shared" ca="1" si="156"/>
        <v>69670.338518024902</v>
      </c>
      <c r="CG27" s="160">
        <f t="shared" ca="1" si="156"/>
        <v>69670.338518024902</v>
      </c>
      <c r="CH27" s="160">
        <f t="shared" ca="1" si="156"/>
        <v>69670.338518024902</v>
      </c>
      <c r="CI27" s="160">
        <f t="shared" ca="1" si="156"/>
        <v>70826.613985022486</v>
      </c>
      <c r="CJ27" s="160">
        <f t="shared" ca="1" si="156"/>
        <v>71043.865053980451</v>
      </c>
      <c r="CK27" s="160">
        <f t="shared" ca="1" si="156"/>
        <v>71760.448673565668</v>
      </c>
      <c r="CL27" s="160">
        <f t="shared" ca="1" si="156"/>
        <v>71760.448673565668</v>
      </c>
      <c r="CM27" s="160">
        <f t="shared" ca="1" si="156"/>
        <v>71760.448673565668</v>
      </c>
      <c r="CN27" s="160">
        <f t="shared" ca="1" si="156"/>
        <v>71760.448673565668</v>
      </c>
      <c r="CO27" s="160">
        <f t="shared" ca="1" si="156"/>
        <v>71760.448673565668</v>
      </c>
      <c r="CP27" s="160">
        <f t="shared" ca="1" si="156"/>
        <v>71760.448673565668</v>
      </c>
      <c r="CQ27" s="160">
        <f t="shared" ca="1" si="156"/>
        <v>71760.448673565668</v>
      </c>
      <c r="CR27" s="160">
        <f t="shared" ca="1" si="156"/>
        <v>71760.448673565668</v>
      </c>
      <c r="CS27" s="160">
        <f t="shared" ca="1" si="156"/>
        <v>71760.448673565668</v>
      </c>
      <c r="CT27" s="160">
        <f t="shared" ca="1" si="156"/>
        <v>71760.448673565668</v>
      </c>
      <c r="CU27" s="160">
        <f t="shared" ca="1" si="156"/>
        <v>72951.412404573159</v>
      </c>
      <c r="CV27" s="160">
        <f t="shared" ca="1" si="156"/>
        <v>73175.181005599865</v>
      </c>
      <c r="CW27" s="160">
        <f t="shared" ca="1" si="156"/>
        <v>73913.26213377263</v>
      </c>
      <c r="CX27" s="160">
        <f t="shared" ca="1" si="156"/>
        <v>73913.26213377263</v>
      </c>
      <c r="CY27" s="160">
        <f t="shared" ca="1" si="156"/>
        <v>73913.26213377263</v>
      </c>
      <c r="CZ27" s="160">
        <f t="shared" ca="1" si="156"/>
        <v>73913.26213377263</v>
      </c>
      <c r="DA27" s="160">
        <f t="shared" ca="1" si="156"/>
        <v>73913.26213377263</v>
      </c>
      <c r="DB27" s="160">
        <f t="shared" ca="1" si="156"/>
        <v>73913.26213377263</v>
      </c>
      <c r="DC27" s="160">
        <f t="shared" ca="1" si="156"/>
        <v>73913.262133772645</v>
      </c>
      <c r="DD27" s="160">
        <f t="shared" ca="1" si="156"/>
        <v>73913.262133772616</v>
      </c>
      <c r="DE27" s="160">
        <f t="shared" ca="1" si="156"/>
        <v>73913.26213377263</v>
      </c>
      <c r="DF27" s="160">
        <f t="shared" ca="1" si="156"/>
        <v>73913.26213377263</v>
      </c>
      <c r="DG27" s="160">
        <f t="shared" ca="1" si="156"/>
        <v>75139.95477671035</v>
      </c>
      <c r="DH27" s="160">
        <f t="shared" ca="1" si="156"/>
        <v>75370.436435767886</v>
      </c>
      <c r="DI27" s="160">
        <f t="shared" ca="1" si="156"/>
        <v>76130.659997785828</v>
      </c>
      <c r="DJ27" s="160">
        <f t="shared" ca="1" si="156"/>
        <v>76130.659997785828</v>
      </c>
      <c r="DK27" s="160">
        <f t="shared" ca="1" si="156"/>
        <v>76130.659997785828</v>
      </c>
      <c r="DL27" s="160">
        <f t="shared" ca="1" si="156"/>
        <v>76130.659997785828</v>
      </c>
      <c r="DM27" s="160">
        <f t="shared" ca="1" si="156"/>
        <v>76130.659997785828</v>
      </c>
      <c r="DN27" s="160">
        <f t="shared" ca="1" si="156"/>
        <v>76130.659997785828</v>
      </c>
      <c r="DO27" s="160">
        <f t="shared" ca="1" si="156"/>
        <v>76130.659997785828</v>
      </c>
      <c r="DP27" s="160">
        <f t="shared" ca="1" si="156"/>
        <v>76130.659997785828</v>
      </c>
      <c r="DQ27" s="160">
        <f t="shared" ca="1" si="156"/>
        <v>76130.659997785828</v>
      </c>
      <c r="DR27" s="160">
        <f t="shared" ca="1" si="156"/>
        <v>76130.659997785828</v>
      </c>
      <c r="DS27" s="160">
        <f t="shared" ca="1" si="156"/>
        <v>77394.153420011673</v>
      </c>
      <c r="DT27" s="160">
        <f t="shared" ca="1" si="156"/>
        <v>77631.549528840915</v>
      </c>
      <c r="DU27" s="160">
        <f t="shared" ca="1" si="156"/>
        <v>78414.579797719387</v>
      </c>
      <c r="DV27" s="160">
        <f t="shared" ca="1" si="156"/>
        <v>78414.579797719402</v>
      </c>
      <c r="DW27" s="160">
        <f t="shared" ca="1" si="156"/>
        <v>78414.579797719387</v>
      </c>
      <c r="DX27" s="160">
        <f t="shared" ca="1" si="156"/>
        <v>78414.579797719387</v>
      </c>
      <c r="DY27" s="160">
        <f t="shared" ca="1" si="156"/>
        <v>51911.429552368063</v>
      </c>
      <c r="DZ27" s="160">
        <f t="shared" ca="1" si="156"/>
        <v>51910.162014757385</v>
      </c>
      <c r="EA27" s="160">
        <f t="shared" ca="1" si="156"/>
        <v>51908.891351057006</v>
      </c>
      <c r="EB27" s="160">
        <f t="shared" ca="1" si="156"/>
        <v>51907.617553557167</v>
      </c>
      <c r="EC27" s="160">
        <f t="shared" ref="EC27:EE27" ca="1" si="157">SUM(EC17,EC25)</f>
        <v>51906.340614529043</v>
      </c>
      <c r="ED27" s="160">
        <f t="shared" ca="1" si="157"/>
        <v>51905.060526224785</v>
      </c>
      <c r="EE27" s="161">
        <f t="shared" ca="1" si="157"/>
        <v>53191.41078438003</v>
      </c>
    </row>
    <row r="28" spans="1:135" x14ac:dyDescent="0.25">
      <c r="B28" s="29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154"/>
      <c r="N28" s="154"/>
      <c r="O28" s="154"/>
      <c r="P28" s="154"/>
      <c r="Q28" s="154"/>
      <c r="R28" s="154"/>
      <c r="S28" s="154"/>
      <c r="T28" s="154"/>
      <c r="U28" s="154"/>
      <c r="V28" s="154"/>
      <c r="W28" s="154"/>
      <c r="X28" s="154"/>
      <c r="Y28" s="154"/>
      <c r="Z28" s="154"/>
      <c r="AA28" s="154"/>
      <c r="AB28" s="154"/>
      <c r="AC28" s="154"/>
      <c r="AD28" s="154"/>
      <c r="AE28" s="154"/>
      <c r="AF28" s="154"/>
      <c r="AG28" s="154"/>
      <c r="AH28" s="154"/>
      <c r="AI28" s="154"/>
      <c r="AJ28" s="154"/>
      <c r="AK28" s="154"/>
      <c r="AL28" s="154"/>
      <c r="AM28" s="154"/>
      <c r="AN28" s="154"/>
      <c r="AO28" s="154"/>
      <c r="AP28" s="154"/>
      <c r="AQ28" s="154"/>
      <c r="AR28" s="154"/>
      <c r="AS28" s="154"/>
      <c r="AT28" s="154"/>
      <c r="AU28" s="154"/>
      <c r="AV28" s="154"/>
      <c r="AW28" s="154"/>
      <c r="AX28" s="154"/>
      <c r="AY28" s="154"/>
      <c r="AZ28" s="154"/>
      <c r="BA28" s="154"/>
      <c r="BB28" s="154"/>
      <c r="BC28" s="154"/>
      <c r="BD28" s="154"/>
      <c r="BE28" s="154"/>
      <c r="BF28" s="154"/>
      <c r="BG28" s="154"/>
      <c r="BH28" s="154"/>
      <c r="BI28" s="154"/>
      <c r="BJ28" s="154"/>
      <c r="BK28" s="154"/>
      <c r="BL28" s="154"/>
      <c r="BM28" s="154"/>
      <c r="BN28" s="154"/>
      <c r="BO28" s="154"/>
      <c r="BP28" s="154"/>
      <c r="BQ28" s="154"/>
      <c r="BR28" s="154"/>
      <c r="BS28" s="154"/>
      <c r="BT28" s="154"/>
      <c r="BU28" s="154"/>
      <c r="BV28" s="154"/>
      <c r="BW28" s="154"/>
      <c r="BX28" s="154"/>
      <c r="BY28" s="154"/>
      <c r="BZ28" s="154"/>
      <c r="CA28" s="154"/>
      <c r="CB28" s="154"/>
      <c r="CC28" s="154"/>
      <c r="CD28" s="154"/>
      <c r="CE28" s="154"/>
      <c r="CF28" s="154"/>
      <c r="CG28" s="154"/>
      <c r="CH28" s="154"/>
      <c r="CI28" s="154"/>
      <c r="CJ28" s="154"/>
      <c r="CK28" s="154"/>
      <c r="CL28" s="154"/>
      <c r="CM28" s="154"/>
      <c r="CN28" s="154"/>
      <c r="CO28" s="154"/>
      <c r="CP28" s="154"/>
      <c r="CQ28" s="154"/>
      <c r="CR28" s="154"/>
      <c r="CS28" s="154"/>
      <c r="CT28" s="154"/>
      <c r="CU28" s="154"/>
      <c r="CV28" s="154"/>
      <c r="CW28" s="154"/>
      <c r="CX28" s="154"/>
      <c r="CY28" s="154"/>
      <c r="CZ28" s="154"/>
      <c r="DA28" s="154"/>
      <c r="DB28" s="154"/>
      <c r="DC28" s="154"/>
      <c r="DD28" s="154"/>
      <c r="DE28" s="154"/>
      <c r="DF28" s="154"/>
      <c r="DG28" s="154"/>
      <c r="DH28" s="154"/>
      <c r="DI28" s="154"/>
      <c r="DJ28" s="154"/>
      <c r="DK28" s="154"/>
      <c r="DL28" s="154"/>
      <c r="DM28" s="154"/>
      <c r="DN28" s="154"/>
      <c r="DO28" s="154"/>
      <c r="DP28" s="154"/>
      <c r="DQ28" s="154"/>
      <c r="DR28" s="154"/>
      <c r="DS28" s="154"/>
      <c r="DT28" s="154"/>
      <c r="DU28" s="154"/>
      <c r="DV28" s="154"/>
      <c r="DW28" s="154"/>
      <c r="DX28" s="154"/>
      <c r="DY28" s="154"/>
      <c r="DZ28" s="154"/>
      <c r="EA28" s="154"/>
      <c r="EB28" s="154"/>
      <c r="EC28" s="154"/>
      <c r="ED28" s="154"/>
      <c r="EE28" s="157"/>
    </row>
    <row r="29" spans="1:135" x14ac:dyDescent="0.25">
      <c r="B29" s="196" t="s">
        <v>197</v>
      </c>
      <c r="EE29" s="110"/>
    </row>
    <row r="30" spans="1:135" x14ac:dyDescent="0.25">
      <c r="A30" s="154">
        <f>SUMIF($C$3:$EE$3,"&lt;="&amp;HOLD_PERIOD,C30:EE30)</f>
        <v>-415250</v>
      </c>
      <c r="B30" s="29" t="s">
        <v>55</v>
      </c>
      <c r="C30" s="154"/>
      <c r="D30" s="154">
        <f>-'Construction Budget'!I19</f>
        <v>0</v>
      </c>
      <c r="E30" s="154">
        <f>-'Construction Budget'!J19</f>
        <v>0</v>
      </c>
      <c r="F30" s="154">
        <f>-'Construction Budget'!K19</f>
        <v>-117333.33333333333</v>
      </c>
      <c r="G30" s="154">
        <f>-'Construction Budget'!L19</f>
        <v>-111145.83333333333</v>
      </c>
      <c r="H30" s="154">
        <f>-'Construction Budget'!M19</f>
        <v>-111145.83333333333</v>
      </c>
      <c r="I30" s="154">
        <f>-'Construction Budget'!N19</f>
        <v>-10312.5</v>
      </c>
      <c r="J30" s="154">
        <f>-'Construction Budget'!O19</f>
        <v>-10312.5</v>
      </c>
      <c r="K30" s="154">
        <f>-'Construction Budget'!P19</f>
        <v>0</v>
      </c>
      <c r="L30" s="154">
        <f>-'Construction Budget'!Q19</f>
        <v>-27500</v>
      </c>
      <c r="M30" s="154">
        <f>-'Construction Budget'!R19</f>
        <v>-27500</v>
      </c>
      <c r="N30" s="154">
        <f>-'Construction Budget'!S19</f>
        <v>0</v>
      </c>
      <c r="O30" s="154">
        <f>-'Construction Budget'!T19</f>
        <v>0</v>
      </c>
      <c r="P30" s="154">
        <f>-'Construction Budget'!U19</f>
        <v>0</v>
      </c>
      <c r="Q30" s="154">
        <f>-'Construction Budget'!V19</f>
        <v>0</v>
      </c>
      <c r="R30" s="154">
        <f>-'Construction Budget'!W19</f>
        <v>0</v>
      </c>
      <c r="S30" s="154">
        <f>-'Construction Budget'!X19</f>
        <v>0</v>
      </c>
      <c r="T30" s="154">
        <f>-'Construction Budget'!Y19</f>
        <v>0</v>
      </c>
      <c r="U30" s="154">
        <f>-'Construction Budget'!Z19</f>
        <v>0</v>
      </c>
      <c r="V30" s="154">
        <f>-'Construction Budget'!AA19</f>
        <v>0</v>
      </c>
      <c r="W30" s="154">
        <f>-'Construction Budget'!AB19</f>
        <v>0</v>
      </c>
      <c r="X30" s="154">
        <f>-'Construction Budget'!AC19</f>
        <v>0</v>
      </c>
      <c r="Y30" s="154">
        <f>-'Construction Budget'!AD19</f>
        <v>0</v>
      </c>
      <c r="Z30" s="154">
        <f>-'Construction Budget'!AE19</f>
        <v>0</v>
      </c>
      <c r="AA30" s="154">
        <f>-'Construction Budget'!AF19</f>
        <v>0</v>
      </c>
      <c r="AB30" s="154">
        <f>-'Construction Budget'!AG19</f>
        <v>0</v>
      </c>
      <c r="AC30" s="154">
        <f>-'Construction Budget'!AH19</f>
        <v>0</v>
      </c>
      <c r="AD30" s="154">
        <f>-'Construction Budget'!AI19</f>
        <v>0</v>
      </c>
      <c r="AE30" s="154">
        <f>-'Construction Budget'!AJ19</f>
        <v>0</v>
      </c>
      <c r="AF30" s="154">
        <f>-'Construction Budget'!AK19</f>
        <v>0</v>
      </c>
      <c r="AG30" s="154">
        <f>-'Construction Budget'!AL19</f>
        <v>0</v>
      </c>
      <c r="AH30" s="154">
        <f>-'Construction Budget'!AM19</f>
        <v>0</v>
      </c>
      <c r="AI30" s="154">
        <f>-'Construction Budget'!AN19</f>
        <v>0</v>
      </c>
      <c r="AJ30" s="154">
        <f>-'Construction Budget'!AO19</f>
        <v>0</v>
      </c>
      <c r="AK30" s="154">
        <f>-'Construction Budget'!AP19</f>
        <v>0</v>
      </c>
      <c r="AL30" s="154">
        <f>-'Construction Budget'!AQ19</f>
        <v>0</v>
      </c>
      <c r="AM30" s="154">
        <f>-'Construction Budget'!AR19</f>
        <v>0</v>
      </c>
      <c r="AN30" s="154">
        <f>-'Construction Budget'!AS19</f>
        <v>0</v>
      </c>
      <c r="AO30" s="154">
        <f>-'Construction Budget'!AT19</f>
        <v>0</v>
      </c>
      <c r="AP30" s="154">
        <f>-'Construction Budget'!AU19</f>
        <v>0</v>
      </c>
      <c r="AQ30" s="154">
        <f>-'Construction Budget'!AV19</f>
        <v>0</v>
      </c>
      <c r="AR30" s="154">
        <f>-'Construction Budget'!AW19</f>
        <v>0</v>
      </c>
      <c r="AS30" s="154">
        <f>-'Construction Budget'!AX19</f>
        <v>0</v>
      </c>
      <c r="AT30" s="154">
        <f>-'Construction Budget'!AY19</f>
        <v>0</v>
      </c>
      <c r="AU30" s="154">
        <f>-'Construction Budget'!AZ19</f>
        <v>0</v>
      </c>
      <c r="AV30" s="154">
        <f>-'Construction Budget'!BA19</f>
        <v>0</v>
      </c>
      <c r="AW30" s="154">
        <f>-'Construction Budget'!BB19</f>
        <v>0</v>
      </c>
      <c r="AX30" s="154">
        <f>-'Construction Budget'!BC19</f>
        <v>0</v>
      </c>
      <c r="AY30" s="154">
        <f>-'Construction Budget'!BD19</f>
        <v>0</v>
      </c>
      <c r="AZ30" s="154">
        <f>-'Construction Budget'!BE19</f>
        <v>0</v>
      </c>
      <c r="BA30" s="154">
        <f>-'Construction Budget'!BF19</f>
        <v>0</v>
      </c>
      <c r="BB30" s="154">
        <f>-'Construction Budget'!BG19</f>
        <v>0</v>
      </c>
      <c r="BC30" s="154">
        <f>-'Construction Budget'!BH19</f>
        <v>0</v>
      </c>
      <c r="BD30" s="154">
        <f>-'Construction Budget'!BI19</f>
        <v>0</v>
      </c>
      <c r="BE30" s="154">
        <f>-'Construction Budget'!BJ19</f>
        <v>0</v>
      </c>
      <c r="BF30" s="154">
        <f>-'Construction Budget'!BK19</f>
        <v>0</v>
      </c>
      <c r="BG30" s="154">
        <f>-'Construction Budget'!BL19</f>
        <v>0</v>
      </c>
      <c r="BH30" s="154">
        <f>-'Construction Budget'!BM19</f>
        <v>0</v>
      </c>
      <c r="BI30" s="154">
        <f>-'Construction Budget'!BN19</f>
        <v>0</v>
      </c>
      <c r="BJ30" s="154">
        <f>-'Construction Budget'!BO19</f>
        <v>0</v>
      </c>
      <c r="BK30" s="154">
        <f>-'Construction Budget'!BP19</f>
        <v>0</v>
      </c>
      <c r="BL30" s="154">
        <f>-'Construction Budget'!BQ19</f>
        <v>0</v>
      </c>
      <c r="BM30" s="154">
        <f>-'Construction Budget'!BR19</f>
        <v>0</v>
      </c>
      <c r="BN30" s="154">
        <f>-'Construction Budget'!BS19</f>
        <v>0</v>
      </c>
      <c r="BO30" s="154">
        <f>-'Construction Budget'!BT19</f>
        <v>0</v>
      </c>
      <c r="BP30" s="154">
        <f>-'Construction Budget'!BU19</f>
        <v>0</v>
      </c>
      <c r="BQ30" s="154">
        <f>-'Construction Budget'!BV19</f>
        <v>0</v>
      </c>
      <c r="BR30" s="154">
        <f>-'Construction Budget'!BW19</f>
        <v>0</v>
      </c>
      <c r="BS30" s="154">
        <f>-'Construction Budget'!BX19</f>
        <v>0</v>
      </c>
      <c r="BT30" s="154">
        <f>-'Construction Budget'!BY19</f>
        <v>0</v>
      </c>
      <c r="BU30" s="154">
        <f>-'Construction Budget'!BZ19</f>
        <v>0</v>
      </c>
      <c r="BV30" s="154">
        <f>-'Construction Budget'!CA19</f>
        <v>0</v>
      </c>
      <c r="BW30" s="154">
        <f>-'Construction Budget'!CB19</f>
        <v>0</v>
      </c>
      <c r="BX30" s="154">
        <f>-'Construction Budget'!CC19</f>
        <v>0</v>
      </c>
      <c r="BY30" s="154">
        <f>-'Construction Budget'!CD19</f>
        <v>0</v>
      </c>
      <c r="BZ30" s="154">
        <f>-'Construction Budget'!CE19</f>
        <v>0</v>
      </c>
      <c r="CA30" s="154">
        <f>-'Construction Budget'!CF19</f>
        <v>0</v>
      </c>
      <c r="CB30" s="154">
        <f>-'Construction Budget'!CG19</f>
        <v>0</v>
      </c>
      <c r="CC30" s="154">
        <f>-'Construction Budget'!CH19</f>
        <v>0</v>
      </c>
      <c r="CD30" s="154">
        <f>-'Construction Budget'!CI19</f>
        <v>0</v>
      </c>
      <c r="CE30" s="154">
        <f>-'Construction Budget'!CJ19</f>
        <v>0</v>
      </c>
      <c r="CF30" s="154">
        <f>-'Construction Budget'!CK19</f>
        <v>0</v>
      </c>
      <c r="CG30" s="154">
        <f>-'Construction Budget'!CL19</f>
        <v>0</v>
      </c>
      <c r="CH30" s="154">
        <f>-'Construction Budget'!CM19</f>
        <v>0</v>
      </c>
      <c r="CI30" s="154">
        <f>-'Construction Budget'!CN19</f>
        <v>0</v>
      </c>
      <c r="CJ30" s="154">
        <f>-'Construction Budget'!CO19</f>
        <v>0</v>
      </c>
      <c r="CK30" s="154">
        <f>-'Construction Budget'!CP19</f>
        <v>0</v>
      </c>
      <c r="CL30" s="154">
        <f>-'Construction Budget'!CQ19</f>
        <v>0</v>
      </c>
      <c r="CM30" s="154">
        <f>-'Construction Budget'!CR19</f>
        <v>0</v>
      </c>
      <c r="CN30" s="154">
        <f>-'Construction Budget'!CS19</f>
        <v>0</v>
      </c>
      <c r="CO30" s="154">
        <f>-'Construction Budget'!CT19</f>
        <v>0</v>
      </c>
      <c r="CP30" s="154">
        <f>-'Construction Budget'!CU19</f>
        <v>0</v>
      </c>
      <c r="CQ30" s="154">
        <f>-'Construction Budget'!CV19</f>
        <v>0</v>
      </c>
      <c r="CR30" s="154">
        <f>-'Construction Budget'!CW19</f>
        <v>0</v>
      </c>
      <c r="CS30" s="154">
        <f>-'Construction Budget'!CX19</f>
        <v>0</v>
      </c>
      <c r="CT30" s="154">
        <f>-'Construction Budget'!CY19</f>
        <v>0</v>
      </c>
      <c r="CU30" s="154">
        <f>-'Construction Budget'!CZ19</f>
        <v>0</v>
      </c>
      <c r="CV30" s="154">
        <f>-'Construction Budget'!DA19</f>
        <v>0</v>
      </c>
      <c r="CW30" s="154">
        <f>-'Construction Budget'!DB19</f>
        <v>0</v>
      </c>
      <c r="CX30" s="154">
        <f>-'Construction Budget'!DC19</f>
        <v>0</v>
      </c>
      <c r="CY30" s="154">
        <f>-'Construction Budget'!DD19</f>
        <v>0</v>
      </c>
      <c r="CZ30" s="154">
        <f>-'Construction Budget'!DE19</f>
        <v>0</v>
      </c>
      <c r="DA30" s="154">
        <f>-'Construction Budget'!DF19</f>
        <v>0</v>
      </c>
      <c r="DB30" s="154">
        <f>-'Construction Budget'!DG19</f>
        <v>0</v>
      </c>
      <c r="DC30" s="154">
        <f>-'Construction Budget'!DH19</f>
        <v>0</v>
      </c>
      <c r="DD30" s="154">
        <f>-'Construction Budget'!DI19</f>
        <v>0</v>
      </c>
      <c r="DE30" s="154">
        <f>-'Construction Budget'!DJ19</f>
        <v>0</v>
      </c>
      <c r="DF30" s="154">
        <f>-'Construction Budget'!DK19</f>
        <v>0</v>
      </c>
      <c r="DG30" s="154">
        <f>-'Construction Budget'!DL19</f>
        <v>0</v>
      </c>
      <c r="DH30" s="154">
        <f>-'Construction Budget'!DM19</f>
        <v>0</v>
      </c>
      <c r="DI30" s="154">
        <f>-'Construction Budget'!DN19</f>
        <v>0</v>
      </c>
      <c r="DJ30" s="154">
        <f>-'Construction Budget'!DO19</f>
        <v>0</v>
      </c>
      <c r="DK30" s="154">
        <f>-'Construction Budget'!DP19</f>
        <v>0</v>
      </c>
      <c r="DL30" s="154">
        <f>-'Construction Budget'!DQ19</f>
        <v>0</v>
      </c>
      <c r="DM30" s="154">
        <f>-'Construction Budget'!DR19</f>
        <v>0</v>
      </c>
      <c r="DN30" s="154">
        <f>-'Construction Budget'!DS19</f>
        <v>0</v>
      </c>
      <c r="DO30" s="154">
        <f>-'Construction Budget'!DT19</f>
        <v>0</v>
      </c>
      <c r="DP30" s="154">
        <f>-'Construction Budget'!DU19</f>
        <v>0</v>
      </c>
      <c r="DQ30" s="154">
        <f>-'Construction Budget'!DV19</f>
        <v>0</v>
      </c>
      <c r="DR30" s="154">
        <f>-'Construction Budget'!DW19</f>
        <v>0</v>
      </c>
      <c r="DS30" s="154">
        <f>-'Construction Budget'!DX19</f>
        <v>0</v>
      </c>
      <c r="DT30" s="154">
        <f>-'Construction Budget'!DY19</f>
        <v>0</v>
      </c>
      <c r="DU30" s="154">
        <f>-'Construction Budget'!DZ19</f>
        <v>0</v>
      </c>
      <c r="DV30" s="154">
        <f>-'Construction Budget'!EA19</f>
        <v>0</v>
      </c>
      <c r="DW30" s="154">
        <f>-'Construction Budget'!EB19</f>
        <v>0</v>
      </c>
      <c r="DX30" s="154">
        <f>-'Construction Budget'!EC19</f>
        <v>0</v>
      </c>
      <c r="DY30" s="154">
        <f>-'Construction Budget'!ED19</f>
        <v>0</v>
      </c>
      <c r="DZ30" s="154">
        <f>-'Construction Budget'!EE19</f>
        <v>0</v>
      </c>
      <c r="EA30" s="154">
        <f>-'Construction Budget'!EF19</f>
        <v>0</v>
      </c>
      <c r="EB30" s="154">
        <f>-'Construction Budget'!EG19</f>
        <v>0</v>
      </c>
      <c r="EC30" s="154">
        <f>-'Construction Budget'!EH19</f>
        <v>0</v>
      </c>
      <c r="ED30" s="154">
        <f>-'Construction Budget'!EI19</f>
        <v>0</v>
      </c>
      <c r="EE30" s="157">
        <f>-'Construction Budget'!EJ19</f>
        <v>0</v>
      </c>
    </row>
    <row r="31" spans="1:135" x14ac:dyDescent="0.25">
      <c r="A31" s="154">
        <f>SUMIF($C$3:$EE$3,"&lt;="&amp;HOLD_PERIOD,C31:EE31)</f>
        <v>-235620.25</v>
      </c>
      <c r="B31" s="29" t="s">
        <v>198</v>
      </c>
      <c r="C31" s="154"/>
      <c r="D31" s="154">
        <f>IF(D3&lt;=HOLD_PERIOD,SUMIF(Leases!$B:$B,"TI",Leases!D:D),0)</f>
        <v>0</v>
      </c>
      <c r="E31" s="154">
        <f>IF(E3&lt;=HOLD_PERIOD,SUMIF(Leases!$B:$B,"TI",Leases!E:E),0)</f>
        <v>0</v>
      </c>
      <c r="F31" s="154">
        <f>IF(F3&lt;=HOLD_PERIOD,SUMIF(Leases!$B:$B,"TI",Leases!F:F),0)</f>
        <v>0</v>
      </c>
      <c r="G31" s="154">
        <f>IF(G3&lt;=HOLD_PERIOD,SUMIF(Leases!$B:$B,"TI",Leases!G:G),0)</f>
        <v>0</v>
      </c>
      <c r="H31" s="154">
        <f>IF(H3&lt;=HOLD_PERIOD,SUMIF(Leases!$B:$B,"TI",Leases!H:H),0)</f>
        <v>-211750</v>
      </c>
      <c r="I31" s="154">
        <f>IF(I3&lt;=HOLD_PERIOD,SUMIF(Leases!$B:$B,"TI",Leases!I:I),0)</f>
        <v>0</v>
      </c>
      <c r="J31" s="154">
        <f>IF(J3&lt;=HOLD_PERIOD,SUMIF(Leases!$B:$B,"TI",Leases!J:J),0)</f>
        <v>0</v>
      </c>
      <c r="K31" s="154">
        <f>IF(K3&lt;=HOLD_PERIOD,SUMIF(Leases!$B:$B,"TI",Leases!K:K),0)</f>
        <v>0</v>
      </c>
      <c r="L31" s="154">
        <f>IF(L3&lt;=HOLD_PERIOD,SUMIF(Leases!$B:$B,"TI",Leases!L:L),0)</f>
        <v>0</v>
      </c>
      <c r="M31" s="154">
        <f>IF(M3&lt;=HOLD_PERIOD,SUMIF(Leases!$B:$B,"TI",Leases!M:M),0)</f>
        <v>0</v>
      </c>
      <c r="N31" s="154">
        <f>IF(N3&lt;=HOLD_PERIOD,SUMIF(Leases!$B:$B,"TI",Leases!N:N),0)</f>
        <v>0</v>
      </c>
      <c r="O31" s="154">
        <f>IF(O3&lt;=HOLD_PERIOD,SUMIF(Leases!$B:$B,"TI",Leases!O:O),0)</f>
        <v>0</v>
      </c>
      <c r="P31" s="154">
        <f>IF(P3&lt;=HOLD_PERIOD,SUMIF(Leases!$B:$B,"TI",Leases!P:P),0)</f>
        <v>0</v>
      </c>
      <c r="Q31" s="154">
        <f>IF(Q3&lt;=HOLD_PERIOD,SUMIF(Leases!$B:$B,"TI",Leases!Q:Q),0)</f>
        <v>0</v>
      </c>
      <c r="R31" s="154">
        <f>IF(R3&lt;=HOLD_PERIOD,SUMIF(Leases!$B:$B,"TI",Leases!R:R),0)</f>
        <v>0</v>
      </c>
      <c r="S31" s="154">
        <f>IF(S3&lt;=HOLD_PERIOD,SUMIF(Leases!$B:$B,"TI",Leases!S:S),0)</f>
        <v>0</v>
      </c>
      <c r="T31" s="154">
        <f>IF(T3&lt;=HOLD_PERIOD,SUMIF(Leases!$B:$B,"TI",Leases!T:T),0)</f>
        <v>0</v>
      </c>
      <c r="U31" s="154">
        <f>IF(U3&lt;=HOLD_PERIOD,SUMIF(Leases!$B:$B,"TI",Leases!U:U),0)</f>
        <v>0</v>
      </c>
      <c r="V31" s="154">
        <f>IF(V3&lt;=HOLD_PERIOD,SUMIF(Leases!$B:$B,"TI",Leases!V:V),0)</f>
        <v>0</v>
      </c>
      <c r="W31" s="154">
        <f>IF(W3&lt;=HOLD_PERIOD,SUMIF(Leases!$B:$B,"TI",Leases!W:W),0)</f>
        <v>0</v>
      </c>
      <c r="X31" s="154">
        <f>IF(X3&lt;=HOLD_PERIOD,SUMIF(Leases!$B:$B,"TI",Leases!X:X),0)</f>
        <v>0</v>
      </c>
      <c r="Y31" s="154">
        <f>IF(Y3&lt;=HOLD_PERIOD,SUMIF(Leases!$B:$B,"TI",Leases!Y:Y),0)</f>
        <v>0</v>
      </c>
      <c r="Z31" s="154">
        <f>IF(Z3&lt;=HOLD_PERIOD,SUMIF(Leases!$B:$B,"TI",Leases!Z:Z),0)</f>
        <v>0</v>
      </c>
      <c r="AA31" s="154">
        <f>IF(AA3&lt;=HOLD_PERIOD,SUMIF(Leases!$B:$B,"TI",Leases!AA:AA),0)</f>
        <v>0</v>
      </c>
      <c r="AB31" s="154">
        <f>IF(AB3&lt;=HOLD_PERIOD,SUMIF(Leases!$B:$B,"TI",Leases!AB:AB),0)</f>
        <v>0</v>
      </c>
      <c r="AC31" s="154">
        <f>IF(AC3&lt;=HOLD_PERIOD,SUMIF(Leases!$B:$B,"TI",Leases!AC:AC),0)</f>
        <v>0</v>
      </c>
      <c r="AD31" s="154">
        <f>IF(AD3&lt;=HOLD_PERIOD,SUMIF(Leases!$B:$B,"TI",Leases!AD:AD),0)</f>
        <v>0</v>
      </c>
      <c r="AE31" s="154">
        <f>IF(AE3&lt;=HOLD_PERIOD,SUMIF(Leases!$B:$B,"TI",Leases!AE:AE),0)</f>
        <v>0</v>
      </c>
      <c r="AF31" s="154">
        <f>IF(AF3&lt;=HOLD_PERIOD,SUMIF(Leases!$B:$B,"TI",Leases!AF:AF),0)</f>
        <v>0</v>
      </c>
      <c r="AG31" s="154">
        <f>IF(AG3&lt;=HOLD_PERIOD,SUMIF(Leases!$B:$B,"TI",Leases!AG:AG),0)</f>
        <v>0</v>
      </c>
      <c r="AH31" s="154">
        <f>IF(AH3&lt;=HOLD_PERIOD,SUMIF(Leases!$B:$B,"TI",Leases!AH:AH),0)</f>
        <v>0</v>
      </c>
      <c r="AI31" s="154">
        <f>IF(AI3&lt;=HOLD_PERIOD,SUMIF(Leases!$B:$B,"TI",Leases!AI:AI),0)</f>
        <v>0</v>
      </c>
      <c r="AJ31" s="154">
        <f>IF(AJ3&lt;=HOLD_PERIOD,SUMIF(Leases!$B:$B,"TI",Leases!AJ:AJ),0)</f>
        <v>0</v>
      </c>
      <c r="AK31" s="154">
        <f>IF(AK3&lt;=HOLD_PERIOD,SUMIF(Leases!$B:$B,"TI",Leases!AK:AK),0)</f>
        <v>0</v>
      </c>
      <c r="AL31" s="154">
        <f>IF(AL3&lt;=HOLD_PERIOD,SUMIF(Leases!$B:$B,"TI",Leases!AL:AL),0)</f>
        <v>-23870.25</v>
      </c>
      <c r="AM31" s="154">
        <f>IF(AM3&lt;=HOLD_PERIOD,SUMIF(Leases!$B:$B,"TI",Leases!AM:AM),0)</f>
        <v>0</v>
      </c>
      <c r="AN31" s="154">
        <f>IF(AN3&lt;=HOLD_PERIOD,SUMIF(Leases!$B:$B,"TI",Leases!AN:AN),0)</f>
        <v>0</v>
      </c>
      <c r="AO31" s="154">
        <f>IF(AO3&lt;=HOLD_PERIOD,SUMIF(Leases!$B:$B,"TI",Leases!AO:AO),0)</f>
        <v>0</v>
      </c>
      <c r="AP31" s="154">
        <f>IF(AP3&lt;=HOLD_PERIOD,SUMIF(Leases!$B:$B,"TI",Leases!AP:AP),0)</f>
        <v>0</v>
      </c>
      <c r="AQ31" s="154">
        <f>IF(AQ3&lt;=HOLD_PERIOD,SUMIF(Leases!$B:$B,"TI",Leases!AQ:AQ),0)</f>
        <v>0</v>
      </c>
      <c r="AR31" s="154">
        <f>IF(AR3&lt;=HOLD_PERIOD,SUMIF(Leases!$B:$B,"TI",Leases!AR:AR),0)</f>
        <v>0</v>
      </c>
      <c r="AS31" s="154">
        <f>IF(AS3&lt;=HOLD_PERIOD,SUMIF(Leases!$B:$B,"TI",Leases!AS:AS),0)</f>
        <v>0</v>
      </c>
      <c r="AT31" s="154">
        <f>IF(AT3&lt;=HOLD_PERIOD,SUMIF(Leases!$B:$B,"TI",Leases!AT:AT),0)</f>
        <v>0</v>
      </c>
      <c r="AU31" s="154">
        <f>IF(AU3&lt;=HOLD_PERIOD,SUMIF(Leases!$B:$B,"TI",Leases!AU:AU),0)</f>
        <v>0</v>
      </c>
      <c r="AV31" s="154">
        <f>IF(AV3&lt;=HOLD_PERIOD,SUMIF(Leases!$B:$B,"TI",Leases!AV:AV),0)</f>
        <v>0</v>
      </c>
      <c r="AW31" s="154">
        <f>IF(AW3&lt;=HOLD_PERIOD,SUMIF(Leases!$B:$B,"TI",Leases!AW:AW),0)</f>
        <v>0</v>
      </c>
      <c r="AX31" s="154">
        <f>IF(AX3&lt;=HOLD_PERIOD,SUMIF(Leases!$B:$B,"TI",Leases!AX:AX),0)</f>
        <v>0</v>
      </c>
      <c r="AY31" s="154">
        <f>IF(AY3&lt;=HOLD_PERIOD,SUMIF(Leases!$B:$B,"TI",Leases!AY:AY),0)</f>
        <v>0</v>
      </c>
      <c r="AZ31" s="154">
        <f>IF(AZ3&lt;=HOLD_PERIOD,SUMIF(Leases!$B:$B,"TI",Leases!AZ:AZ),0)</f>
        <v>0</v>
      </c>
      <c r="BA31" s="154">
        <f>IF(BA3&lt;=HOLD_PERIOD,SUMIF(Leases!$B:$B,"TI",Leases!BA:BA),0)</f>
        <v>0</v>
      </c>
      <c r="BB31" s="154">
        <f>IF(BB3&lt;=HOLD_PERIOD,SUMIF(Leases!$B:$B,"TI",Leases!BB:BB),0)</f>
        <v>0</v>
      </c>
      <c r="BC31" s="154">
        <f>IF(BC3&lt;=HOLD_PERIOD,SUMIF(Leases!$B:$B,"TI",Leases!BC:BC),0)</f>
        <v>0</v>
      </c>
      <c r="BD31" s="154">
        <f>IF(BD3&lt;=HOLD_PERIOD,SUMIF(Leases!$B:$B,"TI",Leases!BD:BD),0)</f>
        <v>0</v>
      </c>
      <c r="BE31" s="154">
        <f>IF(BE3&lt;=HOLD_PERIOD,SUMIF(Leases!$B:$B,"TI",Leases!BE:BE),0)</f>
        <v>0</v>
      </c>
      <c r="BF31" s="154">
        <f>IF(BF3&lt;=HOLD_PERIOD,SUMIF(Leases!$B:$B,"TI",Leases!BF:BF),0)</f>
        <v>0</v>
      </c>
      <c r="BG31" s="154">
        <f>IF(BG3&lt;=HOLD_PERIOD,SUMIF(Leases!$B:$B,"TI",Leases!BG:BG),0)</f>
        <v>0</v>
      </c>
      <c r="BH31" s="154">
        <f>IF(BH3&lt;=HOLD_PERIOD,SUMIF(Leases!$B:$B,"TI",Leases!BH:BH),0)</f>
        <v>0</v>
      </c>
      <c r="BI31" s="154">
        <f>IF(BI3&lt;=HOLD_PERIOD,SUMIF(Leases!$B:$B,"TI",Leases!BI:BI),0)</f>
        <v>0</v>
      </c>
      <c r="BJ31" s="154">
        <f>IF(BJ3&lt;=HOLD_PERIOD,SUMIF(Leases!$B:$B,"TI",Leases!BJ:BJ),0)</f>
        <v>0</v>
      </c>
      <c r="BK31" s="154">
        <f>IF(BK3&lt;=HOLD_PERIOD,SUMIF(Leases!$B:$B,"TI",Leases!BK:BK),0)</f>
        <v>0</v>
      </c>
      <c r="BL31" s="154">
        <f>IF(BL3&lt;=HOLD_PERIOD,SUMIF(Leases!$B:$B,"TI",Leases!BL:BL),0)</f>
        <v>0</v>
      </c>
      <c r="BM31" s="154">
        <f>IF(BM3&lt;=HOLD_PERIOD,SUMIF(Leases!$B:$B,"TI",Leases!BM:BM),0)</f>
        <v>0</v>
      </c>
      <c r="BN31" s="154">
        <f>IF(BN3&lt;=HOLD_PERIOD,SUMIF(Leases!$B:$B,"TI",Leases!BN:BN),0)</f>
        <v>0</v>
      </c>
      <c r="BO31" s="154">
        <f>IF(BO3&lt;=HOLD_PERIOD,SUMIF(Leases!$B:$B,"TI",Leases!BO:BO),0)</f>
        <v>0</v>
      </c>
      <c r="BP31" s="154">
        <f>IF(BP3&lt;=HOLD_PERIOD,SUMIF(Leases!$B:$B,"TI",Leases!BP:BP),0)</f>
        <v>0</v>
      </c>
      <c r="BQ31" s="154">
        <f>IF(BQ3&lt;=HOLD_PERIOD,SUMIF(Leases!$B:$B,"TI",Leases!BQ:BQ),0)</f>
        <v>0</v>
      </c>
      <c r="BR31" s="154">
        <f>IF(BR3&lt;=HOLD_PERIOD,SUMIF(Leases!$B:$B,"TI",Leases!BR:BR),0)</f>
        <v>0</v>
      </c>
      <c r="BS31" s="154">
        <f>IF(BS3&lt;=HOLD_PERIOD,SUMIF(Leases!$B:$B,"TI",Leases!BS:BS),0)</f>
        <v>0</v>
      </c>
      <c r="BT31" s="154">
        <f>IF(BT3&lt;=HOLD_PERIOD,SUMIF(Leases!$B:$B,"TI",Leases!BT:BT),0)</f>
        <v>0</v>
      </c>
      <c r="BU31" s="154">
        <f>IF(BU3&lt;=HOLD_PERIOD,SUMIF(Leases!$B:$B,"TI",Leases!BU:BU),0)</f>
        <v>0</v>
      </c>
      <c r="BV31" s="154">
        <f>IF(BV3&lt;=HOLD_PERIOD,SUMIF(Leases!$B:$B,"TI",Leases!BV:BV),0)</f>
        <v>0</v>
      </c>
      <c r="BW31" s="154">
        <f>IF(BW3&lt;=HOLD_PERIOD,SUMIF(Leases!$B:$B,"TI",Leases!BW:BW),0)</f>
        <v>0</v>
      </c>
      <c r="BX31" s="154">
        <f>IF(BX3&lt;=HOLD_PERIOD,SUMIF(Leases!$B:$B,"TI",Leases!BX:BX),0)</f>
        <v>0</v>
      </c>
      <c r="BY31" s="154">
        <f>IF(BY3&lt;=HOLD_PERIOD,SUMIF(Leases!$B:$B,"TI",Leases!BY:BY),0)</f>
        <v>0</v>
      </c>
      <c r="BZ31" s="154">
        <f>IF(BZ3&lt;=HOLD_PERIOD,SUMIF(Leases!$B:$B,"TI",Leases!BZ:BZ),0)</f>
        <v>0</v>
      </c>
      <c r="CA31" s="154">
        <f>IF(CA3&lt;=HOLD_PERIOD,SUMIF(Leases!$B:$B,"TI",Leases!CA:CA),0)</f>
        <v>0</v>
      </c>
      <c r="CB31" s="154">
        <f>IF(CB3&lt;=HOLD_PERIOD,SUMIF(Leases!$B:$B,"TI",Leases!CB:CB),0)</f>
        <v>0</v>
      </c>
      <c r="CC31" s="154">
        <f>IF(CC3&lt;=HOLD_PERIOD,SUMIF(Leases!$B:$B,"TI",Leases!CC:CC),0)</f>
        <v>0</v>
      </c>
      <c r="CD31" s="154">
        <f>IF(CD3&lt;=HOLD_PERIOD,SUMIF(Leases!$B:$B,"TI",Leases!CD:CD),0)</f>
        <v>0</v>
      </c>
      <c r="CE31" s="154">
        <f>IF(CE3&lt;=HOLD_PERIOD,SUMIF(Leases!$B:$B,"TI",Leases!CE:CE),0)</f>
        <v>0</v>
      </c>
      <c r="CF31" s="154">
        <f>IF(CF3&lt;=HOLD_PERIOD,SUMIF(Leases!$B:$B,"TI",Leases!CF:CF),0)</f>
        <v>0</v>
      </c>
      <c r="CG31" s="154">
        <f>IF(CG3&lt;=HOLD_PERIOD,SUMIF(Leases!$B:$B,"TI",Leases!CG:CG),0)</f>
        <v>0</v>
      </c>
      <c r="CH31" s="154">
        <f>IF(CH3&lt;=HOLD_PERIOD,SUMIF(Leases!$B:$B,"TI",Leases!CH:CH),0)</f>
        <v>0</v>
      </c>
      <c r="CI31" s="154">
        <f>IF(CI3&lt;=HOLD_PERIOD,SUMIF(Leases!$B:$B,"TI",Leases!CI:CI),0)</f>
        <v>0</v>
      </c>
      <c r="CJ31" s="154">
        <f>IF(CJ3&lt;=HOLD_PERIOD,SUMIF(Leases!$B:$B,"TI",Leases!CJ:CJ),0)</f>
        <v>0</v>
      </c>
      <c r="CK31" s="154">
        <f>IF(CK3&lt;=HOLD_PERIOD,SUMIF(Leases!$B:$B,"TI",Leases!CK:CK),0)</f>
        <v>0</v>
      </c>
      <c r="CL31" s="154">
        <f>IF(CL3&lt;=HOLD_PERIOD,SUMIF(Leases!$B:$B,"TI",Leases!CL:CL),0)</f>
        <v>0</v>
      </c>
      <c r="CM31" s="154">
        <f>IF(CM3&lt;=HOLD_PERIOD,SUMIF(Leases!$B:$B,"TI",Leases!CM:CM),0)</f>
        <v>0</v>
      </c>
      <c r="CN31" s="154">
        <f>IF(CN3&lt;=HOLD_PERIOD,SUMIF(Leases!$B:$B,"TI",Leases!CN:CN),0)</f>
        <v>0</v>
      </c>
      <c r="CO31" s="154">
        <f>IF(CO3&lt;=HOLD_PERIOD,SUMIF(Leases!$B:$B,"TI",Leases!CO:CO),0)</f>
        <v>0</v>
      </c>
      <c r="CP31" s="154">
        <f>IF(CP3&lt;=HOLD_PERIOD,SUMIF(Leases!$B:$B,"TI",Leases!CP:CP),0)</f>
        <v>0</v>
      </c>
      <c r="CQ31" s="154">
        <f>IF(CQ3&lt;=HOLD_PERIOD,SUMIF(Leases!$B:$B,"TI",Leases!CQ:CQ),0)</f>
        <v>0</v>
      </c>
      <c r="CR31" s="154">
        <f>IF(CR3&lt;=HOLD_PERIOD,SUMIF(Leases!$B:$B,"TI",Leases!CR:CR),0)</f>
        <v>0</v>
      </c>
      <c r="CS31" s="154">
        <f>IF(CS3&lt;=HOLD_PERIOD,SUMIF(Leases!$B:$B,"TI",Leases!CS:CS),0)</f>
        <v>0</v>
      </c>
      <c r="CT31" s="154">
        <f>IF(CT3&lt;=HOLD_PERIOD,SUMIF(Leases!$B:$B,"TI",Leases!CT:CT),0)</f>
        <v>0</v>
      </c>
      <c r="CU31" s="154">
        <f>IF(CU3&lt;=HOLD_PERIOD,SUMIF(Leases!$B:$B,"TI",Leases!CU:CU),0)</f>
        <v>0</v>
      </c>
      <c r="CV31" s="154">
        <f>IF(CV3&lt;=HOLD_PERIOD,SUMIF(Leases!$B:$B,"TI",Leases!CV:CV),0)</f>
        <v>0</v>
      </c>
      <c r="CW31" s="154">
        <f>IF(CW3&lt;=HOLD_PERIOD,SUMIF(Leases!$B:$B,"TI",Leases!CW:CW),0)</f>
        <v>0</v>
      </c>
      <c r="CX31" s="154">
        <f>IF(CX3&lt;=HOLD_PERIOD,SUMIF(Leases!$B:$B,"TI",Leases!CX:CX),0)</f>
        <v>0</v>
      </c>
      <c r="CY31" s="154">
        <f>IF(CY3&lt;=HOLD_PERIOD,SUMIF(Leases!$B:$B,"TI",Leases!CY:CY),0)</f>
        <v>0</v>
      </c>
      <c r="CZ31" s="154">
        <f>IF(CZ3&lt;=HOLD_PERIOD,SUMIF(Leases!$B:$B,"TI",Leases!CZ:CZ),0)</f>
        <v>0</v>
      </c>
      <c r="DA31" s="154">
        <f>IF(DA3&lt;=HOLD_PERIOD,SUMIF(Leases!$B:$B,"TI",Leases!DA:DA),0)</f>
        <v>0</v>
      </c>
      <c r="DB31" s="154">
        <f>IF(DB3&lt;=HOLD_PERIOD,SUMIF(Leases!$B:$B,"TI",Leases!DB:DB),0)</f>
        <v>0</v>
      </c>
      <c r="DC31" s="154">
        <f>IF(DC3&lt;=HOLD_PERIOD,SUMIF(Leases!$B:$B,"TI",Leases!DC:DC),0)</f>
        <v>0</v>
      </c>
      <c r="DD31" s="154">
        <f>IF(DD3&lt;=HOLD_PERIOD,SUMIF(Leases!$B:$B,"TI",Leases!DD:DD),0)</f>
        <v>0</v>
      </c>
      <c r="DE31" s="154">
        <f>IF(DE3&lt;=HOLD_PERIOD,SUMIF(Leases!$B:$B,"TI",Leases!DE:DE),0)</f>
        <v>0</v>
      </c>
      <c r="DF31" s="154">
        <f>IF(DF3&lt;=HOLD_PERIOD,SUMIF(Leases!$B:$B,"TI",Leases!DF:DF),0)</f>
        <v>0</v>
      </c>
      <c r="DG31" s="154">
        <f>IF(DG3&lt;=HOLD_PERIOD,SUMIF(Leases!$B:$B,"TI",Leases!DG:DG),0)</f>
        <v>0</v>
      </c>
      <c r="DH31" s="154">
        <f>IF(DH3&lt;=HOLD_PERIOD,SUMIF(Leases!$B:$B,"TI",Leases!DH:DH),0)</f>
        <v>0</v>
      </c>
      <c r="DI31" s="154">
        <f>IF(DI3&lt;=HOLD_PERIOD,SUMIF(Leases!$B:$B,"TI",Leases!DI:DI),0)</f>
        <v>0</v>
      </c>
      <c r="DJ31" s="154">
        <f>IF(DJ3&lt;=HOLD_PERIOD,SUMIF(Leases!$B:$B,"TI",Leases!DJ:DJ),0)</f>
        <v>0</v>
      </c>
      <c r="DK31" s="154">
        <f>IF(DK3&lt;=HOLD_PERIOD,SUMIF(Leases!$B:$B,"TI",Leases!DK:DK),0)</f>
        <v>0</v>
      </c>
      <c r="DL31" s="154">
        <f>IF(DL3&lt;=HOLD_PERIOD,SUMIF(Leases!$B:$B,"TI",Leases!DL:DL),0)</f>
        <v>0</v>
      </c>
      <c r="DM31" s="154">
        <f>IF(DM3&lt;=HOLD_PERIOD,SUMIF(Leases!$B:$B,"TI",Leases!DM:DM),0)</f>
        <v>0</v>
      </c>
      <c r="DN31" s="154">
        <f>IF(DN3&lt;=HOLD_PERIOD,SUMIF(Leases!$B:$B,"TI",Leases!DN:DN),0)</f>
        <v>0</v>
      </c>
      <c r="DO31" s="154">
        <f>IF(DO3&lt;=HOLD_PERIOD,SUMIF(Leases!$B:$B,"TI",Leases!DO:DO),0)</f>
        <v>0</v>
      </c>
      <c r="DP31" s="154">
        <f>IF(DP3&lt;=HOLD_PERIOD,SUMIF(Leases!$B:$B,"TI",Leases!DP:DP),0)</f>
        <v>0</v>
      </c>
      <c r="DQ31" s="154">
        <f>IF(DQ3&lt;=HOLD_PERIOD,SUMIF(Leases!$B:$B,"TI",Leases!DQ:DQ),0)</f>
        <v>0</v>
      </c>
      <c r="DR31" s="154">
        <f>IF(DR3&lt;=HOLD_PERIOD,SUMIF(Leases!$B:$B,"TI",Leases!DR:DR),0)</f>
        <v>0</v>
      </c>
      <c r="DS31" s="154">
        <f>IF(DS3&lt;=HOLD_PERIOD,SUMIF(Leases!$B:$B,"TI",Leases!DS:DS),0)</f>
        <v>0</v>
      </c>
      <c r="DT31" s="154">
        <f>IF(DT3&lt;=HOLD_PERIOD,SUMIF(Leases!$B:$B,"TI",Leases!DT:DT),0)</f>
        <v>0</v>
      </c>
      <c r="DU31" s="154">
        <f>IF(DU3&lt;=HOLD_PERIOD,SUMIF(Leases!$B:$B,"TI",Leases!DU:DU),0)</f>
        <v>0</v>
      </c>
      <c r="DV31" s="154">
        <f>IF(DV3&lt;=HOLD_PERIOD,SUMIF(Leases!$B:$B,"TI",Leases!DV:DV),0)</f>
        <v>0</v>
      </c>
      <c r="DW31" s="154">
        <f>IF(DW3&lt;=HOLD_PERIOD,SUMIF(Leases!$B:$B,"TI",Leases!DW:DW),0)</f>
        <v>0</v>
      </c>
      <c r="DX31" s="154">
        <f>IF(DX3&lt;=HOLD_PERIOD,SUMIF(Leases!$B:$B,"TI",Leases!DX:DX),0)</f>
        <v>0</v>
      </c>
      <c r="DY31" s="154">
        <f>IF(DY3&lt;=HOLD_PERIOD,SUMIF(Leases!$B:$B,"TI",Leases!DY:DY),0)</f>
        <v>0</v>
      </c>
      <c r="DZ31" s="154">
        <f>IF(DZ3&lt;=HOLD_PERIOD,SUMIF(Leases!$B:$B,"TI",Leases!DZ:DZ),0)</f>
        <v>0</v>
      </c>
      <c r="EA31" s="154">
        <f>IF(EA3&lt;=HOLD_PERIOD,SUMIF(Leases!$B:$B,"TI",Leases!EA:EA),0)</f>
        <v>0</v>
      </c>
      <c r="EB31" s="154">
        <f>IF(EB3&lt;=HOLD_PERIOD,SUMIF(Leases!$B:$B,"TI",Leases!EB:EB),0)</f>
        <v>0</v>
      </c>
      <c r="EC31" s="154">
        <f>IF(EC3&lt;=HOLD_PERIOD,SUMIF(Leases!$B:$B,"TI",Leases!EC:EC),0)</f>
        <v>0</v>
      </c>
      <c r="ED31" s="154">
        <f>IF(ED3&lt;=HOLD_PERIOD,SUMIF(Leases!$B:$B,"TI",Leases!ED:ED),0)</f>
        <v>0</v>
      </c>
      <c r="EE31" s="157">
        <f>IF(EE3&lt;=HOLD_PERIOD,SUMIF(Leases!$B:$B,"TI",Leases!EE:EE),0)</f>
        <v>0</v>
      </c>
    </row>
    <row r="32" spans="1:135" x14ac:dyDescent="0.25">
      <c r="A32" s="154">
        <f>SUMIF($C$3:$EE$3,"&lt;="&amp;HOLD_PERIOD,C32:EE32)</f>
        <v>-95189.772888476597</v>
      </c>
      <c r="B32" s="29" t="s">
        <v>199</v>
      </c>
      <c r="C32" s="154"/>
      <c r="D32" s="154">
        <f>IF(D3&lt;=HOLD_PERIOD,SUMIF(Leases!$B:$B,"LC",Leases!D:D),0)</f>
        <v>0</v>
      </c>
      <c r="E32" s="154">
        <f>IF(E3&lt;=HOLD_PERIOD,SUMIF(Leases!$B:$B,"LC",Leases!E:E),0)</f>
        <v>0</v>
      </c>
      <c r="F32" s="154">
        <f>IF(F3&lt;=HOLD_PERIOD,SUMIF(Leases!$B:$B,"LC",Leases!F:F),0)</f>
        <v>0</v>
      </c>
      <c r="G32" s="154">
        <f>IF(G3&lt;=HOLD_PERIOD,SUMIF(Leases!$B:$B,"LC",Leases!G:G),0)</f>
        <v>0</v>
      </c>
      <c r="H32" s="154">
        <f>IF(H3&lt;=HOLD_PERIOD,SUMIF(Leases!$B:$B,"LC",Leases!H:H),0)</f>
        <v>-78227.173635064013</v>
      </c>
      <c r="I32" s="154">
        <f>IF(I3&lt;=HOLD_PERIOD,SUMIF(Leases!$B:$B,"LC",Leases!I:I),0)</f>
        <v>0</v>
      </c>
      <c r="J32" s="154">
        <f>IF(J3&lt;=HOLD_PERIOD,SUMIF(Leases!$B:$B,"LC",Leases!J:J),0)</f>
        <v>0</v>
      </c>
      <c r="K32" s="154">
        <f>IF(K3&lt;=HOLD_PERIOD,SUMIF(Leases!$B:$B,"LC",Leases!K:K),0)</f>
        <v>0</v>
      </c>
      <c r="L32" s="154">
        <f>IF(L3&lt;=HOLD_PERIOD,SUMIF(Leases!$B:$B,"LC",Leases!L:L),0)</f>
        <v>0</v>
      </c>
      <c r="M32" s="154">
        <f>IF(M3&lt;=HOLD_PERIOD,SUMIF(Leases!$B:$B,"LC",Leases!M:M),0)</f>
        <v>0</v>
      </c>
      <c r="N32" s="154">
        <f>IF(N3&lt;=HOLD_PERIOD,SUMIF(Leases!$B:$B,"LC",Leases!N:N),0)</f>
        <v>0</v>
      </c>
      <c r="O32" s="154">
        <f>IF(O3&lt;=HOLD_PERIOD,SUMIF(Leases!$B:$B,"LC",Leases!O:O),0)</f>
        <v>0</v>
      </c>
      <c r="P32" s="154">
        <f>IF(P3&lt;=HOLD_PERIOD,SUMIF(Leases!$B:$B,"LC",Leases!P:P),0)</f>
        <v>0</v>
      </c>
      <c r="Q32" s="154">
        <f>IF(Q3&lt;=HOLD_PERIOD,SUMIF(Leases!$B:$B,"LC",Leases!Q:Q),0)</f>
        <v>0</v>
      </c>
      <c r="R32" s="154">
        <f>IF(R3&lt;=HOLD_PERIOD,SUMIF(Leases!$B:$B,"LC",Leases!R:R),0)</f>
        <v>0</v>
      </c>
      <c r="S32" s="154">
        <f>IF(S3&lt;=HOLD_PERIOD,SUMIF(Leases!$B:$B,"LC",Leases!S:S),0)</f>
        <v>0</v>
      </c>
      <c r="T32" s="154">
        <f>IF(T3&lt;=HOLD_PERIOD,SUMIF(Leases!$B:$B,"LC",Leases!T:T),0)</f>
        <v>0</v>
      </c>
      <c r="U32" s="154">
        <f>IF(U3&lt;=HOLD_PERIOD,SUMIF(Leases!$B:$B,"LC",Leases!U:U),0)</f>
        <v>0</v>
      </c>
      <c r="V32" s="154">
        <f>IF(V3&lt;=HOLD_PERIOD,SUMIF(Leases!$B:$B,"LC",Leases!V:V),0)</f>
        <v>0</v>
      </c>
      <c r="W32" s="154">
        <f>IF(W3&lt;=HOLD_PERIOD,SUMIF(Leases!$B:$B,"LC",Leases!W:W),0)</f>
        <v>0</v>
      </c>
      <c r="X32" s="154">
        <f>IF(X3&lt;=HOLD_PERIOD,SUMIF(Leases!$B:$B,"LC",Leases!X:X),0)</f>
        <v>0</v>
      </c>
      <c r="Y32" s="154">
        <f>IF(Y3&lt;=HOLD_PERIOD,SUMIF(Leases!$B:$B,"LC",Leases!Y:Y),0)</f>
        <v>0</v>
      </c>
      <c r="Z32" s="154">
        <f>IF(Z3&lt;=HOLD_PERIOD,SUMIF(Leases!$B:$B,"LC",Leases!Z:Z),0)</f>
        <v>0</v>
      </c>
      <c r="AA32" s="154">
        <f>IF(AA3&lt;=HOLD_PERIOD,SUMIF(Leases!$B:$B,"LC",Leases!AA:AA),0)</f>
        <v>0</v>
      </c>
      <c r="AB32" s="154">
        <f>IF(AB3&lt;=HOLD_PERIOD,SUMIF(Leases!$B:$B,"LC",Leases!AB:AB),0)</f>
        <v>0</v>
      </c>
      <c r="AC32" s="154">
        <f>IF(AC3&lt;=HOLD_PERIOD,SUMIF(Leases!$B:$B,"LC",Leases!AC:AC),0)</f>
        <v>0</v>
      </c>
      <c r="AD32" s="154">
        <f>IF(AD3&lt;=HOLD_PERIOD,SUMIF(Leases!$B:$B,"LC",Leases!AD:AD),0)</f>
        <v>0</v>
      </c>
      <c r="AE32" s="154">
        <f>IF(AE3&lt;=HOLD_PERIOD,SUMIF(Leases!$B:$B,"LC",Leases!AE:AE),0)</f>
        <v>0</v>
      </c>
      <c r="AF32" s="154">
        <f>IF(AF3&lt;=HOLD_PERIOD,SUMIF(Leases!$B:$B,"LC",Leases!AF:AF),0)</f>
        <v>0</v>
      </c>
      <c r="AG32" s="154">
        <f>IF(AG3&lt;=HOLD_PERIOD,SUMIF(Leases!$B:$B,"LC",Leases!AG:AG),0)</f>
        <v>0</v>
      </c>
      <c r="AH32" s="154">
        <f>IF(AH3&lt;=HOLD_PERIOD,SUMIF(Leases!$B:$B,"LC",Leases!AH:AH),0)</f>
        <v>0</v>
      </c>
      <c r="AI32" s="154">
        <f>IF(AI3&lt;=HOLD_PERIOD,SUMIF(Leases!$B:$B,"LC",Leases!AI:AI),0)</f>
        <v>0</v>
      </c>
      <c r="AJ32" s="154">
        <f>IF(AJ3&lt;=HOLD_PERIOD,SUMIF(Leases!$B:$B,"LC",Leases!AJ:AJ),0)</f>
        <v>0</v>
      </c>
      <c r="AK32" s="154">
        <f>IF(AK3&lt;=HOLD_PERIOD,SUMIF(Leases!$B:$B,"LC",Leases!AK:AK),0)</f>
        <v>0</v>
      </c>
      <c r="AL32" s="154">
        <f>IF(AL3&lt;=HOLD_PERIOD,SUMIF(Leases!$B:$B,"LC",Leases!AL:AL),0)</f>
        <v>-16962.599253412583</v>
      </c>
      <c r="AM32" s="154">
        <f>IF(AM3&lt;=HOLD_PERIOD,SUMIF(Leases!$B:$B,"LC",Leases!AM:AM),0)</f>
        <v>0</v>
      </c>
      <c r="AN32" s="154">
        <f>IF(AN3&lt;=HOLD_PERIOD,SUMIF(Leases!$B:$B,"LC",Leases!AN:AN),0)</f>
        <v>0</v>
      </c>
      <c r="AO32" s="154">
        <f>IF(AO3&lt;=HOLD_PERIOD,SUMIF(Leases!$B:$B,"LC",Leases!AO:AO),0)</f>
        <v>0</v>
      </c>
      <c r="AP32" s="154">
        <f>IF(AP3&lt;=HOLD_PERIOD,SUMIF(Leases!$B:$B,"LC",Leases!AP:AP),0)</f>
        <v>0</v>
      </c>
      <c r="AQ32" s="154">
        <f>IF(AQ3&lt;=HOLD_PERIOD,SUMIF(Leases!$B:$B,"LC",Leases!AQ:AQ),0)</f>
        <v>0</v>
      </c>
      <c r="AR32" s="154">
        <f>IF(AR3&lt;=HOLD_PERIOD,SUMIF(Leases!$B:$B,"LC",Leases!AR:AR),0)</f>
        <v>0</v>
      </c>
      <c r="AS32" s="154">
        <f>IF(AS3&lt;=HOLD_PERIOD,SUMIF(Leases!$B:$B,"LC",Leases!AS:AS),0)</f>
        <v>0</v>
      </c>
      <c r="AT32" s="154">
        <f>IF(AT3&lt;=HOLD_PERIOD,SUMIF(Leases!$B:$B,"LC",Leases!AT:AT),0)</f>
        <v>0</v>
      </c>
      <c r="AU32" s="154">
        <f>IF(AU3&lt;=HOLD_PERIOD,SUMIF(Leases!$B:$B,"LC",Leases!AU:AU),0)</f>
        <v>0</v>
      </c>
      <c r="AV32" s="154">
        <f>IF(AV3&lt;=HOLD_PERIOD,SUMIF(Leases!$B:$B,"LC",Leases!AV:AV),0)</f>
        <v>0</v>
      </c>
      <c r="AW32" s="154">
        <f>IF(AW3&lt;=HOLD_PERIOD,SUMIF(Leases!$B:$B,"LC",Leases!AW:AW),0)</f>
        <v>0</v>
      </c>
      <c r="AX32" s="154">
        <f>IF(AX3&lt;=HOLD_PERIOD,SUMIF(Leases!$B:$B,"LC",Leases!AX:AX),0)</f>
        <v>0</v>
      </c>
      <c r="AY32" s="154">
        <f>IF(AY3&lt;=HOLD_PERIOD,SUMIF(Leases!$B:$B,"LC",Leases!AY:AY),0)</f>
        <v>0</v>
      </c>
      <c r="AZ32" s="154">
        <f>IF(AZ3&lt;=HOLD_PERIOD,SUMIF(Leases!$B:$B,"LC",Leases!AZ:AZ),0)</f>
        <v>0</v>
      </c>
      <c r="BA32" s="154">
        <f>IF(BA3&lt;=HOLD_PERIOD,SUMIF(Leases!$B:$B,"LC",Leases!BA:BA),0)</f>
        <v>0</v>
      </c>
      <c r="BB32" s="154">
        <f>IF(BB3&lt;=HOLD_PERIOD,SUMIF(Leases!$B:$B,"LC",Leases!BB:BB),0)</f>
        <v>0</v>
      </c>
      <c r="BC32" s="154">
        <f>IF(BC3&lt;=HOLD_PERIOD,SUMIF(Leases!$B:$B,"LC",Leases!BC:BC),0)</f>
        <v>0</v>
      </c>
      <c r="BD32" s="154">
        <f>IF(BD3&lt;=HOLD_PERIOD,SUMIF(Leases!$B:$B,"LC",Leases!BD:BD),0)</f>
        <v>0</v>
      </c>
      <c r="BE32" s="154">
        <f>IF(BE3&lt;=HOLD_PERIOD,SUMIF(Leases!$B:$B,"LC",Leases!BE:BE),0)</f>
        <v>0</v>
      </c>
      <c r="BF32" s="154">
        <f>IF(BF3&lt;=HOLD_PERIOD,SUMIF(Leases!$B:$B,"LC",Leases!BF:BF),0)</f>
        <v>0</v>
      </c>
      <c r="BG32" s="154">
        <f>IF(BG3&lt;=HOLD_PERIOD,SUMIF(Leases!$B:$B,"LC",Leases!BG:BG),0)</f>
        <v>0</v>
      </c>
      <c r="BH32" s="154">
        <f>IF(BH3&lt;=HOLD_PERIOD,SUMIF(Leases!$B:$B,"LC",Leases!BH:BH),0)</f>
        <v>0</v>
      </c>
      <c r="BI32" s="154">
        <f>IF(BI3&lt;=HOLD_PERIOD,SUMIF(Leases!$B:$B,"LC",Leases!BI:BI),0)</f>
        <v>0</v>
      </c>
      <c r="BJ32" s="154">
        <f>IF(BJ3&lt;=HOLD_PERIOD,SUMIF(Leases!$B:$B,"LC",Leases!BJ:BJ),0)</f>
        <v>0</v>
      </c>
      <c r="BK32" s="154">
        <f>IF(BK3&lt;=HOLD_PERIOD,SUMIF(Leases!$B:$B,"LC",Leases!BK:BK),0)</f>
        <v>0</v>
      </c>
      <c r="BL32" s="154">
        <f>IF(BL3&lt;=HOLD_PERIOD,SUMIF(Leases!$B:$B,"LC",Leases!BL:BL),0)</f>
        <v>0</v>
      </c>
      <c r="BM32" s="154">
        <f>IF(BM3&lt;=HOLD_PERIOD,SUMIF(Leases!$B:$B,"LC",Leases!BM:BM),0)</f>
        <v>0</v>
      </c>
      <c r="BN32" s="154">
        <f>IF(BN3&lt;=HOLD_PERIOD,SUMIF(Leases!$B:$B,"LC",Leases!BN:BN),0)</f>
        <v>0</v>
      </c>
      <c r="BO32" s="154">
        <f>IF(BO3&lt;=HOLD_PERIOD,SUMIF(Leases!$B:$B,"LC",Leases!BO:BO),0)</f>
        <v>0</v>
      </c>
      <c r="BP32" s="154">
        <f>IF(BP3&lt;=HOLD_PERIOD,SUMIF(Leases!$B:$B,"LC",Leases!BP:BP),0)</f>
        <v>0</v>
      </c>
      <c r="BQ32" s="154">
        <f>IF(BQ3&lt;=HOLD_PERIOD,SUMIF(Leases!$B:$B,"LC",Leases!BQ:BQ),0)</f>
        <v>0</v>
      </c>
      <c r="BR32" s="154">
        <f>IF(BR3&lt;=HOLD_PERIOD,SUMIF(Leases!$B:$B,"LC",Leases!BR:BR),0)</f>
        <v>0</v>
      </c>
      <c r="BS32" s="154">
        <f>IF(BS3&lt;=HOLD_PERIOD,SUMIF(Leases!$B:$B,"LC",Leases!BS:BS),0)</f>
        <v>0</v>
      </c>
      <c r="BT32" s="154">
        <f>IF(BT3&lt;=HOLD_PERIOD,SUMIF(Leases!$B:$B,"LC",Leases!BT:BT),0)</f>
        <v>0</v>
      </c>
      <c r="BU32" s="154">
        <f>IF(BU3&lt;=HOLD_PERIOD,SUMIF(Leases!$B:$B,"LC",Leases!BU:BU),0)</f>
        <v>0</v>
      </c>
      <c r="BV32" s="154">
        <f>IF(BV3&lt;=HOLD_PERIOD,SUMIF(Leases!$B:$B,"LC",Leases!BV:BV),0)</f>
        <v>0</v>
      </c>
      <c r="BW32" s="154">
        <f>IF(BW3&lt;=HOLD_PERIOD,SUMIF(Leases!$B:$B,"LC",Leases!BW:BW),0)</f>
        <v>0</v>
      </c>
      <c r="BX32" s="154">
        <f>IF(BX3&lt;=HOLD_PERIOD,SUMIF(Leases!$B:$B,"LC",Leases!BX:BX),0)</f>
        <v>0</v>
      </c>
      <c r="BY32" s="154">
        <f>IF(BY3&lt;=HOLD_PERIOD,SUMIF(Leases!$B:$B,"LC",Leases!BY:BY),0)</f>
        <v>0</v>
      </c>
      <c r="BZ32" s="154">
        <f>IF(BZ3&lt;=HOLD_PERIOD,SUMIF(Leases!$B:$B,"LC",Leases!BZ:BZ),0)</f>
        <v>0</v>
      </c>
      <c r="CA32" s="154">
        <f>IF(CA3&lt;=HOLD_PERIOD,SUMIF(Leases!$B:$B,"LC",Leases!CA:CA),0)</f>
        <v>0</v>
      </c>
      <c r="CB32" s="154">
        <f>IF(CB3&lt;=HOLD_PERIOD,SUMIF(Leases!$B:$B,"LC",Leases!CB:CB),0)</f>
        <v>0</v>
      </c>
      <c r="CC32" s="154">
        <f>IF(CC3&lt;=HOLD_PERIOD,SUMIF(Leases!$B:$B,"LC",Leases!CC:CC),0)</f>
        <v>0</v>
      </c>
      <c r="CD32" s="154">
        <f>IF(CD3&lt;=HOLD_PERIOD,SUMIF(Leases!$B:$B,"LC",Leases!CD:CD),0)</f>
        <v>0</v>
      </c>
      <c r="CE32" s="154">
        <f>IF(CE3&lt;=HOLD_PERIOD,SUMIF(Leases!$B:$B,"LC",Leases!CE:CE),0)</f>
        <v>0</v>
      </c>
      <c r="CF32" s="154">
        <f>IF(CF3&lt;=HOLD_PERIOD,SUMIF(Leases!$B:$B,"LC",Leases!CF:CF),0)</f>
        <v>0</v>
      </c>
      <c r="CG32" s="154">
        <f>IF(CG3&lt;=HOLD_PERIOD,SUMIF(Leases!$B:$B,"LC",Leases!CG:CG),0)</f>
        <v>0</v>
      </c>
      <c r="CH32" s="154">
        <f>IF(CH3&lt;=HOLD_PERIOD,SUMIF(Leases!$B:$B,"LC",Leases!CH:CH),0)</f>
        <v>0</v>
      </c>
      <c r="CI32" s="154">
        <f>IF(CI3&lt;=HOLD_PERIOD,SUMIF(Leases!$B:$B,"LC",Leases!CI:CI),0)</f>
        <v>0</v>
      </c>
      <c r="CJ32" s="154">
        <f>IF(CJ3&lt;=HOLD_PERIOD,SUMIF(Leases!$B:$B,"LC",Leases!CJ:CJ),0)</f>
        <v>0</v>
      </c>
      <c r="CK32" s="154">
        <f>IF(CK3&lt;=HOLD_PERIOD,SUMIF(Leases!$B:$B,"LC",Leases!CK:CK),0)</f>
        <v>0</v>
      </c>
      <c r="CL32" s="154">
        <f>IF(CL3&lt;=HOLD_PERIOD,SUMIF(Leases!$B:$B,"LC",Leases!CL:CL),0)</f>
        <v>0</v>
      </c>
      <c r="CM32" s="154">
        <f>IF(CM3&lt;=HOLD_PERIOD,SUMIF(Leases!$B:$B,"LC",Leases!CM:CM),0)</f>
        <v>0</v>
      </c>
      <c r="CN32" s="154">
        <f>IF(CN3&lt;=HOLD_PERIOD,SUMIF(Leases!$B:$B,"LC",Leases!CN:CN),0)</f>
        <v>0</v>
      </c>
      <c r="CO32" s="154">
        <f>IF(CO3&lt;=HOLD_PERIOD,SUMIF(Leases!$B:$B,"LC",Leases!CO:CO),0)</f>
        <v>0</v>
      </c>
      <c r="CP32" s="154">
        <f>IF(CP3&lt;=HOLD_PERIOD,SUMIF(Leases!$B:$B,"LC",Leases!CP:CP),0)</f>
        <v>0</v>
      </c>
      <c r="CQ32" s="154">
        <f>IF(CQ3&lt;=HOLD_PERIOD,SUMIF(Leases!$B:$B,"LC",Leases!CQ:CQ),0)</f>
        <v>0</v>
      </c>
      <c r="CR32" s="154">
        <f>IF(CR3&lt;=HOLD_PERIOD,SUMIF(Leases!$B:$B,"LC",Leases!CR:CR),0)</f>
        <v>0</v>
      </c>
      <c r="CS32" s="154">
        <f>IF(CS3&lt;=HOLD_PERIOD,SUMIF(Leases!$B:$B,"LC",Leases!CS:CS),0)</f>
        <v>0</v>
      </c>
      <c r="CT32" s="154">
        <f>IF(CT3&lt;=HOLD_PERIOD,SUMIF(Leases!$B:$B,"LC",Leases!CT:CT),0)</f>
        <v>0</v>
      </c>
      <c r="CU32" s="154">
        <f>IF(CU3&lt;=HOLD_PERIOD,SUMIF(Leases!$B:$B,"LC",Leases!CU:CU),0)</f>
        <v>0</v>
      </c>
      <c r="CV32" s="154">
        <f>IF(CV3&lt;=HOLD_PERIOD,SUMIF(Leases!$B:$B,"LC",Leases!CV:CV),0)</f>
        <v>0</v>
      </c>
      <c r="CW32" s="154">
        <f>IF(CW3&lt;=HOLD_PERIOD,SUMIF(Leases!$B:$B,"LC",Leases!CW:CW),0)</f>
        <v>0</v>
      </c>
      <c r="CX32" s="154">
        <f>IF(CX3&lt;=HOLD_PERIOD,SUMIF(Leases!$B:$B,"LC",Leases!CX:CX),0)</f>
        <v>0</v>
      </c>
      <c r="CY32" s="154">
        <f>IF(CY3&lt;=HOLD_PERIOD,SUMIF(Leases!$B:$B,"LC",Leases!CY:CY),0)</f>
        <v>0</v>
      </c>
      <c r="CZ32" s="154">
        <f>IF(CZ3&lt;=HOLD_PERIOD,SUMIF(Leases!$B:$B,"LC",Leases!CZ:CZ),0)</f>
        <v>0</v>
      </c>
      <c r="DA32" s="154">
        <f>IF(DA3&lt;=HOLD_PERIOD,SUMIF(Leases!$B:$B,"LC",Leases!DA:DA),0)</f>
        <v>0</v>
      </c>
      <c r="DB32" s="154">
        <f>IF(DB3&lt;=HOLD_PERIOD,SUMIF(Leases!$B:$B,"LC",Leases!DB:DB),0)</f>
        <v>0</v>
      </c>
      <c r="DC32" s="154">
        <f>IF(DC3&lt;=HOLD_PERIOD,SUMIF(Leases!$B:$B,"LC",Leases!DC:DC),0)</f>
        <v>0</v>
      </c>
      <c r="DD32" s="154">
        <f>IF(DD3&lt;=HOLD_PERIOD,SUMIF(Leases!$B:$B,"LC",Leases!DD:DD),0)</f>
        <v>0</v>
      </c>
      <c r="DE32" s="154">
        <f>IF(DE3&lt;=HOLD_PERIOD,SUMIF(Leases!$B:$B,"LC",Leases!DE:DE),0)</f>
        <v>0</v>
      </c>
      <c r="DF32" s="154">
        <f>IF(DF3&lt;=HOLD_PERIOD,SUMIF(Leases!$B:$B,"LC",Leases!DF:DF),0)</f>
        <v>0</v>
      </c>
      <c r="DG32" s="154">
        <f>IF(DG3&lt;=HOLD_PERIOD,SUMIF(Leases!$B:$B,"LC",Leases!DG:DG),0)</f>
        <v>0</v>
      </c>
      <c r="DH32" s="154">
        <f>IF(DH3&lt;=HOLD_PERIOD,SUMIF(Leases!$B:$B,"LC",Leases!DH:DH),0)</f>
        <v>0</v>
      </c>
      <c r="DI32" s="154">
        <f>IF(DI3&lt;=HOLD_PERIOD,SUMIF(Leases!$B:$B,"LC",Leases!DI:DI),0)</f>
        <v>0</v>
      </c>
      <c r="DJ32" s="154">
        <f>IF(DJ3&lt;=HOLD_PERIOD,SUMIF(Leases!$B:$B,"LC",Leases!DJ:DJ),0)</f>
        <v>0</v>
      </c>
      <c r="DK32" s="154">
        <f>IF(DK3&lt;=HOLD_PERIOD,SUMIF(Leases!$B:$B,"LC",Leases!DK:DK),0)</f>
        <v>0</v>
      </c>
      <c r="DL32" s="154">
        <f>IF(DL3&lt;=HOLD_PERIOD,SUMIF(Leases!$B:$B,"LC",Leases!DL:DL),0)</f>
        <v>0</v>
      </c>
      <c r="DM32" s="154">
        <f>IF(DM3&lt;=HOLD_PERIOD,SUMIF(Leases!$B:$B,"LC",Leases!DM:DM),0)</f>
        <v>0</v>
      </c>
      <c r="DN32" s="154">
        <f>IF(DN3&lt;=HOLD_PERIOD,SUMIF(Leases!$B:$B,"LC",Leases!DN:DN),0)</f>
        <v>0</v>
      </c>
      <c r="DO32" s="154">
        <f>IF(DO3&lt;=HOLD_PERIOD,SUMIF(Leases!$B:$B,"LC",Leases!DO:DO),0)</f>
        <v>0</v>
      </c>
      <c r="DP32" s="154">
        <f>IF(DP3&lt;=HOLD_PERIOD,SUMIF(Leases!$B:$B,"LC",Leases!DP:DP),0)</f>
        <v>0</v>
      </c>
      <c r="DQ32" s="154">
        <f>IF(DQ3&lt;=HOLD_PERIOD,SUMIF(Leases!$B:$B,"LC",Leases!DQ:DQ),0)</f>
        <v>0</v>
      </c>
      <c r="DR32" s="154">
        <f>IF(DR3&lt;=HOLD_PERIOD,SUMIF(Leases!$B:$B,"LC",Leases!DR:DR),0)</f>
        <v>0</v>
      </c>
      <c r="DS32" s="154">
        <f>IF(DS3&lt;=HOLD_PERIOD,SUMIF(Leases!$B:$B,"LC",Leases!DS:DS),0)</f>
        <v>0</v>
      </c>
      <c r="DT32" s="154">
        <f>IF(DT3&lt;=HOLD_PERIOD,SUMIF(Leases!$B:$B,"LC",Leases!DT:DT),0)</f>
        <v>0</v>
      </c>
      <c r="DU32" s="154">
        <f>IF(DU3&lt;=HOLD_PERIOD,SUMIF(Leases!$B:$B,"LC",Leases!DU:DU),0)</f>
        <v>0</v>
      </c>
      <c r="DV32" s="154">
        <f>IF(DV3&lt;=HOLD_PERIOD,SUMIF(Leases!$B:$B,"LC",Leases!DV:DV),0)</f>
        <v>0</v>
      </c>
      <c r="DW32" s="154">
        <f>IF(DW3&lt;=HOLD_PERIOD,SUMIF(Leases!$B:$B,"LC",Leases!DW:DW),0)</f>
        <v>0</v>
      </c>
      <c r="DX32" s="154">
        <f>IF(DX3&lt;=HOLD_PERIOD,SUMIF(Leases!$B:$B,"LC",Leases!DX:DX),0)</f>
        <v>0</v>
      </c>
      <c r="DY32" s="154">
        <f>IF(DY3&lt;=HOLD_PERIOD,SUMIF(Leases!$B:$B,"LC",Leases!DY:DY),0)</f>
        <v>0</v>
      </c>
      <c r="DZ32" s="154">
        <f>IF(DZ3&lt;=HOLD_PERIOD,SUMIF(Leases!$B:$B,"LC",Leases!DZ:DZ),0)</f>
        <v>0</v>
      </c>
      <c r="EA32" s="154">
        <f>IF(EA3&lt;=HOLD_PERIOD,SUMIF(Leases!$B:$B,"LC",Leases!EA:EA),0)</f>
        <v>0</v>
      </c>
      <c r="EB32" s="154">
        <f>IF(EB3&lt;=HOLD_PERIOD,SUMIF(Leases!$B:$B,"LC",Leases!EB:EB),0)</f>
        <v>0</v>
      </c>
      <c r="EC32" s="154">
        <f>IF(EC3&lt;=HOLD_PERIOD,SUMIF(Leases!$B:$B,"LC",Leases!EC:EC),0)</f>
        <v>0</v>
      </c>
      <c r="ED32" s="154">
        <f>IF(ED3&lt;=HOLD_PERIOD,SUMIF(Leases!$B:$B,"LC",Leases!ED:ED),0)</f>
        <v>0</v>
      </c>
      <c r="EE32" s="157">
        <f>IF(EE3&lt;=HOLD_PERIOD,SUMIF(Leases!$B:$B,"LC",Leases!EE:EE),0)</f>
        <v>0</v>
      </c>
    </row>
    <row r="33" spans="1:135" x14ac:dyDescent="0.25">
      <c r="A33" s="154">
        <f>SUMIF($C$3:$EE$3,"&lt;="&amp;HOLD_PERIOD,C33:EE33)</f>
        <v>-137995.41351123279</v>
      </c>
      <c r="B33" s="29" t="s">
        <v>200</v>
      </c>
      <c r="C33" s="154"/>
      <c r="D33" s="154">
        <f>IF(D3&lt;=HOLD_PERIOD,-CAP_RESERVES*NLA/12,0)</f>
        <v>-989.58333333333337</v>
      </c>
      <c r="E33" s="154">
        <f t="shared" ref="E33:AJ33" si="158">IF(E3&lt;=HOLD_PERIOD,D33*(1+EXP_GROWTH)^(1/12),0)</f>
        <v>-992.02391279550886</v>
      </c>
      <c r="F33" s="154">
        <f t="shared" si="158"/>
        <v>-994.47051138503889</v>
      </c>
      <c r="G33" s="154">
        <f t="shared" si="158"/>
        <v>-996.92314394671519</v>
      </c>
      <c r="H33" s="154">
        <f t="shared" si="158"/>
        <v>-999.38182536194097</v>
      </c>
      <c r="I33" s="154">
        <f t="shared" si="158"/>
        <v>-1001.8465705488208</v>
      </c>
      <c r="J33" s="154">
        <f t="shared" si="158"/>
        <v>-1004.3173944622514</v>
      </c>
      <c r="K33" s="154">
        <f t="shared" si="158"/>
        <v>-1006.7943120940124</v>
      </c>
      <c r="L33" s="154">
        <f t="shared" si="158"/>
        <v>-1009.2773384728572</v>
      </c>
      <c r="M33" s="154">
        <f t="shared" si="158"/>
        <v>-1011.7664886646039</v>
      </c>
      <c r="N33" s="154">
        <f t="shared" si="158"/>
        <v>-1014.2617777722272</v>
      </c>
      <c r="O33" s="154">
        <f t="shared" si="158"/>
        <v>-1016.7632209359499</v>
      </c>
      <c r="P33" s="154">
        <f t="shared" si="158"/>
        <v>-1019.2708333333344</v>
      </c>
      <c r="Q33" s="154">
        <f t="shared" si="158"/>
        <v>-1021.7846301793752</v>
      </c>
      <c r="R33" s="154">
        <f t="shared" si="158"/>
        <v>-1024.3046267265911</v>
      </c>
      <c r="S33" s="154">
        <f t="shared" si="158"/>
        <v>-1026.8308382651178</v>
      </c>
      <c r="T33" s="154">
        <f t="shared" si="158"/>
        <v>-1029.3632801228002</v>
      </c>
      <c r="U33" s="154">
        <f t="shared" si="158"/>
        <v>-1031.9019676652865</v>
      </c>
      <c r="V33" s="154">
        <f t="shared" si="158"/>
        <v>-1034.4469162961202</v>
      </c>
      <c r="W33" s="154">
        <f t="shared" si="158"/>
        <v>-1036.998141456834</v>
      </c>
      <c r="X33" s="154">
        <f t="shared" si="158"/>
        <v>-1039.5556586270441</v>
      </c>
      <c r="Y33" s="154">
        <f t="shared" si="158"/>
        <v>-1042.1194833245431</v>
      </c>
      <c r="Z33" s="154">
        <f t="shared" si="158"/>
        <v>-1044.6896311053952</v>
      </c>
      <c r="AA33" s="154">
        <f t="shared" si="158"/>
        <v>-1047.2661175640294</v>
      </c>
      <c r="AB33" s="154">
        <f t="shared" si="158"/>
        <v>-1049.8489583333353</v>
      </c>
      <c r="AC33" s="154">
        <f t="shared" si="158"/>
        <v>-1052.4381690847574</v>
      </c>
      <c r="AD33" s="154">
        <f t="shared" si="158"/>
        <v>-1055.0337655283897</v>
      </c>
      <c r="AE33" s="154">
        <f t="shared" si="158"/>
        <v>-1057.635763413072</v>
      </c>
      <c r="AF33" s="154">
        <f t="shared" si="158"/>
        <v>-1060.244178526485</v>
      </c>
      <c r="AG33" s="154">
        <f t="shared" si="158"/>
        <v>-1062.8590266952458</v>
      </c>
      <c r="AH33" s="154">
        <f t="shared" si="158"/>
        <v>-1065.4803237850044</v>
      </c>
      <c r="AI33" s="154">
        <f t="shared" si="158"/>
        <v>-1068.1080857005397</v>
      </c>
      <c r="AJ33" s="154">
        <f t="shared" si="158"/>
        <v>-1070.7423283858561</v>
      </c>
      <c r="AK33" s="154">
        <f t="shared" ref="AK33:BP33" si="159">IF(AK3&lt;=HOLD_PERIOD,AJ33*(1+EXP_GROWTH)^(1/12),0)</f>
        <v>-1073.3830678242803</v>
      </c>
      <c r="AL33" s="154">
        <f t="shared" si="159"/>
        <v>-1076.0303200385579</v>
      </c>
      <c r="AM33" s="154">
        <f t="shared" si="159"/>
        <v>-1078.6841010909513</v>
      </c>
      <c r="AN33" s="154">
        <f t="shared" si="159"/>
        <v>-1081.3444270833365</v>
      </c>
      <c r="AO33" s="154">
        <f t="shared" si="159"/>
        <v>-1084.0113141573013</v>
      </c>
      <c r="AP33" s="154">
        <f t="shared" si="159"/>
        <v>-1086.6847784942427</v>
      </c>
      <c r="AQ33" s="154">
        <f t="shared" si="159"/>
        <v>-1089.3648363154655</v>
      </c>
      <c r="AR33" s="154">
        <f t="shared" si="159"/>
        <v>-1092.0515038822809</v>
      </c>
      <c r="AS33" s="154">
        <f t="shared" si="159"/>
        <v>-1094.7447974961046</v>
      </c>
      <c r="AT33" s="154">
        <f t="shared" si="159"/>
        <v>-1097.4447334985559</v>
      </c>
      <c r="AU33" s="154">
        <f t="shared" si="159"/>
        <v>-1100.1513282715573</v>
      </c>
      <c r="AV33" s="154">
        <f t="shared" si="159"/>
        <v>-1102.8645982374333</v>
      </c>
      <c r="AW33" s="154">
        <f t="shared" si="159"/>
        <v>-1105.5845598590101</v>
      </c>
      <c r="AX33" s="154">
        <f t="shared" si="159"/>
        <v>-1108.3112296397162</v>
      </c>
      <c r="AY33" s="154">
        <f t="shared" si="159"/>
        <v>-1111.0446241236814</v>
      </c>
      <c r="AZ33" s="154">
        <f t="shared" si="159"/>
        <v>-1113.7847598958381</v>
      </c>
      <c r="BA33" s="154">
        <f t="shared" si="159"/>
        <v>-1116.5316535820216</v>
      </c>
      <c r="BB33" s="154">
        <f t="shared" si="159"/>
        <v>-1119.2853218490711</v>
      </c>
      <c r="BC33" s="154">
        <f t="shared" si="159"/>
        <v>-1122.0457814049307</v>
      </c>
      <c r="BD33" s="154">
        <f t="shared" si="159"/>
        <v>-1124.8130489987507</v>
      </c>
      <c r="BE33" s="154">
        <f t="shared" si="159"/>
        <v>-1127.5871414209889</v>
      </c>
      <c r="BF33" s="154">
        <f t="shared" si="159"/>
        <v>-1130.3680755035139</v>
      </c>
      <c r="BG33" s="154">
        <f t="shared" si="159"/>
        <v>-1133.1558681197052</v>
      </c>
      <c r="BH33" s="154">
        <f t="shared" si="159"/>
        <v>-1135.9505361845574</v>
      </c>
      <c r="BI33" s="154">
        <f t="shared" si="159"/>
        <v>-1138.7520966547816</v>
      </c>
      <c r="BJ33" s="154">
        <f t="shared" si="159"/>
        <v>-1141.5605665289088</v>
      </c>
      <c r="BK33" s="154">
        <f t="shared" si="159"/>
        <v>-1144.3759628473929</v>
      </c>
      <c r="BL33" s="154">
        <f t="shared" si="159"/>
        <v>-1147.1983026927144</v>
      </c>
      <c r="BM33" s="154">
        <f t="shared" si="159"/>
        <v>-1150.0276031894834</v>
      </c>
      <c r="BN33" s="154">
        <f t="shared" si="159"/>
        <v>-1152.8638815045445</v>
      </c>
      <c r="BO33" s="154">
        <f t="shared" si="159"/>
        <v>-1155.7071548470799</v>
      </c>
      <c r="BP33" s="154">
        <f t="shared" si="159"/>
        <v>-1158.5574404687143</v>
      </c>
      <c r="BQ33" s="154">
        <f t="shared" ref="BQ33:CV33" si="160">IF(BQ3&lt;=HOLD_PERIOD,BP33*(1+EXP_GROWTH)^(1/12),0)</f>
        <v>-1161.4147556636199</v>
      </c>
      <c r="BR33" s="154">
        <f t="shared" si="160"/>
        <v>-1164.2791177686206</v>
      </c>
      <c r="BS33" s="154">
        <f t="shared" si="160"/>
        <v>-1167.1505441632978</v>
      </c>
      <c r="BT33" s="154">
        <f t="shared" si="160"/>
        <v>-1170.0290522700955</v>
      </c>
      <c r="BU33" s="154">
        <f t="shared" si="160"/>
        <v>-1172.9146595544264</v>
      </c>
      <c r="BV33" s="154">
        <f t="shared" si="160"/>
        <v>-1175.8073835247774</v>
      </c>
      <c r="BW33" s="154">
        <f t="shared" si="160"/>
        <v>-1178.7072417328161</v>
      </c>
      <c r="BX33" s="154">
        <f t="shared" si="160"/>
        <v>-1181.6142517734972</v>
      </c>
      <c r="BY33" s="154">
        <f t="shared" si="160"/>
        <v>-1184.5284312851695</v>
      </c>
      <c r="BZ33" s="154">
        <f t="shared" si="160"/>
        <v>-1187.4497979496825</v>
      </c>
      <c r="CA33" s="154">
        <f t="shared" si="160"/>
        <v>-1190.3783694924939</v>
      </c>
      <c r="CB33" s="154">
        <f t="shared" si="160"/>
        <v>-1193.3141636827775</v>
      </c>
      <c r="CC33" s="154">
        <f t="shared" si="160"/>
        <v>-1196.2571983335301</v>
      </c>
      <c r="CD33" s="154">
        <f t="shared" si="160"/>
        <v>-1199.2074913016809</v>
      </c>
      <c r="CE33" s="154">
        <f t="shared" si="160"/>
        <v>-1202.1650604881984</v>
      </c>
      <c r="CF33" s="154">
        <f t="shared" si="160"/>
        <v>-1205.1299238382001</v>
      </c>
      <c r="CG33" s="154">
        <f t="shared" si="160"/>
        <v>-1208.1020993410609</v>
      </c>
      <c r="CH33" s="154">
        <f t="shared" si="160"/>
        <v>-1211.0816050305225</v>
      </c>
      <c r="CI33" s="154">
        <f t="shared" si="160"/>
        <v>-1214.0684589848024</v>
      </c>
      <c r="CJ33" s="154">
        <f t="shared" si="160"/>
        <v>-1217.062679326704</v>
      </c>
      <c r="CK33" s="154">
        <f t="shared" si="160"/>
        <v>-1220.0642842237264</v>
      </c>
      <c r="CL33" s="154">
        <f t="shared" si="160"/>
        <v>-1223.0732918881747</v>
      </c>
      <c r="CM33" s="154">
        <f t="shared" si="160"/>
        <v>-1226.0897205772706</v>
      </c>
      <c r="CN33" s="154">
        <f t="shared" si="160"/>
        <v>-1229.1135885932626</v>
      </c>
      <c r="CO33" s="154">
        <f t="shared" si="160"/>
        <v>-1232.1449142835379</v>
      </c>
      <c r="CP33" s="154">
        <f t="shared" si="160"/>
        <v>-1235.1837160407331</v>
      </c>
      <c r="CQ33" s="154">
        <f t="shared" si="160"/>
        <v>-1238.230012302846</v>
      </c>
      <c r="CR33" s="154">
        <f t="shared" si="160"/>
        <v>-1241.2838215533477</v>
      </c>
      <c r="CS33" s="154">
        <f t="shared" si="160"/>
        <v>-1244.3451623212943</v>
      </c>
      <c r="CT33" s="154">
        <f t="shared" si="160"/>
        <v>-1247.4140531814396</v>
      </c>
      <c r="CU33" s="154">
        <f t="shared" si="160"/>
        <v>-1250.4905127543477</v>
      </c>
      <c r="CV33" s="154">
        <f t="shared" si="160"/>
        <v>-1253.5745597065063</v>
      </c>
      <c r="CW33" s="154">
        <f t="shared" ref="CW33:EE33" si="161">IF(CW3&lt;=HOLD_PERIOD,CV33*(1+EXP_GROWTH)^(1/12),0)</f>
        <v>-1256.6662127504394</v>
      </c>
      <c r="CX33" s="154">
        <f t="shared" si="161"/>
        <v>-1259.7654906448211</v>
      </c>
      <c r="CY33" s="154">
        <f t="shared" si="161"/>
        <v>-1262.8724121945897</v>
      </c>
      <c r="CZ33" s="154">
        <f t="shared" si="161"/>
        <v>-1265.9869962510616</v>
      </c>
      <c r="DA33" s="154">
        <f t="shared" si="161"/>
        <v>-1269.1092617120451</v>
      </c>
      <c r="DB33" s="154">
        <f t="shared" si="161"/>
        <v>-1272.2392275219561</v>
      </c>
      <c r="DC33" s="154">
        <f t="shared" si="161"/>
        <v>-1275.3769126719326</v>
      </c>
      <c r="DD33" s="154">
        <f t="shared" si="161"/>
        <v>-1278.5223361999495</v>
      </c>
      <c r="DE33" s="154">
        <f t="shared" si="161"/>
        <v>-1281.6755171909344</v>
      </c>
      <c r="DF33" s="154">
        <f t="shared" si="161"/>
        <v>-1284.8364747768842</v>
      </c>
      <c r="DG33" s="154">
        <f t="shared" si="161"/>
        <v>-1288.0052281369797</v>
      </c>
      <c r="DH33" s="154">
        <f t="shared" si="161"/>
        <v>-1291.1817964977031</v>
      </c>
      <c r="DI33" s="154">
        <f t="shared" si="161"/>
        <v>-1294.3661991329541</v>
      </c>
      <c r="DJ33" s="154">
        <f t="shared" si="161"/>
        <v>-1297.5584553641672</v>
      </c>
      <c r="DK33" s="154">
        <f t="shared" si="161"/>
        <v>-1300.758584560429</v>
      </c>
      <c r="DL33" s="154">
        <f t="shared" si="161"/>
        <v>-1303.9666061385949</v>
      </c>
      <c r="DM33" s="154">
        <f t="shared" si="161"/>
        <v>-1307.182539563408</v>
      </c>
      <c r="DN33" s="154">
        <f t="shared" si="161"/>
        <v>-1310.4064043476164</v>
      </c>
      <c r="DO33" s="154">
        <f t="shared" si="161"/>
        <v>-1313.638220052092</v>
      </c>
      <c r="DP33" s="154">
        <f t="shared" si="161"/>
        <v>-1316.8780062859494</v>
      </c>
      <c r="DQ33" s="154">
        <f t="shared" si="161"/>
        <v>-1320.125782706664</v>
      </c>
      <c r="DR33" s="154">
        <f t="shared" si="161"/>
        <v>-1323.3815690201923</v>
      </c>
      <c r="DS33" s="154">
        <f t="shared" si="161"/>
        <v>-1326.6453849810905</v>
      </c>
      <c r="DT33" s="154">
        <f t="shared" si="161"/>
        <v>0</v>
      </c>
      <c r="DU33" s="154">
        <f t="shared" si="161"/>
        <v>0</v>
      </c>
      <c r="DV33" s="154">
        <f t="shared" si="161"/>
        <v>0</v>
      </c>
      <c r="DW33" s="154">
        <f t="shared" si="161"/>
        <v>0</v>
      </c>
      <c r="DX33" s="154">
        <f t="shared" si="161"/>
        <v>0</v>
      </c>
      <c r="DY33" s="154">
        <f t="shared" si="161"/>
        <v>0</v>
      </c>
      <c r="DZ33" s="154">
        <f t="shared" si="161"/>
        <v>0</v>
      </c>
      <c r="EA33" s="154">
        <f t="shared" si="161"/>
        <v>0</v>
      </c>
      <c r="EB33" s="154">
        <f t="shared" si="161"/>
        <v>0</v>
      </c>
      <c r="EC33" s="154">
        <f t="shared" si="161"/>
        <v>0</v>
      </c>
      <c r="ED33" s="154">
        <f t="shared" si="161"/>
        <v>0</v>
      </c>
      <c r="EE33" s="157">
        <f t="shared" si="161"/>
        <v>0</v>
      </c>
    </row>
    <row r="34" spans="1:135" x14ac:dyDescent="0.25">
      <c r="A34" s="154">
        <f>SUMIF($C$3:$EE$3,"&lt;="&amp;HOLD_PERIOD,C34:EE34)</f>
        <v>-884055.43639970967</v>
      </c>
      <c r="B34" s="92" t="s">
        <v>201</v>
      </c>
      <c r="C34" s="197"/>
      <c r="D34" s="160">
        <f t="shared" ref="D34:AI34" si="162">SUM(D30:D33)</f>
        <v>-989.58333333333337</v>
      </c>
      <c r="E34" s="160">
        <f t="shared" si="162"/>
        <v>-992.02391279550886</v>
      </c>
      <c r="F34" s="160">
        <f t="shared" si="162"/>
        <v>-118327.80384471836</v>
      </c>
      <c r="G34" s="160">
        <f t="shared" si="162"/>
        <v>-112142.75647728004</v>
      </c>
      <c r="H34" s="160">
        <f t="shared" si="162"/>
        <v>-402122.38879375922</v>
      </c>
      <c r="I34" s="160">
        <f t="shared" si="162"/>
        <v>-11314.346570548822</v>
      </c>
      <c r="J34" s="160">
        <f t="shared" si="162"/>
        <v>-11316.817394462252</v>
      </c>
      <c r="K34" s="160">
        <f t="shared" si="162"/>
        <v>-1006.7943120940124</v>
      </c>
      <c r="L34" s="160">
        <f t="shared" si="162"/>
        <v>-28509.277338472857</v>
      </c>
      <c r="M34" s="160">
        <f t="shared" si="162"/>
        <v>-28511.766488664605</v>
      </c>
      <c r="N34" s="160">
        <f t="shared" si="162"/>
        <v>-1014.2617777722272</v>
      </c>
      <c r="O34" s="160">
        <f t="shared" si="162"/>
        <v>-1016.7632209359499</v>
      </c>
      <c r="P34" s="160">
        <f t="shared" si="162"/>
        <v>-1019.2708333333344</v>
      </c>
      <c r="Q34" s="160">
        <f t="shared" si="162"/>
        <v>-1021.7846301793752</v>
      </c>
      <c r="R34" s="160">
        <f t="shared" si="162"/>
        <v>-1024.3046267265911</v>
      </c>
      <c r="S34" s="160">
        <f t="shared" si="162"/>
        <v>-1026.8308382651178</v>
      </c>
      <c r="T34" s="160">
        <f t="shared" si="162"/>
        <v>-1029.3632801228002</v>
      </c>
      <c r="U34" s="160">
        <f t="shared" si="162"/>
        <v>-1031.9019676652865</v>
      </c>
      <c r="V34" s="160">
        <f t="shared" si="162"/>
        <v>-1034.4469162961202</v>
      </c>
      <c r="W34" s="160">
        <f t="shared" si="162"/>
        <v>-1036.998141456834</v>
      </c>
      <c r="X34" s="160">
        <f t="shared" si="162"/>
        <v>-1039.5556586270441</v>
      </c>
      <c r="Y34" s="160">
        <f t="shared" si="162"/>
        <v>-1042.1194833245431</v>
      </c>
      <c r="Z34" s="160">
        <f t="shared" si="162"/>
        <v>-1044.6896311053952</v>
      </c>
      <c r="AA34" s="160">
        <f t="shared" si="162"/>
        <v>-1047.2661175640294</v>
      </c>
      <c r="AB34" s="160">
        <f t="shared" si="162"/>
        <v>-1049.8489583333353</v>
      </c>
      <c r="AC34" s="160">
        <f t="shared" si="162"/>
        <v>-1052.4381690847574</v>
      </c>
      <c r="AD34" s="160">
        <f t="shared" si="162"/>
        <v>-1055.0337655283897</v>
      </c>
      <c r="AE34" s="160">
        <f t="shared" si="162"/>
        <v>-1057.635763413072</v>
      </c>
      <c r="AF34" s="160">
        <f t="shared" si="162"/>
        <v>-1060.244178526485</v>
      </c>
      <c r="AG34" s="160">
        <f t="shared" si="162"/>
        <v>-1062.8590266952458</v>
      </c>
      <c r="AH34" s="160">
        <f t="shared" si="162"/>
        <v>-1065.4803237850044</v>
      </c>
      <c r="AI34" s="160">
        <f t="shared" si="162"/>
        <v>-1068.1080857005397</v>
      </c>
      <c r="AJ34" s="160">
        <f t="shared" ref="AJ34:BO34" si="163">SUM(AJ30:AJ33)</f>
        <v>-1070.7423283858561</v>
      </c>
      <c r="AK34" s="160">
        <f t="shared" si="163"/>
        <v>-1073.3830678242803</v>
      </c>
      <c r="AL34" s="160">
        <f t="shared" si="163"/>
        <v>-41908.879573451144</v>
      </c>
      <c r="AM34" s="160">
        <f t="shared" si="163"/>
        <v>-1078.6841010909513</v>
      </c>
      <c r="AN34" s="160">
        <f t="shared" si="163"/>
        <v>-1081.3444270833365</v>
      </c>
      <c r="AO34" s="160">
        <f t="shared" si="163"/>
        <v>-1084.0113141573013</v>
      </c>
      <c r="AP34" s="160">
        <f t="shared" si="163"/>
        <v>-1086.6847784942427</v>
      </c>
      <c r="AQ34" s="160">
        <f t="shared" si="163"/>
        <v>-1089.3648363154655</v>
      </c>
      <c r="AR34" s="160">
        <f t="shared" si="163"/>
        <v>-1092.0515038822809</v>
      </c>
      <c r="AS34" s="160">
        <f t="shared" si="163"/>
        <v>-1094.7447974961046</v>
      </c>
      <c r="AT34" s="160">
        <f t="shared" si="163"/>
        <v>-1097.4447334985559</v>
      </c>
      <c r="AU34" s="160">
        <f t="shared" si="163"/>
        <v>-1100.1513282715573</v>
      </c>
      <c r="AV34" s="160">
        <f t="shared" si="163"/>
        <v>-1102.8645982374333</v>
      </c>
      <c r="AW34" s="160">
        <f t="shared" si="163"/>
        <v>-1105.5845598590101</v>
      </c>
      <c r="AX34" s="160">
        <f t="shared" si="163"/>
        <v>-1108.3112296397162</v>
      </c>
      <c r="AY34" s="160">
        <f t="shared" si="163"/>
        <v>-1111.0446241236814</v>
      </c>
      <c r="AZ34" s="160">
        <f t="shared" si="163"/>
        <v>-1113.7847598958381</v>
      </c>
      <c r="BA34" s="160">
        <f t="shared" si="163"/>
        <v>-1116.5316535820216</v>
      </c>
      <c r="BB34" s="160">
        <f t="shared" si="163"/>
        <v>-1119.2853218490711</v>
      </c>
      <c r="BC34" s="160">
        <f t="shared" si="163"/>
        <v>-1122.0457814049307</v>
      </c>
      <c r="BD34" s="160">
        <f t="shared" si="163"/>
        <v>-1124.8130489987507</v>
      </c>
      <c r="BE34" s="160">
        <f t="shared" si="163"/>
        <v>-1127.5871414209889</v>
      </c>
      <c r="BF34" s="160">
        <f t="shared" si="163"/>
        <v>-1130.3680755035139</v>
      </c>
      <c r="BG34" s="160">
        <f t="shared" si="163"/>
        <v>-1133.1558681197052</v>
      </c>
      <c r="BH34" s="160">
        <f t="shared" si="163"/>
        <v>-1135.9505361845574</v>
      </c>
      <c r="BI34" s="160">
        <f t="shared" si="163"/>
        <v>-1138.7520966547816</v>
      </c>
      <c r="BJ34" s="160">
        <f t="shared" si="163"/>
        <v>-1141.5605665289088</v>
      </c>
      <c r="BK34" s="160">
        <f t="shared" si="163"/>
        <v>-1144.3759628473929</v>
      </c>
      <c r="BL34" s="160">
        <f t="shared" si="163"/>
        <v>-1147.1983026927144</v>
      </c>
      <c r="BM34" s="160">
        <f t="shared" si="163"/>
        <v>-1150.0276031894834</v>
      </c>
      <c r="BN34" s="160">
        <f t="shared" si="163"/>
        <v>-1152.8638815045445</v>
      </c>
      <c r="BO34" s="160">
        <f t="shared" si="163"/>
        <v>-1155.7071548470799</v>
      </c>
      <c r="BP34" s="160">
        <f t="shared" ref="BP34:CU34" si="164">SUM(BP30:BP33)</f>
        <v>-1158.5574404687143</v>
      </c>
      <c r="BQ34" s="160">
        <f t="shared" si="164"/>
        <v>-1161.4147556636199</v>
      </c>
      <c r="BR34" s="160">
        <f t="shared" si="164"/>
        <v>-1164.2791177686206</v>
      </c>
      <c r="BS34" s="160">
        <f t="shared" si="164"/>
        <v>-1167.1505441632978</v>
      </c>
      <c r="BT34" s="160">
        <f t="shared" si="164"/>
        <v>-1170.0290522700955</v>
      </c>
      <c r="BU34" s="160">
        <f t="shared" si="164"/>
        <v>-1172.9146595544264</v>
      </c>
      <c r="BV34" s="160">
        <f t="shared" si="164"/>
        <v>-1175.8073835247774</v>
      </c>
      <c r="BW34" s="160">
        <f t="shared" si="164"/>
        <v>-1178.7072417328161</v>
      </c>
      <c r="BX34" s="160">
        <f t="shared" si="164"/>
        <v>-1181.6142517734972</v>
      </c>
      <c r="BY34" s="160">
        <f t="shared" si="164"/>
        <v>-1184.5284312851695</v>
      </c>
      <c r="BZ34" s="160">
        <f t="shared" si="164"/>
        <v>-1187.4497979496825</v>
      </c>
      <c r="CA34" s="160">
        <f t="shared" si="164"/>
        <v>-1190.3783694924939</v>
      </c>
      <c r="CB34" s="160">
        <f t="shared" si="164"/>
        <v>-1193.3141636827775</v>
      </c>
      <c r="CC34" s="160">
        <f t="shared" si="164"/>
        <v>-1196.2571983335301</v>
      </c>
      <c r="CD34" s="160">
        <f t="shared" si="164"/>
        <v>-1199.2074913016809</v>
      </c>
      <c r="CE34" s="160">
        <f t="shared" si="164"/>
        <v>-1202.1650604881984</v>
      </c>
      <c r="CF34" s="160">
        <f t="shared" si="164"/>
        <v>-1205.1299238382001</v>
      </c>
      <c r="CG34" s="160">
        <f t="shared" si="164"/>
        <v>-1208.1020993410609</v>
      </c>
      <c r="CH34" s="160">
        <f t="shared" si="164"/>
        <v>-1211.0816050305225</v>
      </c>
      <c r="CI34" s="160">
        <f t="shared" si="164"/>
        <v>-1214.0684589848024</v>
      </c>
      <c r="CJ34" s="160">
        <f t="shared" si="164"/>
        <v>-1217.062679326704</v>
      </c>
      <c r="CK34" s="160">
        <f t="shared" si="164"/>
        <v>-1220.0642842237264</v>
      </c>
      <c r="CL34" s="160">
        <f t="shared" si="164"/>
        <v>-1223.0732918881747</v>
      </c>
      <c r="CM34" s="160">
        <f t="shared" si="164"/>
        <v>-1226.0897205772706</v>
      </c>
      <c r="CN34" s="160">
        <f t="shared" si="164"/>
        <v>-1229.1135885932626</v>
      </c>
      <c r="CO34" s="160">
        <f t="shared" si="164"/>
        <v>-1232.1449142835379</v>
      </c>
      <c r="CP34" s="160">
        <f t="shared" si="164"/>
        <v>-1235.1837160407331</v>
      </c>
      <c r="CQ34" s="160">
        <f t="shared" si="164"/>
        <v>-1238.230012302846</v>
      </c>
      <c r="CR34" s="160">
        <f t="shared" si="164"/>
        <v>-1241.2838215533477</v>
      </c>
      <c r="CS34" s="160">
        <f t="shared" si="164"/>
        <v>-1244.3451623212943</v>
      </c>
      <c r="CT34" s="160">
        <f t="shared" si="164"/>
        <v>-1247.4140531814396</v>
      </c>
      <c r="CU34" s="160">
        <f t="shared" si="164"/>
        <v>-1250.4905127543477</v>
      </c>
      <c r="CV34" s="160">
        <f t="shared" ref="CV34:EA34" si="165">SUM(CV30:CV33)</f>
        <v>-1253.5745597065063</v>
      </c>
      <c r="CW34" s="160">
        <f t="shared" si="165"/>
        <v>-1256.6662127504394</v>
      </c>
      <c r="CX34" s="160">
        <f t="shared" si="165"/>
        <v>-1259.7654906448211</v>
      </c>
      <c r="CY34" s="160">
        <f t="shared" si="165"/>
        <v>-1262.8724121945897</v>
      </c>
      <c r="CZ34" s="160">
        <f t="shared" si="165"/>
        <v>-1265.9869962510616</v>
      </c>
      <c r="DA34" s="160">
        <f t="shared" si="165"/>
        <v>-1269.1092617120451</v>
      </c>
      <c r="DB34" s="160">
        <f t="shared" si="165"/>
        <v>-1272.2392275219561</v>
      </c>
      <c r="DC34" s="160">
        <f t="shared" si="165"/>
        <v>-1275.3769126719326</v>
      </c>
      <c r="DD34" s="160">
        <f t="shared" si="165"/>
        <v>-1278.5223361999495</v>
      </c>
      <c r="DE34" s="160">
        <f t="shared" si="165"/>
        <v>-1281.6755171909344</v>
      </c>
      <c r="DF34" s="160">
        <f t="shared" si="165"/>
        <v>-1284.8364747768842</v>
      </c>
      <c r="DG34" s="160">
        <f t="shared" si="165"/>
        <v>-1288.0052281369797</v>
      </c>
      <c r="DH34" s="160">
        <f t="shared" si="165"/>
        <v>-1291.1817964977031</v>
      </c>
      <c r="DI34" s="160">
        <f t="shared" si="165"/>
        <v>-1294.3661991329541</v>
      </c>
      <c r="DJ34" s="160">
        <f t="shared" si="165"/>
        <v>-1297.5584553641672</v>
      </c>
      <c r="DK34" s="160">
        <f t="shared" si="165"/>
        <v>-1300.758584560429</v>
      </c>
      <c r="DL34" s="160">
        <f t="shared" si="165"/>
        <v>-1303.9666061385949</v>
      </c>
      <c r="DM34" s="160">
        <f t="shared" si="165"/>
        <v>-1307.182539563408</v>
      </c>
      <c r="DN34" s="160">
        <f t="shared" si="165"/>
        <v>-1310.4064043476164</v>
      </c>
      <c r="DO34" s="160">
        <f t="shared" si="165"/>
        <v>-1313.638220052092</v>
      </c>
      <c r="DP34" s="160">
        <f t="shared" si="165"/>
        <v>-1316.8780062859494</v>
      </c>
      <c r="DQ34" s="160">
        <f t="shared" si="165"/>
        <v>-1320.125782706664</v>
      </c>
      <c r="DR34" s="160">
        <f t="shared" si="165"/>
        <v>-1323.3815690201923</v>
      </c>
      <c r="DS34" s="160">
        <f t="shared" si="165"/>
        <v>-1326.6453849810905</v>
      </c>
      <c r="DT34" s="160">
        <f t="shared" si="165"/>
        <v>0</v>
      </c>
      <c r="DU34" s="160">
        <f t="shared" si="165"/>
        <v>0</v>
      </c>
      <c r="DV34" s="160">
        <f t="shared" si="165"/>
        <v>0</v>
      </c>
      <c r="DW34" s="160">
        <f t="shared" si="165"/>
        <v>0</v>
      </c>
      <c r="DX34" s="160">
        <f t="shared" si="165"/>
        <v>0</v>
      </c>
      <c r="DY34" s="160">
        <f t="shared" si="165"/>
        <v>0</v>
      </c>
      <c r="DZ34" s="160">
        <f t="shared" si="165"/>
        <v>0</v>
      </c>
      <c r="EA34" s="160">
        <f t="shared" si="165"/>
        <v>0</v>
      </c>
      <c r="EB34" s="160">
        <f t="shared" ref="EB34:EE34" si="166">SUM(EB30:EB33)</f>
        <v>0</v>
      </c>
      <c r="EC34" s="160">
        <f t="shared" si="166"/>
        <v>0</v>
      </c>
      <c r="ED34" s="160">
        <f t="shared" si="166"/>
        <v>0</v>
      </c>
      <c r="EE34" s="161">
        <f t="shared" si="166"/>
        <v>0</v>
      </c>
    </row>
    <row r="35" spans="1:135" x14ac:dyDescent="0.25">
      <c r="B35" s="29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4"/>
      <c r="N35" s="154"/>
      <c r="O35" s="154"/>
      <c r="P35" s="154"/>
      <c r="Q35" s="154"/>
      <c r="R35" s="154"/>
      <c r="S35" s="154"/>
      <c r="T35" s="154"/>
      <c r="U35" s="154"/>
      <c r="V35" s="154"/>
      <c r="W35" s="154"/>
      <c r="X35" s="154"/>
      <c r="Y35" s="154"/>
      <c r="Z35" s="154"/>
      <c r="AA35" s="154"/>
      <c r="AB35" s="154"/>
      <c r="AC35" s="154"/>
      <c r="AD35" s="154"/>
      <c r="AE35" s="154"/>
      <c r="AF35" s="154"/>
      <c r="AG35" s="154"/>
      <c r="AH35" s="154"/>
      <c r="AI35" s="154"/>
      <c r="AJ35" s="154"/>
      <c r="AK35" s="154"/>
      <c r="AL35" s="154"/>
      <c r="AM35" s="154"/>
      <c r="AN35" s="154"/>
      <c r="AO35" s="154"/>
      <c r="AP35" s="154"/>
      <c r="AQ35" s="154"/>
      <c r="AR35" s="154"/>
      <c r="AS35" s="154"/>
      <c r="AT35" s="154"/>
      <c r="AU35" s="154"/>
      <c r="AV35" s="154"/>
      <c r="AW35" s="154"/>
      <c r="AX35" s="154"/>
      <c r="AY35" s="154"/>
      <c r="AZ35" s="154"/>
      <c r="BA35" s="154"/>
      <c r="BB35" s="154"/>
      <c r="BC35" s="154"/>
      <c r="BD35" s="154"/>
      <c r="BE35" s="154"/>
      <c r="BF35" s="154"/>
      <c r="BG35" s="154"/>
      <c r="BH35" s="154"/>
      <c r="BI35" s="154"/>
      <c r="BJ35" s="154"/>
      <c r="BK35" s="154"/>
      <c r="BL35" s="154"/>
      <c r="BM35" s="154"/>
      <c r="BN35" s="154"/>
      <c r="BO35" s="154"/>
      <c r="BP35" s="154"/>
      <c r="BQ35" s="154"/>
      <c r="BR35" s="154"/>
      <c r="BS35" s="154"/>
      <c r="BT35" s="154"/>
      <c r="BU35" s="154"/>
      <c r="BV35" s="154"/>
      <c r="BW35" s="154"/>
      <c r="BX35" s="154"/>
      <c r="BY35" s="154"/>
      <c r="BZ35" s="154"/>
      <c r="CA35" s="154"/>
      <c r="CB35" s="154"/>
      <c r="CC35" s="154"/>
      <c r="CD35" s="154"/>
      <c r="CE35" s="154"/>
      <c r="CF35" s="154"/>
      <c r="CG35" s="154"/>
      <c r="CH35" s="154"/>
      <c r="CI35" s="154"/>
      <c r="CJ35" s="154"/>
      <c r="CK35" s="154"/>
      <c r="CL35" s="154"/>
      <c r="CM35" s="154"/>
      <c r="CN35" s="154"/>
      <c r="CO35" s="154"/>
      <c r="CP35" s="154"/>
      <c r="CQ35" s="154"/>
      <c r="CR35" s="154"/>
      <c r="CS35" s="154"/>
      <c r="CT35" s="154"/>
      <c r="CU35" s="154"/>
      <c r="CV35" s="154"/>
      <c r="CW35" s="154"/>
      <c r="CX35" s="154"/>
      <c r="CY35" s="154"/>
      <c r="CZ35" s="154"/>
      <c r="DA35" s="154"/>
      <c r="DB35" s="154"/>
      <c r="DC35" s="154"/>
      <c r="DD35" s="154"/>
      <c r="DE35" s="154"/>
      <c r="DF35" s="154"/>
      <c r="DG35" s="154"/>
      <c r="DH35" s="154"/>
      <c r="DI35" s="154"/>
      <c r="DJ35" s="154"/>
      <c r="DK35" s="154"/>
      <c r="DL35" s="154"/>
      <c r="DM35" s="154"/>
      <c r="DN35" s="154"/>
      <c r="DO35" s="154"/>
      <c r="DP35" s="154"/>
      <c r="DQ35" s="154"/>
      <c r="DR35" s="154"/>
      <c r="DS35" s="154"/>
      <c r="DT35" s="154"/>
      <c r="DU35" s="154"/>
      <c r="DV35" s="154"/>
      <c r="DW35" s="154"/>
      <c r="DX35" s="154"/>
      <c r="DY35" s="154"/>
      <c r="DZ35" s="154"/>
      <c r="EA35" s="154"/>
      <c r="EB35" s="154"/>
      <c r="EC35" s="154"/>
      <c r="ED35" s="154"/>
      <c r="EE35" s="157"/>
    </row>
    <row r="36" spans="1:135" x14ac:dyDescent="0.25">
      <c r="A36" s="154">
        <f ca="1">SUMIF($C$3:$EE$3,"&lt;="&amp;HOLD_PERIOD,C36:EE36)</f>
        <v>6931295.0833139885</v>
      </c>
      <c r="B36" s="92" t="s">
        <v>202</v>
      </c>
      <c r="C36" s="197"/>
      <c r="D36" s="160">
        <f t="shared" ref="D36:AI36" ca="1" si="167">IF(D3&lt;=HOLD_PERIOD,SUM(D27,D34),0)</f>
        <v>20843.738666666668</v>
      </c>
      <c r="E36" s="160">
        <f t="shared" ca="1" si="167"/>
        <v>20841.298087204486</v>
      </c>
      <c r="F36" s="160">
        <f t="shared" ca="1" si="167"/>
        <v>-114406.60414939081</v>
      </c>
      <c r="G36" s="160">
        <f t="shared" ca="1" si="167"/>
        <v>-108222.49300494237</v>
      </c>
      <c r="H36" s="160">
        <f t="shared" ca="1" si="167"/>
        <v>-362508.38770261552</v>
      </c>
      <c r="I36" s="160">
        <f t="shared" ca="1" si="167"/>
        <v>30826.715096117841</v>
      </c>
      <c r="J36" s="160">
        <f t="shared" ca="1" si="167"/>
        <v>47030.9942722044</v>
      </c>
      <c r="K36" s="160">
        <f t="shared" ca="1" si="167"/>
        <v>57341.017354572643</v>
      </c>
      <c r="L36" s="160">
        <f t="shared" ca="1" si="167"/>
        <v>29838.534328193797</v>
      </c>
      <c r="M36" s="160">
        <f t="shared" ca="1" si="167"/>
        <v>29836.045178002056</v>
      </c>
      <c r="N36" s="160">
        <f t="shared" ca="1" si="167"/>
        <v>57333.549888894428</v>
      </c>
      <c r="O36" s="160">
        <f t="shared" ca="1" si="167"/>
        <v>58413.335945730709</v>
      </c>
      <c r="P36" s="160">
        <f t="shared" ca="1" si="167"/>
        <v>58592.772683333322</v>
      </c>
      <c r="Q36" s="160">
        <f t="shared" ca="1" si="167"/>
        <v>59076.461386487281</v>
      </c>
      <c r="R36" s="160">
        <f t="shared" ca="1" si="167"/>
        <v>59073.941389940068</v>
      </c>
      <c r="S36" s="160">
        <f t="shared" ca="1" si="167"/>
        <v>59071.415178401541</v>
      </c>
      <c r="T36" s="160">
        <f t="shared" ca="1" si="167"/>
        <v>59068.88273654387</v>
      </c>
      <c r="U36" s="160">
        <f t="shared" ca="1" si="167"/>
        <v>59066.344049001382</v>
      </c>
      <c r="V36" s="160">
        <f t="shared" ca="1" si="167"/>
        <v>59063.799100370554</v>
      </c>
      <c r="W36" s="160">
        <f t="shared" ca="1" si="167"/>
        <v>59061.247875209832</v>
      </c>
      <c r="X36" s="160">
        <f t="shared" ca="1" si="167"/>
        <v>59058.690358039617</v>
      </c>
      <c r="Y36" s="160">
        <f t="shared" ca="1" si="167"/>
        <v>59056.126533342118</v>
      </c>
      <c r="Z36" s="160">
        <f t="shared" ca="1" si="167"/>
        <v>59053.556385561271</v>
      </c>
      <c r="AA36" s="160">
        <f t="shared" ca="1" si="167"/>
        <v>60165.736024102633</v>
      </c>
      <c r="AB36" s="160">
        <f t="shared" ca="1" si="167"/>
        <v>60350.555863833346</v>
      </c>
      <c r="AC36" s="160">
        <f t="shared" ca="1" si="167"/>
        <v>60848.755228081907</v>
      </c>
      <c r="AD36" s="160">
        <f t="shared" ca="1" si="167"/>
        <v>60846.159631638286</v>
      </c>
      <c r="AE36" s="160">
        <f t="shared" ca="1" si="167"/>
        <v>60843.557633753589</v>
      </c>
      <c r="AF36" s="160">
        <f t="shared" ca="1" si="167"/>
        <v>60840.949218640191</v>
      </c>
      <c r="AG36" s="160">
        <f t="shared" ca="1" si="167"/>
        <v>60838.334370471428</v>
      </c>
      <c r="AH36" s="160">
        <f t="shared" ca="1" si="167"/>
        <v>60835.713073381667</v>
      </c>
      <c r="AI36" s="160">
        <f t="shared" ca="1" si="167"/>
        <v>60833.085311466122</v>
      </c>
      <c r="AJ36" s="160">
        <f t="shared" ref="AJ36:BO36" ca="1" si="168">IF(AJ3&lt;=HOLD_PERIOD,SUM(AJ27,AJ34),0)</f>
        <v>60830.451068780807</v>
      </c>
      <c r="AK36" s="160">
        <f t="shared" ca="1" si="168"/>
        <v>60827.810329342377</v>
      </c>
      <c r="AL36" s="160">
        <f t="shared" ca="1" si="168"/>
        <v>19992.313823715522</v>
      </c>
      <c r="AM36" s="160">
        <f t="shared" ca="1" si="168"/>
        <v>61849.845072325719</v>
      </c>
      <c r="AN36" s="160">
        <f t="shared" ca="1" si="168"/>
        <v>62040.209507248335</v>
      </c>
      <c r="AO36" s="160">
        <f t="shared" ca="1" si="168"/>
        <v>62674.217884924372</v>
      </c>
      <c r="AP36" s="160">
        <f t="shared" ca="1" si="168"/>
        <v>62671.54442058743</v>
      </c>
      <c r="AQ36" s="160">
        <f t="shared" ca="1" si="168"/>
        <v>62668.864362766202</v>
      </c>
      <c r="AR36" s="160">
        <f t="shared" ca="1" si="168"/>
        <v>62666.177695199403</v>
      </c>
      <c r="AS36" s="160">
        <f t="shared" ca="1" si="168"/>
        <v>62663.484401585563</v>
      </c>
      <c r="AT36" s="160">
        <f t="shared" ca="1" si="168"/>
        <v>62660.784465583129</v>
      </c>
      <c r="AU36" s="160">
        <f t="shared" ca="1" si="168"/>
        <v>62658.077870810113</v>
      </c>
      <c r="AV36" s="160">
        <f t="shared" ca="1" si="168"/>
        <v>62655.364600844237</v>
      </c>
      <c r="AW36" s="160">
        <f t="shared" ca="1" si="168"/>
        <v>62652.644639222672</v>
      </c>
      <c r="AX36" s="160">
        <f t="shared" ca="1" si="168"/>
        <v>62649.917969441951</v>
      </c>
      <c r="AY36" s="160">
        <f t="shared" ca="1" si="168"/>
        <v>63705.34042449548</v>
      </c>
      <c r="AZ36" s="160">
        <f t="shared" ca="1" si="168"/>
        <v>63901.41579246577</v>
      </c>
      <c r="BA36" s="160">
        <f t="shared" ca="1" si="168"/>
        <v>64554.444421472079</v>
      </c>
      <c r="BB36" s="160">
        <f t="shared" ca="1" si="168"/>
        <v>64551.690753205032</v>
      </c>
      <c r="BC36" s="160">
        <f t="shared" ca="1" si="168"/>
        <v>64548.930293649173</v>
      </c>
      <c r="BD36" s="160">
        <f t="shared" ca="1" si="168"/>
        <v>64546.16302605535</v>
      </c>
      <c r="BE36" s="160">
        <f t="shared" ca="1" si="168"/>
        <v>64543.388933633112</v>
      </c>
      <c r="BF36" s="160">
        <f t="shared" ca="1" si="168"/>
        <v>64540.607999550586</v>
      </c>
      <c r="BG36" s="160">
        <f t="shared" ca="1" si="168"/>
        <v>64537.820206934397</v>
      </c>
      <c r="BH36" s="160">
        <f t="shared" ca="1" si="168"/>
        <v>64535.025538869544</v>
      </c>
      <c r="BI36" s="160">
        <f t="shared" ca="1" si="168"/>
        <v>64532.223978399306</v>
      </c>
      <c r="BJ36" s="160">
        <f t="shared" ca="1" si="168"/>
        <v>64529.415508525191</v>
      </c>
      <c r="BK36" s="160">
        <f t="shared" ca="1" si="168"/>
        <v>65616.500637230347</v>
      </c>
      <c r="BL36" s="160">
        <f t="shared" ca="1" si="168"/>
        <v>65818.458266239744</v>
      </c>
      <c r="BM36" s="160">
        <f t="shared" ca="1" si="168"/>
        <v>66491.077754116268</v>
      </c>
      <c r="BN36" s="160">
        <f t="shared" ca="1" si="168"/>
        <v>66488.241475801216</v>
      </c>
      <c r="BO36" s="160">
        <f t="shared" ca="1" si="168"/>
        <v>66485.398202458673</v>
      </c>
      <c r="BP36" s="160">
        <f t="shared" ref="BP36:CU36" ca="1" si="169">IF(BP3&lt;=HOLD_PERIOD,SUM(BP27,BP34),0)</f>
        <v>66482.547916837037</v>
      </c>
      <c r="BQ36" s="160">
        <f t="shared" ca="1" si="169"/>
        <v>66479.690601642142</v>
      </c>
      <c r="BR36" s="160">
        <f t="shared" ca="1" si="169"/>
        <v>66476.826239537142</v>
      </c>
      <c r="BS36" s="160">
        <f t="shared" ca="1" si="169"/>
        <v>66473.954813142467</v>
      </c>
      <c r="BT36" s="160">
        <f t="shared" ca="1" si="169"/>
        <v>66471.076305035662</v>
      </c>
      <c r="BU36" s="160">
        <f t="shared" ca="1" si="169"/>
        <v>66468.190697751328</v>
      </c>
      <c r="BV36" s="160">
        <f t="shared" ca="1" si="169"/>
        <v>66465.29797378098</v>
      </c>
      <c r="BW36" s="160">
        <f t="shared" ca="1" si="169"/>
        <v>67584.995656347251</v>
      </c>
      <c r="BX36" s="160">
        <f t="shared" ca="1" si="169"/>
        <v>67793.012014226944</v>
      </c>
      <c r="BY36" s="160">
        <f t="shared" ca="1" si="169"/>
        <v>68485.81008673973</v>
      </c>
      <c r="BZ36" s="160">
        <f t="shared" ca="1" si="169"/>
        <v>68482.888720075207</v>
      </c>
      <c r="CA36" s="160">
        <f t="shared" ca="1" si="169"/>
        <v>68479.960148532409</v>
      </c>
      <c r="CB36" s="160">
        <f t="shared" ca="1" si="169"/>
        <v>68477.024354342124</v>
      </c>
      <c r="CC36" s="160">
        <f t="shared" ca="1" si="169"/>
        <v>68474.081319691366</v>
      </c>
      <c r="CD36" s="160">
        <f t="shared" ca="1" si="169"/>
        <v>68471.131026723218</v>
      </c>
      <c r="CE36" s="160">
        <f t="shared" ca="1" si="169"/>
        <v>68468.173457536701</v>
      </c>
      <c r="CF36" s="160">
        <f t="shared" ca="1" si="169"/>
        <v>68465.208594186697</v>
      </c>
      <c r="CG36" s="160">
        <f t="shared" ca="1" si="169"/>
        <v>68462.236418683839</v>
      </c>
      <c r="CH36" s="160">
        <f t="shared" ca="1" si="169"/>
        <v>68459.256912994373</v>
      </c>
      <c r="CI36" s="160">
        <f t="shared" ca="1" si="169"/>
        <v>69612.545526037691</v>
      </c>
      <c r="CJ36" s="160">
        <f t="shared" ca="1" si="169"/>
        <v>69826.802374653751</v>
      </c>
      <c r="CK36" s="160">
        <f t="shared" ca="1" si="169"/>
        <v>70540.38438934194</v>
      </c>
      <c r="CL36" s="160">
        <f t="shared" ca="1" si="169"/>
        <v>70537.375381677499</v>
      </c>
      <c r="CM36" s="160">
        <f t="shared" ca="1" si="169"/>
        <v>70534.358952988405</v>
      </c>
      <c r="CN36" s="160">
        <f t="shared" ca="1" si="169"/>
        <v>70531.335084972408</v>
      </c>
      <c r="CO36" s="160">
        <f t="shared" ca="1" si="169"/>
        <v>70528.303759282135</v>
      </c>
      <c r="CP36" s="160">
        <f t="shared" ca="1" si="169"/>
        <v>70525.264957524938</v>
      </c>
      <c r="CQ36" s="160">
        <f t="shared" ca="1" si="169"/>
        <v>70522.218661262828</v>
      </c>
      <c r="CR36" s="160">
        <f t="shared" ca="1" si="169"/>
        <v>70519.164852012327</v>
      </c>
      <c r="CS36" s="160">
        <f t="shared" ca="1" si="169"/>
        <v>70516.103511244379</v>
      </c>
      <c r="CT36" s="160">
        <f t="shared" ca="1" si="169"/>
        <v>70513.034620384235</v>
      </c>
      <c r="CU36" s="160">
        <f t="shared" ca="1" si="169"/>
        <v>71700.921891818813</v>
      </c>
      <c r="CV36" s="160">
        <f t="shared" ref="CV36:EE36" ca="1" si="170">IF(CV3&lt;=HOLD_PERIOD,SUM(CV27,CV34),0)</f>
        <v>71921.606445893354</v>
      </c>
      <c r="CW36" s="160">
        <f t="shared" ca="1" si="170"/>
        <v>72656.595921022192</v>
      </c>
      <c r="CX36" s="160">
        <f t="shared" ca="1" si="170"/>
        <v>72653.496643127815</v>
      </c>
      <c r="CY36" s="160">
        <f t="shared" ca="1" si="170"/>
        <v>72650.389721578045</v>
      </c>
      <c r="CZ36" s="160">
        <f t="shared" ca="1" si="170"/>
        <v>72647.275137521574</v>
      </c>
      <c r="DA36" s="160">
        <f t="shared" ca="1" si="170"/>
        <v>72644.152872060586</v>
      </c>
      <c r="DB36" s="160">
        <f t="shared" ca="1" si="170"/>
        <v>72641.02290625067</v>
      </c>
      <c r="DC36" s="160">
        <f t="shared" ca="1" si="170"/>
        <v>72637.885221100718</v>
      </c>
      <c r="DD36" s="160">
        <f t="shared" ca="1" si="170"/>
        <v>72634.739797572664</v>
      </c>
      <c r="DE36" s="160">
        <f t="shared" ca="1" si="170"/>
        <v>72631.586616581699</v>
      </c>
      <c r="DF36" s="160">
        <f t="shared" ca="1" si="170"/>
        <v>72628.425658995751</v>
      </c>
      <c r="DG36" s="160">
        <f t="shared" ca="1" si="170"/>
        <v>73851.949548573364</v>
      </c>
      <c r="DH36" s="160">
        <f t="shared" ca="1" si="170"/>
        <v>74079.254639270177</v>
      </c>
      <c r="DI36" s="160">
        <f t="shared" ca="1" si="170"/>
        <v>74836.29379865287</v>
      </c>
      <c r="DJ36" s="160">
        <f t="shared" ca="1" si="170"/>
        <v>74833.10154242166</v>
      </c>
      <c r="DK36" s="160">
        <f t="shared" ca="1" si="170"/>
        <v>74829.901413225394</v>
      </c>
      <c r="DL36" s="160">
        <f t="shared" ca="1" si="170"/>
        <v>74826.693391647234</v>
      </c>
      <c r="DM36" s="160">
        <f t="shared" ca="1" si="170"/>
        <v>74823.47745822242</v>
      </c>
      <c r="DN36" s="160">
        <f t="shared" ca="1" si="170"/>
        <v>74820.253593438218</v>
      </c>
      <c r="DO36" s="160">
        <f t="shared" ca="1" si="170"/>
        <v>74817.021777733738</v>
      </c>
      <c r="DP36" s="160">
        <f t="shared" ca="1" si="170"/>
        <v>74813.781991499884</v>
      </c>
      <c r="DQ36" s="160">
        <f t="shared" ca="1" si="170"/>
        <v>74810.534215079169</v>
      </c>
      <c r="DR36" s="160">
        <f t="shared" ca="1" si="170"/>
        <v>74807.27842876564</v>
      </c>
      <c r="DS36" s="160">
        <f t="shared" ca="1" si="170"/>
        <v>76067.50803503058</v>
      </c>
      <c r="DT36" s="160">
        <f t="shared" si="170"/>
        <v>0</v>
      </c>
      <c r="DU36" s="160">
        <f t="shared" si="170"/>
        <v>0</v>
      </c>
      <c r="DV36" s="160">
        <f t="shared" si="170"/>
        <v>0</v>
      </c>
      <c r="DW36" s="160">
        <f t="shared" si="170"/>
        <v>0</v>
      </c>
      <c r="DX36" s="160">
        <f t="shared" si="170"/>
        <v>0</v>
      </c>
      <c r="DY36" s="160">
        <f t="shared" si="170"/>
        <v>0</v>
      </c>
      <c r="DZ36" s="160">
        <f t="shared" si="170"/>
        <v>0</v>
      </c>
      <c r="EA36" s="160">
        <f t="shared" si="170"/>
        <v>0</v>
      </c>
      <c r="EB36" s="160">
        <f t="shared" si="170"/>
        <v>0</v>
      </c>
      <c r="EC36" s="160">
        <f t="shared" si="170"/>
        <v>0</v>
      </c>
      <c r="ED36" s="160">
        <f t="shared" si="170"/>
        <v>0</v>
      </c>
      <c r="EE36" s="161">
        <f t="shared" si="170"/>
        <v>0</v>
      </c>
    </row>
    <row r="37" spans="1:135" x14ac:dyDescent="0.25">
      <c r="B37" s="29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154"/>
      <c r="N37" s="154"/>
      <c r="O37" s="154"/>
      <c r="P37" s="154"/>
      <c r="Q37" s="154"/>
      <c r="R37" s="154"/>
      <c r="S37" s="154"/>
      <c r="T37" s="154"/>
      <c r="U37" s="154"/>
      <c r="V37" s="154"/>
      <c r="W37" s="154"/>
      <c r="X37" s="154"/>
      <c r="Y37" s="154"/>
      <c r="Z37" s="154"/>
      <c r="AA37" s="154"/>
      <c r="AB37" s="154"/>
      <c r="AC37" s="154"/>
      <c r="AD37" s="154"/>
      <c r="AE37" s="154"/>
      <c r="AF37" s="154"/>
      <c r="AG37" s="154"/>
      <c r="AH37" s="154"/>
      <c r="AI37" s="154"/>
      <c r="AJ37" s="154"/>
      <c r="AK37" s="154"/>
      <c r="AL37" s="154"/>
      <c r="AM37" s="154"/>
      <c r="AN37" s="154"/>
      <c r="AO37" s="154"/>
      <c r="AP37" s="154"/>
      <c r="AQ37" s="154"/>
      <c r="AR37" s="154"/>
      <c r="AS37" s="154"/>
      <c r="AT37" s="154"/>
      <c r="AU37" s="154"/>
      <c r="AV37" s="154"/>
      <c r="AW37" s="154"/>
      <c r="AX37" s="154"/>
      <c r="AY37" s="154"/>
      <c r="AZ37" s="154"/>
      <c r="BA37" s="154"/>
      <c r="BB37" s="154"/>
      <c r="BC37" s="154"/>
      <c r="BD37" s="154"/>
      <c r="BE37" s="154"/>
      <c r="BF37" s="154"/>
      <c r="BG37" s="154"/>
      <c r="BH37" s="154"/>
      <c r="BI37" s="154"/>
      <c r="BJ37" s="154"/>
      <c r="BK37" s="154"/>
      <c r="BL37" s="154"/>
      <c r="BM37" s="154"/>
      <c r="BN37" s="154"/>
      <c r="BO37" s="154"/>
      <c r="BP37" s="154"/>
      <c r="BQ37" s="154"/>
      <c r="BR37" s="154"/>
      <c r="BS37" s="154"/>
      <c r="BT37" s="154"/>
      <c r="BU37" s="154"/>
      <c r="BV37" s="154"/>
      <c r="BW37" s="154"/>
      <c r="BX37" s="154"/>
      <c r="BY37" s="154"/>
      <c r="BZ37" s="154"/>
      <c r="CA37" s="154"/>
      <c r="CB37" s="154"/>
      <c r="CC37" s="154"/>
      <c r="CD37" s="154"/>
      <c r="CE37" s="154"/>
      <c r="CF37" s="154"/>
      <c r="CG37" s="154"/>
      <c r="CH37" s="154"/>
      <c r="CI37" s="154"/>
      <c r="CJ37" s="154"/>
      <c r="CK37" s="154"/>
      <c r="CL37" s="154"/>
      <c r="CM37" s="154"/>
      <c r="CN37" s="154"/>
      <c r="CO37" s="154"/>
      <c r="CP37" s="154"/>
      <c r="CQ37" s="154"/>
      <c r="CR37" s="154"/>
      <c r="CS37" s="154"/>
      <c r="CT37" s="154"/>
      <c r="CU37" s="154"/>
      <c r="CV37" s="154"/>
      <c r="CW37" s="154"/>
      <c r="CX37" s="154"/>
      <c r="CY37" s="154"/>
      <c r="CZ37" s="154"/>
      <c r="DA37" s="154"/>
      <c r="DB37" s="154"/>
      <c r="DC37" s="154"/>
      <c r="DD37" s="154"/>
      <c r="DE37" s="154"/>
      <c r="DF37" s="154"/>
      <c r="DG37" s="154"/>
      <c r="DH37" s="154"/>
      <c r="DI37" s="154"/>
      <c r="DJ37" s="154"/>
      <c r="DK37" s="154"/>
      <c r="DL37" s="154"/>
      <c r="DM37" s="154"/>
      <c r="DN37" s="154"/>
      <c r="DO37" s="154"/>
      <c r="DP37" s="154"/>
      <c r="DQ37" s="154"/>
      <c r="DR37" s="154"/>
      <c r="DS37" s="154"/>
      <c r="DT37" s="154"/>
      <c r="DU37" s="154"/>
      <c r="DV37" s="154"/>
      <c r="DW37" s="154"/>
      <c r="DX37" s="154"/>
      <c r="DY37" s="154"/>
      <c r="DZ37" s="154"/>
      <c r="EA37" s="154"/>
      <c r="EB37" s="154"/>
      <c r="EC37" s="154"/>
      <c r="ED37" s="154"/>
      <c r="EE37" s="157"/>
    </row>
    <row r="38" spans="1:135" x14ac:dyDescent="0.25">
      <c r="B38" s="196" t="s">
        <v>203</v>
      </c>
      <c r="C38" s="154"/>
      <c r="D38" s="154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4"/>
      <c r="BQ38" s="154"/>
      <c r="BR38" s="154"/>
      <c r="BS38" s="154"/>
      <c r="BT38" s="154"/>
      <c r="BU38" s="154"/>
      <c r="BV38" s="154"/>
      <c r="BW38" s="154"/>
      <c r="BX38" s="154"/>
      <c r="BY38" s="154"/>
      <c r="BZ38" s="154"/>
      <c r="CA38" s="154"/>
      <c r="CB38" s="154"/>
      <c r="CC38" s="154"/>
      <c r="CD38" s="154"/>
      <c r="CE38" s="154"/>
      <c r="CF38" s="154"/>
      <c r="CG38" s="154"/>
      <c r="CH38" s="154"/>
      <c r="CI38" s="154"/>
      <c r="CJ38" s="154"/>
      <c r="CK38" s="154"/>
      <c r="CL38" s="154"/>
      <c r="CM38" s="154"/>
      <c r="CN38" s="154"/>
      <c r="CO38" s="154"/>
      <c r="CP38" s="154"/>
      <c r="CQ38" s="154"/>
      <c r="CR38" s="154"/>
      <c r="CS38" s="154"/>
      <c r="CT38" s="154"/>
      <c r="CU38" s="154"/>
      <c r="CV38" s="154"/>
      <c r="CW38" s="154"/>
      <c r="CX38" s="154"/>
      <c r="CY38" s="154"/>
      <c r="CZ38" s="154"/>
      <c r="DA38" s="154"/>
      <c r="DB38" s="154"/>
      <c r="DC38" s="154"/>
      <c r="DD38" s="154"/>
      <c r="DE38" s="154"/>
      <c r="DF38" s="154"/>
      <c r="DG38" s="154"/>
      <c r="DH38" s="154"/>
      <c r="DI38" s="154"/>
      <c r="DJ38" s="154"/>
      <c r="DK38" s="154"/>
      <c r="DL38" s="154"/>
      <c r="DM38" s="154"/>
      <c r="DN38" s="154"/>
      <c r="DO38" s="154"/>
      <c r="DP38" s="154"/>
      <c r="DQ38" s="154"/>
      <c r="DR38" s="154"/>
      <c r="DS38" s="154"/>
      <c r="DT38" s="154"/>
      <c r="DU38" s="154"/>
      <c r="DV38" s="154"/>
      <c r="DW38" s="154"/>
      <c r="DX38" s="154"/>
      <c r="DY38" s="154"/>
      <c r="DZ38" s="154"/>
      <c r="EA38" s="154"/>
      <c r="EB38" s="154"/>
      <c r="EC38" s="154"/>
      <c r="ED38" s="154"/>
      <c r="EE38" s="157"/>
    </row>
    <row r="39" spans="1:135" x14ac:dyDescent="0.25">
      <c r="A39" s="154">
        <f ca="1">SUMIF($C$3:$EE$3,"&lt;="&amp;HOLD_PERIOD,C39:EE39)</f>
        <v>-241024.99999999959</v>
      </c>
      <c r="B39" s="29" t="s">
        <v>33</v>
      </c>
      <c r="C39" s="154"/>
      <c r="D39" s="154">
        <f>IF(D3&gt;HOLD_PERIOD,0,SUMIF($C$73:C73,"&lt;"&amp;0,$C$73:C73)*AM_FEE/12)</f>
        <v>-2008.5416666666667</v>
      </c>
      <c r="E39" s="154">
        <f ca="1">IF(E3&gt;HOLD_PERIOD,0,SUMIF($C$73:D73,"&lt;"&amp;0,$C$73:D73)*AM_FEE/12)</f>
        <v>-2008.5416666666667</v>
      </c>
      <c r="F39" s="154">
        <f ca="1">IF(F3&gt;HOLD_PERIOD,0,SUMIF($C$73:E73,"&lt;"&amp;0,$C$73:E73)*AM_FEE/12)</f>
        <v>-2008.5416666666667</v>
      </c>
      <c r="G39" s="154">
        <f ca="1">IF(G3&gt;HOLD_PERIOD,0,SUMIF($C$73:F73,"&lt;"&amp;0,$C$73:F73)*AM_FEE/12)</f>
        <v>-2008.5416666666667</v>
      </c>
      <c r="H39" s="154">
        <f ca="1">IF(H3&gt;HOLD_PERIOD,0,SUMIF($C$73:G73,"&lt;"&amp;0,$C$73:G73)*AM_FEE/12)</f>
        <v>-2008.5416666666667</v>
      </c>
      <c r="I39" s="154">
        <f ca="1">IF(I3&gt;HOLD_PERIOD,0,SUMIF($C$73:H73,"&lt;"&amp;0,$C$73:H73)*AM_FEE/12)</f>
        <v>-2008.5416666666667</v>
      </c>
      <c r="J39" s="154">
        <f ca="1">IF(J3&gt;HOLD_PERIOD,0,SUMIF($C$73:I73,"&lt;"&amp;0,$C$73:I73)*AM_FEE/12)</f>
        <v>-2008.5416666666667</v>
      </c>
      <c r="K39" s="154">
        <f ca="1">IF(K3&gt;HOLD_PERIOD,0,SUMIF($C$73:J73,"&lt;"&amp;0,$C$73:J73)*AM_FEE/12)</f>
        <v>-2008.5416666666667</v>
      </c>
      <c r="L39" s="154">
        <f ca="1">IF(L3&gt;HOLD_PERIOD,0,SUMIF($C$73:K73,"&lt;"&amp;0,$C$73:K73)*AM_FEE/12)</f>
        <v>-2008.5416666666667</v>
      </c>
      <c r="M39" s="154">
        <f ca="1">IF(M3&gt;HOLD_PERIOD,0,SUMIF($C$73:L73,"&lt;"&amp;0,$C$73:L73)*AM_FEE/12)</f>
        <v>-2008.5416666666667</v>
      </c>
      <c r="N39" s="154">
        <f ca="1">IF(N3&gt;HOLD_PERIOD,0,SUMIF($C$73:M73,"&lt;"&amp;0,$C$73:M73)*AM_FEE/12)</f>
        <v>-2008.5416666666667</v>
      </c>
      <c r="O39" s="154">
        <f ca="1">IF(O3&gt;HOLD_PERIOD,0,SUMIF($C$73:N73,"&lt;"&amp;0,$C$73:N73)*AM_FEE/12)</f>
        <v>-2008.5416666666667</v>
      </c>
      <c r="P39" s="154">
        <f ca="1">IF(P3&gt;HOLD_PERIOD,0,SUMIF($C$73:O73,"&lt;"&amp;0,$C$73:O73)*AM_FEE/12)</f>
        <v>-2008.5416666666667</v>
      </c>
      <c r="Q39" s="154">
        <f ca="1">IF(Q3&gt;HOLD_PERIOD,0,SUMIF($C$73:P73,"&lt;"&amp;0,$C$73:P73)*AM_FEE/12)</f>
        <v>-2008.5416666666667</v>
      </c>
      <c r="R39" s="154">
        <f ca="1">IF(R3&gt;HOLD_PERIOD,0,SUMIF($C$73:Q73,"&lt;"&amp;0,$C$73:Q73)*AM_FEE/12)</f>
        <v>-2008.5416666666667</v>
      </c>
      <c r="S39" s="154">
        <f ca="1">IF(S3&gt;HOLD_PERIOD,0,SUMIF($C$73:R73,"&lt;"&amp;0,$C$73:R73)*AM_FEE/12)</f>
        <v>-2008.5416666666667</v>
      </c>
      <c r="T39" s="154">
        <f ca="1">IF(T3&gt;HOLD_PERIOD,0,SUMIF($C$73:S73,"&lt;"&amp;0,$C$73:S73)*AM_FEE/12)</f>
        <v>-2008.5416666666667</v>
      </c>
      <c r="U39" s="154">
        <f ca="1">IF(U3&gt;HOLD_PERIOD,0,SUMIF($C$73:T73,"&lt;"&amp;0,$C$73:T73)*AM_FEE/12)</f>
        <v>-2008.5416666666667</v>
      </c>
      <c r="V39" s="154">
        <f ca="1">IF(V3&gt;HOLD_PERIOD,0,SUMIF($C$73:U73,"&lt;"&amp;0,$C$73:U73)*AM_FEE/12)</f>
        <v>-2008.5416666666667</v>
      </c>
      <c r="W39" s="154">
        <f ca="1">IF(W3&gt;HOLD_PERIOD,0,SUMIF($C$73:V73,"&lt;"&amp;0,$C$73:V73)*AM_FEE/12)</f>
        <v>-2008.5416666666667</v>
      </c>
      <c r="X39" s="154">
        <f ca="1">IF(X3&gt;HOLD_PERIOD,0,SUMIF($C$73:W73,"&lt;"&amp;0,$C$73:W73)*AM_FEE/12)</f>
        <v>-2008.5416666666667</v>
      </c>
      <c r="Y39" s="154">
        <f ca="1">IF(Y3&gt;HOLD_PERIOD,0,SUMIF($C$73:X73,"&lt;"&amp;0,$C$73:X73)*AM_FEE/12)</f>
        <v>-2008.5416666666667</v>
      </c>
      <c r="Z39" s="154">
        <f ca="1">IF(Z3&gt;HOLD_PERIOD,0,SUMIF($C$73:Y73,"&lt;"&amp;0,$C$73:Y73)*AM_FEE/12)</f>
        <v>-2008.5416666666667</v>
      </c>
      <c r="AA39" s="154">
        <f ca="1">IF(AA3&gt;HOLD_PERIOD,0,SUMIF($C$73:Z73,"&lt;"&amp;0,$C$73:Z73)*AM_FEE/12)</f>
        <v>-2008.5416666666667</v>
      </c>
      <c r="AB39" s="154">
        <f ca="1">IF(AB3&gt;HOLD_PERIOD,0,SUMIF($C$73:AA73,"&lt;"&amp;0,$C$73:AA73)*AM_FEE/12)</f>
        <v>-2008.5416666666667</v>
      </c>
      <c r="AC39" s="154">
        <f ca="1">IF(AC3&gt;HOLD_PERIOD,0,SUMIF($C$73:AB73,"&lt;"&amp;0,$C$73:AB73)*AM_FEE/12)</f>
        <v>-2008.5416666666667</v>
      </c>
      <c r="AD39" s="154">
        <f ca="1">IF(AD3&gt;HOLD_PERIOD,0,SUMIF($C$73:AC73,"&lt;"&amp;0,$C$73:AC73)*AM_FEE/12)</f>
        <v>-2008.5416666666667</v>
      </c>
      <c r="AE39" s="154">
        <f ca="1">IF(AE3&gt;HOLD_PERIOD,0,SUMIF($C$73:AD73,"&lt;"&amp;0,$C$73:AD73)*AM_FEE/12)</f>
        <v>-2008.5416666666667</v>
      </c>
      <c r="AF39" s="154">
        <f ca="1">IF(AF3&gt;HOLD_PERIOD,0,SUMIF($C$73:AE73,"&lt;"&amp;0,$C$73:AE73)*AM_FEE/12)</f>
        <v>-2008.5416666666667</v>
      </c>
      <c r="AG39" s="154">
        <f ca="1">IF(AG3&gt;HOLD_PERIOD,0,SUMIF($C$73:AF73,"&lt;"&amp;0,$C$73:AF73)*AM_FEE/12)</f>
        <v>-2008.5416666666667</v>
      </c>
      <c r="AH39" s="154">
        <f ca="1">IF(AH3&gt;HOLD_PERIOD,0,SUMIF($C$73:AG73,"&lt;"&amp;0,$C$73:AG73)*AM_FEE/12)</f>
        <v>-2008.5416666666667</v>
      </c>
      <c r="AI39" s="154">
        <f ca="1">IF(AI3&gt;HOLD_PERIOD,0,SUMIF($C$73:AH73,"&lt;"&amp;0,$C$73:AH73)*AM_FEE/12)</f>
        <v>-2008.5416666666667</v>
      </c>
      <c r="AJ39" s="154">
        <f ca="1">IF(AJ3&gt;HOLD_PERIOD,0,SUMIF($C$73:AI73,"&lt;"&amp;0,$C$73:AI73)*AM_FEE/12)</f>
        <v>-2008.5416666666667</v>
      </c>
      <c r="AK39" s="154">
        <f ca="1">IF(AK3&gt;HOLD_PERIOD,0,SUMIF($C$73:AJ73,"&lt;"&amp;0,$C$73:AJ73)*AM_FEE/12)</f>
        <v>-2008.5416666666667</v>
      </c>
      <c r="AL39" s="154">
        <f ca="1">IF(AL3&gt;HOLD_PERIOD,0,SUMIF($C$73:AK73,"&lt;"&amp;0,$C$73:AK73)*AM_FEE/12)</f>
        <v>-2008.5416666666667</v>
      </c>
      <c r="AM39" s="154">
        <f ca="1">IF(AM3&gt;HOLD_PERIOD,0,SUMIF($C$73:AL73,"&lt;"&amp;0,$C$73:AL73)*AM_FEE/12)</f>
        <v>-2008.5416666666667</v>
      </c>
      <c r="AN39" s="154">
        <f ca="1">IF(AN3&gt;HOLD_PERIOD,0,SUMIF($C$73:AM73,"&lt;"&amp;0,$C$73:AM73)*AM_FEE/12)</f>
        <v>-2008.5416666666667</v>
      </c>
      <c r="AO39" s="154">
        <f ca="1">IF(AO3&gt;HOLD_PERIOD,0,SUMIF($C$73:AN73,"&lt;"&amp;0,$C$73:AN73)*AM_FEE/12)</f>
        <v>-2008.5416666666667</v>
      </c>
      <c r="AP39" s="154">
        <f ca="1">IF(AP3&gt;HOLD_PERIOD,0,SUMIF($C$73:AO73,"&lt;"&amp;0,$C$73:AO73)*AM_FEE/12)</f>
        <v>-2008.5416666666667</v>
      </c>
      <c r="AQ39" s="154">
        <f ca="1">IF(AQ3&gt;HOLD_PERIOD,0,SUMIF($C$73:AP73,"&lt;"&amp;0,$C$73:AP73)*AM_FEE/12)</f>
        <v>-2008.5416666666667</v>
      </c>
      <c r="AR39" s="154">
        <f ca="1">IF(AR3&gt;HOLD_PERIOD,0,SUMIF($C$73:AQ73,"&lt;"&amp;0,$C$73:AQ73)*AM_FEE/12)</f>
        <v>-2008.5416666666667</v>
      </c>
      <c r="AS39" s="154">
        <f ca="1">IF(AS3&gt;HOLD_PERIOD,0,SUMIF($C$73:AR73,"&lt;"&amp;0,$C$73:AR73)*AM_FEE/12)</f>
        <v>-2008.5416666666667</v>
      </c>
      <c r="AT39" s="154">
        <f ca="1">IF(AT3&gt;HOLD_PERIOD,0,SUMIF($C$73:AS73,"&lt;"&amp;0,$C$73:AS73)*AM_FEE/12)</f>
        <v>-2008.5416666666667</v>
      </c>
      <c r="AU39" s="154">
        <f ca="1">IF(AU3&gt;HOLD_PERIOD,0,SUMIF($C$73:AT73,"&lt;"&amp;0,$C$73:AT73)*AM_FEE/12)</f>
        <v>-2008.5416666666667</v>
      </c>
      <c r="AV39" s="154">
        <f ca="1">IF(AV3&gt;HOLD_PERIOD,0,SUMIF($C$73:AU73,"&lt;"&amp;0,$C$73:AU73)*AM_FEE/12)</f>
        <v>-2008.5416666666667</v>
      </c>
      <c r="AW39" s="154">
        <f ca="1">IF(AW3&gt;HOLD_PERIOD,0,SUMIF($C$73:AV73,"&lt;"&amp;0,$C$73:AV73)*AM_FEE/12)</f>
        <v>-2008.5416666666667</v>
      </c>
      <c r="AX39" s="154">
        <f ca="1">IF(AX3&gt;HOLD_PERIOD,0,SUMIF($C$73:AW73,"&lt;"&amp;0,$C$73:AW73)*AM_FEE/12)</f>
        <v>-2008.5416666666667</v>
      </c>
      <c r="AY39" s="154">
        <f ca="1">IF(AY3&gt;HOLD_PERIOD,0,SUMIF($C$73:AX73,"&lt;"&amp;0,$C$73:AX73)*AM_FEE/12)</f>
        <v>-2008.5416666666667</v>
      </c>
      <c r="AZ39" s="154">
        <f ca="1">IF(AZ3&gt;HOLD_PERIOD,0,SUMIF($C$73:AY73,"&lt;"&amp;0,$C$73:AY73)*AM_FEE/12)</f>
        <v>-2008.5416666666667</v>
      </c>
      <c r="BA39" s="154">
        <f ca="1">IF(BA3&gt;HOLD_PERIOD,0,SUMIF($C$73:AZ73,"&lt;"&amp;0,$C$73:AZ73)*AM_FEE/12)</f>
        <v>-2008.5416666666667</v>
      </c>
      <c r="BB39" s="154">
        <f ca="1">IF(BB3&gt;HOLD_PERIOD,0,SUMIF($C$73:BA73,"&lt;"&amp;0,$C$73:BA73)*AM_FEE/12)</f>
        <v>-2008.5416666666667</v>
      </c>
      <c r="BC39" s="154">
        <f ca="1">IF(BC3&gt;HOLD_PERIOD,0,SUMIF($C$73:BB73,"&lt;"&amp;0,$C$73:BB73)*AM_FEE/12)</f>
        <v>-2008.5416666666667</v>
      </c>
      <c r="BD39" s="154">
        <f ca="1">IF(BD3&gt;HOLD_PERIOD,0,SUMIF($C$73:BC73,"&lt;"&amp;0,$C$73:BC73)*AM_FEE/12)</f>
        <v>-2008.5416666666667</v>
      </c>
      <c r="BE39" s="154">
        <f ca="1">IF(BE3&gt;HOLD_PERIOD,0,SUMIF($C$73:BD73,"&lt;"&amp;0,$C$73:BD73)*AM_FEE/12)</f>
        <v>-2008.5416666666667</v>
      </c>
      <c r="BF39" s="154">
        <f ca="1">IF(BF3&gt;HOLD_PERIOD,0,SUMIF($C$73:BE73,"&lt;"&amp;0,$C$73:BE73)*AM_FEE/12)</f>
        <v>-2008.5416666666667</v>
      </c>
      <c r="BG39" s="154">
        <f ca="1">IF(BG3&gt;HOLD_PERIOD,0,SUMIF($C$73:BF73,"&lt;"&amp;0,$C$73:BF73)*AM_FEE/12)</f>
        <v>-2008.5416666666667</v>
      </c>
      <c r="BH39" s="154">
        <f ca="1">IF(BH3&gt;HOLD_PERIOD,0,SUMIF($C$73:BG73,"&lt;"&amp;0,$C$73:BG73)*AM_FEE/12)</f>
        <v>-2008.5416666666667</v>
      </c>
      <c r="BI39" s="154">
        <f ca="1">IF(BI3&gt;HOLD_PERIOD,0,SUMIF($C$73:BH73,"&lt;"&amp;0,$C$73:BH73)*AM_FEE/12)</f>
        <v>-2008.5416666666667</v>
      </c>
      <c r="BJ39" s="154">
        <f ca="1">IF(BJ3&gt;HOLD_PERIOD,0,SUMIF($C$73:BI73,"&lt;"&amp;0,$C$73:BI73)*AM_FEE/12)</f>
        <v>-2008.5416666666667</v>
      </c>
      <c r="BK39" s="154">
        <f ca="1">IF(BK3&gt;HOLD_PERIOD,0,SUMIF($C$73:BJ73,"&lt;"&amp;0,$C$73:BJ73)*AM_FEE/12)</f>
        <v>-2008.5416666666667</v>
      </c>
      <c r="BL39" s="154">
        <f ca="1">IF(BL3&gt;HOLD_PERIOD,0,SUMIF($C$73:BK73,"&lt;"&amp;0,$C$73:BK73)*AM_FEE/12)</f>
        <v>-2008.5416666666667</v>
      </c>
      <c r="BM39" s="154">
        <f ca="1">IF(BM3&gt;HOLD_PERIOD,0,SUMIF($C$73:BL73,"&lt;"&amp;0,$C$73:BL73)*AM_FEE/12)</f>
        <v>-2008.5416666666667</v>
      </c>
      <c r="BN39" s="154">
        <f ca="1">IF(BN3&gt;HOLD_PERIOD,0,SUMIF($C$73:BM73,"&lt;"&amp;0,$C$73:BM73)*AM_FEE/12)</f>
        <v>-2008.5416666666667</v>
      </c>
      <c r="BO39" s="154">
        <f ca="1">IF(BO3&gt;HOLD_PERIOD,0,SUMIF($C$73:BN73,"&lt;"&amp;0,$C$73:BN73)*AM_FEE/12)</f>
        <v>-2008.5416666666667</v>
      </c>
      <c r="BP39" s="154">
        <f ca="1">IF(BP3&gt;HOLD_PERIOD,0,SUMIF($C$73:BO73,"&lt;"&amp;0,$C$73:BO73)*AM_FEE/12)</f>
        <v>-2008.5416666666667</v>
      </c>
      <c r="BQ39" s="154">
        <f ca="1">IF(BQ3&gt;HOLD_PERIOD,0,SUMIF($C$73:BP73,"&lt;"&amp;0,$C$73:BP73)*AM_FEE/12)</f>
        <v>-2008.5416666666667</v>
      </c>
      <c r="BR39" s="154">
        <f ca="1">IF(BR3&gt;HOLD_PERIOD,0,SUMIF($C$73:BQ73,"&lt;"&amp;0,$C$73:BQ73)*AM_FEE/12)</f>
        <v>-2008.5416666666667</v>
      </c>
      <c r="BS39" s="154">
        <f ca="1">IF(BS3&gt;HOLD_PERIOD,0,SUMIF($C$73:BR73,"&lt;"&amp;0,$C$73:BR73)*AM_FEE/12)</f>
        <v>-2008.5416666666667</v>
      </c>
      <c r="BT39" s="154">
        <f ca="1">IF(BT3&gt;HOLD_PERIOD,0,SUMIF($C$73:BS73,"&lt;"&amp;0,$C$73:BS73)*AM_FEE/12)</f>
        <v>-2008.5416666666667</v>
      </c>
      <c r="BU39" s="154">
        <f ca="1">IF(BU3&gt;HOLD_PERIOD,0,SUMIF($C$73:BT73,"&lt;"&amp;0,$C$73:BT73)*AM_FEE/12)</f>
        <v>-2008.5416666666667</v>
      </c>
      <c r="BV39" s="154">
        <f ca="1">IF(BV3&gt;HOLD_PERIOD,0,SUMIF($C$73:BU73,"&lt;"&amp;0,$C$73:BU73)*AM_FEE/12)</f>
        <v>-2008.5416666666667</v>
      </c>
      <c r="BW39" s="154">
        <f ca="1">IF(BW3&gt;HOLD_PERIOD,0,SUMIF($C$73:BV73,"&lt;"&amp;0,$C$73:BV73)*AM_FEE/12)</f>
        <v>-2008.5416666666667</v>
      </c>
      <c r="BX39" s="154">
        <f ca="1">IF(BX3&gt;HOLD_PERIOD,0,SUMIF($C$73:BW73,"&lt;"&amp;0,$C$73:BW73)*AM_FEE/12)</f>
        <v>-2008.5416666666667</v>
      </c>
      <c r="BY39" s="154">
        <f ca="1">IF(BY3&gt;HOLD_PERIOD,0,SUMIF($C$73:BX73,"&lt;"&amp;0,$C$73:BX73)*AM_FEE/12)</f>
        <v>-2008.5416666666667</v>
      </c>
      <c r="BZ39" s="154">
        <f ca="1">IF(BZ3&gt;HOLD_PERIOD,0,SUMIF($C$73:BY73,"&lt;"&amp;0,$C$73:BY73)*AM_FEE/12)</f>
        <v>-2008.5416666666667</v>
      </c>
      <c r="CA39" s="154">
        <f ca="1">IF(CA3&gt;HOLD_PERIOD,0,SUMIF($C$73:BZ73,"&lt;"&amp;0,$C$73:BZ73)*AM_FEE/12)</f>
        <v>-2008.5416666666667</v>
      </c>
      <c r="CB39" s="154">
        <f ca="1">IF(CB3&gt;HOLD_PERIOD,0,SUMIF($C$73:CA73,"&lt;"&amp;0,$C$73:CA73)*AM_FEE/12)</f>
        <v>-2008.5416666666667</v>
      </c>
      <c r="CC39" s="154">
        <f ca="1">IF(CC3&gt;HOLD_PERIOD,0,SUMIF($C$73:CB73,"&lt;"&amp;0,$C$73:CB73)*AM_FEE/12)</f>
        <v>-2008.5416666666667</v>
      </c>
      <c r="CD39" s="154">
        <f ca="1">IF(CD3&gt;HOLD_PERIOD,0,SUMIF($C$73:CC73,"&lt;"&amp;0,$C$73:CC73)*AM_FEE/12)</f>
        <v>-2008.5416666666667</v>
      </c>
      <c r="CE39" s="154">
        <f ca="1">IF(CE3&gt;HOLD_PERIOD,0,SUMIF($C$73:CD73,"&lt;"&amp;0,$C$73:CD73)*AM_FEE/12)</f>
        <v>-2008.5416666666667</v>
      </c>
      <c r="CF39" s="154">
        <f ca="1">IF(CF3&gt;HOLD_PERIOD,0,SUMIF($C$73:CE73,"&lt;"&amp;0,$C$73:CE73)*AM_FEE/12)</f>
        <v>-2008.5416666666667</v>
      </c>
      <c r="CG39" s="154">
        <f ca="1">IF(CG3&gt;HOLD_PERIOD,0,SUMIF($C$73:CF73,"&lt;"&amp;0,$C$73:CF73)*AM_FEE/12)</f>
        <v>-2008.5416666666667</v>
      </c>
      <c r="CH39" s="154">
        <f ca="1">IF(CH3&gt;HOLD_PERIOD,0,SUMIF($C$73:CG73,"&lt;"&amp;0,$C$73:CG73)*AM_FEE/12)</f>
        <v>-2008.5416666666667</v>
      </c>
      <c r="CI39" s="154">
        <f ca="1">IF(CI3&gt;HOLD_PERIOD,0,SUMIF($C$73:CH73,"&lt;"&amp;0,$C$73:CH73)*AM_FEE/12)</f>
        <v>-2008.5416666666667</v>
      </c>
      <c r="CJ39" s="154">
        <f ca="1">IF(CJ3&gt;HOLD_PERIOD,0,SUMIF($C$73:CI73,"&lt;"&amp;0,$C$73:CI73)*AM_FEE/12)</f>
        <v>-2008.5416666666667</v>
      </c>
      <c r="CK39" s="154">
        <f ca="1">IF(CK3&gt;HOLD_PERIOD,0,SUMIF($C$73:CJ73,"&lt;"&amp;0,$C$73:CJ73)*AM_FEE/12)</f>
        <v>-2008.5416666666667</v>
      </c>
      <c r="CL39" s="154">
        <f ca="1">IF(CL3&gt;HOLD_PERIOD,0,SUMIF($C$73:CK73,"&lt;"&amp;0,$C$73:CK73)*AM_FEE/12)</f>
        <v>-2008.5416666666667</v>
      </c>
      <c r="CM39" s="154">
        <f ca="1">IF(CM3&gt;HOLD_PERIOD,0,SUMIF($C$73:CL73,"&lt;"&amp;0,$C$73:CL73)*AM_FEE/12)</f>
        <v>-2008.5416666666667</v>
      </c>
      <c r="CN39" s="154">
        <f ca="1">IF(CN3&gt;HOLD_PERIOD,0,SUMIF($C$73:CM73,"&lt;"&amp;0,$C$73:CM73)*AM_FEE/12)</f>
        <v>-2008.5416666666667</v>
      </c>
      <c r="CO39" s="154">
        <f ca="1">IF(CO3&gt;HOLD_PERIOD,0,SUMIF($C$73:CN73,"&lt;"&amp;0,$C$73:CN73)*AM_FEE/12)</f>
        <v>-2008.5416666666667</v>
      </c>
      <c r="CP39" s="154">
        <f ca="1">IF(CP3&gt;HOLD_PERIOD,0,SUMIF($C$73:CO73,"&lt;"&amp;0,$C$73:CO73)*AM_FEE/12)</f>
        <v>-2008.5416666666667</v>
      </c>
      <c r="CQ39" s="154">
        <f ca="1">IF(CQ3&gt;HOLD_PERIOD,0,SUMIF($C$73:CP73,"&lt;"&amp;0,$C$73:CP73)*AM_FEE/12)</f>
        <v>-2008.5416666666667</v>
      </c>
      <c r="CR39" s="154">
        <f ca="1">IF(CR3&gt;HOLD_PERIOD,0,SUMIF($C$73:CQ73,"&lt;"&amp;0,$C$73:CQ73)*AM_FEE/12)</f>
        <v>-2008.5416666666667</v>
      </c>
      <c r="CS39" s="154">
        <f ca="1">IF(CS3&gt;HOLD_PERIOD,0,SUMIF($C$73:CR73,"&lt;"&amp;0,$C$73:CR73)*AM_FEE/12)</f>
        <v>-2008.5416666666667</v>
      </c>
      <c r="CT39" s="154">
        <f ca="1">IF(CT3&gt;HOLD_PERIOD,0,SUMIF($C$73:CS73,"&lt;"&amp;0,$C$73:CS73)*AM_FEE/12)</f>
        <v>-2008.5416666666667</v>
      </c>
      <c r="CU39" s="154">
        <f ca="1">IF(CU3&gt;HOLD_PERIOD,0,SUMIF($C$73:CT73,"&lt;"&amp;0,$C$73:CT73)*AM_FEE/12)</f>
        <v>-2008.5416666666667</v>
      </c>
      <c r="CV39" s="154">
        <f ca="1">IF(CV3&gt;HOLD_PERIOD,0,SUMIF($C$73:CU73,"&lt;"&amp;0,$C$73:CU73)*AM_FEE/12)</f>
        <v>-2008.5416666666667</v>
      </c>
      <c r="CW39" s="154">
        <f ca="1">IF(CW3&gt;HOLD_PERIOD,0,SUMIF($C$73:CV73,"&lt;"&amp;0,$C$73:CV73)*AM_FEE/12)</f>
        <v>-2008.5416666666667</v>
      </c>
      <c r="CX39" s="154">
        <f ca="1">IF(CX3&gt;HOLD_PERIOD,0,SUMIF($C$73:CW73,"&lt;"&amp;0,$C$73:CW73)*AM_FEE/12)</f>
        <v>-2008.5416666666667</v>
      </c>
      <c r="CY39" s="154">
        <f ca="1">IF(CY3&gt;HOLD_PERIOD,0,SUMIF($C$73:CX73,"&lt;"&amp;0,$C$73:CX73)*AM_FEE/12)</f>
        <v>-2008.5416666666667</v>
      </c>
      <c r="CZ39" s="154">
        <f ca="1">IF(CZ3&gt;HOLD_PERIOD,0,SUMIF($C$73:CY73,"&lt;"&amp;0,$C$73:CY73)*AM_FEE/12)</f>
        <v>-2008.5416666666667</v>
      </c>
      <c r="DA39" s="154">
        <f ca="1">IF(DA3&gt;HOLD_PERIOD,0,SUMIF($C$73:CZ73,"&lt;"&amp;0,$C$73:CZ73)*AM_FEE/12)</f>
        <v>-2008.5416666666667</v>
      </c>
      <c r="DB39" s="154">
        <f ca="1">IF(DB3&gt;HOLD_PERIOD,0,SUMIF($C$73:DA73,"&lt;"&amp;0,$C$73:DA73)*AM_FEE/12)</f>
        <v>-2008.5416666666667</v>
      </c>
      <c r="DC39" s="154">
        <f ca="1">IF(DC3&gt;HOLD_PERIOD,0,SUMIF($C$73:DB73,"&lt;"&amp;0,$C$73:DB73)*AM_FEE/12)</f>
        <v>-2008.5416666666667</v>
      </c>
      <c r="DD39" s="154">
        <f ca="1">IF(DD3&gt;HOLD_PERIOD,0,SUMIF($C$73:DC73,"&lt;"&amp;0,$C$73:DC73)*AM_FEE/12)</f>
        <v>-2008.5416666666667</v>
      </c>
      <c r="DE39" s="154">
        <f ca="1">IF(DE3&gt;HOLD_PERIOD,0,SUMIF($C$73:DD73,"&lt;"&amp;0,$C$73:DD73)*AM_FEE/12)</f>
        <v>-2008.5416666666667</v>
      </c>
      <c r="DF39" s="154">
        <f ca="1">IF(DF3&gt;HOLD_PERIOD,0,SUMIF($C$73:DE73,"&lt;"&amp;0,$C$73:DE73)*AM_FEE/12)</f>
        <v>-2008.5416666666667</v>
      </c>
      <c r="DG39" s="154">
        <f ca="1">IF(DG3&gt;HOLD_PERIOD,0,SUMIF($C$73:DF73,"&lt;"&amp;0,$C$73:DF73)*AM_FEE/12)</f>
        <v>-2008.5416666666667</v>
      </c>
      <c r="DH39" s="154">
        <f ca="1">IF(DH3&gt;HOLD_PERIOD,0,SUMIF($C$73:DG73,"&lt;"&amp;0,$C$73:DG73)*AM_FEE/12)</f>
        <v>-2008.5416666666667</v>
      </c>
      <c r="DI39" s="154">
        <f ca="1">IF(DI3&gt;HOLD_PERIOD,0,SUMIF($C$73:DH73,"&lt;"&amp;0,$C$73:DH73)*AM_FEE/12)</f>
        <v>-2008.5416666666667</v>
      </c>
      <c r="DJ39" s="154">
        <f ca="1">IF(DJ3&gt;HOLD_PERIOD,0,SUMIF($C$73:DI73,"&lt;"&amp;0,$C$73:DI73)*AM_FEE/12)</f>
        <v>-2008.5416666666667</v>
      </c>
      <c r="DK39" s="154">
        <f ca="1">IF(DK3&gt;HOLD_PERIOD,0,SUMIF($C$73:DJ73,"&lt;"&amp;0,$C$73:DJ73)*AM_FEE/12)</f>
        <v>-2008.5416666666667</v>
      </c>
      <c r="DL39" s="154">
        <f ca="1">IF(DL3&gt;HOLD_PERIOD,0,SUMIF($C$73:DK73,"&lt;"&amp;0,$C$73:DK73)*AM_FEE/12)</f>
        <v>-2008.5416666666667</v>
      </c>
      <c r="DM39" s="154">
        <f ca="1">IF(DM3&gt;HOLD_PERIOD,0,SUMIF($C$73:DL73,"&lt;"&amp;0,$C$73:DL73)*AM_FEE/12)</f>
        <v>-2008.5416666666667</v>
      </c>
      <c r="DN39" s="154">
        <f ca="1">IF(DN3&gt;HOLD_PERIOD,0,SUMIF($C$73:DM73,"&lt;"&amp;0,$C$73:DM73)*AM_FEE/12)</f>
        <v>-2008.5416666666667</v>
      </c>
      <c r="DO39" s="154">
        <f ca="1">IF(DO3&gt;HOLD_PERIOD,0,SUMIF($C$73:DN73,"&lt;"&amp;0,$C$73:DN73)*AM_FEE/12)</f>
        <v>-2008.5416666666667</v>
      </c>
      <c r="DP39" s="154">
        <f ca="1">IF(DP3&gt;HOLD_PERIOD,0,SUMIF($C$73:DO73,"&lt;"&amp;0,$C$73:DO73)*AM_FEE/12)</f>
        <v>-2008.5416666666667</v>
      </c>
      <c r="DQ39" s="154">
        <f ca="1">IF(DQ3&gt;HOLD_PERIOD,0,SUMIF($C$73:DP73,"&lt;"&amp;0,$C$73:DP73)*AM_FEE/12)</f>
        <v>-2008.5416666666667</v>
      </c>
      <c r="DR39" s="154">
        <f ca="1">IF(DR3&gt;HOLD_PERIOD,0,SUMIF($C$73:DQ73,"&lt;"&amp;0,$C$73:DQ73)*AM_FEE/12)</f>
        <v>-2008.5416666666667</v>
      </c>
      <c r="DS39" s="154">
        <f ca="1">IF(DS3&gt;HOLD_PERIOD,0,SUMIF($C$73:DR73,"&lt;"&amp;0,$C$73:DR73)*AM_FEE/12)</f>
        <v>-2008.5416666666667</v>
      </c>
      <c r="DT39" s="154">
        <f>IF(DT3&gt;HOLD_PERIOD,0,SUMIF($C$73:DS73,"&lt;"&amp;0,$C$73:DS73)*AM_FEE/12)</f>
        <v>0</v>
      </c>
      <c r="DU39" s="154">
        <f>IF(DU3&gt;HOLD_PERIOD,0,SUMIF($C$73:DT73,"&lt;"&amp;0,$C$73:DT73)*AM_FEE/12)</f>
        <v>0</v>
      </c>
      <c r="DV39" s="154">
        <f>IF(DV3&gt;HOLD_PERIOD,0,SUMIF($C$73:DU73,"&lt;"&amp;0,$C$73:DU73)*AM_FEE/12)</f>
        <v>0</v>
      </c>
      <c r="DW39" s="154">
        <f>IF(DW3&gt;HOLD_PERIOD,0,SUMIF($C$73:DV73,"&lt;"&amp;0,$C$73:DV73)*AM_FEE/12)</f>
        <v>0</v>
      </c>
      <c r="DX39" s="154">
        <f>IF(DX3&gt;HOLD_PERIOD,0,SUMIF($C$73:DW73,"&lt;"&amp;0,$C$73:DW73)*AM_FEE/12)</f>
        <v>0</v>
      </c>
      <c r="DY39" s="154">
        <f>IF(DY3&gt;HOLD_PERIOD,0,SUMIF($C$73:DX73,"&lt;"&amp;0,$C$73:DX73)*AM_FEE/12)</f>
        <v>0</v>
      </c>
      <c r="DZ39" s="154">
        <f>IF(DZ3&gt;HOLD_PERIOD,0,SUMIF($C$73:DY73,"&lt;"&amp;0,$C$73:DY73)*AM_FEE/12)</f>
        <v>0</v>
      </c>
      <c r="EA39" s="154">
        <f>IF(EA3&gt;HOLD_PERIOD,0,SUMIF($C$73:DZ73,"&lt;"&amp;0,$C$73:DZ73)*AM_FEE/12)</f>
        <v>0</v>
      </c>
      <c r="EB39" s="154">
        <f>IF(EB3&gt;HOLD_PERIOD,0,SUMIF($C$73:EA73,"&lt;"&amp;0,$C$73:EA73)*AM_FEE/12)</f>
        <v>0</v>
      </c>
      <c r="EC39" s="154">
        <f>IF(EC3&gt;HOLD_PERIOD,0,SUMIF($C$73:EB73,"&lt;"&amp;0,$C$73:EB73)*AM_FEE/12)</f>
        <v>0</v>
      </c>
      <c r="ED39" s="154">
        <f>IF(ED3&gt;HOLD_PERIOD,0,SUMIF($C$73:EC73,"&lt;"&amp;0,$C$73:EC73)*AM_FEE/12)</f>
        <v>0</v>
      </c>
      <c r="EE39" s="157">
        <f>IF(EE3&gt;HOLD_PERIOD,0,SUMIF($C$73:ED73,"&lt;"&amp;0,$C$73:ED73)*AM_FEE/12)</f>
        <v>0</v>
      </c>
    </row>
    <row r="40" spans="1:135" x14ac:dyDescent="0.25">
      <c r="A40" s="154">
        <f>SUMIF($C$3:$EE$3,"&lt;="&amp;HOLD_PERIOD,C40:EE40)</f>
        <v>-29067.5</v>
      </c>
      <c r="B40" s="29" t="s">
        <v>34</v>
      </c>
      <c r="C40" s="154"/>
      <c r="D40" s="154">
        <f t="shared" ref="D40:AI40" si="171">D30*CM_FEE</f>
        <v>0</v>
      </c>
      <c r="E40" s="154">
        <f t="shared" si="171"/>
        <v>0</v>
      </c>
      <c r="F40" s="154">
        <f t="shared" si="171"/>
        <v>-8213.3333333333339</v>
      </c>
      <c r="G40" s="154">
        <f t="shared" si="171"/>
        <v>-7780.2083333333339</v>
      </c>
      <c r="H40" s="154">
        <f t="shared" si="171"/>
        <v>-7780.2083333333339</v>
      </c>
      <c r="I40" s="154">
        <f t="shared" si="171"/>
        <v>-721.87500000000011</v>
      </c>
      <c r="J40" s="154">
        <f t="shared" si="171"/>
        <v>-721.87500000000011</v>
      </c>
      <c r="K40" s="154">
        <f t="shared" si="171"/>
        <v>0</v>
      </c>
      <c r="L40" s="154">
        <f t="shared" si="171"/>
        <v>-1925.0000000000002</v>
      </c>
      <c r="M40" s="154">
        <f t="shared" si="171"/>
        <v>-1925.0000000000002</v>
      </c>
      <c r="N40" s="154">
        <f t="shared" si="171"/>
        <v>0</v>
      </c>
      <c r="O40" s="154">
        <f t="shared" si="171"/>
        <v>0</v>
      </c>
      <c r="P40" s="154">
        <f t="shared" si="171"/>
        <v>0</v>
      </c>
      <c r="Q40" s="154">
        <f t="shared" si="171"/>
        <v>0</v>
      </c>
      <c r="R40" s="154">
        <f t="shared" si="171"/>
        <v>0</v>
      </c>
      <c r="S40" s="154">
        <f t="shared" si="171"/>
        <v>0</v>
      </c>
      <c r="T40" s="154">
        <f t="shared" si="171"/>
        <v>0</v>
      </c>
      <c r="U40" s="154">
        <f t="shared" si="171"/>
        <v>0</v>
      </c>
      <c r="V40" s="154">
        <f t="shared" si="171"/>
        <v>0</v>
      </c>
      <c r="W40" s="154">
        <f t="shared" si="171"/>
        <v>0</v>
      </c>
      <c r="X40" s="154">
        <f t="shared" si="171"/>
        <v>0</v>
      </c>
      <c r="Y40" s="154">
        <f t="shared" si="171"/>
        <v>0</v>
      </c>
      <c r="Z40" s="154">
        <f t="shared" si="171"/>
        <v>0</v>
      </c>
      <c r="AA40" s="154">
        <f t="shared" si="171"/>
        <v>0</v>
      </c>
      <c r="AB40" s="154">
        <f t="shared" si="171"/>
        <v>0</v>
      </c>
      <c r="AC40" s="154">
        <f t="shared" si="171"/>
        <v>0</v>
      </c>
      <c r="AD40" s="154">
        <f t="shared" si="171"/>
        <v>0</v>
      </c>
      <c r="AE40" s="154">
        <f t="shared" si="171"/>
        <v>0</v>
      </c>
      <c r="AF40" s="154">
        <f t="shared" si="171"/>
        <v>0</v>
      </c>
      <c r="AG40" s="154">
        <f t="shared" si="171"/>
        <v>0</v>
      </c>
      <c r="AH40" s="154">
        <f t="shared" si="171"/>
        <v>0</v>
      </c>
      <c r="AI40" s="154">
        <f t="shared" si="171"/>
        <v>0</v>
      </c>
      <c r="AJ40" s="154">
        <f t="shared" ref="AJ40:BO40" si="172">AJ30*CM_FEE</f>
        <v>0</v>
      </c>
      <c r="AK40" s="154">
        <f t="shared" si="172"/>
        <v>0</v>
      </c>
      <c r="AL40" s="154">
        <f t="shared" si="172"/>
        <v>0</v>
      </c>
      <c r="AM40" s="154">
        <f t="shared" si="172"/>
        <v>0</v>
      </c>
      <c r="AN40" s="154">
        <f t="shared" si="172"/>
        <v>0</v>
      </c>
      <c r="AO40" s="154">
        <f t="shared" si="172"/>
        <v>0</v>
      </c>
      <c r="AP40" s="154">
        <f t="shared" si="172"/>
        <v>0</v>
      </c>
      <c r="AQ40" s="154">
        <f t="shared" si="172"/>
        <v>0</v>
      </c>
      <c r="AR40" s="154">
        <f t="shared" si="172"/>
        <v>0</v>
      </c>
      <c r="AS40" s="154">
        <f t="shared" si="172"/>
        <v>0</v>
      </c>
      <c r="AT40" s="154">
        <f t="shared" si="172"/>
        <v>0</v>
      </c>
      <c r="AU40" s="154">
        <f t="shared" si="172"/>
        <v>0</v>
      </c>
      <c r="AV40" s="154">
        <f t="shared" si="172"/>
        <v>0</v>
      </c>
      <c r="AW40" s="154">
        <f t="shared" si="172"/>
        <v>0</v>
      </c>
      <c r="AX40" s="154">
        <f t="shared" si="172"/>
        <v>0</v>
      </c>
      <c r="AY40" s="154">
        <f t="shared" si="172"/>
        <v>0</v>
      </c>
      <c r="AZ40" s="154">
        <f t="shared" si="172"/>
        <v>0</v>
      </c>
      <c r="BA40" s="154">
        <f t="shared" si="172"/>
        <v>0</v>
      </c>
      <c r="BB40" s="154">
        <f t="shared" si="172"/>
        <v>0</v>
      </c>
      <c r="BC40" s="154">
        <f t="shared" si="172"/>
        <v>0</v>
      </c>
      <c r="BD40" s="154">
        <f t="shared" si="172"/>
        <v>0</v>
      </c>
      <c r="BE40" s="154">
        <f t="shared" si="172"/>
        <v>0</v>
      </c>
      <c r="BF40" s="154">
        <f t="shared" si="172"/>
        <v>0</v>
      </c>
      <c r="BG40" s="154">
        <f t="shared" si="172"/>
        <v>0</v>
      </c>
      <c r="BH40" s="154">
        <f t="shared" si="172"/>
        <v>0</v>
      </c>
      <c r="BI40" s="154">
        <f t="shared" si="172"/>
        <v>0</v>
      </c>
      <c r="BJ40" s="154">
        <f t="shared" si="172"/>
        <v>0</v>
      </c>
      <c r="BK40" s="154">
        <f t="shared" si="172"/>
        <v>0</v>
      </c>
      <c r="BL40" s="154">
        <f t="shared" si="172"/>
        <v>0</v>
      </c>
      <c r="BM40" s="154">
        <f t="shared" si="172"/>
        <v>0</v>
      </c>
      <c r="BN40" s="154">
        <f t="shared" si="172"/>
        <v>0</v>
      </c>
      <c r="BO40" s="154">
        <f t="shared" si="172"/>
        <v>0</v>
      </c>
      <c r="BP40" s="154">
        <f t="shared" ref="BP40:CU40" si="173">BP30*CM_FEE</f>
        <v>0</v>
      </c>
      <c r="BQ40" s="154">
        <f t="shared" si="173"/>
        <v>0</v>
      </c>
      <c r="BR40" s="154">
        <f t="shared" si="173"/>
        <v>0</v>
      </c>
      <c r="BS40" s="154">
        <f t="shared" si="173"/>
        <v>0</v>
      </c>
      <c r="BT40" s="154">
        <f t="shared" si="173"/>
        <v>0</v>
      </c>
      <c r="BU40" s="154">
        <f t="shared" si="173"/>
        <v>0</v>
      </c>
      <c r="BV40" s="154">
        <f t="shared" si="173"/>
        <v>0</v>
      </c>
      <c r="BW40" s="154">
        <f t="shared" si="173"/>
        <v>0</v>
      </c>
      <c r="BX40" s="154">
        <f t="shared" si="173"/>
        <v>0</v>
      </c>
      <c r="BY40" s="154">
        <f t="shared" si="173"/>
        <v>0</v>
      </c>
      <c r="BZ40" s="154">
        <f t="shared" si="173"/>
        <v>0</v>
      </c>
      <c r="CA40" s="154">
        <f t="shared" si="173"/>
        <v>0</v>
      </c>
      <c r="CB40" s="154">
        <f t="shared" si="173"/>
        <v>0</v>
      </c>
      <c r="CC40" s="154">
        <f t="shared" si="173"/>
        <v>0</v>
      </c>
      <c r="CD40" s="154">
        <f t="shared" si="173"/>
        <v>0</v>
      </c>
      <c r="CE40" s="154">
        <f t="shared" si="173"/>
        <v>0</v>
      </c>
      <c r="CF40" s="154">
        <f t="shared" si="173"/>
        <v>0</v>
      </c>
      <c r="CG40" s="154">
        <f t="shared" si="173"/>
        <v>0</v>
      </c>
      <c r="CH40" s="154">
        <f t="shared" si="173"/>
        <v>0</v>
      </c>
      <c r="CI40" s="154">
        <f t="shared" si="173"/>
        <v>0</v>
      </c>
      <c r="CJ40" s="154">
        <f t="shared" si="173"/>
        <v>0</v>
      </c>
      <c r="CK40" s="154">
        <f t="shared" si="173"/>
        <v>0</v>
      </c>
      <c r="CL40" s="154">
        <f t="shared" si="173"/>
        <v>0</v>
      </c>
      <c r="CM40" s="154">
        <f t="shared" si="173"/>
        <v>0</v>
      </c>
      <c r="CN40" s="154">
        <f t="shared" si="173"/>
        <v>0</v>
      </c>
      <c r="CO40" s="154">
        <f t="shared" si="173"/>
        <v>0</v>
      </c>
      <c r="CP40" s="154">
        <f t="shared" si="173"/>
        <v>0</v>
      </c>
      <c r="CQ40" s="154">
        <f t="shared" si="173"/>
        <v>0</v>
      </c>
      <c r="CR40" s="154">
        <f t="shared" si="173"/>
        <v>0</v>
      </c>
      <c r="CS40" s="154">
        <f t="shared" si="173"/>
        <v>0</v>
      </c>
      <c r="CT40" s="154">
        <f t="shared" si="173"/>
        <v>0</v>
      </c>
      <c r="CU40" s="154">
        <f t="shared" si="173"/>
        <v>0</v>
      </c>
      <c r="CV40" s="154">
        <f t="shared" ref="CV40:EE40" si="174">CV30*CM_FEE</f>
        <v>0</v>
      </c>
      <c r="CW40" s="154">
        <f t="shared" si="174"/>
        <v>0</v>
      </c>
      <c r="CX40" s="154">
        <f t="shared" si="174"/>
        <v>0</v>
      </c>
      <c r="CY40" s="154">
        <f t="shared" si="174"/>
        <v>0</v>
      </c>
      <c r="CZ40" s="154">
        <f t="shared" si="174"/>
        <v>0</v>
      </c>
      <c r="DA40" s="154">
        <f t="shared" si="174"/>
        <v>0</v>
      </c>
      <c r="DB40" s="154">
        <f t="shared" si="174"/>
        <v>0</v>
      </c>
      <c r="DC40" s="154">
        <f t="shared" si="174"/>
        <v>0</v>
      </c>
      <c r="DD40" s="154">
        <f t="shared" si="174"/>
        <v>0</v>
      </c>
      <c r="DE40" s="154">
        <f t="shared" si="174"/>
        <v>0</v>
      </c>
      <c r="DF40" s="154">
        <f t="shared" si="174"/>
        <v>0</v>
      </c>
      <c r="DG40" s="154">
        <f t="shared" si="174"/>
        <v>0</v>
      </c>
      <c r="DH40" s="154">
        <f t="shared" si="174"/>
        <v>0</v>
      </c>
      <c r="DI40" s="154">
        <f t="shared" si="174"/>
        <v>0</v>
      </c>
      <c r="DJ40" s="154">
        <f t="shared" si="174"/>
        <v>0</v>
      </c>
      <c r="DK40" s="154">
        <f t="shared" si="174"/>
        <v>0</v>
      </c>
      <c r="DL40" s="154">
        <f t="shared" si="174"/>
        <v>0</v>
      </c>
      <c r="DM40" s="154">
        <f t="shared" si="174"/>
        <v>0</v>
      </c>
      <c r="DN40" s="154">
        <f t="shared" si="174"/>
        <v>0</v>
      </c>
      <c r="DO40" s="154">
        <f t="shared" si="174"/>
        <v>0</v>
      </c>
      <c r="DP40" s="154">
        <f t="shared" si="174"/>
        <v>0</v>
      </c>
      <c r="DQ40" s="154">
        <f t="shared" si="174"/>
        <v>0</v>
      </c>
      <c r="DR40" s="154">
        <f t="shared" si="174"/>
        <v>0</v>
      </c>
      <c r="DS40" s="154">
        <f t="shared" si="174"/>
        <v>0</v>
      </c>
      <c r="DT40" s="154">
        <f t="shared" si="174"/>
        <v>0</v>
      </c>
      <c r="DU40" s="154">
        <f t="shared" si="174"/>
        <v>0</v>
      </c>
      <c r="DV40" s="154">
        <f t="shared" si="174"/>
        <v>0</v>
      </c>
      <c r="DW40" s="154">
        <f t="shared" si="174"/>
        <v>0</v>
      </c>
      <c r="DX40" s="154">
        <f t="shared" si="174"/>
        <v>0</v>
      </c>
      <c r="DY40" s="154">
        <f t="shared" si="174"/>
        <v>0</v>
      </c>
      <c r="DZ40" s="154">
        <f t="shared" si="174"/>
        <v>0</v>
      </c>
      <c r="EA40" s="154">
        <f t="shared" si="174"/>
        <v>0</v>
      </c>
      <c r="EB40" s="154">
        <f t="shared" si="174"/>
        <v>0</v>
      </c>
      <c r="EC40" s="154">
        <f t="shared" si="174"/>
        <v>0</v>
      </c>
      <c r="ED40" s="154">
        <f t="shared" si="174"/>
        <v>0</v>
      </c>
      <c r="EE40" s="157">
        <f t="shared" si="174"/>
        <v>0</v>
      </c>
    </row>
    <row r="41" spans="1:135" x14ac:dyDescent="0.25">
      <c r="B41" s="29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154"/>
      <c r="N41" s="154"/>
      <c r="O41" s="154"/>
      <c r="P41" s="154"/>
      <c r="Q41" s="154"/>
      <c r="R41" s="154"/>
      <c r="S41" s="154"/>
      <c r="T41" s="154"/>
      <c r="U41" s="154"/>
      <c r="V41" s="154"/>
      <c r="W41" s="154"/>
      <c r="X41" s="154"/>
      <c r="Y41" s="154"/>
      <c r="Z41" s="154"/>
      <c r="AA41" s="154"/>
      <c r="AB41" s="154"/>
      <c r="AC41" s="154"/>
      <c r="AD41" s="154"/>
      <c r="AE41" s="154"/>
      <c r="AF41" s="154"/>
      <c r="AG41" s="154"/>
      <c r="AH41" s="154"/>
      <c r="AI41" s="154"/>
      <c r="AJ41" s="154"/>
      <c r="AK41" s="154"/>
      <c r="AL41" s="154"/>
      <c r="AM41" s="154"/>
      <c r="AN41" s="154"/>
      <c r="AO41" s="154"/>
      <c r="AP41" s="154"/>
      <c r="AQ41" s="154"/>
      <c r="AR41" s="154"/>
      <c r="AS41" s="154"/>
      <c r="AT41" s="154"/>
      <c r="AU41" s="154"/>
      <c r="AV41" s="154"/>
      <c r="AW41" s="154"/>
      <c r="AX41" s="154"/>
      <c r="AY41" s="154"/>
      <c r="AZ41" s="154"/>
      <c r="BA41" s="154"/>
      <c r="BB41" s="154"/>
      <c r="BC41" s="154"/>
      <c r="BD41" s="154"/>
      <c r="BE41" s="154"/>
      <c r="BF41" s="154"/>
      <c r="BG41" s="154"/>
      <c r="BH41" s="154"/>
      <c r="BI41" s="154"/>
      <c r="BJ41" s="154"/>
      <c r="BK41" s="154"/>
      <c r="BL41" s="154"/>
      <c r="BM41" s="154"/>
      <c r="BN41" s="154"/>
      <c r="BO41" s="154"/>
      <c r="BP41" s="154"/>
      <c r="BQ41" s="154"/>
      <c r="BR41" s="154"/>
      <c r="BS41" s="154"/>
      <c r="BT41" s="154"/>
      <c r="BU41" s="154"/>
      <c r="BV41" s="154"/>
      <c r="BW41" s="154"/>
      <c r="BX41" s="154"/>
      <c r="BY41" s="154"/>
      <c r="BZ41" s="154"/>
      <c r="CA41" s="154"/>
      <c r="CB41" s="154"/>
      <c r="CC41" s="154"/>
      <c r="CD41" s="154"/>
      <c r="CE41" s="154"/>
      <c r="CF41" s="154"/>
      <c r="CG41" s="154"/>
      <c r="CH41" s="154"/>
      <c r="CI41" s="154"/>
      <c r="CJ41" s="154"/>
      <c r="CK41" s="154"/>
      <c r="CL41" s="154"/>
      <c r="CM41" s="154"/>
      <c r="CN41" s="154"/>
      <c r="CO41" s="154"/>
      <c r="CP41" s="154"/>
      <c r="CQ41" s="154"/>
      <c r="CR41" s="154"/>
      <c r="CS41" s="154"/>
      <c r="CT41" s="154"/>
      <c r="CU41" s="154"/>
      <c r="CV41" s="154"/>
      <c r="CW41" s="154"/>
      <c r="CX41" s="154"/>
      <c r="CY41" s="154"/>
      <c r="CZ41" s="154"/>
      <c r="DA41" s="154"/>
      <c r="DB41" s="154"/>
      <c r="DC41" s="154"/>
      <c r="DD41" s="154"/>
      <c r="DE41" s="154"/>
      <c r="DF41" s="154"/>
      <c r="DG41" s="154"/>
      <c r="DH41" s="154"/>
      <c r="DI41" s="154"/>
      <c r="DJ41" s="154"/>
      <c r="DK41" s="154"/>
      <c r="DL41" s="154"/>
      <c r="DM41" s="154"/>
      <c r="DN41" s="154"/>
      <c r="DO41" s="154"/>
      <c r="DP41" s="154"/>
      <c r="DQ41" s="154"/>
      <c r="DR41" s="154"/>
      <c r="DS41" s="154"/>
      <c r="DT41" s="154"/>
      <c r="DU41" s="154"/>
      <c r="DV41" s="154"/>
      <c r="DW41" s="154"/>
      <c r="DX41" s="154"/>
      <c r="DY41" s="154"/>
      <c r="DZ41" s="154"/>
      <c r="EA41" s="154"/>
      <c r="EB41" s="154"/>
      <c r="EC41" s="154"/>
      <c r="ED41" s="154"/>
      <c r="EE41" s="157"/>
    </row>
    <row r="42" spans="1:135" x14ac:dyDescent="0.25">
      <c r="B42" s="196" t="s">
        <v>15</v>
      </c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154"/>
      <c r="N42" s="154"/>
      <c r="O42" s="154"/>
      <c r="P42" s="154"/>
      <c r="Q42" s="154"/>
      <c r="R42" s="154"/>
      <c r="S42" s="154"/>
      <c r="T42" s="154"/>
      <c r="U42" s="154"/>
      <c r="V42" s="154"/>
      <c r="W42" s="154"/>
      <c r="X42" s="154"/>
      <c r="Y42" s="154"/>
      <c r="Z42" s="154"/>
      <c r="AA42" s="154"/>
      <c r="AB42" s="154"/>
      <c r="AC42" s="154"/>
      <c r="AD42" s="154"/>
      <c r="AE42" s="154"/>
      <c r="AF42" s="154"/>
      <c r="AG42" s="154"/>
      <c r="AH42" s="154"/>
      <c r="AI42" s="154"/>
      <c r="AJ42" s="154"/>
      <c r="AK42" s="154"/>
      <c r="AL42" s="154"/>
      <c r="AM42" s="154"/>
      <c r="AN42" s="154"/>
      <c r="AO42" s="154"/>
      <c r="AP42" s="154"/>
      <c r="AQ42" s="154"/>
      <c r="AR42" s="154"/>
      <c r="AS42" s="154"/>
      <c r="AT42" s="154"/>
      <c r="AU42" s="154"/>
      <c r="AV42" s="154"/>
      <c r="AW42" s="154"/>
      <c r="AX42" s="154"/>
      <c r="AY42" s="154"/>
      <c r="AZ42" s="154"/>
      <c r="BA42" s="154"/>
      <c r="BB42" s="154"/>
      <c r="BC42" s="154"/>
      <c r="BD42" s="154"/>
      <c r="BE42" s="154"/>
      <c r="BF42" s="154"/>
      <c r="BG42" s="154"/>
      <c r="BH42" s="154"/>
      <c r="BI42" s="154"/>
      <c r="BJ42" s="154"/>
      <c r="BK42" s="154"/>
      <c r="BL42" s="154"/>
      <c r="BM42" s="154"/>
      <c r="BN42" s="154"/>
      <c r="BO42" s="154"/>
      <c r="BP42" s="154"/>
      <c r="BQ42" s="154"/>
      <c r="BR42" s="154"/>
      <c r="BS42" s="154"/>
      <c r="BT42" s="154"/>
      <c r="BU42" s="154"/>
      <c r="BV42" s="154"/>
      <c r="BW42" s="154"/>
      <c r="BX42" s="154"/>
      <c r="BY42" s="154"/>
      <c r="BZ42" s="154"/>
      <c r="CA42" s="154"/>
      <c r="CB42" s="154"/>
      <c r="CC42" s="154"/>
      <c r="CD42" s="154"/>
      <c r="CE42" s="154"/>
      <c r="CF42" s="154"/>
      <c r="CG42" s="154"/>
      <c r="CH42" s="154"/>
      <c r="CI42" s="154"/>
      <c r="CJ42" s="154"/>
      <c r="CK42" s="154"/>
      <c r="CL42" s="154"/>
      <c r="CM42" s="154"/>
      <c r="CN42" s="154"/>
      <c r="CO42" s="154"/>
      <c r="CP42" s="154"/>
      <c r="CQ42" s="154"/>
      <c r="CR42" s="154"/>
      <c r="CS42" s="154"/>
      <c r="CT42" s="154"/>
      <c r="CU42" s="154"/>
      <c r="CV42" s="154"/>
      <c r="CW42" s="154"/>
      <c r="CX42" s="154"/>
      <c r="CY42" s="154"/>
      <c r="CZ42" s="154"/>
      <c r="DA42" s="154"/>
      <c r="DB42" s="154"/>
      <c r="DC42" s="154"/>
      <c r="DD42" s="154"/>
      <c r="DE42" s="154"/>
      <c r="DF42" s="154"/>
      <c r="DG42" s="154"/>
      <c r="DH42" s="154"/>
      <c r="DI42" s="154"/>
      <c r="DJ42" s="154"/>
      <c r="DK42" s="154"/>
      <c r="DL42" s="154"/>
      <c r="DM42" s="154"/>
      <c r="DN42" s="154"/>
      <c r="DO42" s="154"/>
      <c r="DP42" s="154"/>
      <c r="DQ42" s="154"/>
      <c r="DR42" s="154"/>
      <c r="DS42" s="154"/>
      <c r="DT42" s="154"/>
      <c r="DU42" s="154"/>
      <c r="DV42" s="154"/>
      <c r="DW42" s="154"/>
      <c r="DX42" s="154"/>
      <c r="DY42" s="154"/>
      <c r="DZ42" s="154"/>
      <c r="EA42" s="154"/>
      <c r="EB42" s="154"/>
      <c r="EC42" s="154"/>
      <c r="ED42" s="154"/>
      <c r="EE42" s="157"/>
    </row>
    <row r="43" spans="1:135" x14ac:dyDescent="0.25">
      <c r="A43" s="154">
        <f>SUMIF($C$3:$EE$3,"&lt;="&amp;HOLD_PERIOD,C43:EE43)</f>
        <v>-9500000</v>
      </c>
      <c r="B43" s="29" t="s">
        <v>16</v>
      </c>
      <c r="C43" s="154">
        <f>-PURCH_PRICE</f>
        <v>-9500000</v>
      </c>
      <c r="D43" s="154"/>
      <c r="E43" s="154"/>
      <c r="F43" s="154"/>
      <c r="G43" s="154"/>
      <c r="H43" s="154"/>
      <c r="I43" s="154"/>
      <c r="J43" s="154"/>
      <c r="K43" s="154"/>
      <c r="L43" s="154"/>
      <c r="M43" s="154"/>
      <c r="N43" s="154"/>
      <c r="O43" s="154"/>
      <c r="P43" s="154"/>
      <c r="Q43" s="154"/>
      <c r="R43" s="154"/>
      <c r="S43" s="154"/>
      <c r="T43" s="154"/>
      <c r="U43" s="154"/>
      <c r="V43" s="154"/>
      <c r="W43" s="154"/>
      <c r="X43" s="154"/>
      <c r="Y43" s="154"/>
      <c r="Z43" s="154"/>
      <c r="AA43" s="154"/>
      <c r="AB43" s="154"/>
      <c r="AC43" s="154"/>
      <c r="AD43" s="154"/>
      <c r="AE43" s="154"/>
      <c r="AF43" s="154"/>
      <c r="AG43" s="154"/>
      <c r="AH43" s="154"/>
      <c r="AI43" s="154"/>
      <c r="AJ43" s="154"/>
      <c r="AK43" s="154"/>
      <c r="AL43" s="154"/>
      <c r="AM43" s="154"/>
      <c r="AN43" s="154"/>
      <c r="AO43" s="154"/>
      <c r="AP43" s="154"/>
      <c r="AQ43" s="154"/>
      <c r="AR43" s="154"/>
      <c r="AS43" s="154"/>
      <c r="AT43" s="154"/>
      <c r="AU43" s="154"/>
      <c r="AV43" s="154"/>
      <c r="AW43" s="154"/>
      <c r="AX43" s="154"/>
      <c r="AY43" s="154"/>
      <c r="AZ43" s="154"/>
      <c r="BA43" s="154"/>
      <c r="BB43" s="154"/>
      <c r="BC43" s="154"/>
      <c r="BD43" s="154"/>
      <c r="BE43" s="154"/>
      <c r="BF43" s="154"/>
      <c r="BG43" s="154"/>
      <c r="BH43" s="154"/>
      <c r="BI43" s="154"/>
      <c r="BJ43" s="154"/>
      <c r="BK43" s="154"/>
      <c r="BL43" s="154"/>
      <c r="BM43" s="154"/>
      <c r="BN43" s="154"/>
      <c r="BO43" s="154"/>
      <c r="BP43" s="154"/>
      <c r="BQ43" s="154"/>
      <c r="BR43" s="154"/>
      <c r="BS43" s="154"/>
      <c r="BT43" s="154"/>
      <c r="BU43" s="154"/>
      <c r="BV43" s="154"/>
      <c r="BW43" s="154"/>
      <c r="BX43" s="154"/>
      <c r="BY43" s="154"/>
      <c r="BZ43" s="154"/>
      <c r="CA43" s="154"/>
      <c r="CB43" s="154"/>
      <c r="CC43" s="154"/>
      <c r="CD43" s="154"/>
      <c r="CE43" s="154"/>
      <c r="CF43" s="154"/>
      <c r="CG43" s="154"/>
      <c r="CH43" s="154"/>
      <c r="CI43" s="154"/>
      <c r="CJ43" s="154"/>
      <c r="CK43" s="154"/>
      <c r="CL43" s="154"/>
      <c r="CM43" s="154"/>
      <c r="CN43" s="154"/>
      <c r="CO43" s="154"/>
      <c r="CP43" s="154"/>
      <c r="CQ43" s="154"/>
      <c r="CR43" s="154"/>
      <c r="CS43" s="154"/>
      <c r="CT43" s="154"/>
      <c r="CU43" s="154"/>
      <c r="CV43" s="154"/>
      <c r="CW43" s="154"/>
      <c r="CX43" s="154"/>
      <c r="CY43" s="154"/>
      <c r="CZ43" s="154"/>
      <c r="DA43" s="154"/>
      <c r="DB43" s="154"/>
      <c r="DC43" s="154"/>
      <c r="DD43" s="154"/>
      <c r="DE43" s="154"/>
      <c r="DF43" s="154"/>
      <c r="DG43" s="154"/>
      <c r="DH43" s="154"/>
      <c r="DI43" s="154"/>
      <c r="DJ43" s="154"/>
      <c r="DK43" s="154"/>
      <c r="DL43" s="154"/>
      <c r="DM43" s="154"/>
      <c r="DN43" s="154"/>
      <c r="DO43" s="154"/>
      <c r="DP43" s="154"/>
      <c r="DQ43" s="154"/>
      <c r="DR43" s="154"/>
      <c r="DS43" s="154"/>
      <c r="DT43" s="154"/>
      <c r="DU43" s="154"/>
      <c r="DV43" s="154"/>
      <c r="DW43" s="154"/>
      <c r="DX43" s="154"/>
      <c r="DY43" s="154"/>
      <c r="DZ43" s="154"/>
      <c r="EA43" s="154"/>
      <c r="EB43" s="154"/>
      <c r="EC43" s="154"/>
      <c r="ED43" s="154"/>
      <c r="EE43" s="157"/>
    </row>
    <row r="44" spans="1:135" x14ac:dyDescent="0.25">
      <c r="A44" s="154">
        <f>SUMIF($C$3:$EE$3,"&lt;="&amp;HOLD_PERIOD,C44:EE44)</f>
        <v>-95000</v>
      </c>
      <c r="B44" s="29" t="s">
        <v>18</v>
      </c>
      <c r="C44" s="154">
        <f>-ACQ_FEE</f>
        <v>-95000</v>
      </c>
      <c r="D44" s="154"/>
      <c r="E44" s="154"/>
      <c r="F44" s="154"/>
      <c r="G44" s="154"/>
      <c r="H44" s="154"/>
      <c r="I44" s="154"/>
      <c r="J44" s="154"/>
      <c r="K44" s="154"/>
      <c r="L44" s="154"/>
      <c r="M44" s="154"/>
      <c r="N44" s="154"/>
      <c r="O44" s="154"/>
      <c r="P44" s="154"/>
      <c r="Q44" s="154"/>
      <c r="R44" s="154"/>
      <c r="S44" s="154"/>
      <c r="T44" s="154"/>
      <c r="U44" s="154"/>
      <c r="V44" s="154"/>
      <c r="W44" s="154"/>
      <c r="X44" s="154"/>
      <c r="Y44" s="154"/>
      <c r="Z44" s="154"/>
      <c r="AA44" s="154"/>
      <c r="AB44" s="154"/>
      <c r="AC44" s="154"/>
      <c r="AD44" s="154"/>
      <c r="AE44" s="154"/>
      <c r="AF44" s="154"/>
      <c r="AG44" s="154"/>
      <c r="AH44" s="154"/>
      <c r="AI44" s="154"/>
      <c r="AJ44" s="154"/>
      <c r="AK44" s="154"/>
      <c r="AL44" s="154"/>
      <c r="AM44" s="154"/>
      <c r="AN44" s="154"/>
      <c r="AO44" s="154"/>
      <c r="AP44" s="154"/>
      <c r="AQ44" s="154"/>
      <c r="AR44" s="154"/>
      <c r="AS44" s="154"/>
      <c r="AT44" s="154"/>
      <c r="AU44" s="154"/>
      <c r="AV44" s="154"/>
      <c r="AW44" s="154"/>
      <c r="AX44" s="154"/>
      <c r="AY44" s="154"/>
      <c r="AZ44" s="154"/>
      <c r="BA44" s="154"/>
      <c r="BB44" s="154"/>
      <c r="BC44" s="154"/>
      <c r="BD44" s="154"/>
      <c r="BE44" s="154"/>
      <c r="BF44" s="154"/>
      <c r="BG44" s="154"/>
      <c r="BH44" s="154"/>
      <c r="BI44" s="154"/>
      <c r="BJ44" s="154"/>
      <c r="BK44" s="154"/>
      <c r="BL44" s="154"/>
      <c r="BM44" s="154"/>
      <c r="BN44" s="154"/>
      <c r="BO44" s="154"/>
      <c r="BP44" s="154"/>
      <c r="BQ44" s="154"/>
      <c r="BR44" s="154"/>
      <c r="BS44" s="154"/>
      <c r="BT44" s="154"/>
      <c r="BU44" s="154"/>
      <c r="BV44" s="154"/>
      <c r="BW44" s="154"/>
      <c r="BX44" s="154"/>
      <c r="BY44" s="154"/>
      <c r="BZ44" s="154"/>
      <c r="CA44" s="154"/>
      <c r="CB44" s="154"/>
      <c r="CC44" s="154"/>
      <c r="CD44" s="154"/>
      <c r="CE44" s="154"/>
      <c r="CF44" s="154"/>
      <c r="CG44" s="154"/>
      <c r="CH44" s="154"/>
      <c r="CI44" s="154"/>
      <c r="CJ44" s="154"/>
      <c r="CK44" s="154"/>
      <c r="CL44" s="154"/>
      <c r="CM44" s="154"/>
      <c r="CN44" s="154"/>
      <c r="CO44" s="154"/>
      <c r="CP44" s="154"/>
      <c r="CQ44" s="154"/>
      <c r="CR44" s="154"/>
      <c r="CS44" s="154"/>
      <c r="CT44" s="154"/>
      <c r="CU44" s="154"/>
      <c r="CV44" s="154"/>
      <c r="CW44" s="154"/>
      <c r="CX44" s="154"/>
      <c r="CY44" s="154"/>
      <c r="CZ44" s="154"/>
      <c r="DA44" s="154"/>
      <c r="DB44" s="154"/>
      <c r="DC44" s="154"/>
      <c r="DD44" s="154"/>
      <c r="DE44" s="154"/>
      <c r="DF44" s="154"/>
      <c r="DG44" s="154"/>
      <c r="DH44" s="154"/>
      <c r="DI44" s="154"/>
      <c r="DJ44" s="154"/>
      <c r="DK44" s="154"/>
      <c r="DL44" s="154"/>
      <c r="DM44" s="154"/>
      <c r="DN44" s="154"/>
      <c r="DO44" s="154"/>
      <c r="DP44" s="154"/>
      <c r="DQ44" s="154"/>
      <c r="DR44" s="154"/>
      <c r="DS44" s="154"/>
      <c r="DT44" s="154"/>
      <c r="DU44" s="154"/>
      <c r="DV44" s="154"/>
      <c r="DW44" s="154"/>
      <c r="DX44" s="154"/>
      <c r="DY44" s="154"/>
      <c r="DZ44" s="154"/>
      <c r="EA44" s="154"/>
      <c r="EB44" s="154"/>
      <c r="EC44" s="154"/>
      <c r="ED44" s="154"/>
      <c r="EE44" s="157"/>
    </row>
    <row r="45" spans="1:135" x14ac:dyDescent="0.25">
      <c r="A45" s="154">
        <f>SUMIF($C$3:$EE$3,"&lt;="&amp;HOLD_PERIOD,C45:EE45)</f>
        <v>-75000</v>
      </c>
      <c r="B45" s="29" t="s">
        <v>19</v>
      </c>
      <c r="C45" s="154">
        <f>-CLOSING_COSTS</f>
        <v>-75000</v>
      </c>
      <c r="D45" s="154"/>
      <c r="E45" s="154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D45" s="154"/>
      <c r="AE45" s="154"/>
      <c r="AF45" s="154"/>
      <c r="AG45" s="154"/>
      <c r="AH45" s="154"/>
      <c r="AI45" s="154"/>
      <c r="AJ45" s="154"/>
      <c r="AK45" s="154"/>
      <c r="AL45" s="154"/>
      <c r="AM45" s="154"/>
      <c r="AN45" s="154"/>
      <c r="AO45" s="154"/>
      <c r="AP45" s="154"/>
      <c r="AQ45" s="154"/>
      <c r="AR45" s="154"/>
      <c r="AS45" s="154"/>
      <c r="AT45" s="154"/>
      <c r="AU45" s="154"/>
      <c r="AV45" s="154"/>
      <c r="AW45" s="154"/>
      <c r="AX45" s="154"/>
      <c r="AY45" s="154"/>
      <c r="AZ45" s="154"/>
      <c r="BA45" s="154"/>
      <c r="BB45" s="154"/>
      <c r="BC45" s="154"/>
      <c r="BD45" s="154"/>
      <c r="BE45" s="154"/>
      <c r="BF45" s="154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7"/>
    </row>
    <row r="46" spans="1:135" x14ac:dyDescent="0.25">
      <c r="B46" s="29"/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D46" s="154"/>
      <c r="AE46" s="154"/>
      <c r="AF46" s="154"/>
      <c r="AG46" s="154"/>
      <c r="AH46" s="154"/>
      <c r="AI46" s="154"/>
      <c r="AJ46" s="154"/>
      <c r="AK46" s="154"/>
      <c r="AL46" s="154"/>
      <c r="AM46" s="154"/>
      <c r="AN46" s="154"/>
      <c r="AO46" s="154"/>
      <c r="AP46" s="154"/>
      <c r="AQ46" s="154"/>
      <c r="AR46" s="154"/>
      <c r="AS46" s="154"/>
      <c r="AT46" s="154"/>
      <c r="AU46" s="154"/>
      <c r="AV46" s="154"/>
      <c r="AW46" s="154"/>
      <c r="AX46" s="154"/>
      <c r="AY46" s="154"/>
      <c r="AZ46" s="154"/>
      <c r="BA46" s="154"/>
      <c r="BB46" s="154"/>
      <c r="BC46" s="154"/>
      <c r="BD46" s="154"/>
      <c r="BE46" s="154"/>
      <c r="BF46" s="154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7"/>
    </row>
    <row r="47" spans="1:135" x14ac:dyDescent="0.25">
      <c r="B47" s="196" t="s">
        <v>23</v>
      </c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D47" s="154"/>
      <c r="AE47" s="154"/>
      <c r="AF47" s="154"/>
      <c r="AG47" s="154"/>
      <c r="AH47" s="154"/>
      <c r="AI47" s="154"/>
      <c r="AJ47" s="154"/>
      <c r="AK47" s="154"/>
      <c r="AL47" s="154"/>
      <c r="AM47" s="154"/>
      <c r="AN47" s="154"/>
      <c r="AO47" s="154"/>
      <c r="AP47" s="154"/>
      <c r="AQ47" s="154"/>
      <c r="AR47" s="154"/>
      <c r="AS47" s="154"/>
      <c r="AT47" s="154"/>
      <c r="AU47" s="154"/>
      <c r="AV47" s="154"/>
      <c r="AW47" s="154"/>
      <c r="AX47" s="154"/>
      <c r="AY47" s="154"/>
      <c r="AZ47" s="154"/>
      <c r="BA47" s="154"/>
      <c r="BB47" s="154"/>
      <c r="BC47" s="154"/>
      <c r="BD47" s="154"/>
      <c r="BE47" s="154"/>
      <c r="BF47" s="154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7"/>
    </row>
    <row r="48" spans="1:135" x14ac:dyDescent="0.25">
      <c r="A48" s="154">
        <f ca="1">SUMIF($C$3:$EE$3,"&lt;="&amp;HOLD_PERIOD,C48:EE48)</f>
        <v>12598846.351943197</v>
      </c>
      <c r="B48" s="29" t="s">
        <v>204</v>
      </c>
      <c r="C48" s="154"/>
      <c r="D48" s="154">
        <f t="shared" ref="D48:AI48" si="175">IF(D3=HOLD_PERIOD,SUM(E27:P27)/EXIT_CAP,0)</f>
        <v>0</v>
      </c>
      <c r="E48" s="154">
        <f t="shared" si="175"/>
        <v>0</v>
      </c>
      <c r="F48" s="154">
        <f t="shared" si="175"/>
        <v>0</v>
      </c>
      <c r="G48" s="154">
        <f t="shared" si="175"/>
        <v>0</v>
      </c>
      <c r="H48" s="154">
        <f t="shared" si="175"/>
        <v>0</v>
      </c>
      <c r="I48" s="154">
        <f t="shared" si="175"/>
        <v>0</v>
      </c>
      <c r="J48" s="154">
        <f t="shared" si="175"/>
        <v>0</v>
      </c>
      <c r="K48" s="154">
        <f t="shared" si="175"/>
        <v>0</v>
      </c>
      <c r="L48" s="154">
        <f t="shared" si="175"/>
        <v>0</v>
      </c>
      <c r="M48" s="154">
        <f t="shared" si="175"/>
        <v>0</v>
      </c>
      <c r="N48" s="154">
        <f t="shared" si="175"/>
        <v>0</v>
      </c>
      <c r="O48" s="154">
        <f t="shared" si="175"/>
        <v>0</v>
      </c>
      <c r="P48" s="154">
        <f t="shared" si="175"/>
        <v>0</v>
      </c>
      <c r="Q48" s="154">
        <f t="shared" si="175"/>
        <v>0</v>
      </c>
      <c r="R48" s="154">
        <f t="shared" si="175"/>
        <v>0</v>
      </c>
      <c r="S48" s="154">
        <f t="shared" si="175"/>
        <v>0</v>
      </c>
      <c r="T48" s="154">
        <f t="shared" si="175"/>
        <v>0</v>
      </c>
      <c r="U48" s="154">
        <f t="shared" si="175"/>
        <v>0</v>
      </c>
      <c r="V48" s="154">
        <f t="shared" si="175"/>
        <v>0</v>
      </c>
      <c r="W48" s="154">
        <f t="shared" si="175"/>
        <v>0</v>
      </c>
      <c r="X48" s="154">
        <f t="shared" si="175"/>
        <v>0</v>
      </c>
      <c r="Y48" s="154">
        <f t="shared" si="175"/>
        <v>0</v>
      </c>
      <c r="Z48" s="154">
        <f t="shared" si="175"/>
        <v>0</v>
      </c>
      <c r="AA48" s="154">
        <f t="shared" si="175"/>
        <v>0</v>
      </c>
      <c r="AB48" s="154">
        <f t="shared" si="175"/>
        <v>0</v>
      </c>
      <c r="AC48" s="154">
        <f t="shared" si="175"/>
        <v>0</v>
      </c>
      <c r="AD48" s="154">
        <f t="shared" si="175"/>
        <v>0</v>
      </c>
      <c r="AE48" s="154">
        <f t="shared" si="175"/>
        <v>0</v>
      </c>
      <c r="AF48" s="154">
        <f t="shared" si="175"/>
        <v>0</v>
      </c>
      <c r="AG48" s="154">
        <f t="shared" si="175"/>
        <v>0</v>
      </c>
      <c r="AH48" s="154">
        <f t="shared" si="175"/>
        <v>0</v>
      </c>
      <c r="AI48" s="154">
        <f t="shared" si="175"/>
        <v>0</v>
      </c>
      <c r="AJ48" s="154">
        <f t="shared" ref="AJ48:BO48" si="176">IF(AJ3=HOLD_PERIOD,SUM(AK27:AV27)/EXIT_CAP,0)</f>
        <v>0</v>
      </c>
      <c r="AK48" s="154">
        <f t="shared" si="176"/>
        <v>0</v>
      </c>
      <c r="AL48" s="154">
        <f t="shared" si="176"/>
        <v>0</v>
      </c>
      <c r="AM48" s="154">
        <f t="shared" si="176"/>
        <v>0</v>
      </c>
      <c r="AN48" s="154">
        <f t="shared" si="176"/>
        <v>0</v>
      </c>
      <c r="AO48" s="154">
        <f t="shared" si="176"/>
        <v>0</v>
      </c>
      <c r="AP48" s="154">
        <f t="shared" si="176"/>
        <v>0</v>
      </c>
      <c r="AQ48" s="154">
        <f t="shared" si="176"/>
        <v>0</v>
      </c>
      <c r="AR48" s="154">
        <f t="shared" si="176"/>
        <v>0</v>
      </c>
      <c r="AS48" s="154">
        <f t="shared" si="176"/>
        <v>0</v>
      </c>
      <c r="AT48" s="154">
        <f t="shared" si="176"/>
        <v>0</v>
      </c>
      <c r="AU48" s="154">
        <f t="shared" si="176"/>
        <v>0</v>
      </c>
      <c r="AV48" s="154">
        <f t="shared" si="176"/>
        <v>0</v>
      </c>
      <c r="AW48" s="154">
        <f t="shared" si="176"/>
        <v>0</v>
      </c>
      <c r="AX48" s="154">
        <f t="shared" si="176"/>
        <v>0</v>
      </c>
      <c r="AY48" s="154">
        <f t="shared" si="176"/>
        <v>0</v>
      </c>
      <c r="AZ48" s="154">
        <f t="shared" si="176"/>
        <v>0</v>
      </c>
      <c r="BA48" s="154">
        <f t="shared" si="176"/>
        <v>0</v>
      </c>
      <c r="BB48" s="154">
        <f t="shared" si="176"/>
        <v>0</v>
      </c>
      <c r="BC48" s="154">
        <f t="shared" si="176"/>
        <v>0</v>
      </c>
      <c r="BD48" s="154">
        <f t="shared" si="176"/>
        <v>0</v>
      </c>
      <c r="BE48" s="154">
        <f t="shared" si="176"/>
        <v>0</v>
      </c>
      <c r="BF48" s="154">
        <f t="shared" si="176"/>
        <v>0</v>
      </c>
      <c r="BG48" s="154">
        <f t="shared" si="176"/>
        <v>0</v>
      </c>
      <c r="BH48" s="154">
        <f t="shared" si="176"/>
        <v>0</v>
      </c>
      <c r="BI48" s="154">
        <f t="shared" si="176"/>
        <v>0</v>
      </c>
      <c r="BJ48" s="154">
        <f t="shared" si="176"/>
        <v>0</v>
      </c>
      <c r="BK48" s="154">
        <f t="shared" si="176"/>
        <v>0</v>
      </c>
      <c r="BL48" s="154">
        <f t="shared" si="176"/>
        <v>0</v>
      </c>
      <c r="BM48" s="154">
        <f t="shared" si="176"/>
        <v>0</v>
      </c>
      <c r="BN48" s="154">
        <f t="shared" si="176"/>
        <v>0</v>
      </c>
      <c r="BO48" s="154">
        <f t="shared" si="176"/>
        <v>0</v>
      </c>
      <c r="BP48" s="154">
        <f t="shared" ref="BP48:CU48" si="177">IF(BP3=HOLD_PERIOD,SUM(BQ27:CB27)/EXIT_CAP,0)</f>
        <v>0</v>
      </c>
      <c r="BQ48" s="154">
        <f t="shared" si="177"/>
        <v>0</v>
      </c>
      <c r="BR48" s="154">
        <f t="shared" si="177"/>
        <v>0</v>
      </c>
      <c r="BS48" s="154">
        <f t="shared" si="177"/>
        <v>0</v>
      </c>
      <c r="BT48" s="154">
        <f t="shared" si="177"/>
        <v>0</v>
      </c>
      <c r="BU48" s="154">
        <f t="shared" si="177"/>
        <v>0</v>
      </c>
      <c r="BV48" s="154">
        <f t="shared" si="177"/>
        <v>0</v>
      </c>
      <c r="BW48" s="154">
        <f t="shared" si="177"/>
        <v>0</v>
      </c>
      <c r="BX48" s="154">
        <f t="shared" si="177"/>
        <v>0</v>
      </c>
      <c r="BY48" s="154">
        <f t="shared" si="177"/>
        <v>0</v>
      </c>
      <c r="BZ48" s="154">
        <f t="shared" si="177"/>
        <v>0</v>
      </c>
      <c r="CA48" s="154">
        <f t="shared" si="177"/>
        <v>0</v>
      </c>
      <c r="CB48" s="154">
        <f t="shared" si="177"/>
        <v>0</v>
      </c>
      <c r="CC48" s="154">
        <f t="shared" si="177"/>
        <v>0</v>
      </c>
      <c r="CD48" s="154">
        <f t="shared" si="177"/>
        <v>0</v>
      </c>
      <c r="CE48" s="154">
        <f t="shared" si="177"/>
        <v>0</v>
      </c>
      <c r="CF48" s="154">
        <f t="shared" si="177"/>
        <v>0</v>
      </c>
      <c r="CG48" s="154">
        <f t="shared" si="177"/>
        <v>0</v>
      </c>
      <c r="CH48" s="154">
        <f t="shared" si="177"/>
        <v>0</v>
      </c>
      <c r="CI48" s="154">
        <f t="shared" si="177"/>
        <v>0</v>
      </c>
      <c r="CJ48" s="154">
        <f t="shared" si="177"/>
        <v>0</v>
      </c>
      <c r="CK48" s="154">
        <f t="shared" si="177"/>
        <v>0</v>
      </c>
      <c r="CL48" s="154">
        <f t="shared" si="177"/>
        <v>0</v>
      </c>
      <c r="CM48" s="154">
        <f t="shared" si="177"/>
        <v>0</v>
      </c>
      <c r="CN48" s="154">
        <f t="shared" si="177"/>
        <v>0</v>
      </c>
      <c r="CO48" s="154">
        <f t="shared" si="177"/>
        <v>0</v>
      </c>
      <c r="CP48" s="154">
        <f t="shared" si="177"/>
        <v>0</v>
      </c>
      <c r="CQ48" s="154">
        <f t="shared" si="177"/>
        <v>0</v>
      </c>
      <c r="CR48" s="154">
        <f t="shared" si="177"/>
        <v>0</v>
      </c>
      <c r="CS48" s="154">
        <f t="shared" si="177"/>
        <v>0</v>
      </c>
      <c r="CT48" s="154">
        <f t="shared" si="177"/>
        <v>0</v>
      </c>
      <c r="CU48" s="154">
        <f t="shared" si="177"/>
        <v>0</v>
      </c>
      <c r="CV48" s="154">
        <f t="shared" ref="CV48:EA48" si="178">IF(CV3=HOLD_PERIOD,SUM(CW27:DH27)/EXIT_CAP,0)</f>
        <v>0</v>
      </c>
      <c r="CW48" s="154">
        <f t="shared" si="178"/>
        <v>0</v>
      </c>
      <c r="CX48" s="154">
        <f t="shared" si="178"/>
        <v>0</v>
      </c>
      <c r="CY48" s="154">
        <f t="shared" si="178"/>
        <v>0</v>
      </c>
      <c r="CZ48" s="154">
        <f t="shared" si="178"/>
        <v>0</v>
      </c>
      <c r="DA48" s="154">
        <f t="shared" si="178"/>
        <v>0</v>
      </c>
      <c r="DB48" s="154">
        <f t="shared" si="178"/>
        <v>0</v>
      </c>
      <c r="DC48" s="154">
        <f t="shared" si="178"/>
        <v>0</v>
      </c>
      <c r="DD48" s="154">
        <f t="shared" si="178"/>
        <v>0</v>
      </c>
      <c r="DE48" s="154">
        <f t="shared" si="178"/>
        <v>0</v>
      </c>
      <c r="DF48" s="154">
        <f t="shared" si="178"/>
        <v>0</v>
      </c>
      <c r="DG48" s="154">
        <f t="shared" si="178"/>
        <v>0</v>
      </c>
      <c r="DH48" s="154">
        <f t="shared" si="178"/>
        <v>0</v>
      </c>
      <c r="DI48" s="154">
        <f t="shared" si="178"/>
        <v>0</v>
      </c>
      <c r="DJ48" s="154">
        <f t="shared" si="178"/>
        <v>0</v>
      </c>
      <c r="DK48" s="154">
        <f t="shared" si="178"/>
        <v>0</v>
      </c>
      <c r="DL48" s="154">
        <f t="shared" si="178"/>
        <v>0</v>
      </c>
      <c r="DM48" s="154">
        <f t="shared" si="178"/>
        <v>0</v>
      </c>
      <c r="DN48" s="154">
        <f t="shared" si="178"/>
        <v>0</v>
      </c>
      <c r="DO48" s="154">
        <f t="shared" si="178"/>
        <v>0</v>
      </c>
      <c r="DP48" s="154">
        <f t="shared" si="178"/>
        <v>0</v>
      </c>
      <c r="DQ48" s="154">
        <f t="shared" si="178"/>
        <v>0</v>
      </c>
      <c r="DR48" s="154">
        <f t="shared" si="178"/>
        <v>0</v>
      </c>
      <c r="DS48" s="154">
        <f t="shared" ca="1" si="178"/>
        <v>12598846.3519432</v>
      </c>
      <c r="DT48" s="154">
        <f t="shared" si="178"/>
        <v>0</v>
      </c>
      <c r="DU48" s="154">
        <f t="shared" si="178"/>
        <v>0</v>
      </c>
      <c r="DV48" s="154">
        <f t="shared" si="178"/>
        <v>0</v>
      </c>
      <c r="DW48" s="154">
        <f t="shared" si="178"/>
        <v>0</v>
      </c>
      <c r="DX48" s="154">
        <f t="shared" si="178"/>
        <v>0</v>
      </c>
      <c r="DY48" s="154">
        <f t="shared" si="178"/>
        <v>0</v>
      </c>
      <c r="DZ48" s="154">
        <f t="shared" si="178"/>
        <v>0</v>
      </c>
      <c r="EA48" s="154">
        <f t="shared" si="178"/>
        <v>0</v>
      </c>
      <c r="EB48" s="154">
        <f t="shared" ref="EB48:EE48" si="179">IF(EB3=HOLD_PERIOD,SUM(EC27:EN27)/EXIT_CAP,0)</f>
        <v>0</v>
      </c>
      <c r="EC48" s="154">
        <f t="shared" si="179"/>
        <v>0</v>
      </c>
      <c r="ED48" s="154">
        <f t="shared" si="179"/>
        <v>0</v>
      </c>
      <c r="EE48" s="157">
        <f t="shared" si="179"/>
        <v>0</v>
      </c>
    </row>
    <row r="49" spans="1:135" x14ac:dyDescent="0.25">
      <c r="A49" s="154">
        <f ca="1">SUMIF($C$3:$EE$3,"&lt;="&amp;HOLD_PERIOD,C49:EE49)</f>
        <v>-314971.15879857994</v>
      </c>
      <c r="B49" s="29" t="s">
        <v>68</v>
      </c>
      <c r="C49" s="154"/>
      <c r="D49" s="154">
        <f t="shared" ref="D49:AI49" si="180">D48*-COSTS_OF_SALE</f>
        <v>0</v>
      </c>
      <c r="E49" s="154">
        <f t="shared" si="180"/>
        <v>0</v>
      </c>
      <c r="F49" s="154">
        <f t="shared" si="180"/>
        <v>0</v>
      </c>
      <c r="G49" s="154">
        <f t="shared" si="180"/>
        <v>0</v>
      </c>
      <c r="H49" s="154">
        <f t="shared" si="180"/>
        <v>0</v>
      </c>
      <c r="I49" s="154">
        <f t="shared" si="180"/>
        <v>0</v>
      </c>
      <c r="J49" s="154">
        <f t="shared" si="180"/>
        <v>0</v>
      </c>
      <c r="K49" s="154">
        <f t="shared" si="180"/>
        <v>0</v>
      </c>
      <c r="L49" s="154">
        <f t="shared" si="180"/>
        <v>0</v>
      </c>
      <c r="M49" s="154">
        <f t="shared" si="180"/>
        <v>0</v>
      </c>
      <c r="N49" s="154">
        <f t="shared" si="180"/>
        <v>0</v>
      </c>
      <c r="O49" s="154">
        <f t="shared" si="180"/>
        <v>0</v>
      </c>
      <c r="P49" s="154">
        <f t="shared" si="180"/>
        <v>0</v>
      </c>
      <c r="Q49" s="154">
        <f t="shared" si="180"/>
        <v>0</v>
      </c>
      <c r="R49" s="154">
        <f t="shared" si="180"/>
        <v>0</v>
      </c>
      <c r="S49" s="154">
        <f t="shared" si="180"/>
        <v>0</v>
      </c>
      <c r="T49" s="154">
        <f t="shared" si="180"/>
        <v>0</v>
      </c>
      <c r="U49" s="154">
        <f t="shared" si="180"/>
        <v>0</v>
      </c>
      <c r="V49" s="154">
        <f t="shared" si="180"/>
        <v>0</v>
      </c>
      <c r="W49" s="154">
        <f t="shared" si="180"/>
        <v>0</v>
      </c>
      <c r="X49" s="154">
        <f t="shared" si="180"/>
        <v>0</v>
      </c>
      <c r="Y49" s="154">
        <f t="shared" si="180"/>
        <v>0</v>
      </c>
      <c r="Z49" s="154">
        <f t="shared" si="180"/>
        <v>0</v>
      </c>
      <c r="AA49" s="154">
        <f t="shared" si="180"/>
        <v>0</v>
      </c>
      <c r="AB49" s="154">
        <f t="shared" si="180"/>
        <v>0</v>
      </c>
      <c r="AC49" s="154">
        <f t="shared" si="180"/>
        <v>0</v>
      </c>
      <c r="AD49" s="154">
        <f t="shared" si="180"/>
        <v>0</v>
      </c>
      <c r="AE49" s="154">
        <f t="shared" si="180"/>
        <v>0</v>
      </c>
      <c r="AF49" s="154">
        <f t="shared" si="180"/>
        <v>0</v>
      </c>
      <c r="AG49" s="154">
        <f t="shared" si="180"/>
        <v>0</v>
      </c>
      <c r="AH49" s="154">
        <f t="shared" si="180"/>
        <v>0</v>
      </c>
      <c r="AI49" s="154">
        <f t="shared" si="180"/>
        <v>0</v>
      </c>
      <c r="AJ49" s="154">
        <f t="shared" ref="AJ49:BO49" si="181">AJ48*-COSTS_OF_SALE</f>
        <v>0</v>
      </c>
      <c r="AK49" s="154">
        <f t="shared" si="181"/>
        <v>0</v>
      </c>
      <c r="AL49" s="154">
        <f t="shared" si="181"/>
        <v>0</v>
      </c>
      <c r="AM49" s="154">
        <f t="shared" si="181"/>
        <v>0</v>
      </c>
      <c r="AN49" s="154">
        <f t="shared" si="181"/>
        <v>0</v>
      </c>
      <c r="AO49" s="154">
        <f t="shared" si="181"/>
        <v>0</v>
      </c>
      <c r="AP49" s="154">
        <f t="shared" si="181"/>
        <v>0</v>
      </c>
      <c r="AQ49" s="154">
        <f t="shared" si="181"/>
        <v>0</v>
      </c>
      <c r="AR49" s="154">
        <f t="shared" si="181"/>
        <v>0</v>
      </c>
      <c r="AS49" s="154">
        <f t="shared" si="181"/>
        <v>0</v>
      </c>
      <c r="AT49" s="154">
        <f t="shared" si="181"/>
        <v>0</v>
      </c>
      <c r="AU49" s="154">
        <f t="shared" si="181"/>
        <v>0</v>
      </c>
      <c r="AV49" s="154">
        <f t="shared" si="181"/>
        <v>0</v>
      </c>
      <c r="AW49" s="154">
        <f t="shared" si="181"/>
        <v>0</v>
      </c>
      <c r="AX49" s="154">
        <f t="shared" si="181"/>
        <v>0</v>
      </c>
      <c r="AY49" s="154">
        <f t="shared" si="181"/>
        <v>0</v>
      </c>
      <c r="AZ49" s="154">
        <f t="shared" si="181"/>
        <v>0</v>
      </c>
      <c r="BA49" s="154">
        <f t="shared" si="181"/>
        <v>0</v>
      </c>
      <c r="BB49" s="154">
        <f t="shared" si="181"/>
        <v>0</v>
      </c>
      <c r="BC49" s="154">
        <f t="shared" si="181"/>
        <v>0</v>
      </c>
      <c r="BD49" s="154">
        <f t="shared" si="181"/>
        <v>0</v>
      </c>
      <c r="BE49" s="154">
        <f t="shared" si="181"/>
        <v>0</v>
      </c>
      <c r="BF49" s="154">
        <f t="shared" si="181"/>
        <v>0</v>
      </c>
      <c r="BG49" s="154">
        <f t="shared" si="181"/>
        <v>0</v>
      </c>
      <c r="BH49" s="154">
        <f t="shared" si="181"/>
        <v>0</v>
      </c>
      <c r="BI49" s="154">
        <f t="shared" si="181"/>
        <v>0</v>
      </c>
      <c r="BJ49" s="154">
        <f t="shared" si="181"/>
        <v>0</v>
      </c>
      <c r="BK49" s="154">
        <f t="shared" si="181"/>
        <v>0</v>
      </c>
      <c r="BL49" s="154">
        <f t="shared" si="181"/>
        <v>0</v>
      </c>
      <c r="BM49" s="154">
        <f t="shared" si="181"/>
        <v>0</v>
      </c>
      <c r="BN49" s="154">
        <f t="shared" si="181"/>
        <v>0</v>
      </c>
      <c r="BO49" s="154">
        <f t="shared" si="181"/>
        <v>0</v>
      </c>
      <c r="BP49" s="154">
        <f t="shared" ref="BP49:CU49" si="182">BP48*-COSTS_OF_SALE</f>
        <v>0</v>
      </c>
      <c r="BQ49" s="154">
        <f t="shared" si="182"/>
        <v>0</v>
      </c>
      <c r="BR49" s="154">
        <f t="shared" si="182"/>
        <v>0</v>
      </c>
      <c r="BS49" s="154">
        <f t="shared" si="182"/>
        <v>0</v>
      </c>
      <c r="BT49" s="154">
        <f t="shared" si="182"/>
        <v>0</v>
      </c>
      <c r="BU49" s="154">
        <f t="shared" si="182"/>
        <v>0</v>
      </c>
      <c r="BV49" s="154">
        <f t="shared" si="182"/>
        <v>0</v>
      </c>
      <c r="BW49" s="154">
        <f t="shared" si="182"/>
        <v>0</v>
      </c>
      <c r="BX49" s="154">
        <f t="shared" si="182"/>
        <v>0</v>
      </c>
      <c r="BY49" s="154">
        <f t="shared" si="182"/>
        <v>0</v>
      </c>
      <c r="BZ49" s="154">
        <f t="shared" si="182"/>
        <v>0</v>
      </c>
      <c r="CA49" s="154">
        <f t="shared" si="182"/>
        <v>0</v>
      </c>
      <c r="CB49" s="154">
        <f t="shared" si="182"/>
        <v>0</v>
      </c>
      <c r="CC49" s="154">
        <f t="shared" si="182"/>
        <v>0</v>
      </c>
      <c r="CD49" s="154">
        <f t="shared" si="182"/>
        <v>0</v>
      </c>
      <c r="CE49" s="154">
        <f t="shared" si="182"/>
        <v>0</v>
      </c>
      <c r="CF49" s="154">
        <f t="shared" si="182"/>
        <v>0</v>
      </c>
      <c r="CG49" s="154">
        <f t="shared" si="182"/>
        <v>0</v>
      </c>
      <c r="CH49" s="154">
        <f t="shared" si="182"/>
        <v>0</v>
      </c>
      <c r="CI49" s="154">
        <f t="shared" si="182"/>
        <v>0</v>
      </c>
      <c r="CJ49" s="154">
        <f t="shared" si="182"/>
        <v>0</v>
      </c>
      <c r="CK49" s="154">
        <f t="shared" si="182"/>
        <v>0</v>
      </c>
      <c r="CL49" s="154">
        <f t="shared" si="182"/>
        <v>0</v>
      </c>
      <c r="CM49" s="154">
        <f t="shared" si="182"/>
        <v>0</v>
      </c>
      <c r="CN49" s="154">
        <f t="shared" si="182"/>
        <v>0</v>
      </c>
      <c r="CO49" s="154">
        <f t="shared" si="182"/>
        <v>0</v>
      </c>
      <c r="CP49" s="154">
        <f t="shared" si="182"/>
        <v>0</v>
      </c>
      <c r="CQ49" s="154">
        <f t="shared" si="182"/>
        <v>0</v>
      </c>
      <c r="CR49" s="154">
        <f t="shared" si="182"/>
        <v>0</v>
      </c>
      <c r="CS49" s="154">
        <f t="shared" si="182"/>
        <v>0</v>
      </c>
      <c r="CT49" s="154">
        <f t="shared" si="182"/>
        <v>0</v>
      </c>
      <c r="CU49" s="154">
        <f t="shared" si="182"/>
        <v>0</v>
      </c>
      <c r="CV49" s="154">
        <f t="shared" ref="CV49:EA49" si="183">CV48*-COSTS_OF_SALE</f>
        <v>0</v>
      </c>
      <c r="CW49" s="154">
        <f t="shared" si="183"/>
        <v>0</v>
      </c>
      <c r="CX49" s="154">
        <f t="shared" si="183"/>
        <v>0</v>
      </c>
      <c r="CY49" s="154">
        <f t="shared" si="183"/>
        <v>0</v>
      </c>
      <c r="CZ49" s="154">
        <f t="shared" si="183"/>
        <v>0</v>
      </c>
      <c r="DA49" s="154">
        <f t="shared" si="183"/>
        <v>0</v>
      </c>
      <c r="DB49" s="154">
        <f t="shared" si="183"/>
        <v>0</v>
      </c>
      <c r="DC49" s="154">
        <f t="shared" si="183"/>
        <v>0</v>
      </c>
      <c r="DD49" s="154">
        <f t="shared" si="183"/>
        <v>0</v>
      </c>
      <c r="DE49" s="154">
        <f t="shared" si="183"/>
        <v>0</v>
      </c>
      <c r="DF49" s="154">
        <f t="shared" si="183"/>
        <v>0</v>
      </c>
      <c r="DG49" s="154">
        <f t="shared" si="183"/>
        <v>0</v>
      </c>
      <c r="DH49" s="154">
        <f t="shared" si="183"/>
        <v>0</v>
      </c>
      <c r="DI49" s="154">
        <f t="shared" si="183"/>
        <v>0</v>
      </c>
      <c r="DJ49" s="154">
        <f t="shared" si="183"/>
        <v>0</v>
      </c>
      <c r="DK49" s="154">
        <f t="shared" si="183"/>
        <v>0</v>
      </c>
      <c r="DL49" s="154">
        <f t="shared" si="183"/>
        <v>0</v>
      </c>
      <c r="DM49" s="154">
        <f t="shared" si="183"/>
        <v>0</v>
      </c>
      <c r="DN49" s="154">
        <f t="shared" si="183"/>
        <v>0</v>
      </c>
      <c r="DO49" s="154">
        <f t="shared" si="183"/>
        <v>0</v>
      </c>
      <c r="DP49" s="154">
        <f t="shared" si="183"/>
        <v>0</v>
      </c>
      <c r="DQ49" s="154">
        <f t="shared" si="183"/>
        <v>0</v>
      </c>
      <c r="DR49" s="154">
        <f t="shared" si="183"/>
        <v>0</v>
      </c>
      <c r="DS49" s="154">
        <f t="shared" ca="1" si="183"/>
        <v>-314971.15879858006</v>
      </c>
      <c r="DT49" s="154">
        <f t="shared" si="183"/>
        <v>0</v>
      </c>
      <c r="DU49" s="154">
        <f t="shared" si="183"/>
        <v>0</v>
      </c>
      <c r="DV49" s="154">
        <f t="shared" si="183"/>
        <v>0</v>
      </c>
      <c r="DW49" s="154">
        <f t="shared" si="183"/>
        <v>0</v>
      </c>
      <c r="DX49" s="154">
        <f t="shared" si="183"/>
        <v>0</v>
      </c>
      <c r="DY49" s="154">
        <f t="shared" si="183"/>
        <v>0</v>
      </c>
      <c r="DZ49" s="154">
        <f t="shared" si="183"/>
        <v>0</v>
      </c>
      <c r="EA49" s="154">
        <f t="shared" si="183"/>
        <v>0</v>
      </c>
      <c r="EB49" s="154">
        <f t="shared" ref="EB49:EE49" si="184">EB48*-COSTS_OF_SALE</f>
        <v>0</v>
      </c>
      <c r="EC49" s="154">
        <f t="shared" si="184"/>
        <v>0</v>
      </c>
      <c r="ED49" s="154">
        <f t="shared" si="184"/>
        <v>0</v>
      </c>
      <c r="EE49" s="157">
        <f t="shared" si="184"/>
        <v>0</v>
      </c>
    </row>
    <row r="50" spans="1:135" x14ac:dyDescent="0.25">
      <c r="B50" s="29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D50" s="154"/>
      <c r="AE50" s="154"/>
      <c r="AF50" s="154"/>
      <c r="AG50" s="154"/>
      <c r="AH50" s="154"/>
      <c r="AI50" s="154"/>
      <c r="AJ50" s="154"/>
      <c r="AK50" s="154"/>
      <c r="AL50" s="154"/>
      <c r="AM50" s="154"/>
      <c r="AN50" s="154"/>
      <c r="AO50" s="154"/>
      <c r="AP50" s="154"/>
      <c r="AQ50" s="154"/>
      <c r="AR50" s="154"/>
      <c r="AS50" s="154"/>
      <c r="AT50" s="154"/>
      <c r="AU50" s="154"/>
      <c r="AV50" s="154"/>
      <c r="AW50" s="154"/>
      <c r="AX50" s="154"/>
      <c r="AY50" s="154"/>
      <c r="AZ50" s="154"/>
      <c r="BA50" s="154"/>
      <c r="BB50" s="154"/>
      <c r="BC50" s="154"/>
      <c r="BD50" s="154"/>
      <c r="BE50" s="154"/>
      <c r="BF50" s="154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7"/>
    </row>
    <row r="51" spans="1:135" x14ac:dyDescent="0.25">
      <c r="A51" s="154">
        <f ca="1">SUMIF($C$3:$EE$3,"&lt;="&amp;HOLD_PERIOD,C51:EE51)</f>
        <v>9275077.7764586136</v>
      </c>
      <c r="B51" s="92" t="s">
        <v>205</v>
      </c>
      <c r="C51" s="160">
        <f>SUM(C36:C49)</f>
        <v>-9670000</v>
      </c>
      <c r="D51" s="160">
        <f t="shared" ref="D51:BO51" ca="1" si="185">SUM(D36:D49)</f>
        <v>18835.197</v>
      </c>
      <c r="E51" s="160">
        <f t="shared" ca="1" si="185"/>
        <v>18832.756420537818</v>
      </c>
      <c r="F51" s="160">
        <f t="shared" ca="1" si="185"/>
        <v>-124628.47914939081</v>
      </c>
      <c r="G51" s="160">
        <f t="shared" ca="1" si="185"/>
        <v>-118011.24300494237</v>
      </c>
      <c r="H51" s="160">
        <f t="shared" ca="1" si="185"/>
        <v>-372297.13770261552</v>
      </c>
      <c r="I51" s="160">
        <f t="shared" ca="1" si="185"/>
        <v>28096.298429451173</v>
      </c>
      <c r="J51" s="160">
        <f t="shared" ca="1" si="185"/>
        <v>44300.577605537736</v>
      </c>
      <c r="K51" s="160">
        <f t="shared" ca="1" si="185"/>
        <v>55332.475687905979</v>
      </c>
      <c r="L51" s="160">
        <f t="shared" ca="1" si="185"/>
        <v>25904.992661527129</v>
      </c>
      <c r="M51" s="160">
        <f t="shared" ca="1" si="185"/>
        <v>25902.503511335388</v>
      </c>
      <c r="N51" s="160">
        <f t="shared" ca="1" si="185"/>
        <v>55325.008222227763</v>
      </c>
      <c r="O51" s="160">
        <f t="shared" ca="1" si="185"/>
        <v>56404.794279064045</v>
      </c>
      <c r="P51" s="160">
        <f t="shared" ca="1" si="185"/>
        <v>56584.231016666658</v>
      </c>
      <c r="Q51" s="160">
        <f t="shared" ca="1" si="185"/>
        <v>57067.919719820617</v>
      </c>
      <c r="R51" s="160">
        <f t="shared" ca="1" si="185"/>
        <v>57065.399723273404</v>
      </c>
      <c r="S51" s="160">
        <f t="shared" ca="1" si="185"/>
        <v>57062.873511734877</v>
      </c>
      <c r="T51" s="160">
        <f t="shared" ca="1" si="185"/>
        <v>57060.341069877206</v>
      </c>
      <c r="U51" s="160">
        <f t="shared" ca="1" si="185"/>
        <v>57057.802382334718</v>
      </c>
      <c r="V51" s="160">
        <f t="shared" ca="1" si="185"/>
        <v>57055.25743370389</v>
      </c>
      <c r="W51" s="160">
        <f t="shared" ca="1" si="185"/>
        <v>57052.706208543168</v>
      </c>
      <c r="X51" s="160">
        <f t="shared" ca="1" si="185"/>
        <v>57050.148691372953</v>
      </c>
      <c r="Y51" s="160">
        <f t="shared" ca="1" si="185"/>
        <v>57047.584866675454</v>
      </c>
      <c r="Z51" s="160">
        <f t="shared" ca="1" si="185"/>
        <v>57045.014718894607</v>
      </c>
      <c r="AA51" s="160">
        <f t="shared" ca="1" si="185"/>
        <v>58157.194357435968</v>
      </c>
      <c r="AB51" s="160">
        <f t="shared" ca="1" si="185"/>
        <v>58342.014197166682</v>
      </c>
      <c r="AC51" s="160">
        <f t="shared" ca="1" si="185"/>
        <v>58840.213561415243</v>
      </c>
      <c r="AD51" s="160">
        <f t="shared" ca="1" si="185"/>
        <v>58837.617964971621</v>
      </c>
      <c r="AE51" s="160">
        <f t="shared" ca="1" si="185"/>
        <v>58835.015967086925</v>
      </c>
      <c r="AF51" s="160">
        <f t="shared" ca="1" si="185"/>
        <v>58832.407551973527</v>
      </c>
      <c r="AG51" s="160">
        <f t="shared" ca="1" si="185"/>
        <v>58829.792703804764</v>
      </c>
      <c r="AH51" s="160">
        <f t="shared" ca="1" si="185"/>
        <v>58827.171406715002</v>
      </c>
      <c r="AI51" s="160">
        <f t="shared" ca="1" si="185"/>
        <v>58824.543644799458</v>
      </c>
      <c r="AJ51" s="160">
        <f t="shared" ca="1" si="185"/>
        <v>58821.909402114143</v>
      </c>
      <c r="AK51" s="160">
        <f t="shared" ca="1" si="185"/>
        <v>58819.268662675713</v>
      </c>
      <c r="AL51" s="160">
        <f t="shared" ca="1" si="185"/>
        <v>17983.772157048854</v>
      </c>
      <c r="AM51" s="160">
        <f t="shared" ca="1" si="185"/>
        <v>59841.303405659055</v>
      </c>
      <c r="AN51" s="160">
        <f t="shared" ca="1" si="185"/>
        <v>60031.667840581671</v>
      </c>
      <c r="AO51" s="160">
        <f t="shared" ca="1" si="185"/>
        <v>60665.676218257708</v>
      </c>
      <c r="AP51" s="160">
        <f t="shared" ca="1" si="185"/>
        <v>60663.002753920766</v>
      </c>
      <c r="AQ51" s="160">
        <f t="shared" ca="1" si="185"/>
        <v>60660.322696099538</v>
      </c>
      <c r="AR51" s="160">
        <f t="shared" ca="1" si="185"/>
        <v>60657.636028532739</v>
      </c>
      <c r="AS51" s="160">
        <f t="shared" ca="1" si="185"/>
        <v>60654.942734918899</v>
      </c>
      <c r="AT51" s="160">
        <f t="shared" ca="1" si="185"/>
        <v>60652.242798916464</v>
      </c>
      <c r="AU51" s="160">
        <f t="shared" ca="1" si="185"/>
        <v>60649.536204143449</v>
      </c>
      <c r="AV51" s="160">
        <f t="shared" ca="1" si="185"/>
        <v>60646.822934177573</v>
      </c>
      <c r="AW51" s="160">
        <f t="shared" ca="1" si="185"/>
        <v>60644.102972556007</v>
      </c>
      <c r="AX51" s="160">
        <f t="shared" ca="1" si="185"/>
        <v>60641.376302775287</v>
      </c>
      <c r="AY51" s="160">
        <f t="shared" ca="1" si="185"/>
        <v>61696.798757828816</v>
      </c>
      <c r="AZ51" s="160">
        <f t="shared" ca="1" si="185"/>
        <v>61892.874125799106</v>
      </c>
      <c r="BA51" s="160">
        <f t="shared" ca="1" si="185"/>
        <v>62545.902754805415</v>
      </c>
      <c r="BB51" s="160">
        <f t="shared" ca="1" si="185"/>
        <v>62543.149086538368</v>
      </c>
      <c r="BC51" s="160">
        <f t="shared" ca="1" si="185"/>
        <v>62540.388626982509</v>
      </c>
      <c r="BD51" s="160">
        <f t="shared" ca="1" si="185"/>
        <v>62537.621359388686</v>
      </c>
      <c r="BE51" s="160">
        <f t="shared" ca="1" si="185"/>
        <v>62534.847266966448</v>
      </c>
      <c r="BF51" s="160">
        <f t="shared" ca="1" si="185"/>
        <v>62532.066332883922</v>
      </c>
      <c r="BG51" s="160">
        <f t="shared" ca="1" si="185"/>
        <v>62529.278540267733</v>
      </c>
      <c r="BH51" s="160">
        <f t="shared" ca="1" si="185"/>
        <v>62526.48387220288</v>
      </c>
      <c r="BI51" s="160">
        <f t="shared" ca="1" si="185"/>
        <v>62523.682311732642</v>
      </c>
      <c r="BJ51" s="160">
        <f t="shared" ca="1" si="185"/>
        <v>62520.873841858527</v>
      </c>
      <c r="BK51" s="160">
        <f t="shared" ca="1" si="185"/>
        <v>63607.958970563683</v>
      </c>
      <c r="BL51" s="160">
        <f t="shared" ca="1" si="185"/>
        <v>63809.91659957308</v>
      </c>
      <c r="BM51" s="160">
        <f t="shared" ca="1" si="185"/>
        <v>64482.536087449604</v>
      </c>
      <c r="BN51" s="160">
        <f t="shared" ca="1" si="185"/>
        <v>64479.699809134552</v>
      </c>
      <c r="BO51" s="160">
        <f t="shared" ca="1" si="185"/>
        <v>64476.856535792009</v>
      </c>
      <c r="BP51" s="160">
        <f t="shared" ref="BP51:EA51" ca="1" si="186">SUM(BP36:BP49)</f>
        <v>64474.006250170372</v>
      </c>
      <c r="BQ51" s="160">
        <f t="shared" ca="1" si="186"/>
        <v>64471.148934975477</v>
      </c>
      <c r="BR51" s="160">
        <f t="shared" ca="1" si="186"/>
        <v>64468.284572870478</v>
      </c>
      <c r="BS51" s="160">
        <f t="shared" ca="1" si="186"/>
        <v>64465.413146475803</v>
      </c>
      <c r="BT51" s="160">
        <f t="shared" ca="1" si="186"/>
        <v>64462.534638368998</v>
      </c>
      <c r="BU51" s="160">
        <f t="shared" ca="1" si="186"/>
        <v>64459.649031084664</v>
      </c>
      <c r="BV51" s="160">
        <f t="shared" ca="1" si="186"/>
        <v>64456.756307114316</v>
      </c>
      <c r="BW51" s="160">
        <f t="shared" ca="1" si="186"/>
        <v>65576.45398968058</v>
      </c>
      <c r="BX51" s="160">
        <f t="shared" ca="1" si="186"/>
        <v>65784.470347560273</v>
      </c>
      <c r="BY51" s="160">
        <f t="shared" ca="1" si="186"/>
        <v>66477.268420073058</v>
      </c>
      <c r="BZ51" s="160">
        <f t="shared" ca="1" si="186"/>
        <v>66474.347053408535</v>
      </c>
      <c r="CA51" s="160">
        <f t="shared" ca="1" si="186"/>
        <v>66471.418481865738</v>
      </c>
      <c r="CB51" s="160">
        <f t="shared" ca="1" si="186"/>
        <v>66468.482687675452</v>
      </c>
      <c r="CC51" s="160">
        <f t="shared" ca="1" si="186"/>
        <v>66465.539653024694</v>
      </c>
      <c r="CD51" s="160">
        <f t="shared" ca="1" si="186"/>
        <v>66462.589360056547</v>
      </c>
      <c r="CE51" s="160">
        <f t="shared" ca="1" si="186"/>
        <v>66459.631790870029</v>
      </c>
      <c r="CF51" s="160">
        <f t="shared" ca="1" si="186"/>
        <v>66456.666927520026</v>
      </c>
      <c r="CG51" s="160">
        <f t="shared" ca="1" si="186"/>
        <v>66453.694752017167</v>
      </c>
      <c r="CH51" s="160">
        <f t="shared" ca="1" si="186"/>
        <v>66450.715246327702</v>
      </c>
      <c r="CI51" s="160">
        <f t="shared" ca="1" si="186"/>
        <v>67604.00385937102</v>
      </c>
      <c r="CJ51" s="160">
        <f t="shared" ca="1" si="186"/>
        <v>67818.26070798708</v>
      </c>
      <c r="CK51" s="160">
        <f t="shared" ca="1" si="186"/>
        <v>68531.842722675268</v>
      </c>
      <c r="CL51" s="160">
        <f t="shared" ca="1" si="186"/>
        <v>68528.833715010827</v>
      </c>
      <c r="CM51" s="160">
        <f t="shared" ca="1" si="186"/>
        <v>68525.817286321733</v>
      </c>
      <c r="CN51" s="160">
        <f t="shared" ca="1" si="186"/>
        <v>68522.793418305737</v>
      </c>
      <c r="CO51" s="160">
        <f t="shared" ca="1" si="186"/>
        <v>68519.762092615463</v>
      </c>
      <c r="CP51" s="160">
        <f t="shared" ca="1" si="186"/>
        <v>68516.723290858266</v>
      </c>
      <c r="CQ51" s="160">
        <f t="shared" ca="1" si="186"/>
        <v>68513.676994596157</v>
      </c>
      <c r="CR51" s="160">
        <f t="shared" ca="1" si="186"/>
        <v>68510.623185345656</v>
      </c>
      <c r="CS51" s="160">
        <f t="shared" ca="1" si="186"/>
        <v>68507.561844577707</v>
      </c>
      <c r="CT51" s="160">
        <f t="shared" ca="1" si="186"/>
        <v>68504.492953717563</v>
      </c>
      <c r="CU51" s="160">
        <f t="shared" ca="1" si="186"/>
        <v>69692.380225152141</v>
      </c>
      <c r="CV51" s="160">
        <f t="shared" ca="1" si="186"/>
        <v>69913.064779226683</v>
      </c>
      <c r="CW51" s="160">
        <f t="shared" ca="1" si="186"/>
        <v>70648.05425435552</v>
      </c>
      <c r="CX51" s="160">
        <f t="shared" ca="1" si="186"/>
        <v>70644.954976461144</v>
      </c>
      <c r="CY51" s="160">
        <f t="shared" ca="1" si="186"/>
        <v>70641.848054911374</v>
      </c>
      <c r="CZ51" s="160">
        <f t="shared" ca="1" si="186"/>
        <v>70638.733470854902</v>
      </c>
      <c r="DA51" s="160">
        <f t="shared" ca="1" si="186"/>
        <v>70635.611205393914</v>
      </c>
      <c r="DB51" s="160">
        <f t="shared" ca="1" si="186"/>
        <v>70632.481239583998</v>
      </c>
      <c r="DC51" s="160">
        <f t="shared" ca="1" si="186"/>
        <v>70629.343554434046</v>
      </c>
      <c r="DD51" s="160">
        <f t="shared" ca="1" si="186"/>
        <v>70626.198130905992</v>
      </c>
      <c r="DE51" s="160">
        <f t="shared" ca="1" si="186"/>
        <v>70623.044949915027</v>
      </c>
      <c r="DF51" s="160">
        <f t="shared" ca="1" si="186"/>
        <v>70619.88399232908</v>
      </c>
      <c r="DG51" s="160">
        <f t="shared" ca="1" si="186"/>
        <v>71843.407881906693</v>
      </c>
      <c r="DH51" s="160">
        <f t="shared" ca="1" si="186"/>
        <v>72070.712972603505</v>
      </c>
      <c r="DI51" s="160">
        <f t="shared" ca="1" si="186"/>
        <v>72827.752131986199</v>
      </c>
      <c r="DJ51" s="160">
        <f t="shared" ca="1" si="186"/>
        <v>72824.559875754989</v>
      </c>
      <c r="DK51" s="160">
        <f t="shared" ca="1" si="186"/>
        <v>72821.359746558723</v>
      </c>
      <c r="DL51" s="160">
        <f t="shared" ca="1" si="186"/>
        <v>72818.151724980562</v>
      </c>
      <c r="DM51" s="160">
        <f t="shared" ca="1" si="186"/>
        <v>72814.935791555748</v>
      </c>
      <c r="DN51" s="160">
        <f t="shared" ca="1" si="186"/>
        <v>72811.711926771546</v>
      </c>
      <c r="DO51" s="160">
        <f t="shared" ca="1" si="186"/>
        <v>72808.480111067067</v>
      </c>
      <c r="DP51" s="160">
        <f t="shared" ca="1" si="186"/>
        <v>72805.240324833212</v>
      </c>
      <c r="DQ51" s="160">
        <f t="shared" ca="1" si="186"/>
        <v>72801.992548412498</v>
      </c>
      <c r="DR51" s="160">
        <f t="shared" ca="1" si="186"/>
        <v>72798.736762098968</v>
      </c>
      <c r="DS51" s="160">
        <f t="shared" ca="1" si="186"/>
        <v>12357934.159512985</v>
      </c>
      <c r="DT51" s="160">
        <f t="shared" si="186"/>
        <v>0</v>
      </c>
      <c r="DU51" s="160">
        <f t="shared" si="186"/>
        <v>0</v>
      </c>
      <c r="DV51" s="160">
        <f t="shared" si="186"/>
        <v>0</v>
      </c>
      <c r="DW51" s="160">
        <f t="shared" si="186"/>
        <v>0</v>
      </c>
      <c r="DX51" s="160">
        <f t="shared" si="186"/>
        <v>0</v>
      </c>
      <c r="DY51" s="160">
        <f t="shared" si="186"/>
        <v>0</v>
      </c>
      <c r="DZ51" s="160">
        <f t="shared" si="186"/>
        <v>0</v>
      </c>
      <c r="EA51" s="160">
        <f t="shared" si="186"/>
        <v>0</v>
      </c>
      <c r="EB51" s="160">
        <f t="shared" ref="EB51:EE51" si="187">SUM(EB36:EB49)</f>
        <v>0</v>
      </c>
      <c r="EC51" s="160">
        <f t="shared" si="187"/>
        <v>0</v>
      </c>
      <c r="ED51" s="160">
        <f t="shared" si="187"/>
        <v>0</v>
      </c>
      <c r="EE51" s="161">
        <f t="shared" si="187"/>
        <v>0</v>
      </c>
    </row>
    <row r="52" spans="1:135" x14ac:dyDescent="0.25">
      <c r="B52" s="29"/>
      <c r="C52" s="154"/>
      <c r="D52" s="154"/>
      <c r="E52" s="154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D52" s="154"/>
      <c r="AE52" s="154"/>
      <c r="AF52" s="154"/>
      <c r="AG52" s="154"/>
      <c r="AH52" s="154"/>
      <c r="AI52" s="154"/>
      <c r="AJ52" s="154"/>
      <c r="AK52" s="154"/>
      <c r="AL52" s="154"/>
      <c r="AM52" s="154"/>
      <c r="AN52" s="154"/>
      <c r="AO52" s="154"/>
      <c r="AP52" s="154"/>
      <c r="AQ52" s="154"/>
      <c r="AR52" s="154"/>
      <c r="AS52" s="154"/>
      <c r="AT52" s="154"/>
      <c r="AU52" s="154"/>
      <c r="AV52" s="154"/>
      <c r="AW52" s="154"/>
      <c r="AX52" s="154"/>
      <c r="AY52" s="154"/>
      <c r="AZ52" s="154"/>
      <c r="BA52" s="154"/>
      <c r="BB52" s="154"/>
      <c r="BC52" s="154"/>
      <c r="BD52" s="154"/>
      <c r="BE52" s="154"/>
      <c r="BF52" s="154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7"/>
    </row>
    <row r="53" spans="1:135" x14ac:dyDescent="0.25">
      <c r="B53" s="196" t="s">
        <v>206</v>
      </c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D53" s="154"/>
      <c r="AE53" s="154"/>
      <c r="AF53" s="154"/>
      <c r="AG53" s="154"/>
      <c r="AH53" s="154"/>
      <c r="AI53" s="154"/>
      <c r="AJ53" s="154"/>
      <c r="AK53" s="154"/>
      <c r="AL53" s="154"/>
      <c r="AM53" s="154"/>
      <c r="AN53" s="154"/>
      <c r="AO53" s="154"/>
      <c r="AP53" s="154"/>
      <c r="AQ53" s="154"/>
      <c r="AR53" s="154"/>
      <c r="AS53" s="154"/>
      <c r="AT53" s="154"/>
      <c r="AU53" s="154"/>
      <c r="AV53" s="154"/>
      <c r="AW53" s="154"/>
      <c r="AX53" s="154"/>
      <c r="AY53" s="154"/>
      <c r="AZ53" s="154"/>
      <c r="BA53" s="154"/>
      <c r="BB53" s="154"/>
      <c r="BC53" s="154"/>
      <c r="BD53" s="154"/>
      <c r="BE53" s="154"/>
      <c r="BF53" s="154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7"/>
    </row>
    <row r="54" spans="1:135" x14ac:dyDescent="0.25">
      <c r="A54" s="154">
        <f t="shared" ref="A54:A59" ca="1" si="188">SUMIF($C$3:$EE$3,"&lt;="&amp;HOLD_PERIOD,C54:EE54)</f>
        <v>16287606.405358555</v>
      </c>
      <c r="B54" s="29" t="s">
        <v>207</v>
      </c>
      <c r="C54" s="154">
        <f>Financing!D2+Financing!E2</f>
        <v>7600000</v>
      </c>
      <c r="D54" s="154">
        <f>IF(D3&gt;=HOLD_PERIOD,0,IF(D3=ACQ_LOAN_TERM,Financing!$F$2,0))</f>
        <v>0</v>
      </c>
      <c r="E54" s="154">
        <f>IF(E3&gt;=HOLD_PERIOD,0,IF(E3=ACQ_LOAN_TERM,Financing!$F$2,0))</f>
        <v>0</v>
      </c>
      <c r="F54" s="154">
        <f>IF(F3&gt;=HOLD_PERIOD,0,IF(F3=ACQ_LOAN_TERM,Financing!$F$2,0))</f>
        <v>0</v>
      </c>
      <c r="G54" s="154">
        <f>IF(G3&gt;=HOLD_PERIOD,0,IF(G3=ACQ_LOAN_TERM,Financing!$F$2,0))</f>
        <v>0</v>
      </c>
      <c r="H54" s="154">
        <f>IF(H3&gt;=HOLD_PERIOD,0,IF(H3=ACQ_LOAN_TERM,Financing!$F$2,0))</f>
        <v>0</v>
      </c>
      <c r="I54" s="154">
        <f>IF(I3&gt;=HOLD_PERIOD,0,IF(I3=ACQ_LOAN_TERM,Financing!$F$2,0))</f>
        <v>0</v>
      </c>
      <c r="J54" s="154">
        <f>IF(J3&gt;=HOLD_PERIOD,0,IF(J3=ACQ_LOAN_TERM,Financing!$F$2,0))</f>
        <v>0</v>
      </c>
      <c r="K54" s="154">
        <f>IF(K3&gt;=HOLD_PERIOD,0,IF(K3=ACQ_LOAN_TERM,Financing!$F$2,0))</f>
        <v>0</v>
      </c>
      <c r="L54" s="154">
        <f>IF(L3&gt;=HOLD_PERIOD,0,IF(L3=ACQ_LOAN_TERM,Financing!$F$2,0))</f>
        <v>0</v>
      </c>
      <c r="M54" s="154">
        <f>IF(M3&gt;=HOLD_PERIOD,0,IF(M3=ACQ_LOAN_TERM,Financing!$F$2,0))</f>
        <v>0</v>
      </c>
      <c r="N54" s="154">
        <f>IF(N3&gt;=HOLD_PERIOD,0,IF(N3=ACQ_LOAN_TERM,Financing!$F$2,0))</f>
        <v>0</v>
      </c>
      <c r="O54" s="154">
        <f>IF(O3&gt;=HOLD_PERIOD,0,IF(O3=ACQ_LOAN_TERM,Financing!$F$2,0))</f>
        <v>0</v>
      </c>
      <c r="P54" s="154">
        <f>IF(P3&gt;=HOLD_PERIOD,0,IF(P3=ACQ_LOAN_TERM,Financing!$F$2,0))</f>
        <v>0</v>
      </c>
      <c r="Q54" s="154">
        <f>IF(Q3&gt;=HOLD_PERIOD,0,IF(Q3=ACQ_LOAN_TERM,Financing!$F$2,0))</f>
        <v>0</v>
      </c>
      <c r="R54" s="154">
        <f>IF(R3&gt;=HOLD_PERIOD,0,IF(R3=ACQ_LOAN_TERM,Financing!$F$2,0))</f>
        <v>0</v>
      </c>
      <c r="S54" s="154">
        <f>IF(S3&gt;=HOLD_PERIOD,0,IF(S3=ACQ_LOAN_TERM,Financing!$F$2,0))</f>
        <v>0</v>
      </c>
      <c r="T54" s="154">
        <f>IF(T3&gt;=HOLD_PERIOD,0,IF(T3=ACQ_LOAN_TERM,Financing!$F$2,0))</f>
        <v>0</v>
      </c>
      <c r="U54" s="154">
        <f>IF(U3&gt;=HOLD_PERIOD,0,IF(U3=ACQ_LOAN_TERM,Financing!$F$2,0))</f>
        <v>0</v>
      </c>
      <c r="V54" s="154">
        <f>IF(V3&gt;=HOLD_PERIOD,0,IF(V3=ACQ_LOAN_TERM,Financing!$F$2,0))</f>
        <v>0</v>
      </c>
      <c r="W54" s="154">
        <f>IF(W3&gt;=HOLD_PERIOD,0,IF(W3=ACQ_LOAN_TERM,Financing!$F$2,0))</f>
        <v>0</v>
      </c>
      <c r="X54" s="154">
        <f>IF(X3&gt;=HOLD_PERIOD,0,IF(X3=ACQ_LOAN_TERM,Financing!$F$2,0))</f>
        <v>0</v>
      </c>
      <c r="Y54" s="154">
        <f>IF(Y3&gt;=HOLD_PERIOD,0,IF(Y3=ACQ_LOAN_TERM,Financing!$F$2,0))</f>
        <v>0</v>
      </c>
      <c r="Z54" s="154">
        <f>IF(Z3&gt;=HOLD_PERIOD,0,IF(Z3=ACQ_LOAN_TERM,Financing!$F$2,0))</f>
        <v>0</v>
      </c>
      <c r="AA54" s="154">
        <f>IF(AA3&gt;=HOLD_PERIOD,0,IF(AA3=ACQ_LOAN_TERM,Financing!$F$2,0))</f>
        <v>0</v>
      </c>
      <c r="AB54" s="154">
        <f>IF(AB3&gt;=HOLD_PERIOD,0,IF(AB3=ACQ_LOAN_TERM,Financing!$F$2,0))</f>
        <v>0</v>
      </c>
      <c r="AC54" s="154">
        <f>IF(AC3&gt;=HOLD_PERIOD,0,IF(AC3=ACQ_LOAN_TERM,Financing!$F$2,0))</f>
        <v>0</v>
      </c>
      <c r="AD54" s="154">
        <f>IF(AD3&gt;=HOLD_PERIOD,0,IF(AD3=ACQ_LOAN_TERM,Financing!$F$2,0))</f>
        <v>0</v>
      </c>
      <c r="AE54" s="154">
        <f>IF(AE3&gt;=HOLD_PERIOD,0,IF(AE3=ACQ_LOAN_TERM,Financing!$F$2,0))</f>
        <v>0</v>
      </c>
      <c r="AF54" s="154">
        <f>IF(AF3&gt;=HOLD_PERIOD,0,IF(AF3=ACQ_LOAN_TERM,Financing!$F$2,0))</f>
        <v>0</v>
      </c>
      <c r="AG54" s="154">
        <f>IF(AG3&gt;=HOLD_PERIOD,0,IF(AG3=ACQ_LOAN_TERM,Financing!$F$2,0))</f>
        <v>0</v>
      </c>
      <c r="AH54" s="154">
        <f>IF(AH3&gt;=HOLD_PERIOD,0,IF(AH3=ACQ_LOAN_TERM,Financing!$F$2,0))</f>
        <v>0</v>
      </c>
      <c r="AI54" s="154">
        <f>IF(AI3&gt;=HOLD_PERIOD,0,IF(AI3=ACQ_LOAN_TERM,Financing!$F$2,0))</f>
        <v>0</v>
      </c>
      <c r="AJ54" s="154">
        <f>IF(AJ3&gt;=HOLD_PERIOD,0,IF(AJ3=ACQ_LOAN_TERM,Financing!$F$2,0))</f>
        <v>0</v>
      </c>
      <c r="AK54" s="154">
        <f>IF(AK3&gt;=HOLD_PERIOD,0,IF(AK3=ACQ_LOAN_TERM,Financing!$F$2,0))</f>
        <v>0</v>
      </c>
      <c r="AL54" s="154">
        <f>IF(AL3&gt;=HOLD_PERIOD,0,IF(AL3=ACQ_LOAN_TERM,Financing!$F$2,0))</f>
        <v>0</v>
      </c>
      <c r="AM54" s="154">
        <f>IF(AM3&gt;=HOLD_PERIOD,0,IF(AM3=ACQ_LOAN_TERM,Financing!$F$2,0))</f>
        <v>0</v>
      </c>
      <c r="AN54" s="154">
        <f>IF(AN3&gt;=HOLD_PERIOD,0,IF(AN3=ACQ_LOAN_TERM,Financing!$F$2,0))</f>
        <v>0</v>
      </c>
      <c r="AO54" s="154">
        <f>IF(AO3&gt;=HOLD_PERIOD,0,IF(AO3=ACQ_LOAN_TERM,Financing!$F$2,0))</f>
        <v>0</v>
      </c>
      <c r="AP54" s="154">
        <f>IF(AP3&gt;=HOLD_PERIOD,0,IF(AP3=ACQ_LOAN_TERM,Financing!$F$2,0))</f>
        <v>0</v>
      </c>
      <c r="AQ54" s="154">
        <f>IF(AQ3&gt;=HOLD_PERIOD,0,IF(AQ3=ACQ_LOAN_TERM,Financing!$F$2,0))</f>
        <v>0</v>
      </c>
      <c r="AR54" s="154">
        <f>IF(AR3&gt;=HOLD_PERIOD,0,IF(AR3=ACQ_LOAN_TERM,Financing!$F$2,0))</f>
        <v>0</v>
      </c>
      <c r="AS54" s="154">
        <f>IF(AS3&gt;=HOLD_PERIOD,0,IF(AS3=ACQ_LOAN_TERM,Financing!$F$2,0))</f>
        <v>0</v>
      </c>
      <c r="AT54" s="154">
        <f>IF(AT3&gt;=HOLD_PERIOD,0,IF(AT3=ACQ_LOAN_TERM,Financing!$F$2,0))</f>
        <v>0</v>
      </c>
      <c r="AU54" s="154">
        <f>IF(AU3&gt;=HOLD_PERIOD,0,IF(AU3=ACQ_LOAN_TERM,Financing!$F$2,0))</f>
        <v>0</v>
      </c>
      <c r="AV54" s="154">
        <f>IF(AV3&gt;=HOLD_PERIOD,0,IF(AV3=ACQ_LOAN_TERM,Financing!$F$2,0))</f>
        <v>0</v>
      </c>
      <c r="AW54" s="154">
        <f>IF(AW3&gt;=HOLD_PERIOD,0,IF(AW3=ACQ_LOAN_TERM,Financing!$F$2,0))</f>
        <v>0</v>
      </c>
      <c r="AX54" s="154">
        <f>IF(AX3&gt;=HOLD_PERIOD,0,IF(AX3=ACQ_LOAN_TERM,Financing!$F$2,0))</f>
        <v>0</v>
      </c>
      <c r="AY54" s="154">
        <f>IF(AY3&gt;=HOLD_PERIOD,0,IF(AY3=ACQ_LOAN_TERM,Financing!$F$2,0))</f>
        <v>0</v>
      </c>
      <c r="AZ54" s="154">
        <f>IF(AZ3&gt;=HOLD_PERIOD,0,IF(AZ3=ACQ_LOAN_TERM,Financing!$F$2,0))</f>
        <v>0</v>
      </c>
      <c r="BA54" s="154">
        <f>IF(BA3&gt;=HOLD_PERIOD,0,IF(BA3=ACQ_LOAN_TERM,Financing!$F$2,0))</f>
        <v>0</v>
      </c>
      <c r="BB54" s="154">
        <f>IF(BB3&gt;=HOLD_PERIOD,0,IF(BB3=ACQ_LOAN_TERM,Financing!$F$2,0))</f>
        <v>0</v>
      </c>
      <c r="BC54" s="154">
        <f>IF(BC3&gt;=HOLD_PERIOD,0,IF(BC3=ACQ_LOAN_TERM,Financing!$F$2,0))</f>
        <v>0</v>
      </c>
      <c r="BD54" s="154">
        <f>IF(BD3&gt;=HOLD_PERIOD,0,IF(BD3=ACQ_LOAN_TERM,Financing!$F$2,0))</f>
        <v>0</v>
      </c>
      <c r="BE54" s="154">
        <f>IF(BE3&gt;=HOLD_PERIOD,0,IF(BE3=ACQ_LOAN_TERM,Financing!$F$2,0))</f>
        <v>0</v>
      </c>
      <c r="BF54" s="154">
        <f>IF(BF3&gt;=HOLD_PERIOD,0,IF(BF3=ACQ_LOAN_TERM,Financing!$F$2,0))</f>
        <v>0</v>
      </c>
      <c r="BG54" s="154">
        <f>IF(BG3&gt;=HOLD_PERIOD,0,IF(BG3=ACQ_LOAN_TERM,Financing!$F$2,0))</f>
        <v>0</v>
      </c>
      <c r="BH54" s="154">
        <f>IF(BH3&gt;=HOLD_PERIOD,0,IF(BH3=ACQ_LOAN_TERM,Financing!$F$2,0))</f>
        <v>0</v>
      </c>
      <c r="BI54" s="154">
        <f>IF(BI3&gt;=HOLD_PERIOD,0,IF(BI3=ACQ_LOAN_TERM,Financing!$F$2,0))</f>
        <v>0</v>
      </c>
      <c r="BJ54" s="154">
        <f>IF(BJ3&gt;=HOLD_PERIOD,0,IF(BJ3=ACQ_LOAN_TERM,Financing!$F$2,0))</f>
        <v>0</v>
      </c>
      <c r="BK54" s="154">
        <f ca="1">IF(BK3&gt;=HOLD_PERIOD,0,IF(BK3=ACQ_LOAN_TERM,Financing!$F$2,0))</f>
        <v>8687606.4053585548</v>
      </c>
      <c r="BL54" s="154">
        <f>IF(BL3&gt;=HOLD_PERIOD,0,IF(BL3=ACQ_LOAN_TERM,Financing!$F$2,0))</f>
        <v>0</v>
      </c>
      <c r="BM54" s="154">
        <f>IF(BM3&gt;=HOLD_PERIOD,0,IF(BM3=ACQ_LOAN_TERM,Financing!$F$2,0))</f>
        <v>0</v>
      </c>
      <c r="BN54" s="154">
        <f>IF(BN3&gt;=HOLD_PERIOD,0,IF(BN3=ACQ_LOAN_TERM,Financing!$F$2,0))</f>
        <v>0</v>
      </c>
      <c r="BO54" s="154">
        <f>IF(BO3&gt;=HOLD_PERIOD,0,IF(BO3=ACQ_LOAN_TERM,Financing!$F$2,0))</f>
        <v>0</v>
      </c>
      <c r="BP54" s="154">
        <f>IF(BP3&gt;=HOLD_PERIOD,0,IF(BP3=ACQ_LOAN_TERM,Financing!$F$2,0))</f>
        <v>0</v>
      </c>
      <c r="BQ54" s="154">
        <f>IF(BQ3&gt;=HOLD_PERIOD,0,IF(BQ3=ACQ_LOAN_TERM,Financing!$F$2,0))</f>
        <v>0</v>
      </c>
      <c r="BR54" s="154">
        <f>IF(BR3&gt;=HOLD_PERIOD,0,IF(BR3=ACQ_LOAN_TERM,Financing!$F$2,0))</f>
        <v>0</v>
      </c>
      <c r="BS54" s="154">
        <f>IF(BS3&gt;=HOLD_PERIOD,0,IF(BS3=ACQ_LOAN_TERM,Financing!$F$2,0))</f>
        <v>0</v>
      </c>
      <c r="BT54" s="154">
        <f>IF(BT3&gt;=HOLD_PERIOD,0,IF(BT3=ACQ_LOAN_TERM,Financing!$F$2,0))</f>
        <v>0</v>
      </c>
      <c r="BU54" s="154">
        <f>IF(BU3&gt;=HOLD_PERIOD,0,IF(BU3=ACQ_LOAN_TERM,Financing!$F$2,0))</f>
        <v>0</v>
      </c>
      <c r="BV54" s="154">
        <f>IF(BV3&gt;=HOLD_PERIOD,0,IF(BV3=ACQ_LOAN_TERM,Financing!$F$2,0))</f>
        <v>0</v>
      </c>
      <c r="BW54" s="154">
        <f>IF(BW3&gt;=HOLD_PERIOD,0,IF(BW3=ACQ_LOAN_TERM,Financing!$F$2,0))</f>
        <v>0</v>
      </c>
      <c r="BX54" s="154">
        <f>IF(BX3&gt;=HOLD_PERIOD,0,IF(BX3=ACQ_LOAN_TERM,Financing!$F$2,0))</f>
        <v>0</v>
      </c>
      <c r="BY54" s="154">
        <f>IF(BY3&gt;=HOLD_PERIOD,0,IF(BY3=ACQ_LOAN_TERM,Financing!$F$2,0))</f>
        <v>0</v>
      </c>
      <c r="BZ54" s="154">
        <f>IF(BZ3&gt;=HOLD_PERIOD,0,IF(BZ3=ACQ_LOAN_TERM,Financing!$F$2,0))</f>
        <v>0</v>
      </c>
      <c r="CA54" s="154">
        <f>IF(CA3&gt;=HOLD_PERIOD,0,IF(CA3=ACQ_LOAN_TERM,Financing!$F$2,0))</f>
        <v>0</v>
      </c>
      <c r="CB54" s="154">
        <f>IF(CB3&gt;=HOLD_PERIOD,0,IF(CB3=ACQ_LOAN_TERM,Financing!$F$2,0))</f>
        <v>0</v>
      </c>
      <c r="CC54" s="154">
        <f>IF(CC3&gt;=HOLD_PERIOD,0,IF(CC3=ACQ_LOAN_TERM,Financing!$F$2,0))</f>
        <v>0</v>
      </c>
      <c r="CD54" s="154">
        <f>IF(CD3&gt;=HOLD_PERIOD,0,IF(CD3=ACQ_LOAN_TERM,Financing!$F$2,0))</f>
        <v>0</v>
      </c>
      <c r="CE54" s="154">
        <f>IF(CE3&gt;=HOLD_PERIOD,0,IF(CE3=ACQ_LOAN_TERM,Financing!$F$2,0))</f>
        <v>0</v>
      </c>
      <c r="CF54" s="154">
        <f>IF(CF3&gt;=HOLD_PERIOD,0,IF(CF3=ACQ_LOAN_TERM,Financing!$F$2,0))</f>
        <v>0</v>
      </c>
      <c r="CG54" s="154">
        <f>IF(CG3&gt;=HOLD_PERIOD,0,IF(CG3=ACQ_LOAN_TERM,Financing!$F$2,0))</f>
        <v>0</v>
      </c>
      <c r="CH54" s="154">
        <f>IF(CH3&gt;=HOLD_PERIOD,0,IF(CH3=ACQ_LOAN_TERM,Financing!$F$2,0))</f>
        <v>0</v>
      </c>
      <c r="CI54" s="154">
        <f>IF(CI3&gt;=HOLD_PERIOD,0,IF(CI3=ACQ_LOAN_TERM,Financing!$F$2,0))</f>
        <v>0</v>
      </c>
      <c r="CJ54" s="154">
        <f>IF(CJ3&gt;=HOLD_PERIOD,0,IF(CJ3=ACQ_LOAN_TERM,Financing!$F$2,0))</f>
        <v>0</v>
      </c>
      <c r="CK54" s="154">
        <f>IF(CK3&gt;=HOLD_PERIOD,0,IF(CK3=ACQ_LOAN_TERM,Financing!$F$2,0))</f>
        <v>0</v>
      </c>
      <c r="CL54" s="154">
        <f>IF(CL3&gt;=HOLD_PERIOD,0,IF(CL3=ACQ_LOAN_TERM,Financing!$F$2,0))</f>
        <v>0</v>
      </c>
      <c r="CM54" s="154">
        <f>IF(CM3&gt;=HOLD_PERIOD,0,IF(CM3=ACQ_LOAN_TERM,Financing!$F$2,0))</f>
        <v>0</v>
      </c>
      <c r="CN54" s="154">
        <f>IF(CN3&gt;=HOLD_PERIOD,0,IF(CN3=ACQ_LOAN_TERM,Financing!$F$2,0))</f>
        <v>0</v>
      </c>
      <c r="CO54" s="154">
        <f>IF(CO3&gt;=HOLD_PERIOD,0,IF(CO3=ACQ_LOAN_TERM,Financing!$F$2,0))</f>
        <v>0</v>
      </c>
      <c r="CP54" s="154">
        <f>IF(CP3&gt;=HOLD_PERIOD,0,IF(CP3=ACQ_LOAN_TERM,Financing!$F$2,0))</f>
        <v>0</v>
      </c>
      <c r="CQ54" s="154">
        <f>IF(CQ3&gt;=HOLD_PERIOD,0,IF(CQ3=ACQ_LOAN_TERM,Financing!$F$2,0))</f>
        <v>0</v>
      </c>
      <c r="CR54" s="154">
        <f>IF(CR3&gt;=HOLD_PERIOD,0,IF(CR3=ACQ_LOAN_TERM,Financing!$F$2,0))</f>
        <v>0</v>
      </c>
      <c r="CS54" s="154">
        <f>IF(CS3&gt;=HOLD_PERIOD,0,IF(CS3=ACQ_LOAN_TERM,Financing!$F$2,0))</f>
        <v>0</v>
      </c>
      <c r="CT54" s="154">
        <f>IF(CT3&gt;=HOLD_PERIOD,0,IF(CT3=ACQ_LOAN_TERM,Financing!$F$2,0))</f>
        <v>0</v>
      </c>
      <c r="CU54" s="154">
        <f>IF(CU3&gt;=HOLD_PERIOD,0,IF(CU3=ACQ_LOAN_TERM,Financing!$F$2,0))</f>
        <v>0</v>
      </c>
      <c r="CV54" s="154">
        <f>IF(CV3&gt;=HOLD_PERIOD,0,IF(CV3=ACQ_LOAN_TERM,Financing!$F$2,0))</f>
        <v>0</v>
      </c>
      <c r="CW54" s="154">
        <f>IF(CW3&gt;=HOLD_PERIOD,0,IF(CW3=ACQ_LOAN_TERM,Financing!$F$2,0))</f>
        <v>0</v>
      </c>
      <c r="CX54" s="154">
        <f>IF(CX3&gt;=HOLD_PERIOD,0,IF(CX3=ACQ_LOAN_TERM,Financing!$F$2,0))</f>
        <v>0</v>
      </c>
      <c r="CY54" s="154">
        <f>IF(CY3&gt;=HOLD_PERIOD,0,IF(CY3=ACQ_LOAN_TERM,Financing!$F$2,0))</f>
        <v>0</v>
      </c>
      <c r="CZ54" s="154">
        <f>IF(CZ3&gt;=HOLD_PERIOD,0,IF(CZ3=ACQ_LOAN_TERM,Financing!$F$2,0))</f>
        <v>0</v>
      </c>
      <c r="DA54" s="154">
        <f>IF(DA3&gt;=HOLD_PERIOD,0,IF(DA3=ACQ_LOAN_TERM,Financing!$F$2,0))</f>
        <v>0</v>
      </c>
      <c r="DB54" s="154">
        <f>IF(DB3&gt;=HOLD_PERIOD,0,IF(DB3=ACQ_LOAN_TERM,Financing!$F$2,0))</f>
        <v>0</v>
      </c>
      <c r="DC54" s="154">
        <f>IF(DC3&gt;=HOLD_PERIOD,0,IF(DC3=ACQ_LOAN_TERM,Financing!$F$2,0))</f>
        <v>0</v>
      </c>
      <c r="DD54" s="154">
        <f>IF(DD3&gt;=HOLD_PERIOD,0,IF(DD3=ACQ_LOAN_TERM,Financing!$F$2,0))</f>
        <v>0</v>
      </c>
      <c r="DE54" s="154">
        <f>IF(DE3&gt;=HOLD_PERIOD,0,IF(DE3=ACQ_LOAN_TERM,Financing!$F$2,0))</f>
        <v>0</v>
      </c>
      <c r="DF54" s="154">
        <f>IF(DF3&gt;=HOLD_PERIOD,0,IF(DF3=ACQ_LOAN_TERM,Financing!$F$2,0))</f>
        <v>0</v>
      </c>
      <c r="DG54" s="154">
        <f>IF(DG3&gt;=HOLD_PERIOD,0,IF(DG3=ACQ_LOAN_TERM,Financing!$F$2,0))</f>
        <v>0</v>
      </c>
      <c r="DH54" s="154">
        <f>IF(DH3&gt;=HOLD_PERIOD,0,IF(DH3=ACQ_LOAN_TERM,Financing!$F$2,0))</f>
        <v>0</v>
      </c>
      <c r="DI54" s="154">
        <f>IF(DI3&gt;=HOLD_PERIOD,0,IF(DI3=ACQ_LOAN_TERM,Financing!$F$2,0))</f>
        <v>0</v>
      </c>
      <c r="DJ54" s="154">
        <f>IF(DJ3&gt;=HOLD_PERIOD,0,IF(DJ3=ACQ_LOAN_TERM,Financing!$F$2,0))</f>
        <v>0</v>
      </c>
      <c r="DK54" s="154">
        <f>IF(DK3&gt;=HOLD_PERIOD,0,IF(DK3=ACQ_LOAN_TERM,Financing!$F$2,0))</f>
        <v>0</v>
      </c>
      <c r="DL54" s="154">
        <f>IF(DL3&gt;=HOLD_PERIOD,0,IF(DL3=ACQ_LOAN_TERM,Financing!$F$2,0))</f>
        <v>0</v>
      </c>
      <c r="DM54" s="154">
        <f>IF(DM3&gt;=HOLD_PERIOD,0,IF(DM3=ACQ_LOAN_TERM,Financing!$F$2,0))</f>
        <v>0</v>
      </c>
      <c r="DN54" s="154">
        <f>IF(DN3&gt;=HOLD_PERIOD,0,IF(DN3=ACQ_LOAN_TERM,Financing!$F$2,0))</f>
        <v>0</v>
      </c>
      <c r="DO54" s="154">
        <f>IF(DO3&gt;=HOLD_PERIOD,0,IF(DO3=ACQ_LOAN_TERM,Financing!$F$2,0))</f>
        <v>0</v>
      </c>
      <c r="DP54" s="154">
        <f>IF(DP3&gt;=HOLD_PERIOD,0,IF(DP3=ACQ_LOAN_TERM,Financing!$F$2,0))</f>
        <v>0</v>
      </c>
      <c r="DQ54" s="154">
        <f>IF(DQ3&gt;=HOLD_PERIOD,0,IF(DQ3=ACQ_LOAN_TERM,Financing!$F$2,0))</f>
        <v>0</v>
      </c>
      <c r="DR54" s="154">
        <f>IF(DR3&gt;=HOLD_PERIOD,0,IF(DR3=ACQ_LOAN_TERM,Financing!$F$2,0))</f>
        <v>0</v>
      </c>
      <c r="DS54" s="154">
        <f>IF(DS3&gt;=HOLD_PERIOD,0,IF(DS3=ACQ_LOAN_TERM,Financing!$F$2,0))</f>
        <v>0</v>
      </c>
      <c r="DT54" s="154">
        <f>IF(DT3&gt;=HOLD_PERIOD,0,IF(DT3=ACQ_LOAN_TERM,Financing!$F$2,0))</f>
        <v>0</v>
      </c>
      <c r="DU54" s="154">
        <f>IF(DU3&gt;=HOLD_PERIOD,0,IF(DU3=ACQ_LOAN_TERM,Financing!$F$2,0))</f>
        <v>0</v>
      </c>
      <c r="DV54" s="154">
        <f>IF(DV3&gt;=HOLD_PERIOD,0,IF(DV3=ACQ_LOAN_TERM,Financing!$F$2,0))</f>
        <v>0</v>
      </c>
      <c r="DW54" s="154">
        <f>IF(DW3&gt;=HOLD_PERIOD,0,IF(DW3=ACQ_LOAN_TERM,Financing!$F$2,0))</f>
        <v>0</v>
      </c>
      <c r="DX54" s="154">
        <f>IF(DX3&gt;=HOLD_PERIOD,0,IF(DX3=ACQ_LOAN_TERM,Financing!$F$2,0))</f>
        <v>0</v>
      </c>
      <c r="DY54" s="154">
        <f>IF(DY3&gt;=HOLD_PERIOD,0,IF(DY3=ACQ_LOAN_TERM,Financing!$F$2,0))</f>
        <v>0</v>
      </c>
      <c r="DZ54" s="154">
        <f>IF(DZ3&gt;=HOLD_PERIOD,0,IF(DZ3=ACQ_LOAN_TERM,Financing!$F$2,0))</f>
        <v>0</v>
      </c>
      <c r="EA54" s="154">
        <f>IF(EA3&gt;=HOLD_PERIOD,0,IF(EA3=ACQ_LOAN_TERM,Financing!$F$2,0))</f>
        <v>0</v>
      </c>
      <c r="EB54" s="154">
        <f>IF(EB3&gt;=HOLD_PERIOD,0,IF(EB3=ACQ_LOAN_TERM,Financing!$F$2,0))</f>
        <v>0</v>
      </c>
      <c r="EC54" s="154">
        <f>IF(EC3&gt;=HOLD_PERIOD,0,IF(EC3=ACQ_LOAN_TERM,Financing!$F$2,0))</f>
        <v>0</v>
      </c>
      <c r="ED54" s="154">
        <f>IF(ED3&gt;=HOLD_PERIOD,0,IF(ED3=ACQ_LOAN_TERM,Financing!$F$2,0))</f>
        <v>0</v>
      </c>
      <c r="EE54" s="157">
        <f>IF(EE3&gt;=HOLD_PERIOD,0,IF(EE3=ACQ_LOAN_TERM,Financing!$F$2,0))</f>
        <v>0</v>
      </c>
    </row>
    <row r="55" spans="1:135" x14ac:dyDescent="0.25">
      <c r="A55" s="154">
        <f t="shared" si="188"/>
        <v>746060.02288847649</v>
      </c>
      <c r="B55" s="29" t="s">
        <v>208</v>
      </c>
      <c r="C55" s="154"/>
      <c r="D55" s="154">
        <f>SUMIF(Financing!$A:$A,"ALP",Financing!D:D)</f>
        <v>0</v>
      </c>
      <c r="E55" s="154">
        <f>SUMIF(Financing!$A:$A,"ALP",Financing!E:E)</f>
        <v>0</v>
      </c>
      <c r="F55" s="154">
        <f>SUMIF(Financing!$A:$A,"ALP",Financing!F:F)</f>
        <v>117333.33333333333</v>
      </c>
      <c r="G55" s="154">
        <f>SUMIF(Financing!$A:$A,"ALP",Financing!G:G)</f>
        <v>111145.83333333333</v>
      </c>
      <c r="H55" s="154">
        <f>SUMIF(Financing!$A:$A,"ALP",Financing!H:H)</f>
        <v>401123.0069683973</v>
      </c>
      <c r="I55" s="154">
        <f>SUMIF(Financing!$A:$A,"ALP",Financing!I:I)</f>
        <v>10312.5</v>
      </c>
      <c r="J55" s="154">
        <f>SUMIF(Financing!$A:$A,"ALP",Financing!J:J)</f>
        <v>10312.5</v>
      </c>
      <c r="K55" s="154">
        <f>SUMIF(Financing!$A:$A,"ALP",Financing!K:K)</f>
        <v>0</v>
      </c>
      <c r="L55" s="154">
        <f>SUMIF(Financing!$A:$A,"ALP",Financing!L:L)</f>
        <v>27500</v>
      </c>
      <c r="M55" s="154">
        <f>SUMIF(Financing!$A:$A,"ALP",Financing!M:M)</f>
        <v>27500</v>
      </c>
      <c r="N55" s="154">
        <f>SUMIF(Financing!$A:$A,"ALP",Financing!N:N)</f>
        <v>0</v>
      </c>
      <c r="O55" s="154">
        <f>SUMIF(Financing!$A:$A,"ALP",Financing!O:O)</f>
        <v>0</v>
      </c>
      <c r="P55" s="154">
        <f>SUMIF(Financing!$A:$A,"ALP",Financing!P:P)</f>
        <v>0</v>
      </c>
      <c r="Q55" s="154">
        <f>SUMIF(Financing!$A:$A,"ALP",Financing!Q:Q)</f>
        <v>0</v>
      </c>
      <c r="R55" s="154">
        <f>SUMIF(Financing!$A:$A,"ALP",Financing!R:R)</f>
        <v>0</v>
      </c>
      <c r="S55" s="154">
        <f>SUMIF(Financing!$A:$A,"ALP",Financing!S:S)</f>
        <v>0</v>
      </c>
      <c r="T55" s="154">
        <f>SUMIF(Financing!$A:$A,"ALP",Financing!T:T)</f>
        <v>0</v>
      </c>
      <c r="U55" s="154">
        <f>SUMIF(Financing!$A:$A,"ALP",Financing!U:U)</f>
        <v>0</v>
      </c>
      <c r="V55" s="154">
        <f>SUMIF(Financing!$A:$A,"ALP",Financing!V:V)</f>
        <v>0</v>
      </c>
      <c r="W55" s="154">
        <f>SUMIF(Financing!$A:$A,"ALP",Financing!W:W)</f>
        <v>0</v>
      </c>
      <c r="X55" s="154">
        <f>SUMIF(Financing!$A:$A,"ALP",Financing!X:X)</f>
        <v>0</v>
      </c>
      <c r="Y55" s="154">
        <f>SUMIF(Financing!$A:$A,"ALP",Financing!Y:Y)</f>
        <v>0</v>
      </c>
      <c r="Z55" s="154">
        <f>SUMIF(Financing!$A:$A,"ALP",Financing!Z:Z)</f>
        <v>0</v>
      </c>
      <c r="AA55" s="154">
        <f>SUMIF(Financing!$A:$A,"ALP",Financing!AA:AA)</f>
        <v>0</v>
      </c>
      <c r="AB55" s="154">
        <f>SUMIF(Financing!$A:$A,"ALP",Financing!AB:AB)</f>
        <v>0</v>
      </c>
      <c r="AC55" s="154">
        <f>SUMIF(Financing!$A:$A,"ALP",Financing!AC:AC)</f>
        <v>0</v>
      </c>
      <c r="AD55" s="154">
        <f>SUMIF(Financing!$A:$A,"ALP",Financing!AD:AD)</f>
        <v>0</v>
      </c>
      <c r="AE55" s="154">
        <f>SUMIF(Financing!$A:$A,"ALP",Financing!AE:AE)</f>
        <v>0</v>
      </c>
      <c r="AF55" s="154">
        <f>SUMIF(Financing!$A:$A,"ALP",Financing!AF:AF)</f>
        <v>0</v>
      </c>
      <c r="AG55" s="154">
        <f>SUMIF(Financing!$A:$A,"ALP",Financing!AG:AG)</f>
        <v>0</v>
      </c>
      <c r="AH55" s="154">
        <f>SUMIF(Financing!$A:$A,"ALP",Financing!AH:AH)</f>
        <v>0</v>
      </c>
      <c r="AI55" s="154">
        <f>SUMIF(Financing!$A:$A,"ALP",Financing!AI:AI)</f>
        <v>0</v>
      </c>
      <c r="AJ55" s="154">
        <f>SUMIF(Financing!$A:$A,"ALP",Financing!AJ:AJ)</f>
        <v>0</v>
      </c>
      <c r="AK55" s="154">
        <f>SUMIF(Financing!$A:$A,"ALP",Financing!AK:AK)</f>
        <v>0</v>
      </c>
      <c r="AL55" s="154">
        <f>SUMIF(Financing!$A:$A,"ALP",Financing!AL:AL)</f>
        <v>40832.849253412583</v>
      </c>
      <c r="AM55" s="154">
        <f>SUMIF(Financing!$A:$A,"ALP",Financing!AM:AM)</f>
        <v>0</v>
      </c>
      <c r="AN55" s="154">
        <f>SUMIF(Financing!$A:$A,"ALP",Financing!AN:AN)</f>
        <v>0</v>
      </c>
      <c r="AO55" s="154">
        <f>SUMIF(Financing!$A:$A,"ALP",Financing!AO:AO)</f>
        <v>0</v>
      </c>
      <c r="AP55" s="154">
        <f>SUMIF(Financing!$A:$A,"ALP",Financing!AP:AP)</f>
        <v>0</v>
      </c>
      <c r="AQ55" s="154">
        <f>SUMIF(Financing!$A:$A,"ALP",Financing!AQ:AQ)</f>
        <v>0</v>
      </c>
      <c r="AR55" s="154">
        <f>SUMIF(Financing!$A:$A,"ALP",Financing!AR:AR)</f>
        <v>0</v>
      </c>
      <c r="AS55" s="154">
        <f>SUMIF(Financing!$A:$A,"ALP",Financing!AS:AS)</f>
        <v>0</v>
      </c>
      <c r="AT55" s="154">
        <f>SUMIF(Financing!$A:$A,"ALP",Financing!AT:AT)</f>
        <v>0</v>
      </c>
      <c r="AU55" s="154">
        <f>SUMIF(Financing!$A:$A,"ALP",Financing!AU:AU)</f>
        <v>0</v>
      </c>
      <c r="AV55" s="154">
        <f>SUMIF(Financing!$A:$A,"ALP",Financing!AV:AV)</f>
        <v>0</v>
      </c>
      <c r="AW55" s="154">
        <f>SUMIF(Financing!$A:$A,"ALP",Financing!AW:AW)</f>
        <v>0</v>
      </c>
      <c r="AX55" s="154">
        <f>SUMIF(Financing!$A:$A,"ALP",Financing!AX:AX)</f>
        <v>0</v>
      </c>
      <c r="AY55" s="154">
        <f>SUMIF(Financing!$A:$A,"ALP",Financing!AY:AY)</f>
        <v>0</v>
      </c>
      <c r="AZ55" s="154">
        <f>SUMIF(Financing!$A:$A,"ALP",Financing!AZ:AZ)</f>
        <v>0</v>
      </c>
      <c r="BA55" s="154">
        <f>SUMIF(Financing!$A:$A,"ALP",Financing!BA:BA)</f>
        <v>0</v>
      </c>
      <c r="BB55" s="154">
        <f>SUMIF(Financing!$A:$A,"ALP",Financing!BB:BB)</f>
        <v>0</v>
      </c>
      <c r="BC55" s="154">
        <f>SUMIF(Financing!$A:$A,"ALP",Financing!BC:BC)</f>
        <v>0</v>
      </c>
      <c r="BD55" s="154">
        <f>SUMIF(Financing!$A:$A,"ALP",Financing!BD:BD)</f>
        <v>0</v>
      </c>
      <c r="BE55" s="154">
        <f>SUMIF(Financing!$A:$A,"ALP",Financing!BE:BE)</f>
        <v>0</v>
      </c>
      <c r="BF55" s="154">
        <f>SUMIF(Financing!$A:$A,"ALP",Financing!BF:BF)</f>
        <v>0</v>
      </c>
      <c r="BG55" s="154">
        <f>SUMIF(Financing!$A:$A,"ALP",Financing!BG:BG)</f>
        <v>0</v>
      </c>
      <c r="BH55" s="154">
        <f>SUMIF(Financing!$A:$A,"ALP",Financing!BH:BH)</f>
        <v>0</v>
      </c>
      <c r="BI55" s="154">
        <f>SUMIF(Financing!$A:$A,"ALP",Financing!BI:BI)</f>
        <v>0</v>
      </c>
      <c r="BJ55" s="154">
        <f>SUMIF(Financing!$A:$A,"ALP",Financing!BJ:BJ)</f>
        <v>0</v>
      </c>
      <c r="BK55" s="154">
        <f>SUMIF(Financing!$A:$A,"ALP",Financing!BK:BK)</f>
        <v>0</v>
      </c>
      <c r="BL55" s="154">
        <f>SUMIF(Financing!$A:$A,"ALP",Financing!BL:BL)</f>
        <v>0</v>
      </c>
      <c r="BM55" s="154">
        <f>SUMIF(Financing!$A:$A,"ALP",Financing!BM:BM)</f>
        <v>0</v>
      </c>
      <c r="BN55" s="154">
        <f>SUMIF(Financing!$A:$A,"ALP",Financing!BN:BN)</f>
        <v>0</v>
      </c>
      <c r="BO55" s="154">
        <f>SUMIF(Financing!$A:$A,"ALP",Financing!BO:BO)</f>
        <v>0</v>
      </c>
      <c r="BP55" s="154">
        <f>SUMIF(Financing!$A:$A,"ALP",Financing!BP:BP)</f>
        <v>0</v>
      </c>
      <c r="BQ55" s="154">
        <f>SUMIF(Financing!$A:$A,"ALP",Financing!BQ:BQ)</f>
        <v>0</v>
      </c>
      <c r="BR55" s="154">
        <f>SUMIF(Financing!$A:$A,"ALP",Financing!BR:BR)</f>
        <v>0</v>
      </c>
      <c r="BS55" s="154">
        <f>SUMIF(Financing!$A:$A,"ALP",Financing!BS:BS)</f>
        <v>0</v>
      </c>
      <c r="BT55" s="154">
        <f>SUMIF(Financing!$A:$A,"ALP",Financing!BT:BT)</f>
        <v>0</v>
      </c>
      <c r="BU55" s="154">
        <f>SUMIF(Financing!$A:$A,"ALP",Financing!BU:BU)</f>
        <v>0</v>
      </c>
      <c r="BV55" s="154">
        <f>SUMIF(Financing!$A:$A,"ALP",Financing!BV:BV)</f>
        <v>0</v>
      </c>
      <c r="BW55" s="154">
        <f>SUMIF(Financing!$A:$A,"ALP",Financing!BW:BW)</f>
        <v>0</v>
      </c>
      <c r="BX55" s="154">
        <f>SUMIF(Financing!$A:$A,"ALP",Financing!BX:BX)</f>
        <v>0</v>
      </c>
      <c r="BY55" s="154">
        <f>SUMIF(Financing!$A:$A,"ALP",Financing!BY:BY)</f>
        <v>0</v>
      </c>
      <c r="BZ55" s="154">
        <f>SUMIF(Financing!$A:$A,"ALP",Financing!BZ:BZ)</f>
        <v>0</v>
      </c>
      <c r="CA55" s="154">
        <f>SUMIF(Financing!$A:$A,"ALP",Financing!CA:CA)</f>
        <v>0</v>
      </c>
      <c r="CB55" s="154">
        <f>SUMIF(Financing!$A:$A,"ALP",Financing!CB:CB)</f>
        <v>0</v>
      </c>
      <c r="CC55" s="154">
        <f>SUMIF(Financing!$A:$A,"ALP",Financing!CC:CC)</f>
        <v>0</v>
      </c>
      <c r="CD55" s="154">
        <f>SUMIF(Financing!$A:$A,"ALP",Financing!CD:CD)</f>
        <v>0</v>
      </c>
      <c r="CE55" s="154">
        <f>SUMIF(Financing!$A:$A,"ALP",Financing!CE:CE)</f>
        <v>0</v>
      </c>
      <c r="CF55" s="154">
        <f>SUMIF(Financing!$A:$A,"ALP",Financing!CF:CF)</f>
        <v>0</v>
      </c>
      <c r="CG55" s="154">
        <f>SUMIF(Financing!$A:$A,"ALP",Financing!CG:CG)</f>
        <v>0</v>
      </c>
      <c r="CH55" s="154">
        <f>SUMIF(Financing!$A:$A,"ALP",Financing!CH:CH)</f>
        <v>0</v>
      </c>
      <c r="CI55" s="154">
        <f>SUMIF(Financing!$A:$A,"ALP",Financing!CI:CI)</f>
        <v>0</v>
      </c>
      <c r="CJ55" s="154">
        <f>SUMIF(Financing!$A:$A,"ALP",Financing!CJ:CJ)</f>
        <v>0</v>
      </c>
      <c r="CK55" s="154">
        <f>SUMIF(Financing!$A:$A,"ALP",Financing!CK:CK)</f>
        <v>0</v>
      </c>
      <c r="CL55" s="154">
        <f>SUMIF(Financing!$A:$A,"ALP",Financing!CL:CL)</f>
        <v>0</v>
      </c>
      <c r="CM55" s="154">
        <f>SUMIF(Financing!$A:$A,"ALP",Financing!CM:CM)</f>
        <v>0</v>
      </c>
      <c r="CN55" s="154">
        <f>SUMIF(Financing!$A:$A,"ALP",Financing!CN:CN)</f>
        <v>0</v>
      </c>
      <c r="CO55" s="154">
        <f>SUMIF(Financing!$A:$A,"ALP",Financing!CO:CO)</f>
        <v>0</v>
      </c>
      <c r="CP55" s="154">
        <f>SUMIF(Financing!$A:$A,"ALP",Financing!CP:CP)</f>
        <v>0</v>
      </c>
      <c r="CQ55" s="154">
        <f>SUMIF(Financing!$A:$A,"ALP",Financing!CQ:CQ)</f>
        <v>0</v>
      </c>
      <c r="CR55" s="154">
        <f>SUMIF(Financing!$A:$A,"ALP",Financing!CR:CR)</f>
        <v>0</v>
      </c>
      <c r="CS55" s="154">
        <f>SUMIF(Financing!$A:$A,"ALP",Financing!CS:CS)</f>
        <v>0</v>
      </c>
      <c r="CT55" s="154">
        <f>SUMIF(Financing!$A:$A,"ALP",Financing!CT:CT)</f>
        <v>0</v>
      </c>
      <c r="CU55" s="154">
        <f>SUMIF(Financing!$A:$A,"ALP",Financing!CU:CU)</f>
        <v>0</v>
      </c>
      <c r="CV55" s="154">
        <f>SUMIF(Financing!$A:$A,"ALP",Financing!CV:CV)</f>
        <v>0</v>
      </c>
      <c r="CW55" s="154">
        <f>SUMIF(Financing!$A:$A,"ALP",Financing!CW:CW)</f>
        <v>0</v>
      </c>
      <c r="CX55" s="154">
        <f>SUMIF(Financing!$A:$A,"ALP",Financing!CX:CX)</f>
        <v>0</v>
      </c>
      <c r="CY55" s="154">
        <f>SUMIF(Financing!$A:$A,"ALP",Financing!CY:CY)</f>
        <v>0</v>
      </c>
      <c r="CZ55" s="154">
        <f>SUMIF(Financing!$A:$A,"ALP",Financing!CZ:CZ)</f>
        <v>0</v>
      </c>
      <c r="DA55" s="154">
        <f>SUMIF(Financing!$A:$A,"ALP",Financing!DA:DA)</f>
        <v>0</v>
      </c>
      <c r="DB55" s="154">
        <f>SUMIF(Financing!$A:$A,"ALP",Financing!DB:DB)</f>
        <v>0</v>
      </c>
      <c r="DC55" s="154">
        <f>SUMIF(Financing!$A:$A,"ALP",Financing!DC:DC)</f>
        <v>0</v>
      </c>
      <c r="DD55" s="154">
        <f>SUMIF(Financing!$A:$A,"ALP",Financing!DD:DD)</f>
        <v>0</v>
      </c>
      <c r="DE55" s="154">
        <f>SUMIF(Financing!$A:$A,"ALP",Financing!DE:DE)</f>
        <v>0</v>
      </c>
      <c r="DF55" s="154">
        <f>SUMIF(Financing!$A:$A,"ALP",Financing!DF:DF)</f>
        <v>0</v>
      </c>
      <c r="DG55" s="154">
        <f>SUMIF(Financing!$A:$A,"ALP",Financing!DG:DG)</f>
        <v>0</v>
      </c>
      <c r="DH55" s="154">
        <f>SUMIF(Financing!$A:$A,"ALP",Financing!DH:DH)</f>
        <v>0</v>
      </c>
      <c r="DI55" s="154">
        <f>SUMIF(Financing!$A:$A,"ALP",Financing!DI:DI)</f>
        <v>0</v>
      </c>
      <c r="DJ55" s="154">
        <f>SUMIF(Financing!$A:$A,"ALP",Financing!DJ:DJ)</f>
        <v>0</v>
      </c>
      <c r="DK55" s="154">
        <f>SUMIF(Financing!$A:$A,"ALP",Financing!DK:DK)</f>
        <v>0</v>
      </c>
      <c r="DL55" s="154">
        <f>SUMIF(Financing!$A:$A,"ALP",Financing!DL:DL)</f>
        <v>0</v>
      </c>
      <c r="DM55" s="154">
        <f>SUMIF(Financing!$A:$A,"ALP",Financing!DM:DM)</f>
        <v>0</v>
      </c>
      <c r="DN55" s="154">
        <f>SUMIF(Financing!$A:$A,"ALP",Financing!DN:DN)</f>
        <v>0</v>
      </c>
      <c r="DO55" s="154">
        <f>SUMIF(Financing!$A:$A,"ALP",Financing!DO:DO)</f>
        <v>0</v>
      </c>
      <c r="DP55" s="154">
        <f>SUMIF(Financing!$A:$A,"ALP",Financing!DP:DP)</f>
        <v>0</v>
      </c>
      <c r="DQ55" s="154">
        <f>SUMIF(Financing!$A:$A,"ALP",Financing!DQ:DQ)</f>
        <v>0</v>
      </c>
      <c r="DR55" s="154">
        <f>SUMIF(Financing!$A:$A,"ALP",Financing!DR:DR)</f>
        <v>0</v>
      </c>
      <c r="DS55" s="154">
        <f>SUMIF(Financing!$A:$A,"ALP",Financing!DS:DS)</f>
        <v>0</v>
      </c>
      <c r="DT55" s="154">
        <f>SUMIF(Financing!$A:$A,"ALP",Financing!DT:DT)</f>
        <v>0</v>
      </c>
      <c r="DU55" s="154">
        <f>SUMIF(Financing!$A:$A,"ALP",Financing!DU:DU)</f>
        <v>0</v>
      </c>
      <c r="DV55" s="154">
        <f>SUMIF(Financing!$A:$A,"ALP",Financing!DV:DV)</f>
        <v>0</v>
      </c>
      <c r="DW55" s="154">
        <f>SUMIF(Financing!$A:$A,"ALP",Financing!DW:DW)</f>
        <v>0</v>
      </c>
      <c r="DX55" s="154">
        <f>SUMIF(Financing!$A:$A,"ALP",Financing!DX:DX)</f>
        <v>0</v>
      </c>
      <c r="DY55" s="154">
        <f>SUMIF(Financing!$A:$A,"ALP",Financing!DY:DY)</f>
        <v>0</v>
      </c>
      <c r="DZ55" s="154">
        <f>SUMIF(Financing!$A:$A,"ALP",Financing!DZ:DZ)</f>
        <v>0</v>
      </c>
      <c r="EA55" s="154">
        <f>SUMIF(Financing!$A:$A,"ALP",Financing!EA:EA)</f>
        <v>0</v>
      </c>
      <c r="EB55" s="154">
        <f>SUMIF(Financing!$A:$A,"ALP",Financing!EB:EB)</f>
        <v>0</v>
      </c>
      <c r="EC55" s="154">
        <f>SUMIF(Financing!$A:$A,"ALP",Financing!EC:EC)</f>
        <v>0</v>
      </c>
      <c r="ED55" s="154">
        <f>SUMIF(Financing!$A:$A,"ALP",Financing!ED:ED)</f>
        <v>0</v>
      </c>
      <c r="EE55" s="157">
        <f>SUMIF(Financing!$A:$A,"ALP",Financing!EE:EE)</f>
        <v>0</v>
      </c>
    </row>
    <row r="56" spans="1:135" x14ac:dyDescent="0.25">
      <c r="A56" s="154">
        <f t="shared" ca="1" si="188"/>
        <v>-5543731.5326661803</v>
      </c>
      <c r="B56" s="29" t="s">
        <v>209</v>
      </c>
      <c r="C56" s="154"/>
      <c r="D56" s="154">
        <f>-SUMIF(Financing!$A:$A,"TLP",Financing!D:D)</f>
        <v>-43517.247065282245</v>
      </c>
      <c r="E56" s="154">
        <f>-SUMIF(Financing!$A:$A,"TLP",Financing!E:E)</f>
        <v>-43517.247065282245</v>
      </c>
      <c r="F56" s="154">
        <f>-SUMIF(Financing!$A:$A,"TLP",Financing!F:F)</f>
        <v>-44195.110392692179</v>
      </c>
      <c r="G56" s="154">
        <f>-SUMIF(Financing!$A:$A,"TLP",Financing!G:G)</f>
        <v>-44837.788484799639</v>
      </c>
      <c r="H56" s="154">
        <f>-SUMIF(Financing!$A:$A,"TLP",Financing!H:H)</f>
        <v>-47159.241931262011</v>
      </c>
      <c r="I56" s="154">
        <f>-SUMIF(Financing!$A:$A,"TLP",Financing!I:I)</f>
        <v>-47218.977225339069</v>
      </c>
      <c r="J56" s="154">
        <f>-SUMIF(Financing!$A:$A,"TLP",Financing!J:J)</f>
        <v>-47278.765800951733</v>
      </c>
      <c r="K56" s="154">
        <f>-SUMIF(Financing!$A:$A,"TLP",Financing!K:K)</f>
        <v>-47278.765800951718</v>
      </c>
      <c r="L56" s="154">
        <f>-SUMIF(Financing!$A:$A,"TLP",Financing!L:L)</f>
        <v>-47438.489412668278</v>
      </c>
      <c r="M56" s="154">
        <f>-SUMIF(Financing!$A:$A,"TLP",Financing!M:M)</f>
        <v>-47598.358372846218</v>
      </c>
      <c r="N56" s="154">
        <f>-SUMIF(Financing!$A:$A,"TLP",Financing!N:N)</f>
        <v>-47598.358372846218</v>
      </c>
      <c r="O56" s="154">
        <f>-SUMIF(Financing!$A:$A,"TLP",Financing!O:O)</f>
        <v>-47598.358372846225</v>
      </c>
      <c r="P56" s="154">
        <f>-SUMIF(Financing!$A:$A,"TLP",Financing!P:P)</f>
        <v>-47598.358372846225</v>
      </c>
      <c r="Q56" s="154">
        <f>-SUMIF(Financing!$A:$A,"TLP",Financing!Q:Q)</f>
        <v>-47598.358372846225</v>
      </c>
      <c r="R56" s="154">
        <f>-SUMIF(Financing!$A:$A,"TLP",Financing!R:R)</f>
        <v>-47598.358372846218</v>
      </c>
      <c r="S56" s="154">
        <f>-SUMIF(Financing!$A:$A,"TLP",Financing!S:S)</f>
        <v>-47598.358372846225</v>
      </c>
      <c r="T56" s="154">
        <f>-SUMIF(Financing!$A:$A,"TLP",Financing!T:T)</f>
        <v>-47598.358372846225</v>
      </c>
      <c r="U56" s="154">
        <f>-SUMIF(Financing!$A:$A,"TLP",Financing!U:U)</f>
        <v>-47598.358372846233</v>
      </c>
      <c r="V56" s="154">
        <f>-SUMIF(Financing!$A:$A,"TLP",Financing!V:V)</f>
        <v>-47598.358372846225</v>
      </c>
      <c r="W56" s="154">
        <f>-SUMIF(Financing!$A:$A,"TLP",Financing!W:W)</f>
        <v>-47598.358372846225</v>
      </c>
      <c r="X56" s="154">
        <f>-SUMIF(Financing!$A:$A,"TLP",Financing!X:X)</f>
        <v>-47598.358372846218</v>
      </c>
      <c r="Y56" s="154">
        <f>-SUMIF(Financing!$A:$A,"TLP",Financing!Y:Y)</f>
        <v>-47598.358372846218</v>
      </c>
      <c r="Z56" s="154">
        <f>-SUMIF(Financing!$A:$A,"TLP",Financing!Z:Z)</f>
        <v>-47598.358372846225</v>
      </c>
      <c r="AA56" s="154">
        <f>-SUMIF(Financing!$A:$A,"TLP",Financing!AA:AA)</f>
        <v>-47598.358372846225</v>
      </c>
      <c r="AB56" s="154">
        <f>-SUMIF(Financing!$A:$A,"TLP",Financing!AB:AB)</f>
        <v>-49792.748822639209</v>
      </c>
      <c r="AC56" s="154">
        <f>-SUMIF(Financing!$A:$A,"TLP",Financing!AC:AC)</f>
        <v>-49792.748822639216</v>
      </c>
      <c r="AD56" s="154">
        <f>-SUMIF(Financing!$A:$A,"TLP",Financing!AD:AD)</f>
        <v>-49792.748822639216</v>
      </c>
      <c r="AE56" s="154">
        <f>-SUMIF(Financing!$A:$A,"TLP",Financing!AE:AE)</f>
        <v>-49792.748822639209</v>
      </c>
      <c r="AF56" s="154">
        <f>-SUMIF(Financing!$A:$A,"TLP",Financing!AF:AF)</f>
        <v>-49792.748822639209</v>
      </c>
      <c r="AG56" s="154">
        <f>-SUMIF(Financing!$A:$A,"TLP",Financing!AG:AG)</f>
        <v>-49792.748822639216</v>
      </c>
      <c r="AH56" s="154">
        <f>-SUMIF(Financing!$A:$A,"TLP",Financing!AH:AH)</f>
        <v>-49792.748822639209</v>
      </c>
      <c r="AI56" s="154">
        <f>-SUMIF(Financing!$A:$A,"TLP",Financing!AI:AI)</f>
        <v>-49792.748822639216</v>
      </c>
      <c r="AJ56" s="154">
        <f>-SUMIF(Financing!$A:$A,"TLP",Financing!AJ:AJ)</f>
        <v>-49792.748822639209</v>
      </c>
      <c r="AK56" s="154">
        <f>-SUMIF(Financing!$A:$A,"TLP",Financing!AK:AK)</f>
        <v>-49792.748822639209</v>
      </c>
      <c r="AL56" s="154">
        <f>-SUMIF(Financing!$A:$A,"TLP",Financing!AL:AL)</f>
        <v>-50063.162981978858</v>
      </c>
      <c r="AM56" s="154">
        <f>-SUMIF(Financing!$A:$A,"TLP",Financing!AM:AM)</f>
        <v>-50063.162981978865</v>
      </c>
      <c r="AN56" s="154">
        <f>-SUMIF(Financing!$A:$A,"TLP",Financing!AN:AN)</f>
        <v>-50063.162981978865</v>
      </c>
      <c r="AO56" s="154">
        <f>-SUMIF(Financing!$A:$A,"TLP",Financing!AO:AO)</f>
        <v>-50063.162981978865</v>
      </c>
      <c r="AP56" s="154">
        <f>-SUMIF(Financing!$A:$A,"TLP",Financing!AP:AP)</f>
        <v>-50063.162981978872</v>
      </c>
      <c r="AQ56" s="154">
        <f>-SUMIF(Financing!$A:$A,"TLP",Financing!AQ:AQ)</f>
        <v>-50063.162981978872</v>
      </c>
      <c r="AR56" s="154">
        <f>-SUMIF(Financing!$A:$A,"TLP",Financing!AR:AR)</f>
        <v>-50063.162981978872</v>
      </c>
      <c r="AS56" s="154">
        <f>-SUMIF(Financing!$A:$A,"TLP",Financing!AS:AS)</f>
        <v>-50063.162981978872</v>
      </c>
      <c r="AT56" s="154">
        <f>-SUMIF(Financing!$A:$A,"TLP",Financing!AT:AT)</f>
        <v>-50063.162981978872</v>
      </c>
      <c r="AU56" s="154">
        <f>-SUMIF(Financing!$A:$A,"TLP",Financing!AU:AU)</f>
        <v>-50063.162981978872</v>
      </c>
      <c r="AV56" s="154">
        <f>-SUMIF(Financing!$A:$A,"TLP",Financing!AV:AV)</f>
        <v>-50063.162981978865</v>
      </c>
      <c r="AW56" s="154">
        <f>-SUMIF(Financing!$A:$A,"TLP",Financing!AW:AW)</f>
        <v>-50063.162981978865</v>
      </c>
      <c r="AX56" s="154">
        <f>-SUMIF(Financing!$A:$A,"TLP",Financing!AX:AX)</f>
        <v>-50063.162981978865</v>
      </c>
      <c r="AY56" s="154">
        <f>-SUMIF(Financing!$A:$A,"TLP",Financing!AY:AY)</f>
        <v>-50063.162981978872</v>
      </c>
      <c r="AZ56" s="154">
        <f>-SUMIF(Financing!$A:$A,"TLP",Financing!AZ:AZ)</f>
        <v>-50063.162981978872</v>
      </c>
      <c r="BA56" s="154">
        <f>-SUMIF(Financing!$A:$A,"TLP",Financing!BA:BA)</f>
        <v>-50063.162981978872</v>
      </c>
      <c r="BB56" s="154">
        <f>-SUMIF(Financing!$A:$A,"TLP",Financing!BB:BB)</f>
        <v>-50063.16298197888</v>
      </c>
      <c r="BC56" s="154">
        <f>-SUMIF(Financing!$A:$A,"TLP",Financing!BC:BC)</f>
        <v>-50063.162981978872</v>
      </c>
      <c r="BD56" s="154">
        <f>-SUMIF(Financing!$A:$A,"TLP",Financing!BD:BD)</f>
        <v>-50063.162981978872</v>
      </c>
      <c r="BE56" s="154">
        <f>-SUMIF(Financing!$A:$A,"TLP",Financing!BE:BE)</f>
        <v>-50063.162981978865</v>
      </c>
      <c r="BF56" s="154">
        <f>-SUMIF(Financing!$A:$A,"TLP",Financing!BF:BF)</f>
        <v>-50063.162981978865</v>
      </c>
      <c r="BG56" s="154">
        <f>-SUMIF(Financing!$A:$A,"TLP",Financing!BG:BG)</f>
        <v>-50063.162981978865</v>
      </c>
      <c r="BH56" s="154">
        <f>-SUMIF(Financing!$A:$A,"TLP",Financing!BH:BH)</f>
        <v>-50063.162981978865</v>
      </c>
      <c r="BI56" s="154">
        <f>-SUMIF(Financing!$A:$A,"TLP",Financing!BI:BI)</f>
        <v>-50063.162981978872</v>
      </c>
      <c r="BJ56" s="154">
        <f>-SUMIF(Financing!$A:$A,"TLP",Financing!BJ:BJ)</f>
        <v>-50063.162981978872</v>
      </c>
      <c r="BK56" s="154">
        <f>-SUMIF(Financing!$A:$A,"TLP",Financing!BK:BK)</f>
        <v>-50063.162981978865</v>
      </c>
      <c r="BL56" s="154">
        <f ca="1">-SUMIF(Financing!$A:$A,"TLP",Financing!BL:BL)</f>
        <v>-38008.278023443672</v>
      </c>
      <c r="BM56" s="154">
        <f ca="1">-SUMIF(Financing!$A:$A,"TLP",Financing!BM:BM)</f>
        <v>-38008.278023443672</v>
      </c>
      <c r="BN56" s="154">
        <f ca="1">-SUMIF(Financing!$A:$A,"TLP",Financing!BN:BN)</f>
        <v>-38008.278023443672</v>
      </c>
      <c r="BO56" s="154">
        <f ca="1">-SUMIF(Financing!$A:$A,"TLP",Financing!BO:BO)</f>
        <v>-38008.278023443672</v>
      </c>
      <c r="BP56" s="154">
        <f ca="1">-SUMIF(Financing!$A:$A,"TLP",Financing!BP:BP)</f>
        <v>-38008.278023443672</v>
      </c>
      <c r="BQ56" s="154">
        <f ca="1">-SUMIF(Financing!$A:$A,"TLP",Financing!BQ:BQ)</f>
        <v>-38008.278023443672</v>
      </c>
      <c r="BR56" s="154">
        <f ca="1">-SUMIF(Financing!$A:$A,"TLP",Financing!BR:BR)</f>
        <v>-38008.278023443672</v>
      </c>
      <c r="BS56" s="154">
        <f ca="1">-SUMIF(Financing!$A:$A,"TLP",Financing!BS:BS)</f>
        <v>-38008.278023443672</v>
      </c>
      <c r="BT56" s="154">
        <f ca="1">-SUMIF(Financing!$A:$A,"TLP",Financing!BT:BT)</f>
        <v>-38008.278023443672</v>
      </c>
      <c r="BU56" s="154">
        <f ca="1">-SUMIF(Financing!$A:$A,"TLP",Financing!BU:BU)</f>
        <v>-38008.278023443672</v>
      </c>
      <c r="BV56" s="154">
        <f ca="1">-SUMIF(Financing!$A:$A,"TLP",Financing!BV:BV)</f>
        <v>-38008.278023443672</v>
      </c>
      <c r="BW56" s="154">
        <f ca="1">-SUMIF(Financing!$A:$A,"TLP",Financing!BW:BW)</f>
        <v>-38008.278023443672</v>
      </c>
      <c r="BX56" s="154">
        <f ca="1">-SUMIF(Financing!$A:$A,"TLP",Financing!BX:BX)</f>
        <v>-38008.278023443672</v>
      </c>
      <c r="BY56" s="154">
        <f ca="1">-SUMIF(Financing!$A:$A,"TLP",Financing!BY:BY)</f>
        <v>-38008.278023443672</v>
      </c>
      <c r="BZ56" s="154">
        <f ca="1">-SUMIF(Financing!$A:$A,"TLP",Financing!BZ:BZ)</f>
        <v>-38008.278023443672</v>
      </c>
      <c r="CA56" s="154">
        <f ca="1">-SUMIF(Financing!$A:$A,"TLP",Financing!CA:CA)</f>
        <v>-38008.278023443672</v>
      </c>
      <c r="CB56" s="154">
        <f ca="1">-SUMIF(Financing!$A:$A,"TLP",Financing!CB:CB)</f>
        <v>-38008.278023443672</v>
      </c>
      <c r="CC56" s="154">
        <f ca="1">-SUMIF(Financing!$A:$A,"TLP",Financing!CC:CC)</f>
        <v>-38008.278023443672</v>
      </c>
      <c r="CD56" s="154">
        <f ca="1">-SUMIF(Financing!$A:$A,"TLP",Financing!CD:CD)</f>
        <v>-38008.278023443672</v>
      </c>
      <c r="CE56" s="154">
        <f ca="1">-SUMIF(Financing!$A:$A,"TLP",Financing!CE:CE)</f>
        <v>-38008.278023443672</v>
      </c>
      <c r="CF56" s="154">
        <f ca="1">-SUMIF(Financing!$A:$A,"TLP",Financing!CF:CF)</f>
        <v>-38008.278023443672</v>
      </c>
      <c r="CG56" s="154">
        <f ca="1">-SUMIF(Financing!$A:$A,"TLP",Financing!CG:CG)</f>
        <v>-38008.278023443672</v>
      </c>
      <c r="CH56" s="154">
        <f ca="1">-SUMIF(Financing!$A:$A,"TLP",Financing!CH:CH)</f>
        <v>-38008.278023443672</v>
      </c>
      <c r="CI56" s="154">
        <f ca="1">-SUMIF(Financing!$A:$A,"TLP",Financing!CI:CI)</f>
        <v>-38008.278023443672</v>
      </c>
      <c r="CJ56" s="154">
        <f ca="1">-SUMIF(Financing!$A:$A,"TLP",Financing!CJ:CJ)</f>
        <v>-38008.278023443672</v>
      </c>
      <c r="CK56" s="154">
        <f ca="1">-SUMIF(Financing!$A:$A,"TLP",Financing!CK:CK)</f>
        <v>-38008.278023443672</v>
      </c>
      <c r="CL56" s="154">
        <f ca="1">-SUMIF(Financing!$A:$A,"TLP",Financing!CL:CL)</f>
        <v>-38008.278023443672</v>
      </c>
      <c r="CM56" s="154">
        <f ca="1">-SUMIF(Financing!$A:$A,"TLP",Financing!CM:CM)</f>
        <v>-38008.278023443672</v>
      </c>
      <c r="CN56" s="154">
        <f ca="1">-SUMIF(Financing!$A:$A,"TLP",Financing!CN:CN)</f>
        <v>-38008.278023443672</v>
      </c>
      <c r="CO56" s="154">
        <f ca="1">-SUMIF(Financing!$A:$A,"TLP",Financing!CO:CO)</f>
        <v>-38008.278023443672</v>
      </c>
      <c r="CP56" s="154">
        <f ca="1">-SUMIF(Financing!$A:$A,"TLP",Financing!CP:CP)</f>
        <v>-38008.278023443672</v>
      </c>
      <c r="CQ56" s="154">
        <f ca="1">-SUMIF(Financing!$A:$A,"TLP",Financing!CQ:CQ)</f>
        <v>-38008.278023443672</v>
      </c>
      <c r="CR56" s="154">
        <f ca="1">-SUMIF(Financing!$A:$A,"TLP",Financing!CR:CR)</f>
        <v>-38008.278023443672</v>
      </c>
      <c r="CS56" s="154">
        <f ca="1">-SUMIF(Financing!$A:$A,"TLP",Financing!CS:CS)</f>
        <v>-38008.278023443672</v>
      </c>
      <c r="CT56" s="154">
        <f ca="1">-SUMIF(Financing!$A:$A,"TLP",Financing!CT:CT)</f>
        <v>-38008.278023443672</v>
      </c>
      <c r="CU56" s="154">
        <f ca="1">-SUMIF(Financing!$A:$A,"TLP",Financing!CU:CU)</f>
        <v>-38008.278023443672</v>
      </c>
      <c r="CV56" s="154">
        <f ca="1">-SUMIF(Financing!$A:$A,"TLP",Financing!CV:CV)</f>
        <v>-52060.282887184549</v>
      </c>
      <c r="CW56" s="154">
        <f ca="1">-SUMIF(Financing!$A:$A,"TLP",Financing!CW:CW)</f>
        <v>-52060.282887184541</v>
      </c>
      <c r="CX56" s="154">
        <f ca="1">-SUMIF(Financing!$A:$A,"TLP",Financing!CX:CX)</f>
        <v>-52060.282887184549</v>
      </c>
      <c r="CY56" s="154">
        <f ca="1">-SUMIF(Financing!$A:$A,"TLP",Financing!CY:CY)</f>
        <v>-52060.282887184556</v>
      </c>
      <c r="CZ56" s="154">
        <f ca="1">-SUMIF(Financing!$A:$A,"TLP",Financing!CZ:CZ)</f>
        <v>-52060.282887184556</v>
      </c>
      <c r="DA56" s="154">
        <f ca="1">-SUMIF(Financing!$A:$A,"TLP",Financing!DA:DA)</f>
        <v>-52060.282887184556</v>
      </c>
      <c r="DB56" s="154">
        <f ca="1">-SUMIF(Financing!$A:$A,"TLP",Financing!DB:DB)</f>
        <v>-52060.282887184556</v>
      </c>
      <c r="DC56" s="154">
        <f ca="1">-SUMIF(Financing!$A:$A,"TLP",Financing!DC:DC)</f>
        <v>-52060.282887184541</v>
      </c>
      <c r="DD56" s="154">
        <f ca="1">-SUMIF(Financing!$A:$A,"TLP",Financing!DD:DD)</f>
        <v>-52060.282887184541</v>
      </c>
      <c r="DE56" s="154">
        <f ca="1">-SUMIF(Financing!$A:$A,"TLP",Financing!DE:DE)</f>
        <v>-52060.282887184549</v>
      </c>
      <c r="DF56" s="154">
        <f ca="1">-SUMIF(Financing!$A:$A,"TLP",Financing!DF:DF)</f>
        <v>-52060.282887184541</v>
      </c>
      <c r="DG56" s="154">
        <f ca="1">-SUMIF(Financing!$A:$A,"TLP",Financing!DG:DG)</f>
        <v>-52060.282887184541</v>
      </c>
      <c r="DH56" s="154">
        <f ca="1">-SUMIF(Financing!$A:$A,"TLP",Financing!DH:DH)</f>
        <v>-52060.282887184541</v>
      </c>
      <c r="DI56" s="154">
        <f ca="1">-SUMIF(Financing!$A:$A,"TLP",Financing!DI:DI)</f>
        <v>-52060.282887184541</v>
      </c>
      <c r="DJ56" s="154">
        <f ca="1">-SUMIF(Financing!$A:$A,"TLP",Financing!DJ:DJ)</f>
        <v>-52060.282887184527</v>
      </c>
      <c r="DK56" s="154">
        <f ca="1">-SUMIF(Financing!$A:$A,"TLP",Financing!DK:DK)</f>
        <v>-52060.282887184541</v>
      </c>
      <c r="DL56" s="154">
        <f ca="1">-SUMIF(Financing!$A:$A,"TLP",Financing!DL:DL)</f>
        <v>-52060.282887184534</v>
      </c>
      <c r="DM56" s="154">
        <f ca="1">-SUMIF(Financing!$A:$A,"TLP",Financing!DM:DM)</f>
        <v>-52060.282887184541</v>
      </c>
      <c r="DN56" s="154">
        <f ca="1">-SUMIF(Financing!$A:$A,"TLP",Financing!DN:DN)</f>
        <v>-52060.282887184541</v>
      </c>
      <c r="DO56" s="154">
        <f ca="1">-SUMIF(Financing!$A:$A,"TLP",Financing!DO:DO)</f>
        <v>-52060.282887184541</v>
      </c>
      <c r="DP56" s="154">
        <f ca="1">-SUMIF(Financing!$A:$A,"TLP",Financing!DP:DP)</f>
        <v>-52060.282887184541</v>
      </c>
      <c r="DQ56" s="154">
        <f ca="1">-SUMIF(Financing!$A:$A,"TLP",Financing!DQ:DQ)</f>
        <v>-52060.282887184541</v>
      </c>
      <c r="DR56" s="154">
        <f ca="1">-SUMIF(Financing!$A:$A,"TLP",Financing!DR:DR)</f>
        <v>-52060.282887184541</v>
      </c>
      <c r="DS56" s="154">
        <f ca="1">-SUMIF(Financing!$A:$A,"TLP",Financing!DS:DS)</f>
        <v>-52060.282887184534</v>
      </c>
      <c r="DT56" s="154">
        <f>-SUMIF(Financing!$A:$A,"TLP",Financing!DT:DT)</f>
        <v>0</v>
      </c>
      <c r="DU56" s="154">
        <f>-SUMIF(Financing!$A:$A,"TLP",Financing!DU:DU)</f>
        <v>0</v>
      </c>
      <c r="DV56" s="154">
        <f>-SUMIF(Financing!$A:$A,"TLP",Financing!DV:DV)</f>
        <v>0</v>
      </c>
      <c r="DW56" s="154">
        <f>-SUMIF(Financing!$A:$A,"TLP",Financing!DW:DW)</f>
        <v>0</v>
      </c>
      <c r="DX56" s="154">
        <f>-SUMIF(Financing!$A:$A,"TLP",Financing!DX:DX)</f>
        <v>0</v>
      </c>
      <c r="DY56" s="154">
        <f>-SUMIF(Financing!$A:$A,"TLP",Financing!DY:DY)</f>
        <v>0</v>
      </c>
      <c r="DZ56" s="154">
        <f>-SUMIF(Financing!$A:$A,"TLP",Financing!DZ:DZ)</f>
        <v>0</v>
      </c>
      <c r="EA56" s="154">
        <f>-SUMIF(Financing!$A:$A,"TLP",Financing!EA:EA)</f>
        <v>0</v>
      </c>
      <c r="EB56" s="154">
        <f>-SUMIF(Financing!$A:$A,"TLP",Financing!EB:EB)</f>
        <v>0</v>
      </c>
      <c r="EC56" s="154">
        <f>-SUMIF(Financing!$A:$A,"TLP",Financing!EC:EC)</f>
        <v>0</v>
      </c>
      <c r="ED56" s="154">
        <f>-SUMIF(Financing!$A:$A,"TLP",Financing!ED:ED)</f>
        <v>0</v>
      </c>
      <c r="EE56" s="157">
        <f>-SUMIF(Financing!$A:$A,"TLP",Financing!EE:EE)</f>
        <v>0</v>
      </c>
    </row>
    <row r="57" spans="1:135" x14ac:dyDescent="0.25">
      <c r="A57" s="154">
        <f t="shared" ca="1" si="188"/>
        <v>-15822713.428054027</v>
      </c>
      <c r="B57" s="29" t="s">
        <v>210</v>
      </c>
      <c r="C57" s="154"/>
      <c r="D57" s="154">
        <f>SUMIF(Financing!$A:$A,"LP",Financing!D:D)</f>
        <v>0</v>
      </c>
      <c r="E57" s="154">
        <f>SUMIF(Financing!$A:$A,"LP",Financing!E:E)</f>
        <v>0</v>
      </c>
      <c r="F57" s="154">
        <f>SUMIF(Financing!$A:$A,"LP",Financing!F:F)</f>
        <v>0</v>
      </c>
      <c r="G57" s="154">
        <f>SUMIF(Financing!$A:$A,"LP",Financing!G:G)</f>
        <v>0</v>
      </c>
      <c r="H57" s="154">
        <f>SUMIF(Financing!$A:$A,"LP",Financing!H:H)</f>
        <v>0</v>
      </c>
      <c r="I57" s="154">
        <f>SUMIF(Financing!$A:$A,"LP",Financing!I:I)</f>
        <v>0</v>
      </c>
      <c r="J57" s="154">
        <f>SUMIF(Financing!$A:$A,"LP",Financing!J:J)</f>
        <v>0</v>
      </c>
      <c r="K57" s="154">
        <f>SUMIF(Financing!$A:$A,"LP",Financing!K:K)</f>
        <v>0</v>
      </c>
      <c r="L57" s="154">
        <f>SUMIF(Financing!$A:$A,"LP",Financing!L:L)</f>
        <v>0</v>
      </c>
      <c r="M57" s="154">
        <f>SUMIF(Financing!$A:$A,"LP",Financing!M:M)</f>
        <v>0</v>
      </c>
      <c r="N57" s="154">
        <f>SUMIF(Financing!$A:$A,"LP",Financing!N:N)</f>
        <v>0</v>
      </c>
      <c r="O57" s="154">
        <f>SUMIF(Financing!$A:$A,"LP",Financing!O:O)</f>
        <v>0</v>
      </c>
      <c r="P57" s="154">
        <f>SUMIF(Financing!$A:$A,"LP",Financing!P:P)</f>
        <v>0</v>
      </c>
      <c r="Q57" s="154">
        <f>SUMIF(Financing!$A:$A,"LP",Financing!Q:Q)</f>
        <v>0</v>
      </c>
      <c r="R57" s="154">
        <f>SUMIF(Financing!$A:$A,"LP",Financing!R:R)</f>
        <v>0</v>
      </c>
      <c r="S57" s="154">
        <f>SUMIF(Financing!$A:$A,"LP",Financing!S:S)</f>
        <v>0</v>
      </c>
      <c r="T57" s="154">
        <f>SUMIF(Financing!$A:$A,"LP",Financing!T:T)</f>
        <v>0</v>
      </c>
      <c r="U57" s="154">
        <f>SUMIF(Financing!$A:$A,"LP",Financing!U:U)</f>
        <v>0</v>
      </c>
      <c r="V57" s="154">
        <f>SUMIF(Financing!$A:$A,"LP",Financing!V:V)</f>
        <v>0</v>
      </c>
      <c r="W57" s="154">
        <f>SUMIF(Financing!$A:$A,"LP",Financing!W:W)</f>
        <v>0</v>
      </c>
      <c r="X57" s="154">
        <f>SUMIF(Financing!$A:$A,"LP",Financing!X:X)</f>
        <v>0</v>
      </c>
      <c r="Y57" s="154">
        <f>SUMIF(Financing!$A:$A,"LP",Financing!Y:Y)</f>
        <v>0</v>
      </c>
      <c r="Z57" s="154">
        <f>SUMIF(Financing!$A:$A,"LP",Financing!Z:Z)</f>
        <v>0</v>
      </c>
      <c r="AA57" s="154">
        <f>SUMIF(Financing!$A:$A,"LP",Financing!AA:AA)</f>
        <v>0</v>
      </c>
      <c r="AB57" s="154">
        <f>SUMIF(Financing!$A:$A,"LP",Financing!AB:AB)</f>
        <v>0</v>
      </c>
      <c r="AC57" s="154">
        <f>SUMIF(Financing!$A:$A,"LP",Financing!AC:AC)</f>
        <v>0</v>
      </c>
      <c r="AD57" s="154">
        <f>SUMIF(Financing!$A:$A,"LP",Financing!AD:AD)</f>
        <v>0</v>
      </c>
      <c r="AE57" s="154">
        <f>SUMIF(Financing!$A:$A,"LP",Financing!AE:AE)</f>
        <v>0</v>
      </c>
      <c r="AF57" s="154">
        <f>SUMIF(Financing!$A:$A,"LP",Financing!AF:AF)</f>
        <v>0</v>
      </c>
      <c r="AG57" s="154">
        <f>SUMIF(Financing!$A:$A,"LP",Financing!AG:AG)</f>
        <v>0</v>
      </c>
      <c r="AH57" s="154">
        <f>SUMIF(Financing!$A:$A,"LP",Financing!AH:AH)</f>
        <v>0</v>
      </c>
      <c r="AI57" s="154">
        <f>SUMIF(Financing!$A:$A,"LP",Financing!AI:AI)</f>
        <v>0</v>
      </c>
      <c r="AJ57" s="154">
        <f>SUMIF(Financing!$A:$A,"LP",Financing!AJ:AJ)</f>
        <v>0</v>
      </c>
      <c r="AK57" s="154">
        <f>SUMIF(Financing!$A:$A,"LP",Financing!AK:AK)</f>
        <v>0</v>
      </c>
      <c r="AL57" s="154">
        <f>SUMIF(Financing!$A:$A,"LP",Financing!AL:AL)</f>
        <v>0</v>
      </c>
      <c r="AM57" s="154">
        <f>SUMIF(Financing!$A:$A,"LP",Financing!AM:AM)</f>
        <v>0</v>
      </c>
      <c r="AN57" s="154">
        <f>SUMIF(Financing!$A:$A,"LP",Financing!AN:AN)</f>
        <v>0</v>
      </c>
      <c r="AO57" s="154">
        <f>SUMIF(Financing!$A:$A,"LP",Financing!AO:AO)</f>
        <v>0</v>
      </c>
      <c r="AP57" s="154">
        <f>SUMIF(Financing!$A:$A,"LP",Financing!AP:AP)</f>
        <v>0</v>
      </c>
      <c r="AQ57" s="154">
        <f>SUMIF(Financing!$A:$A,"LP",Financing!AQ:AQ)</f>
        <v>0</v>
      </c>
      <c r="AR57" s="154">
        <f>SUMIF(Financing!$A:$A,"LP",Financing!AR:AR)</f>
        <v>0</v>
      </c>
      <c r="AS57" s="154">
        <f>SUMIF(Financing!$A:$A,"LP",Financing!AS:AS)</f>
        <v>0</v>
      </c>
      <c r="AT57" s="154">
        <f>SUMIF(Financing!$A:$A,"LP",Financing!AT:AT)</f>
        <v>0</v>
      </c>
      <c r="AU57" s="154">
        <f>SUMIF(Financing!$A:$A,"LP",Financing!AU:AU)</f>
        <v>0</v>
      </c>
      <c r="AV57" s="154">
        <f>SUMIF(Financing!$A:$A,"LP",Financing!AV:AV)</f>
        <v>0</v>
      </c>
      <c r="AW57" s="154">
        <f>SUMIF(Financing!$A:$A,"LP",Financing!AW:AW)</f>
        <v>0</v>
      </c>
      <c r="AX57" s="154">
        <f>SUMIF(Financing!$A:$A,"LP",Financing!AX:AX)</f>
        <v>0</v>
      </c>
      <c r="AY57" s="154">
        <f>SUMIF(Financing!$A:$A,"LP",Financing!AY:AY)</f>
        <v>0</v>
      </c>
      <c r="AZ57" s="154">
        <f>SUMIF(Financing!$A:$A,"LP",Financing!AZ:AZ)</f>
        <v>0</v>
      </c>
      <c r="BA57" s="154">
        <f>SUMIF(Financing!$A:$A,"LP",Financing!BA:BA)</f>
        <v>0</v>
      </c>
      <c r="BB57" s="154">
        <f>SUMIF(Financing!$A:$A,"LP",Financing!BB:BB)</f>
        <v>0</v>
      </c>
      <c r="BC57" s="154">
        <f>SUMIF(Financing!$A:$A,"LP",Financing!BC:BC)</f>
        <v>0</v>
      </c>
      <c r="BD57" s="154">
        <f>SUMIF(Financing!$A:$A,"LP",Financing!BD:BD)</f>
        <v>0</v>
      </c>
      <c r="BE57" s="154">
        <f>SUMIF(Financing!$A:$A,"LP",Financing!BE:BE)</f>
        <v>0</v>
      </c>
      <c r="BF57" s="154">
        <f>SUMIF(Financing!$A:$A,"LP",Financing!BF:BF)</f>
        <v>0</v>
      </c>
      <c r="BG57" s="154">
        <f>SUMIF(Financing!$A:$A,"LP",Financing!BG:BG)</f>
        <v>0</v>
      </c>
      <c r="BH57" s="154">
        <f>SUMIF(Financing!$A:$A,"LP",Financing!BH:BH)</f>
        <v>0</v>
      </c>
      <c r="BI57" s="154">
        <f>SUMIF(Financing!$A:$A,"LP",Financing!BI:BI)</f>
        <v>0</v>
      </c>
      <c r="BJ57" s="154">
        <f>SUMIF(Financing!$A:$A,"LP",Financing!BJ:BJ)</f>
        <v>0</v>
      </c>
      <c r="BK57" s="154">
        <f>SUMIF(Financing!$A:$A,"LP",Financing!BK:BK)</f>
        <v>-7489880.044439109</v>
      </c>
      <c r="BL57" s="154">
        <f>SUMIF(Financing!$A:$A,"LP",Financing!BL:BL)</f>
        <v>0</v>
      </c>
      <c r="BM57" s="154">
        <f>SUMIF(Financing!$A:$A,"LP",Financing!BM:BM)</f>
        <v>0</v>
      </c>
      <c r="BN57" s="154">
        <f>SUMIF(Financing!$A:$A,"LP",Financing!BN:BN)</f>
        <v>0</v>
      </c>
      <c r="BO57" s="154">
        <f>SUMIF(Financing!$A:$A,"LP",Financing!BO:BO)</f>
        <v>0</v>
      </c>
      <c r="BP57" s="154">
        <f>SUMIF(Financing!$A:$A,"LP",Financing!BP:BP)</f>
        <v>0</v>
      </c>
      <c r="BQ57" s="154">
        <f>SUMIF(Financing!$A:$A,"LP",Financing!BQ:BQ)</f>
        <v>0</v>
      </c>
      <c r="BR57" s="154">
        <f>SUMIF(Financing!$A:$A,"LP",Financing!BR:BR)</f>
        <v>0</v>
      </c>
      <c r="BS57" s="154">
        <f>SUMIF(Financing!$A:$A,"LP",Financing!BS:BS)</f>
        <v>0</v>
      </c>
      <c r="BT57" s="154">
        <f>SUMIF(Financing!$A:$A,"LP",Financing!BT:BT)</f>
        <v>0</v>
      </c>
      <c r="BU57" s="154">
        <f>SUMIF(Financing!$A:$A,"LP",Financing!BU:BU)</f>
        <v>0</v>
      </c>
      <c r="BV57" s="154">
        <f>SUMIF(Financing!$A:$A,"LP",Financing!BV:BV)</f>
        <v>0</v>
      </c>
      <c r="BW57" s="154">
        <f>SUMIF(Financing!$A:$A,"LP",Financing!BW:BW)</f>
        <v>0</v>
      </c>
      <c r="BX57" s="154">
        <f>SUMIF(Financing!$A:$A,"LP",Financing!BX:BX)</f>
        <v>0</v>
      </c>
      <c r="BY57" s="154">
        <f>SUMIF(Financing!$A:$A,"LP",Financing!BY:BY)</f>
        <v>0</v>
      </c>
      <c r="BZ57" s="154">
        <f>SUMIF(Financing!$A:$A,"LP",Financing!BZ:BZ)</f>
        <v>0</v>
      </c>
      <c r="CA57" s="154">
        <f>SUMIF(Financing!$A:$A,"LP",Financing!CA:CA)</f>
        <v>0</v>
      </c>
      <c r="CB57" s="154">
        <f>SUMIF(Financing!$A:$A,"LP",Financing!CB:CB)</f>
        <v>0</v>
      </c>
      <c r="CC57" s="154">
        <f>SUMIF(Financing!$A:$A,"LP",Financing!CC:CC)</f>
        <v>0</v>
      </c>
      <c r="CD57" s="154">
        <f>SUMIF(Financing!$A:$A,"LP",Financing!CD:CD)</f>
        <v>0</v>
      </c>
      <c r="CE57" s="154">
        <f>SUMIF(Financing!$A:$A,"LP",Financing!CE:CE)</f>
        <v>0</v>
      </c>
      <c r="CF57" s="154">
        <f>SUMIF(Financing!$A:$A,"LP",Financing!CF:CF)</f>
        <v>0</v>
      </c>
      <c r="CG57" s="154">
        <f>SUMIF(Financing!$A:$A,"LP",Financing!CG:CG)</f>
        <v>0</v>
      </c>
      <c r="CH57" s="154">
        <f>SUMIF(Financing!$A:$A,"LP",Financing!CH:CH)</f>
        <v>0</v>
      </c>
      <c r="CI57" s="154">
        <f>SUMIF(Financing!$A:$A,"LP",Financing!CI:CI)</f>
        <v>0</v>
      </c>
      <c r="CJ57" s="154">
        <f>SUMIF(Financing!$A:$A,"LP",Financing!CJ:CJ)</f>
        <v>0</v>
      </c>
      <c r="CK57" s="154">
        <f>SUMIF(Financing!$A:$A,"LP",Financing!CK:CK)</f>
        <v>0</v>
      </c>
      <c r="CL57" s="154">
        <f>SUMIF(Financing!$A:$A,"LP",Financing!CL:CL)</f>
        <v>0</v>
      </c>
      <c r="CM57" s="154">
        <f>SUMIF(Financing!$A:$A,"LP",Financing!CM:CM)</f>
        <v>0</v>
      </c>
      <c r="CN57" s="154">
        <f>SUMIF(Financing!$A:$A,"LP",Financing!CN:CN)</f>
        <v>0</v>
      </c>
      <c r="CO57" s="154">
        <f>SUMIF(Financing!$A:$A,"LP",Financing!CO:CO)</f>
        <v>0</v>
      </c>
      <c r="CP57" s="154">
        <f>SUMIF(Financing!$A:$A,"LP",Financing!CP:CP)</f>
        <v>0</v>
      </c>
      <c r="CQ57" s="154">
        <f>SUMIF(Financing!$A:$A,"LP",Financing!CQ:CQ)</f>
        <v>0</v>
      </c>
      <c r="CR57" s="154">
        <f>SUMIF(Financing!$A:$A,"LP",Financing!CR:CR)</f>
        <v>0</v>
      </c>
      <c r="CS57" s="154">
        <f>SUMIF(Financing!$A:$A,"LP",Financing!CS:CS)</f>
        <v>0</v>
      </c>
      <c r="CT57" s="154">
        <f>SUMIF(Financing!$A:$A,"LP",Financing!CT:CT)</f>
        <v>0</v>
      </c>
      <c r="CU57" s="154">
        <f>SUMIF(Financing!$A:$A,"LP",Financing!CU:CU)</f>
        <v>0</v>
      </c>
      <c r="CV57" s="154">
        <f>SUMIF(Financing!$A:$A,"LP",Financing!CV:CV)</f>
        <v>0</v>
      </c>
      <c r="CW57" s="154">
        <f>SUMIF(Financing!$A:$A,"LP",Financing!CW:CW)</f>
        <v>0</v>
      </c>
      <c r="CX57" s="154">
        <f>SUMIF(Financing!$A:$A,"LP",Financing!CX:CX)</f>
        <v>0</v>
      </c>
      <c r="CY57" s="154">
        <f>SUMIF(Financing!$A:$A,"LP",Financing!CY:CY)</f>
        <v>0</v>
      </c>
      <c r="CZ57" s="154">
        <f>SUMIF(Financing!$A:$A,"LP",Financing!CZ:CZ)</f>
        <v>0</v>
      </c>
      <c r="DA57" s="154">
        <f>SUMIF(Financing!$A:$A,"LP",Financing!DA:DA)</f>
        <v>0</v>
      </c>
      <c r="DB57" s="154">
        <f>SUMIF(Financing!$A:$A,"LP",Financing!DB:DB)</f>
        <v>0</v>
      </c>
      <c r="DC57" s="154">
        <f>SUMIF(Financing!$A:$A,"LP",Financing!DC:DC)</f>
        <v>0</v>
      </c>
      <c r="DD57" s="154">
        <f>SUMIF(Financing!$A:$A,"LP",Financing!DD:DD)</f>
        <v>0</v>
      </c>
      <c r="DE57" s="154">
        <f>SUMIF(Financing!$A:$A,"LP",Financing!DE:DE)</f>
        <v>0</v>
      </c>
      <c r="DF57" s="154">
        <f>SUMIF(Financing!$A:$A,"LP",Financing!DF:DF)</f>
        <v>0</v>
      </c>
      <c r="DG57" s="154">
        <f>SUMIF(Financing!$A:$A,"LP",Financing!DG:DG)</f>
        <v>0</v>
      </c>
      <c r="DH57" s="154">
        <f>SUMIF(Financing!$A:$A,"LP",Financing!DH:DH)</f>
        <v>0</v>
      </c>
      <c r="DI57" s="154">
        <f>SUMIF(Financing!$A:$A,"LP",Financing!DI:DI)</f>
        <v>0</v>
      </c>
      <c r="DJ57" s="154">
        <f>SUMIF(Financing!$A:$A,"LP",Financing!DJ:DJ)</f>
        <v>0</v>
      </c>
      <c r="DK57" s="154">
        <f>SUMIF(Financing!$A:$A,"LP",Financing!DK:DK)</f>
        <v>0</v>
      </c>
      <c r="DL57" s="154">
        <f>SUMIF(Financing!$A:$A,"LP",Financing!DL:DL)</f>
        <v>0</v>
      </c>
      <c r="DM57" s="154">
        <f>SUMIF(Financing!$A:$A,"LP",Financing!DM:DM)</f>
        <v>0</v>
      </c>
      <c r="DN57" s="154">
        <f>SUMIF(Financing!$A:$A,"LP",Financing!DN:DN)</f>
        <v>0</v>
      </c>
      <c r="DO57" s="154">
        <f>SUMIF(Financing!$A:$A,"LP",Financing!DO:DO)</f>
        <v>0</v>
      </c>
      <c r="DP57" s="154">
        <f>SUMIF(Financing!$A:$A,"LP",Financing!DP:DP)</f>
        <v>0</v>
      </c>
      <c r="DQ57" s="154">
        <f>SUMIF(Financing!$A:$A,"LP",Financing!DQ:DQ)</f>
        <v>0</v>
      </c>
      <c r="DR57" s="154">
        <f>SUMIF(Financing!$A:$A,"LP",Financing!DR:DR)</f>
        <v>0</v>
      </c>
      <c r="DS57" s="154">
        <f ca="1">SUMIF(Financing!$A:$A,"LP",Financing!DS:DS)</f>
        <v>-8332833.3836149173</v>
      </c>
      <c r="DT57" s="154">
        <f>SUMIF(Financing!$A:$A,"LP",Financing!DT:DT)</f>
        <v>0</v>
      </c>
      <c r="DU57" s="154">
        <f>SUMIF(Financing!$A:$A,"LP",Financing!DU:DU)</f>
        <v>0</v>
      </c>
      <c r="DV57" s="154">
        <f>SUMIF(Financing!$A:$A,"LP",Financing!DV:DV)</f>
        <v>0</v>
      </c>
      <c r="DW57" s="154">
        <f>SUMIF(Financing!$A:$A,"LP",Financing!DW:DW)</f>
        <v>0</v>
      </c>
      <c r="DX57" s="154">
        <f>SUMIF(Financing!$A:$A,"LP",Financing!DX:DX)</f>
        <v>0</v>
      </c>
      <c r="DY57" s="154">
        <f>SUMIF(Financing!$A:$A,"LP",Financing!DY:DY)</f>
        <v>0</v>
      </c>
      <c r="DZ57" s="154">
        <f>SUMIF(Financing!$A:$A,"LP",Financing!DZ:DZ)</f>
        <v>0</v>
      </c>
      <c r="EA57" s="154">
        <f>SUMIF(Financing!$A:$A,"LP",Financing!EA:EA)</f>
        <v>0</v>
      </c>
      <c r="EB57" s="154">
        <f>SUMIF(Financing!$A:$A,"LP",Financing!EB:EB)</f>
        <v>0</v>
      </c>
      <c r="EC57" s="154">
        <f>SUMIF(Financing!$A:$A,"LP",Financing!EC:EC)</f>
        <v>0</v>
      </c>
      <c r="ED57" s="154">
        <f>SUMIF(Financing!$A:$A,"LP",Financing!ED:ED)</f>
        <v>0</v>
      </c>
      <c r="EE57" s="157">
        <f>SUMIF(Financing!$A:$A,"LP",Financing!EE:EE)</f>
        <v>0</v>
      </c>
    </row>
    <row r="58" spans="1:135" x14ac:dyDescent="0.25">
      <c r="A58" s="154">
        <f t="shared" ca="1" si="188"/>
        <v>-188316.96439691269</v>
      </c>
      <c r="B58" s="29" t="s">
        <v>57</v>
      </c>
      <c r="C58" s="154">
        <f>-Financing!D2*ACQ_LOAN_FEE-Financing!E2*MEZZ_LOAN_FEE</f>
        <v>-90250</v>
      </c>
      <c r="D58" s="154">
        <f>-D54*REFI_LOAN_FEE-(Financing!D25*ACQ_LOAN_FEE+Financing!D38*MEZZ_LOAN_FEE+Financing!D51*REFI_LOAN_FEE)</f>
        <v>0</v>
      </c>
      <c r="E58" s="154">
        <f>-E54*REFI_LOAN_FEE-(Financing!E25*ACQ_LOAN_FEE+Financing!E38*MEZZ_LOAN_FEE+Financing!E51*REFI_LOAN_FEE)</f>
        <v>0</v>
      </c>
      <c r="F58" s="154">
        <f>-F54*REFI_LOAN_FEE-(Financing!F25*ACQ_LOAN_FEE+Financing!F38*MEZZ_LOAN_FEE+Financing!F51*REFI_LOAN_FEE)</f>
        <v>-1760</v>
      </c>
      <c r="G58" s="154">
        <f>-G54*REFI_LOAN_FEE-(Financing!G25*ACQ_LOAN_FEE+Financing!G38*MEZZ_LOAN_FEE+Financing!G51*REFI_LOAN_FEE)</f>
        <v>-1667.1875</v>
      </c>
      <c r="H58" s="154">
        <f>-H54*REFI_LOAN_FEE-(Financing!H25*ACQ_LOAN_FEE+Financing!H38*MEZZ_LOAN_FEE+Financing!H51*REFI_LOAN_FEE)</f>
        <v>-6016.845104525959</v>
      </c>
      <c r="I58" s="154">
        <f>-I54*REFI_LOAN_FEE-(Financing!I25*ACQ_LOAN_FEE+Financing!I38*MEZZ_LOAN_FEE+Financing!I51*REFI_LOAN_FEE)</f>
        <v>-154.6875</v>
      </c>
      <c r="J58" s="154">
        <f>-J54*REFI_LOAN_FEE-(Financing!J25*ACQ_LOAN_FEE+Financing!J38*MEZZ_LOAN_FEE+Financing!J51*REFI_LOAN_FEE)</f>
        <v>-154.6875</v>
      </c>
      <c r="K58" s="154">
        <f>-K54*REFI_LOAN_FEE-(Financing!K25*ACQ_LOAN_FEE+Financing!K38*MEZZ_LOAN_FEE+Financing!K51*REFI_LOAN_FEE)</f>
        <v>0</v>
      </c>
      <c r="L58" s="154">
        <f>-L54*REFI_LOAN_FEE-(Financing!L25*ACQ_LOAN_FEE+Financing!L38*MEZZ_LOAN_FEE+Financing!L51*REFI_LOAN_FEE)</f>
        <v>-412.5</v>
      </c>
      <c r="M58" s="154">
        <f>-M54*REFI_LOAN_FEE-(Financing!M25*ACQ_LOAN_FEE+Financing!M38*MEZZ_LOAN_FEE+Financing!M51*REFI_LOAN_FEE)</f>
        <v>-412.5</v>
      </c>
      <c r="N58" s="154">
        <f>-N54*REFI_LOAN_FEE-(Financing!N25*ACQ_LOAN_FEE+Financing!N38*MEZZ_LOAN_FEE+Financing!N51*REFI_LOAN_FEE)</f>
        <v>0</v>
      </c>
      <c r="O58" s="154">
        <f>-O54*REFI_LOAN_FEE-(Financing!O25*ACQ_LOAN_FEE+Financing!O38*MEZZ_LOAN_FEE+Financing!O51*REFI_LOAN_FEE)</f>
        <v>0</v>
      </c>
      <c r="P58" s="154">
        <f>-P54*REFI_LOAN_FEE-(Financing!P25*ACQ_LOAN_FEE+Financing!P38*MEZZ_LOAN_FEE+Financing!P51*REFI_LOAN_FEE)</f>
        <v>0</v>
      </c>
      <c r="Q58" s="154">
        <f>-Q54*REFI_LOAN_FEE-(Financing!Q25*ACQ_LOAN_FEE+Financing!Q38*MEZZ_LOAN_FEE+Financing!Q51*REFI_LOAN_FEE)</f>
        <v>0</v>
      </c>
      <c r="R58" s="154">
        <f>-R54*REFI_LOAN_FEE-(Financing!R25*ACQ_LOAN_FEE+Financing!R38*MEZZ_LOAN_FEE+Financing!R51*REFI_LOAN_FEE)</f>
        <v>0</v>
      </c>
      <c r="S58" s="154">
        <f>-S54*REFI_LOAN_FEE-(Financing!S25*ACQ_LOAN_FEE+Financing!S38*MEZZ_LOAN_FEE+Financing!S51*REFI_LOAN_FEE)</f>
        <v>0</v>
      </c>
      <c r="T58" s="154">
        <f>-T54*REFI_LOAN_FEE-(Financing!T25*ACQ_LOAN_FEE+Financing!T38*MEZZ_LOAN_FEE+Financing!T51*REFI_LOAN_FEE)</f>
        <v>0</v>
      </c>
      <c r="U58" s="154">
        <f>-U54*REFI_LOAN_FEE-(Financing!U25*ACQ_LOAN_FEE+Financing!U38*MEZZ_LOAN_FEE+Financing!U51*REFI_LOAN_FEE)</f>
        <v>0</v>
      </c>
      <c r="V58" s="154">
        <f>-V54*REFI_LOAN_FEE-(Financing!V25*ACQ_LOAN_FEE+Financing!V38*MEZZ_LOAN_FEE+Financing!V51*REFI_LOAN_FEE)</f>
        <v>0</v>
      </c>
      <c r="W58" s="154">
        <f>-W54*REFI_LOAN_FEE-(Financing!W25*ACQ_LOAN_FEE+Financing!W38*MEZZ_LOAN_FEE+Financing!W51*REFI_LOAN_FEE)</f>
        <v>0</v>
      </c>
      <c r="X58" s="154">
        <f>-X54*REFI_LOAN_FEE-(Financing!X25*ACQ_LOAN_FEE+Financing!X38*MEZZ_LOAN_FEE+Financing!X51*REFI_LOAN_FEE)</f>
        <v>0</v>
      </c>
      <c r="Y58" s="154">
        <f>-Y54*REFI_LOAN_FEE-(Financing!Y25*ACQ_LOAN_FEE+Financing!Y38*MEZZ_LOAN_FEE+Financing!Y51*REFI_LOAN_FEE)</f>
        <v>0</v>
      </c>
      <c r="Z58" s="154">
        <f>-Z54*REFI_LOAN_FEE-(Financing!Z25*ACQ_LOAN_FEE+Financing!Z38*MEZZ_LOAN_FEE+Financing!Z51*REFI_LOAN_FEE)</f>
        <v>0</v>
      </c>
      <c r="AA58" s="154">
        <f>-AA54*REFI_LOAN_FEE-(Financing!AA25*ACQ_LOAN_FEE+Financing!AA38*MEZZ_LOAN_FEE+Financing!AA51*REFI_LOAN_FEE)</f>
        <v>0</v>
      </c>
      <c r="AB58" s="154">
        <f>-AB54*REFI_LOAN_FEE-(Financing!AB25*ACQ_LOAN_FEE+Financing!AB38*MEZZ_LOAN_FEE+Financing!AB51*REFI_LOAN_FEE)</f>
        <v>0</v>
      </c>
      <c r="AC58" s="154">
        <f>-AC54*REFI_LOAN_FEE-(Financing!AC25*ACQ_LOAN_FEE+Financing!AC38*MEZZ_LOAN_FEE+Financing!AC51*REFI_LOAN_FEE)</f>
        <v>0</v>
      </c>
      <c r="AD58" s="154">
        <f>-AD54*REFI_LOAN_FEE-(Financing!AD25*ACQ_LOAN_FEE+Financing!AD38*MEZZ_LOAN_FEE+Financing!AD51*REFI_LOAN_FEE)</f>
        <v>0</v>
      </c>
      <c r="AE58" s="154">
        <f>-AE54*REFI_LOAN_FEE-(Financing!AE25*ACQ_LOAN_FEE+Financing!AE38*MEZZ_LOAN_FEE+Financing!AE51*REFI_LOAN_FEE)</f>
        <v>0</v>
      </c>
      <c r="AF58" s="154">
        <f>-AF54*REFI_LOAN_FEE-(Financing!AF25*ACQ_LOAN_FEE+Financing!AF38*MEZZ_LOAN_FEE+Financing!AF51*REFI_LOAN_FEE)</f>
        <v>0</v>
      </c>
      <c r="AG58" s="154">
        <f>-AG54*REFI_LOAN_FEE-(Financing!AG25*ACQ_LOAN_FEE+Financing!AG38*MEZZ_LOAN_FEE+Financing!AG51*REFI_LOAN_FEE)</f>
        <v>0</v>
      </c>
      <c r="AH58" s="154">
        <f>-AH54*REFI_LOAN_FEE-(Financing!AH25*ACQ_LOAN_FEE+Financing!AH38*MEZZ_LOAN_FEE+Financing!AH51*REFI_LOAN_FEE)</f>
        <v>0</v>
      </c>
      <c r="AI58" s="154">
        <f>-AI54*REFI_LOAN_FEE-(Financing!AI25*ACQ_LOAN_FEE+Financing!AI38*MEZZ_LOAN_FEE+Financing!AI51*REFI_LOAN_FEE)</f>
        <v>0</v>
      </c>
      <c r="AJ58" s="154">
        <f>-AJ54*REFI_LOAN_FEE-(Financing!AJ25*ACQ_LOAN_FEE+Financing!AJ38*MEZZ_LOAN_FEE+Financing!AJ51*REFI_LOAN_FEE)</f>
        <v>0</v>
      </c>
      <c r="AK58" s="154">
        <f>-AK54*REFI_LOAN_FEE-(Financing!AK25*ACQ_LOAN_FEE+Financing!AK38*MEZZ_LOAN_FEE+Financing!AK51*REFI_LOAN_FEE)</f>
        <v>0</v>
      </c>
      <c r="AL58" s="154">
        <f>-AL54*REFI_LOAN_FEE-(Financing!AL25*ACQ_LOAN_FEE+Financing!AL38*MEZZ_LOAN_FEE+Financing!AL51*REFI_LOAN_FEE)</f>
        <v>-612.49273880118881</v>
      </c>
      <c r="AM58" s="154">
        <f>-AM54*REFI_LOAN_FEE-(Financing!AM25*ACQ_LOAN_FEE+Financing!AM38*MEZZ_LOAN_FEE+Financing!AM51*REFI_LOAN_FEE)</f>
        <v>0</v>
      </c>
      <c r="AN58" s="154">
        <f>-AN54*REFI_LOAN_FEE-(Financing!AN25*ACQ_LOAN_FEE+Financing!AN38*MEZZ_LOAN_FEE+Financing!AN51*REFI_LOAN_FEE)</f>
        <v>0</v>
      </c>
      <c r="AO58" s="154">
        <f>-AO54*REFI_LOAN_FEE-(Financing!AO25*ACQ_LOAN_FEE+Financing!AO38*MEZZ_LOAN_FEE+Financing!AO51*REFI_LOAN_FEE)</f>
        <v>0</v>
      </c>
      <c r="AP58" s="154">
        <f>-AP54*REFI_LOAN_FEE-(Financing!AP25*ACQ_LOAN_FEE+Financing!AP38*MEZZ_LOAN_FEE+Financing!AP51*REFI_LOAN_FEE)</f>
        <v>0</v>
      </c>
      <c r="AQ58" s="154">
        <f>-AQ54*REFI_LOAN_FEE-(Financing!AQ25*ACQ_LOAN_FEE+Financing!AQ38*MEZZ_LOAN_FEE+Financing!AQ51*REFI_LOAN_FEE)</f>
        <v>0</v>
      </c>
      <c r="AR58" s="154">
        <f>-AR54*REFI_LOAN_FEE-(Financing!AR25*ACQ_LOAN_FEE+Financing!AR38*MEZZ_LOAN_FEE+Financing!AR51*REFI_LOAN_FEE)</f>
        <v>0</v>
      </c>
      <c r="AS58" s="154">
        <f>-AS54*REFI_LOAN_FEE-(Financing!AS25*ACQ_LOAN_FEE+Financing!AS38*MEZZ_LOAN_FEE+Financing!AS51*REFI_LOAN_FEE)</f>
        <v>0</v>
      </c>
      <c r="AT58" s="154">
        <f>-AT54*REFI_LOAN_FEE-(Financing!AT25*ACQ_LOAN_FEE+Financing!AT38*MEZZ_LOAN_FEE+Financing!AT51*REFI_LOAN_FEE)</f>
        <v>0</v>
      </c>
      <c r="AU58" s="154">
        <f>-AU54*REFI_LOAN_FEE-(Financing!AU25*ACQ_LOAN_FEE+Financing!AU38*MEZZ_LOAN_FEE+Financing!AU51*REFI_LOAN_FEE)</f>
        <v>0</v>
      </c>
      <c r="AV58" s="154">
        <f>-AV54*REFI_LOAN_FEE-(Financing!AV25*ACQ_LOAN_FEE+Financing!AV38*MEZZ_LOAN_FEE+Financing!AV51*REFI_LOAN_FEE)</f>
        <v>0</v>
      </c>
      <c r="AW58" s="154">
        <f>-AW54*REFI_LOAN_FEE-(Financing!AW25*ACQ_LOAN_FEE+Financing!AW38*MEZZ_LOAN_FEE+Financing!AW51*REFI_LOAN_FEE)</f>
        <v>0</v>
      </c>
      <c r="AX58" s="154">
        <f>-AX54*REFI_LOAN_FEE-(Financing!AX25*ACQ_LOAN_FEE+Financing!AX38*MEZZ_LOAN_FEE+Financing!AX51*REFI_LOAN_FEE)</f>
        <v>0</v>
      </c>
      <c r="AY58" s="154">
        <f>-AY54*REFI_LOAN_FEE-(Financing!AY25*ACQ_LOAN_FEE+Financing!AY38*MEZZ_LOAN_FEE+Financing!AY51*REFI_LOAN_FEE)</f>
        <v>0</v>
      </c>
      <c r="AZ58" s="154">
        <f>-AZ54*REFI_LOAN_FEE-(Financing!AZ25*ACQ_LOAN_FEE+Financing!AZ38*MEZZ_LOAN_FEE+Financing!AZ51*REFI_LOAN_FEE)</f>
        <v>0</v>
      </c>
      <c r="BA58" s="154">
        <f>-BA54*REFI_LOAN_FEE-(Financing!BA25*ACQ_LOAN_FEE+Financing!BA38*MEZZ_LOAN_FEE+Financing!BA51*REFI_LOAN_FEE)</f>
        <v>0</v>
      </c>
      <c r="BB58" s="154">
        <f>-BB54*REFI_LOAN_FEE-(Financing!BB25*ACQ_LOAN_FEE+Financing!BB38*MEZZ_LOAN_FEE+Financing!BB51*REFI_LOAN_FEE)</f>
        <v>0</v>
      </c>
      <c r="BC58" s="154">
        <f>-BC54*REFI_LOAN_FEE-(Financing!BC25*ACQ_LOAN_FEE+Financing!BC38*MEZZ_LOAN_FEE+Financing!BC51*REFI_LOAN_FEE)</f>
        <v>0</v>
      </c>
      <c r="BD58" s="154">
        <f>-BD54*REFI_LOAN_FEE-(Financing!BD25*ACQ_LOAN_FEE+Financing!BD38*MEZZ_LOAN_FEE+Financing!BD51*REFI_LOAN_FEE)</f>
        <v>0</v>
      </c>
      <c r="BE58" s="154">
        <f>-BE54*REFI_LOAN_FEE-(Financing!BE25*ACQ_LOAN_FEE+Financing!BE38*MEZZ_LOAN_FEE+Financing!BE51*REFI_LOAN_FEE)</f>
        <v>0</v>
      </c>
      <c r="BF58" s="154">
        <f>-BF54*REFI_LOAN_FEE-(Financing!BF25*ACQ_LOAN_FEE+Financing!BF38*MEZZ_LOAN_FEE+Financing!BF51*REFI_LOAN_FEE)</f>
        <v>0</v>
      </c>
      <c r="BG58" s="154">
        <f>-BG54*REFI_LOAN_FEE-(Financing!BG25*ACQ_LOAN_FEE+Financing!BG38*MEZZ_LOAN_FEE+Financing!BG51*REFI_LOAN_FEE)</f>
        <v>0</v>
      </c>
      <c r="BH58" s="154">
        <f>-BH54*REFI_LOAN_FEE-(Financing!BH25*ACQ_LOAN_FEE+Financing!BH38*MEZZ_LOAN_FEE+Financing!BH51*REFI_LOAN_FEE)</f>
        <v>0</v>
      </c>
      <c r="BI58" s="154">
        <f>-BI54*REFI_LOAN_FEE-(Financing!BI25*ACQ_LOAN_FEE+Financing!BI38*MEZZ_LOAN_FEE+Financing!BI51*REFI_LOAN_FEE)</f>
        <v>0</v>
      </c>
      <c r="BJ58" s="154">
        <f>-BJ54*REFI_LOAN_FEE-(Financing!BJ25*ACQ_LOAN_FEE+Financing!BJ38*MEZZ_LOAN_FEE+Financing!BJ51*REFI_LOAN_FEE)</f>
        <v>0</v>
      </c>
      <c r="BK58" s="154">
        <f ca="1">-BK54*REFI_LOAN_FEE-(Financing!BK25*ACQ_LOAN_FEE+Financing!BK38*MEZZ_LOAN_FEE+Financing!BK51*REFI_LOAN_FEE)</f>
        <v>-86876.064053585549</v>
      </c>
      <c r="BL58" s="154">
        <f>-BL54*REFI_LOAN_FEE-(Financing!BL25*ACQ_LOAN_FEE+Financing!BL38*MEZZ_LOAN_FEE+Financing!BL51*REFI_LOAN_FEE)</f>
        <v>0</v>
      </c>
      <c r="BM58" s="154">
        <f>-BM54*REFI_LOAN_FEE-(Financing!BM25*ACQ_LOAN_FEE+Financing!BM38*MEZZ_LOAN_FEE+Financing!BM51*REFI_LOAN_FEE)</f>
        <v>0</v>
      </c>
      <c r="BN58" s="154">
        <f>-BN54*REFI_LOAN_FEE-(Financing!BN25*ACQ_LOAN_FEE+Financing!BN38*MEZZ_LOAN_FEE+Financing!BN51*REFI_LOAN_FEE)</f>
        <v>0</v>
      </c>
      <c r="BO58" s="154">
        <f>-BO54*REFI_LOAN_FEE-(Financing!BO25*ACQ_LOAN_FEE+Financing!BO38*MEZZ_LOAN_FEE+Financing!BO51*REFI_LOAN_FEE)</f>
        <v>0</v>
      </c>
      <c r="BP58" s="154">
        <f>-BP54*REFI_LOAN_FEE-(Financing!BP25*ACQ_LOAN_FEE+Financing!BP38*MEZZ_LOAN_FEE+Financing!BP51*REFI_LOAN_FEE)</f>
        <v>0</v>
      </c>
      <c r="BQ58" s="154">
        <f>-BQ54*REFI_LOAN_FEE-(Financing!BQ25*ACQ_LOAN_FEE+Financing!BQ38*MEZZ_LOAN_FEE+Financing!BQ51*REFI_LOAN_FEE)</f>
        <v>0</v>
      </c>
      <c r="BR58" s="154">
        <f>-BR54*REFI_LOAN_FEE-(Financing!BR25*ACQ_LOAN_FEE+Financing!BR38*MEZZ_LOAN_FEE+Financing!BR51*REFI_LOAN_FEE)</f>
        <v>0</v>
      </c>
      <c r="BS58" s="154">
        <f>-BS54*REFI_LOAN_FEE-(Financing!BS25*ACQ_LOAN_FEE+Financing!BS38*MEZZ_LOAN_FEE+Financing!BS51*REFI_LOAN_FEE)</f>
        <v>0</v>
      </c>
      <c r="BT58" s="154">
        <f>-BT54*REFI_LOAN_FEE-(Financing!BT25*ACQ_LOAN_FEE+Financing!BT38*MEZZ_LOAN_FEE+Financing!BT51*REFI_LOAN_FEE)</f>
        <v>0</v>
      </c>
      <c r="BU58" s="154">
        <f>-BU54*REFI_LOAN_FEE-(Financing!BU25*ACQ_LOAN_FEE+Financing!BU38*MEZZ_LOAN_FEE+Financing!BU51*REFI_LOAN_FEE)</f>
        <v>0</v>
      </c>
      <c r="BV58" s="154">
        <f>-BV54*REFI_LOAN_FEE-(Financing!BV25*ACQ_LOAN_FEE+Financing!BV38*MEZZ_LOAN_FEE+Financing!BV51*REFI_LOAN_FEE)</f>
        <v>0</v>
      </c>
      <c r="BW58" s="154">
        <f>-BW54*REFI_LOAN_FEE-(Financing!BW25*ACQ_LOAN_FEE+Financing!BW38*MEZZ_LOAN_FEE+Financing!BW51*REFI_LOAN_FEE)</f>
        <v>0</v>
      </c>
      <c r="BX58" s="154">
        <f>-BX54*REFI_LOAN_FEE-(Financing!BX25*ACQ_LOAN_FEE+Financing!BX38*MEZZ_LOAN_FEE+Financing!BX51*REFI_LOAN_FEE)</f>
        <v>0</v>
      </c>
      <c r="BY58" s="154">
        <f>-BY54*REFI_LOAN_FEE-(Financing!BY25*ACQ_LOAN_FEE+Financing!BY38*MEZZ_LOAN_FEE+Financing!BY51*REFI_LOAN_FEE)</f>
        <v>0</v>
      </c>
      <c r="BZ58" s="154">
        <f>-BZ54*REFI_LOAN_FEE-(Financing!BZ25*ACQ_LOAN_FEE+Financing!BZ38*MEZZ_LOAN_FEE+Financing!BZ51*REFI_LOAN_FEE)</f>
        <v>0</v>
      </c>
      <c r="CA58" s="154">
        <f>-CA54*REFI_LOAN_FEE-(Financing!CA25*ACQ_LOAN_FEE+Financing!CA38*MEZZ_LOAN_FEE+Financing!CA51*REFI_LOAN_FEE)</f>
        <v>0</v>
      </c>
      <c r="CB58" s="154">
        <f>-CB54*REFI_LOAN_FEE-(Financing!CB25*ACQ_LOAN_FEE+Financing!CB38*MEZZ_LOAN_FEE+Financing!CB51*REFI_LOAN_FEE)</f>
        <v>0</v>
      </c>
      <c r="CC58" s="154">
        <f>-CC54*REFI_LOAN_FEE-(Financing!CC25*ACQ_LOAN_FEE+Financing!CC38*MEZZ_LOAN_FEE+Financing!CC51*REFI_LOAN_FEE)</f>
        <v>0</v>
      </c>
      <c r="CD58" s="154">
        <f>-CD54*REFI_LOAN_FEE-(Financing!CD25*ACQ_LOAN_FEE+Financing!CD38*MEZZ_LOAN_FEE+Financing!CD51*REFI_LOAN_FEE)</f>
        <v>0</v>
      </c>
      <c r="CE58" s="154">
        <f>-CE54*REFI_LOAN_FEE-(Financing!CE25*ACQ_LOAN_FEE+Financing!CE38*MEZZ_LOAN_FEE+Financing!CE51*REFI_LOAN_FEE)</f>
        <v>0</v>
      </c>
      <c r="CF58" s="154">
        <f>-CF54*REFI_LOAN_FEE-(Financing!CF25*ACQ_LOAN_FEE+Financing!CF38*MEZZ_LOAN_FEE+Financing!CF51*REFI_LOAN_FEE)</f>
        <v>0</v>
      </c>
      <c r="CG58" s="154">
        <f>-CG54*REFI_LOAN_FEE-(Financing!CG25*ACQ_LOAN_FEE+Financing!CG38*MEZZ_LOAN_FEE+Financing!CG51*REFI_LOAN_FEE)</f>
        <v>0</v>
      </c>
      <c r="CH58" s="154">
        <f>-CH54*REFI_LOAN_FEE-(Financing!CH25*ACQ_LOAN_FEE+Financing!CH38*MEZZ_LOAN_FEE+Financing!CH51*REFI_LOAN_FEE)</f>
        <v>0</v>
      </c>
      <c r="CI58" s="154">
        <f>-CI54*REFI_LOAN_FEE-(Financing!CI25*ACQ_LOAN_FEE+Financing!CI38*MEZZ_LOAN_FEE+Financing!CI51*REFI_LOAN_FEE)</f>
        <v>0</v>
      </c>
      <c r="CJ58" s="154">
        <f>-CJ54*REFI_LOAN_FEE-(Financing!CJ25*ACQ_LOAN_FEE+Financing!CJ38*MEZZ_LOAN_FEE+Financing!CJ51*REFI_LOAN_FEE)</f>
        <v>0</v>
      </c>
      <c r="CK58" s="154">
        <f>-CK54*REFI_LOAN_FEE-(Financing!CK25*ACQ_LOAN_FEE+Financing!CK38*MEZZ_LOAN_FEE+Financing!CK51*REFI_LOAN_FEE)</f>
        <v>0</v>
      </c>
      <c r="CL58" s="154">
        <f>-CL54*REFI_LOAN_FEE-(Financing!CL25*ACQ_LOAN_FEE+Financing!CL38*MEZZ_LOAN_FEE+Financing!CL51*REFI_LOAN_FEE)</f>
        <v>0</v>
      </c>
      <c r="CM58" s="154">
        <f>-CM54*REFI_LOAN_FEE-(Financing!CM25*ACQ_LOAN_FEE+Financing!CM38*MEZZ_LOAN_FEE+Financing!CM51*REFI_LOAN_FEE)</f>
        <v>0</v>
      </c>
      <c r="CN58" s="154">
        <f>-CN54*REFI_LOAN_FEE-(Financing!CN25*ACQ_LOAN_FEE+Financing!CN38*MEZZ_LOAN_FEE+Financing!CN51*REFI_LOAN_FEE)</f>
        <v>0</v>
      </c>
      <c r="CO58" s="154">
        <f>-CO54*REFI_LOAN_FEE-(Financing!CO25*ACQ_LOAN_FEE+Financing!CO38*MEZZ_LOAN_FEE+Financing!CO51*REFI_LOAN_FEE)</f>
        <v>0</v>
      </c>
      <c r="CP58" s="154">
        <f>-CP54*REFI_LOAN_FEE-(Financing!CP25*ACQ_LOAN_FEE+Financing!CP38*MEZZ_LOAN_FEE+Financing!CP51*REFI_LOAN_FEE)</f>
        <v>0</v>
      </c>
      <c r="CQ58" s="154">
        <f>-CQ54*REFI_LOAN_FEE-(Financing!CQ25*ACQ_LOAN_FEE+Financing!CQ38*MEZZ_LOAN_FEE+Financing!CQ51*REFI_LOAN_FEE)</f>
        <v>0</v>
      </c>
      <c r="CR58" s="154">
        <f>-CR54*REFI_LOAN_FEE-(Financing!CR25*ACQ_LOAN_FEE+Financing!CR38*MEZZ_LOAN_FEE+Financing!CR51*REFI_LOAN_FEE)</f>
        <v>0</v>
      </c>
      <c r="CS58" s="154">
        <f>-CS54*REFI_LOAN_FEE-(Financing!CS25*ACQ_LOAN_FEE+Financing!CS38*MEZZ_LOAN_FEE+Financing!CS51*REFI_LOAN_FEE)</f>
        <v>0</v>
      </c>
      <c r="CT58" s="154">
        <f>-CT54*REFI_LOAN_FEE-(Financing!CT25*ACQ_LOAN_FEE+Financing!CT38*MEZZ_LOAN_FEE+Financing!CT51*REFI_LOAN_FEE)</f>
        <v>0</v>
      </c>
      <c r="CU58" s="154">
        <f>-CU54*REFI_LOAN_FEE-(Financing!CU25*ACQ_LOAN_FEE+Financing!CU38*MEZZ_LOAN_FEE+Financing!CU51*REFI_LOAN_FEE)</f>
        <v>0</v>
      </c>
      <c r="CV58" s="154">
        <f>-CV54*REFI_LOAN_FEE-(Financing!CV25*ACQ_LOAN_FEE+Financing!CV38*MEZZ_LOAN_FEE+Financing!CV51*REFI_LOAN_FEE)</f>
        <v>0</v>
      </c>
      <c r="CW58" s="154">
        <f>-CW54*REFI_LOAN_FEE-(Financing!CW25*ACQ_LOAN_FEE+Financing!CW38*MEZZ_LOAN_FEE+Financing!CW51*REFI_LOAN_FEE)</f>
        <v>0</v>
      </c>
      <c r="CX58" s="154">
        <f>-CX54*REFI_LOAN_FEE-(Financing!CX25*ACQ_LOAN_FEE+Financing!CX38*MEZZ_LOAN_FEE+Financing!CX51*REFI_LOAN_FEE)</f>
        <v>0</v>
      </c>
      <c r="CY58" s="154">
        <f>-CY54*REFI_LOAN_FEE-(Financing!CY25*ACQ_LOAN_FEE+Financing!CY38*MEZZ_LOAN_FEE+Financing!CY51*REFI_LOAN_FEE)</f>
        <v>0</v>
      </c>
      <c r="CZ58" s="154">
        <f>-CZ54*REFI_LOAN_FEE-(Financing!CZ25*ACQ_LOAN_FEE+Financing!CZ38*MEZZ_LOAN_FEE+Financing!CZ51*REFI_LOAN_FEE)</f>
        <v>0</v>
      </c>
      <c r="DA58" s="154">
        <f>-DA54*REFI_LOAN_FEE-(Financing!DA25*ACQ_LOAN_FEE+Financing!DA38*MEZZ_LOAN_FEE+Financing!DA51*REFI_LOAN_FEE)</f>
        <v>0</v>
      </c>
      <c r="DB58" s="154">
        <f>-DB54*REFI_LOAN_FEE-(Financing!DB25*ACQ_LOAN_FEE+Financing!DB38*MEZZ_LOAN_FEE+Financing!DB51*REFI_LOAN_FEE)</f>
        <v>0</v>
      </c>
      <c r="DC58" s="154">
        <f>-DC54*REFI_LOAN_FEE-(Financing!DC25*ACQ_LOAN_FEE+Financing!DC38*MEZZ_LOAN_FEE+Financing!DC51*REFI_LOAN_FEE)</f>
        <v>0</v>
      </c>
      <c r="DD58" s="154">
        <f>-DD54*REFI_LOAN_FEE-(Financing!DD25*ACQ_LOAN_FEE+Financing!DD38*MEZZ_LOAN_FEE+Financing!DD51*REFI_LOAN_FEE)</f>
        <v>0</v>
      </c>
      <c r="DE58" s="154">
        <f>-DE54*REFI_LOAN_FEE-(Financing!DE25*ACQ_LOAN_FEE+Financing!DE38*MEZZ_LOAN_FEE+Financing!DE51*REFI_LOAN_FEE)</f>
        <v>0</v>
      </c>
      <c r="DF58" s="154">
        <f>-DF54*REFI_LOAN_FEE-(Financing!DF25*ACQ_LOAN_FEE+Financing!DF38*MEZZ_LOAN_FEE+Financing!DF51*REFI_LOAN_FEE)</f>
        <v>0</v>
      </c>
      <c r="DG58" s="154">
        <f>-DG54*REFI_LOAN_FEE-(Financing!DG25*ACQ_LOAN_FEE+Financing!DG38*MEZZ_LOAN_FEE+Financing!DG51*REFI_LOAN_FEE)</f>
        <v>0</v>
      </c>
      <c r="DH58" s="154">
        <f>-DH54*REFI_LOAN_FEE-(Financing!DH25*ACQ_LOAN_FEE+Financing!DH38*MEZZ_LOAN_FEE+Financing!DH51*REFI_LOAN_FEE)</f>
        <v>0</v>
      </c>
      <c r="DI58" s="154">
        <f>-DI54*REFI_LOAN_FEE-(Financing!DI25*ACQ_LOAN_FEE+Financing!DI38*MEZZ_LOAN_FEE+Financing!DI51*REFI_LOAN_FEE)</f>
        <v>0</v>
      </c>
      <c r="DJ58" s="154">
        <f>-DJ54*REFI_LOAN_FEE-(Financing!DJ25*ACQ_LOAN_FEE+Financing!DJ38*MEZZ_LOAN_FEE+Financing!DJ51*REFI_LOAN_FEE)</f>
        <v>0</v>
      </c>
      <c r="DK58" s="154">
        <f>-DK54*REFI_LOAN_FEE-(Financing!DK25*ACQ_LOAN_FEE+Financing!DK38*MEZZ_LOAN_FEE+Financing!DK51*REFI_LOAN_FEE)</f>
        <v>0</v>
      </c>
      <c r="DL58" s="154">
        <f>-DL54*REFI_LOAN_FEE-(Financing!DL25*ACQ_LOAN_FEE+Financing!DL38*MEZZ_LOAN_FEE+Financing!DL51*REFI_LOAN_FEE)</f>
        <v>0</v>
      </c>
      <c r="DM58" s="154">
        <f>-DM54*REFI_LOAN_FEE-(Financing!DM25*ACQ_LOAN_FEE+Financing!DM38*MEZZ_LOAN_FEE+Financing!DM51*REFI_LOAN_FEE)</f>
        <v>0</v>
      </c>
      <c r="DN58" s="154">
        <f>-DN54*REFI_LOAN_FEE-(Financing!DN25*ACQ_LOAN_FEE+Financing!DN38*MEZZ_LOAN_FEE+Financing!DN51*REFI_LOAN_FEE)</f>
        <v>0</v>
      </c>
      <c r="DO58" s="154">
        <f>-DO54*REFI_LOAN_FEE-(Financing!DO25*ACQ_LOAN_FEE+Financing!DO38*MEZZ_LOAN_FEE+Financing!DO51*REFI_LOAN_FEE)</f>
        <v>0</v>
      </c>
      <c r="DP58" s="154">
        <f>-DP54*REFI_LOAN_FEE-(Financing!DP25*ACQ_LOAN_FEE+Financing!DP38*MEZZ_LOAN_FEE+Financing!DP51*REFI_LOAN_FEE)</f>
        <v>0</v>
      </c>
      <c r="DQ58" s="154">
        <f>-DQ54*REFI_LOAN_FEE-(Financing!DQ25*ACQ_LOAN_FEE+Financing!DQ38*MEZZ_LOAN_FEE+Financing!DQ51*REFI_LOAN_FEE)</f>
        <v>0</v>
      </c>
      <c r="DR58" s="154">
        <f>-DR54*REFI_LOAN_FEE-(Financing!DR25*ACQ_LOAN_FEE+Financing!DR38*MEZZ_LOAN_FEE+Financing!DR51*REFI_LOAN_FEE)</f>
        <v>0</v>
      </c>
      <c r="DS58" s="154">
        <f>-DS54*REFI_LOAN_FEE-(Financing!DS25*ACQ_LOAN_FEE+Financing!DS38*MEZZ_LOAN_FEE+Financing!DS51*REFI_LOAN_FEE)</f>
        <v>0</v>
      </c>
      <c r="DT58" s="154">
        <f>-DT54*REFI_LOAN_FEE-(Financing!DT25*ACQ_LOAN_FEE+Financing!DT38*MEZZ_LOAN_FEE+Financing!DT51*REFI_LOAN_FEE)</f>
        <v>0</v>
      </c>
      <c r="DU58" s="154">
        <f>-DU54*REFI_LOAN_FEE-(Financing!DU25*ACQ_LOAN_FEE+Financing!DU38*MEZZ_LOAN_FEE+Financing!DU51*REFI_LOAN_FEE)</f>
        <v>0</v>
      </c>
      <c r="DV58" s="154">
        <f>-DV54*REFI_LOAN_FEE-(Financing!DV25*ACQ_LOAN_FEE+Financing!DV38*MEZZ_LOAN_FEE+Financing!DV51*REFI_LOAN_FEE)</f>
        <v>0</v>
      </c>
      <c r="DW58" s="154">
        <f>-DW54*REFI_LOAN_FEE-(Financing!DW25*ACQ_LOAN_FEE+Financing!DW38*MEZZ_LOAN_FEE+Financing!DW51*REFI_LOAN_FEE)</f>
        <v>0</v>
      </c>
      <c r="DX58" s="154">
        <f>-DX54*REFI_LOAN_FEE-(Financing!DX25*ACQ_LOAN_FEE+Financing!DX38*MEZZ_LOAN_FEE+Financing!DX51*REFI_LOAN_FEE)</f>
        <v>0</v>
      </c>
      <c r="DY58" s="154">
        <f>-DY54*REFI_LOAN_FEE-(Financing!DY25*ACQ_LOAN_FEE+Financing!DY38*MEZZ_LOAN_FEE+Financing!DY51*REFI_LOAN_FEE)</f>
        <v>0</v>
      </c>
      <c r="DZ58" s="154">
        <f>-DZ54*REFI_LOAN_FEE-(Financing!DZ25*ACQ_LOAN_FEE+Financing!DZ38*MEZZ_LOAN_FEE+Financing!DZ51*REFI_LOAN_FEE)</f>
        <v>0</v>
      </c>
      <c r="EA58" s="154">
        <f>-EA54*REFI_LOAN_FEE-(Financing!EA25*ACQ_LOAN_FEE+Financing!EA38*MEZZ_LOAN_FEE+Financing!EA51*REFI_LOAN_FEE)</f>
        <v>0</v>
      </c>
      <c r="EB58" s="154">
        <f>-EB54*REFI_LOAN_FEE-(Financing!EB25*ACQ_LOAN_FEE+Financing!EB38*MEZZ_LOAN_FEE+Financing!EB51*REFI_LOAN_FEE)</f>
        <v>0</v>
      </c>
      <c r="EC58" s="154">
        <f>-EC54*REFI_LOAN_FEE-(Financing!EC25*ACQ_LOAN_FEE+Financing!EC38*MEZZ_LOAN_FEE+Financing!EC51*REFI_LOAN_FEE)</f>
        <v>0</v>
      </c>
      <c r="ED58" s="154">
        <f>-ED54*REFI_LOAN_FEE-(Financing!ED25*ACQ_LOAN_FEE+Financing!ED38*MEZZ_LOAN_FEE+Financing!ED51*REFI_LOAN_FEE)</f>
        <v>0</v>
      </c>
      <c r="EE58" s="157">
        <f>-EE54*REFI_LOAN_FEE-(Financing!EE25*ACQ_LOAN_FEE+Financing!EE38*MEZZ_LOAN_FEE+Financing!EE51*REFI_LOAN_FEE)</f>
        <v>0</v>
      </c>
    </row>
    <row r="59" spans="1:135" x14ac:dyDescent="0.25">
      <c r="A59" s="154">
        <f t="shared" ca="1" si="188"/>
        <v>-83328.333836149177</v>
      </c>
      <c r="B59" s="29" t="s">
        <v>211</v>
      </c>
      <c r="C59" s="154"/>
      <c r="D59" s="154">
        <f>SUMIF(Financing!$A:$A,"PRP",Financing!D:D)</f>
        <v>0</v>
      </c>
      <c r="E59" s="154">
        <f>SUMIF(Financing!$A:$A,"PRP",Financing!E:E)</f>
        <v>0</v>
      </c>
      <c r="F59" s="154">
        <f>SUMIF(Financing!$A:$A,"PRP",Financing!F:F)</f>
        <v>0</v>
      </c>
      <c r="G59" s="154">
        <f>SUMIF(Financing!$A:$A,"PRP",Financing!G:G)</f>
        <v>0</v>
      </c>
      <c r="H59" s="154">
        <f>SUMIF(Financing!$A:$A,"PRP",Financing!H:H)</f>
        <v>0</v>
      </c>
      <c r="I59" s="154">
        <f>SUMIF(Financing!$A:$A,"PRP",Financing!I:I)</f>
        <v>0</v>
      </c>
      <c r="J59" s="154">
        <f>SUMIF(Financing!$A:$A,"PRP",Financing!J:J)</f>
        <v>0</v>
      </c>
      <c r="K59" s="154">
        <f>SUMIF(Financing!$A:$A,"PRP",Financing!K:K)</f>
        <v>0</v>
      </c>
      <c r="L59" s="154">
        <f>SUMIF(Financing!$A:$A,"PRP",Financing!L:L)</f>
        <v>0</v>
      </c>
      <c r="M59" s="154">
        <f>SUMIF(Financing!$A:$A,"PRP",Financing!M:M)</f>
        <v>0</v>
      </c>
      <c r="N59" s="154">
        <f>SUMIF(Financing!$A:$A,"PRP",Financing!N:N)</f>
        <v>0</v>
      </c>
      <c r="O59" s="154">
        <f>SUMIF(Financing!$A:$A,"PRP",Financing!O:O)</f>
        <v>0</v>
      </c>
      <c r="P59" s="154">
        <f>SUMIF(Financing!$A:$A,"PRP",Financing!P:P)</f>
        <v>0</v>
      </c>
      <c r="Q59" s="154">
        <f>SUMIF(Financing!$A:$A,"PRP",Financing!Q:Q)</f>
        <v>0</v>
      </c>
      <c r="R59" s="154">
        <f>SUMIF(Financing!$A:$A,"PRP",Financing!R:R)</f>
        <v>0</v>
      </c>
      <c r="S59" s="154">
        <f>SUMIF(Financing!$A:$A,"PRP",Financing!S:S)</f>
        <v>0</v>
      </c>
      <c r="T59" s="154">
        <f>SUMIF(Financing!$A:$A,"PRP",Financing!T:T)</f>
        <v>0</v>
      </c>
      <c r="U59" s="154">
        <f>SUMIF(Financing!$A:$A,"PRP",Financing!U:U)</f>
        <v>0</v>
      </c>
      <c r="V59" s="154">
        <f>SUMIF(Financing!$A:$A,"PRP",Financing!V:V)</f>
        <v>0</v>
      </c>
      <c r="W59" s="154">
        <f>SUMIF(Financing!$A:$A,"PRP",Financing!W:W)</f>
        <v>0</v>
      </c>
      <c r="X59" s="154">
        <f>SUMIF(Financing!$A:$A,"PRP",Financing!X:X)</f>
        <v>0</v>
      </c>
      <c r="Y59" s="154">
        <f>SUMIF(Financing!$A:$A,"PRP",Financing!Y:Y)</f>
        <v>0</v>
      </c>
      <c r="Z59" s="154">
        <f>SUMIF(Financing!$A:$A,"PRP",Financing!Z:Z)</f>
        <v>0</v>
      </c>
      <c r="AA59" s="154">
        <f>SUMIF(Financing!$A:$A,"PRP",Financing!AA:AA)</f>
        <v>0</v>
      </c>
      <c r="AB59" s="154">
        <f>SUMIF(Financing!$A:$A,"PRP",Financing!AB:AB)</f>
        <v>0</v>
      </c>
      <c r="AC59" s="154">
        <f>SUMIF(Financing!$A:$A,"PRP",Financing!AC:AC)</f>
        <v>0</v>
      </c>
      <c r="AD59" s="154">
        <f>SUMIF(Financing!$A:$A,"PRP",Financing!AD:AD)</f>
        <v>0</v>
      </c>
      <c r="AE59" s="154">
        <f>SUMIF(Financing!$A:$A,"PRP",Financing!AE:AE)</f>
        <v>0</v>
      </c>
      <c r="AF59" s="154">
        <f>SUMIF(Financing!$A:$A,"PRP",Financing!AF:AF)</f>
        <v>0</v>
      </c>
      <c r="AG59" s="154">
        <f>SUMIF(Financing!$A:$A,"PRP",Financing!AG:AG)</f>
        <v>0</v>
      </c>
      <c r="AH59" s="154">
        <f>SUMIF(Financing!$A:$A,"PRP",Financing!AH:AH)</f>
        <v>0</v>
      </c>
      <c r="AI59" s="154">
        <f>SUMIF(Financing!$A:$A,"PRP",Financing!AI:AI)</f>
        <v>0</v>
      </c>
      <c r="AJ59" s="154">
        <f>SUMIF(Financing!$A:$A,"PRP",Financing!AJ:AJ)</f>
        <v>0</v>
      </c>
      <c r="AK59" s="154">
        <f>SUMIF(Financing!$A:$A,"PRP",Financing!AK:AK)</f>
        <v>0</v>
      </c>
      <c r="AL59" s="154">
        <f>SUMIF(Financing!$A:$A,"PRP",Financing!AL:AL)</f>
        <v>0</v>
      </c>
      <c r="AM59" s="154">
        <f>SUMIF(Financing!$A:$A,"PRP",Financing!AM:AM)</f>
        <v>0</v>
      </c>
      <c r="AN59" s="154">
        <f>SUMIF(Financing!$A:$A,"PRP",Financing!AN:AN)</f>
        <v>0</v>
      </c>
      <c r="AO59" s="154">
        <f>SUMIF(Financing!$A:$A,"PRP",Financing!AO:AO)</f>
        <v>0</v>
      </c>
      <c r="AP59" s="154">
        <f>SUMIF(Financing!$A:$A,"PRP",Financing!AP:AP)</f>
        <v>0</v>
      </c>
      <c r="AQ59" s="154">
        <f>SUMIF(Financing!$A:$A,"PRP",Financing!AQ:AQ)</f>
        <v>0</v>
      </c>
      <c r="AR59" s="154">
        <f>SUMIF(Financing!$A:$A,"PRP",Financing!AR:AR)</f>
        <v>0</v>
      </c>
      <c r="AS59" s="154">
        <f>SUMIF(Financing!$A:$A,"PRP",Financing!AS:AS)</f>
        <v>0</v>
      </c>
      <c r="AT59" s="154">
        <f>SUMIF(Financing!$A:$A,"PRP",Financing!AT:AT)</f>
        <v>0</v>
      </c>
      <c r="AU59" s="154">
        <f>SUMIF(Financing!$A:$A,"PRP",Financing!AU:AU)</f>
        <v>0</v>
      </c>
      <c r="AV59" s="154">
        <f>SUMIF(Financing!$A:$A,"PRP",Financing!AV:AV)</f>
        <v>0</v>
      </c>
      <c r="AW59" s="154">
        <f>SUMIF(Financing!$A:$A,"PRP",Financing!AW:AW)</f>
        <v>0</v>
      </c>
      <c r="AX59" s="154">
        <f>SUMIF(Financing!$A:$A,"PRP",Financing!AX:AX)</f>
        <v>0</v>
      </c>
      <c r="AY59" s="154">
        <f>SUMIF(Financing!$A:$A,"PRP",Financing!AY:AY)</f>
        <v>0</v>
      </c>
      <c r="AZ59" s="154">
        <f>SUMIF(Financing!$A:$A,"PRP",Financing!AZ:AZ)</f>
        <v>0</v>
      </c>
      <c r="BA59" s="154">
        <f>SUMIF(Financing!$A:$A,"PRP",Financing!BA:BA)</f>
        <v>0</v>
      </c>
      <c r="BB59" s="154">
        <f>SUMIF(Financing!$A:$A,"PRP",Financing!BB:BB)</f>
        <v>0</v>
      </c>
      <c r="BC59" s="154">
        <f>SUMIF(Financing!$A:$A,"PRP",Financing!BC:BC)</f>
        <v>0</v>
      </c>
      <c r="BD59" s="154">
        <f>SUMIF(Financing!$A:$A,"PRP",Financing!BD:BD)</f>
        <v>0</v>
      </c>
      <c r="BE59" s="154">
        <f>SUMIF(Financing!$A:$A,"PRP",Financing!BE:BE)</f>
        <v>0</v>
      </c>
      <c r="BF59" s="154">
        <f>SUMIF(Financing!$A:$A,"PRP",Financing!BF:BF)</f>
        <v>0</v>
      </c>
      <c r="BG59" s="154">
        <f>SUMIF(Financing!$A:$A,"PRP",Financing!BG:BG)</f>
        <v>0</v>
      </c>
      <c r="BH59" s="154">
        <f>SUMIF(Financing!$A:$A,"PRP",Financing!BH:BH)</f>
        <v>0</v>
      </c>
      <c r="BI59" s="154">
        <f>SUMIF(Financing!$A:$A,"PRP",Financing!BI:BI)</f>
        <v>0</v>
      </c>
      <c r="BJ59" s="154">
        <f>SUMIF(Financing!$A:$A,"PRP",Financing!BJ:BJ)</f>
        <v>0</v>
      </c>
      <c r="BK59" s="154">
        <f>SUMIF(Financing!$A:$A,"PRP",Financing!BK:BK)</f>
        <v>0</v>
      </c>
      <c r="BL59" s="154">
        <f>SUMIF(Financing!$A:$A,"PRP",Financing!BL:BL)</f>
        <v>0</v>
      </c>
      <c r="BM59" s="154">
        <f>SUMIF(Financing!$A:$A,"PRP",Financing!BM:BM)</f>
        <v>0</v>
      </c>
      <c r="BN59" s="154">
        <f>SUMIF(Financing!$A:$A,"PRP",Financing!BN:BN)</f>
        <v>0</v>
      </c>
      <c r="BO59" s="154">
        <f>SUMIF(Financing!$A:$A,"PRP",Financing!BO:BO)</f>
        <v>0</v>
      </c>
      <c r="BP59" s="154">
        <f>SUMIF(Financing!$A:$A,"PRP",Financing!BP:BP)</f>
        <v>0</v>
      </c>
      <c r="BQ59" s="154">
        <f>SUMIF(Financing!$A:$A,"PRP",Financing!BQ:BQ)</f>
        <v>0</v>
      </c>
      <c r="BR59" s="154">
        <f>SUMIF(Financing!$A:$A,"PRP",Financing!BR:BR)</f>
        <v>0</v>
      </c>
      <c r="BS59" s="154">
        <f>SUMIF(Financing!$A:$A,"PRP",Financing!BS:BS)</f>
        <v>0</v>
      </c>
      <c r="BT59" s="154">
        <f>SUMIF(Financing!$A:$A,"PRP",Financing!BT:BT)</f>
        <v>0</v>
      </c>
      <c r="BU59" s="154">
        <f>SUMIF(Financing!$A:$A,"PRP",Financing!BU:BU)</f>
        <v>0</v>
      </c>
      <c r="BV59" s="154">
        <f>SUMIF(Financing!$A:$A,"PRP",Financing!BV:BV)</f>
        <v>0</v>
      </c>
      <c r="BW59" s="154">
        <f>SUMIF(Financing!$A:$A,"PRP",Financing!BW:BW)</f>
        <v>0</v>
      </c>
      <c r="BX59" s="154">
        <f>SUMIF(Financing!$A:$A,"PRP",Financing!BX:BX)</f>
        <v>0</v>
      </c>
      <c r="BY59" s="154">
        <f>SUMIF(Financing!$A:$A,"PRP",Financing!BY:BY)</f>
        <v>0</v>
      </c>
      <c r="BZ59" s="154">
        <f>SUMIF(Financing!$A:$A,"PRP",Financing!BZ:BZ)</f>
        <v>0</v>
      </c>
      <c r="CA59" s="154">
        <f>SUMIF(Financing!$A:$A,"PRP",Financing!CA:CA)</f>
        <v>0</v>
      </c>
      <c r="CB59" s="154">
        <f>SUMIF(Financing!$A:$A,"PRP",Financing!CB:CB)</f>
        <v>0</v>
      </c>
      <c r="CC59" s="154">
        <f>SUMIF(Financing!$A:$A,"PRP",Financing!CC:CC)</f>
        <v>0</v>
      </c>
      <c r="CD59" s="154">
        <f>SUMIF(Financing!$A:$A,"PRP",Financing!CD:CD)</f>
        <v>0</v>
      </c>
      <c r="CE59" s="154">
        <f>SUMIF(Financing!$A:$A,"PRP",Financing!CE:CE)</f>
        <v>0</v>
      </c>
      <c r="CF59" s="154">
        <f>SUMIF(Financing!$A:$A,"PRP",Financing!CF:CF)</f>
        <v>0</v>
      </c>
      <c r="CG59" s="154">
        <f>SUMIF(Financing!$A:$A,"PRP",Financing!CG:CG)</f>
        <v>0</v>
      </c>
      <c r="CH59" s="154">
        <f>SUMIF(Financing!$A:$A,"PRP",Financing!CH:CH)</f>
        <v>0</v>
      </c>
      <c r="CI59" s="154">
        <f>SUMIF(Financing!$A:$A,"PRP",Financing!CI:CI)</f>
        <v>0</v>
      </c>
      <c r="CJ59" s="154">
        <f>SUMIF(Financing!$A:$A,"PRP",Financing!CJ:CJ)</f>
        <v>0</v>
      </c>
      <c r="CK59" s="154">
        <f>SUMIF(Financing!$A:$A,"PRP",Financing!CK:CK)</f>
        <v>0</v>
      </c>
      <c r="CL59" s="154">
        <f>SUMIF(Financing!$A:$A,"PRP",Financing!CL:CL)</f>
        <v>0</v>
      </c>
      <c r="CM59" s="154">
        <f>SUMIF(Financing!$A:$A,"PRP",Financing!CM:CM)</f>
        <v>0</v>
      </c>
      <c r="CN59" s="154">
        <f>SUMIF(Financing!$A:$A,"PRP",Financing!CN:CN)</f>
        <v>0</v>
      </c>
      <c r="CO59" s="154">
        <f>SUMIF(Financing!$A:$A,"PRP",Financing!CO:CO)</f>
        <v>0</v>
      </c>
      <c r="CP59" s="154">
        <f>SUMIF(Financing!$A:$A,"PRP",Financing!CP:CP)</f>
        <v>0</v>
      </c>
      <c r="CQ59" s="154">
        <f>SUMIF(Financing!$A:$A,"PRP",Financing!CQ:CQ)</f>
        <v>0</v>
      </c>
      <c r="CR59" s="154">
        <f>SUMIF(Financing!$A:$A,"PRP",Financing!CR:CR)</f>
        <v>0</v>
      </c>
      <c r="CS59" s="154">
        <f>SUMIF(Financing!$A:$A,"PRP",Financing!CS:CS)</f>
        <v>0</v>
      </c>
      <c r="CT59" s="154">
        <f>SUMIF(Financing!$A:$A,"PRP",Financing!CT:CT)</f>
        <v>0</v>
      </c>
      <c r="CU59" s="154">
        <f>SUMIF(Financing!$A:$A,"PRP",Financing!CU:CU)</f>
        <v>0</v>
      </c>
      <c r="CV59" s="154">
        <f>SUMIF(Financing!$A:$A,"PRP",Financing!CV:CV)</f>
        <v>0</v>
      </c>
      <c r="CW59" s="154">
        <f>SUMIF(Financing!$A:$A,"PRP",Financing!CW:CW)</f>
        <v>0</v>
      </c>
      <c r="CX59" s="154">
        <f>SUMIF(Financing!$A:$A,"PRP",Financing!CX:CX)</f>
        <v>0</v>
      </c>
      <c r="CY59" s="154">
        <f>SUMIF(Financing!$A:$A,"PRP",Financing!CY:CY)</f>
        <v>0</v>
      </c>
      <c r="CZ59" s="154">
        <f>SUMIF(Financing!$A:$A,"PRP",Financing!CZ:CZ)</f>
        <v>0</v>
      </c>
      <c r="DA59" s="154">
        <f>SUMIF(Financing!$A:$A,"PRP",Financing!DA:DA)</f>
        <v>0</v>
      </c>
      <c r="DB59" s="154">
        <f>SUMIF(Financing!$A:$A,"PRP",Financing!DB:DB)</f>
        <v>0</v>
      </c>
      <c r="DC59" s="154">
        <f>SUMIF(Financing!$A:$A,"PRP",Financing!DC:DC)</f>
        <v>0</v>
      </c>
      <c r="DD59" s="154">
        <f>SUMIF(Financing!$A:$A,"PRP",Financing!DD:DD)</f>
        <v>0</v>
      </c>
      <c r="DE59" s="154">
        <f>SUMIF(Financing!$A:$A,"PRP",Financing!DE:DE)</f>
        <v>0</v>
      </c>
      <c r="DF59" s="154">
        <f>SUMIF(Financing!$A:$A,"PRP",Financing!DF:DF)</f>
        <v>0</v>
      </c>
      <c r="DG59" s="154">
        <f>SUMIF(Financing!$A:$A,"PRP",Financing!DG:DG)</f>
        <v>0</v>
      </c>
      <c r="DH59" s="154">
        <f>SUMIF(Financing!$A:$A,"PRP",Financing!DH:DH)</f>
        <v>0</v>
      </c>
      <c r="DI59" s="154">
        <f>SUMIF(Financing!$A:$A,"PRP",Financing!DI:DI)</f>
        <v>0</v>
      </c>
      <c r="DJ59" s="154">
        <f>SUMIF(Financing!$A:$A,"PRP",Financing!DJ:DJ)</f>
        <v>0</v>
      </c>
      <c r="DK59" s="154">
        <f>SUMIF(Financing!$A:$A,"PRP",Financing!DK:DK)</f>
        <v>0</v>
      </c>
      <c r="DL59" s="154">
        <f>SUMIF(Financing!$A:$A,"PRP",Financing!DL:DL)</f>
        <v>0</v>
      </c>
      <c r="DM59" s="154">
        <f>SUMIF(Financing!$A:$A,"PRP",Financing!DM:DM)</f>
        <v>0</v>
      </c>
      <c r="DN59" s="154">
        <f>SUMIF(Financing!$A:$A,"PRP",Financing!DN:DN)</f>
        <v>0</v>
      </c>
      <c r="DO59" s="154">
        <f>SUMIF(Financing!$A:$A,"PRP",Financing!DO:DO)</f>
        <v>0</v>
      </c>
      <c r="DP59" s="154">
        <f>SUMIF(Financing!$A:$A,"PRP",Financing!DP:DP)</f>
        <v>0</v>
      </c>
      <c r="DQ59" s="154">
        <f>SUMIF(Financing!$A:$A,"PRP",Financing!DQ:DQ)</f>
        <v>0</v>
      </c>
      <c r="DR59" s="154">
        <f>SUMIF(Financing!$A:$A,"PRP",Financing!DR:DR)</f>
        <v>0</v>
      </c>
      <c r="DS59" s="154">
        <f ca="1">SUMIF(Financing!$A:$A,"PRP",Financing!DS:DS)</f>
        <v>-83328.333836149177</v>
      </c>
      <c r="DT59" s="154">
        <f>SUMIF(Financing!$A:$A,"PRP",Financing!DT:DT)</f>
        <v>0</v>
      </c>
      <c r="DU59" s="154">
        <f>SUMIF(Financing!$A:$A,"PRP",Financing!DU:DU)</f>
        <v>0</v>
      </c>
      <c r="DV59" s="154">
        <f>SUMIF(Financing!$A:$A,"PRP",Financing!DV:DV)</f>
        <v>0</v>
      </c>
      <c r="DW59" s="154">
        <f>SUMIF(Financing!$A:$A,"PRP",Financing!DW:DW)</f>
        <v>0</v>
      </c>
      <c r="DX59" s="154">
        <f>SUMIF(Financing!$A:$A,"PRP",Financing!DX:DX)</f>
        <v>0</v>
      </c>
      <c r="DY59" s="154">
        <f>SUMIF(Financing!$A:$A,"PRP",Financing!DY:DY)</f>
        <v>0</v>
      </c>
      <c r="DZ59" s="154">
        <f>SUMIF(Financing!$A:$A,"PRP",Financing!DZ:DZ)</f>
        <v>0</v>
      </c>
      <c r="EA59" s="154">
        <f>SUMIF(Financing!$A:$A,"PRP",Financing!EA:EA)</f>
        <v>0</v>
      </c>
      <c r="EB59" s="154">
        <f>SUMIF(Financing!$A:$A,"PRP",Financing!EB:EB)</f>
        <v>0</v>
      </c>
      <c r="EC59" s="154">
        <f>SUMIF(Financing!$A:$A,"PRP",Financing!EC:EC)</f>
        <v>0</v>
      </c>
      <c r="ED59" s="154">
        <f>SUMIF(Financing!$A:$A,"PRP",Financing!ED:ED)</f>
        <v>0</v>
      </c>
      <c r="EE59" s="157">
        <f>SUMIF(Financing!$A:$A,"PRP",Financing!EE:EE)</f>
        <v>0</v>
      </c>
    </row>
    <row r="60" spans="1:135" x14ac:dyDescent="0.25">
      <c r="B60" s="29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54"/>
      <c r="AZ60" s="154"/>
      <c r="BA60" s="154"/>
      <c r="BB60" s="154"/>
      <c r="BC60" s="154"/>
      <c r="BD60" s="154"/>
      <c r="BE60" s="154"/>
      <c r="BF60" s="154"/>
      <c r="BG60" s="154"/>
      <c r="BH60" s="154"/>
      <c r="BI60" s="154"/>
      <c r="BJ60" s="154"/>
      <c r="BK60" s="154"/>
      <c r="BL60" s="154"/>
      <c r="BM60" s="154"/>
      <c r="BN60" s="154"/>
      <c r="BO60" s="154"/>
      <c r="BP60" s="154"/>
      <c r="BQ60" s="154"/>
      <c r="BR60" s="154"/>
      <c r="BS60" s="154"/>
      <c r="BT60" s="154"/>
      <c r="BU60" s="154"/>
      <c r="BV60" s="154"/>
      <c r="BW60" s="154"/>
      <c r="BX60" s="154"/>
      <c r="BY60" s="154"/>
      <c r="BZ60" s="154"/>
      <c r="CA60" s="154"/>
      <c r="CB60" s="154"/>
      <c r="CC60" s="154"/>
      <c r="CD60" s="154"/>
      <c r="CE60" s="154"/>
      <c r="CF60" s="154"/>
      <c r="CG60" s="154"/>
      <c r="CH60" s="154"/>
      <c r="CI60" s="154"/>
      <c r="CJ60" s="154"/>
      <c r="CK60" s="154"/>
      <c r="CL60" s="154"/>
      <c r="CM60" s="154"/>
      <c r="CN60" s="154"/>
      <c r="CO60" s="154"/>
      <c r="CP60" s="154"/>
      <c r="CQ60" s="154"/>
      <c r="CR60" s="154"/>
      <c r="CS60" s="154"/>
      <c r="CT60" s="154"/>
      <c r="CU60" s="154"/>
      <c r="CV60" s="154"/>
      <c r="CW60" s="154"/>
      <c r="CX60" s="154"/>
      <c r="CY60" s="154"/>
      <c r="CZ60" s="154"/>
      <c r="DA60" s="154"/>
      <c r="DB60" s="154"/>
      <c r="DC60" s="154"/>
      <c r="DD60" s="154"/>
      <c r="DE60" s="154"/>
      <c r="DF60" s="154"/>
      <c r="DG60" s="154"/>
      <c r="DH60" s="154"/>
      <c r="DI60" s="154"/>
      <c r="DJ60" s="154"/>
      <c r="DK60" s="154"/>
      <c r="DL60" s="154"/>
      <c r="DM60" s="154"/>
      <c r="DN60" s="154"/>
      <c r="DO60" s="154"/>
      <c r="DP60" s="154"/>
      <c r="DQ60" s="154"/>
      <c r="DR60" s="154"/>
      <c r="DS60" s="154"/>
      <c r="DT60" s="154"/>
      <c r="DU60" s="154"/>
      <c r="DV60" s="154"/>
      <c r="DW60" s="154"/>
      <c r="DX60" s="154"/>
      <c r="DY60" s="154"/>
      <c r="DZ60" s="154"/>
      <c r="EA60" s="154"/>
      <c r="EB60" s="154"/>
      <c r="EC60" s="154"/>
      <c r="ED60" s="154"/>
      <c r="EE60" s="157"/>
    </row>
    <row r="61" spans="1:135" x14ac:dyDescent="0.25">
      <c r="B61" s="196" t="s">
        <v>20</v>
      </c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154"/>
      <c r="N61" s="154"/>
      <c r="O61" s="154"/>
      <c r="P61" s="154"/>
      <c r="Q61" s="154"/>
      <c r="R61" s="154"/>
      <c r="S61" s="154"/>
      <c r="T61" s="154"/>
      <c r="U61" s="154"/>
      <c r="V61" s="154"/>
      <c r="W61" s="154"/>
      <c r="X61" s="154"/>
      <c r="Y61" s="154"/>
      <c r="Z61" s="154"/>
      <c r="AA61" s="154"/>
      <c r="AB61" s="154"/>
      <c r="AC61" s="154"/>
      <c r="AD61" s="154"/>
      <c r="AE61" s="154"/>
      <c r="AF61" s="154"/>
      <c r="AG61" s="154"/>
      <c r="AH61" s="154"/>
      <c r="AI61" s="154"/>
      <c r="AJ61" s="154"/>
      <c r="AK61" s="154"/>
      <c r="AL61" s="154"/>
      <c r="AM61" s="154"/>
      <c r="AN61" s="154"/>
      <c r="AO61" s="154"/>
      <c r="AP61" s="154"/>
      <c r="AQ61" s="154"/>
      <c r="AR61" s="154"/>
      <c r="AS61" s="154"/>
      <c r="AT61" s="154"/>
      <c r="AU61" s="154"/>
      <c r="AV61" s="154"/>
      <c r="AW61" s="154"/>
      <c r="AX61" s="154"/>
      <c r="AY61" s="154"/>
      <c r="AZ61" s="154"/>
      <c r="BA61" s="154"/>
      <c r="BB61" s="154"/>
      <c r="BC61" s="154"/>
      <c r="BD61" s="154"/>
      <c r="BE61" s="154"/>
      <c r="BF61" s="154"/>
      <c r="BG61" s="154"/>
      <c r="BH61" s="154"/>
      <c r="BI61" s="154"/>
      <c r="BJ61" s="154"/>
      <c r="BK61" s="154"/>
      <c r="BL61" s="154"/>
      <c r="BM61" s="154"/>
      <c r="BN61" s="154"/>
      <c r="BO61" s="154"/>
      <c r="BP61" s="154"/>
      <c r="BQ61" s="154"/>
      <c r="BR61" s="154"/>
      <c r="BS61" s="154"/>
      <c r="BT61" s="154"/>
      <c r="BU61" s="154"/>
      <c r="BV61" s="154"/>
      <c r="BW61" s="154"/>
      <c r="BX61" s="154"/>
      <c r="BY61" s="154"/>
      <c r="BZ61" s="154"/>
      <c r="CA61" s="154"/>
      <c r="CB61" s="154"/>
      <c r="CC61" s="154"/>
      <c r="CD61" s="154"/>
      <c r="CE61" s="154"/>
      <c r="CF61" s="154"/>
      <c r="CG61" s="154"/>
      <c r="CH61" s="154"/>
      <c r="CI61" s="154"/>
      <c r="CJ61" s="154"/>
      <c r="CK61" s="154"/>
      <c r="CL61" s="154"/>
      <c r="CM61" s="154"/>
      <c r="CN61" s="154"/>
      <c r="CO61" s="154"/>
      <c r="CP61" s="154"/>
      <c r="CQ61" s="154"/>
      <c r="CR61" s="154"/>
      <c r="CS61" s="154"/>
      <c r="CT61" s="154"/>
      <c r="CU61" s="154"/>
      <c r="CV61" s="154"/>
      <c r="CW61" s="154"/>
      <c r="CX61" s="154"/>
      <c r="CY61" s="154"/>
      <c r="CZ61" s="154"/>
      <c r="DA61" s="154"/>
      <c r="DB61" s="154"/>
      <c r="DC61" s="154"/>
      <c r="DD61" s="154"/>
      <c r="DE61" s="154"/>
      <c r="DF61" s="154"/>
      <c r="DG61" s="154"/>
      <c r="DH61" s="154"/>
      <c r="DI61" s="154"/>
      <c r="DJ61" s="154"/>
      <c r="DK61" s="154"/>
      <c r="DL61" s="154"/>
      <c r="DM61" s="154"/>
      <c r="DN61" s="154"/>
      <c r="DO61" s="154"/>
      <c r="DP61" s="154"/>
      <c r="DQ61" s="154"/>
      <c r="DR61" s="154"/>
      <c r="DS61" s="154"/>
      <c r="DT61" s="154"/>
      <c r="DU61" s="154"/>
      <c r="DV61" s="154"/>
      <c r="DW61" s="154"/>
      <c r="DX61" s="154"/>
      <c r="DY61" s="154"/>
      <c r="DZ61" s="154"/>
      <c r="EA61" s="154"/>
      <c r="EB61" s="154"/>
      <c r="EC61" s="154"/>
      <c r="ED61" s="154"/>
      <c r="EE61" s="157"/>
    </row>
    <row r="62" spans="1:135" x14ac:dyDescent="0.25">
      <c r="A62" s="154">
        <f>SUMIF($C$3:$EE$3,"&lt;="&amp;HOLD_PERIOD,C62:EE62)</f>
        <v>-250000</v>
      </c>
      <c r="B62" s="29" t="s">
        <v>212</v>
      </c>
      <c r="C62" s="154">
        <f>-WORKING_CAP</f>
        <v>-250000</v>
      </c>
      <c r="D62" s="154"/>
      <c r="E62" s="154"/>
      <c r="F62" s="154"/>
      <c r="G62" s="154"/>
      <c r="H62" s="154"/>
      <c r="I62" s="154"/>
      <c r="J62" s="154"/>
      <c r="K62" s="154"/>
      <c r="L62" s="154"/>
      <c r="M62" s="154"/>
      <c r="N62" s="154"/>
      <c r="O62" s="154"/>
      <c r="P62" s="154"/>
      <c r="Q62" s="154"/>
      <c r="R62" s="154"/>
      <c r="S62" s="154"/>
      <c r="T62" s="154"/>
      <c r="U62" s="154"/>
      <c r="V62" s="154"/>
      <c r="W62" s="154"/>
      <c r="X62" s="154"/>
      <c r="Y62" s="154"/>
      <c r="Z62" s="154"/>
      <c r="AA62" s="154"/>
      <c r="AB62" s="154"/>
      <c r="AC62" s="154"/>
      <c r="AD62" s="154"/>
      <c r="AE62" s="154"/>
      <c r="AF62" s="154"/>
      <c r="AG62" s="154"/>
      <c r="AH62" s="154"/>
      <c r="AI62" s="154"/>
      <c r="AJ62" s="154"/>
      <c r="AK62" s="154"/>
      <c r="AL62" s="154"/>
      <c r="AM62" s="154"/>
      <c r="AN62" s="154"/>
      <c r="AO62" s="154"/>
      <c r="AP62" s="154"/>
      <c r="AQ62" s="154"/>
      <c r="AR62" s="154"/>
      <c r="AS62" s="154"/>
      <c r="AT62" s="154"/>
      <c r="AU62" s="154"/>
      <c r="AV62" s="154"/>
      <c r="AW62" s="154"/>
      <c r="AX62" s="154"/>
      <c r="AY62" s="154"/>
      <c r="AZ62" s="154"/>
      <c r="BA62" s="154"/>
      <c r="BB62" s="154"/>
      <c r="BC62" s="154"/>
      <c r="BD62" s="154"/>
      <c r="BE62" s="154"/>
      <c r="BF62" s="154"/>
      <c r="BG62" s="154"/>
      <c r="BH62" s="154"/>
      <c r="BI62" s="154"/>
      <c r="BJ62" s="154"/>
      <c r="BK62" s="154"/>
      <c r="BL62" s="154"/>
      <c r="BM62" s="154"/>
      <c r="BN62" s="154"/>
      <c r="BO62" s="154"/>
      <c r="BP62" s="154"/>
      <c r="BQ62" s="154"/>
      <c r="BR62" s="154"/>
      <c r="BS62" s="154"/>
      <c r="BT62" s="154"/>
      <c r="BU62" s="154"/>
      <c r="BV62" s="154"/>
      <c r="BW62" s="154"/>
      <c r="BX62" s="154"/>
      <c r="BY62" s="154"/>
      <c r="BZ62" s="154"/>
      <c r="CA62" s="154"/>
      <c r="CB62" s="154"/>
      <c r="CC62" s="154"/>
      <c r="CD62" s="154"/>
      <c r="CE62" s="154"/>
      <c r="CF62" s="154"/>
      <c r="CG62" s="154"/>
      <c r="CH62" s="154"/>
      <c r="CI62" s="154"/>
      <c r="CJ62" s="154"/>
      <c r="CK62" s="154"/>
      <c r="CL62" s="154"/>
      <c r="CM62" s="154"/>
      <c r="CN62" s="154"/>
      <c r="CO62" s="154"/>
      <c r="CP62" s="154"/>
      <c r="CQ62" s="154"/>
      <c r="CR62" s="154"/>
      <c r="CS62" s="154"/>
      <c r="CT62" s="154"/>
      <c r="CU62" s="154"/>
      <c r="CV62" s="154"/>
      <c r="CW62" s="154"/>
      <c r="CX62" s="154"/>
      <c r="CY62" s="154"/>
      <c r="CZ62" s="154"/>
      <c r="DA62" s="154"/>
      <c r="DB62" s="154"/>
      <c r="DC62" s="154"/>
      <c r="DD62" s="154"/>
      <c r="DE62" s="154"/>
      <c r="DF62" s="154"/>
      <c r="DG62" s="154"/>
      <c r="DH62" s="154"/>
      <c r="DI62" s="154"/>
      <c r="DJ62" s="154"/>
      <c r="DK62" s="154"/>
      <c r="DL62" s="154"/>
      <c r="DM62" s="154"/>
      <c r="DN62" s="154"/>
      <c r="DO62" s="154"/>
      <c r="DP62" s="154"/>
      <c r="DQ62" s="154"/>
      <c r="DR62" s="154"/>
      <c r="DS62" s="154"/>
      <c r="DT62" s="154"/>
      <c r="DU62" s="154"/>
      <c r="DV62" s="154"/>
      <c r="DW62" s="154"/>
      <c r="DX62" s="154"/>
      <c r="DY62" s="154"/>
      <c r="DZ62" s="154"/>
      <c r="EA62" s="154"/>
      <c r="EB62" s="154"/>
      <c r="EC62" s="154"/>
      <c r="ED62" s="154"/>
      <c r="EE62" s="157"/>
    </row>
    <row r="63" spans="1:135" x14ac:dyDescent="0.25">
      <c r="A63" s="154">
        <f ca="1">SUMIF($C$3:$EE$3,"&lt;="&amp;HOLD_PERIOD,C63:EE63)</f>
        <v>250000</v>
      </c>
      <c r="B63" s="29" t="s">
        <v>213</v>
      </c>
      <c r="C63" s="154"/>
      <c r="D63" s="154">
        <f t="shared" ref="D63:AI63" ca="1" si="189">IF(D3=HOLD_PERIOD,C75,IF(SUM(D36,D39:D40,D54:D59)&lt;0,MIN(-SUM(D36,D39:D40,D54:D59),C75),0))</f>
        <v>24682.050065282245</v>
      </c>
      <c r="E63" s="154">
        <f t="shared" ca="1" si="189"/>
        <v>24684.490644744426</v>
      </c>
      <c r="F63" s="154">
        <f t="shared" ca="1" si="189"/>
        <v>53250.256208749663</v>
      </c>
      <c r="G63" s="154">
        <f t="shared" ca="1" si="189"/>
        <v>53370.385656408682</v>
      </c>
      <c r="H63" s="154">
        <f t="shared" ca="1" si="189"/>
        <v>24350.217770006195</v>
      </c>
      <c r="I63" s="154">
        <f t="shared" ca="1" si="189"/>
        <v>8964.8662958878995</v>
      </c>
      <c r="J63" s="154">
        <f t="shared" ca="1" si="189"/>
        <v>0</v>
      </c>
      <c r="K63" s="154">
        <f t="shared" ca="1" si="189"/>
        <v>0</v>
      </c>
      <c r="L63" s="154">
        <f t="shared" ca="1" si="189"/>
        <v>0</v>
      </c>
      <c r="M63" s="154">
        <f t="shared" ca="1" si="189"/>
        <v>0</v>
      </c>
      <c r="N63" s="154">
        <f t="shared" ca="1" si="189"/>
        <v>0</v>
      </c>
      <c r="O63" s="154">
        <f t="shared" ca="1" si="189"/>
        <v>0</v>
      </c>
      <c r="P63" s="154">
        <f t="shared" ca="1" si="189"/>
        <v>0</v>
      </c>
      <c r="Q63" s="154">
        <f t="shared" ca="1" si="189"/>
        <v>0</v>
      </c>
      <c r="R63" s="154">
        <f t="shared" ca="1" si="189"/>
        <v>0</v>
      </c>
      <c r="S63" s="154">
        <f t="shared" ca="1" si="189"/>
        <v>0</v>
      </c>
      <c r="T63" s="154">
        <f t="shared" ca="1" si="189"/>
        <v>0</v>
      </c>
      <c r="U63" s="154">
        <f t="shared" ca="1" si="189"/>
        <v>0</v>
      </c>
      <c r="V63" s="154">
        <f t="shared" ca="1" si="189"/>
        <v>0</v>
      </c>
      <c r="W63" s="154">
        <f t="shared" ca="1" si="189"/>
        <v>0</v>
      </c>
      <c r="X63" s="154">
        <f t="shared" ca="1" si="189"/>
        <v>0</v>
      </c>
      <c r="Y63" s="154">
        <f t="shared" ca="1" si="189"/>
        <v>0</v>
      </c>
      <c r="Z63" s="154">
        <f t="shared" ca="1" si="189"/>
        <v>0</v>
      </c>
      <c r="AA63" s="154">
        <f t="shared" ca="1" si="189"/>
        <v>0</v>
      </c>
      <c r="AB63" s="154">
        <f t="shared" ca="1" si="189"/>
        <v>0</v>
      </c>
      <c r="AC63" s="154">
        <f t="shared" ca="1" si="189"/>
        <v>0</v>
      </c>
      <c r="AD63" s="154">
        <f t="shared" ca="1" si="189"/>
        <v>0</v>
      </c>
      <c r="AE63" s="154">
        <f t="shared" ca="1" si="189"/>
        <v>0</v>
      </c>
      <c r="AF63" s="154">
        <f t="shared" ca="1" si="189"/>
        <v>0</v>
      </c>
      <c r="AG63" s="154">
        <f t="shared" ca="1" si="189"/>
        <v>0</v>
      </c>
      <c r="AH63" s="154">
        <f t="shared" ca="1" si="189"/>
        <v>0</v>
      </c>
      <c r="AI63" s="154">
        <f t="shared" ca="1" si="189"/>
        <v>0</v>
      </c>
      <c r="AJ63" s="154">
        <f t="shared" ref="AJ63:BO63" ca="1" si="190">IF(AJ3=HOLD_PERIOD,AI75,IF(SUM(AJ36,AJ39:AJ40,AJ54:AJ59)&lt;0,MIN(-SUM(AJ36,AJ39:AJ40,AJ54:AJ59),AI75),0))</f>
        <v>0</v>
      </c>
      <c r="AK63" s="154">
        <f t="shared" ca="1" si="190"/>
        <v>0</v>
      </c>
      <c r="AL63" s="154">
        <f t="shared" ca="1" si="190"/>
        <v>0</v>
      </c>
      <c r="AM63" s="154">
        <f t="shared" ca="1" si="190"/>
        <v>0</v>
      </c>
      <c r="AN63" s="154">
        <f t="shared" ca="1" si="190"/>
        <v>0</v>
      </c>
      <c r="AO63" s="154">
        <f t="shared" ca="1" si="190"/>
        <v>0</v>
      </c>
      <c r="AP63" s="154">
        <f t="shared" ca="1" si="190"/>
        <v>0</v>
      </c>
      <c r="AQ63" s="154">
        <f t="shared" ca="1" si="190"/>
        <v>0</v>
      </c>
      <c r="AR63" s="154">
        <f t="shared" ca="1" si="190"/>
        <v>0</v>
      </c>
      <c r="AS63" s="154">
        <f t="shared" ca="1" si="190"/>
        <v>0</v>
      </c>
      <c r="AT63" s="154">
        <f t="shared" ca="1" si="190"/>
        <v>0</v>
      </c>
      <c r="AU63" s="154">
        <f t="shared" ca="1" si="190"/>
        <v>0</v>
      </c>
      <c r="AV63" s="154">
        <f t="shared" ca="1" si="190"/>
        <v>0</v>
      </c>
      <c r="AW63" s="154">
        <f t="shared" ca="1" si="190"/>
        <v>0</v>
      </c>
      <c r="AX63" s="154">
        <f t="shared" ca="1" si="190"/>
        <v>0</v>
      </c>
      <c r="AY63" s="154">
        <f t="shared" ca="1" si="190"/>
        <v>0</v>
      </c>
      <c r="AZ63" s="154">
        <f t="shared" ca="1" si="190"/>
        <v>0</v>
      </c>
      <c r="BA63" s="154">
        <f t="shared" ca="1" si="190"/>
        <v>0</v>
      </c>
      <c r="BB63" s="154">
        <f t="shared" ca="1" si="190"/>
        <v>0</v>
      </c>
      <c r="BC63" s="154">
        <f t="shared" ca="1" si="190"/>
        <v>0</v>
      </c>
      <c r="BD63" s="154">
        <f t="shared" ca="1" si="190"/>
        <v>0</v>
      </c>
      <c r="BE63" s="154">
        <f t="shared" ca="1" si="190"/>
        <v>0</v>
      </c>
      <c r="BF63" s="154">
        <f t="shared" ca="1" si="190"/>
        <v>0</v>
      </c>
      <c r="BG63" s="154">
        <f t="shared" ca="1" si="190"/>
        <v>0</v>
      </c>
      <c r="BH63" s="154">
        <f t="shared" ca="1" si="190"/>
        <v>0</v>
      </c>
      <c r="BI63" s="154">
        <f t="shared" ca="1" si="190"/>
        <v>0</v>
      </c>
      <c r="BJ63" s="154">
        <f t="shared" ca="1" si="190"/>
        <v>0</v>
      </c>
      <c r="BK63" s="154">
        <f t="shared" ca="1" si="190"/>
        <v>0</v>
      </c>
      <c r="BL63" s="154">
        <f t="shared" ca="1" si="190"/>
        <v>0</v>
      </c>
      <c r="BM63" s="154">
        <f t="shared" ca="1" si="190"/>
        <v>0</v>
      </c>
      <c r="BN63" s="154">
        <f t="shared" ca="1" si="190"/>
        <v>0</v>
      </c>
      <c r="BO63" s="154">
        <f t="shared" ca="1" si="190"/>
        <v>0</v>
      </c>
      <c r="BP63" s="154">
        <f t="shared" ref="BP63:CU63" ca="1" si="191">IF(BP3=HOLD_PERIOD,BO75,IF(SUM(BP36,BP39:BP40,BP54:BP59)&lt;0,MIN(-SUM(BP36,BP39:BP40,BP54:BP59),BO75),0))</f>
        <v>0</v>
      </c>
      <c r="BQ63" s="154">
        <f t="shared" ca="1" si="191"/>
        <v>0</v>
      </c>
      <c r="BR63" s="154">
        <f t="shared" ca="1" si="191"/>
        <v>0</v>
      </c>
      <c r="BS63" s="154">
        <f t="shared" ca="1" si="191"/>
        <v>0</v>
      </c>
      <c r="BT63" s="154">
        <f t="shared" ca="1" si="191"/>
        <v>0</v>
      </c>
      <c r="BU63" s="154">
        <f t="shared" ca="1" si="191"/>
        <v>0</v>
      </c>
      <c r="BV63" s="154">
        <f t="shared" ca="1" si="191"/>
        <v>0</v>
      </c>
      <c r="BW63" s="154">
        <f t="shared" ca="1" si="191"/>
        <v>0</v>
      </c>
      <c r="BX63" s="154">
        <f t="shared" ca="1" si="191"/>
        <v>0</v>
      </c>
      <c r="BY63" s="154">
        <f t="shared" ca="1" si="191"/>
        <v>0</v>
      </c>
      <c r="BZ63" s="154">
        <f t="shared" ca="1" si="191"/>
        <v>0</v>
      </c>
      <c r="CA63" s="154">
        <f t="shared" ca="1" si="191"/>
        <v>0</v>
      </c>
      <c r="CB63" s="154">
        <f t="shared" ca="1" si="191"/>
        <v>0</v>
      </c>
      <c r="CC63" s="154">
        <f t="shared" ca="1" si="191"/>
        <v>0</v>
      </c>
      <c r="CD63" s="154">
        <f t="shared" ca="1" si="191"/>
        <v>0</v>
      </c>
      <c r="CE63" s="154">
        <f t="shared" ca="1" si="191"/>
        <v>0</v>
      </c>
      <c r="CF63" s="154">
        <f t="shared" ca="1" si="191"/>
        <v>0</v>
      </c>
      <c r="CG63" s="154">
        <f t="shared" ca="1" si="191"/>
        <v>0</v>
      </c>
      <c r="CH63" s="154">
        <f t="shared" ca="1" si="191"/>
        <v>0</v>
      </c>
      <c r="CI63" s="154">
        <f t="shared" ca="1" si="191"/>
        <v>0</v>
      </c>
      <c r="CJ63" s="154">
        <f t="shared" ca="1" si="191"/>
        <v>0</v>
      </c>
      <c r="CK63" s="154">
        <f t="shared" ca="1" si="191"/>
        <v>0</v>
      </c>
      <c r="CL63" s="154">
        <f t="shared" ca="1" si="191"/>
        <v>0</v>
      </c>
      <c r="CM63" s="154">
        <f t="shared" ca="1" si="191"/>
        <v>0</v>
      </c>
      <c r="CN63" s="154">
        <f t="shared" ca="1" si="191"/>
        <v>0</v>
      </c>
      <c r="CO63" s="154">
        <f t="shared" ca="1" si="191"/>
        <v>0</v>
      </c>
      <c r="CP63" s="154">
        <f t="shared" ca="1" si="191"/>
        <v>0</v>
      </c>
      <c r="CQ63" s="154">
        <f t="shared" ca="1" si="191"/>
        <v>0</v>
      </c>
      <c r="CR63" s="154">
        <f t="shared" ca="1" si="191"/>
        <v>0</v>
      </c>
      <c r="CS63" s="154">
        <f t="shared" ca="1" si="191"/>
        <v>0</v>
      </c>
      <c r="CT63" s="154">
        <f t="shared" ca="1" si="191"/>
        <v>0</v>
      </c>
      <c r="CU63" s="154">
        <f t="shared" ca="1" si="191"/>
        <v>0</v>
      </c>
      <c r="CV63" s="154">
        <f t="shared" ref="CV63:EE63" ca="1" si="192">IF(CV3=HOLD_PERIOD,CU75,IF(SUM(CV36,CV39:CV40,CV54:CV59)&lt;0,MIN(-SUM(CV36,CV39:CV40,CV54:CV59),CU75),0))</f>
        <v>0</v>
      </c>
      <c r="CW63" s="154">
        <f t="shared" ca="1" si="192"/>
        <v>0</v>
      </c>
      <c r="CX63" s="154">
        <f t="shared" ca="1" si="192"/>
        <v>0</v>
      </c>
      <c r="CY63" s="154">
        <f t="shared" ca="1" si="192"/>
        <v>0</v>
      </c>
      <c r="CZ63" s="154">
        <f t="shared" ca="1" si="192"/>
        <v>0</v>
      </c>
      <c r="DA63" s="154">
        <f t="shared" ca="1" si="192"/>
        <v>0</v>
      </c>
      <c r="DB63" s="154">
        <f t="shared" ca="1" si="192"/>
        <v>0</v>
      </c>
      <c r="DC63" s="154">
        <f t="shared" ca="1" si="192"/>
        <v>0</v>
      </c>
      <c r="DD63" s="154">
        <f t="shared" ca="1" si="192"/>
        <v>0</v>
      </c>
      <c r="DE63" s="154">
        <f t="shared" ca="1" si="192"/>
        <v>0</v>
      </c>
      <c r="DF63" s="154">
        <f t="shared" ca="1" si="192"/>
        <v>0</v>
      </c>
      <c r="DG63" s="154">
        <f t="shared" ca="1" si="192"/>
        <v>0</v>
      </c>
      <c r="DH63" s="154">
        <f t="shared" ca="1" si="192"/>
        <v>0</v>
      </c>
      <c r="DI63" s="154">
        <f t="shared" ca="1" si="192"/>
        <v>0</v>
      </c>
      <c r="DJ63" s="154">
        <f t="shared" ca="1" si="192"/>
        <v>0</v>
      </c>
      <c r="DK63" s="154">
        <f t="shared" ca="1" si="192"/>
        <v>0</v>
      </c>
      <c r="DL63" s="154">
        <f t="shared" ca="1" si="192"/>
        <v>0</v>
      </c>
      <c r="DM63" s="154">
        <f t="shared" ca="1" si="192"/>
        <v>0</v>
      </c>
      <c r="DN63" s="154">
        <f t="shared" ca="1" si="192"/>
        <v>0</v>
      </c>
      <c r="DO63" s="154">
        <f t="shared" ca="1" si="192"/>
        <v>0</v>
      </c>
      <c r="DP63" s="154">
        <f t="shared" ca="1" si="192"/>
        <v>0</v>
      </c>
      <c r="DQ63" s="154">
        <f t="shared" ca="1" si="192"/>
        <v>0</v>
      </c>
      <c r="DR63" s="154">
        <f t="shared" ca="1" si="192"/>
        <v>0</v>
      </c>
      <c r="DS63" s="154">
        <f t="shared" ca="1" si="192"/>
        <v>60697.733358920916</v>
      </c>
      <c r="DT63" s="154">
        <f t="shared" si="192"/>
        <v>0</v>
      </c>
      <c r="DU63" s="154">
        <f t="shared" si="192"/>
        <v>0</v>
      </c>
      <c r="DV63" s="154">
        <f t="shared" si="192"/>
        <v>0</v>
      </c>
      <c r="DW63" s="154">
        <f t="shared" si="192"/>
        <v>0</v>
      </c>
      <c r="DX63" s="154">
        <f t="shared" si="192"/>
        <v>0</v>
      </c>
      <c r="DY63" s="154">
        <f t="shared" si="192"/>
        <v>0</v>
      </c>
      <c r="DZ63" s="154">
        <f t="shared" si="192"/>
        <v>0</v>
      </c>
      <c r="EA63" s="154">
        <f t="shared" si="192"/>
        <v>0</v>
      </c>
      <c r="EB63" s="154">
        <f t="shared" si="192"/>
        <v>0</v>
      </c>
      <c r="EC63" s="154">
        <f t="shared" si="192"/>
        <v>0</v>
      </c>
      <c r="ED63" s="154">
        <f t="shared" si="192"/>
        <v>0</v>
      </c>
      <c r="EE63" s="157">
        <f t="shared" si="192"/>
        <v>0</v>
      </c>
    </row>
    <row r="64" spans="1:135" x14ac:dyDescent="0.25">
      <c r="B64" s="29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4"/>
      <c r="AM64" s="154"/>
      <c r="AN64" s="154"/>
      <c r="AO64" s="154"/>
      <c r="AP64" s="154"/>
      <c r="AQ64" s="154"/>
      <c r="AR64" s="154"/>
      <c r="AS64" s="154"/>
      <c r="AT64" s="154"/>
      <c r="AU64" s="154"/>
      <c r="AV64" s="154"/>
      <c r="AW64" s="154"/>
      <c r="AX64" s="154"/>
      <c r="AY64" s="154"/>
      <c r="AZ64" s="154"/>
      <c r="BA64" s="154"/>
      <c r="BB64" s="154"/>
      <c r="BC64" s="154"/>
      <c r="BD64" s="154"/>
      <c r="BE64" s="154"/>
      <c r="BF64" s="154"/>
      <c r="BG64" s="154"/>
      <c r="BH64" s="154"/>
      <c r="BI64" s="154"/>
      <c r="BJ64" s="154"/>
      <c r="BK64" s="154"/>
      <c r="BL64" s="154"/>
      <c r="BM64" s="154"/>
      <c r="BN64" s="154"/>
      <c r="BO64" s="154"/>
      <c r="BP64" s="154"/>
      <c r="BQ64" s="154"/>
      <c r="BR64" s="154"/>
      <c r="BS64" s="154"/>
      <c r="BT64" s="154"/>
      <c r="BU64" s="154"/>
      <c r="BV64" s="154"/>
      <c r="BW64" s="154"/>
      <c r="BX64" s="154"/>
      <c r="BY64" s="154"/>
      <c r="BZ64" s="154"/>
      <c r="CA64" s="154"/>
      <c r="CB64" s="154"/>
      <c r="CC64" s="154"/>
      <c r="CD64" s="154"/>
      <c r="CE64" s="154"/>
      <c r="CF64" s="154"/>
      <c r="CG64" s="154"/>
      <c r="CH64" s="154"/>
      <c r="CI64" s="154"/>
      <c r="CJ64" s="154"/>
      <c r="CK64" s="154"/>
      <c r="CL64" s="154"/>
      <c r="CM64" s="154"/>
      <c r="CN64" s="154"/>
      <c r="CO64" s="154"/>
      <c r="CP64" s="154"/>
      <c r="CQ64" s="154"/>
      <c r="CR64" s="154"/>
      <c r="CS64" s="154"/>
      <c r="CT64" s="154"/>
      <c r="CU64" s="154"/>
      <c r="CV64" s="154"/>
      <c r="CW64" s="154"/>
      <c r="CX64" s="154"/>
      <c r="CY64" s="154"/>
      <c r="CZ64" s="154"/>
      <c r="DA64" s="154"/>
      <c r="DB64" s="154"/>
      <c r="DC64" s="154"/>
      <c r="DD64" s="154"/>
      <c r="DE64" s="154"/>
      <c r="DF64" s="154"/>
      <c r="DG64" s="154"/>
      <c r="DH64" s="154"/>
      <c r="DI64" s="154"/>
      <c r="DJ64" s="154"/>
      <c r="DK64" s="154"/>
      <c r="DL64" s="154"/>
      <c r="DM64" s="154"/>
      <c r="DN64" s="154"/>
      <c r="DO64" s="154"/>
      <c r="DP64" s="154"/>
      <c r="DQ64" s="154"/>
      <c r="DR64" s="154"/>
      <c r="DS64" s="154"/>
      <c r="DT64" s="154"/>
      <c r="DU64" s="154"/>
      <c r="DV64" s="154"/>
      <c r="DW64" s="154"/>
      <c r="DX64" s="154"/>
      <c r="DY64" s="154"/>
      <c r="DZ64" s="154"/>
      <c r="EA64" s="154"/>
      <c r="EB64" s="154"/>
      <c r="EC64" s="154"/>
      <c r="ED64" s="154"/>
      <c r="EE64" s="157"/>
    </row>
    <row r="65" spans="1:135" x14ac:dyDescent="0.25">
      <c r="A65" s="154">
        <f ca="1">SUMIF($C$3:$EE$3,"&lt;="&amp;HOLD_PERIOD,C65:EE65)</f>
        <v>4670653.9457523832</v>
      </c>
      <c r="B65" s="92" t="s">
        <v>214</v>
      </c>
      <c r="C65" s="160">
        <f>SUM(C51:C63)</f>
        <v>-2410250</v>
      </c>
      <c r="D65" s="160">
        <f t="shared" ref="D65:BO65" ca="1" si="193">SUM(D51:D63)</f>
        <v>0</v>
      </c>
      <c r="E65" s="160">
        <f t="shared" ca="1" si="193"/>
        <v>0</v>
      </c>
      <c r="F65" s="160">
        <f t="shared" ca="1" si="193"/>
        <v>0</v>
      </c>
      <c r="G65" s="160">
        <f t="shared" ca="1" si="193"/>
        <v>0</v>
      </c>
      <c r="H65" s="160">
        <f t="shared" ca="1" si="193"/>
        <v>0</v>
      </c>
      <c r="I65" s="160">
        <f t="shared" ca="1" si="193"/>
        <v>0</v>
      </c>
      <c r="J65" s="160">
        <f t="shared" ca="1" si="193"/>
        <v>7179.6243045860028</v>
      </c>
      <c r="K65" s="160">
        <f t="shared" ca="1" si="193"/>
        <v>8053.7098869542606</v>
      </c>
      <c r="L65" s="160">
        <f t="shared" ca="1" si="193"/>
        <v>5554.0032488588477</v>
      </c>
      <c r="M65" s="160">
        <f t="shared" ca="1" si="193"/>
        <v>5391.6451384891698</v>
      </c>
      <c r="N65" s="160">
        <f t="shared" ca="1" si="193"/>
        <v>7726.6498493815452</v>
      </c>
      <c r="O65" s="160">
        <f t="shared" ca="1" si="193"/>
        <v>8806.4359062178191</v>
      </c>
      <c r="P65" s="160">
        <f t="shared" ca="1" si="193"/>
        <v>8985.8726438204321</v>
      </c>
      <c r="Q65" s="160">
        <f t="shared" ca="1" si="193"/>
        <v>9469.5613469743912</v>
      </c>
      <c r="R65" s="160">
        <f t="shared" ca="1" si="193"/>
        <v>9467.0413504271855</v>
      </c>
      <c r="S65" s="160">
        <f t="shared" ca="1" si="193"/>
        <v>9464.5151388886516</v>
      </c>
      <c r="T65" s="160">
        <f t="shared" ca="1" si="193"/>
        <v>9461.9826970309805</v>
      </c>
      <c r="U65" s="160">
        <f t="shared" ca="1" si="193"/>
        <v>9459.4440094884849</v>
      </c>
      <c r="V65" s="160">
        <f t="shared" ca="1" si="193"/>
        <v>9456.8990608576642</v>
      </c>
      <c r="W65" s="160">
        <f t="shared" ca="1" si="193"/>
        <v>9454.3478356969426</v>
      </c>
      <c r="X65" s="160">
        <f t="shared" ca="1" si="193"/>
        <v>9451.7903185267351</v>
      </c>
      <c r="Y65" s="160">
        <f t="shared" ca="1" si="193"/>
        <v>9449.2264938292356</v>
      </c>
      <c r="Z65" s="160">
        <f t="shared" ca="1" si="193"/>
        <v>9446.6563460483812</v>
      </c>
      <c r="AA65" s="160">
        <f t="shared" ca="1" si="193"/>
        <v>10558.835984589743</v>
      </c>
      <c r="AB65" s="160">
        <f t="shared" ca="1" si="193"/>
        <v>8549.2653745274729</v>
      </c>
      <c r="AC65" s="160">
        <f t="shared" ca="1" si="193"/>
        <v>9047.4647387760269</v>
      </c>
      <c r="AD65" s="160">
        <f t="shared" ca="1" si="193"/>
        <v>9044.8691423324053</v>
      </c>
      <c r="AE65" s="160">
        <f t="shared" ca="1" si="193"/>
        <v>9042.2671444477164</v>
      </c>
      <c r="AF65" s="160">
        <f t="shared" ca="1" si="193"/>
        <v>9039.6587293343182</v>
      </c>
      <c r="AG65" s="160">
        <f t="shared" ca="1" si="193"/>
        <v>9037.0438811655476</v>
      </c>
      <c r="AH65" s="160">
        <f t="shared" ca="1" si="193"/>
        <v>9034.4225840757936</v>
      </c>
      <c r="AI65" s="160">
        <f t="shared" ca="1" si="193"/>
        <v>9031.7948221602419</v>
      </c>
      <c r="AJ65" s="160">
        <f t="shared" ca="1" si="193"/>
        <v>9029.1605794749339</v>
      </c>
      <c r="AK65" s="160">
        <f t="shared" ca="1" si="193"/>
        <v>9026.5198400365043</v>
      </c>
      <c r="AL65" s="160">
        <f t="shared" ca="1" si="193"/>
        <v>8140.9656896813867</v>
      </c>
      <c r="AM65" s="160">
        <f t="shared" ca="1" si="193"/>
        <v>9778.14042368019</v>
      </c>
      <c r="AN65" s="160">
        <f t="shared" ca="1" si="193"/>
        <v>9968.5048586028061</v>
      </c>
      <c r="AO65" s="160">
        <f t="shared" ca="1" si="193"/>
        <v>10602.513236278843</v>
      </c>
      <c r="AP65" s="160">
        <f t="shared" ca="1" si="193"/>
        <v>10599.839771941894</v>
      </c>
      <c r="AQ65" s="160">
        <f t="shared" ca="1" si="193"/>
        <v>10597.159714120666</v>
      </c>
      <c r="AR65" s="160">
        <f t="shared" ca="1" si="193"/>
        <v>10594.473046553867</v>
      </c>
      <c r="AS65" s="160">
        <f t="shared" ca="1" si="193"/>
        <v>10591.779752940027</v>
      </c>
      <c r="AT65" s="160">
        <f t="shared" ca="1" si="193"/>
        <v>10589.079816937592</v>
      </c>
      <c r="AU65" s="160">
        <f t="shared" ca="1" si="193"/>
        <v>10586.373222164577</v>
      </c>
      <c r="AV65" s="160">
        <f t="shared" ca="1" si="193"/>
        <v>10583.659952198708</v>
      </c>
      <c r="AW65" s="160">
        <f t="shared" ca="1" si="193"/>
        <v>10580.939990577142</v>
      </c>
      <c r="AX65" s="160">
        <f t="shared" ca="1" si="193"/>
        <v>10578.213320796422</v>
      </c>
      <c r="AY65" s="160">
        <f t="shared" ca="1" si="193"/>
        <v>11633.635775849943</v>
      </c>
      <c r="AZ65" s="160">
        <f t="shared" ca="1" si="193"/>
        <v>11829.711143820234</v>
      </c>
      <c r="BA65" s="160">
        <f t="shared" ca="1" si="193"/>
        <v>12482.739772826542</v>
      </c>
      <c r="BB65" s="160">
        <f t="shared" ca="1" si="193"/>
        <v>12479.986104559488</v>
      </c>
      <c r="BC65" s="160">
        <f t="shared" ca="1" si="193"/>
        <v>12477.225645003637</v>
      </c>
      <c r="BD65" s="160">
        <f t="shared" ca="1" si="193"/>
        <v>12474.458377409814</v>
      </c>
      <c r="BE65" s="160">
        <f t="shared" ca="1" si="193"/>
        <v>12471.684284987583</v>
      </c>
      <c r="BF65" s="160">
        <f t="shared" ca="1" si="193"/>
        <v>12468.903350905057</v>
      </c>
      <c r="BG65" s="160">
        <f t="shared" ca="1" si="193"/>
        <v>12466.115558288868</v>
      </c>
      <c r="BH65" s="160">
        <f t="shared" ca="1" si="193"/>
        <v>12463.320890224015</v>
      </c>
      <c r="BI65" s="160">
        <f t="shared" ca="1" si="193"/>
        <v>12460.51932975377</v>
      </c>
      <c r="BJ65" s="160">
        <f t="shared" ca="1" si="193"/>
        <v>12457.710859879655</v>
      </c>
      <c r="BK65" s="160">
        <f t="shared" ca="1" si="193"/>
        <v>1124395.0928544442</v>
      </c>
      <c r="BL65" s="160">
        <f t="shared" ca="1" si="193"/>
        <v>25801.638576129408</v>
      </c>
      <c r="BM65" s="160">
        <f t="shared" ca="1" si="193"/>
        <v>26474.258064005931</v>
      </c>
      <c r="BN65" s="160">
        <f t="shared" ca="1" si="193"/>
        <v>26471.42178569088</v>
      </c>
      <c r="BO65" s="160">
        <f t="shared" ca="1" si="193"/>
        <v>26468.578512348337</v>
      </c>
      <c r="BP65" s="160">
        <f t="shared" ref="BP65:EA65" ca="1" si="194">SUM(BP51:BP63)</f>
        <v>26465.7282267267</v>
      </c>
      <c r="BQ65" s="160">
        <f t="shared" ca="1" si="194"/>
        <v>26462.870911531805</v>
      </c>
      <c r="BR65" s="160">
        <f t="shared" ca="1" si="194"/>
        <v>26460.006549426806</v>
      </c>
      <c r="BS65" s="160">
        <f t="shared" ca="1" si="194"/>
        <v>26457.135123032131</v>
      </c>
      <c r="BT65" s="160">
        <f t="shared" ca="1" si="194"/>
        <v>26454.256614925325</v>
      </c>
      <c r="BU65" s="160">
        <f t="shared" ca="1" si="194"/>
        <v>26451.371007640992</v>
      </c>
      <c r="BV65" s="160">
        <f t="shared" ca="1" si="194"/>
        <v>26448.478283670644</v>
      </c>
      <c r="BW65" s="160">
        <f t="shared" ca="1" si="194"/>
        <v>27568.175966236908</v>
      </c>
      <c r="BX65" s="160">
        <f t="shared" ca="1" si="194"/>
        <v>27776.192324116601</v>
      </c>
      <c r="BY65" s="160">
        <f t="shared" ca="1" si="194"/>
        <v>28468.990396629386</v>
      </c>
      <c r="BZ65" s="160">
        <f t="shared" ca="1" si="194"/>
        <v>28466.069029964863</v>
      </c>
      <c r="CA65" s="160">
        <f t="shared" ca="1" si="194"/>
        <v>28463.140458422065</v>
      </c>
      <c r="CB65" s="160">
        <f t="shared" ca="1" si="194"/>
        <v>28460.20466423178</v>
      </c>
      <c r="CC65" s="160">
        <f t="shared" ca="1" si="194"/>
        <v>28457.261629581022</v>
      </c>
      <c r="CD65" s="160">
        <f t="shared" ca="1" si="194"/>
        <v>28454.311336612875</v>
      </c>
      <c r="CE65" s="160">
        <f t="shared" ca="1" si="194"/>
        <v>28451.353767426357</v>
      </c>
      <c r="CF65" s="160">
        <f t="shared" ca="1" si="194"/>
        <v>28448.388904076353</v>
      </c>
      <c r="CG65" s="160">
        <f t="shared" ca="1" si="194"/>
        <v>28445.416728573495</v>
      </c>
      <c r="CH65" s="160">
        <f t="shared" ca="1" si="194"/>
        <v>28442.437222884029</v>
      </c>
      <c r="CI65" s="160">
        <f t="shared" ca="1" si="194"/>
        <v>29595.725835927347</v>
      </c>
      <c r="CJ65" s="160">
        <f t="shared" ca="1" si="194"/>
        <v>29809.982684543407</v>
      </c>
      <c r="CK65" s="160">
        <f t="shared" ca="1" si="194"/>
        <v>30523.564699231596</v>
      </c>
      <c r="CL65" s="160">
        <f t="shared" ca="1" si="194"/>
        <v>30520.555691567155</v>
      </c>
      <c r="CM65" s="160">
        <f t="shared" ca="1" si="194"/>
        <v>30517.539262878061</v>
      </c>
      <c r="CN65" s="160">
        <f t="shared" ca="1" si="194"/>
        <v>30514.515394862065</v>
      </c>
      <c r="CO65" s="160">
        <f t="shared" ca="1" si="194"/>
        <v>30511.484069171791</v>
      </c>
      <c r="CP65" s="160">
        <f t="shared" ca="1" si="194"/>
        <v>30508.445267414594</v>
      </c>
      <c r="CQ65" s="160">
        <f t="shared" ca="1" si="194"/>
        <v>30505.398971152485</v>
      </c>
      <c r="CR65" s="160">
        <f t="shared" ca="1" si="194"/>
        <v>30502.345161901983</v>
      </c>
      <c r="CS65" s="160">
        <f t="shared" ca="1" si="194"/>
        <v>30499.283821134035</v>
      </c>
      <c r="CT65" s="160">
        <f t="shared" ca="1" si="194"/>
        <v>30496.214930273891</v>
      </c>
      <c r="CU65" s="160">
        <f t="shared" ca="1" si="194"/>
        <v>31684.102201708469</v>
      </c>
      <c r="CV65" s="160">
        <f t="shared" ca="1" si="194"/>
        <v>17852.781892042134</v>
      </c>
      <c r="CW65" s="160">
        <f t="shared" ca="1" si="194"/>
        <v>18587.771367170979</v>
      </c>
      <c r="CX65" s="160">
        <f t="shared" ca="1" si="194"/>
        <v>18584.672089276595</v>
      </c>
      <c r="CY65" s="160">
        <f t="shared" ca="1" si="194"/>
        <v>18581.565167726818</v>
      </c>
      <c r="CZ65" s="160">
        <f t="shared" ca="1" si="194"/>
        <v>18578.450583670347</v>
      </c>
      <c r="DA65" s="160">
        <f t="shared" ca="1" si="194"/>
        <v>18575.328318209358</v>
      </c>
      <c r="DB65" s="160">
        <f t="shared" ca="1" si="194"/>
        <v>18572.198352399442</v>
      </c>
      <c r="DC65" s="160">
        <f t="shared" ca="1" si="194"/>
        <v>18569.060667249505</v>
      </c>
      <c r="DD65" s="160">
        <f t="shared" ca="1" si="194"/>
        <v>18565.915243721451</v>
      </c>
      <c r="DE65" s="160">
        <f t="shared" ca="1" si="194"/>
        <v>18562.762062730479</v>
      </c>
      <c r="DF65" s="160">
        <f t="shared" ca="1" si="194"/>
        <v>18559.601105144538</v>
      </c>
      <c r="DG65" s="160">
        <f t="shared" ca="1" si="194"/>
        <v>19783.124994722151</v>
      </c>
      <c r="DH65" s="160">
        <f t="shared" ca="1" si="194"/>
        <v>20010.430085418964</v>
      </c>
      <c r="DI65" s="160">
        <f t="shared" ca="1" si="194"/>
        <v>20767.469244801658</v>
      </c>
      <c r="DJ65" s="160">
        <f t="shared" ca="1" si="194"/>
        <v>20764.276988570462</v>
      </c>
      <c r="DK65" s="160">
        <f t="shared" ca="1" si="194"/>
        <v>20761.076859374181</v>
      </c>
      <c r="DL65" s="160">
        <f t="shared" ca="1" si="194"/>
        <v>20757.868837796028</v>
      </c>
      <c r="DM65" s="160">
        <f t="shared" ca="1" si="194"/>
        <v>20754.652904371207</v>
      </c>
      <c r="DN65" s="160">
        <f t="shared" ca="1" si="194"/>
        <v>20751.429039587005</v>
      </c>
      <c r="DO65" s="160">
        <f t="shared" ca="1" si="194"/>
        <v>20748.197223882526</v>
      </c>
      <c r="DP65" s="160">
        <f t="shared" ca="1" si="194"/>
        <v>20744.957437648671</v>
      </c>
      <c r="DQ65" s="160">
        <f t="shared" ca="1" si="194"/>
        <v>20741.709661227957</v>
      </c>
      <c r="DR65" s="160">
        <f t="shared" ca="1" si="194"/>
        <v>20738.453874914427</v>
      </c>
      <c r="DS65" s="160">
        <f t="shared" ca="1" si="194"/>
        <v>3950409.8925336553</v>
      </c>
      <c r="DT65" s="160">
        <f t="shared" si="194"/>
        <v>0</v>
      </c>
      <c r="DU65" s="160">
        <f t="shared" si="194"/>
        <v>0</v>
      </c>
      <c r="DV65" s="160">
        <f t="shared" si="194"/>
        <v>0</v>
      </c>
      <c r="DW65" s="160">
        <f t="shared" si="194"/>
        <v>0</v>
      </c>
      <c r="DX65" s="160">
        <f t="shared" si="194"/>
        <v>0</v>
      </c>
      <c r="DY65" s="160">
        <f t="shared" si="194"/>
        <v>0</v>
      </c>
      <c r="DZ65" s="160">
        <f t="shared" si="194"/>
        <v>0</v>
      </c>
      <c r="EA65" s="160">
        <f t="shared" si="194"/>
        <v>0</v>
      </c>
      <c r="EB65" s="160">
        <f t="shared" ref="EB65:EE65" si="195">SUM(EB51:EB63)</f>
        <v>0</v>
      </c>
      <c r="EC65" s="160">
        <f t="shared" si="195"/>
        <v>0</v>
      </c>
      <c r="ED65" s="160">
        <f t="shared" si="195"/>
        <v>0</v>
      </c>
      <c r="EE65" s="161">
        <f t="shared" si="195"/>
        <v>0</v>
      </c>
    </row>
    <row r="66" spans="1:135" x14ac:dyDescent="0.25">
      <c r="B66" s="198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4"/>
      <c r="AM66" s="154"/>
      <c r="AN66" s="154"/>
      <c r="AO66" s="154"/>
      <c r="AP66" s="154"/>
      <c r="AQ66" s="154"/>
      <c r="AR66" s="154"/>
      <c r="AS66" s="154"/>
      <c r="AT66" s="154"/>
      <c r="AU66" s="154"/>
      <c r="AV66" s="154"/>
      <c r="AW66" s="154"/>
      <c r="AX66" s="154"/>
      <c r="AY66" s="154"/>
      <c r="AZ66" s="154"/>
      <c r="BA66" s="154"/>
      <c r="BB66" s="154"/>
      <c r="BC66" s="154"/>
      <c r="BD66" s="154"/>
      <c r="BE66" s="154"/>
      <c r="BF66" s="154"/>
      <c r="BG66" s="154"/>
      <c r="BH66" s="154"/>
      <c r="BI66" s="154"/>
      <c r="BJ66" s="154"/>
      <c r="BK66" s="154"/>
      <c r="BL66" s="154"/>
      <c r="BM66" s="154"/>
      <c r="BN66" s="154"/>
      <c r="BO66" s="154"/>
      <c r="BP66" s="154"/>
      <c r="BQ66" s="154"/>
      <c r="BR66" s="154"/>
      <c r="BS66" s="154"/>
      <c r="BT66" s="154"/>
      <c r="BU66" s="154"/>
      <c r="BV66" s="154"/>
      <c r="BW66" s="154"/>
      <c r="BX66" s="154"/>
      <c r="BY66" s="154"/>
      <c r="BZ66" s="154"/>
      <c r="CA66" s="154"/>
      <c r="CB66" s="154"/>
      <c r="CC66" s="154"/>
      <c r="CD66" s="154"/>
      <c r="CE66" s="154"/>
      <c r="CF66" s="154"/>
      <c r="CG66" s="154"/>
      <c r="CH66" s="154"/>
      <c r="CI66" s="154"/>
      <c r="CJ66" s="154"/>
      <c r="CK66" s="154"/>
      <c r="CL66" s="154"/>
      <c r="CM66" s="154"/>
      <c r="CN66" s="154"/>
      <c r="CO66" s="154"/>
      <c r="CP66" s="154"/>
      <c r="CQ66" s="154"/>
      <c r="CR66" s="154"/>
      <c r="CS66" s="154"/>
      <c r="CT66" s="154"/>
      <c r="CU66" s="154"/>
      <c r="CV66" s="154"/>
      <c r="CW66" s="154"/>
      <c r="CX66" s="154"/>
      <c r="CY66" s="154"/>
      <c r="CZ66" s="154"/>
      <c r="DA66" s="154"/>
      <c r="DB66" s="154"/>
      <c r="DC66" s="154"/>
      <c r="DD66" s="154"/>
      <c r="DE66" s="154"/>
      <c r="DF66" s="154"/>
      <c r="DG66" s="154"/>
      <c r="DH66" s="154"/>
      <c r="DI66" s="154"/>
      <c r="DJ66" s="154"/>
      <c r="DK66" s="154"/>
      <c r="DL66" s="154"/>
      <c r="DM66" s="154"/>
      <c r="DN66" s="154"/>
      <c r="DO66" s="154"/>
      <c r="DP66" s="154"/>
      <c r="DQ66" s="154"/>
      <c r="DR66" s="154"/>
      <c r="DS66" s="154"/>
      <c r="DT66" s="154"/>
      <c r="DU66" s="154"/>
      <c r="DV66" s="154"/>
      <c r="DW66" s="154"/>
      <c r="DX66" s="154"/>
      <c r="DY66" s="154"/>
      <c r="DZ66" s="154"/>
      <c r="EA66" s="154"/>
      <c r="EB66" s="154"/>
      <c r="EC66" s="154"/>
      <c r="ED66" s="154"/>
      <c r="EE66" s="154"/>
    </row>
    <row r="67" spans="1:135" x14ac:dyDescent="0.25">
      <c r="B67" s="199" t="s">
        <v>27</v>
      </c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191"/>
      <c r="P67" s="191"/>
      <c r="Q67" s="191"/>
      <c r="R67" s="191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191"/>
      <c r="AE67" s="191"/>
      <c r="AF67" s="191"/>
      <c r="AG67" s="191"/>
      <c r="AH67" s="191"/>
      <c r="AI67" s="191"/>
      <c r="AJ67" s="191"/>
      <c r="AK67" s="191"/>
      <c r="AL67" s="191"/>
      <c r="AM67" s="191"/>
      <c r="AN67" s="191"/>
      <c r="AO67" s="191"/>
      <c r="AP67" s="191"/>
      <c r="AQ67" s="191"/>
      <c r="AR67" s="191"/>
      <c r="AS67" s="191"/>
      <c r="AT67" s="191"/>
      <c r="AU67" s="191"/>
      <c r="AV67" s="191"/>
      <c r="AW67" s="191"/>
      <c r="AX67" s="191"/>
      <c r="AY67" s="191"/>
      <c r="AZ67" s="191"/>
      <c r="BA67" s="191"/>
      <c r="BB67" s="191"/>
      <c r="BC67" s="191"/>
      <c r="BD67" s="191"/>
      <c r="BE67" s="191"/>
      <c r="BF67" s="191"/>
      <c r="BG67" s="191"/>
      <c r="BH67" s="191"/>
      <c r="BI67" s="191"/>
      <c r="BJ67" s="191"/>
      <c r="BK67" s="191"/>
      <c r="BL67" s="191"/>
      <c r="BM67" s="191"/>
      <c r="BN67" s="191"/>
      <c r="BO67" s="191"/>
      <c r="BP67" s="191"/>
      <c r="BQ67" s="191"/>
      <c r="BR67" s="191"/>
      <c r="BS67" s="191"/>
      <c r="BT67" s="191"/>
      <c r="BU67" s="191"/>
      <c r="BV67" s="191"/>
      <c r="BW67" s="191"/>
      <c r="BX67" s="191"/>
      <c r="BY67" s="191"/>
      <c r="BZ67" s="191"/>
      <c r="CA67" s="191"/>
      <c r="CB67" s="191"/>
      <c r="CC67" s="191"/>
      <c r="CD67" s="191"/>
      <c r="CE67" s="191"/>
      <c r="CF67" s="191"/>
      <c r="CG67" s="191"/>
      <c r="CH67" s="191"/>
      <c r="CI67" s="191"/>
      <c r="CJ67" s="191"/>
      <c r="CK67" s="191"/>
      <c r="CL67" s="191"/>
      <c r="CM67" s="191"/>
      <c r="CN67" s="191"/>
      <c r="CO67" s="191"/>
      <c r="CP67" s="191"/>
      <c r="CQ67" s="191"/>
      <c r="CR67" s="191"/>
      <c r="CS67" s="191"/>
      <c r="CT67" s="191"/>
      <c r="CU67" s="191"/>
      <c r="CV67" s="191"/>
      <c r="CW67" s="191"/>
      <c r="CX67" s="191"/>
      <c r="CY67" s="191"/>
      <c r="CZ67" s="191"/>
      <c r="DA67" s="191"/>
      <c r="DB67" s="191"/>
      <c r="DC67" s="191"/>
      <c r="DD67" s="191"/>
      <c r="DE67" s="191"/>
      <c r="DF67" s="191"/>
      <c r="DG67" s="191"/>
      <c r="DH67" s="191"/>
      <c r="DI67" s="191"/>
      <c r="DJ67" s="191"/>
      <c r="DK67" s="191"/>
      <c r="DL67" s="191"/>
      <c r="DM67" s="191"/>
      <c r="DN67" s="191"/>
      <c r="DO67" s="191"/>
      <c r="DP67" s="191"/>
      <c r="DQ67" s="191"/>
      <c r="DR67" s="191"/>
      <c r="DS67" s="191"/>
      <c r="DT67" s="191"/>
      <c r="DU67" s="191"/>
      <c r="DV67" s="191"/>
      <c r="DW67" s="191"/>
      <c r="DX67" s="191"/>
      <c r="DY67" s="191"/>
      <c r="DZ67" s="191"/>
      <c r="EA67" s="191"/>
      <c r="EB67" s="191"/>
      <c r="EC67" s="191"/>
      <c r="ED67" s="191"/>
      <c r="EE67" s="155"/>
    </row>
    <row r="68" spans="1:135" x14ac:dyDescent="0.25">
      <c r="A68" s="154">
        <f t="shared" ref="A68:A73" ca="1" si="196">SUMIF($C$3:$EE$3,"&lt;="&amp;HOLD_PERIOD,C68:EE68)</f>
        <v>11017923.428678213</v>
      </c>
      <c r="B68" s="29" t="s">
        <v>285</v>
      </c>
      <c r="C68" s="154">
        <v>0</v>
      </c>
      <c r="D68" s="154">
        <f>C72</f>
        <v>0</v>
      </c>
      <c r="E68" s="154">
        <f t="shared" ref="E68:BP68" ca="1" si="197">D72</f>
        <v>0</v>
      </c>
      <c r="F68" s="154">
        <f t="shared" ca="1" si="197"/>
        <v>0</v>
      </c>
      <c r="G68" s="154">
        <f t="shared" ca="1" si="197"/>
        <v>0</v>
      </c>
      <c r="H68" s="154">
        <f t="shared" ca="1" si="197"/>
        <v>0</v>
      </c>
      <c r="I68" s="154">
        <f t="shared" ca="1" si="197"/>
        <v>0</v>
      </c>
      <c r="J68" s="154">
        <f t="shared" ca="1" si="197"/>
        <v>0</v>
      </c>
      <c r="K68" s="154">
        <f t="shared" ca="1" si="197"/>
        <v>7179.6243045860028</v>
      </c>
      <c r="L68" s="154">
        <f t="shared" ca="1" si="197"/>
        <v>15233.334191540263</v>
      </c>
      <c r="M68" s="154">
        <f t="shared" ca="1" si="197"/>
        <v>20787.337440399111</v>
      </c>
      <c r="N68" s="154">
        <f t="shared" ca="1" si="197"/>
        <v>26178.982578888281</v>
      </c>
      <c r="O68" s="154">
        <f t="shared" ca="1" si="197"/>
        <v>33905.632428269826</v>
      </c>
      <c r="P68" s="154">
        <f t="shared" ca="1" si="197"/>
        <v>0</v>
      </c>
      <c r="Q68" s="154">
        <f t="shared" ca="1" si="197"/>
        <v>8985.8726438204321</v>
      </c>
      <c r="R68" s="154">
        <f t="shared" ca="1" si="197"/>
        <v>18455.433990794823</v>
      </c>
      <c r="S68" s="154">
        <f t="shared" ca="1" si="197"/>
        <v>27922.475341222009</v>
      </c>
      <c r="T68" s="154">
        <f t="shared" ca="1" si="197"/>
        <v>37386.99048011066</v>
      </c>
      <c r="U68" s="154">
        <f t="shared" ca="1" si="197"/>
        <v>46848.973177141641</v>
      </c>
      <c r="V68" s="154">
        <f t="shared" ca="1" si="197"/>
        <v>56308.417186630126</v>
      </c>
      <c r="W68" s="154">
        <f t="shared" ca="1" si="197"/>
        <v>65765.31624748779</v>
      </c>
      <c r="X68" s="154">
        <f t="shared" ca="1" si="197"/>
        <v>75219.664083184733</v>
      </c>
      <c r="Y68" s="154">
        <f t="shared" ca="1" si="197"/>
        <v>84671.454401711468</v>
      </c>
      <c r="Z68" s="154">
        <f t="shared" ca="1" si="197"/>
        <v>94120.680895540703</v>
      </c>
      <c r="AA68" s="154">
        <f t="shared" ca="1" si="197"/>
        <v>103567.33724158909</v>
      </c>
      <c r="AB68" s="154">
        <f t="shared" ca="1" si="197"/>
        <v>0</v>
      </c>
      <c r="AC68" s="154">
        <f t="shared" ca="1" si="197"/>
        <v>8549.2653745274729</v>
      </c>
      <c r="AD68" s="154">
        <f t="shared" ca="1" si="197"/>
        <v>17596.7301133035</v>
      </c>
      <c r="AE68" s="154">
        <f t="shared" ca="1" si="197"/>
        <v>26641.599255635905</v>
      </c>
      <c r="AF68" s="154">
        <f t="shared" ca="1" si="197"/>
        <v>35683.866400083622</v>
      </c>
      <c r="AG68" s="154">
        <f t="shared" ca="1" si="197"/>
        <v>44723.52512941794</v>
      </c>
      <c r="AH68" s="154">
        <f t="shared" ca="1" si="197"/>
        <v>53760.569010583487</v>
      </c>
      <c r="AI68" s="154">
        <f t="shared" ca="1" si="197"/>
        <v>62794.991594659281</v>
      </c>
      <c r="AJ68" s="154">
        <f t="shared" ca="1" si="197"/>
        <v>71826.786416819523</v>
      </c>
      <c r="AK68" s="154">
        <f t="shared" ca="1" si="197"/>
        <v>80855.946996294457</v>
      </c>
      <c r="AL68" s="154">
        <f t="shared" ca="1" si="197"/>
        <v>89882.466836330961</v>
      </c>
      <c r="AM68" s="154">
        <f t="shared" ca="1" si="197"/>
        <v>98023.432526012344</v>
      </c>
      <c r="AN68" s="154">
        <f t="shared" ca="1" si="197"/>
        <v>0</v>
      </c>
      <c r="AO68" s="154">
        <f t="shared" ca="1" si="197"/>
        <v>9968.5048586028061</v>
      </c>
      <c r="AP68" s="154">
        <f t="shared" ca="1" si="197"/>
        <v>20571.018094881649</v>
      </c>
      <c r="AQ68" s="154">
        <f t="shared" ca="1" si="197"/>
        <v>31170.857866823542</v>
      </c>
      <c r="AR68" s="154">
        <f t="shared" ca="1" si="197"/>
        <v>41768.017580944208</v>
      </c>
      <c r="AS68" s="154">
        <f t="shared" ca="1" si="197"/>
        <v>52362.490627498075</v>
      </c>
      <c r="AT68" s="154">
        <f t="shared" ca="1" si="197"/>
        <v>62954.270380438102</v>
      </c>
      <c r="AU68" s="154">
        <f t="shared" ca="1" si="197"/>
        <v>73543.350197375694</v>
      </c>
      <c r="AV68" s="154">
        <f t="shared" ca="1" si="197"/>
        <v>84129.723419540271</v>
      </c>
      <c r="AW68" s="154">
        <f t="shared" ca="1" si="197"/>
        <v>94713.383371738979</v>
      </c>
      <c r="AX68" s="154">
        <f t="shared" ca="1" si="197"/>
        <v>105294.32336231612</v>
      </c>
      <c r="AY68" s="154">
        <f t="shared" ca="1" si="197"/>
        <v>115872.53668311254</v>
      </c>
      <c r="AZ68" s="154">
        <f t="shared" ca="1" si="197"/>
        <v>0</v>
      </c>
      <c r="BA68" s="154">
        <f t="shared" ca="1" si="197"/>
        <v>11829.711143820234</v>
      </c>
      <c r="BB68" s="154">
        <f t="shared" ca="1" si="197"/>
        <v>24312.450916646776</v>
      </c>
      <c r="BC68" s="154">
        <f t="shared" ca="1" si="197"/>
        <v>36792.437021206264</v>
      </c>
      <c r="BD68" s="154">
        <f t="shared" ca="1" si="197"/>
        <v>49269.662666209901</v>
      </c>
      <c r="BE68" s="154">
        <f t="shared" ca="1" si="197"/>
        <v>61744.121043619714</v>
      </c>
      <c r="BF68" s="154">
        <f t="shared" ca="1" si="197"/>
        <v>74215.805328607297</v>
      </c>
      <c r="BG68" s="154">
        <f t="shared" ca="1" si="197"/>
        <v>86684.708679512347</v>
      </c>
      <c r="BH68" s="154">
        <f t="shared" ca="1" si="197"/>
        <v>99150.824237801222</v>
      </c>
      <c r="BI68" s="154">
        <f t="shared" ca="1" si="197"/>
        <v>111614.14512802524</v>
      </c>
      <c r="BJ68" s="154">
        <f t="shared" ca="1" si="197"/>
        <v>124074.664457779</v>
      </c>
      <c r="BK68" s="154">
        <f t="shared" ca="1" si="197"/>
        <v>136532.37531765865</v>
      </c>
      <c r="BL68" s="154">
        <f t="shared" ca="1" si="197"/>
        <v>0</v>
      </c>
      <c r="BM68" s="154">
        <f t="shared" ca="1" si="197"/>
        <v>25801.638576129408</v>
      </c>
      <c r="BN68" s="154">
        <f t="shared" ca="1" si="197"/>
        <v>52275.896640135339</v>
      </c>
      <c r="BO68" s="154">
        <f t="shared" ca="1" si="197"/>
        <v>78747.318425826219</v>
      </c>
      <c r="BP68" s="154">
        <f t="shared" ca="1" si="197"/>
        <v>105215.89693817456</v>
      </c>
      <c r="BQ68" s="154">
        <f t="shared" ref="BQ68:EB68" ca="1" si="198">BP72</f>
        <v>131681.62516490126</v>
      </c>
      <c r="BR68" s="154">
        <f t="shared" ca="1" si="198"/>
        <v>158144.49607643305</v>
      </c>
      <c r="BS68" s="154">
        <f t="shared" ca="1" si="198"/>
        <v>184604.50262585987</v>
      </c>
      <c r="BT68" s="154">
        <f t="shared" ca="1" si="198"/>
        <v>211061.63774889201</v>
      </c>
      <c r="BU68" s="154">
        <f t="shared" ca="1" si="198"/>
        <v>237515.89436381735</v>
      </c>
      <c r="BV68" s="154">
        <f t="shared" ca="1" si="198"/>
        <v>263967.26537145837</v>
      </c>
      <c r="BW68" s="154">
        <f t="shared" ca="1" si="198"/>
        <v>290415.74365512899</v>
      </c>
      <c r="BX68" s="154">
        <f t="shared" ca="1" si="198"/>
        <v>0</v>
      </c>
      <c r="BY68" s="154">
        <f t="shared" ca="1" si="198"/>
        <v>27776.192324116601</v>
      </c>
      <c r="BZ68" s="154">
        <f t="shared" ca="1" si="198"/>
        <v>56245.182720745986</v>
      </c>
      <c r="CA68" s="154">
        <f t="shared" ca="1" si="198"/>
        <v>84711.251750710857</v>
      </c>
      <c r="CB68" s="154">
        <f t="shared" ca="1" si="198"/>
        <v>113174.39220913293</v>
      </c>
      <c r="CC68" s="154">
        <f t="shared" ca="1" si="198"/>
        <v>141634.5968733647</v>
      </c>
      <c r="CD68" s="154">
        <f t="shared" ca="1" si="198"/>
        <v>170091.85850294572</v>
      </c>
      <c r="CE68" s="154">
        <f t="shared" ca="1" si="198"/>
        <v>198546.1698395586</v>
      </c>
      <c r="CF68" s="154">
        <f t="shared" ca="1" si="198"/>
        <v>226997.52360698496</v>
      </c>
      <c r="CG68" s="154">
        <f t="shared" ca="1" si="198"/>
        <v>255445.91251106132</v>
      </c>
      <c r="CH68" s="154">
        <f t="shared" ca="1" si="198"/>
        <v>283891.3292396348</v>
      </c>
      <c r="CI68" s="154">
        <f t="shared" ca="1" si="198"/>
        <v>312333.76646251883</v>
      </c>
      <c r="CJ68" s="154">
        <f t="shared" ca="1" si="198"/>
        <v>0</v>
      </c>
      <c r="CK68" s="154">
        <f t="shared" ca="1" si="198"/>
        <v>29809.982684543407</v>
      </c>
      <c r="CL68" s="154">
        <f t="shared" ca="1" si="198"/>
        <v>60333.547383775003</v>
      </c>
      <c r="CM68" s="154">
        <f t="shared" ca="1" si="198"/>
        <v>90854.103075342166</v>
      </c>
      <c r="CN68" s="154">
        <f t="shared" ca="1" si="198"/>
        <v>121371.64233822023</v>
      </c>
      <c r="CO68" s="154">
        <f t="shared" ca="1" si="198"/>
        <v>151886.15773308231</v>
      </c>
      <c r="CP68" s="154">
        <f t="shared" ca="1" si="198"/>
        <v>182397.6418022541</v>
      </c>
      <c r="CQ68" s="154">
        <f t="shared" ca="1" si="198"/>
        <v>212906.08706966869</v>
      </c>
      <c r="CR68" s="154">
        <f t="shared" ca="1" si="198"/>
        <v>243411.48604082118</v>
      </c>
      <c r="CS68" s="154">
        <f t="shared" ca="1" si="198"/>
        <v>273913.83120272314</v>
      </c>
      <c r="CT68" s="154">
        <f t="shared" ca="1" si="198"/>
        <v>304413.11502385716</v>
      </c>
      <c r="CU68" s="154">
        <f t="shared" ca="1" si="198"/>
        <v>334909.32995413104</v>
      </c>
      <c r="CV68" s="154">
        <f t="shared" ca="1" si="198"/>
        <v>0</v>
      </c>
      <c r="CW68" s="154">
        <f t="shared" ca="1" si="198"/>
        <v>17852.781892042134</v>
      </c>
      <c r="CX68" s="154">
        <f t="shared" ca="1" si="198"/>
        <v>36440.553259213113</v>
      </c>
      <c r="CY68" s="154">
        <f t="shared" ca="1" si="198"/>
        <v>55025.225348489708</v>
      </c>
      <c r="CZ68" s="154">
        <f t="shared" ca="1" si="198"/>
        <v>73606.790516216526</v>
      </c>
      <c r="DA68" s="154">
        <f t="shared" ca="1" si="198"/>
        <v>92185.241099886873</v>
      </c>
      <c r="DB68" s="154">
        <f t="shared" ca="1" si="198"/>
        <v>110760.56941809623</v>
      </c>
      <c r="DC68" s="154">
        <f t="shared" ca="1" si="198"/>
        <v>129332.76777049567</v>
      </c>
      <c r="DD68" s="154">
        <f t="shared" ca="1" si="198"/>
        <v>147901.82843774516</v>
      </c>
      <c r="DE68" s="154">
        <f t="shared" ca="1" si="198"/>
        <v>166467.74368146661</v>
      </c>
      <c r="DF68" s="154">
        <f t="shared" ca="1" si="198"/>
        <v>185030.50574419709</v>
      </c>
      <c r="DG68" s="154">
        <f t="shared" ca="1" si="198"/>
        <v>203590.10684934162</v>
      </c>
      <c r="DH68" s="154">
        <f t="shared" ca="1" si="198"/>
        <v>0</v>
      </c>
      <c r="DI68" s="154">
        <f t="shared" ca="1" si="198"/>
        <v>20010.430085418964</v>
      </c>
      <c r="DJ68" s="154">
        <f t="shared" ca="1" si="198"/>
        <v>40777.899330220622</v>
      </c>
      <c r="DK68" s="154">
        <f t="shared" ca="1" si="198"/>
        <v>61542.176318791084</v>
      </c>
      <c r="DL68" s="154">
        <f t="shared" ca="1" si="198"/>
        <v>82303.253178165265</v>
      </c>
      <c r="DM68" s="154">
        <f t="shared" ca="1" si="198"/>
        <v>103061.1220159613</v>
      </c>
      <c r="DN68" s="154">
        <f t="shared" ca="1" si="198"/>
        <v>123815.77492033251</v>
      </c>
      <c r="DO68" s="154">
        <f t="shared" ca="1" si="198"/>
        <v>144567.20395991951</v>
      </c>
      <c r="DP68" s="154">
        <f t="shared" ca="1" si="198"/>
        <v>165315.40118380205</v>
      </c>
      <c r="DQ68" s="154">
        <f t="shared" ca="1" si="198"/>
        <v>186060.35862145072</v>
      </c>
      <c r="DR68" s="154">
        <f t="shared" ca="1" si="198"/>
        <v>206802.06828267867</v>
      </c>
      <c r="DS68" s="154">
        <f t="shared" ca="1" si="198"/>
        <v>227540.52215759311</v>
      </c>
      <c r="DT68" s="154">
        <f t="shared" ca="1" si="198"/>
        <v>0</v>
      </c>
      <c r="DU68" s="154">
        <f t="shared" ca="1" si="198"/>
        <v>0</v>
      </c>
      <c r="DV68" s="154">
        <f t="shared" ca="1" si="198"/>
        <v>0</v>
      </c>
      <c r="DW68" s="154">
        <f t="shared" ca="1" si="198"/>
        <v>0</v>
      </c>
      <c r="DX68" s="154">
        <f t="shared" ca="1" si="198"/>
        <v>0</v>
      </c>
      <c r="DY68" s="154">
        <f t="shared" ca="1" si="198"/>
        <v>0</v>
      </c>
      <c r="DZ68" s="154">
        <f t="shared" ca="1" si="198"/>
        <v>0</v>
      </c>
      <c r="EA68" s="154">
        <f t="shared" ca="1" si="198"/>
        <v>0</v>
      </c>
      <c r="EB68" s="154">
        <f t="shared" ca="1" si="198"/>
        <v>0</v>
      </c>
      <c r="EC68" s="154">
        <f t="shared" ref="EC68:EE68" ca="1" si="199">EB72</f>
        <v>0</v>
      </c>
      <c r="ED68" s="154">
        <f t="shared" ca="1" si="199"/>
        <v>0</v>
      </c>
      <c r="EE68" s="157">
        <f t="shared" ca="1" si="199"/>
        <v>0</v>
      </c>
    </row>
    <row r="69" spans="1:135" x14ac:dyDescent="0.25">
      <c r="A69" s="154">
        <f t="shared" ca="1" si="196"/>
        <v>7080903.9457523841</v>
      </c>
      <c r="B69" s="29" t="s">
        <v>305</v>
      </c>
      <c r="C69" s="154">
        <v>0</v>
      </c>
      <c r="D69" s="154">
        <f t="shared" ref="D69:J69" ca="1" si="200">D65</f>
        <v>0</v>
      </c>
      <c r="E69" s="154">
        <f t="shared" ca="1" si="200"/>
        <v>0</v>
      </c>
      <c r="F69" s="154">
        <f t="shared" ca="1" si="200"/>
        <v>0</v>
      </c>
      <c r="G69" s="154">
        <f t="shared" ca="1" si="200"/>
        <v>0</v>
      </c>
      <c r="H69" s="154">
        <f t="shared" ca="1" si="200"/>
        <v>0</v>
      </c>
      <c r="I69" s="154">
        <f t="shared" ca="1" si="200"/>
        <v>0</v>
      </c>
      <c r="J69" s="154">
        <f t="shared" ca="1" si="200"/>
        <v>7179.6243045860028</v>
      </c>
      <c r="K69" s="154">
        <f ca="1">K65</f>
        <v>8053.7098869542606</v>
      </c>
      <c r="L69" s="154">
        <f t="shared" ref="L69:BW69" ca="1" si="201">L65</f>
        <v>5554.0032488588477</v>
      </c>
      <c r="M69" s="154">
        <f t="shared" ca="1" si="201"/>
        <v>5391.6451384891698</v>
      </c>
      <c r="N69" s="154">
        <f t="shared" ca="1" si="201"/>
        <v>7726.6498493815452</v>
      </c>
      <c r="O69" s="154">
        <f t="shared" ca="1" si="201"/>
        <v>8806.4359062178191</v>
      </c>
      <c r="P69" s="154">
        <f t="shared" ca="1" si="201"/>
        <v>8985.8726438204321</v>
      </c>
      <c r="Q69" s="154">
        <f t="shared" ca="1" si="201"/>
        <v>9469.5613469743912</v>
      </c>
      <c r="R69" s="154">
        <f t="shared" ca="1" si="201"/>
        <v>9467.0413504271855</v>
      </c>
      <c r="S69" s="154">
        <f t="shared" ca="1" si="201"/>
        <v>9464.5151388886516</v>
      </c>
      <c r="T69" s="154">
        <f t="shared" ca="1" si="201"/>
        <v>9461.9826970309805</v>
      </c>
      <c r="U69" s="154">
        <f t="shared" ca="1" si="201"/>
        <v>9459.4440094884849</v>
      </c>
      <c r="V69" s="154">
        <f t="shared" ca="1" si="201"/>
        <v>9456.8990608576642</v>
      </c>
      <c r="W69" s="154">
        <f t="shared" ca="1" si="201"/>
        <v>9454.3478356969426</v>
      </c>
      <c r="X69" s="154">
        <f t="shared" ca="1" si="201"/>
        <v>9451.7903185267351</v>
      </c>
      <c r="Y69" s="154">
        <f t="shared" ca="1" si="201"/>
        <v>9449.2264938292356</v>
      </c>
      <c r="Z69" s="154">
        <f t="shared" ca="1" si="201"/>
        <v>9446.6563460483812</v>
      </c>
      <c r="AA69" s="154">
        <f t="shared" ca="1" si="201"/>
        <v>10558.835984589743</v>
      </c>
      <c r="AB69" s="154">
        <f t="shared" ca="1" si="201"/>
        <v>8549.2653745274729</v>
      </c>
      <c r="AC69" s="154">
        <f t="shared" ca="1" si="201"/>
        <v>9047.4647387760269</v>
      </c>
      <c r="AD69" s="154">
        <f t="shared" ca="1" si="201"/>
        <v>9044.8691423324053</v>
      </c>
      <c r="AE69" s="154">
        <f t="shared" ca="1" si="201"/>
        <v>9042.2671444477164</v>
      </c>
      <c r="AF69" s="154">
        <f t="shared" ca="1" si="201"/>
        <v>9039.6587293343182</v>
      </c>
      <c r="AG69" s="154">
        <f t="shared" ca="1" si="201"/>
        <v>9037.0438811655476</v>
      </c>
      <c r="AH69" s="154">
        <f t="shared" ca="1" si="201"/>
        <v>9034.4225840757936</v>
      </c>
      <c r="AI69" s="154">
        <f t="shared" ca="1" si="201"/>
        <v>9031.7948221602419</v>
      </c>
      <c r="AJ69" s="154">
        <f t="shared" ca="1" si="201"/>
        <v>9029.1605794749339</v>
      </c>
      <c r="AK69" s="154">
        <f t="shared" ca="1" si="201"/>
        <v>9026.5198400365043</v>
      </c>
      <c r="AL69" s="154">
        <f t="shared" ca="1" si="201"/>
        <v>8140.9656896813867</v>
      </c>
      <c r="AM69" s="154">
        <f t="shared" ca="1" si="201"/>
        <v>9778.14042368019</v>
      </c>
      <c r="AN69" s="154">
        <f t="shared" ca="1" si="201"/>
        <v>9968.5048586028061</v>
      </c>
      <c r="AO69" s="154">
        <f t="shared" ca="1" si="201"/>
        <v>10602.513236278843</v>
      </c>
      <c r="AP69" s="154">
        <f t="shared" ca="1" si="201"/>
        <v>10599.839771941894</v>
      </c>
      <c r="AQ69" s="154">
        <f t="shared" ca="1" si="201"/>
        <v>10597.159714120666</v>
      </c>
      <c r="AR69" s="154">
        <f t="shared" ca="1" si="201"/>
        <v>10594.473046553867</v>
      </c>
      <c r="AS69" s="154">
        <f t="shared" ca="1" si="201"/>
        <v>10591.779752940027</v>
      </c>
      <c r="AT69" s="154">
        <f t="shared" ca="1" si="201"/>
        <v>10589.079816937592</v>
      </c>
      <c r="AU69" s="154">
        <f t="shared" ca="1" si="201"/>
        <v>10586.373222164577</v>
      </c>
      <c r="AV69" s="154">
        <f t="shared" ca="1" si="201"/>
        <v>10583.659952198708</v>
      </c>
      <c r="AW69" s="154">
        <f t="shared" ca="1" si="201"/>
        <v>10580.939990577142</v>
      </c>
      <c r="AX69" s="154">
        <f t="shared" ca="1" si="201"/>
        <v>10578.213320796422</v>
      </c>
      <c r="AY69" s="154">
        <f t="shared" ca="1" si="201"/>
        <v>11633.635775849943</v>
      </c>
      <c r="AZ69" s="154">
        <f t="shared" ca="1" si="201"/>
        <v>11829.711143820234</v>
      </c>
      <c r="BA69" s="154">
        <f t="shared" ca="1" si="201"/>
        <v>12482.739772826542</v>
      </c>
      <c r="BB69" s="154">
        <f t="shared" ca="1" si="201"/>
        <v>12479.986104559488</v>
      </c>
      <c r="BC69" s="154">
        <f t="shared" ca="1" si="201"/>
        <v>12477.225645003637</v>
      </c>
      <c r="BD69" s="154">
        <f t="shared" ca="1" si="201"/>
        <v>12474.458377409814</v>
      </c>
      <c r="BE69" s="154">
        <f t="shared" ca="1" si="201"/>
        <v>12471.684284987583</v>
      </c>
      <c r="BF69" s="154">
        <f t="shared" ca="1" si="201"/>
        <v>12468.903350905057</v>
      </c>
      <c r="BG69" s="154">
        <f t="shared" ca="1" si="201"/>
        <v>12466.115558288868</v>
      </c>
      <c r="BH69" s="154">
        <f t="shared" ca="1" si="201"/>
        <v>12463.320890224015</v>
      </c>
      <c r="BI69" s="154">
        <f t="shared" ca="1" si="201"/>
        <v>12460.51932975377</v>
      </c>
      <c r="BJ69" s="154">
        <f t="shared" ca="1" si="201"/>
        <v>12457.710859879655</v>
      </c>
      <c r="BK69" s="154">
        <f t="shared" ca="1" si="201"/>
        <v>1124395.0928544442</v>
      </c>
      <c r="BL69" s="154">
        <f t="shared" ca="1" si="201"/>
        <v>25801.638576129408</v>
      </c>
      <c r="BM69" s="154">
        <f t="shared" ca="1" si="201"/>
        <v>26474.258064005931</v>
      </c>
      <c r="BN69" s="154">
        <f t="shared" ca="1" si="201"/>
        <v>26471.42178569088</v>
      </c>
      <c r="BO69" s="154">
        <f t="shared" ca="1" si="201"/>
        <v>26468.578512348337</v>
      </c>
      <c r="BP69" s="154">
        <f t="shared" ca="1" si="201"/>
        <v>26465.7282267267</v>
      </c>
      <c r="BQ69" s="154">
        <f t="shared" ca="1" si="201"/>
        <v>26462.870911531805</v>
      </c>
      <c r="BR69" s="154">
        <f t="shared" ca="1" si="201"/>
        <v>26460.006549426806</v>
      </c>
      <c r="BS69" s="154">
        <f t="shared" ca="1" si="201"/>
        <v>26457.135123032131</v>
      </c>
      <c r="BT69" s="154">
        <f t="shared" ca="1" si="201"/>
        <v>26454.256614925325</v>
      </c>
      <c r="BU69" s="154">
        <f t="shared" ca="1" si="201"/>
        <v>26451.371007640992</v>
      </c>
      <c r="BV69" s="154">
        <f t="shared" ca="1" si="201"/>
        <v>26448.478283670644</v>
      </c>
      <c r="BW69" s="154">
        <f t="shared" ca="1" si="201"/>
        <v>27568.175966236908</v>
      </c>
      <c r="BX69" s="154">
        <f t="shared" ref="BX69:EE69" ca="1" si="202">BX65</f>
        <v>27776.192324116601</v>
      </c>
      <c r="BY69" s="154">
        <f t="shared" ca="1" si="202"/>
        <v>28468.990396629386</v>
      </c>
      <c r="BZ69" s="154">
        <f t="shared" ca="1" si="202"/>
        <v>28466.069029964863</v>
      </c>
      <c r="CA69" s="154">
        <f t="shared" ca="1" si="202"/>
        <v>28463.140458422065</v>
      </c>
      <c r="CB69" s="154">
        <f t="shared" ca="1" si="202"/>
        <v>28460.20466423178</v>
      </c>
      <c r="CC69" s="154">
        <f t="shared" ca="1" si="202"/>
        <v>28457.261629581022</v>
      </c>
      <c r="CD69" s="154">
        <f t="shared" ca="1" si="202"/>
        <v>28454.311336612875</v>
      </c>
      <c r="CE69" s="154">
        <f t="shared" ca="1" si="202"/>
        <v>28451.353767426357</v>
      </c>
      <c r="CF69" s="154">
        <f t="shared" ca="1" si="202"/>
        <v>28448.388904076353</v>
      </c>
      <c r="CG69" s="154">
        <f t="shared" ca="1" si="202"/>
        <v>28445.416728573495</v>
      </c>
      <c r="CH69" s="154">
        <f t="shared" ca="1" si="202"/>
        <v>28442.437222884029</v>
      </c>
      <c r="CI69" s="154">
        <f t="shared" ca="1" si="202"/>
        <v>29595.725835927347</v>
      </c>
      <c r="CJ69" s="154">
        <f t="shared" ca="1" si="202"/>
        <v>29809.982684543407</v>
      </c>
      <c r="CK69" s="154">
        <f t="shared" ca="1" si="202"/>
        <v>30523.564699231596</v>
      </c>
      <c r="CL69" s="154">
        <f t="shared" ca="1" si="202"/>
        <v>30520.555691567155</v>
      </c>
      <c r="CM69" s="154">
        <f t="shared" ca="1" si="202"/>
        <v>30517.539262878061</v>
      </c>
      <c r="CN69" s="154">
        <f t="shared" ca="1" si="202"/>
        <v>30514.515394862065</v>
      </c>
      <c r="CO69" s="154">
        <f t="shared" ca="1" si="202"/>
        <v>30511.484069171791</v>
      </c>
      <c r="CP69" s="154">
        <f t="shared" ca="1" si="202"/>
        <v>30508.445267414594</v>
      </c>
      <c r="CQ69" s="154">
        <f t="shared" ca="1" si="202"/>
        <v>30505.398971152485</v>
      </c>
      <c r="CR69" s="154">
        <f t="shared" ca="1" si="202"/>
        <v>30502.345161901983</v>
      </c>
      <c r="CS69" s="154">
        <f t="shared" ca="1" si="202"/>
        <v>30499.283821134035</v>
      </c>
      <c r="CT69" s="154">
        <f t="shared" ca="1" si="202"/>
        <v>30496.214930273891</v>
      </c>
      <c r="CU69" s="154">
        <f t="shared" ca="1" si="202"/>
        <v>31684.102201708469</v>
      </c>
      <c r="CV69" s="154">
        <f t="shared" ca="1" si="202"/>
        <v>17852.781892042134</v>
      </c>
      <c r="CW69" s="154">
        <f t="shared" ca="1" si="202"/>
        <v>18587.771367170979</v>
      </c>
      <c r="CX69" s="154">
        <f t="shared" ca="1" si="202"/>
        <v>18584.672089276595</v>
      </c>
      <c r="CY69" s="154">
        <f t="shared" ca="1" si="202"/>
        <v>18581.565167726818</v>
      </c>
      <c r="CZ69" s="154">
        <f t="shared" ca="1" si="202"/>
        <v>18578.450583670347</v>
      </c>
      <c r="DA69" s="154">
        <f t="shared" ca="1" si="202"/>
        <v>18575.328318209358</v>
      </c>
      <c r="DB69" s="154">
        <f t="shared" ca="1" si="202"/>
        <v>18572.198352399442</v>
      </c>
      <c r="DC69" s="154">
        <f t="shared" ca="1" si="202"/>
        <v>18569.060667249505</v>
      </c>
      <c r="DD69" s="154">
        <f t="shared" ca="1" si="202"/>
        <v>18565.915243721451</v>
      </c>
      <c r="DE69" s="154">
        <f t="shared" ca="1" si="202"/>
        <v>18562.762062730479</v>
      </c>
      <c r="DF69" s="154">
        <f t="shared" ca="1" si="202"/>
        <v>18559.601105144538</v>
      </c>
      <c r="DG69" s="154">
        <f t="shared" ca="1" si="202"/>
        <v>19783.124994722151</v>
      </c>
      <c r="DH69" s="154">
        <f t="shared" ca="1" si="202"/>
        <v>20010.430085418964</v>
      </c>
      <c r="DI69" s="154">
        <f t="shared" ca="1" si="202"/>
        <v>20767.469244801658</v>
      </c>
      <c r="DJ69" s="154">
        <f t="shared" ca="1" si="202"/>
        <v>20764.276988570462</v>
      </c>
      <c r="DK69" s="154">
        <f t="shared" ca="1" si="202"/>
        <v>20761.076859374181</v>
      </c>
      <c r="DL69" s="154">
        <f t="shared" ca="1" si="202"/>
        <v>20757.868837796028</v>
      </c>
      <c r="DM69" s="154">
        <f t="shared" ca="1" si="202"/>
        <v>20754.652904371207</v>
      </c>
      <c r="DN69" s="154">
        <f t="shared" ca="1" si="202"/>
        <v>20751.429039587005</v>
      </c>
      <c r="DO69" s="154">
        <f t="shared" ca="1" si="202"/>
        <v>20748.197223882526</v>
      </c>
      <c r="DP69" s="154">
        <f t="shared" ca="1" si="202"/>
        <v>20744.957437648671</v>
      </c>
      <c r="DQ69" s="154">
        <f t="shared" ca="1" si="202"/>
        <v>20741.709661227957</v>
      </c>
      <c r="DR69" s="154">
        <f t="shared" ca="1" si="202"/>
        <v>20738.453874914427</v>
      </c>
      <c r="DS69" s="154">
        <f t="shared" ca="1" si="202"/>
        <v>3950409.8925336553</v>
      </c>
      <c r="DT69" s="154">
        <f t="shared" si="202"/>
        <v>0</v>
      </c>
      <c r="DU69" s="154">
        <f t="shared" si="202"/>
        <v>0</v>
      </c>
      <c r="DV69" s="154">
        <f t="shared" si="202"/>
        <v>0</v>
      </c>
      <c r="DW69" s="154">
        <f t="shared" si="202"/>
        <v>0</v>
      </c>
      <c r="DX69" s="154">
        <f t="shared" si="202"/>
        <v>0</v>
      </c>
      <c r="DY69" s="154">
        <f t="shared" si="202"/>
        <v>0</v>
      </c>
      <c r="DZ69" s="154">
        <f t="shared" si="202"/>
        <v>0</v>
      </c>
      <c r="EA69" s="154">
        <f t="shared" si="202"/>
        <v>0</v>
      </c>
      <c r="EB69" s="154">
        <f t="shared" si="202"/>
        <v>0</v>
      </c>
      <c r="EC69" s="154">
        <f t="shared" si="202"/>
        <v>0</v>
      </c>
      <c r="ED69" s="154">
        <f t="shared" si="202"/>
        <v>0</v>
      </c>
      <c r="EE69" s="157">
        <f t="shared" si="202"/>
        <v>0</v>
      </c>
    </row>
    <row r="70" spans="1:135" x14ac:dyDescent="0.25">
      <c r="A70" s="154">
        <f t="shared" ca="1" si="196"/>
        <v>-2410250</v>
      </c>
      <c r="B70" s="29" t="s">
        <v>286</v>
      </c>
      <c r="C70" s="154">
        <f>IF(C65&lt;0,C65,0)</f>
        <v>-2410250</v>
      </c>
      <c r="D70" s="154">
        <f t="shared" ref="D70:J70" ca="1" si="203">MIN(D69+D68,0)</f>
        <v>0</v>
      </c>
      <c r="E70" s="154">
        <f t="shared" ca="1" si="203"/>
        <v>0</v>
      </c>
      <c r="F70" s="154">
        <f t="shared" ca="1" si="203"/>
        <v>0</v>
      </c>
      <c r="G70" s="154">
        <f t="shared" ca="1" si="203"/>
        <v>0</v>
      </c>
      <c r="H70" s="154">
        <f t="shared" ca="1" si="203"/>
        <v>0</v>
      </c>
      <c r="I70" s="154">
        <f t="shared" ca="1" si="203"/>
        <v>0</v>
      </c>
      <c r="J70" s="154">
        <f t="shared" ca="1" si="203"/>
        <v>0</v>
      </c>
      <c r="K70" s="154">
        <f ca="1">MIN(K69+K68,0)</f>
        <v>0</v>
      </c>
      <c r="L70" s="154">
        <f t="shared" ref="L70:BW70" ca="1" si="204">MIN(L69+L68,0)</f>
        <v>0</v>
      </c>
      <c r="M70" s="154">
        <f t="shared" ca="1" si="204"/>
        <v>0</v>
      </c>
      <c r="N70" s="154">
        <f t="shared" ca="1" si="204"/>
        <v>0</v>
      </c>
      <c r="O70" s="154">
        <f t="shared" ca="1" si="204"/>
        <v>0</v>
      </c>
      <c r="P70" s="154">
        <f t="shared" ca="1" si="204"/>
        <v>0</v>
      </c>
      <c r="Q70" s="154">
        <f t="shared" ca="1" si="204"/>
        <v>0</v>
      </c>
      <c r="R70" s="154">
        <f t="shared" ca="1" si="204"/>
        <v>0</v>
      </c>
      <c r="S70" s="154">
        <f t="shared" ca="1" si="204"/>
        <v>0</v>
      </c>
      <c r="T70" s="154">
        <f t="shared" ca="1" si="204"/>
        <v>0</v>
      </c>
      <c r="U70" s="154">
        <f t="shared" ca="1" si="204"/>
        <v>0</v>
      </c>
      <c r="V70" s="154">
        <f t="shared" ca="1" si="204"/>
        <v>0</v>
      </c>
      <c r="W70" s="154">
        <f t="shared" ca="1" si="204"/>
        <v>0</v>
      </c>
      <c r="X70" s="154">
        <f t="shared" ca="1" si="204"/>
        <v>0</v>
      </c>
      <c r="Y70" s="154">
        <f t="shared" ca="1" si="204"/>
        <v>0</v>
      </c>
      <c r="Z70" s="154">
        <f t="shared" ca="1" si="204"/>
        <v>0</v>
      </c>
      <c r="AA70" s="154">
        <f t="shared" ca="1" si="204"/>
        <v>0</v>
      </c>
      <c r="AB70" s="154">
        <f t="shared" ca="1" si="204"/>
        <v>0</v>
      </c>
      <c r="AC70" s="154">
        <f t="shared" ca="1" si="204"/>
        <v>0</v>
      </c>
      <c r="AD70" s="154">
        <f t="shared" ca="1" si="204"/>
        <v>0</v>
      </c>
      <c r="AE70" s="154">
        <f t="shared" ca="1" si="204"/>
        <v>0</v>
      </c>
      <c r="AF70" s="154">
        <f t="shared" ca="1" si="204"/>
        <v>0</v>
      </c>
      <c r="AG70" s="154">
        <f t="shared" ca="1" si="204"/>
        <v>0</v>
      </c>
      <c r="AH70" s="154">
        <f t="shared" ca="1" si="204"/>
        <v>0</v>
      </c>
      <c r="AI70" s="154">
        <f t="shared" ca="1" si="204"/>
        <v>0</v>
      </c>
      <c r="AJ70" s="154">
        <f t="shared" ca="1" si="204"/>
        <v>0</v>
      </c>
      <c r="AK70" s="154">
        <f t="shared" ca="1" si="204"/>
        <v>0</v>
      </c>
      <c r="AL70" s="154">
        <f t="shared" ca="1" si="204"/>
        <v>0</v>
      </c>
      <c r="AM70" s="154">
        <f t="shared" ca="1" si="204"/>
        <v>0</v>
      </c>
      <c r="AN70" s="154">
        <f t="shared" ca="1" si="204"/>
        <v>0</v>
      </c>
      <c r="AO70" s="154">
        <f t="shared" ca="1" si="204"/>
        <v>0</v>
      </c>
      <c r="AP70" s="154">
        <f t="shared" ca="1" si="204"/>
        <v>0</v>
      </c>
      <c r="AQ70" s="154">
        <f t="shared" ca="1" si="204"/>
        <v>0</v>
      </c>
      <c r="AR70" s="154">
        <f t="shared" ca="1" si="204"/>
        <v>0</v>
      </c>
      <c r="AS70" s="154">
        <f t="shared" ca="1" si="204"/>
        <v>0</v>
      </c>
      <c r="AT70" s="154">
        <f t="shared" ca="1" si="204"/>
        <v>0</v>
      </c>
      <c r="AU70" s="154">
        <f t="shared" ca="1" si="204"/>
        <v>0</v>
      </c>
      <c r="AV70" s="154">
        <f t="shared" ca="1" si="204"/>
        <v>0</v>
      </c>
      <c r="AW70" s="154">
        <f t="shared" ca="1" si="204"/>
        <v>0</v>
      </c>
      <c r="AX70" s="154">
        <f t="shared" ca="1" si="204"/>
        <v>0</v>
      </c>
      <c r="AY70" s="154">
        <f t="shared" ca="1" si="204"/>
        <v>0</v>
      </c>
      <c r="AZ70" s="154">
        <f t="shared" ca="1" si="204"/>
        <v>0</v>
      </c>
      <c r="BA70" s="154">
        <f t="shared" ca="1" si="204"/>
        <v>0</v>
      </c>
      <c r="BB70" s="154">
        <f t="shared" ca="1" si="204"/>
        <v>0</v>
      </c>
      <c r="BC70" s="154">
        <f t="shared" ca="1" si="204"/>
        <v>0</v>
      </c>
      <c r="BD70" s="154">
        <f t="shared" ca="1" si="204"/>
        <v>0</v>
      </c>
      <c r="BE70" s="154">
        <f t="shared" ca="1" si="204"/>
        <v>0</v>
      </c>
      <c r="BF70" s="154">
        <f t="shared" ca="1" si="204"/>
        <v>0</v>
      </c>
      <c r="BG70" s="154">
        <f t="shared" ca="1" si="204"/>
        <v>0</v>
      </c>
      <c r="BH70" s="154">
        <f t="shared" ca="1" si="204"/>
        <v>0</v>
      </c>
      <c r="BI70" s="154">
        <f t="shared" ca="1" si="204"/>
        <v>0</v>
      </c>
      <c r="BJ70" s="154">
        <f t="shared" ca="1" si="204"/>
        <v>0</v>
      </c>
      <c r="BK70" s="154">
        <f t="shared" ca="1" si="204"/>
        <v>0</v>
      </c>
      <c r="BL70" s="154">
        <f t="shared" ca="1" si="204"/>
        <v>0</v>
      </c>
      <c r="BM70" s="154">
        <f t="shared" ca="1" si="204"/>
        <v>0</v>
      </c>
      <c r="BN70" s="154">
        <f t="shared" ca="1" si="204"/>
        <v>0</v>
      </c>
      <c r="BO70" s="154">
        <f t="shared" ca="1" si="204"/>
        <v>0</v>
      </c>
      <c r="BP70" s="154">
        <f t="shared" ca="1" si="204"/>
        <v>0</v>
      </c>
      <c r="BQ70" s="154">
        <f t="shared" ca="1" si="204"/>
        <v>0</v>
      </c>
      <c r="BR70" s="154">
        <f t="shared" ca="1" si="204"/>
        <v>0</v>
      </c>
      <c r="BS70" s="154">
        <f t="shared" ca="1" si="204"/>
        <v>0</v>
      </c>
      <c r="BT70" s="154">
        <f t="shared" ca="1" si="204"/>
        <v>0</v>
      </c>
      <c r="BU70" s="154">
        <f t="shared" ca="1" si="204"/>
        <v>0</v>
      </c>
      <c r="BV70" s="154">
        <f t="shared" ca="1" si="204"/>
        <v>0</v>
      </c>
      <c r="BW70" s="154">
        <f t="shared" ca="1" si="204"/>
        <v>0</v>
      </c>
      <c r="BX70" s="154">
        <f t="shared" ref="BX70:EE70" ca="1" si="205">MIN(BX69+BX68,0)</f>
        <v>0</v>
      </c>
      <c r="BY70" s="154">
        <f t="shared" ca="1" si="205"/>
        <v>0</v>
      </c>
      <c r="BZ70" s="154">
        <f t="shared" ca="1" si="205"/>
        <v>0</v>
      </c>
      <c r="CA70" s="154">
        <f t="shared" ca="1" si="205"/>
        <v>0</v>
      </c>
      <c r="CB70" s="154">
        <f t="shared" ca="1" si="205"/>
        <v>0</v>
      </c>
      <c r="CC70" s="154">
        <f t="shared" ca="1" si="205"/>
        <v>0</v>
      </c>
      <c r="CD70" s="154">
        <f t="shared" ca="1" si="205"/>
        <v>0</v>
      </c>
      <c r="CE70" s="154">
        <f t="shared" ca="1" si="205"/>
        <v>0</v>
      </c>
      <c r="CF70" s="154">
        <f t="shared" ca="1" si="205"/>
        <v>0</v>
      </c>
      <c r="CG70" s="154">
        <f t="shared" ca="1" si="205"/>
        <v>0</v>
      </c>
      <c r="CH70" s="154">
        <f t="shared" ca="1" si="205"/>
        <v>0</v>
      </c>
      <c r="CI70" s="154">
        <f t="shared" ca="1" si="205"/>
        <v>0</v>
      </c>
      <c r="CJ70" s="154">
        <f t="shared" ca="1" si="205"/>
        <v>0</v>
      </c>
      <c r="CK70" s="154">
        <f t="shared" ca="1" si="205"/>
        <v>0</v>
      </c>
      <c r="CL70" s="154">
        <f t="shared" ca="1" si="205"/>
        <v>0</v>
      </c>
      <c r="CM70" s="154">
        <f t="shared" ca="1" si="205"/>
        <v>0</v>
      </c>
      <c r="CN70" s="154">
        <f t="shared" ca="1" si="205"/>
        <v>0</v>
      </c>
      <c r="CO70" s="154">
        <f t="shared" ca="1" si="205"/>
        <v>0</v>
      </c>
      <c r="CP70" s="154">
        <f t="shared" ca="1" si="205"/>
        <v>0</v>
      </c>
      <c r="CQ70" s="154">
        <f t="shared" ca="1" si="205"/>
        <v>0</v>
      </c>
      <c r="CR70" s="154">
        <f t="shared" ca="1" si="205"/>
        <v>0</v>
      </c>
      <c r="CS70" s="154">
        <f t="shared" ca="1" si="205"/>
        <v>0</v>
      </c>
      <c r="CT70" s="154">
        <f t="shared" ca="1" si="205"/>
        <v>0</v>
      </c>
      <c r="CU70" s="154">
        <f t="shared" ca="1" si="205"/>
        <v>0</v>
      </c>
      <c r="CV70" s="154">
        <f t="shared" ca="1" si="205"/>
        <v>0</v>
      </c>
      <c r="CW70" s="154">
        <f t="shared" ca="1" si="205"/>
        <v>0</v>
      </c>
      <c r="CX70" s="154">
        <f t="shared" ca="1" si="205"/>
        <v>0</v>
      </c>
      <c r="CY70" s="154">
        <f t="shared" ca="1" si="205"/>
        <v>0</v>
      </c>
      <c r="CZ70" s="154">
        <f t="shared" ca="1" si="205"/>
        <v>0</v>
      </c>
      <c r="DA70" s="154">
        <f t="shared" ca="1" si="205"/>
        <v>0</v>
      </c>
      <c r="DB70" s="154">
        <f t="shared" ca="1" si="205"/>
        <v>0</v>
      </c>
      <c r="DC70" s="154">
        <f t="shared" ca="1" si="205"/>
        <v>0</v>
      </c>
      <c r="DD70" s="154">
        <f t="shared" ca="1" si="205"/>
        <v>0</v>
      </c>
      <c r="DE70" s="154">
        <f t="shared" ca="1" si="205"/>
        <v>0</v>
      </c>
      <c r="DF70" s="154">
        <f t="shared" ca="1" si="205"/>
        <v>0</v>
      </c>
      <c r="DG70" s="154">
        <f t="shared" ca="1" si="205"/>
        <v>0</v>
      </c>
      <c r="DH70" s="154">
        <f t="shared" ca="1" si="205"/>
        <v>0</v>
      </c>
      <c r="DI70" s="154">
        <f t="shared" ca="1" si="205"/>
        <v>0</v>
      </c>
      <c r="DJ70" s="154">
        <f t="shared" ca="1" si="205"/>
        <v>0</v>
      </c>
      <c r="DK70" s="154">
        <f t="shared" ca="1" si="205"/>
        <v>0</v>
      </c>
      <c r="DL70" s="154">
        <f t="shared" ca="1" si="205"/>
        <v>0</v>
      </c>
      <c r="DM70" s="154">
        <f t="shared" ca="1" si="205"/>
        <v>0</v>
      </c>
      <c r="DN70" s="154">
        <f t="shared" ca="1" si="205"/>
        <v>0</v>
      </c>
      <c r="DO70" s="154">
        <f t="shared" ca="1" si="205"/>
        <v>0</v>
      </c>
      <c r="DP70" s="154">
        <f t="shared" ca="1" si="205"/>
        <v>0</v>
      </c>
      <c r="DQ70" s="154">
        <f t="shared" ca="1" si="205"/>
        <v>0</v>
      </c>
      <c r="DR70" s="154">
        <f t="shared" ca="1" si="205"/>
        <v>0</v>
      </c>
      <c r="DS70" s="154">
        <f t="shared" ca="1" si="205"/>
        <v>0</v>
      </c>
      <c r="DT70" s="154">
        <f t="shared" ca="1" si="205"/>
        <v>0</v>
      </c>
      <c r="DU70" s="154">
        <f t="shared" ca="1" si="205"/>
        <v>0</v>
      </c>
      <c r="DV70" s="154">
        <f t="shared" ca="1" si="205"/>
        <v>0</v>
      </c>
      <c r="DW70" s="154">
        <f t="shared" ca="1" si="205"/>
        <v>0</v>
      </c>
      <c r="DX70" s="154">
        <f t="shared" ca="1" si="205"/>
        <v>0</v>
      </c>
      <c r="DY70" s="154">
        <f t="shared" ca="1" si="205"/>
        <v>0</v>
      </c>
      <c r="DZ70" s="154">
        <f t="shared" ca="1" si="205"/>
        <v>0</v>
      </c>
      <c r="EA70" s="154">
        <f t="shared" ca="1" si="205"/>
        <v>0</v>
      </c>
      <c r="EB70" s="154">
        <f t="shared" ca="1" si="205"/>
        <v>0</v>
      </c>
      <c r="EC70" s="154">
        <f t="shared" ca="1" si="205"/>
        <v>0</v>
      </c>
      <c r="ED70" s="154">
        <f t="shared" ca="1" si="205"/>
        <v>0</v>
      </c>
      <c r="EE70" s="157">
        <f t="shared" ca="1" si="205"/>
        <v>0</v>
      </c>
    </row>
    <row r="71" spans="1:135" x14ac:dyDescent="0.25">
      <c r="A71" s="154">
        <f t="shared" ca="1" si="196"/>
        <v>7080903.9457523841</v>
      </c>
      <c r="B71" s="29" t="s">
        <v>288</v>
      </c>
      <c r="C71" s="154">
        <v>0</v>
      </c>
      <c r="D71" s="154">
        <f t="shared" ref="D71:AI71" ca="1" si="206">IF(D3=HOLD_PERIOD,D68+D69,IF(SUM(D68:D70)&lt;=0,0,IF(DISTRIBUTION_FREQ="Monthly",SUM(D68:D69),IF(DISTRIBUTION_FREQ="Quarterly",IF(E2-D2=1,SUM(D68:D69),0),IF(DISTRIBUTION_FREQ="Annually",IF(E1-D1=1,SUM(D68:D69),0))))))</f>
        <v>0</v>
      </c>
      <c r="E71" s="154">
        <f t="shared" ca="1" si="206"/>
        <v>0</v>
      </c>
      <c r="F71" s="154">
        <f t="shared" ca="1" si="206"/>
        <v>0</v>
      </c>
      <c r="G71" s="154">
        <f t="shared" ca="1" si="206"/>
        <v>0</v>
      </c>
      <c r="H71" s="154">
        <f t="shared" ca="1" si="206"/>
        <v>0</v>
      </c>
      <c r="I71" s="154">
        <f t="shared" ca="1" si="206"/>
        <v>0</v>
      </c>
      <c r="J71" s="154">
        <f t="shared" ca="1" si="206"/>
        <v>0</v>
      </c>
      <c r="K71" s="154">
        <f t="shared" ca="1" si="206"/>
        <v>0</v>
      </c>
      <c r="L71" s="154">
        <f t="shared" ca="1" si="206"/>
        <v>0</v>
      </c>
      <c r="M71" s="154">
        <f t="shared" ca="1" si="206"/>
        <v>0</v>
      </c>
      <c r="N71" s="154">
        <f t="shared" ca="1" si="206"/>
        <v>0</v>
      </c>
      <c r="O71" s="154">
        <f t="shared" ca="1" si="206"/>
        <v>42712.068334487645</v>
      </c>
      <c r="P71" s="154">
        <f t="shared" ca="1" si="206"/>
        <v>0</v>
      </c>
      <c r="Q71" s="154">
        <f t="shared" ca="1" si="206"/>
        <v>0</v>
      </c>
      <c r="R71" s="154">
        <f t="shared" ca="1" si="206"/>
        <v>0</v>
      </c>
      <c r="S71" s="154">
        <f t="shared" ca="1" si="206"/>
        <v>0</v>
      </c>
      <c r="T71" s="154">
        <f t="shared" ca="1" si="206"/>
        <v>0</v>
      </c>
      <c r="U71" s="154">
        <f t="shared" ca="1" si="206"/>
        <v>0</v>
      </c>
      <c r="V71" s="154">
        <f t="shared" ca="1" si="206"/>
        <v>0</v>
      </c>
      <c r="W71" s="154">
        <f t="shared" ca="1" si="206"/>
        <v>0</v>
      </c>
      <c r="X71" s="154">
        <f t="shared" ca="1" si="206"/>
        <v>0</v>
      </c>
      <c r="Y71" s="154">
        <f t="shared" ca="1" si="206"/>
        <v>0</v>
      </c>
      <c r="Z71" s="154">
        <f t="shared" ca="1" si="206"/>
        <v>0</v>
      </c>
      <c r="AA71" s="154">
        <f t="shared" ca="1" si="206"/>
        <v>114126.17322617883</v>
      </c>
      <c r="AB71" s="154">
        <f t="shared" ca="1" si="206"/>
        <v>0</v>
      </c>
      <c r="AC71" s="154">
        <f t="shared" ca="1" si="206"/>
        <v>0</v>
      </c>
      <c r="AD71" s="154">
        <f t="shared" ca="1" si="206"/>
        <v>0</v>
      </c>
      <c r="AE71" s="154">
        <f t="shared" ca="1" si="206"/>
        <v>0</v>
      </c>
      <c r="AF71" s="154">
        <f t="shared" ca="1" si="206"/>
        <v>0</v>
      </c>
      <c r="AG71" s="154">
        <f t="shared" ca="1" si="206"/>
        <v>0</v>
      </c>
      <c r="AH71" s="154">
        <f t="shared" ca="1" si="206"/>
        <v>0</v>
      </c>
      <c r="AI71" s="154">
        <f t="shared" ca="1" si="206"/>
        <v>0</v>
      </c>
      <c r="AJ71" s="154">
        <f t="shared" ref="AJ71:BO71" ca="1" si="207">IF(AJ3=HOLD_PERIOD,AJ68+AJ69,IF(SUM(AJ68:AJ70)&lt;=0,0,IF(DISTRIBUTION_FREQ="Monthly",SUM(AJ68:AJ69),IF(DISTRIBUTION_FREQ="Quarterly",IF(AK2-AJ2=1,SUM(AJ68:AJ69),0),IF(DISTRIBUTION_FREQ="Annually",IF(AK1-AJ1=1,SUM(AJ68:AJ69),0))))))</f>
        <v>0</v>
      </c>
      <c r="AK71" s="154">
        <f t="shared" ca="1" si="207"/>
        <v>0</v>
      </c>
      <c r="AL71" s="154">
        <f t="shared" ca="1" si="207"/>
        <v>0</v>
      </c>
      <c r="AM71" s="154">
        <f t="shared" ca="1" si="207"/>
        <v>107801.57294969253</v>
      </c>
      <c r="AN71" s="154">
        <f t="shared" ca="1" si="207"/>
        <v>0</v>
      </c>
      <c r="AO71" s="154">
        <f t="shared" ca="1" si="207"/>
        <v>0</v>
      </c>
      <c r="AP71" s="154">
        <f t="shared" ca="1" si="207"/>
        <v>0</v>
      </c>
      <c r="AQ71" s="154">
        <f t="shared" ca="1" si="207"/>
        <v>0</v>
      </c>
      <c r="AR71" s="154">
        <f t="shared" ca="1" si="207"/>
        <v>0</v>
      </c>
      <c r="AS71" s="154">
        <f t="shared" ca="1" si="207"/>
        <v>0</v>
      </c>
      <c r="AT71" s="154">
        <f t="shared" ca="1" si="207"/>
        <v>0</v>
      </c>
      <c r="AU71" s="154">
        <f t="shared" ca="1" si="207"/>
        <v>0</v>
      </c>
      <c r="AV71" s="154">
        <f t="shared" ca="1" si="207"/>
        <v>0</v>
      </c>
      <c r="AW71" s="154">
        <f t="shared" ca="1" si="207"/>
        <v>0</v>
      </c>
      <c r="AX71" s="154">
        <f t="shared" ca="1" si="207"/>
        <v>0</v>
      </c>
      <c r="AY71" s="154">
        <f t="shared" ca="1" si="207"/>
        <v>127506.17245896248</v>
      </c>
      <c r="AZ71" s="154">
        <f t="shared" ca="1" si="207"/>
        <v>0</v>
      </c>
      <c r="BA71" s="154">
        <f t="shared" ca="1" si="207"/>
        <v>0</v>
      </c>
      <c r="BB71" s="154">
        <f t="shared" ca="1" si="207"/>
        <v>0</v>
      </c>
      <c r="BC71" s="154">
        <f t="shared" ca="1" si="207"/>
        <v>0</v>
      </c>
      <c r="BD71" s="154">
        <f t="shared" ca="1" si="207"/>
        <v>0</v>
      </c>
      <c r="BE71" s="154">
        <f t="shared" ca="1" si="207"/>
        <v>0</v>
      </c>
      <c r="BF71" s="154">
        <f t="shared" ca="1" si="207"/>
        <v>0</v>
      </c>
      <c r="BG71" s="154">
        <f t="shared" ca="1" si="207"/>
        <v>0</v>
      </c>
      <c r="BH71" s="154">
        <f t="shared" ca="1" si="207"/>
        <v>0</v>
      </c>
      <c r="BI71" s="154">
        <f t="shared" ca="1" si="207"/>
        <v>0</v>
      </c>
      <c r="BJ71" s="154">
        <f t="shared" ca="1" si="207"/>
        <v>0</v>
      </c>
      <c r="BK71" s="154">
        <f t="shared" ca="1" si="207"/>
        <v>1260927.4681721027</v>
      </c>
      <c r="BL71" s="154">
        <f t="shared" ca="1" si="207"/>
        <v>0</v>
      </c>
      <c r="BM71" s="154">
        <f t="shared" ca="1" si="207"/>
        <v>0</v>
      </c>
      <c r="BN71" s="154">
        <f t="shared" ca="1" si="207"/>
        <v>0</v>
      </c>
      <c r="BO71" s="154">
        <f t="shared" ca="1" si="207"/>
        <v>0</v>
      </c>
      <c r="BP71" s="154">
        <f t="shared" ref="BP71:CU71" ca="1" si="208">IF(BP3=HOLD_PERIOD,BP68+BP69,IF(SUM(BP68:BP70)&lt;=0,0,IF(DISTRIBUTION_FREQ="Monthly",SUM(BP68:BP69),IF(DISTRIBUTION_FREQ="Quarterly",IF(BQ2-BP2=1,SUM(BP68:BP69),0),IF(DISTRIBUTION_FREQ="Annually",IF(BQ1-BP1=1,SUM(BP68:BP69),0))))))</f>
        <v>0</v>
      </c>
      <c r="BQ71" s="154">
        <f t="shared" ca="1" si="208"/>
        <v>0</v>
      </c>
      <c r="BR71" s="154">
        <f t="shared" ca="1" si="208"/>
        <v>0</v>
      </c>
      <c r="BS71" s="154">
        <f t="shared" ca="1" si="208"/>
        <v>0</v>
      </c>
      <c r="BT71" s="154">
        <f t="shared" ca="1" si="208"/>
        <v>0</v>
      </c>
      <c r="BU71" s="154">
        <f t="shared" ca="1" si="208"/>
        <v>0</v>
      </c>
      <c r="BV71" s="154">
        <f t="shared" ca="1" si="208"/>
        <v>0</v>
      </c>
      <c r="BW71" s="154">
        <f t="shared" ca="1" si="208"/>
        <v>317983.9196213659</v>
      </c>
      <c r="BX71" s="154">
        <f t="shared" ca="1" si="208"/>
        <v>0</v>
      </c>
      <c r="BY71" s="154">
        <f t="shared" ca="1" si="208"/>
        <v>0</v>
      </c>
      <c r="BZ71" s="154">
        <f t="shared" ca="1" si="208"/>
        <v>0</v>
      </c>
      <c r="CA71" s="154">
        <f t="shared" ca="1" si="208"/>
        <v>0</v>
      </c>
      <c r="CB71" s="154">
        <f t="shared" ca="1" si="208"/>
        <v>0</v>
      </c>
      <c r="CC71" s="154">
        <f t="shared" ca="1" si="208"/>
        <v>0</v>
      </c>
      <c r="CD71" s="154">
        <f t="shared" ca="1" si="208"/>
        <v>0</v>
      </c>
      <c r="CE71" s="154">
        <f t="shared" ca="1" si="208"/>
        <v>0</v>
      </c>
      <c r="CF71" s="154">
        <f t="shared" ca="1" si="208"/>
        <v>0</v>
      </c>
      <c r="CG71" s="154">
        <f t="shared" ca="1" si="208"/>
        <v>0</v>
      </c>
      <c r="CH71" s="154">
        <f t="shared" ca="1" si="208"/>
        <v>0</v>
      </c>
      <c r="CI71" s="154">
        <f t="shared" ca="1" si="208"/>
        <v>341929.49229844619</v>
      </c>
      <c r="CJ71" s="154">
        <f t="shared" ca="1" si="208"/>
        <v>0</v>
      </c>
      <c r="CK71" s="154">
        <f t="shared" ca="1" si="208"/>
        <v>0</v>
      </c>
      <c r="CL71" s="154">
        <f t="shared" ca="1" si="208"/>
        <v>0</v>
      </c>
      <c r="CM71" s="154">
        <f t="shared" ca="1" si="208"/>
        <v>0</v>
      </c>
      <c r="CN71" s="154">
        <f t="shared" ca="1" si="208"/>
        <v>0</v>
      </c>
      <c r="CO71" s="154">
        <f t="shared" ca="1" si="208"/>
        <v>0</v>
      </c>
      <c r="CP71" s="154">
        <f t="shared" ca="1" si="208"/>
        <v>0</v>
      </c>
      <c r="CQ71" s="154">
        <f t="shared" ca="1" si="208"/>
        <v>0</v>
      </c>
      <c r="CR71" s="154">
        <f t="shared" ca="1" si="208"/>
        <v>0</v>
      </c>
      <c r="CS71" s="154">
        <f t="shared" ca="1" si="208"/>
        <v>0</v>
      </c>
      <c r="CT71" s="154">
        <f t="shared" ca="1" si="208"/>
        <v>0</v>
      </c>
      <c r="CU71" s="154">
        <f t="shared" ca="1" si="208"/>
        <v>366593.43215583952</v>
      </c>
      <c r="CV71" s="154">
        <f t="shared" ref="CV71:EA71" ca="1" si="209">IF(CV3=HOLD_PERIOD,CV68+CV69,IF(SUM(CV68:CV70)&lt;=0,0,IF(DISTRIBUTION_FREQ="Monthly",SUM(CV68:CV69),IF(DISTRIBUTION_FREQ="Quarterly",IF(CW2-CV2=1,SUM(CV68:CV69),0),IF(DISTRIBUTION_FREQ="Annually",IF(CW1-CV1=1,SUM(CV68:CV69),0))))))</f>
        <v>0</v>
      </c>
      <c r="CW71" s="154">
        <f t="shared" ca="1" si="209"/>
        <v>0</v>
      </c>
      <c r="CX71" s="154">
        <f t="shared" ca="1" si="209"/>
        <v>0</v>
      </c>
      <c r="CY71" s="154">
        <f t="shared" ca="1" si="209"/>
        <v>0</v>
      </c>
      <c r="CZ71" s="154">
        <f t="shared" ca="1" si="209"/>
        <v>0</v>
      </c>
      <c r="DA71" s="154">
        <f t="shared" ca="1" si="209"/>
        <v>0</v>
      </c>
      <c r="DB71" s="154">
        <f t="shared" ca="1" si="209"/>
        <v>0</v>
      </c>
      <c r="DC71" s="154">
        <f t="shared" ca="1" si="209"/>
        <v>0</v>
      </c>
      <c r="DD71" s="154">
        <f t="shared" ca="1" si="209"/>
        <v>0</v>
      </c>
      <c r="DE71" s="154">
        <f t="shared" ca="1" si="209"/>
        <v>0</v>
      </c>
      <c r="DF71" s="154">
        <f t="shared" ca="1" si="209"/>
        <v>0</v>
      </c>
      <c r="DG71" s="154">
        <f t="shared" ca="1" si="209"/>
        <v>223373.23184406379</v>
      </c>
      <c r="DH71" s="154">
        <f t="shared" ca="1" si="209"/>
        <v>0</v>
      </c>
      <c r="DI71" s="154">
        <f t="shared" ca="1" si="209"/>
        <v>0</v>
      </c>
      <c r="DJ71" s="154">
        <f t="shared" ca="1" si="209"/>
        <v>0</v>
      </c>
      <c r="DK71" s="154">
        <f t="shared" ca="1" si="209"/>
        <v>0</v>
      </c>
      <c r="DL71" s="154">
        <f t="shared" ca="1" si="209"/>
        <v>0</v>
      </c>
      <c r="DM71" s="154">
        <f t="shared" ca="1" si="209"/>
        <v>0</v>
      </c>
      <c r="DN71" s="154">
        <f t="shared" ca="1" si="209"/>
        <v>0</v>
      </c>
      <c r="DO71" s="154">
        <f t="shared" ca="1" si="209"/>
        <v>0</v>
      </c>
      <c r="DP71" s="154">
        <f t="shared" ca="1" si="209"/>
        <v>0</v>
      </c>
      <c r="DQ71" s="154">
        <f t="shared" ca="1" si="209"/>
        <v>0</v>
      </c>
      <c r="DR71" s="154">
        <f t="shared" ca="1" si="209"/>
        <v>0</v>
      </c>
      <c r="DS71" s="154">
        <f t="shared" ca="1" si="209"/>
        <v>4177950.4146912484</v>
      </c>
      <c r="DT71" s="154">
        <f t="shared" ca="1" si="209"/>
        <v>0</v>
      </c>
      <c r="DU71" s="154">
        <f t="shared" ca="1" si="209"/>
        <v>0</v>
      </c>
      <c r="DV71" s="154">
        <f t="shared" ca="1" si="209"/>
        <v>0</v>
      </c>
      <c r="DW71" s="154">
        <f t="shared" ca="1" si="209"/>
        <v>0</v>
      </c>
      <c r="DX71" s="154">
        <f t="shared" ca="1" si="209"/>
        <v>0</v>
      </c>
      <c r="DY71" s="154">
        <f t="shared" ca="1" si="209"/>
        <v>0</v>
      </c>
      <c r="DZ71" s="154">
        <f t="shared" ca="1" si="209"/>
        <v>0</v>
      </c>
      <c r="EA71" s="154">
        <f t="shared" ca="1" si="209"/>
        <v>0</v>
      </c>
      <c r="EB71" s="154">
        <f t="shared" ref="EB71:EE71" ca="1" si="210">IF(EB3=HOLD_PERIOD,EB68+EB69,IF(SUM(EB68:EB70)&lt;=0,0,IF(DISTRIBUTION_FREQ="Monthly",SUM(EB68:EB69),IF(DISTRIBUTION_FREQ="Quarterly",IF(EC2-EB2=1,SUM(EB68:EB69),0),IF(DISTRIBUTION_FREQ="Annually",IF(EC1-EB1=1,SUM(EB68:EB69),0))))))</f>
        <v>0</v>
      </c>
      <c r="EC71" s="154">
        <f t="shared" ca="1" si="210"/>
        <v>0</v>
      </c>
      <c r="ED71" s="154">
        <f t="shared" ca="1" si="210"/>
        <v>0</v>
      </c>
      <c r="EE71" s="157">
        <f t="shared" ca="1" si="210"/>
        <v>0</v>
      </c>
    </row>
    <row r="72" spans="1:135" x14ac:dyDescent="0.25">
      <c r="A72" s="154">
        <f t="shared" ca="1" si="196"/>
        <v>11017923.428678213</v>
      </c>
      <c r="B72" s="42" t="s">
        <v>289</v>
      </c>
      <c r="C72" s="194">
        <f>C68+C69-C71</f>
        <v>0</v>
      </c>
      <c r="D72" s="194">
        <f t="shared" ref="D72:J72" ca="1" si="211">MAX(D68+D69-D71,0)</f>
        <v>0</v>
      </c>
      <c r="E72" s="194">
        <f t="shared" ca="1" si="211"/>
        <v>0</v>
      </c>
      <c r="F72" s="194">
        <f t="shared" ca="1" si="211"/>
        <v>0</v>
      </c>
      <c r="G72" s="194">
        <f t="shared" ca="1" si="211"/>
        <v>0</v>
      </c>
      <c r="H72" s="194">
        <f t="shared" ca="1" si="211"/>
        <v>0</v>
      </c>
      <c r="I72" s="194">
        <f t="shared" ca="1" si="211"/>
        <v>0</v>
      </c>
      <c r="J72" s="194">
        <f t="shared" ca="1" si="211"/>
        <v>7179.6243045860028</v>
      </c>
      <c r="K72" s="194">
        <f ca="1">MAX(K68+K69-K71,0)</f>
        <v>15233.334191540263</v>
      </c>
      <c r="L72" s="194">
        <f t="shared" ref="L72:BW72" ca="1" si="212">MAX(L68+L69-L71,0)</f>
        <v>20787.337440399111</v>
      </c>
      <c r="M72" s="194">
        <f t="shared" ca="1" si="212"/>
        <v>26178.982578888281</v>
      </c>
      <c r="N72" s="194">
        <f t="shared" ca="1" si="212"/>
        <v>33905.632428269826</v>
      </c>
      <c r="O72" s="194">
        <f t="shared" ca="1" si="212"/>
        <v>0</v>
      </c>
      <c r="P72" s="194">
        <f t="shared" ca="1" si="212"/>
        <v>8985.8726438204321</v>
      </c>
      <c r="Q72" s="194">
        <f t="shared" ca="1" si="212"/>
        <v>18455.433990794823</v>
      </c>
      <c r="R72" s="194">
        <f t="shared" ca="1" si="212"/>
        <v>27922.475341222009</v>
      </c>
      <c r="S72" s="194">
        <f t="shared" ca="1" si="212"/>
        <v>37386.99048011066</v>
      </c>
      <c r="T72" s="194">
        <f t="shared" ca="1" si="212"/>
        <v>46848.973177141641</v>
      </c>
      <c r="U72" s="194">
        <f t="shared" ca="1" si="212"/>
        <v>56308.417186630126</v>
      </c>
      <c r="V72" s="194">
        <f t="shared" ca="1" si="212"/>
        <v>65765.31624748779</v>
      </c>
      <c r="W72" s="194">
        <f t="shared" ca="1" si="212"/>
        <v>75219.664083184733</v>
      </c>
      <c r="X72" s="194">
        <f t="shared" ca="1" si="212"/>
        <v>84671.454401711468</v>
      </c>
      <c r="Y72" s="194">
        <f t="shared" ca="1" si="212"/>
        <v>94120.680895540703</v>
      </c>
      <c r="Z72" s="194">
        <f t="shared" ca="1" si="212"/>
        <v>103567.33724158909</v>
      </c>
      <c r="AA72" s="194">
        <f t="shared" ca="1" si="212"/>
        <v>0</v>
      </c>
      <c r="AB72" s="194">
        <f t="shared" ca="1" si="212"/>
        <v>8549.2653745274729</v>
      </c>
      <c r="AC72" s="194">
        <f t="shared" ca="1" si="212"/>
        <v>17596.7301133035</v>
      </c>
      <c r="AD72" s="194">
        <f t="shared" ca="1" si="212"/>
        <v>26641.599255635905</v>
      </c>
      <c r="AE72" s="194">
        <f t="shared" ca="1" si="212"/>
        <v>35683.866400083622</v>
      </c>
      <c r="AF72" s="194">
        <f t="shared" ca="1" si="212"/>
        <v>44723.52512941794</v>
      </c>
      <c r="AG72" s="194">
        <f t="shared" ca="1" si="212"/>
        <v>53760.569010583487</v>
      </c>
      <c r="AH72" s="194">
        <f t="shared" ca="1" si="212"/>
        <v>62794.991594659281</v>
      </c>
      <c r="AI72" s="194">
        <f t="shared" ca="1" si="212"/>
        <v>71826.786416819523</v>
      </c>
      <c r="AJ72" s="194">
        <f t="shared" ca="1" si="212"/>
        <v>80855.946996294457</v>
      </c>
      <c r="AK72" s="194">
        <f t="shared" ca="1" si="212"/>
        <v>89882.466836330961</v>
      </c>
      <c r="AL72" s="194">
        <f t="shared" ca="1" si="212"/>
        <v>98023.432526012344</v>
      </c>
      <c r="AM72" s="194">
        <f t="shared" ca="1" si="212"/>
        <v>0</v>
      </c>
      <c r="AN72" s="194">
        <f t="shared" ca="1" si="212"/>
        <v>9968.5048586028061</v>
      </c>
      <c r="AO72" s="194">
        <f t="shared" ca="1" si="212"/>
        <v>20571.018094881649</v>
      </c>
      <c r="AP72" s="194">
        <f t="shared" ca="1" si="212"/>
        <v>31170.857866823542</v>
      </c>
      <c r="AQ72" s="194">
        <f t="shared" ca="1" si="212"/>
        <v>41768.017580944208</v>
      </c>
      <c r="AR72" s="194">
        <f t="shared" ca="1" si="212"/>
        <v>52362.490627498075</v>
      </c>
      <c r="AS72" s="194">
        <f t="shared" ca="1" si="212"/>
        <v>62954.270380438102</v>
      </c>
      <c r="AT72" s="194">
        <f t="shared" ca="1" si="212"/>
        <v>73543.350197375694</v>
      </c>
      <c r="AU72" s="194">
        <f t="shared" ca="1" si="212"/>
        <v>84129.723419540271</v>
      </c>
      <c r="AV72" s="194">
        <f t="shared" ca="1" si="212"/>
        <v>94713.383371738979</v>
      </c>
      <c r="AW72" s="194">
        <f t="shared" ca="1" si="212"/>
        <v>105294.32336231612</v>
      </c>
      <c r="AX72" s="194">
        <f t="shared" ca="1" si="212"/>
        <v>115872.53668311254</v>
      </c>
      <c r="AY72" s="194">
        <f t="shared" ca="1" si="212"/>
        <v>0</v>
      </c>
      <c r="AZ72" s="194">
        <f t="shared" ca="1" si="212"/>
        <v>11829.711143820234</v>
      </c>
      <c r="BA72" s="194">
        <f t="shared" ca="1" si="212"/>
        <v>24312.450916646776</v>
      </c>
      <c r="BB72" s="194">
        <f t="shared" ca="1" si="212"/>
        <v>36792.437021206264</v>
      </c>
      <c r="BC72" s="194">
        <f t="shared" ca="1" si="212"/>
        <v>49269.662666209901</v>
      </c>
      <c r="BD72" s="194">
        <f t="shared" ca="1" si="212"/>
        <v>61744.121043619714</v>
      </c>
      <c r="BE72" s="194">
        <f t="shared" ca="1" si="212"/>
        <v>74215.805328607297</v>
      </c>
      <c r="BF72" s="194">
        <f t="shared" ca="1" si="212"/>
        <v>86684.708679512347</v>
      </c>
      <c r="BG72" s="194">
        <f t="shared" ca="1" si="212"/>
        <v>99150.824237801222</v>
      </c>
      <c r="BH72" s="194">
        <f t="shared" ca="1" si="212"/>
        <v>111614.14512802524</v>
      </c>
      <c r="BI72" s="194">
        <f t="shared" ca="1" si="212"/>
        <v>124074.664457779</v>
      </c>
      <c r="BJ72" s="194">
        <f t="shared" ca="1" si="212"/>
        <v>136532.37531765865</v>
      </c>
      <c r="BK72" s="194">
        <f t="shared" ca="1" si="212"/>
        <v>0</v>
      </c>
      <c r="BL72" s="194">
        <f t="shared" ca="1" si="212"/>
        <v>25801.638576129408</v>
      </c>
      <c r="BM72" s="194">
        <f t="shared" ca="1" si="212"/>
        <v>52275.896640135339</v>
      </c>
      <c r="BN72" s="194">
        <f t="shared" ca="1" si="212"/>
        <v>78747.318425826219</v>
      </c>
      <c r="BO72" s="194">
        <f t="shared" ca="1" si="212"/>
        <v>105215.89693817456</v>
      </c>
      <c r="BP72" s="194">
        <f t="shared" ca="1" si="212"/>
        <v>131681.62516490126</v>
      </c>
      <c r="BQ72" s="194">
        <f t="shared" ca="1" si="212"/>
        <v>158144.49607643305</v>
      </c>
      <c r="BR72" s="194">
        <f t="shared" ca="1" si="212"/>
        <v>184604.50262585987</v>
      </c>
      <c r="BS72" s="194">
        <f t="shared" ca="1" si="212"/>
        <v>211061.63774889201</v>
      </c>
      <c r="BT72" s="194">
        <f t="shared" ca="1" si="212"/>
        <v>237515.89436381735</v>
      </c>
      <c r="BU72" s="194">
        <f t="shared" ca="1" si="212"/>
        <v>263967.26537145837</v>
      </c>
      <c r="BV72" s="194">
        <f t="shared" ca="1" si="212"/>
        <v>290415.74365512899</v>
      </c>
      <c r="BW72" s="194">
        <f t="shared" ca="1" si="212"/>
        <v>0</v>
      </c>
      <c r="BX72" s="194">
        <f t="shared" ref="BX72:EE72" ca="1" si="213">MAX(BX68+BX69-BX71,0)</f>
        <v>27776.192324116601</v>
      </c>
      <c r="BY72" s="194">
        <f t="shared" ca="1" si="213"/>
        <v>56245.182720745986</v>
      </c>
      <c r="BZ72" s="194">
        <f t="shared" ca="1" si="213"/>
        <v>84711.251750710857</v>
      </c>
      <c r="CA72" s="194">
        <f t="shared" ca="1" si="213"/>
        <v>113174.39220913293</v>
      </c>
      <c r="CB72" s="194">
        <f t="shared" ca="1" si="213"/>
        <v>141634.5968733647</v>
      </c>
      <c r="CC72" s="194">
        <f t="shared" ca="1" si="213"/>
        <v>170091.85850294572</v>
      </c>
      <c r="CD72" s="194">
        <f t="shared" ca="1" si="213"/>
        <v>198546.1698395586</v>
      </c>
      <c r="CE72" s="194">
        <f t="shared" ca="1" si="213"/>
        <v>226997.52360698496</v>
      </c>
      <c r="CF72" s="194">
        <f t="shared" ca="1" si="213"/>
        <v>255445.91251106132</v>
      </c>
      <c r="CG72" s="194">
        <f t="shared" ca="1" si="213"/>
        <v>283891.3292396348</v>
      </c>
      <c r="CH72" s="194">
        <f t="shared" ca="1" si="213"/>
        <v>312333.76646251883</v>
      </c>
      <c r="CI72" s="194">
        <f t="shared" ca="1" si="213"/>
        <v>0</v>
      </c>
      <c r="CJ72" s="194">
        <f t="shared" ca="1" si="213"/>
        <v>29809.982684543407</v>
      </c>
      <c r="CK72" s="194">
        <f t="shared" ca="1" si="213"/>
        <v>60333.547383775003</v>
      </c>
      <c r="CL72" s="194">
        <f t="shared" ca="1" si="213"/>
        <v>90854.103075342166</v>
      </c>
      <c r="CM72" s="194">
        <f t="shared" ca="1" si="213"/>
        <v>121371.64233822023</v>
      </c>
      <c r="CN72" s="194">
        <f t="shared" ca="1" si="213"/>
        <v>151886.15773308231</v>
      </c>
      <c r="CO72" s="194">
        <f t="shared" ca="1" si="213"/>
        <v>182397.6418022541</v>
      </c>
      <c r="CP72" s="194">
        <f t="shared" ca="1" si="213"/>
        <v>212906.08706966869</v>
      </c>
      <c r="CQ72" s="194">
        <f t="shared" ca="1" si="213"/>
        <v>243411.48604082118</v>
      </c>
      <c r="CR72" s="194">
        <f t="shared" ca="1" si="213"/>
        <v>273913.83120272314</v>
      </c>
      <c r="CS72" s="194">
        <f t="shared" ca="1" si="213"/>
        <v>304413.11502385716</v>
      </c>
      <c r="CT72" s="194">
        <f t="shared" ca="1" si="213"/>
        <v>334909.32995413104</v>
      </c>
      <c r="CU72" s="194">
        <f t="shared" ca="1" si="213"/>
        <v>0</v>
      </c>
      <c r="CV72" s="194">
        <f t="shared" ca="1" si="213"/>
        <v>17852.781892042134</v>
      </c>
      <c r="CW72" s="194">
        <f t="shared" ca="1" si="213"/>
        <v>36440.553259213113</v>
      </c>
      <c r="CX72" s="194">
        <f t="shared" ca="1" si="213"/>
        <v>55025.225348489708</v>
      </c>
      <c r="CY72" s="194">
        <f t="shared" ca="1" si="213"/>
        <v>73606.790516216526</v>
      </c>
      <c r="CZ72" s="194">
        <f t="shared" ca="1" si="213"/>
        <v>92185.241099886873</v>
      </c>
      <c r="DA72" s="194">
        <f t="shared" ca="1" si="213"/>
        <v>110760.56941809623</v>
      </c>
      <c r="DB72" s="194">
        <f t="shared" ca="1" si="213"/>
        <v>129332.76777049567</v>
      </c>
      <c r="DC72" s="194">
        <f t="shared" ca="1" si="213"/>
        <v>147901.82843774516</v>
      </c>
      <c r="DD72" s="194">
        <f t="shared" ca="1" si="213"/>
        <v>166467.74368146661</v>
      </c>
      <c r="DE72" s="194">
        <f t="shared" ca="1" si="213"/>
        <v>185030.50574419709</v>
      </c>
      <c r="DF72" s="194">
        <f t="shared" ca="1" si="213"/>
        <v>203590.10684934162</v>
      </c>
      <c r="DG72" s="194">
        <f t="shared" ca="1" si="213"/>
        <v>0</v>
      </c>
      <c r="DH72" s="194">
        <f t="shared" ca="1" si="213"/>
        <v>20010.430085418964</v>
      </c>
      <c r="DI72" s="194">
        <f t="shared" ca="1" si="213"/>
        <v>40777.899330220622</v>
      </c>
      <c r="DJ72" s="194">
        <f t="shared" ca="1" si="213"/>
        <v>61542.176318791084</v>
      </c>
      <c r="DK72" s="194">
        <f t="shared" ca="1" si="213"/>
        <v>82303.253178165265</v>
      </c>
      <c r="DL72" s="194">
        <f t="shared" ca="1" si="213"/>
        <v>103061.1220159613</v>
      </c>
      <c r="DM72" s="194">
        <f t="shared" ca="1" si="213"/>
        <v>123815.77492033251</v>
      </c>
      <c r="DN72" s="194">
        <f t="shared" ca="1" si="213"/>
        <v>144567.20395991951</v>
      </c>
      <c r="DO72" s="194">
        <f t="shared" ca="1" si="213"/>
        <v>165315.40118380205</v>
      </c>
      <c r="DP72" s="194">
        <f t="shared" ca="1" si="213"/>
        <v>186060.35862145072</v>
      </c>
      <c r="DQ72" s="194">
        <f t="shared" ca="1" si="213"/>
        <v>206802.06828267867</v>
      </c>
      <c r="DR72" s="194">
        <f t="shared" ca="1" si="213"/>
        <v>227540.52215759311</v>
      </c>
      <c r="DS72" s="194">
        <f t="shared" ca="1" si="213"/>
        <v>0</v>
      </c>
      <c r="DT72" s="194">
        <f t="shared" ca="1" si="213"/>
        <v>0</v>
      </c>
      <c r="DU72" s="194">
        <f t="shared" ca="1" si="213"/>
        <v>0</v>
      </c>
      <c r="DV72" s="194">
        <f t="shared" ca="1" si="213"/>
        <v>0</v>
      </c>
      <c r="DW72" s="194">
        <f t="shared" ca="1" si="213"/>
        <v>0</v>
      </c>
      <c r="DX72" s="194">
        <f t="shared" ca="1" si="213"/>
        <v>0</v>
      </c>
      <c r="DY72" s="194">
        <f t="shared" ca="1" si="213"/>
        <v>0</v>
      </c>
      <c r="DZ72" s="194">
        <f t="shared" ca="1" si="213"/>
        <v>0</v>
      </c>
      <c r="EA72" s="194">
        <f t="shared" ca="1" si="213"/>
        <v>0</v>
      </c>
      <c r="EB72" s="194">
        <f t="shared" ca="1" si="213"/>
        <v>0</v>
      </c>
      <c r="EC72" s="194">
        <f t="shared" ca="1" si="213"/>
        <v>0</v>
      </c>
      <c r="ED72" s="194">
        <f t="shared" ca="1" si="213"/>
        <v>0</v>
      </c>
      <c r="EE72" s="195">
        <f t="shared" ca="1" si="213"/>
        <v>0</v>
      </c>
    </row>
    <row r="73" spans="1:135" x14ac:dyDescent="0.25">
      <c r="A73" s="154">
        <f t="shared" ca="1" si="196"/>
        <v>4670653.9457523841</v>
      </c>
      <c r="B73" s="92" t="s">
        <v>290</v>
      </c>
      <c r="C73" s="160">
        <f>SUM(C70:C71)</f>
        <v>-2410250</v>
      </c>
      <c r="D73" s="160">
        <f ca="1">SUM(D70:D71)</f>
        <v>0</v>
      </c>
      <c r="E73" s="160">
        <f t="shared" ref="E73:BP73" ca="1" si="214">SUM(E70:E71)</f>
        <v>0</v>
      </c>
      <c r="F73" s="160">
        <f t="shared" ca="1" si="214"/>
        <v>0</v>
      </c>
      <c r="G73" s="160">
        <f t="shared" ca="1" si="214"/>
        <v>0</v>
      </c>
      <c r="H73" s="160">
        <f t="shared" ca="1" si="214"/>
        <v>0</v>
      </c>
      <c r="I73" s="160">
        <f t="shared" ca="1" si="214"/>
        <v>0</v>
      </c>
      <c r="J73" s="160">
        <f t="shared" ca="1" si="214"/>
        <v>0</v>
      </c>
      <c r="K73" s="160">
        <f t="shared" ca="1" si="214"/>
        <v>0</v>
      </c>
      <c r="L73" s="160">
        <f t="shared" ca="1" si="214"/>
        <v>0</v>
      </c>
      <c r="M73" s="160">
        <f t="shared" ca="1" si="214"/>
        <v>0</v>
      </c>
      <c r="N73" s="160">
        <f t="shared" ca="1" si="214"/>
        <v>0</v>
      </c>
      <c r="O73" s="160">
        <f t="shared" ca="1" si="214"/>
        <v>42712.068334487645</v>
      </c>
      <c r="P73" s="160">
        <f t="shared" ca="1" si="214"/>
        <v>0</v>
      </c>
      <c r="Q73" s="160">
        <f t="shared" ca="1" si="214"/>
        <v>0</v>
      </c>
      <c r="R73" s="160">
        <f t="shared" ca="1" si="214"/>
        <v>0</v>
      </c>
      <c r="S73" s="160">
        <f t="shared" ca="1" si="214"/>
        <v>0</v>
      </c>
      <c r="T73" s="160">
        <f t="shared" ca="1" si="214"/>
        <v>0</v>
      </c>
      <c r="U73" s="160">
        <f t="shared" ca="1" si="214"/>
        <v>0</v>
      </c>
      <c r="V73" s="160">
        <f t="shared" ca="1" si="214"/>
        <v>0</v>
      </c>
      <c r="W73" s="160">
        <f t="shared" ca="1" si="214"/>
        <v>0</v>
      </c>
      <c r="X73" s="160">
        <f t="shared" ca="1" si="214"/>
        <v>0</v>
      </c>
      <c r="Y73" s="160">
        <f t="shared" ca="1" si="214"/>
        <v>0</v>
      </c>
      <c r="Z73" s="160">
        <f t="shared" ca="1" si="214"/>
        <v>0</v>
      </c>
      <c r="AA73" s="160">
        <f t="shared" ca="1" si="214"/>
        <v>114126.17322617883</v>
      </c>
      <c r="AB73" s="160">
        <f t="shared" ca="1" si="214"/>
        <v>0</v>
      </c>
      <c r="AC73" s="160">
        <f t="shared" ca="1" si="214"/>
        <v>0</v>
      </c>
      <c r="AD73" s="160">
        <f t="shared" ca="1" si="214"/>
        <v>0</v>
      </c>
      <c r="AE73" s="160">
        <f t="shared" ca="1" si="214"/>
        <v>0</v>
      </c>
      <c r="AF73" s="160">
        <f t="shared" ca="1" si="214"/>
        <v>0</v>
      </c>
      <c r="AG73" s="160">
        <f t="shared" ca="1" si="214"/>
        <v>0</v>
      </c>
      <c r="AH73" s="160">
        <f t="shared" ca="1" si="214"/>
        <v>0</v>
      </c>
      <c r="AI73" s="160">
        <f t="shared" ca="1" si="214"/>
        <v>0</v>
      </c>
      <c r="AJ73" s="160">
        <f t="shared" ca="1" si="214"/>
        <v>0</v>
      </c>
      <c r="AK73" s="160">
        <f t="shared" ca="1" si="214"/>
        <v>0</v>
      </c>
      <c r="AL73" s="160">
        <f t="shared" ca="1" si="214"/>
        <v>0</v>
      </c>
      <c r="AM73" s="160">
        <f t="shared" ca="1" si="214"/>
        <v>107801.57294969253</v>
      </c>
      <c r="AN73" s="160">
        <f t="shared" ca="1" si="214"/>
        <v>0</v>
      </c>
      <c r="AO73" s="160">
        <f t="shared" ca="1" si="214"/>
        <v>0</v>
      </c>
      <c r="AP73" s="160">
        <f t="shared" ca="1" si="214"/>
        <v>0</v>
      </c>
      <c r="AQ73" s="160">
        <f t="shared" ca="1" si="214"/>
        <v>0</v>
      </c>
      <c r="AR73" s="160">
        <f t="shared" ca="1" si="214"/>
        <v>0</v>
      </c>
      <c r="AS73" s="160">
        <f t="shared" ca="1" si="214"/>
        <v>0</v>
      </c>
      <c r="AT73" s="160">
        <f t="shared" ca="1" si="214"/>
        <v>0</v>
      </c>
      <c r="AU73" s="160">
        <f t="shared" ca="1" si="214"/>
        <v>0</v>
      </c>
      <c r="AV73" s="160">
        <f t="shared" ca="1" si="214"/>
        <v>0</v>
      </c>
      <c r="AW73" s="160">
        <f t="shared" ca="1" si="214"/>
        <v>0</v>
      </c>
      <c r="AX73" s="160">
        <f t="shared" ca="1" si="214"/>
        <v>0</v>
      </c>
      <c r="AY73" s="160">
        <f t="shared" ca="1" si="214"/>
        <v>127506.17245896248</v>
      </c>
      <c r="AZ73" s="160">
        <f t="shared" ca="1" si="214"/>
        <v>0</v>
      </c>
      <c r="BA73" s="160">
        <f t="shared" ca="1" si="214"/>
        <v>0</v>
      </c>
      <c r="BB73" s="160">
        <f t="shared" ca="1" si="214"/>
        <v>0</v>
      </c>
      <c r="BC73" s="160">
        <f t="shared" ca="1" si="214"/>
        <v>0</v>
      </c>
      <c r="BD73" s="160">
        <f t="shared" ca="1" si="214"/>
        <v>0</v>
      </c>
      <c r="BE73" s="160">
        <f t="shared" ca="1" si="214"/>
        <v>0</v>
      </c>
      <c r="BF73" s="160">
        <f t="shared" ca="1" si="214"/>
        <v>0</v>
      </c>
      <c r="BG73" s="160">
        <f t="shared" ca="1" si="214"/>
        <v>0</v>
      </c>
      <c r="BH73" s="160">
        <f t="shared" ca="1" si="214"/>
        <v>0</v>
      </c>
      <c r="BI73" s="160">
        <f t="shared" ca="1" si="214"/>
        <v>0</v>
      </c>
      <c r="BJ73" s="160">
        <f t="shared" ca="1" si="214"/>
        <v>0</v>
      </c>
      <c r="BK73" s="160">
        <f t="shared" ca="1" si="214"/>
        <v>1260927.4681721027</v>
      </c>
      <c r="BL73" s="160">
        <f t="shared" ca="1" si="214"/>
        <v>0</v>
      </c>
      <c r="BM73" s="160">
        <f t="shared" ca="1" si="214"/>
        <v>0</v>
      </c>
      <c r="BN73" s="160">
        <f t="shared" ca="1" si="214"/>
        <v>0</v>
      </c>
      <c r="BO73" s="160">
        <f t="shared" ca="1" si="214"/>
        <v>0</v>
      </c>
      <c r="BP73" s="160">
        <f t="shared" ca="1" si="214"/>
        <v>0</v>
      </c>
      <c r="BQ73" s="160">
        <f t="shared" ref="BQ73:EB73" ca="1" si="215">SUM(BQ70:BQ71)</f>
        <v>0</v>
      </c>
      <c r="BR73" s="160">
        <f t="shared" ca="1" si="215"/>
        <v>0</v>
      </c>
      <c r="BS73" s="160">
        <f t="shared" ca="1" si="215"/>
        <v>0</v>
      </c>
      <c r="BT73" s="160">
        <f t="shared" ca="1" si="215"/>
        <v>0</v>
      </c>
      <c r="BU73" s="160">
        <f t="shared" ca="1" si="215"/>
        <v>0</v>
      </c>
      <c r="BV73" s="160">
        <f t="shared" ca="1" si="215"/>
        <v>0</v>
      </c>
      <c r="BW73" s="160">
        <f t="shared" ca="1" si="215"/>
        <v>317983.9196213659</v>
      </c>
      <c r="BX73" s="160">
        <f t="shared" ca="1" si="215"/>
        <v>0</v>
      </c>
      <c r="BY73" s="160">
        <f t="shared" ca="1" si="215"/>
        <v>0</v>
      </c>
      <c r="BZ73" s="160">
        <f t="shared" ca="1" si="215"/>
        <v>0</v>
      </c>
      <c r="CA73" s="160">
        <f t="shared" ca="1" si="215"/>
        <v>0</v>
      </c>
      <c r="CB73" s="160">
        <f t="shared" ca="1" si="215"/>
        <v>0</v>
      </c>
      <c r="CC73" s="160">
        <f t="shared" ca="1" si="215"/>
        <v>0</v>
      </c>
      <c r="CD73" s="160">
        <f t="shared" ca="1" si="215"/>
        <v>0</v>
      </c>
      <c r="CE73" s="160">
        <f t="shared" ca="1" si="215"/>
        <v>0</v>
      </c>
      <c r="CF73" s="160">
        <f t="shared" ca="1" si="215"/>
        <v>0</v>
      </c>
      <c r="CG73" s="160">
        <f t="shared" ca="1" si="215"/>
        <v>0</v>
      </c>
      <c r="CH73" s="160">
        <f t="shared" ca="1" si="215"/>
        <v>0</v>
      </c>
      <c r="CI73" s="160">
        <f t="shared" ca="1" si="215"/>
        <v>341929.49229844619</v>
      </c>
      <c r="CJ73" s="160">
        <f t="shared" ca="1" si="215"/>
        <v>0</v>
      </c>
      <c r="CK73" s="160">
        <f t="shared" ca="1" si="215"/>
        <v>0</v>
      </c>
      <c r="CL73" s="160">
        <f t="shared" ca="1" si="215"/>
        <v>0</v>
      </c>
      <c r="CM73" s="160">
        <f t="shared" ca="1" si="215"/>
        <v>0</v>
      </c>
      <c r="CN73" s="160">
        <f t="shared" ca="1" si="215"/>
        <v>0</v>
      </c>
      <c r="CO73" s="160">
        <f t="shared" ca="1" si="215"/>
        <v>0</v>
      </c>
      <c r="CP73" s="160">
        <f t="shared" ca="1" si="215"/>
        <v>0</v>
      </c>
      <c r="CQ73" s="160">
        <f t="shared" ca="1" si="215"/>
        <v>0</v>
      </c>
      <c r="CR73" s="160">
        <f t="shared" ca="1" si="215"/>
        <v>0</v>
      </c>
      <c r="CS73" s="160">
        <f t="shared" ca="1" si="215"/>
        <v>0</v>
      </c>
      <c r="CT73" s="160">
        <f t="shared" ca="1" si="215"/>
        <v>0</v>
      </c>
      <c r="CU73" s="160">
        <f t="shared" ca="1" si="215"/>
        <v>366593.43215583952</v>
      </c>
      <c r="CV73" s="160">
        <f t="shared" ca="1" si="215"/>
        <v>0</v>
      </c>
      <c r="CW73" s="160">
        <f t="shared" ca="1" si="215"/>
        <v>0</v>
      </c>
      <c r="CX73" s="160">
        <f t="shared" ca="1" si="215"/>
        <v>0</v>
      </c>
      <c r="CY73" s="160">
        <f t="shared" ca="1" si="215"/>
        <v>0</v>
      </c>
      <c r="CZ73" s="160">
        <f t="shared" ca="1" si="215"/>
        <v>0</v>
      </c>
      <c r="DA73" s="160">
        <f t="shared" ca="1" si="215"/>
        <v>0</v>
      </c>
      <c r="DB73" s="160">
        <f t="shared" ca="1" si="215"/>
        <v>0</v>
      </c>
      <c r="DC73" s="160">
        <f t="shared" ca="1" si="215"/>
        <v>0</v>
      </c>
      <c r="DD73" s="160">
        <f t="shared" ca="1" si="215"/>
        <v>0</v>
      </c>
      <c r="DE73" s="160">
        <f t="shared" ca="1" si="215"/>
        <v>0</v>
      </c>
      <c r="DF73" s="160">
        <f t="shared" ca="1" si="215"/>
        <v>0</v>
      </c>
      <c r="DG73" s="160">
        <f t="shared" ca="1" si="215"/>
        <v>223373.23184406379</v>
      </c>
      <c r="DH73" s="160">
        <f t="shared" ca="1" si="215"/>
        <v>0</v>
      </c>
      <c r="DI73" s="160">
        <f t="shared" ca="1" si="215"/>
        <v>0</v>
      </c>
      <c r="DJ73" s="160">
        <f t="shared" ca="1" si="215"/>
        <v>0</v>
      </c>
      <c r="DK73" s="160">
        <f t="shared" ca="1" si="215"/>
        <v>0</v>
      </c>
      <c r="DL73" s="160">
        <f t="shared" ca="1" si="215"/>
        <v>0</v>
      </c>
      <c r="DM73" s="160">
        <f t="shared" ca="1" si="215"/>
        <v>0</v>
      </c>
      <c r="DN73" s="160">
        <f t="shared" ca="1" si="215"/>
        <v>0</v>
      </c>
      <c r="DO73" s="160">
        <f t="shared" ca="1" si="215"/>
        <v>0</v>
      </c>
      <c r="DP73" s="160">
        <f t="shared" ca="1" si="215"/>
        <v>0</v>
      </c>
      <c r="DQ73" s="160">
        <f t="shared" ca="1" si="215"/>
        <v>0</v>
      </c>
      <c r="DR73" s="160">
        <f t="shared" ca="1" si="215"/>
        <v>0</v>
      </c>
      <c r="DS73" s="160">
        <f t="shared" ca="1" si="215"/>
        <v>4177950.4146912484</v>
      </c>
      <c r="DT73" s="160">
        <f t="shared" ca="1" si="215"/>
        <v>0</v>
      </c>
      <c r="DU73" s="160">
        <f t="shared" ca="1" si="215"/>
        <v>0</v>
      </c>
      <c r="DV73" s="160">
        <f t="shared" ca="1" si="215"/>
        <v>0</v>
      </c>
      <c r="DW73" s="160">
        <f t="shared" ca="1" si="215"/>
        <v>0</v>
      </c>
      <c r="DX73" s="160">
        <f t="shared" ca="1" si="215"/>
        <v>0</v>
      </c>
      <c r="DY73" s="160">
        <f t="shared" ca="1" si="215"/>
        <v>0</v>
      </c>
      <c r="DZ73" s="160">
        <f t="shared" ca="1" si="215"/>
        <v>0</v>
      </c>
      <c r="EA73" s="160">
        <f t="shared" ca="1" si="215"/>
        <v>0</v>
      </c>
      <c r="EB73" s="160">
        <f t="shared" ca="1" si="215"/>
        <v>0</v>
      </c>
      <c r="EC73" s="160">
        <f t="shared" ref="EC73:EE73" ca="1" si="216">SUM(EC70:EC71)</f>
        <v>0</v>
      </c>
      <c r="ED73" s="160">
        <f t="shared" ca="1" si="216"/>
        <v>0</v>
      </c>
      <c r="EE73" s="161">
        <f t="shared" ca="1" si="216"/>
        <v>0</v>
      </c>
    </row>
    <row r="74" spans="1:135" x14ac:dyDescent="0.25">
      <c r="B74" s="153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154"/>
      <c r="N74" s="154"/>
      <c r="O74" s="154"/>
      <c r="P74" s="154"/>
      <c r="Q74" s="154"/>
      <c r="R74" s="154"/>
      <c r="S74" s="154"/>
      <c r="T74" s="154"/>
      <c r="U74" s="154"/>
      <c r="V74" s="154"/>
      <c r="W74" s="154"/>
      <c r="X74" s="154"/>
      <c r="Y74" s="154"/>
      <c r="Z74" s="154"/>
      <c r="AA74" s="154"/>
      <c r="AB74" s="154"/>
      <c r="AC74" s="154"/>
      <c r="AD74" s="154"/>
      <c r="AE74" s="154"/>
      <c r="AF74" s="154"/>
      <c r="AG74" s="154"/>
      <c r="AH74" s="154"/>
      <c r="AI74" s="154"/>
      <c r="AJ74" s="154"/>
      <c r="AK74" s="154"/>
      <c r="AL74" s="154"/>
      <c r="AM74" s="154"/>
      <c r="AN74" s="154"/>
      <c r="AO74" s="154"/>
      <c r="AP74" s="154"/>
      <c r="AQ74" s="154"/>
      <c r="AR74" s="154"/>
      <c r="AS74" s="154"/>
      <c r="AT74" s="154"/>
      <c r="AU74" s="154"/>
      <c r="AV74" s="154"/>
      <c r="AW74" s="154"/>
      <c r="AX74" s="154"/>
      <c r="AY74" s="154"/>
      <c r="AZ74" s="154"/>
      <c r="BA74" s="154"/>
      <c r="BB74" s="154"/>
      <c r="BC74" s="154"/>
      <c r="BD74" s="154"/>
      <c r="BE74" s="154"/>
      <c r="BF74" s="154"/>
      <c r="BG74" s="154"/>
      <c r="BH74" s="154"/>
      <c r="BI74" s="154"/>
      <c r="BJ74" s="154"/>
      <c r="BK74" s="154"/>
      <c r="BL74" s="154"/>
      <c r="BM74" s="154"/>
      <c r="BN74" s="154"/>
      <c r="BO74" s="154"/>
      <c r="BP74" s="154"/>
      <c r="BQ74" s="154"/>
      <c r="BR74" s="154"/>
      <c r="BS74" s="154"/>
      <c r="BT74" s="154"/>
      <c r="BU74" s="154"/>
      <c r="BV74" s="154"/>
      <c r="BW74" s="154"/>
      <c r="BX74" s="154"/>
      <c r="BY74" s="154"/>
      <c r="BZ74" s="154"/>
      <c r="CA74" s="154"/>
      <c r="CB74" s="154"/>
      <c r="CC74" s="154"/>
      <c r="CD74" s="154"/>
      <c r="CE74" s="154"/>
      <c r="CF74" s="154"/>
      <c r="CG74" s="154"/>
      <c r="CH74" s="154"/>
      <c r="CI74" s="154"/>
      <c r="CJ74" s="154"/>
      <c r="CK74" s="154"/>
      <c r="CL74" s="154"/>
      <c r="CM74" s="154"/>
      <c r="CN74" s="154"/>
      <c r="CO74" s="154"/>
      <c r="CP74" s="154"/>
      <c r="CQ74" s="154"/>
      <c r="CR74" s="154"/>
      <c r="CS74" s="154"/>
      <c r="CT74" s="154"/>
      <c r="CU74" s="154"/>
      <c r="CV74" s="154"/>
      <c r="CW74" s="154"/>
      <c r="CX74" s="154"/>
      <c r="CY74" s="154"/>
      <c r="CZ74" s="154"/>
      <c r="DA74" s="154"/>
      <c r="DB74" s="154"/>
      <c r="DC74" s="154"/>
      <c r="DD74" s="154"/>
      <c r="DE74" s="154"/>
      <c r="DF74" s="154"/>
      <c r="DG74" s="154"/>
      <c r="DH74" s="154"/>
      <c r="DI74" s="154"/>
      <c r="DJ74" s="154"/>
      <c r="DK74" s="154"/>
      <c r="DL74" s="154"/>
      <c r="DM74" s="154"/>
      <c r="DN74" s="154"/>
      <c r="DO74" s="154"/>
      <c r="DP74" s="154"/>
      <c r="DQ74" s="154"/>
      <c r="DR74" s="154"/>
      <c r="DS74" s="154"/>
      <c r="DT74" s="154"/>
      <c r="DU74" s="154"/>
      <c r="DV74" s="154"/>
      <c r="DW74" s="154"/>
      <c r="DX74" s="154"/>
      <c r="DY74" s="154"/>
      <c r="DZ74" s="154"/>
      <c r="EA74" s="154"/>
      <c r="EB74" s="154"/>
      <c r="EC74" s="154"/>
      <c r="ED74" s="154"/>
      <c r="EE74" s="154"/>
    </row>
    <row r="75" spans="1:135" x14ac:dyDescent="0.25">
      <c r="B75" s="153" t="s">
        <v>284</v>
      </c>
      <c r="C75" s="154">
        <f>-C62</f>
        <v>250000</v>
      </c>
      <c r="D75" s="154">
        <f ca="1">C75-D63</f>
        <v>225317.94993471776</v>
      </c>
      <c r="E75" s="154">
        <f t="shared" ref="E75:BP75" ca="1" si="217">D75-E63</f>
        <v>200633.45928997334</v>
      </c>
      <c r="F75" s="154">
        <f t="shared" ca="1" si="217"/>
        <v>147383.20308122368</v>
      </c>
      <c r="G75" s="154">
        <f t="shared" ca="1" si="217"/>
        <v>94012.817424815003</v>
      </c>
      <c r="H75" s="154">
        <f t="shared" ca="1" si="217"/>
        <v>69662.599654808815</v>
      </c>
      <c r="I75" s="154">
        <f t="shared" ca="1" si="217"/>
        <v>60697.733358920916</v>
      </c>
      <c r="J75" s="154">
        <f t="shared" ca="1" si="217"/>
        <v>60697.733358920916</v>
      </c>
      <c r="K75" s="154">
        <f t="shared" ca="1" si="217"/>
        <v>60697.733358920916</v>
      </c>
      <c r="L75" s="154">
        <f t="shared" ca="1" si="217"/>
        <v>60697.733358920916</v>
      </c>
      <c r="M75" s="154">
        <f t="shared" ca="1" si="217"/>
        <v>60697.733358920916</v>
      </c>
      <c r="N75" s="154">
        <f t="shared" ca="1" si="217"/>
        <v>60697.733358920916</v>
      </c>
      <c r="O75" s="154">
        <f t="shared" ca="1" si="217"/>
        <v>60697.733358920916</v>
      </c>
      <c r="P75" s="154">
        <f t="shared" ca="1" si="217"/>
        <v>60697.733358920916</v>
      </c>
      <c r="Q75" s="154">
        <f t="shared" ca="1" si="217"/>
        <v>60697.733358920916</v>
      </c>
      <c r="R75" s="154">
        <f t="shared" ca="1" si="217"/>
        <v>60697.733358920916</v>
      </c>
      <c r="S75" s="154">
        <f t="shared" ca="1" si="217"/>
        <v>60697.733358920916</v>
      </c>
      <c r="T75" s="154">
        <f t="shared" ca="1" si="217"/>
        <v>60697.733358920916</v>
      </c>
      <c r="U75" s="154">
        <f t="shared" ca="1" si="217"/>
        <v>60697.733358920916</v>
      </c>
      <c r="V75" s="154">
        <f t="shared" ca="1" si="217"/>
        <v>60697.733358920916</v>
      </c>
      <c r="W75" s="154">
        <f t="shared" ca="1" si="217"/>
        <v>60697.733358920916</v>
      </c>
      <c r="X75" s="154">
        <f t="shared" ca="1" si="217"/>
        <v>60697.733358920916</v>
      </c>
      <c r="Y75" s="154">
        <f t="shared" ca="1" si="217"/>
        <v>60697.733358920916</v>
      </c>
      <c r="Z75" s="154">
        <f t="shared" ca="1" si="217"/>
        <v>60697.733358920916</v>
      </c>
      <c r="AA75" s="154">
        <f t="shared" ca="1" si="217"/>
        <v>60697.733358920916</v>
      </c>
      <c r="AB75" s="154">
        <f t="shared" ca="1" si="217"/>
        <v>60697.733358920916</v>
      </c>
      <c r="AC75" s="154">
        <f t="shared" ca="1" si="217"/>
        <v>60697.733358920916</v>
      </c>
      <c r="AD75" s="154">
        <f t="shared" ca="1" si="217"/>
        <v>60697.733358920916</v>
      </c>
      <c r="AE75" s="154">
        <f t="shared" ca="1" si="217"/>
        <v>60697.733358920916</v>
      </c>
      <c r="AF75" s="154">
        <f t="shared" ca="1" si="217"/>
        <v>60697.733358920916</v>
      </c>
      <c r="AG75" s="154">
        <f t="shared" ca="1" si="217"/>
        <v>60697.733358920916</v>
      </c>
      <c r="AH75" s="154">
        <f t="shared" ca="1" si="217"/>
        <v>60697.733358920916</v>
      </c>
      <c r="AI75" s="154">
        <f t="shared" ca="1" si="217"/>
        <v>60697.733358920916</v>
      </c>
      <c r="AJ75" s="154">
        <f t="shared" ca="1" si="217"/>
        <v>60697.733358920916</v>
      </c>
      <c r="AK75" s="154">
        <f t="shared" ca="1" si="217"/>
        <v>60697.733358920916</v>
      </c>
      <c r="AL75" s="154">
        <f t="shared" ca="1" si="217"/>
        <v>60697.733358920916</v>
      </c>
      <c r="AM75" s="154">
        <f t="shared" ca="1" si="217"/>
        <v>60697.733358920916</v>
      </c>
      <c r="AN75" s="154">
        <f t="shared" ca="1" si="217"/>
        <v>60697.733358920916</v>
      </c>
      <c r="AO75" s="154">
        <f t="shared" ca="1" si="217"/>
        <v>60697.733358920916</v>
      </c>
      <c r="AP75" s="154">
        <f t="shared" ca="1" si="217"/>
        <v>60697.733358920916</v>
      </c>
      <c r="AQ75" s="154">
        <f t="shared" ca="1" si="217"/>
        <v>60697.733358920916</v>
      </c>
      <c r="AR75" s="154">
        <f t="shared" ca="1" si="217"/>
        <v>60697.733358920916</v>
      </c>
      <c r="AS75" s="154">
        <f t="shared" ca="1" si="217"/>
        <v>60697.733358920916</v>
      </c>
      <c r="AT75" s="154">
        <f t="shared" ca="1" si="217"/>
        <v>60697.733358920916</v>
      </c>
      <c r="AU75" s="154">
        <f t="shared" ca="1" si="217"/>
        <v>60697.733358920916</v>
      </c>
      <c r="AV75" s="154">
        <f t="shared" ca="1" si="217"/>
        <v>60697.733358920916</v>
      </c>
      <c r="AW75" s="154">
        <f t="shared" ca="1" si="217"/>
        <v>60697.733358920916</v>
      </c>
      <c r="AX75" s="154">
        <f t="shared" ca="1" si="217"/>
        <v>60697.733358920916</v>
      </c>
      <c r="AY75" s="154">
        <f t="shared" ca="1" si="217"/>
        <v>60697.733358920916</v>
      </c>
      <c r="AZ75" s="154">
        <f t="shared" ca="1" si="217"/>
        <v>60697.733358920916</v>
      </c>
      <c r="BA75" s="154">
        <f t="shared" ca="1" si="217"/>
        <v>60697.733358920916</v>
      </c>
      <c r="BB75" s="154">
        <f t="shared" ca="1" si="217"/>
        <v>60697.733358920916</v>
      </c>
      <c r="BC75" s="154">
        <f t="shared" ca="1" si="217"/>
        <v>60697.733358920916</v>
      </c>
      <c r="BD75" s="154">
        <f t="shared" ca="1" si="217"/>
        <v>60697.733358920916</v>
      </c>
      <c r="BE75" s="154">
        <f t="shared" ca="1" si="217"/>
        <v>60697.733358920916</v>
      </c>
      <c r="BF75" s="154">
        <f t="shared" ca="1" si="217"/>
        <v>60697.733358920916</v>
      </c>
      <c r="BG75" s="154">
        <f t="shared" ca="1" si="217"/>
        <v>60697.733358920916</v>
      </c>
      <c r="BH75" s="154">
        <f t="shared" ca="1" si="217"/>
        <v>60697.733358920916</v>
      </c>
      <c r="BI75" s="154">
        <f t="shared" ca="1" si="217"/>
        <v>60697.733358920916</v>
      </c>
      <c r="BJ75" s="154">
        <f t="shared" ca="1" si="217"/>
        <v>60697.733358920916</v>
      </c>
      <c r="BK75" s="154">
        <f t="shared" ca="1" si="217"/>
        <v>60697.733358920916</v>
      </c>
      <c r="BL75" s="154">
        <f t="shared" ca="1" si="217"/>
        <v>60697.733358920916</v>
      </c>
      <c r="BM75" s="154">
        <f t="shared" ca="1" si="217"/>
        <v>60697.733358920916</v>
      </c>
      <c r="BN75" s="154">
        <f t="shared" ca="1" si="217"/>
        <v>60697.733358920916</v>
      </c>
      <c r="BO75" s="154">
        <f t="shared" ca="1" si="217"/>
        <v>60697.733358920916</v>
      </c>
      <c r="BP75" s="154">
        <f t="shared" ca="1" si="217"/>
        <v>60697.733358920916</v>
      </c>
      <c r="BQ75" s="154">
        <f t="shared" ref="BQ75:EB75" ca="1" si="218">BP75-BQ63</f>
        <v>60697.733358920916</v>
      </c>
      <c r="BR75" s="154">
        <f t="shared" ca="1" si="218"/>
        <v>60697.733358920916</v>
      </c>
      <c r="BS75" s="154">
        <f t="shared" ca="1" si="218"/>
        <v>60697.733358920916</v>
      </c>
      <c r="BT75" s="154">
        <f t="shared" ca="1" si="218"/>
        <v>60697.733358920916</v>
      </c>
      <c r="BU75" s="154">
        <f t="shared" ca="1" si="218"/>
        <v>60697.733358920916</v>
      </c>
      <c r="BV75" s="154">
        <f t="shared" ca="1" si="218"/>
        <v>60697.733358920916</v>
      </c>
      <c r="BW75" s="154">
        <f t="shared" ca="1" si="218"/>
        <v>60697.733358920916</v>
      </c>
      <c r="BX75" s="154">
        <f t="shared" ca="1" si="218"/>
        <v>60697.733358920916</v>
      </c>
      <c r="BY75" s="154">
        <f t="shared" ca="1" si="218"/>
        <v>60697.733358920916</v>
      </c>
      <c r="BZ75" s="154">
        <f t="shared" ca="1" si="218"/>
        <v>60697.733358920916</v>
      </c>
      <c r="CA75" s="154">
        <f t="shared" ca="1" si="218"/>
        <v>60697.733358920916</v>
      </c>
      <c r="CB75" s="154">
        <f t="shared" ca="1" si="218"/>
        <v>60697.733358920916</v>
      </c>
      <c r="CC75" s="154">
        <f t="shared" ca="1" si="218"/>
        <v>60697.733358920916</v>
      </c>
      <c r="CD75" s="154">
        <f t="shared" ca="1" si="218"/>
        <v>60697.733358920916</v>
      </c>
      <c r="CE75" s="154">
        <f t="shared" ca="1" si="218"/>
        <v>60697.733358920916</v>
      </c>
      <c r="CF75" s="154">
        <f t="shared" ca="1" si="218"/>
        <v>60697.733358920916</v>
      </c>
      <c r="CG75" s="154">
        <f t="shared" ca="1" si="218"/>
        <v>60697.733358920916</v>
      </c>
      <c r="CH75" s="154">
        <f t="shared" ca="1" si="218"/>
        <v>60697.733358920916</v>
      </c>
      <c r="CI75" s="154">
        <f t="shared" ca="1" si="218"/>
        <v>60697.733358920916</v>
      </c>
      <c r="CJ75" s="154">
        <f t="shared" ca="1" si="218"/>
        <v>60697.733358920916</v>
      </c>
      <c r="CK75" s="154">
        <f t="shared" ca="1" si="218"/>
        <v>60697.733358920916</v>
      </c>
      <c r="CL75" s="154">
        <f t="shared" ca="1" si="218"/>
        <v>60697.733358920916</v>
      </c>
      <c r="CM75" s="154">
        <f t="shared" ca="1" si="218"/>
        <v>60697.733358920916</v>
      </c>
      <c r="CN75" s="154">
        <f t="shared" ca="1" si="218"/>
        <v>60697.733358920916</v>
      </c>
      <c r="CO75" s="154">
        <f t="shared" ca="1" si="218"/>
        <v>60697.733358920916</v>
      </c>
      <c r="CP75" s="154">
        <f t="shared" ca="1" si="218"/>
        <v>60697.733358920916</v>
      </c>
      <c r="CQ75" s="154">
        <f t="shared" ca="1" si="218"/>
        <v>60697.733358920916</v>
      </c>
      <c r="CR75" s="154">
        <f t="shared" ca="1" si="218"/>
        <v>60697.733358920916</v>
      </c>
      <c r="CS75" s="154">
        <f t="shared" ca="1" si="218"/>
        <v>60697.733358920916</v>
      </c>
      <c r="CT75" s="154">
        <f t="shared" ca="1" si="218"/>
        <v>60697.733358920916</v>
      </c>
      <c r="CU75" s="154">
        <f t="shared" ca="1" si="218"/>
        <v>60697.733358920916</v>
      </c>
      <c r="CV75" s="154">
        <f t="shared" ca="1" si="218"/>
        <v>60697.733358920916</v>
      </c>
      <c r="CW75" s="154">
        <f t="shared" ca="1" si="218"/>
        <v>60697.733358920916</v>
      </c>
      <c r="CX75" s="154">
        <f t="shared" ca="1" si="218"/>
        <v>60697.733358920916</v>
      </c>
      <c r="CY75" s="154">
        <f t="shared" ca="1" si="218"/>
        <v>60697.733358920916</v>
      </c>
      <c r="CZ75" s="154">
        <f t="shared" ca="1" si="218"/>
        <v>60697.733358920916</v>
      </c>
      <c r="DA75" s="154">
        <f t="shared" ca="1" si="218"/>
        <v>60697.733358920916</v>
      </c>
      <c r="DB75" s="154">
        <f t="shared" ca="1" si="218"/>
        <v>60697.733358920916</v>
      </c>
      <c r="DC75" s="154">
        <f t="shared" ca="1" si="218"/>
        <v>60697.733358920916</v>
      </c>
      <c r="DD75" s="154">
        <f t="shared" ca="1" si="218"/>
        <v>60697.733358920916</v>
      </c>
      <c r="DE75" s="154">
        <f t="shared" ca="1" si="218"/>
        <v>60697.733358920916</v>
      </c>
      <c r="DF75" s="154">
        <f t="shared" ca="1" si="218"/>
        <v>60697.733358920916</v>
      </c>
      <c r="DG75" s="154">
        <f t="shared" ca="1" si="218"/>
        <v>60697.733358920916</v>
      </c>
      <c r="DH75" s="154">
        <f t="shared" ca="1" si="218"/>
        <v>60697.733358920916</v>
      </c>
      <c r="DI75" s="154">
        <f t="shared" ca="1" si="218"/>
        <v>60697.733358920916</v>
      </c>
      <c r="DJ75" s="154">
        <f t="shared" ca="1" si="218"/>
        <v>60697.733358920916</v>
      </c>
      <c r="DK75" s="154">
        <f t="shared" ca="1" si="218"/>
        <v>60697.733358920916</v>
      </c>
      <c r="DL75" s="154">
        <f t="shared" ca="1" si="218"/>
        <v>60697.733358920916</v>
      </c>
      <c r="DM75" s="154">
        <f t="shared" ca="1" si="218"/>
        <v>60697.733358920916</v>
      </c>
      <c r="DN75" s="154">
        <f t="shared" ca="1" si="218"/>
        <v>60697.733358920916</v>
      </c>
      <c r="DO75" s="154">
        <f t="shared" ca="1" si="218"/>
        <v>60697.733358920916</v>
      </c>
      <c r="DP75" s="154">
        <f t="shared" ca="1" si="218"/>
        <v>60697.733358920916</v>
      </c>
      <c r="DQ75" s="154">
        <f t="shared" ca="1" si="218"/>
        <v>60697.733358920916</v>
      </c>
      <c r="DR75" s="154">
        <f t="shared" ca="1" si="218"/>
        <v>60697.733358920916</v>
      </c>
      <c r="DS75" s="154">
        <f t="shared" ca="1" si="218"/>
        <v>0</v>
      </c>
      <c r="DT75" s="154">
        <f t="shared" ca="1" si="218"/>
        <v>0</v>
      </c>
      <c r="DU75" s="154">
        <f t="shared" ca="1" si="218"/>
        <v>0</v>
      </c>
      <c r="DV75" s="154">
        <f t="shared" ca="1" si="218"/>
        <v>0</v>
      </c>
      <c r="DW75" s="154">
        <f t="shared" ca="1" si="218"/>
        <v>0</v>
      </c>
      <c r="DX75" s="154">
        <f t="shared" ca="1" si="218"/>
        <v>0</v>
      </c>
      <c r="DY75" s="154">
        <f t="shared" ca="1" si="218"/>
        <v>0</v>
      </c>
      <c r="DZ75" s="154">
        <f t="shared" ca="1" si="218"/>
        <v>0</v>
      </c>
      <c r="EA75" s="154">
        <f t="shared" ca="1" si="218"/>
        <v>0</v>
      </c>
      <c r="EB75" s="154">
        <f t="shared" ca="1" si="218"/>
        <v>0</v>
      </c>
      <c r="EC75" s="154">
        <f t="shared" ref="EC75:EE75" ca="1" si="219">EB75-EC63</f>
        <v>0</v>
      </c>
      <c r="ED75" s="154">
        <f t="shared" ca="1" si="219"/>
        <v>0</v>
      </c>
      <c r="EE75" s="154">
        <f t="shared" ca="1" si="219"/>
        <v>0</v>
      </c>
    </row>
    <row r="76" spans="1:135" x14ac:dyDescent="0.25">
      <c r="B76" s="153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154"/>
      <c r="N76" s="154"/>
      <c r="O76" s="154"/>
      <c r="P76" s="154"/>
      <c r="Q76" s="154"/>
      <c r="R76" s="154"/>
      <c r="S76" s="154"/>
      <c r="T76" s="154"/>
      <c r="U76" s="154"/>
      <c r="V76" s="154"/>
      <c r="W76" s="154"/>
      <c r="X76" s="154"/>
      <c r="Y76" s="154"/>
      <c r="Z76" s="154"/>
      <c r="AA76" s="154"/>
      <c r="AB76" s="154"/>
      <c r="AC76" s="154"/>
      <c r="AD76" s="154"/>
      <c r="AE76" s="154"/>
      <c r="AF76" s="154"/>
      <c r="AG76" s="154"/>
      <c r="AH76" s="154"/>
      <c r="AI76" s="154"/>
      <c r="AJ76" s="154"/>
      <c r="AK76" s="154"/>
      <c r="AL76" s="154"/>
      <c r="AM76" s="154"/>
      <c r="AN76" s="154"/>
      <c r="AO76" s="154"/>
      <c r="AP76" s="154"/>
      <c r="AQ76" s="154"/>
      <c r="AR76" s="154"/>
      <c r="AS76" s="154"/>
      <c r="AT76" s="154"/>
      <c r="AU76" s="154"/>
      <c r="AV76" s="154"/>
      <c r="AW76" s="154"/>
      <c r="AX76" s="154"/>
      <c r="AY76" s="154"/>
      <c r="AZ76" s="154"/>
      <c r="BA76" s="154"/>
      <c r="BB76" s="154"/>
      <c r="BC76" s="154"/>
      <c r="BD76" s="154"/>
      <c r="BE76" s="154"/>
      <c r="BF76" s="154"/>
      <c r="BG76" s="154"/>
      <c r="BH76" s="154"/>
      <c r="BI76" s="154"/>
      <c r="BJ76" s="154"/>
      <c r="BK76" s="154"/>
      <c r="BL76" s="154"/>
      <c r="BM76" s="154"/>
      <c r="BN76" s="154"/>
      <c r="BO76" s="154"/>
      <c r="BP76" s="154"/>
      <c r="BQ76" s="154"/>
      <c r="BR76" s="154"/>
      <c r="BS76" s="154"/>
      <c r="BT76" s="154"/>
      <c r="BU76" s="154"/>
      <c r="BV76" s="154"/>
      <c r="BW76" s="154"/>
      <c r="BX76" s="154"/>
      <c r="BY76" s="154"/>
      <c r="BZ76" s="154"/>
      <c r="CA76" s="154"/>
      <c r="CB76" s="154"/>
      <c r="CC76" s="154"/>
      <c r="CD76" s="154"/>
      <c r="CE76" s="154"/>
      <c r="CF76" s="154"/>
      <c r="CG76" s="154"/>
      <c r="CH76" s="154"/>
      <c r="CI76" s="154"/>
      <c r="CJ76" s="154"/>
      <c r="CK76" s="154"/>
      <c r="CL76" s="154"/>
      <c r="CM76" s="154"/>
      <c r="CN76" s="154"/>
      <c r="CO76" s="154"/>
      <c r="CP76" s="154"/>
      <c r="CQ76" s="154"/>
      <c r="CR76" s="154"/>
      <c r="CS76" s="154"/>
      <c r="CT76" s="154"/>
      <c r="CU76" s="154"/>
      <c r="CV76" s="154"/>
      <c r="CW76" s="154"/>
      <c r="CX76" s="154"/>
      <c r="CY76" s="154"/>
      <c r="CZ76" s="154"/>
      <c r="DA76" s="154"/>
      <c r="DB76" s="154"/>
      <c r="DC76" s="154"/>
      <c r="DD76" s="154"/>
      <c r="DE76" s="154"/>
      <c r="DF76" s="154"/>
      <c r="DG76" s="154"/>
      <c r="DH76" s="154"/>
      <c r="DI76" s="154"/>
      <c r="DJ76" s="154"/>
      <c r="DK76" s="154"/>
      <c r="DL76" s="154"/>
      <c r="DM76" s="154"/>
      <c r="DN76" s="154"/>
      <c r="DO76" s="154"/>
      <c r="DP76" s="154"/>
      <c r="DQ76" s="154"/>
      <c r="DR76" s="154"/>
      <c r="DS76" s="154"/>
      <c r="DT76" s="154"/>
      <c r="DU76" s="154"/>
      <c r="DV76" s="154"/>
      <c r="DW76" s="154"/>
      <c r="DX76" s="154"/>
      <c r="DY76" s="154"/>
      <c r="DZ76" s="154"/>
      <c r="EA76" s="154"/>
      <c r="EB76" s="154"/>
      <c r="EC76" s="154"/>
      <c r="ED76" s="154"/>
      <c r="EE76" s="154"/>
    </row>
    <row r="77" spans="1:135" x14ac:dyDescent="0.25">
      <c r="A77" s="200" t="s">
        <v>295</v>
      </c>
      <c r="B77" s="201" t="s">
        <v>70</v>
      </c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154"/>
      <c r="N77" s="154"/>
      <c r="O77" s="154"/>
      <c r="P77" s="154"/>
      <c r="Q77" s="154"/>
      <c r="R77" s="154"/>
      <c r="S77" s="154"/>
      <c r="T77" s="154"/>
      <c r="U77" s="154"/>
      <c r="V77" s="154"/>
      <c r="W77" s="154"/>
      <c r="X77" s="154"/>
      <c r="Y77" s="154"/>
      <c r="Z77" s="154"/>
      <c r="AA77" s="154"/>
      <c r="AB77" s="154"/>
      <c r="AC77" s="154"/>
      <c r="AD77" s="154"/>
      <c r="AE77" s="154"/>
      <c r="AF77" s="154"/>
      <c r="AG77" s="154"/>
      <c r="AH77" s="154"/>
      <c r="AI77" s="154"/>
      <c r="AJ77" s="154"/>
      <c r="AK77" s="154"/>
      <c r="AL77" s="154"/>
      <c r="AM77" s="154"/>
      <c r="AN77" s="154"/>
      <c r="AO77" s="154"/>
      <c r="AP77" s="154"/>
      <c r="AQ77" s="154"/>
      <c r="AR77" s="154"/>
      <c r="AS77" s="154"/>
      <c r="AT77" s="154"/>
      <c r="AU77" s="154"/>
      <c r="AV77" s="154"/>
      <c r="AW77" s="154"/>
      <c r="AX77" s="154"/>
      <c r="AY77" s="154"/>
      <c r="AZ77" s="154"/>
      <c r="BA77" s="154"/>
      <c r="BB77" s="154"/>
      <c r="BC77" s="154"/>
      <c r="BD77" s="154"/>
      <c r="BE77" s="154"/>
      <c r="BF77" s="154"/>
      <c r="BG77" s="154"/>
      <c r="BH77" s="154"/>
      <c r="BI77" s="154"/>
      <c r="BJ77" s="154"/>
      <c r="BK77" s="154"/>
      <c r="BL77" s="154"/>
      <c r="BM77" s="154"/>
      <c r="BN77" s="154"/>
      <c r="BO77" s="154"/>
      <c r="BP77" s="154"/>
      <c r="BQ77" s="154"/>
      <c r="BR77" s="154"/>
      <c r="BS77" s="154"/>
      <c r="BT77" s="154"/>
      <c r="BU77" s="154"/>
      <c r="BV77" s="154"/>
      <c r="BW77" s="154"/>
      <c r="BX77" s="154"/>
      <c r="BY77" s="154"/>
      <c r="BZ77" s="154"/>
      <c r="CA77" s="154"/>
      <c r="CB77" s="154"/>
      <c r="CC77" s="154"/>
      <c r="CD77" s="154"/>
      <c r="CE77" s="154"/>
      <c r="CF77" s="154"/>
      <c r="CG77" s="154"/>
      <c r="CH77" s="154"/>
      <c r="CI77" s="154"/>
      <c r="CJ77" s="154"/>
      <c r="CK77" s="154"/>
      <c r="CL77" s="154"/>
      <c r="CM77" s="154"/>
      <c r="CN77" s="154"/>
      <c r="CO77" s="154"/>
      <c r="CP77" s="154"/>
      <c r="CQ77" s="154"/>
      <c r="CR77" s="154"/>
      <c r="CS77" s="154"/>
      <c r="CT77" s="154"/>
      <c r="CU77" s="154"/>
      <c r="CV77" s="154"/>
      <c r="CW77" s="154"/>
      <c r="CX77" s="154"/>
      <c r="CY77" s="154"/>
      <c r="CZ77" s="154"/>
      <c r="DA77" s="154"/>
      <c r="DB77" s="154"/>
      <c r="DC77" s="154"/>
      <c r="DD77" s="154"/>
      <c r="DE77" s="154"/>
      <c r="DF77" s="154"/>
      <c r="DG77" s="154"/>
      <c r="DH77" s="154"/>
      <c r="DI77" s="154"/>
      <c r="DJ77" s="154"/>
      <c r="DK77" s="154"/>
      <c r="DL77" s="154"/>
      <c r="DM77" s="154"/>
      <c r="DN77" s="154"/>
      <c r="DO77" s="154"/>
      <c r="DP77" s="154"/>
      <c r="DQ77" s="154"/>
      <c r="DR77" s="154"/>
      <c r="DS77" s="154"/>
      <c r="DT77" s="154"/>
      <c r="DU77" s="154"/>
      <c r="DV77" s="154"/>
      <c r="DW77" s="154"/>
      <c r="DX77" s="154"/>
      <c r="DY77" s="154"/>
      <c r="DZ77" s="154"/>
      <c r="EA77" s="154"/>
      <c r="EB77" s="154"/>
      <c r="EC77" s="154"/>
      <c r="ED77" s="154"/>
      <c r="EE77" s="154"/>
    </row>
    <row r="78" spans="1:135" x14ac:dyDescent="0.25">
      <c r="A78" s="202">
        <f ca="1">XNPV(Summary!$H$2,'Monthly CF'!C78:EE78,'Monthly CF'!$C$4:$EE$4)</f>
        <v>249531.06998010882</v>
      </c>
      <c r="B78" s="153" t="s">
        <v>293</v>
      </c>
      <c r="C78" s="154">
        <v>0</v>
      </c>
      <c r="D78" s="154">
        <f ca="1">SUM(D36,D39:D40,D56,D62:D63)</f>
        <v>0</v>
      </c>
      <c r="E78" s="154">
        <f t="shared" ref="E78:BP78" ca="1" si="220">SUM(E36,E39:E40,E56,E62:E63)</f>
        <v>0</v>
      </c>
      <c r="F78" s="154">
        <f t="shared" ca="1" si="220"/>
        <v>-115573.33333333331</v>
      </c>
      <c r="G78" s="154">
        <f t="shared" ca="1" si="220"/>
        <v>-109478.64583333334</v>
      </c>
      <c r="H78" s="154">
        <f t="shared" ca="1" si="220"/>
        <v>-395106.16186387133</v>
      </c>
      <c r="I78" s="154">
        <f t="shared" ca="1" si="220"/>
        <v>-10157.812499999996</v>
      </c>
      <c r="J78" s="154">
        <f t="shared" ca="1" si="220"/>
        <v>-2978.1881954139972</v>
      </c>
      <c r="K78" s="154">
        <f t="shared" ca="1" si="220"/>
        <v>8053.7098869542606</v>
      </c>
      <c r="L78" s="154">
        <f t="shared" ca="1" si="220"/>
        <v>-21533.496751141149</v>
      </c>
      <c r="M78" s="154">
        <f t="shared" ca="1" si="220"/>
        <v>-21695.85486151083</v>
      </c>
      <c r="N78" s="154">
        <f t="shared" ca="1" si="220"/>
        <v>7726.6498493815452</v>
      </c>
      <c r="O78" s="154">
        <f t="shared" ca="1" si="220"/>
        <v>8806.4359062178191</v>
      </c>
      <c r="P78" s="154">
        <f t="shared" ca="1" si="220"/>
        <v>8985.8726438204321</v>
      </c>
      <c r="Q78" s="154">
        <f t="shared" ca="1" si="220"/>
        <v>9469.5613469743912</v>
      </c>
      <c r="R78" s="154">
        <f t="shared" ca="1" si="220"/>
        <v>9467.0413504271855</v>
      </c>
      <c r="S78" s="154">
        <f t="shared" ca="1" si="220"/>
        <v>9464.5151388886516</v>
      </c>
      <c r="T78" s="154">
        <f t="shared" ca="1" si="220"/>
        <v>9461.9826970309805</v>
      </c>
      <c r="U78" s="154">
        <f t="shared" ca="1" si="220"/>
        <v>9459.4440094884849</v>
      </c>
      <c r="V78" s="154">
        <f t="shared" ca="1" si="220"/>
        <v>9456.8990608576642</v>
      </c>
      <c r="W78" s="154">
        <f t="shared" ca="1" si="220"/>
        <v>9454.3478356969426</v>
      </c>
      <c r="X78" s="154">
        <f t="shared" ca="1" si="220"/>
        <v>9451.7903185267351</v>
      </c>
      <c r="Y78" s="154">
        <f t="shared" ca="1" si="220"/>
        <v>9449.2264938292356</v>
      </c>
      <c r="Z78" s="154">
        <f t="shared" ca="1" si="220"/>
        <v>9446.6563460483812</v>
      </c>
      <c r="AA78" s="154">
        <f t="shared" ca="1" si="220"/>
        <v>10558.835984589743</v>
      </c>
      <c r="AB78" s="154">
        <f t="shared" ca="1" si="220"/>
        <v>8549.2653745274729</v>
      </c>
      <c r="AC78" s="154">
        <f t="shared" ca="1" si="220"/>
        <v>9047.4647387760269</v>
      </c>
      <c r="AD78" s="154">
        <f t="shared" ca="1" si="220"/>
        <v>9044.8691423324053</v>
      </c>
      <c r="AE78" s="154">
        <f t="shared" ca="1" si="220"/>
        <v>9042.2671444477164</v>
      </c>
      <c r="AF78" s="154">
        <f t="shared" ca="1" si="220"/>
        <v>9039.6587293343182</v>
      </c>
      <c r="AG78" s="154">
        <f t="shared" ca="1" si="220"/>
        <v>9037.0438811655476</v>
      </c>
      <c r="AH78" s="154">
        <f t="shared" ca="1" si="220"/>
        <v>9034.4225840757936</v>
      </c>
      <c r="AI78" s="154">
        <f t="shared" ca="1" si="220"/>
        <v>9031.7948221602419</v>
      </c>
      <c r="AJ78" s="154">
        <f t="shared" ca="1" si="220"/>
        <v>9029.1605794749339</v>
      </c>
      <c r="AK78" s="154">
        <f t="shared" ca="1" si="220"/>
        <v>9026.5198400365043</v>
      </c>
      <c r="AL78" s="154">
        <f t="shared" ca="1" si="220"/>
        <v>-32079.390824930004</v>
      </c>
      <c r="AM78" s="154">
        <f t="shared" ca="1" si="220"/>
        <v>9778.14042368019</v>
      </c>
      <c r="AN78" s="154">
        <f t="shared" ca="1" si="220"/>
        <v>9968.5048586028061</v>
      </c>
      <c r="AO78" s="154">
        <f t="shared" ca="1" si="220"/>
        <v>10602.513236278843</v>
      </c>
      <c r="AP78" s="154">
        <f t="shared" ca="1" si="220"/>
        <v>10599.839771941894</v>
      </c>
      <c r="AQ78" s="154">
        <f t="shared" ca="1" si="220"/>
        <v>10597.159714120666</v>
      </c>
      <c r="AR78" s="154">
        <f t="shared" ca="1" si="220"/>
        <v>10594.473046553867</v>
      </c>
      <c r="AS78" s="154">
        <f t="shared" ca="1" si="220"/>
        <v>10591.779752940027</v>
      </c>
      <c r="AT78" s="154">
        <f t="shared" ca="1" si="220"/>
        <v>10589.079816937592</v>
      </c>
      <c r="AU78" s="154">
        <f t="shared" ca="1" si="220"/>
        <v>10586.373222164577</v>
      </c>
      <c r="AV78" s="154">
        <f t="shared" ca="1" si="220"/>
        <v>10583.659952198708</v>
      </c>
      <c r="AW78" s="154">
        <f t="shared" ca="1" si="220"/>
        <v>10580.939990577142</v>
      </c>
      <c r="AX78" s="154">
        <f t="shared" ca="1" si="220"/>
        <v>10578.213320796422</v>
      </c>
      <c r="AY78" s="154">
        <f t="shared" ca="1" si="220"/>
        <v>11633.635775849943</v>
      </c>
      <c r="AZ78" s="154">
        <f t="shared" ca="1" si="220"/>
        <v>11829.711143820234</v>
      </c>
      <c r="BA78" s="154">
        <f t="shared" ca="1" si="220"/>
        <v>12482.739772826542</v>
      </c>
      <c r="BB78" s="154">
        <f t="shared" ca="1" si="220"/>
        <v>12479.986104559488</v>
      </c>
      <c r="BC78" s="154">
        <f t="shared" ca="1" si="220"/>
        <v>12477.225645003637</v>
      </c>
      <c r="BD78" s="154">
        <f t="shared" ca="1" si="220"/>
        <v>12474.458377409814</v>
      </c>
      <c r="BE78" s="154">
        <f t="shared" ca="1" si="220"/>
        <v>12471.684284987583</v>
      </c>
      <c r="BF78" s="154">
        <f t="shared" ca="1" si="220"/>
        <v>12468.903350905057</v>
      </c>
      <c r="BG78" s="154">
        <f t="shared" ca="1" si="220"/>
        <v>12466.115558288868</v>
      </c>
      <c r="BH78" s="154">
        <f t="shared" ca="1" si="220"/>
        <v>12463.320890224015</v>
      </c>
      <c r="BI78" s="154">
        <f t="shared" ca="1" si="220"/>
        <v>12460.51932975377</v>
      </c>
      <c r="BJ78" s="154">
        <f t="shared" ca="1" si="220"/>
        <v>12457.710859879655</v>
      </c>
      <c r="BK78" s="154">
        <f t="shared" ca="1" si="220"/>
        <v>13544.795988584818</v>
      </c>
      <c r="BL78" s="154">
        <f t="shared" ca="1" si="220"/>
        <v>25801.638576129408</v>
      </c>
      <c r="BM78" s="154">
        <f t="shared" ca="1" si="220"/>
        <v>26474.258064005931</v>
      </c>
      <c r="BN78" s="154">
        <f t="shared" ca="1" si="220"/>
        <v>26471.42178569088</v>
      </c>
      <c r="BO78" s="154">
        <f t="shared" ca="1" si="220"/>
        <v>26468.578512348337</v>
      </c>
      <c r="BP78" s="154">
        <f t="shared" ca="1" si="220"/>
        <v>26465.7282267267</v>
      </c>
      <c r="BQ78" s="154">
        <f t="shared" ref="BQ78:EB78" ca="1" si="221">SUM(BQ36,BQ39:BQ40,BQ56,BQ62:BQ63)</f>
        <v>26462.870911531805</v>
      </c>
      <c r="BR78" s="154">
        <f t="shared" ca="1" si="221"/>
        <v>26460.006549426806</v>
      </c>
      <c r="BS78" s="154">
        <f t="shared" ca="1" si="221"/>
        <v>26457.135123032131</v>
      </c>
      <c r="BT78" s="154">
        <f t="shared" ca="1" si="221"/>
        <v>26454.256614925325</v>
      </c>
      <c r="BU78" s="154">
        <f t="shared" ca="1" si="221"/>
        <v>26451.371007640992</v>
      </c>
      <c r="BV78" s="154">
        <f t="shared" ca="1" si="221"/>
        <v>26448.478283670644</v>
      </c>
      <c r="BW78" s="154">
        <f t="shared" ca="1" si="221"/>
        <v>27568.175966236908</v>
      </c>
      <c r="BX78" s="154">
        <f t="shared" ca="1" si="221"/>
        <v>27776.192324116601</v>
      </c>
      <c r="BY78" s="154">
        <f t="shared" ca="1" si="221"/>
        <v>28468.990396629386</v>
      </c>
      <c r="BZ78" s="154">
        <f t="shared" ca="1" si="221"/>
        <v>28466.069029964863</v>
      </c>
      <c r="CA78" s="154">
        <f t="shared" ca="1" si="221"/>
        <v>28463.140458422065</v>
      </c>
      <c r="CB78" s="154">
        <f t="shared" ca="1" si="221"/>
        <v>28460.20466423178</v>
      </c>
      <c r="CC78" s="154">
        <f t="shared" ca="1" si="221"/>
        <v>28457.261629581022</v>
      </c>
      <c r="CD78" s="154">
        <f t="shared" ca="1" si="221"/>
        <v>28454.311336612875</v>
      </c>
      <c r="CE78" s="154">
        <f t="shared" ca="1" si="221"/>
        <v>28451.353767426357</v>
      </c>
      <c r="CF78" s="154">
        <f t="shared" ca="1" si="221"/>
        <v>28448.388904076353</v>
      </c>
      <c r="CG78" s="154">
        <f t="shared" ca="1" si="221"/>
        <v>28445.416728573495</v>
      </c>
      <c r="CH78" s="154">
        <f t="shared" ca="1" si="221"/>
        <v>28442.437222884029</v>
      </c>
      <c r="CI78" s="154">
        <f t="shared" ca="1" si="221"/>
        <v>29595.725835927347</v>
      </c>
      <c r="CJ78" s="154">
        <f t="shared" ca="1" si="221"/>
        <v>29809.982684543407</v>
      </c>
      <c r="CK78" s="154">
        <f t="shared" ca="1" si="221"/>
        <v>30523.564699231596</v>
      </c>
      <c r="CL78" s="154">
        <f t="shared" ca="1" si="221"/>
        <v>30520.555691567155</v>
      </c>
      <c r="CM78" s="154">
        <f t="shared" ca="1" si="221"/>
        <v>30517.539262878061</v>
      </c>
      <c r="CN78" s="154">
        <f t="shared" ca="1" si="221"/>
        <v>30514.515394862065</v>
      </c>
      <c r="CO78" s="154">
        <f t="shared" ca="1" si="221"/>
        <v>30511.484069171791</v>
      </c>
      <c r="CP78" s="154">
        <f t="shared" ca="1" si="221"/>
        <v>30508.445267414594</v>
      </c>
      <c r="CQ78" s="154">
        <f t="shared" ca="1" si="221"/>
        <v>30505.398971152485</v>
      </c>
      <c r="CR78" s="154">
        <f t="shared" ca="1" si="221"/>
        <v>30502.345161901983</v>
      </c>
      <c r="CS78" s="154">
        <f t="shared" ca="1" si="221"/>
        <v>30499.283821134035</v>
      </c>
      <c r="CT78" s="154">
        <f t="shared" ca="1" si="221"/>
        <v>30496.214930273891</v>
      </c>
      <c r="CU78" s="154">
        <f t="shared" ca="1" si="221"/>
        <v>31684.102201708469</v>
      </c>
      <c r="CV78" s="154">
        <f t="shared" ca="1" si="221"/>
        <v>17852.781892042134</v>
      </c>
      <c r="CW78" s="154">
        <f t="shared" ca="1" si="221"/>
        <v>18587.771367170979</v>
      </c>
      <c r="CX78" s="154">
        <f t="shared" ca="1" si="221"/>
        <v>18584.672089276595</v>
      </c>
      <c r="CY78" s="154">
        <f t="shared" ca="1" si="221"/>
        <v>18581.565167726818</v>
      </c>
      <c r="CZ78" s="154">
        <f t="shared" ca="1" si="221"/>
        <v>18578.450583670347</v>
      </c>
      <c r="DA78" s="154">
        <f t="shared" ca="1" si="221"/>
        <v>18575.328318209358</v>
      </c>
      <c r="DB78" s="154">
        <f t="shared" ca="1" si="221"/>
        <v>18572.198352399442</v>
      </c>
      <c r="DC78" s="154">
        <f t="shared" ca="1" si="221"/>
        <v>18569.060667249505</v>
      </c>
      <c r="DD78" s="154">
        <f t="shared" ca="1" si="221"/>
        <v>18565.915243721451</v>
      </c>
      <c r="DE78" s="154">
        <f t="shared" ca="1" si="221"/>
        <v>18562.762062730479</v>
      </c>
      <c r="DF78" s="154">
        <f t="shared" ca="1" si="221"/>
        <v>18559.601105144538</v>
      </c>
      <c r="DG78" s="154">
        <f t="shared" ca="1" si="221"/>
        <v>19783.124994722151</v>
      </c>
      <c r="DH78" s="154">
        <f t="shared" ca="1" si="221"/>
        <v>20010.430085418964</v>
      </c>
      <c r="DI78" s="154">
        <f t="shared" ca="1" si="221"/>
        <v>20767.469244801658</v>
      </c>
      <c r="DJ78" s="154">
        <f t="shared" ca="1" si="221"/>
        <v>20764.276988570462</v>
      </c>
      <c r="DK78" s="154">
        <f t="shared" ca="1" si="221"/>
        <v>20761.076859374181</v>
      </c>
      <c r="DL78" s="154">
        <f t="shared" ca="1" si="221"/>
        <v>20757.868837796028</v>
      </c>
      <c r="DM78" s="154">
        <f t="shared" ca="1" si="221"/>
        <v>20754.652904371207</v>
      </c>
      <c r="DN78" s="154">
        <f t="shared" ca="1" si="221"/>
        <v>20751.429039587005</v>
      </c>
      <c r="DO78" s="154">
        <f t="shared" ca="1" si="221"/>
        <v>20748.197223882526</v>
      </c>
      <c r="DP78" s="154">
        <f t="shared" ca="1" si="221"/>
        <v>20744.957437648671</v>
      </c>
      <c r="DQ78" s="154">
        <f t="shared" ca="1" si="221"/>
        <v>20741.709661227957</v>
      </c>
      <c r="DR78" s="154">
        <f t="shared" ca="1" si="221"/>
        <v>20738.453874914427</v>
      </c>
      <c r="DS78" s="154">
        <f t="shared" ca="1" si="221"/>
        <v>82696.416840100283</v>
      </c>
      <c r="DT78" s="154">
        <f t="shared" si="221"/>
        <v>0</v>
      </c>
      <c r="DU78" s="154">
        <f t="shared" si="221"/>
        <v>0</v>
      </c>
      <c r="DV78" s="154">
        <f t="shared" si="221"/>
        <v>0</v>
      </c>
      <c r="DW78" s="154">
        <f t="shared" si="221"/>
        <v>0</v>
      </c>
      <c r="DX78" s="154">
        <f t="shared" si="221"/>
        <v>0</v>
      </c>
      <c r="DY78" s="154">
        <f t="shared" si="221"/>
        <v>0</v>
      </c>
      <c r="DZ78" s="154">
        <f t="shared" si="221"/>
        <v>0</v>
      </c>
      <c r="EA78" s="154">
        <f t="shared" si="221"/>
        <v>0</v>
      </c>
      <c r="EB78" s="154">
        <f t="shared" si="221"/>
        <v>0</v>
      </c>
      <c r="EC78" s="154">
        <f t="shared" ref="EC78:EE78" si="222">SUM(EC36,EC39:EC40,EC56,EC62:EC63)</f>
        <v>0</v>
      </c>
      <c r="ED78" s="154">
        <f t="shared" si="222"/>
        <v>0</v>
      </c>
      <c r="EE78" s="154">
        <f t="shared" si="222"/>
        <v>0</v>
      </c>
    </row>
    <row r="79" spans="1:135" x14ac:dyDescent="0.25">
      <c r="A79" s="202">
        <f ca="1">XNPV(Summary!$H$2,'Monthly CF'!C79:EE79,'Monthly CF'!$C$4:$EE$4)</f>
        <v>2216283.3520942894</v>
      </c>
      <c r="B79" s="153" t="s">
        <v>294</v>
      </c>
      <c r="C79" s="154">
        <v>0</v>
      </c>
      <c r="D79" s="154">
        <f>SUM(D48:D49,D54:D55,D57:D59)</f>
        <v>0</v>
      </c>
      <c r="E79" s="154">
        <f t="shared" ref="E79:BP79" si="223">SUM(E48:E49,E54:E55,E57:E59)</f>
        <v>0</v>
      </c>
      <c r="F79" s="154">
        <f t="shared" si="223"/>
        <v>115573.33333333333</v>
      </c>
      <c r="G79" s="154">
        <f t="shared" si="223"/>
        <v>109478.64583333333</v>
      </c>
      <c r="H79" s="154">
        <f t="shared" si="223"/>
        <v>395106.16186387133</v>
      </c>
      <c r="I79" s="154">
        <f t="shared" si="223"/>
        <v>10157.8125</v>
      </c>
      <c r="J79" s="154">
        <f t="shared" si="223"/>
        <v>10157.8125</v>
      </c>
      <c r="K79" s="154">
        <f t="shared" si="223"/>
        <v>0</v>
      </c>
      <c r="L79" s="154">
        <f t="shared" si="223"/>
        <v>27087.5</v>
      </c>
      <c r="M79" s="154">
        <f t="shared" si="223"/>
        <v>27087.5</v>
      </c>
      <c r="N79" s="154">
        <f t="shared" si="223"/>
        <v>0</v>
      </c>
      <c r="O79" s="154">
        <f t="shared" si="223"/>
        <v>0</v>
      </c>
      <c r="P79" s="154">
        <f t="shared" si="223"/>
        <v>0</v>
      </c>
      <c r="Q79" s="154">
        <f t="shared" si="223"/>
        <v>0</v>
      </c>
      <c r="R79" s="154">
        <f t="shared" si="223"/>
        <v>0</v>
      </c>
      <c r="S79" s="154">
        <f t="shared" si="223"/>
        <v>0</v>
      </c>
      <c r="T79" s="154">
        <f t="shared" si="223"/>
        <v>0</v>
      </c>
      <c r="U79" s="154">
        <f t="shared" si="223"/>
        <v>0</v>
      </c>
      <c r="V79" s="154">
        <f t="shared" si="223"/>
        <v>0</v>
      </c>
      <c r="W79" s="154">
        <f t="shared" si="223"/>
        <v>0</v>
      </c>
      <c r="X79" s="154">
        <f t="shared" si="223"/>
        <v>0</v>
      </c>
      <c r="Y79" s="154">
        <f t="shared" si="223"/>
        <v>0</v>
      </c>
      <c r="Z79" s="154">
        <f t="shared" si="223"/>
        <v>0</v>
      </c>
      <c r="AA79" s="154">
        <f t="shared" si="223"/>
        <v>0</v>
      </c>
      <c r="AB79" s="154">
        <f t="shared" si="223"/>
        <v>0</v>
      </c>
      <c r="AC79" s="154">
        <f t="shared" si="223"/>
        <v>0</v>
      </c>
      <c r="AD79" s="154">
        <f t="shared" si="223"/>
        <v>0</v>
      </c>
      <c r="AE79" s="154">
        <f t="shared" si="223"/>
        <v>0</v>
      </c>
      <c r="AF79" s="154">
        <f t="shared" si="223"/>
        <v>0</v>
      </c>
      <c r="AG79" s="154">
        <f t="shared" si="223"/>
        <v>0</v>
      </c>
      <c r="AH79" s="154">
        <f t="shared" si="223"/>
        <v>0</v>
      </c>
      <c r="AI79" s="154">
        <f t="shared" si="223"/>
        <v>0</v>
      </c>
      <c r="AJ79" s="154">
        <f t="shared" si="223"/>
        <v>0</v>
      </c>
      <c r="AK79" s="154">
        <f t="shared" si="223"/>
        <v>0</v>
      </c>
      <c r="AL79" s="154">
        <f t="shared" si="223"/>
        <v>40220.356514611398</v>
      </c>
      <c r="AM79" s="154">
        <f t="shared" si="223"/>
        <v>0</v>
      </c>
      <c r="AN79" s="154">
        <f t="shared" si="223"/>
        <v>0</v>
      </c>
      <c r="AO79" s="154">
        <f t="shared" si="223"/>
        <v>0</v>
      </c>
      <c r="AP79" s="154">
        <f t="shared" si="223"/>
        <v>0</v>
      </c>
      <c r="AQ79" s="154">
        <f t="shared" si="223"/>
        <v>0</v>
      </c>
      <c r="AR79" s="154">
        <f t="shared" si="223"/>
        <v>0</v>
      </c>
      <c r="AS79" s="154">
        <f t="shared" si="223"/>
        <v>0</v>
      </c>
      <c r="AT79" s="154">
        <f t="shared" si="223"/>
        <v>0</v>
      </c>
      <c r="AU79" s="154">
        <f t="shared" si="223"/>
        <v>0</v>
      </c>
      <c r="AV79" s="154">
        <f t="shared" si="223"/>
        <v>0</v>
      </c>
      <c r="AW79" s="154">
        <f t="shared" si="223"/>
        <v>0</v>
      </c>
      <c r="AX79" s="154">
        <f t="shared" si="223"/>
        <v>0</v>
      </c>
      <c r="AY79" s="154">
        <f t="shared" si="223"/>
        <v>0</v>
      </c>
      <c r="AZ79" s="154">
        <f t="shared" si="223"/>
        <v>0</v>
      </c>
      <c r="BA79" s="154">
        <f t="shared" si="223"/>
        <v>0</v>
      </c>
      <c r="BB79" s="154">
        <f t="shared" si="223"/>
        <v>0</v>
      </c>
      <c r="BC79" s="154">
        <f t="shared" si="223"/>
        <v>0</v>
      </c>
      <c r="BD79" s="154">
        <f t="shared" si="223"/>
        <v>0</v>
      </c>
      <c r="BE79" s="154">
        <f t="shared" si="223"/>
        <v>0</v>
      </c>
      <c r="BF79" s="154">
        <f t="shared" si="223"/>
        <v>0</v>
      </c>
      <c r="BG79" s="154">
        <f t="shared" si="223"/>
        <v>0</v>
      </c>
      <c r="BH79" s="154">
        <f t="shared" si="223"/>
        <v>0</v>
      </c>
      <c r="BI79" s="154">
        <f t="shared" si="223"/>
        <v>0</v>
      </c>
      <c r="BJ79" s="154">
        <f t="shared" si="223"/>
        <v>0</v>
      </c>
      <c r="BK79" s="154">
        <f t="shared" ca="1" si="223"/>
        <v>1110850.2968658602</v>
      </c>
      <c r="BL79" s="154">
        <f t="shared" si="223"/>
        <v>0</v>
      </c>
      <c r="BM79" s="154">
        <f t="shared" si="223"/>
        <v>0</v>
      </c>
      <c r="BN79" s="154">
        <f t="shared" si="223"/>
        <v>0</v>
      </c>
      <c r="BO79" s="154">
        <f t="shared" si="223"/>
        <v>0</v>
      </c>
      <c r="BP79" s="154">
        <f t="shared" si="223"/>
        <v>0</v>
      </c>
      <c r="BQ79" s="154">
        <f t="shared" ref="BQ79:EB79" si="224">SUM(BQ48:BQ49,BQ54:BQ55,BQ57:BQ59)</f>
        <v>0</v>
      </c>
      <c r="BR79" s="154">
        <f t="shared" si="224"/>
        <v>0</v>
      </c>
      <c r="BS79" s="154">
        <f t="shared" si="224"/>
        <v>0</v>
      </c>
      <c r="BT79" s="154">
        <f t="shared" si="224"/>
        <v>0</v>
      </c>
      <c r="BU79" s="154">
        <f t="shared" si="224"/>
        <v>0</v>
      </c>
      <c r="BV79" s="154">
        <f t="shared" si="224"/>
        <v>0</v>
      </c>
      <c r="BW79" s="154">
        <f t="shared" si="224"/>
        <v>0</v>
      </c>
      <c r="BX79" s="154">
        <f t="shared" si="224"/>
        <v>0</v>
      </c>
      <c r="BY79" s="154">
        <f t="shared" si="224"/>
        <v>0</v>
      </c>
      <c r="BZ79" s="154">
        <f t="shared" si="224"/>
        <v>0</v>
      </c>
      <c r="CA79" s="154">
        <f t="shared" si="224"/>
        <v>0</v>
      </c>
      <c r="CB79" s="154">
        <f t="shared" si="224"/>
        <v>0</v>
      </c>
      <c r="CC79" s="154">
        <f t="shared" si="224"/>
        <v>0</v>
      </c>
      <c r="CD79" s="154">
        <f t="shared" si="224"/>
        <v>0</v>
      </c>
      <c r="CE79" s="154">
        <f t="shared" si="224"/>
        <v>0</v>
      </c>
      <c r="CF79" s="154">
        <f t="shared" si="224"/>
        <v>0</v>
      </c>
      <c r="CG79" s="154">
        <f t="shared" si="224"/>
        <v>0</v>
      </c>
      <c r="CH79" s="154">
        <f t="shared" si="224"/>
        <v>0</v>
      </c>
      <c r="CI79" s="154">
        <f t="shared" si="224"/>
        <v>0</v>
      </c>
      <c r="CJ79" s="154">
        <f t="shared" si="224"/>
        <v>0</v>
      </c>
      <c r="CK79" s="154">
        <f t="shared" si="224"/>
        <v>0</v>
      </c>
      <c r="CL79" s="154">
        <f t="shared" si="224"/>
        <v>0</v>
      </c>
      <c r="CM79" s="154">
        <f t="shared" si="224"/>
        <v>0</v>
      </c>
      <c r="CN79" s="154">
        <f t="shared" si="224"/>
        <v>0</v>
      </c>
      <c r="CO79" s="154">
        <f t="shared" si="224"/>
        <v>0</v>
      </c>
      <c r="CP79" s="154">
        <f t="shared" si="224"/>
        <v>0</v>
      </c>
      <c r="CQ79" s="154">
        <f t="shared" si="224"/>
        <v>0</v>
      </c>
      <c r="CR79" s="154">
        <f t="shared" si="224"/>
        <v>0</v>
      </c>
      <c r="CS79" s="154">
        <f t="shared" si="224"/>
        <v>0</v>
      </c>
      <c r="CT79" s="154">
        <f t="shared" si="224"/>
        <v>0</v>
      </c>
      <c r="CU79" s="154">
        <f t="shared" si="224"/>
        <v>0</v>
      </c>
      <c r="CV79" s="154">
        <f t="shared" si="224"/>
        <v>0</v>
      </c>
      <c r="CW79" s="154">
        <f t="shared" si="224"/>
        <v>0</v>
      </c>
      <c r="CX79" s="154">
        <f t="shared" si="224"/>
        <v>0</v>
      </c>
      <c r="CY79" s="154">
        <f t="shared" si="224"/>
        <v>0</v>
      </c>
      <c r="CZ79" s="154">
        <f t="shared" si="224"/>
        <v>0</v>
      </c>
      <c r="DA79" s="154">
        <f t="shared" si="224"/>
        <v>0</v>
      </c>
      <c r="DB79" s="154">
        <f t="shared" si="224"/>
        <v>0</v>
      </c>
      <c r="DC79" s="154">
        <f t="shared" si="224"/>
        <v>0</v>
      </c>
      <c r="DD79" s="154">
        <f t="shared" si="224"/>
        <v>0</v>
      </c>
      <c r="DE79" s="154">
        <f t="shared" si="224"/>
        <v>0</v>
      </c>
      <c r="DF79" s="154">
        <f t="shared" si="224"/>
        <v>0</v>
      </c>
      <c r="DG79" s="154">
        <f t="shared" si="224"/>
        <v>0</v>
      </c>
      <c r="DH79" s="154">
        <f t="shared" si="224"/>
        <v>0</v>
      </c>
      <c r="DI79" s="154">
        <f t="shared" si="224"/>
        <v>0</v>
      </c>
      <c r="DJ79" s="154">
        <f t="shared" si="224"/>
        <v>0</v>
      </c>
      <c r="DK79" s="154">
        <f t="shared" si="224"/>
        <v>0</v>
      </c>
      <c r="DL79" s="154">
        <f t="shared" si="224"/>
        <v>0</v>
      </c>
      <c r="DM79" s="154">
        <f t="shared" si="224"/>
        <v>0</v>
      </c>
      <c r="DN79" s="154">
        <f t="shared" si="224"/>
        <v>0</v>
      </c>
      <c r="DO79" s="154">
        <f t="shared" si="224"/>
        <v>0</v>
      </c>
      <c r="DP79" s="154">
        <f t="shared" si="224"/>
        <v>0</v>
      </c>
      <c r="DQ79" s="154">
        <f t="shared" si="224"/>
        <v>0</v>
      </c>
      <c r="DR79" s="154">
        <f t="shared" si="224"/>
        <v>0</v>
      </c>
      <c r="DS79" s="154">
        <f t="shared" ca="1" si="224"/>
        <v>3867713.4756935532</v>
      </c>
      <c r="DT79" s="154">
        <f t="shared" si="224"/>
        <v>0</v>
      </c>
      <c r="DU79" s="154">
        <f t="shared" si="224"/>
        <v>0</v>
      </c>
      <c r="DV79" s="154">
        <f t="shared" si="224"/>
        <v>0</v>
      </c>
      <c r="DW79" s="154">
        <f t="shared" si="224"/>
        <v>0</v>
      </c>
      <c r="DX79" s="154">
        <f t="shared" si="224"/>
        <v>0</v>
      </c>
      <c r="DY79" s="154">
        <f t="shared" si="224"/>
        <v>0</v>
      </c>
      <c r="DZ79" s="154">
        <f t="shared" si="224"/>
        <v>0</v>
      </c>
      <c r="EA79" s="154">
        <f t="shared" si="224"/>
        <v>0</v>
      </c>
      <c r="EB79" s="154">
        <f t="shared" si="224"/>
        <v>0</v>
      </c>
      <c r="EC79" s="154">
        <f t="shared" ref="EC79:EE79" si="225">SUM(EC48:EC49,EC54:EC55,EC57:EC59)</f>
        <v>0</v>
      </c>
      <c r="ED79" s="154">
        <f t="shared" si="225"/>
        <v>0</v>
      </c>
      <c r="EE79" s="154">
        <f t="shared" si="225"/>
        <v>0</v>
      </c>
    </row>
    <row r="80" spans="1:135" x14ac:dyDescent="0.25">
      <c r="B80" s="153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154"/>
      <c r="P80" s="154"/>
      <c r="Q80" s="154"/>
      <c r="R80" s="154"/>
      <c r="S80" s="154"/>
      <c r="T80" s="154"/>
      <c r="U80" s="154"/>
      <c r="V80" s="154"/>
      <c r="W80" s="154"/>
      <c r="X80" s="154"/>
      <c r="Y80" s="154"/>
      <c r="Z80" s="154"/>
      <c r="AA80" s="154"/>
      <c r="AB80" s="154"/>
      <c r="AC80" s="154"/>
      <c r="AD80" s="154"/>
      <c r="AE80" s="154"/>
      <c r="AF80" s="154"/>
      <c r="AG80" s="154"/>
      <c r="AH80" s="154"/>
      <c r="AI80" s="154"/>
      <c r="AJ80" s="154"/>
      <c r="AK80" s="154"/>
      <c r="AL80" s="154"/>
      <c r="AM80" s="154"/>
      <c r="AN80" s="154"/>
      <c r="AO80" s="154"/>
      <c r="AP80" s="154"/>
      <c r="AQ80" s="154"/>
      <c r="AR80" s="154"/>
      <c r="AS80" s="154"/>
      <c r="AT80" s="154"/>
      <c r="AU80" s="154"/>
      <c r="AV80" s="154"/>
      <c r="AW80" s="154"/>
      <c r="AX80" s="154"/>
      <c r="AY80" s="154"/>
      <c r="AZ80" s="154"/>
      <c r="BA80" s="154"/>
      <c r="BB80" s="154"/>
      <c r="BC80" s="154"/>
      <c r="BD80" s="154"/>
      <c r="BE80" s="154"/>
      <c r="BF80" s="154"/>
      <c r="BG80" s="154"/>
      <c r="BH80" s="154"/>
      <c r="BI80" s="154"/>
      <c r="BJ80" s="154"/>
      <c r="BK80" s="154"/>
      <c r="BL80" s="154"/>
      <c r="BM80" s="154"/>
      <c r="BN80" s="154"/>
      <c r="BO80" s="154"/>
      <c r="BP80" s="154"/>
      <c r="BQ80" s="154"/>
      <c r="BR80" s="154"/>
      <c r="BS80" s="154"/>
      <c r="BT80" s="154"/>
      <c r="BU80" s="154"/>
      <c r="BV80" s="154"/>
      <c r="BW80" s="154"/>
      <c r="BX80" s="154"/>
      <c r="BY80" s="154"/>
      <c r="BZ80" s="154"/>
      <c r="CA80" s="154"/>
      <c r="CB80" s="154"/>
      <c r="CC80" s="154"/>
      <c r="CD80" s="154"/>
      <c r="CE80" s="154"/>
      <c r="CF80" s="154"/>
      <c r="CG80" s="154"/>
      <c r="CH80" s="154"/>
      <c r="CI80" s="154"/>
      <c r="CJ80" s="154"/>
      <c r="CK80" s="154"/>
      <c r="CL80" s="154"/>
      <c r="CM80" s="154"/>
      <c r="CN80" s="154"/>
      <c r="CO80" s="154"/>
      <c r="CP80" s="154"/>
      <c r="CQ80" s="154"/>
      <c r="CR80" s="154"/>
      <c r="CS80" s="154"/>
      <c r="CT80" s="154"/>
      <c r="CU80" s="154"/>
      <c r="CV80" s="154"/>
      <c r="CW80" s="154"/>
      <c r="CX80" s="154"/>
      <c r="CY80" s="154"/>
      <c r="CZ80" s="154"/>
      <c r="DA80" s="154"/>
      <c r="DB80" s="154"/>
      <c r="DC80" s="154"/>
      <c r="DD80" s="154"/>
      <c r="DE80" s="154"/>
      <c r="DF80" s="154"/>
      <c r="DG80" s="154"/>
      <c r="DH80" s="154"/>
      <c r="DI80" s="154"/>
      <c r="DJ80" s="154"/>
      <c r="DK80" s="154"/>
      <c r="DL80" s="154"/>
      <c r="DM80" s="154"/>
      <c r="DN80" s="154"/>
      <c r="DO80" s="154"/>
      <c r="DP80" s="154"/>
      <c r="DQ80" s="154"/>
      <c r="DR80" s="154"/>
      <c r="DS80" s="154"/>
      <c r="DT80" s="154"/>
      <c r="DU80" s="154"/>
      <c r="DV80" s="154"/>
      <c r="DW80" s="154"/>
      <c r="DX80" s="154"/>
      <c r="DY80" s="154"/>
      <c r="DZ80" s="154"/>
      <c r="EA80" s="154"/>
      <c r="EB80" s="154"/>
      <c r="EC80" s="154"/>
      <c r="ED80" s="154"/>
      <c r="EE80" s="154"/>
    </row>
    <row r="81" spans="2:135" x14ac:dyDescent="0.25">
      <c r="B81" s="153" t="s">
        <v>56</v>
      </c>
      <c r="C81" s="154"/>
      <c r="D81" s="154">
        <f ca="1">IF(SUM(D27,D33,D56,D63)&lt;0,SUM(D27,D33,D56,D63),0)</f>
        <v>0</v>
      </c>
      <c r="E81" s="154">
        <f t="shared" ref="E81:BP81" ca="1" si="226">IF(SUM(E27,E33,E56,E63)&lt;0,SUM(E27,E33,E56,E63),0)</f>
        <v>0</v>
      </c>
      <c r="F81" s="154">
        <f t="shared" ca="1" si="226"/>
        <v>0</v>
      </c>
      <c r="G81" s="154">
        <f t="shared" ca="1" si="226"/>
        <v>0</v>
      </c>
      <c r="H81" s="154">
        <f t="shared" ca="1" si="226"/>
        <v>0</v>
      </c>
      <c r="I81" s="154">
        <f t="shared" ca="1" si="226"/>
        <v>0</v>
      </c>
      <c r="J81" s="154">
        <f t="shared" ca="1" si="226"/>
        <v>0</v>
      </c>
      <c r="K81" s="154">
        <f t="shared" ca="1" si="226"/>
        <v>0</v>
      </c>
      <c r="L81" s="154">
        <f t="shared" ca="1" si="226"/>
        <v>0</v>
      </c>
      <c r="M81" s="154">
        <f t="shared" ca="1" si="226"/>
        <v>0</v>
      </c>
      <c r="N81" s="154">
        <f t="shared" ca="1" si="226"/>
        <v>0</v>
      </c>
      <c r="O81" s="154">
        <f t="shared" ca="1" si="226"/>
        <v>0</v>
      </c>
      <c r="P81" s="154">
        <f t="shared" ca="1" si="226"/>
        <v>0</v>
      </c>
      <c r="Q81" s="154">
        <f t="shared" ca="1" si="226"/>
        <v>0</v>
      </c>
      <c r="R81" s="154">
        <f t="shared" ca="1" si="226"/>
        <v>0</v>
      </c>
      <c r="S81" s="154">
        <f t="shared" ca="1" si="226"/>
        <v>0</v>
      </c>
      <c r="T81" s="154">
        <f t="shared" ca="1" si="226"/>
        <v>0</v>
      </c>
      <c r="U81" s="154">
        <f t="shared" ca="1" si="226"/>
        <v>0</v>
      </c>
      <c r="V81" s="154">
        <f t="shared" ca="1" si="226"/>
        <v>0</v>
      </c>
      <c r="W81" s="154">
        <f t="shared" ca="1" si="226"/>
        <v>0</v>
      </c>
      <c r="X81" s="154">
        <f t="shared" ca="1" si="226"/>
        <v>0</v>
      </c>
      <c r="Y81" s="154">
        <f t="shared" ca="1" si="226"/>
        <v>0</v>
      </c>
      <c r="Z81" s="154">
        <f t="shared" ca="1" si="226"/>
        <v>0</v>
      </c>
      <c r="AA81" s="154">
        <f t="shared" ca="1" si="226"/>
        <v>0</v>
      </c>
      <c r="AB81" s="154">
        <f t="shared" ca="1" si="226"/>
        <v>0</v>
      </c>
      <c r="AC81" s="154">
        <f t="shared" ca="1" si="226"/>
        <v>0</v>
      </c>
      <c r="AD81" s="154">
        <f t="shared" ca="1" si="226"/>
        <v>0</v>
      </c>
      <c r="AE81" s="154">
        <f t="shared" ca="1" si="226"/>
        <v>0</v>
      </c>
      <c r="AF81" s="154">
        <f t="shared" ca="1" si="226"/>
        <v>0</v>
      </c>
      <c r="AG81" s="154">
        <f t="shared" ca="1" si="226"/>
        <v>0</v>
      </c>
      <c r="AH81" s="154">
        <f t="shared" ca="1" si="226"/>
        <v>0</v>
      </c>
      <c r="AI81" s="154">
        <f t="shared" ca="1" si="226"/>
        <v>0</v>
      </c>
      <c r="AJ81" s="154">
        <f t="shared" ca="1" si="226"/>
        <v>0</v>
      </c>
      <c r="AK81" s="154">
        <f t="shared" ca="1" si="226"/>
        <v>0</v>
      </c>
      <c r="AL81" s="154">
        <f t="shared" ca="1" si="226"/>
        <v>0</v>
      </c>
      <c r="AM81" s="154">
        <f t="shared" ca="1" si="226"/>
        <v>0</v>
      </c>
      <c r="AN81" s="154">
        <f t="shared" ca="1" si="226"/>
        <v>0</v>
      </c>
      <c r="AO81" s="154">
        <f t="shared" ca="1" si="226"/>
        <v>0</v>
      </c>
      <c r="AP81" s="154">
        <f t="shared" ca="1" si="226"/>
        <v>0</v>
      </c>
      <c r="AQ81" s="154">
        <f t="shared" ca="1" si="226"/>
        <v>0</v>
      </c>
      <c r="AR81" s="154">
        <f t="shared" ca="1" si="226"/>
        <v>0</v>
      </c>
      <c r="AS81" s="154">
        <f t="shared" ca="1" si="226"/>
        <v>0</v>
      </c>
      <c r="AT81" s="154">
        <f t="shared" ca="1" si="226"/>
        <v>0</v>
      </c>
      <c r="AU81" s="154">
        <f t="shared" ca="1" si="226"/>
        <v>0</v>
      </c>
      <c r="AV81" s="154">
        <f t="shared" ca="1" si="226"/>
        <v>0</v>
      </c>
      <c r="AW81" s="154">
        <f t="shared" ca="1" si="226"/>
        <v>0</v>
      </c>
      <c r="AX81" s="154">
        <f t="shared" ca="1" si="226"/>
        <v>0</v>
      </c>
      <c r="AY81" s="154">
        <f t="shared" ca="1" si="226"/>
        <v>0</v>
      </c>
      <c r="AZ81" s="154">
        <f t="shared" ca="1" si="226"/>
        <v>0</v>
      </c>
      <c r="BA81" s="154">
        <f t="shared" ca="1" si="226"/>
        <v>0</v>
      </c>
      <c r="BB81" s="154">
        <f t="shared" ca="1" si="226"/>
        <v>0</v>
      </c>
      <c r="BC81" s="154">
        <f t="shared" ca="1" si="226"/>
        <v>0</v>
      </c>
      <c r="BD81" s="154">
        <f t="shared" ca="1" si="226"/>
        <v>0</v>
      </c>
      <c r="BE81" s="154">
        <f t="shared" ca="1" si="226"/>
        <v>0</v>
      </c>
      <c r="BF81" s="154">
        <f t="shared" ca="1" si="226"/>
        <v>0</v>
      </c>
      <c r="BG81" s="154">
        <f t="shared" ca="1" si="226"/>
        <v>0</v>
      </c>
      <c r="BH81" s="154">
        <f t="shared" ca="1" si="226"/>
        <v>0</v>
      </c>
      <c r="BI81" s="154">
        <f t="shared" ca="1" si="226"/>
        <v>0</v>
      </c>
      <c r="BJ81" s="154">
        <f t="shared" ca="1" si="226"/>
        <v>0</v>
      </c>
      <c r="BK81" s="154">
        <f t="shared" ca="1" si="226"/>
        <v>0</v>
      </c>
      <c r="BL81" s="154">
        <f t="shared" ca="1" si="226"/>
        <v>0</v>
      </c>
      <c r="BM81" s="154">
        <f t="shared" ca="1" si="226"/>
        <v>0</v>
      </c>
      <c r="BN81" s="154">
        <f t="shared" ca="1" si="226"/>
        <v>0</v>
      </c>
      <c r="BO81" s="154">
        <f t="shared" ca="1" si="226"/>
        <v>0</v>
      </c>
      <c r="BP81" s="154">
        <f t="shared" ca="1" si="226"/>
        <v>0</v>
      </c>
      <c r="BQ81" s="154">
        <f t="shared" ref="BQ81:EB81" ca="1" si="227">IF(SUM(BQ27,BQ33,BQ56,BQ63)&lt;0,SUM(BQ27,BQ33,BQ56,BQ63),0)</f>
        <v>0</v>
      </c>
      <c r="BR81" s="154">
        <f t="shared" ca="1" si="227"/>
        <v>0</v>
      </c>
      <c r="BS81" s="154">
        <f t="shared" ca="1" si="227"/>
        <v>0</v>
      </c>
      <c r="BT81" s="154">
        <f t="shared" ca="1" si="227"/>
        <v>0</v>
      </c>
      <c r="BU81" s="154">
        <f t="shared" ca="1" si="227"/>
        <v>0</v>
      </c>
      <c r="BV81" s="154">
        <f t="shared" ca="1" si="227"/>
        <v>0</v>
      </c>
      <c r="BW81" s="154">
        <f t="shared" ca="1" si="227"/>
        <v>0</v>
      </c>
      <c r="BX81" s="154">
        <f t="shared" ca="1" si="227"/>
        <v>0</v>
      </c>
      <c r="BY81" s="154">
        <f t="shared" ca="1" si="227"/>
        <v>0</v>
      </c>
      <c r="BZ81" s="154">
        <f t="shared" ca="1" si="227"/>
        <v>0</v>
      </c>
      <c r="CA81" s="154">
        <f t="shared" ca="1" si="227"/>
        <v>0</v>
      </c>
      <c r="CB81" s="154">
        <f t="shared" ca="1" si="227"/>
        <v>0</v>
      </c>
      <c r="CC81" s="154">
        <f t="shared" ca="1" si="227"/>
        <v>0</v>
      </c>
      <c r="CD81" s="154">
        <f t="shared" ca="1" si="227"/>
        <v>0</v>
      </c>
      <c r="CE81" s="154">
        <f t="shared" ca="1" si="227"/>
        <v>0</v>
      </c>
      <c r="CF81" s="154">
        <f t="shared" ca="1" si="227"/>
        <v>0</v>
      </c>
      <c r="CG81" s="154">
        <f t="shared" ca="1" si="227"/>
        <v>0</v>
      </c>
      <c r="CH81" s="154">
        <f t="shared" ca="1" si="227"/>
        <v>0</v>
      </c>
      <c r="CI81" s="154">
        <f t="shared" ca="1" si="227"/>
        <v>0</v>
      </c>
      <c r="CJ81" s="154">
        <f t="shared" ca="1" si="227"/>
        <v>0</v>
      </c>
      <c r="CK81" s="154">
        <f t="shared" ca="1" si="227"/>
        <v>0</v>
      </c>
      <c r="CL81" s="154">
        <f t="shared" ca="1" si="227"/>
        <v>0</v>
      </c>
      <c r="CM81" s="154">
        <f t="shared" ca="1" si="227"/>
        <v>0</v>
      </c>
      <c r="CN81" s="154">
        <f t="shared" ca="1" si="227"/>
        <v>0</v>
      </c>
      <c r="CO81" s="154">
        <f t="shared" ca="1" si="227"/>
        <v>0</v>
      </c>
      <c r="CP81" s="154">
        <f t="shared" ca="1" si="227"/>
        <v>0</v>
      </c>
      <c r="CQ81" s="154">
        <f t="shared" ca="1" si="227"/>
        <v>0</v>
      </c>
      <c r="CR81" s="154">
        <f t="shared" ca="1" si="227"/>
        <v>0</v>
      </c>
      <c r="CS81" s="154">
        <f t="shared" ca="1" si="227"/>
        <v>0</v>
      </c>
      <c r="CT81" s="154">
        <f t="shared" ca="1" si="227"/>
        <v>0</v>
      </c>
      <c r="CU81" s="154">
        <f t="shared" ca="1" si="227"/>
        <v>0</v>
      </c>
      <c r="CV81" s="154">
        <f t="shared" ca="1" si="227"/>
        <v>0</v>
      </c>
      <c r="CW81" s="154">
        <f t="shared" ca="1" si="227"/>
        <v>0</v>
      </c>
      <c r="CX81" s="154">
        <f t="shared" ca="1" si="227"/>
        <v>0</v>
      </c>
      <c r="CY81" s="154">
        <f t="shared" ca="1" si="227"/>
        <v>0</v>
      </c>
      <c r="CZ81" s="154">
        <f t="shared" ca="1" si="227"/>
        <v>0</v>
      </c>
      <c r="DA81" s="154">
        <f t="shared" ca="1" si="227"/>
        <v>0</v>
      </c>
      <c r="DB81" s="154">
        <f t="shared" ca="1" si="227"/>
        <v>0</v>
      </c>
      <c r="DC81" s="154">
        <f t="shared" ca="1" si="227"/>
        <v>0</v>
      </c>
      <c r="DD81" s="154">
        <f t="shared" ca="1" si="227"/>
        <v>0</v>
      </c>
      <c r="DE81" s="154">
        <f t="shared" ca="1" si="227"/>
        <v>0</v>
      </c>
      <c r="DF81" s="154">
        <f t="shared" ca="1" si="227"/>
        <v>0</v>
      </c>
      <c r="DG81" s="154">
        <f t="shared" ca="1" si="227"/>
        <v>0</v>
      </c>
      <c r="DH81" s="154">
        <f t="shared" ca="1" si="227"/>
        <v>0</v>
      </c>
      <c r="DI81" s="154">
        <f t="shared" ca="1" si="227"/>
        <v>0</v>
      </c>
      <c r="DJ81" s="154">
        <f t="shared" ca="1" si="227"/>
        <v>0</v>
      </c>
      <c r="DK81" s="154">
        <f t="shared" ca="1" si="227"/>
        <v>0</v>
      </c>
      <c r="DL81" s="154">
        <f t="shared" ca="1" si="227"/>
        <v>0</v>
      </c>
      <c r="DM81" s="154">
        <f t="shared" ca="1" si="227"/>
        <v>0</v>
      </c>
      <c r="DN81" s="154">
        <f t="shared" ca="1" si="227"/>
        <v>0</v>
      </c>
      <c r="DO81" s="154">
        <f t="shared" ca="1" si="227"/>
        <v>0</v>
      </c>
      <c r="DP81" s="154">
        <f t="shared" ca="1" si="227"/>
        <v>0</v>
      </c>
      <c r="DQ81" s="154">
        <f t="shared" ca="1" si="227"/>
        <v>0</v>
      </c>
      <c r="DR81" s="154">
        <f t="shared" ca="1" si="227"/>
        <v>0</v>
      </c>
      <c r="DS81" s="154">
        <f t="shared" ca="1" si="227"/>
        <v>0</v>
      </c>
      <c r="DT81" s="154">
        <f t="shared" ca="1" si="227"/>
        <v>0</v>
      </c>
      <c r="DU81" s="154">
        <f t="shared" ca="1" si="227"/>
        <v>0</v>
      </c>
      <c r="DV81" s="154">
        <f t="shared" ca="1" si="227"/>
        <v>0</v>
      </c>
      <c r="DW81" s="154">
        <f t="shared" ca="1" si="227"/>
        <v>0</v>
      </c>
      <c r="DX81" s="154">
        <f t="shared" ca="1" si="227"/>
        <v>0</v>
      </c>
      <c r="DY81" s="154">
        <f t="shared" ca="1" si="227"/>
        <v>0</v>
      </c>
      <c r="DZ81" s="154">
        <f t="shared" ca="1" si="227"/>
        <v>0</v>
      </c>
      <c r="EA81" s="154">
        <f t="shared" ca="1" si="227"/>
        <v>0</v>
      </c>
      <c r="EB81" s="154">
        <f t="shared" ca="1" si="227"/>
        <v>0</v>
      </c>
      <c r="EC81" s="154">
        <f t="shared" ref="EC81:EE81" ca="1" si="228">IF(SUM(EC27,EC33,EC56,EC63)&lt;0,SUM(EC27,EC33,EC56,EC63),0)</f>
        <v>0</v>
      </c>
      <c r="ED81" s="154">
        <f t="shared" ca="1" si="228"/>
        <v>0</v>
      </c>
      <c r="EE81" s="154">
        <f t="shared" ca="1" si="228"/>
        <v>0</v>
      </c>
    </row>
    <row r="82" spans="2:135" x14ac:dyDescent="0.25">
      <c r="B82" s="153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154"/>
      <c r="N82" s="154"/>
      <c r="O82" s="154"/>
      <c r="P82" s="154"/>
      <c r="Q82" s="154"/>
      <c r="R82" s="154"/>
      <c r="S82" s="154"/>
      <c r="T82" s="154"/>
      <c r="U82" s="154"/>
      <c r="V82" s="154"/>
      <c r="W82" s="154"/>
      <c r="X82" s="154"/>
      <c r="Y82" s="154"/>
      <c r="Z82" s="154"/>
      <c r="AA82" s="154"/>
      <c r="AB82" s="154"/>
      <c r="AC82" s="154"/>
      <c r="AD82" s="154"/>
      <c r="AE82" s="154"/>
      <c r="AF82" s="154"/>
      <c r="AG82" s="154"/>
      <c r="AH82" s="154"/>
      <c r="AI82" s="154"/>
      <c r="AJ82" s="154"/>
      <c r="AK82" s="154"/>
      <c r="AL82" s="154"/>
      <c r="AM82" s="154"/>
      <c r="AN82" s="154"/>
      <c r="AO82" s="154"/>
      <c r="AP82" s="154"/>
      <c r="AQ82" s="154"/>
      <c r="AR82" s="154"/>
      <c r="AS82" s="154"/>
      <c r="AT82" s="154"/>
      <c r="AU82" s="154"/>
      <c r="AV82" s="154"/>
      <c r="AW82" s="154"/>
      <c r="AX82" s="154"/>
      <c r="AY82" s="154"/>
      <c r="AZ82" s="154"/>
      <c r="BA82" s="154"/>
      <c r="BB82" s="154"/>
      <c r="BC82" s="154"/>
      <c r="BD82" s="154"/>
      <c r="BE82" s="154"/>
      <c r="BF82" s="154"/>
      <c r="BG82" s="154"/>
      <c r="BH82" s="154"/>
      <c r="BI82" s="154"/>
      <c r="BJ82" s="154"/>
      <c r="BK82" s="154"/>
      <c r="BL82" s="154"/>
      <c r="BM82" s="154"/>
      <c r="BN82" s="154"/>
      <c r="BO82" s="154"/>
      <c r="BP82" s="154"/>
      <c r="BQ82" s="154"/>
      <c r="BR82" s="154"/>
      <c r="BS82" s="154"/>
      <c r="BT82" s="154"/>
      <c r="BU82" s="154"/>
      <c r="BV82" s="154"/>
      <c r="BW82" s="154"/>
      <c r="BX82" s="154"/>
      <c r="BY82" s="154"/>
      <c r="BZ82" s="154"/>
      <c r="CA82" s="154"/>
      <c r="CB82" s="154"/>
      <c r="CC82" s="154"/>
      <c r="CD82" s="154"/>
      <c r="CE82" s="154"/>
      <c r="CF82" s="154"/>
      <c r="CG82" s="154"/>
      <c r="CH82" s="154"/>
      <c r="CI82" s="154"/>
      <c r="CJ82" s="154"/>
      <c r="CK82" s="154"/>
      <c r="CL82" s="154"/>
      <c r="CM82" s="154"/>
      <c r="CN82" s="154"/>
      <c r="CO82" s="154"/>
      <c r="CP82" s="154"/>
      <c r="CQ82" s="154"/>
      <c r="CR82" s="154"/>
      <c r="CS82" s="154"/>
      <c r="CT82" s="154"/>
      <c r="CU82" s="154"/>
      <c r="CV82" s="154"/>
      <c r="CW82" s="154"/>
      <c r="CX82" s="154"/>
      <c r="CY82" s="154"/>
      <c r="CZ82" s="154"/>
      <c r="DA82" s="154"/>
      <c r="DB82" s="154"/>
      <c r="DC82" s="154"/>
      <c r="DD82" s="154"/>
      <c r="DE82" s="154"/>
      <c r="DF82" s="154"/>
      <c r="DG82" s="154"/>
      <c r="DH82" s="154"/>
      <c r="DI82" s="154"/>
      <c r="DJ82" s="154"/>
      <c r="DK82" s="154"/>
      <c r="DL82" s="154"/>
      <c r="DM82" s="154"/>
      <c r="DN82" s="154"/>
      <c r="DO82" s="154"/>
      <c r="DP82" s="154"/>
      <c r="DQ82" s="154"/>
      <c r="DR82" s="154"/>
      <c r="DS82" s="154"/>
      <c r="DT82" s="154"/>
      <c r="DU82" s="154"/>
      <c r="DV82" s="154"/>
      <c r="DW82" s="154"/>
      <c r="DX82" s="154"/>
      <c r="DY82" s="154"/>
      <c r="DZ82" s="154"/>
      <c r="EA82" s="154"/>
      <c r="EB82" s="154"/>
      <c r="EC82" s="154"/>
      <c r="ED82" s="154"/>
      <c r="EE82" s="154"/>
    </row>
    <row r="83" spans="2:135" x14ac:dyDescent="0.25">
      <c r="B83" s="153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154"/>
      <c r="N83" s="154"/>
      <c r="O83" s="154"/>
      <c r="P83" s="154"/>
      <c r="Q83" s="154"/>
      <c r="R83" s="154"/>
      <c r="S83" s="154"/>
      <c r="T83" s="154"/>
      <c r="U83" s="154"/>
      <c r="V83" s="154"/>
      <c r="W83" s="154"/>
      <c r="X83" s="154"/>
      <c r="Y83" s="154"/>
      <c r="Z83" s="154"/>
      <c r="AA83" s="154"/>
      <c r="AB83" s="154"/>
      <c r="AC83" s="154"/>
      <c r="AD83" s="154"/>
      <c r="AE83" s="154"/>
      <c r="AF83" s="154"/>
      <c r="AG83" s="154"/>
      <c r="AH83" s="154"/>
      <c r="AI83" s="154"/>
      <c r="AJ83" s="154"/>
      <c r="AK83" s="154"/>
      <c r="AL83" s="154"/>
      <c r="AM83" s="154"/>
      <c r="AN83" s="154"/>
      <c r="AO83" s="154"/>
      <c r="AP83" s="154"/>
      <c r="AQ83" s="154"/>
      <c r="AR83" s="154"/>
      <c r="AS83" s="154"/>
      <c r="AT83" s="154"/>
      <c r="AU83" s="154"/>
      <c r="AV83" s="154"/>
      <c r="AW83" s="154"/>
      <c r="AX83" s="154"/>
      <c r="AY83" s="154"/>
      <c r="AZ83" s="154"/>
      <c r="BA83" s="154"/>
      <c r="BB83" s="154"/>
      <c r="BC83" s="154"/>
      <c r="BD83" s="154"/>
      <c r="BE83" s="154"/>
      <c r="BF83" s="154"/>
      <c r="BG83" s="154"/>
      <c r="BH83" s="154"/>
      <c r="BI83" s="154"/>
      <c r="BJ83" s="154"/>
      <c r="BK83" s="154"/>
      <c r="BL83" s="154"/>
      <c r="BM83" s="154"/>
      <c r="BN83" s="154"/>
      <c r="BO83" s="154"/>
      <c r="BP83" s="154"/>
      <c r="BQ83" s="154"/>
      <c r="BR83" s="154"/>
      <c r="BS83" s="154"/>
      <c r="BT83" s="154"/>
      <c r="BU83" s="154"/>
      <c r="BV83" s="154"/>
      <c r="BW83" s="154"/>
      <c r="BX83" s="154"/>
      <c r="BY83" s="154"/>
      <c r="BZ83" s="154"/>
      <c r="CA83" s="154"/>
      <c r="CB83" s="154"/>
      <c r="CC83" s="154"/>
      <c r="CD83" s="154"/>
      <c r="CE83" s="154"/>
      <c r="CF83" s="154"/>
      <c r="CG83" s="154"/>
      <c r="CH83" s="154"/>
      <c r="CI83" s="154"/>
      <c r="CJ83" s="154"/>
      <c r="CK83" s="154"/>
      <c r="CL83" s="154"/>
      <c r="CM83" s="154"/>
      <c r="CN83" s="154"/>
      <c r="CO83" s="154"/>
      <c r="CP83" s="154"/>
      <c r="CQ83" s="154"/>
      <c r="CR83" s="154"/>
      <c r="CS83" s="154"/>
      <c r="CT83" s="154"/>
      <c r="CU83" s="154"/>
      <c r="CV83" s="154"/>
      <c r="CW83" s="154"/>
      <c r="CX83" s="154"/>
      <c r="CY83" s="154"/>
      <c r="CZ83" s="154"/>
      <c r="DA83" s="154"/>
      <c r="DB83" s="154"/>
      <c r="DC83" s="154"/>
      <c r="DD83" s="154"/>
      <c r="DE83" s="154"/>
      <c r="DF83" s="154"/>
      <c r="DG83" s="154"/>
      <c r="DH83" s="154"/>
      <c r="DI83" s="154"/>
      <c r="DJ83" s="154"/>
      <c r="DK83" s="154"/>
      <c r="DL83" s="154"/>
      <c r="DM83" s="154"/>
      <c r="DN83" s="154"/>
      <c r="DO83" s="154"/>
      <c r="DP83" s="154"/>
      <c r="DQ83" s="154"/>
      <c r="DR83" s="154"/>
      <c r="DS83" s="154"/>
      <c r="DT83" s="154"/>
      <c r="DU83" s="154"/>
      <c r="DV83" s="154"/>
      <c r="DW83" s="154"/>
      <c r="DX83" s="154"/>
      <c r="DY83" s="154"/>
      <c r="DZ83" s="154"/>
      <c r="EA83" s="154"/>
      <c r="EB83" s="154"/>
      <c r="EC83" s="154"/>
      <c r="ED83" s="154"/>
      <c r="EE83" s="154"/>
    </row>
    <row r="84" spans="2:135" x14ac:dyDescent="0.25">
      <c r="B84" s="153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154"/>
      <c r="N84" s="154"/>
      <c r="O84" s="154"/>
      <c r="P84" s="154"/>
      <c r="Q84" s="154"/>
      <c r="R84" s="154"/>
      <c r="S84" s="154"/>
      <c r="T84" s="154"/>
      <c r="U84" s="154"/>
      <c r="V84" s="154"/>
      <c r="W84" s="154"/>
      <c r="X84" s="154"/>
      <c r="Y84" s="154"/>
      <c r="Z84" s="154"/>
      <c r="AA84" s="154"/>
      <c r="AB84" s="154"/>
      <c r="AC84" s="154"/>
      <c r="AD84" s="154"/>
      <c r="AE84" s="154"/>
      <c r="AF84" s="154"/>
      <c r="AG84" s="154"/>
      <c r="AH84" s="154"/>
      <c r="AI84" s="154"/>
      <c r="AJ84" s="154"/>
      <c r="AK84" s="154"/>
      <c r="AL84" s="154"/>
      <c r="AM84" s="154"/>
      <c r="AN84" s="154"/>
      <c r="AO84" s="154"/>
      <c r="AP84" s="154"/>
      <c r="AQ84" s="154"/>
      <c r="AR84" s="154"/>
      <c r="AS84" s="154"/>
      <c r="AT84" s="154"/>
      <c r="AU84" s="154"/>
      <c r="AV84" s="154"/>
      <c r="AW84" s="154"/>
      <c r="AX84" s="154"/>
      <c r="AY84" s="154"/>
      <c r="AZ84" s="154"/>
      <c r="BA84" s="154"/>
      <c r="BB84" s="154"/>
      <c r="BC84" s="154"/>
      <c r="BD84" s="154"/>
      <c r="BE84" s="154"/>
      <c r="BF84" s="154"/>
      <c r="BG84" s="154"/>
      <c r="BH84" s="154"/>
      <c r="BI84" s="154"/>
      <c r="BJ84" s="154"/>
      <c r="BK84" s="154"/>
      <c r="BL84" s="154"/>
      <c r="BM84" s="154"/>
      <c r="BN84" s="154"/>
      <c r="BO84" s="154"/>
      <c r="BP84" s="154"/>
      <c r="BQ84" s="154"/>
      <c r="BR84" s="154"/>
      <c r="BS84" s="154"/>
      <c r="BT84" s="154"/>
      <c r="BU84" s="154"/>
      <c r="BV84" s="154"/>
      <c r="BW84" s="154"/>
      <c r="BX84" s="154"/>
      <c r="BY84" s="154"/>
      <c r="BZ84" s="154"/>
      <c r="CA84" s="154"/>
      <c r="CB84" s="154"/>
      <c r="CC84" s="154"/>
      <c r="CD84" s="154"/>
      <c r="CE84" s="154"/>
      <c r="CF84" s="154"/>
      <c r="CG84" s="154"/>
      <c r="CH84" s="154"/>
      <c r="CI84" s="154"/>
      <c r="CJ84" s="154"/>
      <c r="CK84" s="154"/>
      <c r="CL84" s="154"/>
      <c r="CM84" s="154"/>
      <c r="CN84" s="154"/>
      <c r="CO84" s="154"/>
      <c r="CP84" s="154"/>
      <c r="CQ84" s="154"/>
      <c r="CR84" s="154"/>
      <c r="CS84" s="154"/>
      <c r="CT84" s="154"/>
      <c r="CU84" s="154"/>
      <c r="CV84" s="154"/>
      <c r="CW84" s="154"/>
      <c r="CX84" s="154"/>
      <c r="CY84" s="154"/>
      <c r="CZ84" s="154"/>
      <c r="DA84" s="154"/>
      <c r="DB84" s="154"/>
      <c r="DC84" s="154"/>
      <c r="DD84" s="154"/>
      <c r="DE84" s="154"/>
      <c r="DF84" s="154"/>
      <c r="DG84" s="154"/>
      <c r="DH84" s="154"/>
      <c r="DI84" s="154"/>
      <c r="DJ84" s="154"/>
      <c r="DK84" s="154"/>
      <c r="DL84" s="154"/>
      <c r="DM84" s="154"/>
      <c r="DN84" s="154"/>
      <c r="DO84" s="154"/>
      <c r="DP84" s="154"/>
      <c r="DQ84" s="154"/>
      <c r="DR84" s="154"/>
      <c r="DS84" s="154"/>
      <c r="DT84" s="154"/>
      <c r="DU84" s="154"/>
      <c r="DV84" s="154"/>
      <c r="DW84" s="154"/>
      <c r="DX84" s="154"/>
      <c r="DY84" s="154"/>
      <c r="DZ84" s="154"/>
      <c r="EA84" s="154"/>
      <c r="EB84" s="154"/>
      <c r="EC84" s="154"/>
      <c r="ED84" s="154"/>
      <c r="EE84" s="154"/>
    </row>
    <row r="85" spans="2:135" x14ac:dyDescent="0.25">
      <c r="B85" s="153"/>
      <c r="C85" s="154"/>
      <c r="D85" s="154"/>
      <c r="E85" s="154"/>
      <c r="F85" s="154"/>
      <c r="G85" s="154"/>
      <c r="H85" s="154"/>
      <c r="I85" s="154"/>
      <c r="J85" s="154"/>
      <c r="K85" s="154"/>
      <c r="L85" s="154"/>
      <c r="M85" s="154"/>
      <c r="N85" s="154"/>
      <c r="O85" s="154"/>
      <c r="P85" s="154"/>
      <c r="Q85" s="154"/>
      <c r="R85" s="154"/>
      <c r="S85" s="154"/>
      <c r="T85" s="154"/>
      <c r="U85" s="154"/>
      <c r="V85" s="154"/>
      <c r="W85" s="154"/>
      <c r="X85" s="154"/>
      <c r="Y85" s="154"/>
      <c r="Z85" s="154"/>
      <c r="AA85" s="154"/>
      <c r="AB85" s="154"/>
      <c r="AC85" s="154"/>
      <c r="AD85" s="154"/>
      <c r="AE85" s="154"/>
      <c r="AF85" s="154"/>
      <c r="AG85" s="154"/>
      <c r="AH85" s="154"/>
      <c r="AI85" s="154"/>
      <c r="AJ85" s="154"/>
      <c r="AK85" s="154"/>
      <c r="AL85" s="154"/>
      <c r="AM85" s="154"/>
      <c r="AN85" s="154"/>
      <c r="AO85" s="154"/>
      <c r="AP85" s="154"/>
      <c r="AQ85" s="154"/>
      <c r="AR85" s="154"/>
      <c r="AS85" s="154"/>
      <c r="AT85" s="154"/>
      <c r="AU85" s="154"/>
      <c r="AV85" s="154"/>
      <c r="AW85" s="154"/>
      <c r="AX85" s="154"/>
      <c r="AY85" s="154"/>
      <c r="AZ85" s="154"/>
      <c r="BA85" s="154"/>
      <c r="BB85" s="154"/>
      <c r="BC85" s="154"/>
      <c r="BD85" s="154"/>
      <c r="BE85" s="154"/>
      <c r="BF85" s="154"/>
      <c r="BG85" s="154"/>
      <c r="BH85" s="154"/>
      <c r="BI85" s="154"/>
      <c r="BJ85" s="154"/>
      <c r="BK85" s="154"/>
      <c r="BL85" s="154"/>
      <c r="BM85" s="154"/>
      <c r="BN85" s="154"/>
      <c r="BO85" s="154"/>
      <c r="BP85" s="154"/>
      <c r="BQ85" s="154"/>
      <c r="BR85" s="154"/>
      <c r="BS85" s="154"/>
      <c r="BT85" s="154"/>
      <c r="BU85" s="154"/>
      <c r="BV85" s="154"/>
      <c r="BW85" s="154"/>
      <c r="BX85" s="154"/>
      <c r="BY85" s="154"/>
      <c r="BZ85" s="154"/>
      <c r="CA85" s="154"/>
      <c r="CB85" s="154"/>
      <c r="CC85" s="154"/>
      <c r="CD85" s="154"/>
      <c r="CE85" s="154"/>
      <c r="CF85" s="154"/>
      <c r="CG85" s="154"/>
      <c r="CH85" s="154"/>
      <c r="CI85" s="154"/>
      <c r="CJ85" s="154"/>
      <c r="CK85" s="154"/>
      <c r="CL85" s="154"/>
      <c r="CM85" s="154"/>
      <c r="CN85" s="154"/>
      <c r="CO85" s="154"/>
      <c r="CP85" s="154"/>
      <c r="CQ85" s="154"/>
      <c r="CR85" s="154"/>
      <c r="CS85" s="154"/>
      <c r="CT85" s="154"/>
      <c r="CU85" s="154"/>
      <c r="CV85" s="154"/>
      <c r="CW85" s="154"/>
      <c r="CX85" s="154"/>
      <c r="CY85" s="154"/>
      <c r="CZ85" s="154"/>
      <c r="DA85" s="154"/>
      <c r="DB85" s="154"/>
      <c r="DC85" s="154"/>
      <c r="DD85" s="154"/>
      <c r="DE85" s="154"/>
      <c r="DF85" s="154"/>
      <c r="DG85" s="154"/>
      <c r="DH85" s="154"/>
      <c r="DI85" s="154"/>
      <c r="DJ85" s="154"/>
      <c r="DK85" s="154"/>
      <c r="DL85" s="154"/>
      <c r="DM85" s="154"/>
      <c r="DN85" s="154"/>
      <c r="DO85" s="154"/>
      <c r="DP85" s="154"/>
      <c r="DQ85" s="154"/>
      <c r="DR85" s="154"/>
      <c r="DS85" s="154"/>
      <c r="DT85" s="154"/>
      <c r="DU85" s="154"/>
      <c r="DV85" s="154"/>
      <c r="DW85" s="154"/>
      <c r="DX85" s="154"/>
      <c r="DY85" s="154"/>
      <c r="DZ85" s="154"/>
      <c r="EA85" s="154"/>
      <c r="EB85" s="154"/>
      <c r="EC85" s="154"/>
      <c r="ED85" s="154"/>
      <c r="EE85" s="154"/>
    </row>
    <row r="86" spans="2:135" x14ac:dyDescent="0.25">
      <c r="B86" s="153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154"/>
      <c r="N86" s="154"/>
      <c r="O86" s="154"/>
      <c r="P86" s="154"/>
      <c r="Q86" s="154"/>
      <c r="R86" s="154"/>
      <c r="S86" s="154"/>
      <c r="T86" s="154"/>
      <c r="U86" s="154"/>
      <c r="V86" s="154"/>
      <c r="W86" s="154"/>
      <c r="X86" s="154"/>
      <c r="Y86" s="154"/>
      <c r="Z86" s="154"/>
      <c r="AA86" s="154"/>
      <c r="AB86" s="154"/>
      <c r="AC86" s="154"/>
      <c r="AD86" s="154"/>
      <c r="AE86" s="154"/>
      <c r="AF86" s="154"/>
      <c r="AG86" s="154"/>
      <c r="AH86" s="154"/>
      <c r="AI86" s="154"/>
      <c r="AJ86" s="154"/>
      <c r="AK86" s="154"/>
      <c r="AL86" s="154"/>
      <c r="AM86" s="154"/>
      <c r="AN86" s="154"/>
      <c r="AO86" s="154"/>
      <c r="AP86" s="154"/>
      <c r="AQ86" s="154"/>
      <c r="AR86" s="154"/>
      <c r="AS86" s="154"/>
      <c r="AT86" s="154"/>
      <c r="AU86" s="154"/>
      <c r="AV86" s="154"/>
      <c r="AW86" s="154"/>
      <c r="AX86" s="154"/>
      <c r="AY86" s="154"/>
      <c r="AZ86" s="154"/>
      <c r="BA86" s="154"/>
      <c r="BB86" s="154"/>
      <c r="BC86" s="154"/>
      <c r="BD86" s="154"/>
      <c r="BE86" s="154"/>
      <c r="BF86" s="154"/>
      <c r="BG86" s="154"/>
      <c r="BH86" s="154"/>
      <c r="BI86" s="154"/>
      <c r="BJ86" s="154"/>
      <c r="BK86" s="154"/>
      <c r="BL86" s="154"/>
      <c r="BM86" s="154"/>
      <c r="BN86" s="154"/>
      <c r="BO86" s="154"/>
      <c r="BP86" s="154"/>
      <c r="BQ86" s="154"/>
      <c r="BR86" s="154"/>
      <c r="BS86" s="154"/>
      <c r="BT86" s="154"/>
      <c r="BU86" s="154"/>
      <c r="BV86" s="154"/>
      <c r="BW86" s="154"/>
      <c r="BX86" s="154"/>
      <c r="BY86" s="154"/>
      <c r="BZ86" s="154"/>
      <c r="CA86" s="154"/>
      <c r="CB86" s="154"/>
      <c r="CC86" s="154"/>
      <c r="CD86" s="154"/>
      <c r="CE86" s="154"/>
      <c r="CF86" s="154"/>
      <c r="CG86" s="154"/>
      <c r="CH86" s="154"/>
      <c r="CI86" s="154"/>
      <c r="CJ86" s="154"/>
      <c r="CK86" s="154"/>
      <c r="CL86" s="154"/>
      <c r="CM86" s="154"/>
      <c r="CN86" s="154"/>
      <c r="CO86" s="154"/>
      <c r="CP86" s="154"/>
      <c r="CQ86" s="154"/>
      <c r="CR86" s="154"/>
      <c r="CS86" s="154"/>
      <c r="CT86" s="154"/>
      <c r="CU86" s="154"/>
      <c r="CV86" s="154"/>
      <c r="CW86" s="154"/>
      <c r="CX86" s="154"/>
      <c r="CY86" s="154"/>
      <c r="CZ86" s="154"/>
      <c r="DA86" s="154"/>
      <c r="DB86" s="154"/>
      <c r="DC86" s="154"/>
      <c r="DD86" s="154"/>
      <c r="DE86" s="154"/>
      <c r="DF86" s="154"/>
      <c r="DG86" s="154"/>
      <c r="DH86" s="154"/>
      <c r="DI86" s="154"/>
      <c r="DJ86" s="154"/>
      <c r="DK86" s="154"/>
      <c r="DL86" s="154"/>
      <c r="DM86" s="154"/>
      <c r="DN86" s="154"/>
      <c r="DO86" s="154"/>
      <c r="DP86" s="154"/>
      <c r="DQ86" s="154"/>
      <c r="DR86" s="154"/>
      <c r="DS86" s="154"/>
      <c r="DT86" s="154"/>
      <c r="DU86" s="154"/>
      <c r="DV86" s="154"/>
      <c r="DW86" s="154"/>
      <c r="DX86" s="154"/>
      <c r="DY86" s="154"/>
      <c r="DZ86" s="154"/>
      <c r="EA86" s="154"/>
      <c r="EB86" s="154"/>
      <c r="EC86" s="154"/>
      <c r="ED86" s="154"/>
      <c r="EE86" s="154"/>
    </row>
    <row r="87" spans="2:135" x14ac:dyDescent="0.25">
      <c r="B87" s="153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154"/>
      <c r="N87" s="154"/>
      <c r="O87" s="154"/>
      <c r="P87" s="154"/>
      <c r="Q87" s="154"/>
      <c r="R87" s="154"/>
      <c r="S87" s="154"/>
      <c r="T87" s="154"/>
      <c r="U87" s="154"/>
      <c r="V87" s="154"/>
      <c r="W87" s="154"/>
      <c r="X87" s="154"/>
      <c r="Y87" s="154"/>
      <c r="Z87" s="154"/>
      <c r="AA87" s="154"/>
      <c r="AB87" s="154"/>
      <c r="AC87" s="154"/>
      <c r="AD87" s="154"/>
      <c r="AE87" s="154"/>
      <c r="AF87" s="154"/>
      <c r="AG87" s="154"/>
      <c r="AH87" s="154"/>
      <c r="AI87" s="154"/>
      <c r="AJ87" s="154"/>
      <c r="AK87" s="154"/>
      <c r="AL87" s="154"/>
      <c r="AM87" s="154"/>
      <c r="AN87" s="154"/>
      <c r="AO87" s="154"/>
      <c r="AP87" s="154"/>
      <c r="AQ87" s="154"/>
      <c r="AR87" s="154"/>
      <c r="AS87" s="154"/>
      <c r="AT87" s="154"/>
      <c r="AU87" s="154"/>
      <c r="AV87" s="154"/>
      <c r="AW87" s="154"/>
      <c r="AX87" s="154"/>
      <c r="AY87" s="154"/>
      <c r="AZ87" s="154"/>
      <c r="BA87" s="154"/>
      <c r="BB87" s="154"/>
      <c r="BC87" s="154"/>
      <c r="BD87" s="154"/>
      <c r="BE87" s="154"/>
      <c r="BF87" s="154"/>
      <c r="BG87" s="154"/>
      <c r="BH87" s="154"/>
      <c r="BI87" s="154"/>
      <c r="BJ87" s="154"/>
      <c r="BK87" s="154"/>
      <c r="BL87" s="154"/>
      <c r="BM87" s="154"/>
      <c r="BN87" s="154"/>
      <c r="BO87" s="154"/>
      <c r="BP87" s="154"/>
      <c r="BQ87" s="154"/>
      <c r="BR87" s="154"/>
      <c r="BS87" s="154"/>
      <c r="BT87" s="154"/>
      <c r="BU87" s="154"/>
      <c r="BV87" s="154"/>
      <c r="BW87" s="154"/>
      <c r="BX87" s="154"/>
      <c r="BY87" s="154"/>
      <c r="BZ87" s="154"/>
      <c r="CA87" s="154"/>
      <c r="CB87" s="154"/>
      <c r="CC87" s="154"/>
      <c r="CD87" s="154"/>
      <c r="CE87" s="154"/>
      <c r="CF87" s="154"/>
      <c r="CG87" s="154"/>
      <c r="CH87" s="154"/>
      <c r="CI87" s="154"/>
      <c r="CJ87" s="154"/>
      <c r="CK87" s="154"/>
      <c r="CL87" s="154"/>
      <c r="CM87" s="154"/>
      <c r="CN87" s="154"/>
      <c r="CO87" s="154"/>
      <c r="CP87" s="154"/>
      <c r="CQ87" s="154"/>
      <c r="CR87" s="154"/>
      <c r="CS87" s="154"/>
      <c r="CT87" s="154"/>
      <c r="CU87" s="154"/>
      <c r="CV87" s="154"/>
      <c r="CW87" s="154"/>
      <c r="CX87" s="154"/>
      <c r="CY87" s="154"/>
      <c r="CZ87" s="154"/>
      <c r="DA87" s="154"/>
      <c r="DB87" s="154"/>
      <c r="DC87" s="154"/>
      <c r="DD87" s="154"/>
      <c r="DE87" s="154"/>
      <c r="DF87" s="154"/>
      <c r="DG87" s="154"/>
      <c r="DH87" s="154"/>
      <c r="DI87" s="154"/>
      <c r="DJ87" s="154"/>
      <c r="DK87" s="154"/>
      <c r="DL87" s="154"/>
      <c r="DM87" s="154"/>
      <c r="DN87" s="154"/>
      <c r="DO87" s="154"/>
      <c r="DP87" s="154"/>
      <c r="DQ87" s="154"/>
      <c r="DR87" s="154"/>
      <c r="DS87" s="154"/>
      <c r="DT87" s="154"/>
      <c r="DU87" s="154"/>
      <c r="DV87" s="154"/>
      <c r="DW87" s="154"/>
      <c r="DX87" s="154"/>
      <c r="DY87" s="154"/>
      <c r="DZ87" s="154"/>
      <c r="EA87" s="154"/>
      <c r="EB87" s="154"/>
      <c r="EC87" s="154"/>
      <c r="ED87" s="154"/>
      <c r="EE87" s="154"/>
    </row>
    <row r="88" spans="2:135" x14ac:dyDescent="0.25">
      <c r="B88" s="153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154"/>
      <c r="N88" s="154"/>
      <c r="O88" s="154"/>
      <c r="P88" s="154"/>
      <c r="Q88" s="154"/>
      <c r="R88" s="154"/>
      <c r="S88" s="154"/>
      <c r="T88" s="154"/>
      <c r="U88" s="154"/>
      <c r="V88" s="154"/>
      <c r="W88" s="154"/>
      <c r="X88" s="154"/>
      <c r="Y88" s="154"/>
      <c r="Z88" s="154"/>
      <c r="AA88" s="154"/>
      <c r="AB88" s="154"/>
      <c r="AC88" s="154"/>
      <c r="AD88" s="154"/>
      <c r="AE88" s="154"/>
      <c r="AF88" s="154"/>
      <c r="AG88" s="154"/>
      <c r="AH88" s="154"/>
      <c r="AI88" s="154"/>
      <c r="AJ88" s="154"/>
      <c r="AK88" s="154"/>
      <c r="AL88" s="154"/>
      <c r="AM88" s="154"/>
      <c r="AN88" s="154"/>
      <c r="AO88" s="154"/>
      <c r="AP88" s="154"/>
      <c r="AQ88" s="154"/>
      <c r="AR88" s="154"/>
      <c r="AS88" s="154"/>
      <c r="AT88" s="154"/>
      <c r="AU88" s="154"/>
      <c r="AV88" s="154"/>
      <c r="AW88" s="154"/>
      <c r="AX88" s="154"/>
      <c r="AY88" s="154"/>
      <c r="AZ88" s="154"/>
      <c r="BA88" s="154"/>
      <c r="BB88" s="154"/>
      <c r="BC88" s="154"/>
      <c r="BD88" s="154"/>
      <c r="BE88" s="154"/>
      <c r="BF88" s="154"/>
      <c r="BG88" s="154"/>
      <c r="BH88" s="154"/>
      <c r="BI88" s="154"/>
      <c r="BJ88" s="154"/>
      <c r="BK88" s="154"/>
      <c r="BL88" s="154"/>
      <c r="BM88" s="154"/>
      <c r="BN88" s="154"/>
      <c r="BO88" s="154"/>
      <c r="BP88" s="154"/>
      <c r="BQ88" s="154"/>
      <c r="BR88" s="154"/>
      <c r="BS88" s="154"/>
      <c r="BT88" s="154"/>
      <c r="BU88" s="154"/>
      <c r="BV88" s="154"/>
      <c r="BW88" s="154"/>
      <c r="BX88" s="154"/>
      <c r="BY88" s="154"/>
      <c r="BZ88" s="154"/>
      <c r="CA88" s="154"/>
      <c r="CB88" s="154"/>
      <c r="CC88" s="154"/>
      <c r="CD88" s="154"/>
      <c r="CE88" s="154"/>
      <c r="CF88" s="154"/>
      <c r="CG88" s="154"/>
      <c r="CH88" s="154"/>
      <c r="CI88" s="154"/>
      <c r="CJ88" s="154"/>
      <c r="CK88" s="154"/>
      <c r="CL88" s="154"/>
      <c r="CM88" s="154"/>
      <c r="CN88" s="154"/>
      <c r="CO88" s="154"/>
      <c r="CP88" s="154"/>
      <c r="CQ88" s="154"/>
      <c r="CR88" s="154"/>
      <c r="CS88" s="154"/>
      <c r="CT88" s="154"/>
      <c r="CU88" s="154"/>
      <c r="CV88" s="154"/>
      <c r="CW88" s="154"/>
      <c r="CX88" s="154"/>
      <c r="CY88" s="154"/>
      <c r="CZ88" s="154"/>
      <c r="DA88" s="154"/>
      <c r="DB88" s="154"/>
      <c r="DC88" s="154"/>
      <c r="DD88" s="154"/>
      <c r="DE88" s="154"/>
      <c r="DF88" s="154"/>
      <c r="DG88" s="154"/>
      <c r="DH88" s="154"/>
      <c r="DI88" s="154"/>
      <c r="DJ88" s="154"/>
      <c r="DK88" s="154"/>
      <c r="DL88" s="154"/>
      <c r="DM88" s="154"/>
      <c r="DN88" s="154"/>
      <c r="DO88" s="154"/>
      <c r="DP88" s="154"/>
      <c r="DQ88" s="154"/>
      <c r="DR88" s="154"/>
      <c r="DS88" s="154"/>
      <c r="DT88" s="154"/>
      <c r="DU88" s="154"/>
      <c r="DV88" s="154"/>
      <c r="DW88" s="154"/>
      <c r="DX88" s="154"/>
      <c r="DY88" s="154"/>
      <c r="DZ88" s="154"/>
      <c r="EA88" s="154"/>
      <c r="EB88" s="154"/>
      <c r="EC88" s="154"/>
      <c r="ED88" s="154"/>
      <c r="EE88" s="154"/>
    </row>
    <row r="89" spans="2:135" x14ac:dyDescent="0.25">
      <c r="B89" s="153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154"/>
      <c r="N89" s="154"/>
      <c r="O89" s="154"/>
      <c r="P89" s="154"/>
      <c r="Q89" s="154"/>
      <c r="R89" s="154"/>
      <c r="S89" s="154"/>
      <c r="T89" s="154"/>
      <c r="U89" s="154"/>
      <c r="V89" s="154"/>
      <c r="W89" s="154"/>
      <c r="X89" s="154"/>
      <c r="Y89" s="154"/>
      <c r="Z89" s="154"/>
      <c r="AA89" s="154"/>
      <c r="AB89" s="154"/>
      <c r="AC89" s="154"/>
      <c r="AD89" s="154"/>
      <c r="AE89" s="154"/>
      <c r="AF89" s="154"/>
      <c r="AG89" s="154"/>
      <c r="AH89" s="154"/>
      <c r="AI89" s="154"/>
      <c r="AJ89" s="154"/>
      <c r="AK89" s="154"/>
      <c r="AL89" s="154"/>
      <c r="AM89" s="154"/>
      <c r="AN89" s="154"/>
      <c r="AO89" s="154"/>
      <c r="AP89" s="154"/>
      <c r="AQ89" s="154"/>
      <c r="AR89" s="154"/>
      <c r="AS89" s="154"/>
      <c r="AT89" s="154"/>
      <c r="AU89" s="154"/>
      <c r="AV89" s="154"/>
      <c r="AW89" s="154"/>
      <c r="AX89" s="154"/>
      <c r="AY89" s="154"/>
      <c r="AZ89" s="154"/>
      <c r="BA89" s="154"/>
      <c r="BB89" s="154"/>
      <c r="BC89" s="154"/>
      <c r="BD89" s="154"/>
      <c r="BE89" s="154"/>
      <c r="BF89" s="154"/>
      <c r="BG89" s="154"/>
      <c r="BH89" s="154"/>
      <c r="BI89" s="154"/>
      <c r="BJ89" s="154"/>
      <c r="BK89" s="154"/>
      <c r="BL89" s="154"/>
      <c r="BM89" s="154"/>
      <c r="BN89" s="154"/>
      <c r="BO89" s="154"/>
      <c r="BP89" s="154"/>
      <c r="BQ89" s="154"/>
      <c r="BR89" s="154"/>
      <c r="BS89" s="154"/>
      <c r="BT89" s="154"/>
      <c r="BU89" s="154"/>
      <c r="BV89" s="154"/>
      <c r="BW89" s="154"/>
      <c r="BX89" s="154"/>
      <c r="BY89" s="154"/>
      <c r="BZ89" s="154"/>
      <c r="CA89" s="154"/>
      <c r="CB89" s="154"/>
      <c r="CC89" s="154"/>
      <c r="CD89" s="154"/>
      <c r="CE89" s="154"/>
      <c r="CF89" s="154"/>
      <c r="CG89" s="154"/>
      <c r="CH89" s="154"/>
      <c r="CI89" s="154"/>
      <c r="CJ89" s="154"/>
      <c r="CK89" s="154"/>
      <c r="CL89" s="154"/>
      <c r="CM89" s="154"/>
      <c r="CN89" s="154"/>
      <c r="CO89" s="154"/>
      <c r="CP89" s="154"/>
      <c r="CQ89" s="154"/>
      <c r="CR89" s="154"/>
      <c r="CS89" s="154"/>
      <c r="CT89" s="154"/>
      <c r="CU89" s="154"/>
      <c r="CV89" s="154"/>
      <c r="CW89" s="154"/>
      <c r="CX89" s="154"/>
      <c r="CY89" s="154"/>
      <c r="CZ89" s="154"/>
      <c r="DA89" s="154"/>
      <c r="DB89" s="154"/>
      <c r="DC89" s="154"/>
      <c r="DD89" s="154"/>
      <c r="DE89" s="154"/>
      <c r="DF89" s="154"/>
      <c r="DG89" s="154"/>
      <c r="DH89" s="154"/>
      <c r="DI89" s="154"/>
      <c r="DJ89" s="154"/>
      <c r="DK89" s="154"/>
      <c r="DL89" s="154"/>
      <c r="DM89" s="154"/>
      <c r="DN89" s="154"/>
      <c r="DO89" s="154"/>
      <c r="DP89" s="154"/>
      <c r="DQ89" s="154"/>
      <c r="DR89" s="154"/>
      <c r="DS89" s="154"/>
      <c r="DT89" s="154"/>
      <c r="DU89" s="154"/>
      <c r="DV89" s="154"/>
      <c r="DW89" s="154"/>
      <c r="DX89" s="154"/>
      <c r="DY89" s="154"/>
      <c r="DZ89" s="154"/>
      <c r="EA89" s="154"/>
      <c r="EB89" s="154"/>
      <c r="EC89" s="154"/>
      <c r="ED89" s="154"/>
      <c r="EE89" s="154"/>
    </row>
    <row r="90" spans="2:135" x14ac:dyDescent="0.25">
      <c r="B90" s="153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154"/>
      <c r="N90" s="154"/>
      <c r="O90" s="154"/>
      <c r="P90" s="154"/>
      <c r="Q90" s="154"/>
      <c r="R90" s="154"/>
      <c r="S90" s="154"/>
      <c r="T90" s="154"/>
      <c r="U90" s="154"/>
      <c r="V90" s="154"/>
      <c r="W90" s="154"/>
      <c r="X90" s="154"/>
      <c r="Y90" s="154"/>
      <c r="Z90" s="154"/>
      <c r="AA90" s="154"/>
      <c r="AB90" s="154"/>
      <c r="AC90" s="154"/>
      <c r="AD90" s="154"/>
      <c r="AE90" s="154"/>
      <c r="AF90" s="154"/>
      <c r="AG90" s="154"/>
      <c r="AH90" s="154"/>
      <c r="AI90" s="154"/>
      <c r="AJ90" s="154"/>
      <c r="AK90" s="154"/>
      <c r="AL90" s="154"/>
      <c r="AM90" s="154"/>
      <c r="AN90" s="154"/>
      <c r="AO90" s="154"/>
      <c r="AP90" s="154"/>
      <c r="AQ90" s="154"/>
      <c r="AR90" s="154"/>
      <c r="AS90" s="154"/>
      <c r="AT90" s="154"/>
      <c r="AU90" s="154"/>
      <c r="AV90" s="154"/>
      <c r="AW90" s="154"/>
      <c r="AX90" s="154"/>
      <c r="AY90" s="154"/>
      <c r="AZ90" s="154"/>
      <c r="BA90" s="154"/>
      <c r="BB90" s="154"/>
      <c r="BC90" s="154"/>
      <c r="BD90" s="154"/>
      <c r="BE90" s="154"/>
      <c r="BF90" s="154"/>
      <c r="BG90" s="154"/>
      <c r="BH90" s="154"/>
      <c r="BI90" s="154"/>
      <c r="BJ90" s="154"/>
      <c r="BK90" s="154"/>
      <c r="BL90" s="154"/>
      <c r="BM90" s="154"/>
      <c r="BN90" s="154"/>
      <c r="BO90" s="154"/>
      <c r="BP90" s="154"/>
      <c r="BQ90" s="154"/>
      <c r="BR90" s="154"/>
      <c r="BS90" s="154"/>
      <c r="BT90" s="154"/>
      <c r="BU90" s="154"/>
      <c r="BV90" s="154"/>
      <c r="BW90" s="154"/>
      <c r="BX90" s="154"/>
      <c r="BY90" s="154"/>
      <c r="BZ90" s="154"/>
      <c r="CA90" s="154"/>
      <c r="CB90" s="154"/>
      <c r="CC90" s="154"/>
      <c r="CD90" s="154"/>
      <c r="CE90" s="154"/>
      <c r="CF90" s="154"/>
      <c r="CG90" s="154"/>
      <c r="CH90" s="154"/>
      <c r="CI90" s="154"/>
      <c r="CJ90" s="154"/>
      <c r="CK90" s="154"/>
      <c r="CL90" s="154"/>
      <c r="CM90" s="154"/>
      <c r="CN90" s="154"/>
      <c r="CO90" s="154"/>
      <c r="CP90" s="154"/>
      <c r="CQ90" s="154"/>
      <c r="CR90" s="154"/>
      <c r="CS90" s="154"/>
      <c r="CT90" s="154"/>
      <c r="CU90" s="154"/>
      <c r="CV90" s="154"/>
      <c r="CW90" s="154"/>
      <c r="CX90" s="154"/>
      <c r="CY90" s="154"/>
      <c r="CZ90" s="154"/>
      <c r="DA90" s="154"/>
      <c r="DB90" s="154"/>
      <c r="DC90" s="154"/>
      <c r="DD90" s="154"/>
      <c r="DE90" s="154"/>
      <c r="DF90" s="154"/>
      <c r="DG90" s="154"/>
      <c r="DH90" s="154"/>
      <c r="DI90" s="154"/>
      <c r="DJ90" s="154"/>
      <c r="DK90" s="154"/>
      <c r="DL90" s="154"/>
      <c r="DM90" s="154"/>
      <c r="DN90" s="154"/>
      <c r="DO90" s="154"/>
      <c r="DP90" s="154"/>
      <c r="DQ90" s="154"/>
      <c r="DR90" s="154"/>
      <c r="DS90" s="154"/>
      <c r="DT90" s="154"/>
      <c r="DU90" s="154"/>
      <c r="DV90" s="154"/>
      <c r="DW90" s="154"/>
      <c r="DX90" s="154"/>
      <c r="DY90" s="154"/>
      <c r="DZ90" s="154"/>
      <c r="EA90" s="154"/>
      <c r="EB90" s="154"/>
      <c r="EC90" s="154"/>
      <c r="ED90" s="154"/>
      <c r="EE90" s="154"/>
    </row>
    <row r="91" spans="2:135" x14ac:dyDescent="0.25">
      <c r="B91" s="153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154"/>
      <c r="N91" s="154"/>
      <c r="O91" s="154"/>
      <c r="P91" s="154"/>
      <c r="Q91" s="154"/>
      <c r="R91" s="154"/>
      <c r="S91" s="154"/>
      <c r="T91" s="154"/>
      <c r="U91" s="154"/>
      <c r="V91" s="154"/>
      <c r="W91" s="154"/>
      <c r="X91" s="154"/>
      <c r="Y91" s="154"/>
      <c r="Z91" s="154"/>
      <c r="AA91" s="154"/>
      <c r="AB91" s="154"/>
      <c r="AC91" s="154"/>
      <c r="AD91" s="154"/>
      <c r="AE91" s="154"/>
      <c r="AF91" s="154"/>
      <c r="AG91" s="154"/>
      <c r="AH91" s="154"/>
      <c r="AI91" s="154"/>
      <c r="AJ91" s="154"/>
      <c r="AK91" s="154"/>
      <c r="AL91" s="154"/>
      <c r="AM91" s="154"/>
      <c r="AN91" s="154"/>
      <c r="AO91" s="154"/>
      <c r="AP91" s="154"/>
      <c r="AQ91" s="154"/>
      <c r="AR91" s="154"/>
      <c r="AS91" s="154"/>
      <c r="AT91" s="154"/>
      <c r="AU91" s="154"/>
      <c r="AV91" s="154"/>
      <c r="AW91" s="154"/>
      <c r="AX91" s="154"/>
      <c r="AY91" s="154"/>
      <c r="AZ91" s="154"/>
      <c r="BA91" s="154"/>
      <c r="BB91" s="154"/>
      <c r="BC91" s="154"/>
      <c r="BD91" s="154"/>
      <c r="BE91" s="154"/>
      <c r="BF91" s="154"/>
      <c r="BG91" s="154"/>
      <c r="BH91" s="154"/>
      <c r="BI91" s="154"/>
      <c r="BJ91" s="154"/>
      <c r="BK91" s="154"/>
      <c r="BL91" s="154"/>
      <c r="BM91" s="154"/>
      <c r="BN91" s="154"/>
      <c r="BO91" s="154"/>
      <c r="BP91" s="154"/>
      <c r="BQ91" s="154"/>
      <c r="BR91" s="154"/>
      <c r="BS91" s="154"/>
      <c r="BT91" s="154"/>
      <c r="BU91" s="154"/>
      <c r="BV91" s="154"/>
      <c r="BW91" s="154"/>
      <c r="BX91" s="154"/>
      <c r="BY91" s="154"/>
      <c r="BZ91" s="154"/>
      <c r="CA91" s="154"/>
      <c r="CB91" s="154"/>
      <c r="CC91" s="154"/>
      <c r="CD91" s="154"/>
      <c r="CE91" s="154"/>
      <c r="CF91" s="154"/>
      <c r="CG91" s="154"/>
      <c r="CH91" s="154"/>
      <c r="CI91" s="154"/>
      <c r="CJ91" s="154"/>
      <c r="CK91" s="154"/>
      <c r="CL91" s="154"/>
      <c r="CM91" s="154"/>
      <c r="CN91" s="154"/>
      <c r="CO91" s="154"/>
      <c r="CP91" s="154"/>
      <c r="CQ91" s="154"/>
      <c r="CR91" s="154"/>
      <c r="CS91" s="154"/>
      <c r="CT91" s="154"/>
      <c r="CU91" s="154"/>
      <c r="CV91" s="154"/>
      <c r="CW91" s="154"/>
      <c r="CX91" s="154"/>
      <c r="CY91" s="154"/>
      <c r="CZ91" s="154"/>
      <c r="DA91" s="154"/>
      <c r="DB91" s="154"/>
      <c r="DC91" s="154"/>
      <c r="DD91" s="154"/>
      <c r="DE91" s="154"/>
      <c r="DF91" s="154"/>
      <c r="DG91" s="154"/>
      <c r="DH91" s="154"/>
      <c r="DI91" s="154"/>
      <c r="DJ91" s="154"/>
      <c r="DK91" s="154"/>
      <c r="DL91" s="154"/>
      <c r="DM91" s="154"/>
      <c r="DN91" s="154"/>
      <c r="DO91" s="154"/>
      <c r="DP91" s="154"/>
      <c r="DQ91" s="154"/>
      <c r="DR91" s="154"/>
      <c r="DS91" s="154"/>
      <c r="DT91" s="154"/>
      <c r="DU91" s="154"/>
      <c r="DV91" s="154"/>
      <c r="DW91" s="154"/>
      <c r="DX91" s="154"/>
      <c r="DY91" s="154"/>
      <c r="DZ91" s="154"/>
      <c r="EA91" s="154"/>
      <c r="EB91" s="154"/>
      <c r="EC91" s="154"/>
      <c r="ED91" s="154"/>
      <c r="EE91" s="154"/>
    </row>
    <row r="92" spans="2:135" x14ac:dyDescent="0.25">
      <c r="B92" s="153"/>
      <c r="C92" s="154"/>
      <c r="D92" s="154"/>
      <c r="E92" s="154"/>
      <c r="F92" s="154"/>
      <c r="G92" s="154"/>
      <c r="H92" s="154"/>
      <c r="I92" s="154"/>
      <c r="J92" s="154"/>
      <c r="K92" s="154"/>
      <c r="L92" s="154"/>
      <c r="M92" s="154"/>
      <c r="N92" s="154"/>
      <c r="O92" s="154"/>
      <c r="P92" s="154"/>
      <c r="Q92" s="154"/>
      <c r="R92" s="154"/>
      <c r="S92" s="154"/>
      <c r="T92" s="154"/>
      <c r="U92" s="154"/>
      <c r="V92" s="154"/>
      <c r="W92" s="154"/>
      <c r="X92" s="154"/>
      <c r="Y92" s="154"/>
      <c r="Z92" s="154"/>
      <c r="AA92" s="154"/>
      <c r="AB92" s="154"/>
      <c r="AC92" s="154"/>
      <c r="AD92" s="154"/>
      <c r="AE92" s="154"/>
      <c r="AF92" s="154"/>
      <c r="AG92" s="154"/>
      <c r="AH92" s="154"/>
      <c r="AI92" s="154"/>
      <c r="AJ92" s="154"/>
      <c r="AK92" s="154"/>
      <c r="AL92" s="154"/>
      <c r="AM92" s="154"/>
      <c r="AN92" s="154"/>
      <c r="AO92" s="154"/>
      <c r="AP92" s="154"/>
      <c r="AQ92" s="154"/>
      <c r="AR92" s="154"/>
      <c r="AS92" s="154"/>
      <c r="AT92" s="154"/>
      <c r="AU92" s="154"/>
      <c r="AV92" s="154"/>
      <c r="AW92" s="154"/>
      <c r="AX92" s="154"/>
      <c r="AY92" s="154"/>
      <c r="AZ92" s="154"/>
      <c r="BA92" s="154"/>
      <c r="BB92" s="154"/>
      <c r="BC92" s="154"/>
      <c r="BD92" s="154"/>
      <c r="BE92" s="154"/>
      <c r="BF92" s="154"/>
      <c r="BG92" s="154"/>
      <c r="BH92" s="154"/>
      <c r="BI92" s="154"/>
      <c r="BJ92" s="154"/>
      <c r="BK92" s="154"/>
      <c r="BL92" s="154"/>
      <c r="BM92" s="154"/>
      <c r="BN92" s="154"/>
      <c r="BO92" s="154"/>
      <c r="BP92" s="154"/>
      <c r="BQ92" s="154"/>
      <c r="BR92" s="154"/>
      <c r="BS92" s="154"/>
      <c r="BT92" s="154"/>
      <c r="BU92" s="154"/>
      <c r="BV92" s="154"/>
      <c r="BW92" s="154"/>
      <c r="BX92" s="154"/>
      <c r="BY92" s="154"/>
      <c r="BZ92" s="154"/>
      <c r="CA92" s="154"/>
      <c r="CB92" s="154"/>
      <c r="CC92" s="154"/>
      <c r="CD92" s="154"/>
      <c r="CE92" s="154"/>
      <c r="CF92" s="154"/>
      <c r="CG92" s="154"/>
      <c r="CH92" s="154"/>
      <c r="CI92" s="154"/>
      <c r="CJ92" s="154"/>
      <c r="CK92" s="154"/>
      <c r="CL92" s="154"/>
      <c r="CM92" s="154"/>
      <c r="CN92" s="154"/>
      <c r="CO92" s="154"/>
      <c r="CP92" s="154"/>
      <c r="CQ92" s="154"/>
      <c r="CR92" s="154"/>
      <c r="CS92" s="154"/>
      <c r="CT92" s="154"/>
      <c r="CU92" s="154"/>
      <c r="CV92" s="154"/>
      <c r="CW92" s="154"/>
      <c r="CX92" s="154"/>
      <c r="CY92" s="154"/>
      <c r="CZ92" s="154"/>
      <c r="DA92" s="154"/>
      <c r="DB92" s="154"/>
      <c r="DC92" s="154"/>
      <c r="DD92" s="154"/>
      <c r="DE92" s="154"/>
      <c r="DF92" s="154"/>
      <c r="DG92" s="154"/>
      <c r="DH92" s="154"/>
      <c r="DI92" s="154"/>
      <c r="DJ92" s="154"/>
      <c r="DK92" s="154"/>
      <c r="DL92" s="154"/>
      <c r="DM92" s="154"/>
      <c r="DN92" s="154"/>
      <c r="DO92" s="154"/>
      <c r="DP92" s="154"/>
      <c r="DQ92" s="154"/>
      <c r="DR92" s="154"/>
      <c r="DS92" s="154"/>
      <c r="DT92" s="154"/>
      <c r="DU92" s="154"/>
      <c r="DV92" s="154"/>
      <c r="DW92" s="154"/>
      <c r="DX92" s="154"/>
      <c r="DY92" s="154"/>
      <c r="DZ92" s="154"/>
      <c r="EA92" s="154"/>
      <c r="EB92" s="154"/>
      <c r="EC92" s="154"/>
      <c r="ED92" s="154"/>
      <c r="EE92" s="154"/>
    </row>
    <row r="93" spans="2:135" x14ac:dyDescent="0.25">
      <c r="B93" s="153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154"/>
      <c r="N93" s="154"/>
      <c r="O93" s="154"/>
      <c r="P93" s="154"/>
      <c r="Q93" s="154"/>
      <c r="R93" s="154"/>
      <c r="S93" s="154"/>
      <c r="T93" s="154"/>
      <c r="U93" s="154"/>
      <c r="V93" s="154"/>
      <c r="W93" s="154"/>
      <c r="X93" s="154"/>
      <c r="Y93" s="154"/>
      <c r="Z93" s="154"/>
      <c r="AA93" s="154"/>
      <c r="AB93" s="154"/>
      <c r="AC93" s="154"/>
      <c r="AD93" s="154"/>
      <c r="AE93" s="154"/>
      <c r="AF93" s="154"/>
      <c r="AG93" s="154"/>
      <c r="AH93" s="154"/>
      <c r="AI93" s="154"/>
      <c r="AJ93" s="154"/>
      <c r="AK93" s="154"/>
      <c r="AL93" s="154"/>
      <c r="AM93" s="154"/>
      <c r="AN93" s="154"/>
      <c r="AO93" s="154"/>
      <c r="AP93" s="154"/>
      <c r="AQ93" s="154"/>
      <c r="AR93" s="154"/>
      <c r="AS93" s="154"/>
      <c r="AT93" s="154"/>
      <c r="AU93" s="154"/>
      <c r="AV93" s="154"/>
      <c r="AW93" s="154"/>
      <c r="AX93" s="154"/>
      <c r="AY93" s="154"/>
      <c r="AZ93" s="154"/>
      <c r="BA93" s="154"/>
      <c r="BB93" s="154"/>
      <c r="BC93" s="154"/>
      <c r="BD93" s="154"/>
      <c r="BE93" s="154"/>
      <c r="BF93" s="154"/>
      <c r="BG93" s="154"/>
      <c r="BH93" s="154"/>
      <c r="BI93" s="154"/>
      <c r="BJ93" s="154"/>
      <c r="BK93" s="154"/>
      <c r="BL93" s="154"/>
      <c r="BM93" s="154"/>
      <c r="BN93" s="154"/>
      <c r="BO93" s="154"/>
      <c r="BP93" s="154"/>
      <c r="BQ93" s="154"/>
      <c r="BR93" s="154"/>
      <c r="BS93" s="154"/>
      <c r="BT93" s="154"/>
      <c r="BU93" s="154"/>
      <c r="BV93" s="154"/>
      <c r="BW93" s="154"/>
      <c r="BX93" s="154"/>
      <c r="BY93" s="154"/>
      <c r="BZ93" s="154"/>
      <c r="CA93" s="154"/>
      <c r="CB93" s="154"/>
      <c r="CC93" s="154"/>
      <c r="CD93" s="154"/>
      <c r="CE93" s="154"/>
      <c r="CF93" s="154"/>
      <c r="CG93" s="154"/>
      <c r="CH93" s="154"/>
      <c r="CI93" s="154"/>
      <c r="CJ93" s="154"/>
      <c r="CK93" s="154"/>
      <c r="CL93" s="154"/>
      <c r="CM93" s="154"/>
      <c r="CN93" s="154"/>
      <c r="CO93" s="154"/>
      <c r="CP93" s="154"/>
      <c r="CQ93" s="154"/>
      <c r="CR93" s="154"/>
      <c r="CS93" s="154"/>
      <c r="CT93" s="154"/>
      <c r="CU93" s="154"/>
      <c r="CV93" s="154"/>
      <c r="CW93" s="154"/>
      <c r="CX93" s="154"/>
      <c r="CY93" s="154"/>
      <c r="CZ93" s="154"/>
      <c r="DA93" s="154"/>
      <c r="DB93" s="154"/>
      <c r="DC93" s="154"/>
      <c r="DD93" s="154"/>
      <c r="DE93" s="154"/>
      <c r="DF93" s="154"/>
      <c r="DG93" s="154"/>
      <c r="DH93" s="154"/>
      <c r="DI93" s="154"/>
      <c r="DJ93" s="154"/>
      <c r="DK93" s="154"/>
      <c r="DL93" s="154"/>
      <c r="DM93" s="154"/>
      <c r="DN93" s="154"/>
      <c r="DO93" s="154"/>
      <c r="DP93" s="154"/>
      <c r="DQ93" s="154"/>
      <c r="DR93" s="154"/>
      <c r="DS93" s="154"/>
      <c r="DT93" s="154"/>
      <c r="DU93" s="154"/>
      <c r="DV93" s="154"/>
      <c r="DW93" s="154"/>
      <c r="DX93" s="154"/>
      <c r="DY93" s="154"/>
      <c r="DZ93" s="154"/>
      <c r="EA93" s="154"/>
      <c r="EB93" s="154"/>
      <c r="EC93" s="154"/>
      <c r="ED93" s="154"/>
      <c r="EE93" s="154"/>
    </row>
    <row r="94" spans="2:135" x14ac:dyDescent="0.25">
      <c r="B94" s="153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154"/>
      <c r="N94" s="154"/>
      <c r="O94" s="154"/>
      <c r="P94" s="154"/>
      <c r="Q94" s="154"/>
      <c r="R94" s="154"/>
      <c r="S94" s="154"/>
      <c r="T94" s="154"/>
      <c r="U94" s="154"/>
      <c r="V94" s="154"/>
      <c r="W94" s="154"/>
      <c r="X94" s="154"/>
      <c r="Y94" s="154"/>
      <c r="Z94" s="154"/>
      <c r="AA94" s="154"/>
      <c r="AB94" s="154"/>
      <c r="AC94" s="154"/>
      <c r="AD94" s="154"/>
      <c r="AE94" s="154"/>
      <c r="AF94" s="154"/>
      <c r="AG94" s="154"/>
      <c r="AH94" s="154"/>
      <c r="AI94" s="154"/>
      <c r="AJ94" s="154"/>
      <c r="AK94" s="154"/>
      <c r="AL94" s="154"/>
      <c r="AM94" s="154"/>
      <c r="AN94" s="154"/>
      <c r="AO94" s="154"/>
      <c r="AP94" s="154"/>
      <c r="AQ94" s="154"/>
      <c r="AR94" s="154"/>
      <c r="AS94" s="154"/>
      <c r="AT94" s="154"/>
      <c r="AU94" s="154"/>
      <c r="AV94" s="154"/>
      <c r="AW94" s="154"/>
      <c r="AX94" s="154"/>
      <c r="AY94" s="154"/>
      <c r="AZ94" s="154"/>
      <c r="BA94" s="154"/>
      <c r="BB94" s="154"/>
      <c r="BC94" s="154"/>
      <c r="BD94" s="154"/>
      <c r="BE94" s="154"/>
      <c r="BF94" s="154"/>
      <c r="BG94" s="154"/>
      <c r="BH94" s="154"/>
      <c r="BI94" s="154"/>
      <c r="BJ94" s="154"/>
      <c r="BK94" s="154"/>
      <c r="BL94" s="154"/>
      <c r="BM94" s="154"/>
      <c r="BN94" s="154"/>
      <c r="BO94" s="154"/>
      <c r="BP94" s="154"/>
      <c r="BQ94" s="154"/>
      <c r="BR94" s="154"/>
      <c r="BS94" s="154"/>
      <c r="BT94" s="154"/>
      <c r="BU94" s="154"/>
      <c r="BV94" s="154"/>
      <c r="BW94" s="154"/>
      <c r="BX94" s="154"/>
      <c r="BY94" s="154"/>
      <c r="BZ94" s="154"/>
      <c r="CA94" s="154"/>
      <c r="CB94" s="154"/>
      <c r="CC94" s="154"/>
      <c r="CD94" s="154"/>
      <c r="CE94" s="154"/>
      <c r="CF94" s="154"/>
      <c r="CG94" s="154"/>
      <c r="CH94" s="154"/>
      <c r="CI94" s="154"/>
      <c r="CJ94" s="154"/>
      <c r="CK94" s="154"/>
      <c r="CL94" s="154"/>
      <c r="CM94" s="154"/>
      <c r="CN94" s="154"/>
      <c r="CO94" s="154"/>
      <c r="CP94" s="154"/>
      <c r="CQ94" s="154"/>
      <c r="CR94" s="154"/>
      <c r="CS94" s="154"/>
      <c r="CT94" s="154"/>
      <c r="CU94" s="154"/>
      <c r="CV94" s="154"/>
      <c r="CW94" s="154"/>
      <c r="CX94" s="154"/>
      <c r="CY94" s="154"/>
      <c r="CZ94" s="154"/>
      <c r="DA94" s="154"/>
      <c r="DB94" s="154"/>
      <c r="DC94" s="154"/>
      <c r="DD94" s="154"/>
      <c r="DE94" s="154"/>
      <c r="DF94" s="154"/>
      <c r="DG94" s="154"/>
      <c r="DH94" s="154"/>
      <c r="DI94" s="154"/>
      <c r="DJ94" s="154"/>
      <c r="DK94" s="154"/>
      <c r="DL94" s="154"/>
      <c r="DM94" s="154"/>
      <c r="DN94" s="154"/>
      <c r="DO94" s="154"/>
      <c r="DP94" s="154"/>
      <c r="DQ94" s="154"/>
      <c r="DR94" s="154"/>
      <c r="DS94" s="154"/>
      <c r="DT94" s="154"/>
      <c r="DU94" s="154"/>
      <c r="DV94" s="154"/>
      <c r="DW94" s="154"/>
      <c r="DX94" s="154"/>
      <c r="DY94" s="154"/>
      <c r="DZ94" s="154"/>
      <c r="EA94" s="154"/>
      <c r="EB94" s="154"/>
      <c r="EC94" s="154"/>
      <c r="ED94" s="154"/>
      <c r="EE94" s="154"/>
    </row>
    <row r="95" spans="2:135" x14ac:dyDescent="0.25">
      <c r="B95" s="153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154"/>
      <c r="N95" s="154"/>
      <c r="O95" s="154"/>
      <c r="P95" s="154"/>
      <c r="Q95" s="154"/>
      <c r="R95" s="154"/>
      <c r="S95" s="154"/>
      <c r="T95" s="154"/>
      <c r="U95" s="154"/>
      <c r="V95" s="154"/>
      <c r="W95" s="154"/>
      <c r="X95" s="154"/>
      <c r="Y95" s="154"/>
      <c r="Z95" s="154"/>
      <c r="AA95" s="154"/>
      <c r="AB95" s="154"/>
      <c r="AC95" s="154"/>
      <c r="AD95" s="154"/>
      <c r="AE95" s="154"/>
      <c r="AF95" s="154"/>
      <c r="AG95" s="154"/>
      <c r="AH95" s="154"/>
      <c r="AI95" s="154"/>
      <c r="AJ95" s="154"/>
      <c r="AK95" s="154"/>
      <c r="AL95" s="154"/>
      <c r="AM95" s="154"/>
      <c r="AN95" s="154"/>
      <c r="AO95" s="154"/>
      <c r="AP95" s="154"/>
      <c r="AQ95" s="154"/>
      <c r="AR95" s="154"/>
      <c r="AS95" s="154"/>
      <c r="AT95" s="154"/>
      <c r="AU95" s="154"/>
      <c r="AV95" s="154"/>
      <c r="AW95" s="154"/>
      <c r="AX95" s="154"/>
      <c r="AY95" s="154"/>
      <c r="AZ95" s="154"/>
      <c r="BA95" s="154"/>
      <c r="BB95" s="154"/>
      <c r="BC95" s="154"/>
      <c r="BD95" s="154"/>
      <c r="BE95" s="154"/>
      <c r="BF95" s="154"/>
      <c r="BG95" s="154"/>
      <c r="BH95" s="154"/>
      <c r="BI95" s="154"/>
      <c r="BJ95" s="154"/>
      <c r="BK95" s="154"/>
      <c r="BL95" s="154"/>
      <c r="BM95" s="154"/>
      <c r="BN95" s="154"/>
      <c r="BO95" s="154"/>
      <c r="BP95" s="154"/>
      <c r="BQ95" s="154"/>
      <c r="BR95" s="154"/>
      <c r="BS95" s="154"/>
      <c r="BT95" s="154"/>
      <c r="BU95" s="154"/>
      <c r="BV95" s="154"/>
      <c r="BW95" s="154"/>
      <c r="BX95" s="154"/>
      <c r="BY95" s="154"/>
      <c r="BZ95" s="154"/>
      <c r="CA95" s="154"/>
      <c r="CB95" s="154"/>
      <c r="CC95" s="154"/>
      <c r="CD95" s="154"/>
      <c r="CE95" s="154"/>
      <c r="CF95" s="154"/>
      <c r="CG95" s="154"/>
      <c r="CH95" s="154"/>
      <c r="CI95" s="154"/>
      <c r="CJ95" s="154"/>
      <c r="CK95" s="154"/>
      <c r="CL95" s="154"/>
      <c r="CM95" s="154"/>
      <c r="CN95" s="154"/>
      <c r="CO95" s="154"/>
      <c r="CP95" s="154"/>
      <c r="CQ95" s="154"/>
      <c r="CR95" s="154"/>
      <c r="CS95" s="154"/>
      <c r="CT95" s="154"/>
      <c r="CU95" s="154"/>
      <c r="CV95" s="154"/>
      <c r="CW95" s="154"/>
      <c r="CX95" s="154"/>
      <c r="CY95" s="154"/>
      <c r="CZ95" s="154"/>
      <c r="DA95" s="154"/>
      <c r="DB95" s="154"/>
      <c r="DC95" s="154"/>
      <c r="DD95" s="154"/>
      <c r="DE95" s="154"/>
      <c r="DF95" s="154"/>
      <c r="DG95" s="154"/>
      <c r="DH95" s="154"/>
      <c r="DI95" s="154"/>
      <c r="DJ95" s="154"/>
      <c r="DK95" s="154"/>
      <c r="DL95" s="154"/>
      <c r="DM95" s="154"/>
      <c r="DN95" s="154"/>
      <c r="DO95" s="154"/>
      <c r="DP95" s="154"/>
      <c r="DQ95" s="154"/>
      <c r="DR95" s="154"/>
      <c r="DS95" s="154"/>
      <c r="DT95" s="154"/>
      <c r="DU95" s="154"/>
      <c r="DV95" s="154"/>
      <c r="DW95" s="154"/>
      <c r="DX95" s="154"/>
      <c r="DY95" s="154"/>
      <c r="DZ95" s="154"/>
      <c r="EA95" s="154"/>
      <c r="EB95" s="154"/>
      <c r="EC95" s="154"/>
      <c r="ED95" s="154"/>
      <c r="EE95" s="154"/>
    </row>
    <row r="96" spans="2:135" x14ac:dyDescent="0.25">
      <c r="B96" s="153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154"/>
      <c r="N96" s="154"/>
      <c r="O96" s="154"/>
      <c r="P96" s="154"/>
      <c r="Q96" s="154"/>
      <c r="R96" s="154"/>
      <c r="S96" s="154"/>
      <c r="T96" s="154"/>
      <c r="U96" s="154"/>
      <c r="V96" s="154"/>
      <c r="W96" s="154"/>
      <c r="X96" s="154"/>
      <c r="Y96" s="154"/>
      <c r="Z96" s="154"/>
      <c r="AA96" s="154"/>
      <c r="AB96" s="154"/>
      <c r="AC96" s="154"/>
      <c r="AD96" s="154"/>
      <c r="AE96" s="154"/>
      <c r="AF96" s="154"/>
      <c r="AG96" s="154"/>
      <c r="AH96" s="154"/>
      <c r="AI96" s="154"/>
      <c r="AJ96" s="154"/>
      <c r="AK96" s="154"/>
      <c r="AL96" s="154"/>
      <c r="AM96" s="154"/>
      <c r="AN96" s="154"/>
      <c r="AO96" s="154"/>
      <c r="AP96" s="154"/>
      <c r="AQ96" s="154"/>
      <c r="AR96" s="154"/>
      <c r="AS96" s="154"/>
      <c r="AT96" s="154"/>
      <c r="AU96" s="154"/>
      <c r="AV96" s="154"/>
      <c r="AW96" s="154"/>
      <c r="AX96" s="154"/>
      <c r="AY96" s="154"/>
      <c r="AZ96" s="154"/>
      <c r="BA96" s="154"/>
      <c r="BB96" s="154"/>
      <c r="BC96" s="154"/>
      <c r="BD96" s="154"/>
      <c r="BE96" s="154"/>
      <c r="BF96" s="154"/>
      <c r="BG96" s="154"/>
      <c r="BH96" s="154"/>
      <c r="BI96" s="154"/>
      <c r="BJ96" s="154"/>
      <c r="BK96" s="154"/>
      <c r="BL96" s="154"/>
      <c r="BM96" s="154"/>
      <c r="BN96" s="154"/>
      <c r="BO96" s="154"/>
      <c r="BP96" s="154"/>
      <c r="BQ96" s="154"/>
      <c r="BR96" s="154"/>
      <c r="BS96" s="154"/>
      <c r="BT96" s="154"/>
      <c r="BU96" s="154"/>
      <c r="BV96" s="154"/>
      <c r="BW96" s="154"/>
      <c r="BX96" s="154"/>
      <c r="BY96" s="154"/>
      <c r="BZ96" s="154"/>
      <c r="CA96" s="154"/>
      <c r="CB96" s="154"/>
      <c r="CC96" s="154"/>
      <c r="CD96" s="154"/>
      <c r="CE96" s="154"/>
      <c r="CF96" s="154"/>
      <c r="CG96" s="154"/>
      <c r="CH96" s="154"/>
      <c r="CI96" s="154"/>
      <c r="CJ96" s="154"/>
      <c r="CK96" s="154"/>
      <c r="CL96" s="154"/>
      <c r="CM96" s="154"/>
      <c r="CN96" s="154"/>
      <c r="CO96" s="154"/>
      <c r="CP96" s="154"/>
      <c r="CQ96" s="154"/>
      <c r="CR96" s="154"/>
      <c r="CS96" s="154"/>
      <c r="CT96" s="154"/>
      <c r="CU96" s="154"/>
      <c r="CV96" s="154"/>
      <c r="CW96" s="154"/>
      <c r="CX96" s="154"/>
      <c r="CY96" s="154"/>
      <c r="CZ96" s="154"/>
      <c r="DA96" s="154"/>
      <c r="DB96" s="154"/>
      <c r="DC96" s="154"/>
      <c r="DD96" s="154"/>
      <c r="DE96" s="154"/>
      <c r="DF96" s="154"/>
      <c r="DG96" s="154"/>
      <c r="DH96" s="154"/>
      <c r="DI96" s="154"/>
      <c r="DJ96" s="154"/>
      <c r="DK96" s="154"/>
      <c r="DL96" s="154"/>
      <c r="DM96" s="154"/>
      <c r="DN96" s="154"/>
      <c r="DO96" s="154"/>
      <c r="DP96" s="154"/>
      <c r="DQ96" s="154"/>
      <c r="DR96" s="154"/>
      <c r="DS96" s="154"/>
      <c r="DT96" s="154"/>
      <c r="DU96" s="154"/>
      <c r="DV96" s="154"/>
      <c r="DW96" s="154"/>
      <c r="DX96" s="154"/>
      <c r="DY96" s="154"/>
      <c r="DZ96" s="154"/>
      <c r="EA96" s="154"/>
      <c r="EB96" s="154"/>
      <c r="EC96" s="154"/>
      <c r="ED96" s="154"/>
      <c r="EE96" s="154"/>
    </row>
    <row r="97" spans="2:135" x14ac:dyDescent="0.25">
      <c r="B97" s="153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154"/>
      <c r="N97" s="154"/>
      <c r="O97" s="154"/>
      <c r="P97" s="154"/>
      <c r="Q97" s="154"/>
      <c r="R97" s="154"/>
      <c r="S97" s="154"/>
      <c r="T97" s="154"/>
      <c r="U97" s="154"/>
      <c r="V97" s="154"/>
      <c r="W97" s="154"/>
      <c r="X97" s="154"/>
      <c r="Y97" s="154"/>
      <c r="Z97" s="154"/>
      <c r="AA97" s="154"/>
      <c r="AB97" s="154"/>
      <c r="AC97" s="154"/>
      <c r="AD97" s="154"/>
      <c r="AE97" s="154"/>
      <c r="AF97" s="154"/>
      <c r="AG97" s="154"/>
      <c r="AH97" s="154"/>
      <c r="AI97" s="154"/>
      <c r="AJ97" s="154"/>
      <c r="AK97" s="154"/>
      <c r="AL97" s="154"/>
      <c r="AM97" s="154"/>
      <c r="AN97" s="154"/>
      <c r="AO97" s="154"/>
      <c r="AP97" s="154"/>
      <c r="AQ97" s="154"/>
      <c r="AR97" s="154"/>
      <c r="AS97" s="154"/>
      <c r="AT97" s="154"/>
      <c r="AU97" s="154"/>
      <c r="AV97" s="154"/>
      <c r="AW97" s="154"/>
      <c r="AX97" s="154"/>
      <c r="AY97" s="154"/>
      <c r="AZ97" s="154"/>
      <c r="BA97" s="154"/>
      <c r="BB97" s="154"/>
      <c r="BC97" s="154"/>
      <c r="BD97" s="154"/>
      <c r="BE97" s="154"/>
      <c r="BF97" s="154"/>
      <c r="BG97" s="154"/>
      <c r="BH97" s="154"/>
      <c r="BI97" s="154"/>
      <c r="BJ97" s="154"/>
      <c r="BK97" s="154"/>
      <c r="BL97" s="154"/>
      <c r="BM97" s="154"/>
      <c r="BN97" s="154"/>
      <c r="BO97" s="154"/>
      <c r="BP97" s="154"/>
      <c r="BQ97" s="154"/>
      <c r="BR97" s="154"/>
      <c r="BS97" s="154"/>
      <c r="BT97" s="154"/>
      <c r="BU97" s="154"/>
      <c r="BV97" s="154"/>
      <c r="BW97" s="154"/>
      <c r="BX97" s="154"/>
      <c r="BY97" s="154"/>
      <c r="BZ97" s="154"/>
      <c r="CA97" s="154"/>
      <c r="CB97" s="154"/>
      <c r="CC97" s="154"/>
      <c r="CD97" s="154"/>
      <c r="CE97" s="154"/>
      <c r="CF97" s="154"/>
      <c r="CG97" s="154"/>
      <c r="CH97" s="154"/>
      <c r="CI97" s="154"/>
      <c r="CJ97" s="154"/>
      <c r="CK97" s="154"/>
      <c r="CL97" s="154"/>
      <c r="CM97" s="154"/>
      <c r="CN97" s="154"/>
      <c r="CO97" s="154"/>
      <c r="CP97" s="154"/>
      <c r="CQ97" s="154"/>
      <c r="CR97" s="154"/>
      <c r="CS97" s="154"/>
      <c r="CT97" s="154"/>
      <c r="CU97" s="154"/>
      <c r="CV97" s="154"/>
      <c r="CW97" s="154"/>
      <c r="CX97" s="154"/>
      <c r="CY97" s="154"/>
      <c r="CZ97" s="154"/>
      <c r="DA97" s="154"/>
      <c r="DB97" s="154"/>
      <c r="DC97" s="154"/>
      <c r="DD97" s="154"/>
      <c r="DE97" s="154"/>
      <c r="DF97" s="154"/>
      <c r="DG97" s="154"/>
      <c r="DH97" s="154"/>
      <c r="DI97" s="154"/>
      <c r="DJ97" s="154"/>
      <c r="DK97" s="154"/>
      <c r="DL97" s="154"/>
      <c r="DM97" s="154"/>
      <c r="DN97" s="154"/>
      <c r="DO97" s="154"/>
      <c r="DP97" s="154"/>
      <c r="DQ97" s="154"/>
      <c r="DR97" s="154"/>
      <c r="DS97" s="154"/>
      <c r="DT97" s="154"/>
      <c r="DU97" s="154"/>
      <c r="DV97" s="154"/>
      <c r="DW97" s="154"/>
      <c r="DX97" s="154"/>
      <c r="DY97" s="154"/>
      <c r="DZ97" s="154"/>
      <c r="EA97" s="154"/>
      <c r="EB97" s="154"/>
      <c r="EC97" s="154"/>
      <c r="ED97" s="154"/>
      <c r="EE97" s="154"/>
    </row>
    <row r="98" spans="2:135" x14ac:dyDescent="0.25">
      <c r="B98" s="153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154"/>
      <c r="N98" s="154"/>
      <c r="O98" s="154"/>
      <c r="P98" s="154"/>
      <c r="Q98" s="154"/>
      <c r="R98" s="154"/>
      <c r="S98" s="154"/>
      <c r="T98" s="154"/>
      <c r="U98" s="154"/>
      <c r="V98" s="154"/>
      <c r="W98" s="154"/>
      <c r="X98" s="154"/>
      <c r="Y98" s="154"/>
      <c r="Z98" s="154"/>
      <c r="AA98" s="154"/>
      <c r="AB98" s="154"/>
      <c r="AC98" s="154"/>
      <c r="AD98" s="154"/>
      <c r="AE98" s="154"/>
      <c r="AF98" s="154"/>
      <c r="AG98" s="154"/>
      <c r="AH98" s="154"/>
      <c r="AI98" s="154"/>
      <c r="AJ98" s="154"/>
      <c r="AK98" s="154"/>
      <c r="AL98" s="154"/>
      <c r="AM98" s="154"/>
      <c r="AN98" s="154"/>
      <c r="AO98" s="154"/>
      <c r="AP98" s="154"/>
      <c r="AQ98" s="154"/>
      <c r="AR98" s="154"/>
      <c r="AS98" s="154"/>
      <c r="AT98" s="154"/>
      <c r="AU98" s="154"/>
      <c r="AV98" s="154"/>
      <c r="AW98" s="154"/>
      <c r="AX98" s="154"/>
      <c r="AY98" s="154"/>
      <c r="AZ98" s="154"/>
      <c r="BA98" s="154"/>
      <c r="BB98" s="154"/>
      <c r="BC98" s="154"/>
      <c r="BD98" s="154"/>
      <c r="BE98" s="154"/>
      <c r="BF98" s="154"/>
      <c r="BG98" s="154"/>
      <c r="BH98" s="154"/>
      <c r="BI98" s="154"/>
      <c r="BJ98" s="154"/>
      <c r="BK98" s="154"/>
      <c r="BL98" s="154"/>
      <c r="BM98" s="154"/>
      <c r="BN98" s="154"/>
      <c r="BO98" s="154"/>
      <c r="BP98" s="154"/>
      <c r="BQ98" s="154"/>
      <c r="BR98" s="154"/>
      <c r="BS98" s="154"/>
      <c r="BT98" s="154"/>
      <c r="BU98" s="154"/>
      <c r="BV98" s="154"/>
      <c r="BW98" s="154"/>
      <c r="BX98" s="154"/>
      <c r="BY98" s="154"/>
      <c r="BZ98" s="154"/>
      <c r="CA98" s="154"/>
      <c r="CB98" s="154"/>
      <c r="CC98" s="154"/>
      <c r="CD98" s="154"/>
      <c r="CE98" s="154"/>
      <c r="CF98" s="154"/>
      <c r="CG98" s="154"/>
      <c r="CH98" s="154"/>
      <c r="CI98" s="154"/>
      <c r="CJ98" s="154"/>
      <c r="CK98" s="154"/>
      <c r="CL98" s="154"/>
      <c r="CM98" s="154"/>
      <c r="CN98" s="154"/>
      <c r="CO98" s="154"/>
      <c r="CP98" s="154"/>
      <c r="CQ98" s="154"/>
      <c r="CR98" s="154"/>
      <c r="CS98" s="154"/>
      <c r="CT98" s="154"/>
      <c r="CU98" s="154"/>
      <c r="CV98" s="154"/>
      <c r="CW98" s="154"/>
      <c r="CX98" s="154"/>
      <c r="CY98" s="154"/>
      <c r="CZ98" s="154"/>
      <c r="DA98" s="154"/>
      <c r="DB98" s="154"/>
      <c r="DC98" s="154"/>
      <c r="DD98" s="154"/>
      <c r="DE98" s="154"/>
      <c r="DF98" s="154"/>
      <c r="DG98" s="154"/>
      <c r="DH98" s="154"/>
      <c r="DI98" s="154"/>
      <c r="DJ98" s="154"/>
      <c r="DK98" s="154"/>
      <c r="DL98" s="154"/>
      <c r="DM98" s="154"/>
      <c r="DN98" s="154"/>
      <c r="DO98" s="154"/>
      <c r="DP98" s="154"/>
      <c r="DQ98" s="154"/>
      <c r="DR98" s="154"/>
      <c r="DS98" s="154"/>
      <c r="DT98" s="154"/>
      <c r="DU98" s="154"/>
      <c r="DV98" s="154"/>
      <c r="DW98" s="154"/>
      <c r="DX98" s="154"/>
      <c r="DY98" s="154"/>
      <c r="DZ98" s="154"/>
      <c r="EA98" s="154"/>
      <c r="EB98" s="154"/>
      <c r="EC98" s="154"/>
      <c r="ED98" s="154"/>
      <c r="EE98" s="154"/>
    </row>
    <row r="99" spans="2:135" x14ac:dyDescent="0.25">
      <c r="B99" s="153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154"/>
      <c r="N99" s="154"/>
      <c r="O99" s="154"/>
      <c r="P99" s="154"/>
      <c r="Q99" s="154"/>
      <c r="R99" s="154"/>
      <c r="S99" s="154"/>
      <c r="T99" s="154"/>
      <c r="U99" s="154"/>
      <c r="V99" s="154"/>
      <c r="W99" s="154"/>
      <c r="X99" s="154"/>
      <c r="Y99" s="154"/>
      <c r="Z99" s="154"/>
      <c r="AA99" s="154"/>
      <c r="AB99" s="154"/>
      <c r="AC99" s="154"/>
      <c r="AD99" s="154"/>
      <c r="AE99" s="154"/>
      <c r="AF99" s="154"/>
      <c r="AG99" s="154"/>
      <c r="AH99" s="154"/>
      <c r="AI99" s="154"/>
      <c r="AJ99" s="154"/>
      <c r="AK99" s="154"/>
      <c r="AL99" s="154"/>
      <c r="AM99" s="154"/>
      <c r="AN99" s="154"/>
      <c r="AO99" s="154"/>
      <c r="AP99" s="154"/>
      <c r="AQ99" s="154"/>
      <c r="AR99" s="154"/>
      <c r="AS99" s="154"/>
      <c r="AT99" s="154"/>
      <c r="AU99" s="154"/>
      <c r="AV99" s="154"/>
      <c r="AW99" s="154"/>
      <c r="AX99" s="154"/>
      <c r="AY99" s="154"/>
      <c r="AZ99" s="154"/>
      <c r="BA99" s="154"/>
      <c r="BB99" s="154"/>
      <c r="BC99" s="154"/>
      <c r="BD99" s="154"/>
      <c r="BE99" s="154"/>
      <c r="BF99" s="154"/>
      <c r="BG99" s="154"/>
      <c r="BH99" s="154"/>
      <c r="BI99" s="154"/>
      <c r="BJ99" s="154"/>
      <c r="BK99" s="154"/>
      <c r="BL99" s="154"/>
      <c r="BM99" s="154"/>
      <c r="BN99" s="154"/>
      <c r="BO99" s="154"/>
      <c r="BP99" s="154"/>
      <c r="BQ99" s="154"/>
      <c r="BR99" s="154"/>
      <c r="BS99" s="154"/>
      <c r="BT99" s="154"/>
      <c r="BU99" s="154"/>
      <c r="BV99" s="154"/>
      <c r="BW99" s="154"/>
      <c r="BX99" s="154"/>
      <c r="BY99" s="154"/>
      <c r="BZ99" s="154"/>
      <c r="CA99" s="154"/>
      <c r="CB99" s="154"/>
      <c r="CC99" s="154"/>
      <c r="CD99" s="154"/>
      <c r="CE99" s="154"/>
      <c r="CF99" s="154"/>
      <c r="CG99" s="154"/>
      <c r="CH99" s="154"/>
      <c r="CI99" s="154"/>
      <c r="CJ99" s="154"/>
      <c r="CK99" s="154"/>
      <c r="CL99" s="154"/>
      <c r="CM99" s="154"/>
      <c r="CN99" s="154"/>
      <c r="CO99" s="154"/>
      <c r="CP99" s="154"/>
      <c r="CQ99" s="154"/>
      <c r="CR99" s="154"/>
      <c r="CS99" s="154"/>
      <c r="CT99" s="154"/>
      <c r="CU99" s="154"/>
      <c r="CV99" s="154"/>
      <c r="CW99" s="154"/>
      <c r="CX99" s="154"/>
      <c r="CY99" s="154"/>
      <c r="CZ99" s="154"/>
      <c r="DA99" s="154"/>
      <c r="DB99" s="154"/>
      <c r="DC99" s="154"/>
      <c r="DD99" s="154"/>
      <c r="DE99" s="154"/>
      <c r="DF99" s="154"/>
      <c r="DG99" s="154"/>
      <c r="DH99" s="154"/>
      <c r="DI99" s="154"/>
      <c r="DJ99" s="154"/>
      <c r="DK99" s="154"/>
      <c r="DL99" s="154"/>
      <c r="DM99" s="154"/>
      <c r="DN99" s="154"/>
      <c r="DO99" s="154"/>
      <c r="DP99" s="154"/>
      <c r="DQ99" s="154"/>
      <c r="DR99" s="154"/>
      <c r="DS99" s="154"/>
      <c r="DT99" s="154"/>
      <c r="DU99" s="154"/>
      <c r="DV99" s="154"/>
      <c r="DW99" s="154"/>
      <c r="DX99" s="154"/>
      <c r="DY99" s="154"/>
      <c r="DZ99" s="154"/>
      <c r="EA99" s="154"/>
      <c r="EB99" s="154"/>
      <c r="EC99" s="154"/>
      <c r="ED99" s="154"/>
      <c r="EE99" s="154"/>
    </row>
    <row r="100" spans="2:135" x14ac:dyDescent="0.25">
      <c r="B100" s="153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154"/>
      <c r="N100" s="154"/>
      <c r="O100" s="154"/>
      <c r="P100" s="154"/>
      <c r="Q100" s="154"/>
      <c r="R100" s="154"/>
      <c r="S100" s="154"/>
      <c r="T100" s="154"/>
      <c r="U100" s="154"/>
      <c r="V100" s="154"/>
      <c r="W100" s="154"/>
      <c r="X100" s="154"/>
      <c r="Y100" s="154"/>
      <c r="Z100" s="154"/>
      <c r="AA100" s="154"/>
      <c r="AB100" s="154"/>
      <c r="AC100" s="154"/>
      <c r="AD100" s="154"/>
      <c r="AE100" s="154"/>
      <c r="AF100" s="154"/>
      <c r="AG100" s="154"/>
      <c r="AH100" s="154"/>
      <c r="AI100" s="154"/>
      <c r="AJ100" s="154"/>
      <c r="AK100" s="154"/>
      <c r="AL100" s="154"/>
      <c r="AM100" s="154"/>
      <c r="AN100" s="154"/>
      <c r="AO100" s="154"/>
      <c r="AP100" s="154"/>
      <c r="AQ100" s="154"/>
      <c r="AR100" s="154"/>
      <c r="AS100" s="154"/>
      <c r="AT100" s="154"/>
      <c r="AU100" s="154"/>
      <c r="AV100" s="154"/>
      <c r="AW100" s="154"/>
      <c r="AX100" s="154"/>
      <c r="AY100" s="154"/>
      <c r="AZ100" s="154"/>
      <c r="BA100" s="154"/>
      <c r="BB100" s="154"/>
      <c r="BC100" s="154"/>
      <c r="BD100" s="154"/>
      <c r="BE100" s="154"/>
      <c r="BF100" s="154"/>
      <c r="BG100" s="154"/>
      <c r="BH100" s="154"/>
      <c r="BI100" s="154"/>
      <c r="BJ100" s="154"/>
      <c r="BK100" s="154"/>
      <c r="BL100" s="154"/>
      <c r="BM100" s="154"/>
      <c r="BN100" s="154"/>
      <c r="BO100" s="154"/>
      <c r="BP100" s="154"/>
      <c r="BQ100" s="154"/>
      <c r="BR100" s="154"/>
      <c r="BS100" s="154"/>
      <c r="BT100" s="154"/>
      <c r="BU100" s="154"/>
      <c r="BV100" s="154"/>
      <c r="BW100" s="154"/>
      <c r="BX100" s="154"/>
      <c r="BY100" s="154"/>
      <c r="BZ100" s="154"/>
      <c r="CA100" s="154"/>
      <c r="CB100" s="154"/>
      <c r="CC100" s="154"/>
      <c r="CD100" s="154"/>
      <c r="CE100" s="154"/>
      <c r="CF100" s="154"/>
      <c r="CG100" s="154"/>
      <c r="CH100" s="154"/>
      <c r="CI100" s="154"/>
      <c r="CJ100" s="154"/>
      <c r="CK100" s="154"/>
      <c r="CL100" s="154"/>
      <c r="CM100" s="154"/>
      <c r="CN100" s="154"/>
      <c r="CO100" s="154"/>
      <c r="CP100" s="154"/>
      <c r="CQ100" s="154"/>
      <c r="CR100" s="154"/>
      <c r="CS100" s="154"/>
      <c r="CT100" s="154"/>
      <c r="CU100" s="154"/>
      <c r="CV100" s="154"/>
      <c r="CW100" s="154"/>
      <c r="CX100" s="154"/>
      <c r="CY100" s="154"/>
      <c r="CZ100" s="154"/>
      <c r="DA100" s="154"/>
      <c r="DB100" s="154"/>
      <c r="DC100" s="154"/>
      <c r="DD100" s="154"/>
      <c r="DE100" s="154"/>
      <c r="DF100" s="154"/>
      <c r="DG100" s="154"/>
      <c r="DH100" s="154"/>
      <c r="DI100" s="154"/>
      <c r="DJ100" s="154"/>
      <c r="DK100" s="154"/>
      <c r="DL100" s="154"/>
      <c r="DM100" s="154"/>
      <c r="DN100" s="154"/>
      <c r="DO100" s="154"/>
      <c r="DP100" s="154"/>
      <c r="DQ100" s="154"/>
      <c r="DR100" s="154"/>
      <c r="DS100" s="154"/>
      <c r="DT100" s="154"/>
      <c r="DU100" s="154"/>
      <c r="DV100" s="154"/>
      <c r="DW100" s="154"/>
      <c r="DX100" s="154"/>
      <c r="DY100" s="154"/>
      <c r="DZ100" s="154"/>
      <c r="EA100" s="154"/>
      <c r="EB100" s="154"/>
      <c r="EC100" s="154"/>
      <c r="ED100" s="154"/>
      <c r="EE100" s="154"/>
    </row>
    <row r="101" spans="2:135" x14ac:dyDescent="0.25">
      <c r="B101" s="153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154"/>
      <c r="N101" s="154"/>
      <c r="O101" s="154"/>
      <c r="P101" s="154"/>
      <c r="Q101" s="154"/>
      <c r="R101" s="154"/>
      <c r="S101" s="154"/>
      <c r="T101" s="154"/>
      <c r="U101" s="154"/>
      <c r="V101" s="154"/>
      <c r="W101" s="154"/>
      <c r="X101" s="154"/>
      <c r="Y101" s="154"/>
      <c r="Z101" s="154"/>
      <c r="AA101" s="154"/>
      <c r="AB101" s="154"/>
      <c r="AC101" s="154"/>
      <c r="AD101" s="154"/>
      <c r="AE101" s="154"/>
      <c r="AF101" s="154"/>
      <c r="AG101" s="154"/>
      <c r="AH101" s="154"/>
      <c r="AI101" s="154"/>
      <c r="AJ101" s="154"/>
      <c r="AK101" s="154"/>
      <c r="AL101" s="154"/>
      <c r="AM101" s="154"/>
      <c r="AN101" s="154"/>
      <c r="AO101" s="154"/>
      <c r="AP101" s="154"/>
      <c r="AQ101" s="154"/>
      <c r="AR101" s="154"/>
      <c r="AS101" s="154"/>
      <c r="AT101" s="154"/>
      <c r="AU101" s="154"/>
      <c r="AV101" s="154"/>
      <c r="AW101" s="154"/>
      <c r="AX101" s="154"/>
      <c r="AY101" s="154"/>
      <c r="AZ101" s="154"/>
      <c r="BA101" s="154"/>
      <c r="BB101" s="154"/>
      <c r="BC101" s="154"/>
      <c r="BD101" s="154"/>
      <c r="BE101" s="154"/>
      <c r="BF101" s="154"/>
      <c r="BG101" s="154"/>
      <c r="BH101" s="154"/>
      <c r="BI101" s="154"/>
      <c r="BJ101" s="154"/>
      <c r="BK101" s="154"/>
      <c r="BL101" s="154"/>
      <c r="BM101" s="154"/>
      <c r="BN101" s="154"/>
      <c r="BO101" s="154"/>
      <c r="BP101" s="154"/>
      <c r="BQ101" s="154"/>
      <c r="BR101" s="154"/>
      <c r="BS101" s="154"/>
      <c r="BT101" s="154"/>
      <c r="BU101" s="154"/>
      <c r="BV101" s="154"/>
      <c r="BW101" s="154"/>
      <c r="BX101" s="154"/>
      <c r="BY101" s="154"/>
      <c r="BZ101" s="154"/>
      <c r="CA101" s="154"/>
      <c r="CB101" s="154"/>
      <c r="CC101" s="154"/>
      <c r="CD101" s="154"/>
      <c r="CE101" s="154"/>
      <c r="CF101" s="154"/>
      <c r="CG101" s="154"/>
      <c r="CH101" s="154"/>
      <c r="CI101" s="154"/>
      <c r="CJ101" s="154"/>
      <c r="CK101" s="154"/>
      <c r="CL101" s="154"/>
      <c r="CM101" s="154"/>
      <c r="CN101" s="154"/>
      <c r="CO101" s="154"/>
      <c r="CP101" s="154"/>
      <c r="CQ101" s="154"/>
      <c r="CR101" s="154"/>
      <c r="CS101" s="154"/>
      <c r="CT101" s="154"/>
      <c r="CU101" s="154"/>
      <c r="CV101" s="154"/>
      <c r="CW101" s="154"/>
      <c r="CX101" s="154"/>
      <c r="CY101" s="154"/>
      <c r="CZ101" s="154"/>
      <c r="DA101" s="154"/>
      <c r="DB101" s="154"/>
      <c r="DC101" s="154"/>
      <c r="DD101" s="154"/>
      <c r="DE101" s="154"/>
      <c r="DF101" s="154"/>
      <c r="DG101" s="154"/>
      <c r="DH101" s="154"/>
      <c r="DI101" s="154"/>
      <c r="DJ101" s="154"/>
      <c r="DK101" s="154"/>
      <c r="DL101" s="154"/>
      <c r="DM101" s="154"/>
      <c r="DN101" s="154"/>
      <c r="DO101" s="154"/>
      <c r="DP101" s="154"/>
      <c r="DQ101" s="154"/>
      <c r="DR101" s="154"/>
      <c r="DS101" s="154"/>
      <c r="DT101" s="154"/>
      <c r="DU101" s="154"/>
      <c r="DV101" s="154"/>
      <c r="DW101" s="154"/>
      <c r="DX101" s="154"/>
      <c r="DY101" s="154"/>
      <c r="DZ101" s="154"/>
      <c r="EA101" s="154"/>
      <c r="EB101" s="154"/>
      <c r="EC101" s="154"/>
      <c r="ED101" s="154"/>
      <c r="EE101" s="154"/>
    </row>
    <row r="102" spans="2:135" x14ac:dyDescent="0.25">
      <c r="B102" s="153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154"/>
      <c r="N102" s="154"/>
      <c r="O102" s="154"/>
      <c r="P102" s="154"/>
      <c r="Q102" s="154"/>
      <c r="R102" s="154"/>
      <c r="S102" s="154"/>
      <c r="T102" s="154"/>
      <c r="U102" s="154"/>
      <c r="V102" s="154"/>
      <c r="W102" s="154"/>
      <c r="X102" s="154"/>
      <c r="Y102" s="154"/>
      <c r="Z102" s="154"/>
      <c r="AA102" s="154"/>
      <c r="AB102" s="154"/>
      <c r="AC102" s="154"/>
      <c r="AD102" s="154"/>
      <c r="AE102" s="154"/>
      <c r="AF102" s="154"/>
      <c r="AG102" s="154"/>
      <c r="AH102" s="154"/>
      <c r="AI102" s="154"/>
      <c r="AJ102" s="154"/>
      <c r="AK102" s="154"/>
      <c r="AL102" s="154"/>
      <c r="AM102" s="154"/>
      <c r="AN102" s="154"/>
      <c r="AO102" s="154"/>
      <c r="AP102" s="154"/>
      <c r="AQ102" s="154"/>
      <c r="AR102" s="154"/>
      <c r="AS102" s="154"/>
      <c r="AT102" s="154"/>
      <c r="AU102" s="154"/>
      <c r="AV102" s="154"/>
      <c r="AW102" s="154"/>
      <c r="AX102" s="154"/>
      <c r="AY102" s="154"/>
      <c r="AZ102" s="154"/>
      <c r="BA102" s="154"/>
      <c r="BB102" s="154"/>
      <c r="BC102" s="154"/>
      <c r="BD102" s="154"/>
      <c r="BE102" s="154"/>
      <c r="BF102" s="154"/>
      <c r="BG102" s="154"/>
      <c r="BH102" s="154"/>
      <c r="BI102" s="154"/>
      <c r="BJ102" s="154"/>
      <c r="BK102" s="154"/>
      <c r="BL102" s="154"/>
      <c r="BM102" s="154"/>
      <c r="BN102" s="154"/>
      <c r="BO102" s="154"/>
      <c r="BP102" s="154"/>
      <c r="BQ102" s="154"/>
      <c r="BR102" s="154"/>
      <c r="BS102" s="154"/>
      <c r="BT102" s="154"/>
      <c r="BU102" s="154"/>
      <c r="BV102" s="154"/>
      <c r="BW102" s="154"/>
      <c r="BX102" s="154"/>
      <c r="BY102" s="154"/>
      <c r="BZ102" s="154"/>
      <c r="CA102" s="154"/>
      <c r="CB102" s="154"/>
      <c r="CC102" s="154"/>
      <c r="CD102" s="154"/>
      <c r="CE102" s="154"/>
      <c r="CF102" s="154"/>
      <c r="CG102" s="154"/>
      <c r="CH102" s="154"/>
      <c r="CI102" s="154"/>
      <c r="CJ102" s="154"/>
      <c r="CK102" s="154"/>
      <c r="CL102" s="154"/>
      <c r="CM102" s="154"/>
      <c r="CN102" s="154"/>
      <c r="CO102" s="154"/>
      <c r="CP102" s="154"/>
      <c r="CQ102" s="154"/>
      <c r="CR102" s="154"/>
      <c r="CS102" s="154"/>
      <c r="CT102" s="154"/>
      <c r="CU102" s="154"/>
      <c r="CV102" s="154"/>
      <c r="CW102" s="154"/>
      <c r="CX102" s="154"/>
      <c r="CY102" s="154"/>
      <c r="CZ102" s="154"/>
      <c r="DA102" s="154"/>
      <c r="DB102" s="154"/>
      <c r="DC102" s="154"/>
      <c r="DD102" s="154"/>
      <c r="DE102" s="154"/>
      <c r="DF102" s="154"/>
      <c r="DG102" s="154"/>
      <c r="DH102" s="154"/>
      <c r="DI102" s="154"/>
      <c r="DJ102" s="154"/>
      <c r="DK102" s="154"/>
      <c r="DL102" s="154"/>
      <c r="DM102" s="154"/>
      <c r="DN102" s="154"/>
      <c r="DO102" s="154"/>
      <c r="DP102" s="154"/>
      <c r="DQ102" s="154"/>
      <c r="DR102" s="154"/>
      <c r="DS102" s="154"/>
      <c r="DT102" s="154"/>
      <c r="DU102" s="154"/>
      <c r="DV102" s="154"/>
      <c r="DW102" s="154"/>
      <c r="DX102" s="154"/>
      <c r="DY102" s="154"/>
      <c r="DZ102" s="154"/>
      <c r="EA102" s="154"/>
      <c r="EB102" s="154"/>
      <c r="EC102" s="154"/>
      <c r="ED102" s="154"/>
      <c r="EE102" s="154"/>
    </row>
    <row r="103" spans="2:135" x14ac:dyDescent="0.25">
      <c r="B103" s="153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154"/>
      <c r="N103" s="154"/>
      <c r="O103" s="154"/>
      <c r="P103" s="154"/>
      <c r="Q103" s="154"/>
      <c r="R103" s="154"/>
      <c r="S103" s="154"/>
      <c r="T103" s="154"/>
      <c r="U103" s="154"/>
      <c r="V103" s="154"/>
      <c r="W103" s="154"/>
      <c r="X103" s="154"/>
      <c r="Y103" s="154"/>
      <c r="Z103" s="154"/>
      <c r="AA103" s="154"/>
      <c r="AB103" s="154"/>
      <c r="AC103" s="154"/>
      <c r="AD103" s="154"/>
      <c r="AE103" s="154"/>
      <c r="AF103" s="154"/>
      <c r="AG103" s="154"/>
      <c r="AH103" s="154"/>
      <c r="AI103" s="154"/>
      <c r="AJ103" s="154"/>
      <c r="AK103" s="154"/>
      <c r="AL103" s="154"/>
      <c r="AM103" s="154"/>
      <c r="AN103" s="154"/>
      <c r="AO103" s="154"/>
      <c r="AP103" s="154"/>
      <c r="AQ103" s="154"/>
      <c r="AR103" s="154"/>
      <c r="AS103" s="154"/>
      <c r="AT103" s="154"/>
      <c r="AU103" s="154"/>
      <c r="AV103" s="154"/>
      <c r="AW103" s="154"/>
      <c r="AX103" s="154"/>
      <c r="AY103" s="154"/>
      <c r="AZ103" s="154"/>
      <c r="BA103" s="154"/>
      <c r="BB103" s="154"/>
      <c r="BC103" s="154"/>
      <c r="BD103" s="154"/>
      <c r="BE103" s="154"/>
      <c r="BF103" s="154"/>
      <c r="BG103" s="154"/>
      <c r="BH103" s="154"/>
      <c r="BI103" s="154"/>
      <c r="BJ103" s="154"/>
      <c r="BK103" s="154"/>
      <c r="BL103" s="154"/>
      <c r="BM103" s="154"/>
      <c r="BN103" s="154"/>
      <c r="BO103" s="154"/>
      <c r="BP103" s="154"/>
      <c r="BQ103" s="154"/>
      <c r="BR103" s="154"/>
      <c r="BS103" s="154"/>
      <c r="BT103" s="154"/>
      <c r="BU103" s="154"/>
      <c r="BV103" s="154"/>
      <c r="BW103" s="154"/>
      <c r="BX103" s="154"/>
      <c r="BY103" s="154"/>
      <c r="BZ103" s="154"/>
      <c r="CA103" s="154"/>
      <c r="CB103" s="154"/>
      <c r="CC103" s="154"/>
      <c r="CD103" s="154"/>
      <c r="CE103" s="154"/>
      <c r="CF103" s="154"/>
      <c r="CG103" s="154"/>
      <c r="CH103" s="154"/>
      <c r="CI103" s="154"/>
      <c r="CJ103" s="154"/>
      <c r="CK103" s="154"/>
      <c r="CL103" s="154"/>
      <c r="CM103" s="154"/>
      <c r="CN103" s="154"/>
      <c r="CO103" s="154"/>
      <c r="CP103" s="154"/>
      <c r="CQ103" s="154"/>
      <c r="CR103" s="154"/>
      <c r="CS103" s="154"/>
      <c r="CT103" s="154"/>
      <c r="CU103" s="154"/>
      <c r="CV103" s="154"/>
      <c r="CW103" s="154"/>
      <c r="CX103" s="154"/>
      <c r="CY103" s="154"/>
      <c r="CZ103" s="154"/>
      <c r="DA103" s="154"/>
      <c r="DB103" s="154"/>
      <c r="DC103" s="154"/>
      <c r="DD103" s="154"/>
      <c r="DE103" s="154"/>
      <c r="DF103" s="154"/>
      <c r="DG103" s="154"/>
      <c r="DH103" s="154"/>
      <c r="DI103" s="154"/>
      <c r="DJ103" s="154"/>
      <c r="DK103" s="154"/>
      <c r="DL103" s="154"/>
      <c r="DM103" s="154"/>
      <c r="DN103" s="154"/>
      <c r="DO103" s="154"/>
      <c r="DP103" s="154"/>
      <c r="DQ103" s="154"/>
      <c r="DR103" s="154"/>
      <c r="DS103" s="154"/>
      <c r="DT103" s="154"/>
      <c r="DU103" s="154"/>
      <c r="DV103" s="154"/>
      <c r="DW103" s="154"/>
      <c r="DX103" s="154"/>
      <c r="DY103" s="154"/>
      <c r="DZ103" s="154"/>
      <c r="EA103" s="154"/>
      <c r="EB103" s="154"/>
      <c r="EC103" s="154"/>
      <c r="ED103" s="154"/>
      <c r="EE103" s="154"/>
    </row>
    <row r="104" spans="2:135" x14ac:dyDescent="0.25">
      <c r="B104" s="153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154"/>
      <c r="N104" s="154"/>
      <c r="O104" s="154"/>
      <c r="P104" s="154"/>
      <c r="Q104" s="154"/>
      <c r="R104" s="154"/>
      <c r="S104" s="154"/>
      <c r="T104" s="154"/>
      <c r="U104" s="154"/>
      <c r="V104" s="154"/>
      <c r="W104" s="154"/>
      <c r="X104" s="154"/>
      <c r="Y104" s="154"/>
      <c r="Z104" s="154"/>
      <c r="AA104" s="154"/>
      <c r="AB104" s="154"/>
      <c r="AC104" s="154"/>
      <c r="AD104" s="154"/>
      <c r="AE104" s="154"/>
      <c r="AF104" s="154"/>
      <c r="AG104" s="154"/>
      <c r="AH104" s="154"/>
      <c r="AI104" s="154"/>
      <c r="AJ104" s="154"/>
      <c r="AK104" s="154"/>
      <c r="AL104" s="154"/>
      <c r="AM104" s="154"/>
      <c r="AN104" s="154"/>
      <c r="AO104" s="154"/>
      <c r="AP104" s="154"/>
      <c r="AQ104" s="154"/>
      <c r="AR104" s="154"/>
      <c r="AS104" s="154"/>
      <c r="AT104" s="154"/>
      <c r="AU104" s="154"/>
      <c r="AV104" s="154"/>
      <c r="AW104" s="154"/>
      <c r="AX104" s="154"/>
      <c r="AY104" s="154"/>
      <c r="AZ104" s="154"/>
      <c r="BA104" s="154"/>
      <c r="BB104" s="154"/>
      <c r="BC104" s="154"/>
      <c r="BD104" s="154"/>
      <c r="BE104" s="154"/>
      <c r="BF104" s="154"/>
      <c r="BG104" s="154"/>
      <c r="BH104" s="154"/>
      <c r="BI104" s="154"/>
      <c r="BJ104" s="154"/>
      <c r="BK104" s="154"/>
      <c r="BL104" s="154"/>
      <c r="BM104" s="154"/>
      <c r="BN104" s="154"/>
      <c r="BO104" s="154"/>
      <c r="BP104" s="154"/>
      <c r="BQ104" s="154"/>
      <c r="BR104" s="154"/>
      <c r="BS104" s="154"/>
      <c r="BT104" s="154"/>
      <c r="BU104" s="154"/>
      <c r="BV104" s="154"/>
      <c r="BW104" s="154"/>
      <c r="BX104" s="154"/>
      <c r="BY104" s="154"/>
      <c r="BZ104" s="154"/>
      <c r="CA104" s="154"/>
      <c r="CB104" s="154"/>
      <c r="CC104" s="154"/>
      <c r="CD104" s="154"/>
      <c r="CE104" s="154"/>
      <c r="CF104" s="154"/>
      <c r="CG104" s="154"/>
      <c r="CH104" s="154"/>
      <c r="CI104" s="154"/>
      <c r="CJ104" s="154"/>
      <c r="CK104" s="154"/>
      <c r="CL104" s="154"/>
      <c r="CM104" s="154"/>
      <c r="CN104" s="154"/>
      <c r="CO104" s="154"/>
      <c r="CP104" s="154"/>
      <c r="CQ104" s="154"/>
      <c r="CR104" s="154"/>
      <c r="CS104" s="154"/>
      <c r="CT104" s="154"/>
      <c r="CU104" s="154"/>
      <c r="CV104" s="154"/>
      <c r="CW104" s="154"/>
      <c r="CX104" s="154"/>
      <c r="CY104" s="154"/>
      <c r="CZ104" s="154"/>
      <c r="DA104" s="154"/>
      <c r="DB104" s="154"/>
      <c r="DC104" s="154"/>
      <c r="DD104" s="154"/>
      <c r="DE104" s="154"/>
      <c r="DF104" s="154"/>
      <c r="DG104" s="154"/>
      <c r="DH104" s="154"/>
      <c r="DI104" s="154"/>
      <c r="DJ104" s="154"/>
      <c r="DK104" s="154"/>
      <c r="DL104" s="154"/>
      <c r="DM104" s="154"/>
      <c r="DN104" s="154"/>
      <c r="DO104" s="154"/>
      <c r="DP104" s="154"/>
      <c r="DQ104" s="154"/>
      <c r="DR104" s="154"/>
      <c r="DS104" s="154"/>
      <c r="DT104" s="154"/>
      <c r="DU104" s="154"/>
      <c r="DV104" s="154"/>
      <c r="DW104" s="154"/>
      <c r="DX104" s="154"/>
      <c r="DY104" s="154"/>
      <c r="DZ104" s="154"/>
      <c r="EA104" s="154"/>
      <c r="EB104" s="154"/>
      <c r="EC104" s="154"/>
      <c r="ED104" s="154"/>
      <c r="EE104" s="154"/>
    </row>
    <row r="105" spans="2:135" x14ac:dyDescent="0.25">
      <c r="B105" s="153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154"/>
      <c r="N105" s="154"/>
      <c r="O105" s="154"/>
      <c r="P105" s="154"/>
      <c r="Q105" s="154"/>
      <c r="R105" s="154"/>
      <c r="S105" s="154"/>
      <c r="T105" s="154"/>
      <c r="U105" s="154"/>
      <c r="V105" s="154"/>
      <c r="W105" s="154"/>
      <c r="X105" s="154"/>
      <c r="Y105" s="154"/>
      <c r="Z105" s="154"/>
      <c r="AA105" s="154"/>
      <c r="AB105" s="154"/>
      <c r="AC105" s="154"/>
      <c r="AD105" s="154"/>
      <c r="AE105" s="154"/>
      <c r="AF105" s="154"/>
      <c r="AG105" s="154"/>
      <c r="AH105" s="154"/>
      <c r="AI105" s="154"/>
      <c r="AJ105" s="154"/>
      <c r="AK105" s="154"/>
      <c r="AL105" s="154"/>
      <c r="AM105" s="154"/>
      <c r="AN105" s="154"/>
      <c r="AO105" s="154"/>
      <c r="AP105" s="154"/>
      <c r="AQ105" s="154"/>
      <c r="AR105" s="154"/>
      <c r="AS105" s="154"/>
      <c r="AT105" s="154"/>
      <c r="AU105" s="154"/>
      <c r="AV105" s="154"/>
      <c r="AW105" s="154"/>
      <c r="AX105" s="154"/>
      <c r="AY105" s="154"/>
      <c r="AZ105" s="154"/>
      <c r="BA105" s="154"/>
      <c r="BB105" s="154"/>
      <c r="BC105" s="154"/>
      <c r="BD105" s="154"/>
      <c r="BE105" s="154"/>
      <c r="BF105" s="154"/>
      <c r="BG105" s="154"/>
      <c r="BH105" s="154"/>
      <c r="BI105" s="154"/>
      <c r="BJ105" s="154"/>
      <c r="BK105" s="154"/>
      <c r="BL105" s="154"/>
      <c r="BM105" s="154"/>
      <c r="BN105" s="154"/>
      <c r="BO105" s="154"/>
      <c r="BP105" s="154"/>
      <c r="BQ105" s="154"/>
      <c r="BR105" s="154"/>
      <c r="BS105" s="154"/>
      <c r="BT105" s="154"/>
      <c r="BU105" s="154"/>
      <c r="BV105" s="154"/>
      <c r="BW105" s="154"/>
      <c r="BX105" s="154"/>
      <c r="BY105" s="154"/>
      <c r="BZ105" s="154"/>
      <c r="CA105" s="154"/>
      <c r="CB105" s="154"/>
      <c r="CC105" s="154"/>
      <c r="CD105" s="154"/>
      <c r="CE105" s="154"/>
      <c r="CF105" s="154"/>
      <c r="CG105" s="154"/>
      <c r="CH105" s="154"/>
      <c r="CI105" s="154"/>
      <c r="CJ105" s="154"/>
      <c r="CK105" s="154"/>
      <c r="CL105" s="154"/>
      <c r="CM105" s="154"/>
      <c r="CN105" s="154"/>
      <c r="CO105" s="154"/>
      <c r="CP105" s="154"/>
      <c r="CQ105" s="154"/>
      <c r="CR105" s="154"/>
      <c r="CS105" s="154"/>
      <c r="CT105" s="154"/>
      <c r="CU105" s="154"/>
      <c r="CV105" s="154"/>
      <c r="CW105" s="154"/>
      <c r="CX105" s="154"/>
      <c r="CY105" s="154"/>
      <c r="CZ105" s="154"/>
      <c r="DA105" s="154"/>
      <c r="DB105" s="154"/>
      <c r="DC105" s="154"/>
      <c r="DD105" s="154"/>
      <c r="DE105" s="154"/>
      <c r="DF105" s="154"/>
      <c r="DG105" s="154"/>
      <c r="DH105" s="154"/>
      <c r="DI105" s="154"/>
      <c r="DJ105" s="154"/>
      <c r="DK105" s="154"/>
      <c r="DL105" s="154"/>
      <c r="DM105" s="154"/>
      <c r="DN105" s="154"/>
      <c r="DO105" s="154"/>
      <c r="DP105" s="154"/>
      <c r="DQ105" s="154"/>
      <c r="DR105" s="154"/>
      <c r="DS105" s="154"/>
      <c r="DT105" s="154"/>
      <c r="DU105" s="154"/>
      <c r="DV105" s="154"/>
      <c r="DW105" s="154"/>
      <c r="DX105" s="154"/>
      <c r="DY105" s="154"/>
      <c r="DZ105" s="154"/>
      <c r="EA105" s="154"/>
      <c r="EB105" s="154"/>
      <c r="EC105" s="154"/>
      <c r="ED105" s="154"/>
      <c r="EE105" s="154"/>
    </row>
    <row r="106" spans="2:135" x14ac:dyDescent="0.25">
      <c r="B106" s="153"/>
      <c r="C106" s="154"/>
      <c r="D106" s="154"/>
      <c r="E106" s="154"/>
      <c r="F106" s="154"/>
      <c r="G106" s="154"/>
      <c r="H106" s="154"/>
      <c r="I106" s="154"/>
      <c r="J106" s="154"/>
      <c r="K106" s="154"/>
      <c r="L106" s="154"/>
      <c r="M106" s="154"/>
      <c r="N106" s="154"/>
      <c r="O106" s="154"/>
      <c r="P106" s="154"/>
      <c r="Q106" s="154"/>
      <c r="R106" s="154"/>
      <c r="S106" s="154"/>
      <c r="T106" s="154"/>
      <c r="U106" s="154"/>
      <c r="V106" s="154"/>
      <c r="W106" s="154"/>
      <c r="X106" s="154"/>
      <c r="Y106" s="154"/>
      <c r="Z106" s="154"/>
      <c r="AA106" s="154"/>
      <c r="AB106" s="154"/>
      <c r="AC106" s="154"/>
      <c r="AD106" s="154"/>
      <c r="AE106" s="154"/>
      <c r="AF106" s="154"/>
      <c r="AG106" s="154"/>
      <c r="AH106" s="154"/>
      <c r="AI106" s="154"/>
      <c r="AJ106" s="154"/>
      <c r="AK106" s="154"/>
      <c r="AL106" s="154"/>
      <c r="AM106" s="154"/>
      <c r="AN106" s="154"/>
      <c r="AO106" s="154"/>
      <c r="AP106" s="154"/>
      <c r="AQ106" s="154"/>
      <c r="AR106" s="154"/>
      <c r="AS106" s="154"/>
      <c r="AT106" s="154"/>
      <c r="AU106" s="154"/>
      <c r="AV106" s="154"/>
      <c r="AW106" s="154"/>
      <c r="AX106" s="154"/>
      <c r="AY106" s="154"/>
      <c r="AZ106" s="154"/>
      <c r="BA106" s="154"/>
      <c r="BB106" s="154"/>
      <c r="BC106" s="154"/>
      <c r="BD106" s="154"/>
      <c r="BE106" s="154"/>
      <c r="BF106" s="154"/>
      <c r="BG106" s="154"/>
      <c r="BH106" s="154"/>
      <c r="BI106" s="154"/>
      <c r="BJ106" s="154"/>
      <c r="BK106" s="154"/>
      <c r="BL106" s="154"/>
      <c r="BM106" s="154"/>
      <c r="BN106" s="154"/>
      <c r="BO106" s="154"/>
      <c r="BP106" s="154"/>
      <c r="BQ106" s="154"/>
      <c r="BR106" s="154"/>
      <c r="BS106" s="154"/>
      <c r="BT106" s="154"/>
      <c r="BU106" s="154"/>
      <c r="BV106" s="154"/>
      <c r="BW106" s="154"/>
      <c r="BX106" s="154"/>
      <c r="BY106" s="154"/>
      <c r="BZ106" s="154"/>
      <c r="CA106" s="154"/>
      <c r="CB106" s="154"/>
      <c r="CC106" s="154"/>
      <c r="CD106" s="154"/>
      <c r="CE106" s="154"/>
      <c r="CF106" s="154"/>
      <c r="CG106" s="154"/>
      <c r="CH106" s="154"/>
      <c r="CI106" s="154"/>
      <c r="CJ106" s="154"/>
      <c r="CK106" s="154"/>
      <c r="CL106" s="154"/>
      <c r="CM106" s="154"/>
      <c r="CN106" s="154"/>
      <c r="CO106" s="154"/>
      <c r="CP106" s="154"/>
      <c r="CQ106" s="154"/>
      <c r="CR106" s="154"/>
      <c r="CS106" s="154"/>
      <c r="CT106" s="154"/>
      <c r="CU106" s="154"/>
      <c r="CV106" s="154"/>
      <c r="CW106" s="154"/>
      <c r="CX106" s="154"/>
      <c r="CY106" s="154"/>
      <c r="CZ106" s="154"/>
      <c r="DA106" s="154"/>
      <c r="DB106" s="154"/>
      <c r="DC106" s="154"/>
      <c r="DD106" s="154"/>
      <c r="DE106" s="154"/>
      <c r="DF106" s="154"/>
      <c r="DG106" s="154"/>
      <c r="DH106" s="154"/>
      <c r="DI106" s="154"/>
      <c r="DJ106" s="154"/>
      <c r="DK106" s="154"/>
      <c r="DL106" s="154"/>
      <c r="DM106" s="154"/>
      <c r="DN106" s="154"/>
      <c r="DO106" s="154"/>
      <c r="DP106" s="154"/>
      <c r="DQ106" s="154"/>
      <c r="DR106" s="154"/>
      <c r="DS106" s="154"/>
      <c r="DT106" s="154"/>
      <c r="DU106" s="154"/>
      <c r="DV106" s="154"/>
      <c r="DW106" s="154"/>
      <c r="DX106" s="154"/>
      <c r="DY106" s="154"/>
      <c r="DZ106" s="154"/>
      <c r="EA106" s="154"/>
      <c r="EB106" s="154"/>
      <c r="EC106" s="154"/>
      <c r="ED106" s="154"/>
      <c r="EE106" s="154"/>
    </row>
    <row r="107" spans="2:135" x14ac:dyDescent="0.25">
      <c r="B107" s="153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154"/>
      <c r="N107" s="154"/>
      <c r="O107" s="154"/>
      <c r="P107" s="154"/>
      <c r="Q107" s="154"/>
      <c r="R107" s="154"/>
      <c r="S107" s="154"/>
      <c r="T107" s="154"/>
      <c r="U107" s="154"/>
      <c r="V107" s="154"/>
      <c r="W107" s="154"/>
      <c r="X107" s="154"/>
      <c r="Y107" s="154"/>
      <c r="Z107" s="154"/>
      <c r="AA107" s="154"/>
      <c r="AB107" s="154"/>
      <c r="AC107" s="154"/>
      <c r="AD107" s="154"/>
      <c r="AE107" s="154"/>
      <c r="AF107" s="154"/>
      <c r="AG107" s="154"/>
      <c r="AH107" s="154"/>
      <c r="AI107" s="154"/>
      <c r="AJ107" s="154"/>
      <c r="AK107" s="154"/>
      <c r="AL107" s="154"/>
      <c r="AM107" s="154"/>
      <c r="AN107" s="154"/>
      <c r="AO107" s="154"/>
      <c r="AP107" s="154"/>
      <c r="AQ107" s="154"/>
      <c r="AR107" s="154"/>
      <c r="AS107" s="154"/>
      <c r="AT107" s="154"/>
      <c r="AU107" s="154"/>
      <c r="AV107" s="154"/>
      <c r="AW107" s="154"/>
      <c r="AX107" s="154"/>
      <c r="AY107" s="154"/>
      <c r="AZ107" s="154"/>
      <c r="BA107" s="154"/>
      <c r="BB107" s="154"/>
      <c r="BC107" s="154"/>
      <c r="BD107" s="154"/>
      <c r="BE107" s="154"/>
      <c r="BF107" s="154"/>
      <c r="BG107" s="154"/>
      <c r="BH107" s="154"/>
      <c r="BI107" s="154"/>
      <c r="BJ107" s="154"/>
      <c r="BK107" s="154"/>
      <c r="BL107" s="154"/>
      <c r="BM107" s="154"/>
      <c r="BN107" s="154"/>
      <c r="BO107" s="154"/>
      <c r="BP107" s="154"/>
      <c r="BQ107" s="154"/>
      <c r="BR107" s="154"/>
      <c r="BS107" s="154"/>
      <c r="BT107" s="154"/>
      <c r="BU107" s="154"/>
      <c r="BV107" s="154"/>
      <c r="BW107" s="154"/>
      <c r="BX107" s="154"/>
      <c r="BY107" s="154"/>
      <c r="BZ107" s="154"/>
      <c r="CA107" s="154"/>
      <c r="CB107" s="154"/>
      <c r="CC107" s="154"/>
      <c r="CD107" s="154"/>
      <c r="CE107" s="154"/>
      <c r="CF107" s="154"/>
      <c r="CG107" s="154"/>
      <c r="CH107" s="154"/>
      <c r="CI107" s="154"/>
      <c r="CJ107" s="154"/>
      <c r="CK107" s="154"/>
      <c r="CL107" s="154"/>
      <c r="CM107" s="154"/>
      <c r="CN107" s="154"/>
      <c r="CO107" s="154"/>
      <c r="CP107" s="154"/>
      <c r="CQ107" s="154"/>
      <c r="CR107" s="154"/>
      <c r="CS107" s="154"/>
      <c r="CT107" s="154"/>
      <c r="CU107" s="154"/>
      <c r="CV107" s="154"/>
      <c r="CW107" s="154"/>
      <c r="CX107" s="154"/>
      <c r="CY107" s="154"/>
      <c r="CZ107" s="154"/>
      <c r="DA107" s="154"/>
      <c r="DB107" s="154"/>
      <c r="DC107" s="154"/>
      <c r="DD107" s="154"/>
      <c r="DE107" s="154"/>
      <c r="DF107" s="154"/>
      <c r="DG107" s="154"/>
      <c r="DH107" s="154"/>
      <c r="DI107" s="154"/>
      <c r="DJ107" s="154"/>
      <c r="DK107" s="154"/>
      <c r="DL107" s="154"/>
      <c r="DM107" s="154"/>
      <c r="DN107" s="154"/>
      <c r="DO107" s="154"/>
      <c r="DP107" s="154"/>
      <c r="DQ107" s="154"/>
      <c r="DR107" s="154"/>
      <c r="DS107" s="154"/>
      <c r="DT107" s="154"/>
      <c r="DU107" s="154"/>
      <c r="DV107" s="154"/>
      <c r="DW107" s="154"/>
      <c r="DX107" s="154"/>
      <c r="DY107" s="154"/>
      <c r="DZ107" s="154"/>
      <c r="EA107" s="154"/>
      <c r="EB107" s="154"/>
      <c r="EC107" s="154"/>
      <c r="ED107" s="154"/>
      <c r="EE107" s="154"/>
    </row>
    <row r="108" spans="2:135" x14ac:dyDescent="0.25">
      <c r="B108" s="153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154"/>
      <c r="N108" s="154"/>
      <c r="O108" s="154"/>
      <c r="P108" s="154"/>
      <c r="Q108" s="154"/>
      <c r="R108" s="154"/>
      <c r="S108" s="154"/>
      <c r="T108" s="154"/>
      <c r="U108" s="154"/>
      <c r="V108" s="154"/>
      <c r="W108" s="154"/>
      <c r="X108" s="154"/>
      <c r="Y108" s="154"/>
      <c r="Z108" s="154"/>
      <c r="AA108" s="154"/>
      <c r="AB108" s="154"/>
      <c r="AC108" s="154"/>
      <c r="AD108" s="154"/>
      <c r="AE108" s="154"/>
      <c r="AF108" s="154"/>
      <c r="AG108" s="154"/>
      <c r="AH108" s="154"/>
      <c r="AI108" s="154"/>
      <c r="AJ108" s="154"/>
      <c r="AK108" s="154"/>
      <c r="AL108" s="154"/>
      <c r="AM108" s="154"/>
      <c r="AN108" s="154"/>
      <c r="AO108" s="154"/>
      <c r="AP108" s="154"/>
      <c r="AQ108" s="154"/>
      <c r="AR108" s="154"/>
      <c r="AS108" s="154"/>
      <c r="AT108" s="154"/>
      <c r="AU108" s="154"/>
      <c r="AV108" s="154"/>
      <c r="AW108" s="154"/>
      <c r="AX108" s="154"/>
      <c r="AY108" s="154"/>
      <c r="AZ108" s="154"/>
      <c r="BA108" s="154"/>
      <c r="BB108" s="154"/>
      <c r="BC108" s="154"/>
      <c r="BD108" s="154"/>
      <c r="BE108" s="154"/>
      <c r="BF108" s="154"/>
      <c r="BG108" s="154"/>
      <c r="BH108" s="154"/>
      <c r="BI108" s="154"/>
      <c r="BJ108" s="154"/>
      <c r="BK108" s="154"/>
      <c r="BL108" s="154"/>
      <c r="BM108" s="154"/>
      <c r="BN108" s="154"/>
      <c r="BO108" s="154"/>
      <c r="BP108" s="154"/>
      <c r="BQ108" s="154"/>
      <c r="BR108" s="154"/>
      <c r="BS108" s="154"/>
      <c r="BT108" s="154"/>
      <c r="BU108" s="154"/>
      <c r="BV108" s="154"/>
      <c r="BW108" s="154"/>
      <c r="BX108" s="154"/>
      <c r="BY108" s="154"/>
      <c r="BZ108" s="154"/>
      <c r="CA108" s="154"/>
      <c r="CB108" s="154"/>
      <c r="CC108" s="154"/>
      <c r="CD108" s="154"/>
      <c r="CE108" s="154"/>
      <c r="CF108" s="154"/>
      <c r="CG108" s="154"/>
      <c r="CH108" s="154"/>
      <c r="CI108" s="154"/>
      <c r="CJ108" s="154"/>
      <c r="CK108" s="154"/>
      <c r="CL108" s="154"/>
      <c r="CM108" s="154"/>
      <c r="CN108" s="154"/>
      <c r="CO108" s="154"/>
      <c r="CP108" s="154"/>
      <c r="CQ108" s="154"/>
      <c r="CR108" s="154"/>
      <c r="CS108" s="154"/>
      <c r="CT108" s="154"/>
      <c r="CU108" s="154"/>
      <c r="CV108" s="154"/>
      <c r="CW108" s="154"/>
      <c r="CX108" s="154"/>
      <c r="CY108" s="154"/>
      <c r="CZ108" s="154"/>
      <c r="DA108" s="154"/>
      <c r="DB108" s="154"/>
      <c r="DC108" s="154"/>
      <c r="DD108" s="154"/>
      <c r="DE108" s="154"/>
      <c r="DF108" s="154"/>
      <c r="DG108" s="154"/>
      <c r="DH108" s="154"/>
      <c r="DI108" s="154"/>
      <c r="DJ108" s="154"/>
      <c r="DK108" s="154"/>
      <c r="DL108" s="154"/>
      <c r="DM108" s="154"/>
      <c r="DN108" s="154"/>
      <c r="DO108" s="154"/>
      <c r="DP108" s="154"/>
      <c r="DQ108" s="154"/>
      <c r="DR108" s="154"/>
      <c r="DS108" s="154"/>
      <c r="DT108" s="154"/>
      <c r="DU108" s="154"/>
      <c r="DV108" s="154"/>
      <c r="DW108" s="154"/>
      <c r="DX108" s="154"/>
      <c r="DY108" s="154"/>
      <c r="DZ108" s="154"/>
      <c r="EA108" s="154"/>
      <c r="EB108" s="154"/>
      <c r="EC108" s="154"/>
      <c r="ED108" s="154"/>
      <c r="EE108" s="154"/>
    </row>
    <row r="109" spans="2:135" x14ac:dyDescent="0.25">
      <c r="B109" s="153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154"/>
      <c r="N109" s="154"/>
      <c r="O109" s="154"/>
      <c r="P109" s="154"/>
      <c r="Q109" s="154"/>
      <c r="R109" s="154"/>
      <c r="S109" s="154"/>
      <c r="T109" s="154"/>
      <c r="U109" s="154"/>
      <c r="V109" s="154"/>
      <c r="W109" s="154"/>
      <c r="X109" s="154"/>
      <c r="Y109" s="154"/>
      <c r="Z109" s="154"/>
      <c r="AA109" s="154"/>
      <c r="AB109" s="154"/>
      <c r="AC109" s="154"/>
      <c r="AD109" s="154"/>
      <c r="AE109" s="154"/>
      <c r="AF109" s="154"/>
      <c r="AG109" s="154"/>
      <c r="AH109" s="154"/>
      <c r="AI109" s="154"/>
      <c r="AJ109" s="154"/>
      <c r="AK109" s="154"/>
      <c r="AL109" s="154"/>
      <c r="AM109" s="154"/>
      <c r="AN109" s="154"/>
      <c r="AO109" s="154"/>
      <c r="AP109" s="154"/>
      <c r="AQ109" s="154"/>
      <c r="AR109" s="154"/>
      <c r="AS109" s="154"/>
      <c r="AT109" s="154"/>
      <c r="AU109" s="154"/>
      <c r="AV109" s="154"/>
      <c r="AW109" s="154"/>
      <c r="AX109" s="154"/>
      <c r="AY109" s="154"/>
      <c r="AZ109" s="154"/>
      <c r="BA109" s="154"/>
      <c r="BB109" s="154"/>
      <c r="BC109" s="154"/>
      <c r="BD109" s="154"/>
      <c r="BE109" s="154"/>
      <c r="BF109" s="154"/>
      <c r="BG109" s="154"/>
      <c r="BH109" s="154"/>
      <c r="BI109" s="154"/>
      <c r="BJ109" s="154"/>
      <c r="BK109" s="154"/>
      <c r="BL109" s="154"/>
      <c r="BM109" s="154"/>
      <c r="BN109" s="154"/>
      <c r="BO109" s="154"/>
      <c r="BP109" s="154"/>
      <c r="BQ109" s="154"/>
      <c r="BR109" s="154"/>
      <c r="BS109" s="154"/>
      <c r="BT109" s="154"/>
      <c r="BU109" s="154"/>
      <c r="BV109" s="154"/>
      <c r="BW109" s="154"/>
      <c r="BX109" s="154"/>
      <c r="BY109" s="154"/>
      <c r="BZ109" s="154"/>
      <c r="CA109" s="154"/>
      <c r="CB109" s="154"/>
      <c r="CC109" s="154"/>
      <c r="CD109" s="154"/>
      <c r="CE109" s="154"/>
      <c r="CF109" s="154"/>
      <c r="CG109" s="154"/>
      <c r="CH109" s="154"/>
      <c r="CI109" s="154"/>
      <c r="CJ109" s="154"/>
      <c r="CK109" s="154"/>
      <c r="CL109" s="154"/>
      <c r="CM109" s="154"/>
      <c r="CN109" s="154"/>
      <c r="CO109" s="154"/>
      <c r="CP109" s="154"/>
      <c r="CQ109" s="154"/>
      <c r="CR109" s="154"/>
      <c r="CS109" s="154"/>
      <c r="CT109" s="154"/>
      <c r="CU109" s="154"/>
      <c r="CV109" s="154"/>
      <c r="CW109" s="154"/>
      <c r="CX109" s="154"/>
      <c r="CY109" s="154"/>
      <c r="CZ109" s="154"/>
      <c r="DA109" s="154"/>
      <c r="DB109" s="154"/>
      <c r="DC109" s="154"/>
      <c r="DD109" s="154"/>
      <c r="DE109" s="154"/>
      <c r="DF109" s="154"/>
      <c r="DG109" s="154"/>
      <c r="DH109" s="154"/>
      <c r="DI109" s="154"/>
      <c r="DJ109" s="154"/>
      <c r="DK109" s="154"/>
      <c r="DL109" s="154"/>
      <c r="DM109" s="154"/>
      <c r="DN109" s="154"/>
      <c r="DO109" s="154"/>
      <c r="DP109" s="154"/>
      <c r="DQ109" s="154"/>
      <c r="DR109" s="154"/>
      <c r="DS109" s="154"/>
      <c r="DT109" s="154"/>
      <c r="DU109" s="154"/>
      <c r="DV109" s="154"/>
      <c r="DW109" s="154"/>
      <c r="DX109" s="154"/>
      <c r="DY109" s="154"/>
      <c r="DZ109" s="154"/>
      <c r="EA109" s="154"/>
      <c r="EB109" s="154"/>
      <c r="EC109" s="154"/>
      <c r="ED109" s="154"/>
      <c r="EE109" s="154"/>
    </row>
    <row r="110" spans="2:135" x14ac:dyDescent="0.25">
      <c r="B110" s="153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154"/>
      <c r="N110" s="154"/>
      <c r="O110" s="154"/>
      <c r="P110" s="154"/>
      <c r="Q110" s="154"/>
      <c r="R110" s="154"/>
      <c r="S110" s="154"/>
      <c r="T110" s="154"/>
      <c r="U110" s="154"/>
      <c r="V110" s="154"/>
      <c r="W110" s="154"/>
      <c r="X110" s="154"/>
      <c r="Y110" s="154"/>
      <c r="Z110" s="154"/>
      <c r="AA110" s="154"/>
      <c r="AB110" s="154"/>
      <c r="AC110" s="154"/>
      <c r="AD110" s="154"/>
      <c r="AE110" s="154"/>
      <c r="AF110" s="154"/>
      <c r="AG110" s="154"/>
      <c r="AH110" s="154"/>
      <c r="AI110" s="154"/>
      <c r="AJ110" s="154"/>
      <c r="AK110" s="154"/>
      <c r="AL110" s="154"/>
      <c r="AM110" s="154"/>
      <c r="AN110" s="154"/>
      <c r="AO110" s="154"/>
      <c r="AP110" s="154"/>
      <c r="AQ110" s="154"/>
      <c r="AR110" s="154"/>
      <c r="AS110" s="154"/>
      <c r="AT110" s="154"/>
      <c r="AU110" s="154"/>
      <c r="AV110" s="154"/>
      <c r="AW110" s="154"/>
      <c r="AX110" s="154"/>
      <c r="AY110" s="154"/>
      <c r="AZ110" s="154"/>
      <c r="BA110" s="154"/>
      <c r="BB110" s="154"/>
      <c r="BC110" s="154"/>
      <c r="BD110" s="154"/>
      <c r="BE110" s="154"/>
      <c r="BF110" s="154"/>
      <c r="BG110" s="154"/>
      <c r="BH110" s="154"/>
      <c r="BI110" s="154"/>
      <c r="BJ110" s="154"/>
      <c r="BK110" s="154"/>
      <c r="BL110" s="154"/>
      <c r="BM110" s="154"/>
      <c r="BN110" s="154"/>
      <c r="BO110" s="154"/>
      <c r="BP110" s="154"/>
      <c r="BQ110" s="154"/>
      <c r="BR110" s="154"/>
      <c r="BS110" s="154"/>
      <c r="BT110" s="154"/>
      <c r="BU110" s="154"/>
      <c r="BV110" s="154"/>
      <c r="BW110" s="154"/>
      <c r="BX110" s="154"/>
      <c r="BY110" s="154"/>
      <c r="BZ110" s="154"/>
      <c r="CA110" s="154"/>
      <c r="CB110" s="154"/>
      <c r="CC110" s="154"/>
      <c r="CD110" s="154"/>
      <c r="CE110" s="154"/>
      <c r="CF110" s="154"/>
      <c r="CG110" s="154"/>
      <c r="CH110" s="154"/>
      <c r="CI110" s="154"/>
      <c r="CJ110" s="154"/>
      <c r="CK110" s="154"/>
      <c r="CL110" s="154"/>
      <c r="CM110" s="154"/>
      <c r="CN110" s="154"/>
      <c r="CO110" s="154"/>
      <c r="CP110" s="154"/>
      <c r="CQ110" s="154"/>
      <c r="CR110" s="154"/>
      <c r="CS110" s="154"/>
      <c r="CT110" s="154"/>
      <c r="CU110" s="154"/>
      <c r="CV110" s="154"/>
      <c r="CW110" s="154"/>
      <c r="CX110" s="154"/>
      <c r="CY110" s="154"/>
      <c r="CZ110" s="154"/>
      <c r="DA110" s="154"/>
      <c r="DB110" s="154"/>
      <c r="DC110" s="154"/>
      <c r="DD110" s="154"/>
      <c r="DE110" s="154"/>
      <c r="DF110" s="154"/>
      <c r="DG110" s="154"/>
      <c r="DH110" s="154"/>
      <c r="DI110" s="154"/>
      <c r="DJ110" s="154"/>
      <c r="DK110" s="154"/>
      <c r="DL110" s="154"/>
      <c r="DM110" s="154"/>
      <c r="DN110" s="154"/>
      <c r="DO110" s="154"/>
      <c r="DP110" s="154"/>
      <c r="DQ110" s="154"/>
      <c r="DR110" s="154"/>
      <c r="DS110" s="154"/>
      <c r="DT110" s="154"/>
      <c r="DU110" s="154"/>
      <c r="DV110" s="154"/>
      <c r="DW110" s="154"/>
      <c r="DX110" s="154"/>
      <c r="DY110" s="154"/>
      <c r="DZ110" s="154"/>
      <c r="EA110" s="154"/>
      <c r="EB110" s="154"/>
      <c r="EC110" s="154"/>
      <c r="ED110" s="154"/>
      <c r="EE110" s="154"/>
    </row>
    <row r="111" spans="2:135" x14ac:dyDescent="0.25">
      <c r="B111" s="153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154"/>
      <c r="N111" s="154"/>
      <c r="O111" s="154"/>
      <c r="P111" s="154"/>
      <c r="Q111" s="154"/>
      <c r="R111" s="154"/>
      <c r="S111" s="154"/>
      <c r="T111" s="154"/>
      <c r="U111" s="154"/>
      <c r="V111" s="154"/>
      <c r="W111" s="154"/>
      <c r="X111" s="154"/>
      <c r="Y111" s="154"/>
      <c r="Z111" s="154"/>
      <c r="AA111" s="154"/>
      <c r="AB111" s="154"/>
      <c r="AC111" s="154"/>
      <c r="AD111" s="154"/>
      <c r="AE111" s="154"/>
      <c r="AF111" s="154"/>
      <c r="AG111" s="154"/>
      <c r="AH111" s="154"/>
      <c r="AI111" s="154"/>
      <c r="AJ111" s="154"/>
      <c r="AK111" s="154"/>
      <c r="AL111" s="154"/>
      <c r="AM111" s="154"/>
      <c r="AN111" s="154"/>
      <c r="AO111" s="154"/>
      <c r="AP111" s="154"/>
      <c r="AQ111" s="154"/>
      <c r="AR111" s="154"/>
      <c r="AS111" s="154"/>
      <c r="AT111" s="154"/>
      <c r="AU111" s="154"/>
      <c r="AV111" s="154"/>
      <c r="AW111" s="154"/>
      <c r="AX111" s="154"/>
      <c r="AY111" s="154"/>
      <c r="AZ111" s="154"/>
      <c r="BA111" s="154"/>
      <c r="BB111" s="154"/>
      <c r="BC111" s="154"/>
      <c r="BD111" s="154"/>
      <c r="BE111" s="154"/>
      <c r="BF111" s="154"/>
      <c r="BG111" s="154"/>
      <c r="BH111" s="154"/>
      <c r="BI111" s="154"/>
      <c r="BJ111" s="154"/>
      <c r="BK111" s="154"/>
      <c r="BL111" s="154"/>
      <c r="BM111" s="154"/>
      <c r="BN111" s="154"/>
      <c r="BO111" s="154"/>
      <c r="BP111" s="154"/>
      <c r="BQ111" s="154"/>
      <c r="BR111" s="154"/>
      <c r="BS111" s="154"/>
      <c r="BT111" s="154"/>
      <c r="BU111" s="154"/>
      <c r="BV111" s="154"/>
      <c r="BW111" s="154"/>
      <c r="BX111" s="154"/>
      <c r="BY111" s="154"/>
      <c r="BZ111" s="154"/>
      <c r="CA111" s="154"/>
      <c r="CB111" s="154"/>
      <c r="CC111" s="154"/>
      <c r="CD111" s="154"/>
      <c r="CE111" s="154"/>
      <c r="CF111" s="154"/>
      <c r="CG111" s="154"/>
      <c r="CH111" s="154"/>
      <c r="CI111" s="154"/>
      <c r="CJ111" s="154"/>
      <c r="CK111" s="154"/>
      <c r="CL111" s="154"/>
      <c r="CM111" s="154"/>
      <c r="CN111" s="154"/>
      <c r="CO111" s="154"/>
      <c r="CP111" s="154"/>
      <c r="CQ111" s="154"/>
      <c r="CR111" s="154"/>
      <c r="CS111" s="154"/>
      <c r="CT111" s="154"/>
      <c r="CU111" s="154"/>
      <c r="CV111" s="154"/>
      <c r="CW111" s="154"/>
      <c r="CX111" s="154"/>
      <c r="CY111" s="154"/>
      <c r="CZ111" s="154"/>
      <c r="DA111" s="154"/>
      <c r="DB111" s="154"/>
      <c r="DC111" s="154"/>
      <c r="DD111" s="154"/>
      <c r="DE111" s="154"/>
      <c r="DF111" s="154"/>
      <c r="DG111" s="154"/>
      <c r="DH111" s="154"/>
      <c r="DI111" s="154"/>
      <c r="DJ111" s="154"/>
      <c r="DK111" s="154"/>
      <c r="DL111" s="154"/>
      <c r="DM111" s="154"/>
      <c r="DN111" s="154"/>
      <c r="DO111" s="154"/>
      <c r="DP111" s="154"/>
      <c r="DQ111" s="154"/>
      <c r="DR111" s="154"/>
      <c r="DS111" s="154"/>
      <c r="DT111" s="154"/>
      <c r="DU111" s="154"/>
      <c r="DV111" s="154"/>
      <c r="DW111" s="154"/>
      <c r="DX111" s="154"/>
      <c r="DY111" s="154"/>
      <c r="DZ111" s="154"/>
      <c r="EA111" s="154"/>
      <c r="EB111" s="154"/>
      <c r="EC111" s="154"/>
      <c r="ED111" s="154"/>
      <c r="EE111" s="154"/>
    </row>
    <row r="112" spans="2:135" x14ac:dyDescent="0.25">
      <c r="B112" s="153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154"/>
      <c r="N112" s="154"/>
      <c r="O112" s="154"/>
      <c r="P112" s="154"/>
      <c r="Q112" s="154"/>
      <c r="R112" s="154"/>
      <c r="S112" s="154"/>
      <c r="T112" s="154"/>
      <c r="U112" s="154"/>
      <c r="V112" s="154"/>
      <c r="W112" s="154"/>
      <c r="X112" s="154"/>
      <c r="Y112" s="154"/>
      <c r="Z112" s="154"/>
      <c r="AA112" s="154"/>
      <c r="AB112" s="154"/>
      <c r="AC112" s="154"/>
      <c r="AD112" s="154"/>
      <c r="AE112" s="154"/>
      <c r="AF112" s="154"/>
      <c r="AG112" s="154"/>
      <c r="AH112" s="154"/>
      <c r="AI112" s="154"/>
      <c r="AJ112" s="154"/>
      <c r="AK112" s="154"/>
      <c r="AL112" s="154"/>
      <c r="AM112" s="154"/>
      <c r="AN112" s="154"/>
      <c r="AO112" s="154"/>
      <c r="AP112" s="154"/>
      <c r="AQ112" s="154"/>
      <c r="AR112" s="154"/>
      <c r="AS112" s="154"/>
      <c r="AT112" s="154"/>
      <c r="AU112" s="154"/>
      <c r="AV112" s="154"/>
      <c r="AW112" s="154"/>
      <c r="AX112" s="154"/>
      <c r="AY112" s="154"/>
      <c r="AZ112" s="154"/>
      <c r="BA112" s="154"/>
      <c r="BB112" s="154"/>
      <c r="BC112" s="154"/>
      <c r="BD112" s="154"/>
      <c r="BE112" s="154"/>
      <c r="BF112" s="154"/>
      <c r="BG112" s="154"/>
      <c r="BH112" s="154"/>
      <c r="BI112" s="154"/>
      <c r="BJ112" s="154"/>
      <c r="BK112" s="154"/>
      <c r="BL112" s="154"/>
      <c r="BM112" s="154"/>
      <c r="BN112" s="154"/>
      <c r="BO112" s="154"/>
      <c r="BP112" s="154"/>
      <c r="BQ112" s="154"/>
      <c r="BR112" s="154"/>
      <c r="BS112" s="154"/>
      <c r="BT112" s="154"/>
      <c r="BU112" s="154"/>
      <c r="BV112" s="154"/>
      <c r="BW112" s="154"/>
      <c r="BX112" s="154"/>
      <c r="BY112" s="154"/>
      <c r="BZ112" s="154"/>
      <c r="CA112" s="154"/>
      <c r="CB112" s="154"/>
      <c r="CC112" s="154"/>
      <c r="CD112" s="154"/>
      <c r="CE112" s="154"/>
      <c r="CF112" s="154"/>
      <c r="CG112" s="154"/>
      <c r="CH112" s="154"/>
      <c r="CI112" s="154"/>
      <c r="CJ112" s="154"/>
      <c r="CK112" s="154"/>
      <c r="CL112" s="154"/>
      <c r="CM112" s="154"/>
      <c r="CN112" s="154"/>
      <c r="CO112" s="154"/>
      <c r="CP112" s="154"/>
      <c r="CQ112" s="154"/>
      <c r="CR112" s="154"/>
      <c r="CS112" s="154"/>
      <c r="CT112" s="154"/>
      <c r="CU112" s="154"/>
      <c r="CV112" s="154"/>
      <c r="CW112" s="154"/>
      <c r="CX112" s="154"/>
      <c r="CY112" s="154"/>
      <c r="CZ112" s="154"/>
      <c r="DA112" s="154"/>
      <c r="DB112" s="154"/>
      <c r="DC112" s="154"/>
      <c r="DD112" s="154"/>
      <c r="DE112" s="154"/>
      <c r="DF112" s="154"/>
      <c r="DG112" s="154"/>
      <c r="DH112" s="154"/>
      <c r="DI112" s="154"/>
      <c r="DJ112" s="154"/>
      <c r="DK112" s="154"/>
      <c r="DL112" s="154"/>
      <c r="DM112" s="154"/>
      <c r="DN112" s="154"/>
      <c r="DO112" s="154"/>
      <c r="DP112" s="154"/>
      <c r="DQ112" s="154"/>
      <c r="DR112" s="154"/>
      <c r="DS112" s="154"/>
      <c r="DT112" s="154"/>
      <c r="DU112" s="154"/>
      <c r="DV112" s="154"/>
      <c r="DW112" s="154"/>
      <c r="DX112" s="154"/>
      <c r="DY112" s="154"/>
      <c r="DZ112" s="154"/>
      <c r="EA112" s="154"/>
      <c r="EB112" s="154"/>
      <c r="EC112" s="154"/>
      <c r="ED112" s="154"/>
      <c r="EE112" s="154"/>
    </row>
    <row r="113" spans="2:135" x14ac:dyDescent="0.25">
      <c r="B113" s="153"/>
      <c r="C113" s="154"/>
      <c r="D113" s="154"/>
      <c r="E113" s="154"/>
      <c r="F113" s="154"/>
      <c r="G113" s="154"/>
      <c r="H113" s="154"/>
      <c r="I113" s="154"/>
      <c r="J113" s="154"/>
      <c r="K113" s="154"/>
      <c r="L113" s="154"/>
      <c r="M113" s="154"/>
      <c r="N113" s="154"/>
      <c r="O113" s="154"/>
      <c r="P113" s="154"/>
      <c r="Q113" s="154"/>
      <c r="R113" s="154"/>
      <c r="S113" s="154"/>
      <c r="T113" s="154"/>
      <c r="U113" s="154"/>
      <c r="V113" s="154"/>
      <c r="W113" s="154"/>
      <c r="X113" s="154"/>
      <c r="Y113" s="154"/>
      <c r="Z113" s="154"/>
      <c r="AA113" s="154"/>
      <c r="AB113" s="154"/>
      <c r="AC113" s="154"/>
      <c r="AD113" s="154"/>
      <c r="AE113" s="154"/>
      <c r="AF113" s="154"/>
      <c r="AG113" s="154"/>
      <c r="AH113" s="154"/>
      <c r="AI113" s="154"/>
      <c r="AJ113" s="154"/>
      <c r="AK113" s="154"/>
      <c r="AL113" s="154"/>
      <c r="AM113" s="154"/>
      <c r="AN113" s="154"/>
      <c r="AO113" s="154"/>
      <c r="AP113" s="154"/>
      <c r="AQ113" s="154"/>
      <c r="AR113" s="154"/>
      <c r="AS113" s="154"/>
      <c r="AT113" s="154"/>
      <c r="AU113" s="154"/>
      <c r="AV113" s="154"/>
      <c r="AW113" s="154"/>
      <c r="AX113" s="154"/>
      <c r="AY113" s="154"/>
      <c r="AZ113" s="154"/>
      <c r="BA113" s="154"/>
      <c r="BB113" s="154"/>
      <c r="BC113" s="154"/>
      <c r="BD113" s="154"/>
      <c r="BE113" s="154"/>
      <c r="BF113" s="154"/>
      <c r="BG113" s="154"/>
      <c r="BH113" s="154"/>
      <c r="BI113" s="154"/>
      <c r="BJ113" s="154"/>
      <c r="BK113" s="154"/>
      <c r="BL113" s="154"/>
      <c r="BM113" s="154"/>
      <c r="BN113" s="154"/>
      <c r="BO113" s="154"/>
      <c r="BP113" s="154"/>
      <c r="BQ113" s="154"/>
      <c r="BR113" s="154"/>
      <c r="BS113" s="154"/>
      <c r="BT113" s="154"/>
      <c r="BU113" s="154"/>
      <c r="BV113" s="154"/>
      <c r="BW113" s="154"/>
      <c r="BX113" s="154"/>
      <c r="BY113" s="154"/>
      <c r="BZ113" s="154"/>
      <c r="CA113" s="154"/>
      <c r="CB113" s="154"/>
      <c r="CC113" s="154"/>
      <c r="CD113" s="154"/>
      <c r="CE113" s="154"/>
      <c r="CF113" s="154"/>
      <c r="CG113" s="154"/>
      <c r="CH113" s="154"/>
      <c r="CI113" s="154"/>
      <c r="CJ113" s="154"/>
      <c r="CK113" s="154"/>
      <c r="CL113" s="154"/>
      <c r="CM113" s="154"/>
      <c r="CN113" s="154"/>
      <c r="CO113" s="154"/>
      <c r="CP113" s="154"/>
      <c r="CQ113" s="154"/>
      <c r="CR113" s="154"/>
      <c r="CS113" s="154"/>
      <c r="CT113" s="154"/>
      <c r="CU113" s="154"/>
      <c r="CV113" s="154"/>
      <c r="CW113" s="154"/>
      <c r="CX113" s="154"/>
      <c r="CY113" s="154"/>
      <c r="CZ113" s="154"/>
      <c r="DA113" s="154"/>
      <c r="DB113" s="154"/>
      <c r="DC113" s="154"/>
      <c r="DD113" s="154"/>
      <c r="DE113" s="154"/>
      <c r="DF113" s="154"/>
      <c r="DG113" s="154"/>
      <c r="DH113" s="154"/>
      <c r="DI113" s="154"/>
      <c r="DJ113" s="154"/>
      <c r="DK113" s="154"/>
      <c r="DL113" s="154"/>
      <c r="DM113" s="154"/>
      <c r="DN113" s="154"/>
      <c r="DO113" s="154"/>
      <c r="DP113" s="154"/>
      <c r="DQ113" s="154"/>
      <c r="DR113" s="154"/>
      <c r="DS113" s="154"/>
      <c r="DT113" s="154"/>
      <c r="DU113" s="154"/>
      <c r="DV113" s="154"/>
      <c r="DW113" s="154"/>
      <c r="DX113" s="154"/>
      <c r="DY113" s="154"/>
      <c r="DZ113" s="154"/>
      <c r="EA113" s="154"/>
      <c r="EB113" s="154"/>
      <c r="EC113" s="154"/>
      <c r="ED113" s="154"/>
      <c r="EE113" s="154"/>
    </row>
    <row r="114" spans="2:135" x14ac:dyDescent="0.25">
      <c r="B114" s="153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154"/>
      <c r="N114" s="154"/>
      <c r="O114" s="154"/>
      <c r="P114" s="154"/>
      <c r="Q114" s="154"/>
      <c r="R114" s="154"/>
      <c r="S114" s="154"/>
      <c r="T114" s="154"/>
      <c r="U114" s="154"/>
      <c r="V114" s="154"/>
      <c r="W114" s="154"/>
      <c r="X114" s="154"/>
      <c r="Y114" s="154"/>
      <c r="Z114" s="154"/>
      <c r="AA114" s="154"/>
      <c r="AB114" s="154"/>
      <c r="AC114" s="154"/>
      <c r="AD114" s="154"/>
      <c r="AE114" s="154"/>
      <c r="AF114" s="154"/>
      <c r="AG114" s="154"/>
      <c r="AH114" s="154"/>
      <c r="AI114" s="154"/>
      <c r="AJ114" s="154"/>
      <c r="AK114" s="154"/>
      <c r="AL114" s="154"/>
      <c r="AM114" s="154"/>
      <c r="AN114" s="154"/>
      <c r="AO114" s="154"/>
      <c r="AP114" s="154"/>
      <c r="AQ114" s="154"/>
      <c r="AR114" s="154"/>
      <c r="AS114" s="154"/>
      <c r="AT114" s="154"/>
      <c r="AU114" s="154"/>
      <c r="AV114" s="154"/>
      <c r="AW114" s="154"/>
      <c r="AX114" s="154"/>
      <c r="AY114" s="154"/>
      <c r="AZ114" s="154"/>
      <c r="BA114" s="154"/>
      <c r="BB114" s="154"/>
      <c r="BC114" s="154"/>
      <c r="BD114" s="154"/>
      <c r="BE114" s="154"/>
      <c r="BF114" s="154"/>
      <c r="BG114" s="154"/>
      <c r="BH114" s="154"/>
      <c r="BI114" s="154"/>
      <c r="BJ114" s="154"/>
      <c r="BK114" s="154"/>
      <c r="BL114" s="154"/>
      <c r="BM114" s="154"/>
      <c r="BN114" s="154"/>
      <c r="BO114" s="154"/>
      <c r="BP114" s="154"/>
      <c r="BQ114" s="154"/>
      <c r="BR114" s="154"/>
      <c r="BS114" s="154"/>
      <c r="BT114" s="154"/>
      <c r="BU114" s="154"/>
      <c r="BV114" s="154"/>
      <c r="BW114" s="154"/>
      <c r="BX114" s="154"/>
      <c r="BY114" s="154"/>
      <c r="BZ114" s="154"/>
      <c r="CA114" s="154"/>
      <c r="CB114" s="154"/>
      <c r="CC114" s="154"/>
      <c r="CD114" s="154"/>
      <c r="CE114" s="154"/>
      <c r="CF114" s="154"/>
      <c r="CG114" s="154"/>
      <c r="CH114" s="154"/>
      <c r="CI114" s="154"/>
      <c r="CJ114" s="154"/>
      <c r="CK114" s="154"/>
      <c r="CL114" s="154"/>
      <c r="CM114" s="154"/>
      <c r="CN114" s="154"/>
      <c r="CO114" s="154"/>
      <c r="CP114" s="154"/>
      <c r="CQ114" s="154"/>
      <c r="CR114" s="154"/>
      <c r="CS114" s="154"/>
      <c r="CT114" s="154"/>
      <c r="CU114" s="154"/>
      <c r="CV114" s="154"/>
      <c r="CW114" s="154"/>
      <c r="CX114" s="154"/>
      <c r="CY114" s="154"/>
      <c r="CZ114" s="154"/>
      <c r="DA114" s="154"/>
      <c r="DB114" s="154"/>
      <c r="DC114" s="154"/>
      <c r="DD114" s="154"/>
      <c r="DE114" s="154"/>
      <c r="DF114" s="154"/>
      <c r="DG114" s="154"/>
      <c r="DH114" s="154"/>
      <c r="DI114" s="154"/>
      <c r="DJ114" s="154"/>
      <c r="DK114" s="154"/>
      <c r="DL114" s="154"/>
      <c r="DM114" s="154"/>
      <c r="DN114" s="154"/>
      <c r="DO114" s="154"/>
      <c r="DP114" s="154"/>
      <c r="DQ114" s="154"/>
      <c r="DR114" s="154"/>
      <c r="DS114" s="154"/>
      <c r="DT114" s="154"/>
      <c r="DU114" s="154"/>
      <c r="DV114" s="154"/>
      <c r="DW114" s="154"/>
      <c r="DX114" s="154"/>
      <c r="DY114" s="154"/>
      <c r="DZ114" s="154"/>
      <c r="EA114" s="154"/>
      <c r="EB114" s="154"/>
      <c r="EC114" s="154"/>
      <c r="ED114" s="154"/>
      <c r="EE114" s="154"/>
    </row>
    <row r="115" spans="2:135" x14ac:dyDescent="0.25">
      <c r="B115" s="153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154"/>
      <c r="N115" s="154"/>
      <c r="O115" s="154"/>
      <c r="P115" s="154"/>
      <c r="Q115" s="154"/>
      <c r="R115" s="154"/>
      <c r="S115" s="154"/>
      <c r="T115" s="154"/>
      <c r="U115" s="154"/>
      <c r="V115" s="154"/>
      <c r="W115" s="154"/>
      <c r="X115" s="154"/>
      <c r="Y115" s="154"/>
      <c r="Z115" s="154"/>
      <c r="AA115" s="154"/>
      <c r="AB115" s="154"/>
      <c r="AC115" s="154"/>
      <c r="AD115" s="154"/>
      <c r="AE115" s="154"/>
      <c r="AF115" s="154"/>
      <c r="AG115" s="154"/>
      <c r="AH115" s="154"/>
      <c r="AI115" s="154"/>
      <c r="AJ115" s="154"/>
      <c r="AK115" s="154"/>
      <c r="AL115" s="154"/>
      <c r="AM115" s="154"/>
      <c r="AN115" s="154"/>
      <c r="AO115" s="154"/>
      <c r="AP115" s="154"/>
      <c r="AQ115" s="154"/>
      <c r="AR115" s="154"/>
      <c r="AS115" s="154"/>
      <c r="AT115" s="154"/>
      <c r="AU115" s="154"/>
      <c r="AV115" s="154"/>
      <c r="AW115" s="154"/>
      <c r="AX115" s="154"/>
      <c r="AY115" s="154"/>
      <c r="AZ115" s="154"/>
      <c r="BA115" s="154"/>
      <c r="BB115" s="154"/>
      <c r="BC115" s="154"/>
      <c r="BD115" s="154"/>
      <c r="BE115" s="154"/>
      <c r="BF115" s="154"/>
      <c r="BG115" s="154"/>
      <c r="BH115" s="154"/>
      <c r="BI115" s="154"/>
      <c r="BJ115" s="154"/>
      <c r="BK115" s="154"/>
      <c r="BL115" s="154"/>
      <c r="BM115" s="154"/>
      <c r="BN115" s="154"/>
      <c r="BO115" s="154"/>
      <c r="BP115" s="154"/>
      <c r="BQ115" s="154"/>
      <c r="BR115" s="154"/>
      <c r="BS115" s="154"/>
      <c r="BT115" s="154"/>
      <c r="BU115" s="154"/>
      <c r="BV115" s="154"/>
      <c r="BW115" s="154"/>
      <c r="BX115" s="154"/>
      <c r="BY115" s="154"/>
      <c r="BZ115" s="154"/>
      <c r="CA115" s="154"/>
      <c r="CB115" s="154"/>
      <c r="CC115" s="154"/>
      <c r="CD115" s="154"/>
      <c r="CE115" s="154"/>
      <c r="CF115" s="154"/>
      <c r="CG115" s="154"/>
      <c r="CH115" s="154"/>
      <c r="CI115" s="154"/>
      <c r="CJ115" s="154"/>
      <c r="CK115" s="154"/>
      <c r="CL115" s="154"/>
      <c r="CM115" s="154"/>
      <c r="CN115" s="154"/>
      <c r="CO115" s="154"/>
      <c r="CP115" s="154"/>
      <c r="CQ115" s="154"/>
      <c r="CR115" s="154"/>
      <c r="CS115" s="154"/>
      <c r="CT115" s="154"/>
      <c r="CU115" s="154"/>
      <c r="CV115" s="154"/>
      <c r="CW115" s="154"/>
      <c r="CX115" s="154"/>
      <c r="CY115" s="154"/>
      <c r="CZ115" s="154"/>
      <c r="DA115" s="154"/>
      <c r="DB115" s="154"/>
      <c r="DC115" s="154"/>
      <c r="DD115" s="154"/>
      <c r="DE115" s="154"/>
      <c r="DF115" s="154"/>
      <c r="DG115" s="154"/>
      <c r="DH115" s="154"/>
      <c r="DI115" s="154"/>
      <c r="DJ115" s="154"/>
      <c r="DK115" s="154"/>
      <c r="DL115" s="154"/>
      <c r="DM115" s="154"/>
      <c r="DN115" s="154"/>
      <c r="DO115" s="154"/>
      <c r="DP115" s="154"/>
      <c r="DQ115" s="154"/>
      <c r="DR115" s="154"/>
      <c r="DS115" s="154"/>
      <c r="DT115" s="154"/>
      <c r="DU115" s="154"/>
      <c r="DV115" s="154"/>
      <c r="DW115" s="154"/>
      <c r="DX115" s="154"/>
      <c r="DY115" s="154"/>
      <c r="DZ115" s="154"/>
      <c r="EA115" s="154"/>
      <c r="EB115" s="154"/>
      <c r="EC115" s="154"/>
      <c r="ED115" s="154"/>
      <c r="EE115" s="154"/>
    </row>
    <row r="116" spans="2:135" x14ac:dyDescent="0.25">
      <c r="B116" s="153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154"/>
      <c r="N116" s="154"/>
      <c r="O116" s="154"/>
      <c r="P116" s="154"/>
      <c r="Q116" s="154"/>
      <c r="R116" s="154"/>
      <c r="S116" s="154"/>
      <c r="T116" s="154"/>
      <c r="U116" s="154"/>
      <c r="V116" s="154"/>
      <c r="W116" s="154"/>
      <c r="X116" s="154"/>
      <c r="Y116" s="154"/>
      <c r="Z116" s="154"/>
      <c r="AA116" s="154"/>
      <c r="AB116" s="154"/>
      <c r="AC116" s="154"/>
      <c r="AD116" s="154"/>
      <c r="AE116" s="154"/>
      <c r="AF116" s="154"/>
      <c r="AG116" s="154"/>
      <c r="AH116" s="154"/>
      <c r="AI116" s="154"/>
      <c r="AJ116" s="154"/>
      <c r="AK116" s="154"/>
      <c r="AL116" s="154"/>
      <c r="AM116" s="154"/>
      <c r="AN116" s="154"/>
      <c r="AO116" s="154"/>
      <c r="AP116" s="154"/>
      <c r="AQ116" s="154"/>
      <c r="AR116" s="154"/>
      <c r="AS116" s="154"/>
      <c r="AT116" s="154"/>
      <c r="AU116" s="154"/>
      <c r="AV116" s="154"/>
      <c r="AW116" s="154"/>
      <c r="AX116" s="154"/>
      <c r="AY116" s="154"/>
      <c r="AZ116" s="154"/>
      <c r="BA116" s="154"/>
      <c r="BB116" s="154"/>
      <c r="BC116" s="154"/>
      <c r="BD116" s="154"/>
      <c r="BE116" s="154"/>
      <c r="BF116" s="154"/>
      <c r="BG116" s="154"/>
      <c r="BH116" s="154"/>
      <c r="BI116" s="154"/>
      <c r="BJ116" s="154"/>
      <c r="BK116" s="154"/>
      <c r="BL116" s="154"/>
      <c r="BM116" s="154"/>
      <c r="BN116" s="154"/>
      <c r="BO116" s="154"/>
      <c r="BP116" s="154"/>
      <c r="BQ116" s="154"/>
      <c r="BR116" s="154"/>
      <c r="BS116" s="154"/>
      <c r="BT116" s="154"/>
      <c r="BU116" s="154"/>
      <c r="BV116" s="154"/>
      <c r="BW116" s="154"/>
      <c r="BX116" s="154"/>
      <c r="BY116" s="154"/>
      <c r="BZ116" s="154"/>
      <c r="CA116" s="154"/>
      <c r="CB116" s="154"/>
      <c r="CC116" s="154"/>
      <c r="CD116" s="154"/>
      <c r="CE116" s="154"/>
      <c r="CF116" s="154"/>
      <c r="CG116" s="154"/>
      <c r="CH116" s="154"/>
      <c r="CI116" s="154"/>
      <c r="CJ116" s="154"/>
      <c r="CK116" s="154"/>
      <c r="CL116" s="154"/>
      <c r="CM116" s="154"/>
      <c r="CN116" s="154"/>
      <c r="CO116" s="154"/>
      <c r="CP116" s="154"/>
      <c r="CQ116" s="154"/>
      <c r="CR116" s="154"/>
      <c r="CS116" s="154"/>
      <c r="CT116" s="154"/>
      <c r="CU116" s="154"/>
      <c r="CV116" s="154"/>
      <c r="CW116" s="154"/>
      <c r="CX116" s="154"/>
      <c r="CY116" s="154"/>
      <c r="CZ116" s="154"/>
      <c r="DA116" s="154"/>
      <c r="DB116" s="154"/>
      <c r="DC116" s="154"/>
      <c r="DD116" s="154"/>
      <c r="DE116" s="154"/>
      <c r="DF116" s="154"/>
      <c r="DG116" s="154"/>
      <c r="DH116" s="154"/>
      <c r="DI116" s="154"/>
      <c r="DJ116" s="154"/>
      <c r="DK116" s="154"/>
      <c r="DL116" s="154"/>
      <c r="DM116" s="154"/>
      <c r="DN116" s="154"/>
      <c r="DO116" s="154"/>
      <c r="DP116" s="154"/>
      <c r="DQ116" s="154"/>
      <c r="DR116" s="154"/>
      <c r="DS116" s="154"/>
      <c r="DT116" s="154"/>
      <c r="DU116" s="154"/>
      <c r="DV116" s="154"/>
      <c r="DW116" s="154"/>
      <c r="DX116" s="154"/>
      <c r="DY116" s="154"/>
      <c r="DZ116" s="154"/>
      <c r="EA116" s="154"/>
      <c r="EB116" s="154"/>
      <c r="EC116" s="154"/>
      <c r="ED116" s="154"/>
      <c r="EE116" s="154"/>
    </row>
    <row r="117" spans="2:135" x14ac:dyDescent="0.25">
      <c r="B117" s="153"/>
      <c r="C117" s="154"/>
      <c r="D117" s="154"/>
      <c r="E117" s="154"/>
      <c r="F117" s="154"/>
      <c r="G117" s="154"/>
      <c r="H117" s="154"/>
      <c r="I117" s="154"/>
      <c r="J117" s="154"/>
      <c r="K117" s="154"/>
      <c r="L117" s="154"/>
      <c r="M117" s="154"/>
      <c r="N117" s="154"/>
      <c r="O117" s="154"/>
      <c r="P117" s="154"/>
      <c r="Q117" s="154"/>
      <c r="R117" s="154"/>
      <c r="S117" s="154"/>
      <c r="T117" s="154"/>
      <c r="U117" s="154"/>
      <c r="V117" s="154"/>
      <c r="W117" s="154"/>
      <c r="X117" s="154"/>
      <c r="Y117" s="154"/>
      <c r="Z117" s="154"/>
      <c r="AA117" s="154"/>
      <c r="AB117" s="154"/>
      <c r="AC117" s="154"/>
      <c r="AD117" s="154"/>
      <c r="AE117" s="154"/>
      <c r="AF117" s="154"/>
      <c r="AG117" s="154"/>
      <c r="AH117" s="154"/>
      <c r="AI117" s="154"/>
      <c r="AJ117" s="154"/>
      <c r="AK117" s="154"/>
      <c r="AL117" s="154"/>
      <c r="AM117" s="154"/>
      <c r="AN117" s="154"/>
      <c r="AO117" s="154"/>
      <c r="AP117" s="154"/>
      <c r="AQ117" s="154"/>
      <c r="AR117" s="154"/>
      <c r="AS117" s="154"/>
      <c r="AT117" s="154"/>
      <c r="AU117" s="154"/>
      <c r="AV117" s="154"/>
      <c r="AW117" s="154"/>
      <c r="AX117" s="154"/>
      <c r="AY117" s="154"/>
      <c r="AZ117" s="154"/>
      <c r="BA117" s="154"/>
      <c r="BB117" s="154"/>
      <c r="BC117" s="154"/>
      <c r="BD117" s="154"/>
      <c r="BE117" s="154"/>
      <c r="BF117" s="154"/>
      <c r="BG117" s="154"/>
      <c r="BH117" s="154"/>
      <c r="BI117" s="154"/>
      <c r="BJ117" s="154"/>
      <c r="BK117" s="154"/>
      <c r="BL117" s="154"/>
      <c r="BM117" s="154"/>
      <c r="BN117" s="154"/>
      <c r="BO117" s="154"/>
      <c r="BP117" s="154"/>
      <c r="BQ117" s="154"/>
      <c r="BR117" s="154"/>
      <c r="BS117" s="154"/>
      <c r="BT117" s="154"/>
      <c r="BU117" s="154"/>
      <c r="BV117" s="154"/>
      <c r="BW117" s="154"/>
      <c r="BX117" s="154"/>
      <c r="BY117" s="154"/>
      <c r="BZ117" s="154"/>
      <c r="CA117" s="154"/>
      <c r="CB117" s="154"/>
      <c r="CC117" s="154"/>
      <c r="CD117" s="154"/>
      <c r="CE117" s="154"/>
      <c r="CF117" s="154"/>
      <c r="CG117" s="154"/>
      <c r="CH117" s="154"/>
      <c r="CI117" s="154"/>
      <c r="CJ117" s="154"/>
      <c r="CK117" s="154"/>
      <c r="CL117" s="154"/>
      <c r="CM117" s="154"/>
      <c r="CN117" s="154"/>
      <c r="CO117" s="154"/>
      <c r="CP117" s="154"/>
      <c r="CQ117" s="154"/>
      <c r="CR117" s="154"/>
      <c r="CS117" s="154"/>
      <c r="CT117" s="154"/>
      <c r="CU117" s="154"/>
      <c r="CV117" s="154"/>
      <c r="CW117" s="154"/>
      <c r="CX117" s="154"/>
      <c r="CY117" s="154"/>
      <c r="CZ117" s="154"/>
      <c r="DA117" s="154"/>
      <c r="DB117" s="154"/>
      <c r="DC117" s="154"/>
      <c r="DD117" s="154"/>
      <c r="DE117" s="154"/>
      <c r="DF117" s="154"/>
      <c r="DG117" s="154"/>
      <c r="DH117" s="154"/>
      <c r="DI117" s="154"/>
      <c r="DJ117" s="154"/>
      <c r="DK117" s="154"/>
      <c r="DL117" s="154"/>
      <c r="DM117" s="154"/>
      <c r="DN117" s="154"/>
      <c r="DO117" s="154"/>
      <c r="DP117" s="154"/>
      <c r="DQ117" s="154"/>
      <c r="DR117" s="154"/>
      <c r="DS117" s="154"/>
      <c r="DT117" s="154"/>
      <c r="DU117" s="154"/>
      <c r="DV117" s="154"/>
      <c r="DW117" s="154"/>
      <c r="DX117" s="154"/>
      <c r="DY117" s="154"/>
      <c r="DZ117" s="154"/>
      <c r="EA117" s="154"/>
      <c r="EB117" s="154"/>
      <c r="EC117" s="154"/>
      <c r="ED117" s="154"/>
      <c r="EE117" s="154"/>
    </row>
    <row r="118" spans="2:135" x14ac:dyDescent="0.25">
      <c r="B118" s="153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154"/>
      <c r="N118" s="154"/>
      <c r="O118" s="154"/>
      <c r="P118" s="154"/>
      <c r="Q118" s="154"/>
      <c r="R118" s="154"/>
      <c r="S118" s="154"/>
      <c r="T118" s="154"/>
      <c r="U118" s="154"/>
      <c r="V118" s="154"/>
      <c r="W118" s="154"/>
      <c r="X118" s="154"/>
      <c r="Y118" s="154"/>
      <c r="Z118" s="154"/>
      <c r="AA118" s="154"/>
      <c r="AB118" s="154"/>
      <c r="AC118" s="154"/>
      <c r="AD118" s="154"/>
      <c r="AE118" s="154"/>
      <c r="AF118" s="154"/>
      <c r="AG118" s="154"/>
      <c r="AH118" s="154"/>
      <c r="AI118" s="154"/>
      <c r="AJ118" s="154"/>
      <c r="AK118" s="154"/>
      <c r="AL118" s="154"/>
      <c r="AM118" s="154"/>
      <c r="AN118" s="154"/>
      <c r="AO118" s="154"/>
      <c r="AP118" s="154"/>
      <c r="AQ118" s="154"/>
      <c r="AR118" s="154"/>
      <c r="AS118" s="154"/>
      <c r="AT118" s="154"/>
      <c r="AU118" s="154"/>
      <c r="AV118" s="154"/>
      <c r="AW118" s="154"/>
      <c r="AX118" s="154"/>
      <c r="AY118" s="154"/>
      <c r="AZ118" s="154"/>
      <c r="BA118" s="154"/>
      <c r="BB118" s="154"/>
      <c r="BC118" s="154"/>
      <c r="BD118" s="154"/>
      <c r="BE118" s="154"/>
      <c r="BF118" s="154"/>
      <c r="BG118" s="154"/>
      <c r="BH118" s="154"/>
      <c r="BI118" s="154"/>
      <c r="BJ118" s="154"/>
      <c r="BK118" s="154"/>
      <c r="BL118" s="154"/>
      <c r="BM118" s="154"/>
      <c r="BN118" s="154"/>
      <c r="BO118" s="154"/>
      <c r="BP118" s="154"/>
      <c r="BQ118" s="154"/>
      <c r="BR118" s="154"/>
      <c r="BS118" s="154"/>
      <c r="BT118" s="154"/>
      <c r="BU118" s="154"/>
      <c r="BV118" s="154"/>
      <c r="BW118" s="154"/>
      <c r="BX118" s="154"/>
      <c r="BY118" s="154"/>
      <c r="BZ118" s="154"/>
      <c r="CA118" s="154"/>
      <c r="CB118" s="154"/>
      <c r="CC118" s="154"/>
      <c r="CD118" s="154"/>
      <c r="CE118" s="154"/>
      <c r="CF118" s="154"/>
      <c r="CG118" s="154"/>
      <c r="CH118" s="154"/>
      <c r="CI118" s="154"/>
      <c r="CJ118" s="154"/>
      <c r="CK118" s="154"/>
      <c r="CL118" s="154"/>
      <c r="CM118" s="154"/>
      <c r="CN118" s="154"/>
      <c r="CO118" s="154"/>
      <c r="CP118" s="154"/>
      <c r="CQ118" s="154"/>
      <c r="CR118" s="154"/>
      <c r="CS118" s="154"/>
      <c r="CT118" s="154"/>
      <c r="CU118" s="154"/>
      <c r="CV118" s="154"/>
      <c r="CW118" s="154"/>
      <c r="CX118" s="154"/>
      <c r="CY118" s="154"/>
      <c r="CZ118" s="154"/>
      <c r="DA118" s="154"/>
      <c r="DB118" s="154"/>
      <c r="DC118" s="154"/>
      <c r="DD118" s="154"/>
      <c r="DE118" s="154"/>
      <c r="DF118" s="154"/>
      <c r="DG118" s="154"/>
      <c r="DH118" s="154"/>
      <c r="DI118" s="154"/>
      <c r="DJ118" s="154"/>
      <c r="DK118" s="154"/>
      <c r="DL118" s="154"/>
      <c r="DM118" s="154"/>
      <c r="DN118" s="154"/>
      <c r="DO118" s="154"/>
      <c r="DP118" s="154"/>
      <c r="DQ118" s="154"/>
      <c r="DR118" s="154"/>
      <c r="DS118" s="154"/>
      <c r="DT118" s="154"/>
      <c r="DU118" s="154"/>
      <c r="DV118" s="154"/>
      <c r="DW118" s="154"/>
      <c r="DX118" s="154"/>
      <c r="DY118" s="154"/>
      <c r="DZ118" s="154"/>
      <c r="EA118" s="154"/>
      <c r="EB118" s="154"/>
      <c r="EC118" s="154"/>
      <c r="ED118" s="154"/>
      <c r="EE118" s="154"/>
    </row>
    <row r="119" spans="2:135" x14ac:dyDescent="0.25">
      <c r="B119" s="153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154"/>
      <c r="N119" s="154"/>
      <c r="O119" s="154"/>
      <c r="P119" s="154"/>
      <c r="Q119" s="154"/>
      <c r="R119" s="154"/>
      <c r="S119" s="154"/>
      <c r="T119" s="154"/>
      <c r="U119" s="154"/>
      <c r="V119" s="154"/>
      <c r="W119" s="154"/>
      <c r="X119" s="154"/>
      <c r="Y119" s="154"/>
      <c r="Z119" s="154"/>
      <c r="AA119" s="154"/>
      <c r="AB119" s="154"/>
      <c r="AC119" s="154"/>
      <c r="AD119" s="154"/>
      <c r="AE119" s="154"/>
      <c r="AF119" s="154"/>
      <c r="AG119" s="154"/>
      <c r="AH119" s="154"/>
      <c r="AI119" s="154"/>
      <c r="AJ119" s="154"/>
      <c r="AK119" s="154"/>
      <c r="AL119" s="154"/>
      <c r="AM119" s="154"/>
      <c r="AN119" s="154"/>
      <c r="AO119" s="154"/>
      <c r="AP119" s="154"/>
      <c r="AQ119" s="154"/>
      <c r="AR119" s="154"/>
      <c r="AS119" s="154"/>
      <c r="AT119" s="154"/>
      <c r="AU119" s="154"/>
      <c r="AV119" s="154"/>
      <c r="AW119" s="154"/>
      <c r="AX119" s="154"/>
      <c r="AY119" s="154"/>
      <c r="AZ119" s="154"/>
      <c r="BA119" s="154"/>
      <c r="BB119" s="154"/>
      <c r="BC119" s="154"/>
      <c r="BD119" s="154"/>
      <c r="BE119" s="154"/>
      <c r="BF119" s="154"/>
      <c r="BG119" s="154"/>
      <c r="BH119" s="154"/>
      <c r="BI119" s="154"/>
      <c r="BJ119" s="154"/>
      <c r="BK119" s="154"/>
      <c r="BL119" s="154"/>
      <c r="BM119" s="154"/>
      <c r="BN119" s="154"/>
      <c r="BO119" s="154"/>
      <c r="BP119" s="154"/>
      <c r="BQ119" s="154"/>
      <c r="BR119" s="154"/>
      <c r="BS119" s="154"/>
      <c r="BT119" s="154"/>
      <c r="BU119" s="154"/>
      <c r="BV119" s="154"/>
      <c r="BW119" s="154"/>
      <c r="BX119" s="154"/>
      <c r="BY119" s="154"/>
      <c r="BZ119" s="154"/>
      <c r="CA119" s="154"/>
      <c r="CB119" s="154"/>
      <c r="CC119" s="154"/>
      <c r="CD119" s="154"/>
      <c r="CE119" s="154"/>
      <c r="CF119" s="154"/>
      <c r="CG119" s="154"/>
      <c r="CH119" s="154"/>
      <c r="CI119" s="154"/>
      <c r="CJ119" s="154"/>
      <c r="CK119" s="154"/>
      <c r="CL119" s="154"/>
      <c r="CM119" s="154"/>
      <c r="CN119" s="154"/>
      <c r="CO119" s="154"/>
      <c r="CP119" s="154"/>
      <c r="CQ119" s="154"/>
      <c r="CR119" s="154"/>
      <c r="CS119" s="154"/>
      <c r="CT119" s="154"/>
      <c r="CU119" s="154"/>
      <c r="CV119" s="154"/>
      <c r="CW119" s="154"/>
      <c r="CX119" s="154"/>
      <c r="CY119" s="154"/>
      <c r="CZ119" s="154"/>
      <c r="DA119" s="154"/>
      <c r="DB119" s="154"/>
      <c r="DC119" s="154"/>
      <c r="DD119" s="154"/>
      <c r="DE119" s="154"/>
      <c r="DF119" s="154"/>
      <c r="DG119" s="154"/>
      <c r="DH119" s="154"/>
      <c r="DI119" s="154"/>
      <c r="DJ119" s="154"/>
      <c r="DK119" s="154"/>
      <c r="DL119" s="154"/>
      <c r="DM119" s="154"/>
      <c r="DN119" s="154"/>
      <c r="DO119" s="154"/>
      <c r="DP119" s="154"/>
      <c r="DQ119" s="154"/>
      <c r="DR119" s="154"/>
      <c r="DS119" s="154"/>
      <c r="DT119" s="154"/>
      <c r="DU119" s="154"/>
      <c r="DV119" s="154"/>
      <c r="DW119" s="154"/>
      <c r="DX119" s="154"/>
      <c r="DY119" s="154"/>
      <c r="DZ119" s="154"/>
      <c r="EA119" s="154"/>
      <c r="EB119" s="154"/>
      <c r="EC119" s="154"/>
      <c r="ED119" s="154"/>
      <c r="EE119" s="154"/>
    </row>
    <row r="120" spans="2:135" x14ac:dyDescent="0.25">
      <c r="B120" s="153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154"/>
      <c r="N120" s="154"/>
      <c r="O120" s="154"/>
      <c r="P120" s="154"/>
      <c r="Q120" s="154"/>
      <c r="R120" s="154"/>
      <c r="S120" s="154"/>
      <c r="T120" s="154"/>
      <c r="U120" s="154"/>
      <c r="V120" s="154"/>
      <c r="W120" s="154"/>
      <c r="X120" s="154"/>
      <c r="Y120" s="154"/>
      <c r="Z120" s="154"/>
      <c r="AA120" s="154"/>
      <c r="AB120" s="154"/>
      <c r="AC120" s="154"/>
      <c r="AD120" s="154"/>
      <c r="AE120" s="154"/>
      <c r="AF120" s="154"/>
      <c r="AG120" s="154"/>
      <c r="AH120" s="154"/>
      <c r="AI120" s="154"/>
      <c r="AJ120" s="154"/>
      <c r="AK120" s="154"/>
      <c r="AL120" s="154"/>
      <c r="AM120" s="154"/>
      <c r="AN120" s="154"/>
      <c r="AO120" s="154"/>
      <c r="AP120" s="154"/>
      <c r="AQ120" s="154"/>
      <c r="AR120" s="154"/>
      <c r="AS120" s="154"/>
      <c r="AT120" s="154"/>
      <c r="AU120" s="154"/>
      <c r="AV120" s="154"/>
      <c r="AW120" s="154"/>
      <c r="AX120" s="154"/>
      <c r="AY120" s="154"/>
      <c r="AZ120" s="154"/>
      <c r="BA120" s="154"/>
      <c r="BB120" s="154"/>
      <c r="BC120" s="154"/>
      <c r="BD120" s="154"/>
      <c r="BE120" s="154"/>
      <c r="BF120" s="154"/>
      <c r="BG120" s="154"/>
      <c r="BH120" s="154"/>
      <c r="BI120" s="154"/>
      <c r="BJ120" s="154"/>
      <c r="BK120" s="154"/>
      <c r="BL120" s="154"/>
      <c r="BM120" s="154"/>
      <c r="BN120" s="154"/>
      <c r="BO120" s="154"/>
      <c r="BP120" s="154"/>
      <c r="BQ120" s="154"/>
      <c r="BR120" s="154"/>
      <c r="BS120" s="154"/>
      <c r="BT120" s="154"/>
      <c r="BU120" s="154"/>
      <c r="BV120" s="154"/>
      <c r="BW120" s="154"/>
      <c r="BX120" s="154"/>
      <c r="BY120" s="154"/>
      <c r="BZ120" s="154"/>
      <c r="CA120" s="154"/>
      <c r="CB120" s="154"/>
      <c r="CC120" s="154"/>
      <c r="CD120" s="154"/>
      <c r="CE120" s="154"/>
      <c r="CF120" s="154"/>
      <c r="CG120" s="154"/>
      <c r="CH120" s="154"/>
      <c r="CI120" s="154"/>
      <c r="CJ120" s="154"/>
      <c r="CK120" s="154"/>
      <c r="CL120" s="154"/>
      <c r="CM120" s="154"/>
      <c r="CN120" s="154"/>
      <c r="CO120" s="154"/>
      <c r="CP120" s="154"/>
      <c r="CQ120" s="154"/>
      <c r="CR120" s="154"/>
      <c r="CS120" s="154"/>
      <c r="CT120" s="154"/>
      <c r="CU120" s="154"/>
      <c r="CV120" s="154"/>
      <c r="CW120" s="154"/>
      <c r="CX120" s="154"/>
      <c r="CY120" s="154"/>
      <c r="CZ120" s="154"/>
      <c r="DA120" s="154"/>
      <c r="DB120" s="154"/>
      <c r="DC120" s="154"/>
      <c r="DD120" s="154"/>
      <c r="DE120" s="154"/>
      <c r="DF120" s="154"/>
      <c r="DG120" s="154"/>
      <c r="DH120" s="154"/>
      <c r="DI120" s="154"/>
      <c r="DJ120" s="154"/>
      <c r="DK120" s="154"/>
      <c r="DL120" s="154"/>
      <c r="DM120" s="154"/>
      <c r="DN120" s="154"/>
      <c r="DO120" s="154"/>
      <c r="DP120" s="154"/>
      <c r="DQ120" s="154"/>
      <c r="DR120" s="154"/>
      <c r="DS120" s="154"/>
      <c r="DT120" s="154"/>
      <c r="DU120" s="154"/>
      <c r="DV120" s="154"/>
      <c r="DW120" s="154"/>
      <c r="DX120" s="154"/>
      <c r="DY120" s="154"/>
      <c r="DZ120" s="154"/>
      <c r="EA120" s="154"/>
      <c r="EB120" s="154"/>
      <c r="EC120" s="154"/>
      <c r="ED120" s="154"/>
      <c r="EE120" s="154"/>
    </row>
    <row r="121" spans="2:135" x14ac:dyDescent="0.25">
      <c r="B121" s="153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154"/>
      <c r="N121" s="154"/>
      <c r="O121" s="154"/>
      <c r="P121" s="154"/>
      <c r="Q121" s="154"/>
      <c r="R121" s="154"/>
      <c r="S121" s="154"/>
      <c r="T121" s="154"/>
      <c r="U121" s="154"/>
      <c r="V121" s="154"/>
      <c r="W121" s="154"/>
      <c r="X121" s="154"/>
      <c r="Y121" s="154"/>
      <c r="Z121" s="154"/>
      <c r="AA121" s="154"/>
      <c r="AB121" s="154"/>
      <c r="AC121" s="154"/>
      <c r="AD121" s="154"/>
      <c r="AE121" s="154"/>
      <c r="AF121" s="154"/>
      <c r="AG121" s="154"/>
      <c r="AH121" s="154"/>
      <c r="AI121" s="154"/>
      <c r="AJ121" s="154"/>
      <c r="AK121" s="154"/>
      <c r="AL121" s="154"/>
      <c r="AM121" s="154"/>
      <c r="AN121" s="154"/>
      <c r="AO121" s="154"/>
      <c r="AP121" s="154"/>
      <c r="AQ121" s="154"/>
      <c r="AR121" s="154"/>
      <c r="AS121" s="154"/>
      <c r="AT121" s="154"/>
      <c r="AU121" s="154"/>
      <c r="AV121" s="154"/>
      <c r="AW121" s="154"/>
      <c r="AX121" s="154"/>
      <c r="AY121" s="154"/>
      <c r="AZ121" s="154"/>
      <c r="BA121" s="154"/>
      <c r="BB121" s="154"/>
      <c r="BC121" s="154"/>
      <c r="BD121" s="154"/>
      <c r="BE121" s="154"/>
      <c r="BF121" s="154"/>
      <c r="BG121" s="154"/>
      <c r="BH121" s="154"/>
      <c r="BI121" s="154"/>
      <c r="BJ121" s="154"/>
      <c r="BK121" s="154"/>
      <c r="BL121" s="154"/>
      <c r="BM121" s="154"/>
      <c r="BN121" s="154"/>
      <c r="BO121" s="154"/>
      <c r="BP121" s="154"/>
      <c r="BQ121" s="154"/>
      <c r="BR121" s="154"/>
      <c r="BS121" s="154"/>
      <c r="BT121" s="154"/>
      <c r="BU121" s="154"/>
      <c r="BV121" s="154"/>
      <c r="BW121" s="154"/>
      <c r="BX121" s="154"/>
      <c r="BY121" s="154"/>
      <c r="BZ121" s="154"/>
      <c r="CA121" s="154"/>
      <c r="CB121" s="154"/>
      <c r="CC121" s="154"/>
      <c r="CD121" s="154"/>
      <c r="CE121" s="154"/>
      <c r="CF121" s="154"/>
      <c r="CG121" s="154"/>
      <c r="CH121" s="154"/>
      <c r="CI121" s="154"/>
      <c r="CJ121" s="154"/>
      <c r="CK121" s="154"/>
      <c r="CL121" s="154"/>
      <c r="CM121" s="154"/>
      <c r="CN121" s="154"/>
      <c r="CO121" s="154"/>
      <c r="CP121" s="154"/>
      <c r="CQ121" s="154"/>
      <c r="CR121" s="154"/>
      <c r="CS121" s="154"/>
      <c r="CT121" s="154"/>
      <c r="CU121" s="154"/>
      <c r="CV121" s="154"/>
      <c r="CW121" s="154"/>
      <c r="CX121" s="154"/>
      <c r="CY121" s="154"/>
      <c r="CZ121" s="154"/>
      <c r="DA121" s="154"/>
      <c r="DB121" s="154"/>
      <c r="DC121" s="154"/>
      <c r="DD121" s="154"/>
      <c r="DE121" s="154"/>
      <c r="DF121" s="154"/>
      <c r="DG121" s="154"/>
      <c r="DH121" s="154"/>
      <c r="DI121" s="154"/>
      <c r="DJ121" s="154"/>
      <c r="DK121" s="154"/>
      <c r="DL121" s="154"/>
      <c r="DM121" s="154"/>
      <c r="DN121" s="154"/>
      <c r="DO121" s="154"/>
      <c r="DP121" s="154"/>
      <c r="DQ121" s="154"/>
      <c r="DR121" s="154"/>
      <c r="DS121" s="154"/>
      <c r="DT121" s="154"/>
      <c r="DU121" s="154"/>
      <c r="DV121" s="154"/>
      <c r="DW121" s="154"/>
      <c r="DX121" s="154"/>
      <c r="DY121" s="154"/>
      <c r="DZ121" s="154"/>
      <c r="EA121" s="154"/>
      <c r="EB121" s="154"/>
      <c r="EC121" s="154"/>
      <c r="ED121" s="154"/>
      <c r="EE121" s="154"/>
    </row>
    <row r="122" spans="2:135" x14ac:dyDescent="0.25">
      <c r="B122" s="153"/>
      <c r="C122" s="154"/>
      <c r="D122" s="154"/>
      <c r="E122" s="154"/>
      <c r="F122" s="154"/>
      <c r="G122" s="154"/>
      <c r="H122" s="154"/>
      <c r="I122" s="154"/>
      <c r="J122" s="154"/>
      <c r="K122" s="154"/>
      <c r="L122" s="154"/>
      <c r="M122" s="154"/>
      <c r="N122" s="154"/>
      <c r="O122" s="154"/>
      <c r="P122" s="154"/>
      <c r="Q122" s="154"/>
      <c r="R122" s="154"/>
      <c r="S122" s="154"/>
      <c r="T122" s="154"/>
      <c r="U122" s="154"/>
      <c r="V122" s="154"/>
      <c r="W122" s="154"/>
      <c r="X122" s="154"/>
      <c r="Y122" s="154"/>
      <c r="Z122" s="154"/>
      <c r="AA122" s="154"/>
      <c r="AB122" s="154"/>
      <c r="AC122" s="154"/>
      <c r="AD122" s="154"/>
      <c r="AE122" s="154"/>
      <c r="AF122" s="154"/>
      <c r="AG122" s="154"/>
      <c r="AH122" s="154"/>
      <c r="AI122" s="154"/>
      <c r="AJ122" s="154"/>
      <c r="AK122" s="154"/>
      <c r="AL122" s="154"/>
      <c r="AM122" s="154"/>
      <c r="AN122" s="154"/>
      <c r="AO122" s="154"/>
      <c r="AP122" s="154"/>
      <c r="AQ122" s="154"/>
      <c r="AR122" s="154"/>
      <c r="AS122" s="154"/>
      <c r="AT122" s="154"/>
      <c r="AU122" s="154"/>
      <c r="AV122" s="154"/>
      <c r="AW122" s="154"/>
      <c r="AX122" s="154"/>
      <c r="AY122" s="154"/>
      <c r="AZ122" s="154"/>
      <c r="BA122" s="154"/>
      <c r="BB122" s="154"/>
      <c r="BC122" s="154"/>
      <c r="BD122" s="154"/>
      <c r="BE122" s="154"/>
      <c r="BF122" s="154"/>
      <c r="BG122" s="154"/>
      <c r="BH122" s="154"/>
      <c r="BI122" s="154"/>
      <c r="BJ122" s="154"/>
      <c r="BK122" s="154"/>
      <c r="BL122" s="154"/>
      <c r="BM122" s="154"/>
      <c r="BN122" s="154"/>
      <c r="BO122" s="154"/>
      <c r="BP122" s="154"/>
      <c r="BQ122" s="154"/>
      <c r="BR122" s="154"/>
      <c r="BS122" s="154"/>
      <c r="BT122" s="154"/>
      <c r="BU122" s="154"/>
      <c r="BV122" s="154"/>
      <c r="BW122" s="154"/>
      <c r="BX122" s="154"/>
      <c r="BY122" s="154"/>
      <c r="BZ122" s="154"/>
      <c r="CA122" s="154"/>
      <c r="CB122" s="154"/>
      <c r="CC122" s="154"/>
      <c r="CD122" s="154"/>
      <c r="CE122" s="154"/>
      <c r="CF122" s="154"/>
      <c r="CG122" s="154"/>
      <c r="CH122" s="154"/>
      <c r="CI122" s="154"/>
      <c r="CJ122" s="154"/>
      <c r="CK122" s="154"/>
      <c r="CL122" s="154"/>
      <c r="CM122" s="154"/>
      <c r="CN122" s="154"/>
      <c r="CO122" s="154"/>
      <c r="CP122" s="154"/>
      <c r="CQ122" s="154"/>
      <c r="CR122" s="154"/>
      <c r="CS122" s="154"/>
      <c r="CT122" s="154"/>
      <c r="CU122" s="154"/>
      <c r="CV122" s="154"/>
      <c r="CW122" s="154"/>
      <c r="CX122" s="154"/>
      <c r="CY122" s="154"/>
      <c r="CZ122" s="154"/>
      <c r="DA122" s="154"/>
      <c r="DB122" s="154"/>
      <c r="DC122" s="154"/>
      <c r="DD122" s="154"/>
      <c r="DE122" s="154"/>
      <c r="DF122" s="154"/>
      <c r="DG122" s="154"/>
      <c r="DH122" s="154"/>
      <c r="DI122" s="154"/>
      <c r="DJ122" s="154"/>
      <c r="DK122" s="154"/>
      <c r="DL122" s="154"/>
      <c r="DM122" s="154"/>
      <c r="DN122" s="154"/>
      <c r="DO122" s="154"/>
      <c r="DP122" s="154"/>
      <c r="DQ122" s="154"/>
      <c r="DR122" s="154"/>
      <c r="DS122" s="154"/>
      <c r="DT122" s="154"/>
      <c r="DU122" s="154"/>
      <c r="DV122" s="154"/>
      <c r="DW122" s="154"/>
      <c r="DX122" s="154"/>
      <c r="DY122" s="154"/>
      <c r="DZ122" s="154"/>
      <c r="EA122" s="154"/>
      <c r="EB122" s="154"/>
      <c r="EC122" s="154"/>
      <c r="ED122" s="154"/>
      <c r="EE122" s="154"/>
    </row>
    <row r="123" spans="2:135" x14ac:dyDescent="0.25">
      <c r="B123" s="153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154"/>
      <c r="N123" s="154"/>
      <c r="O123" s="154"/>
      <c r="P123" s="154"/>
      <c r="Q123" s="154"/>
      <c r="R123" s="154"/>
      <c r="S123" s="154"/>
      <c r="T123" s="154"/>
      <c r="U123" s="154"/>
      <c r="V123" s="154"/>
      <c r="W123" s="154"/>
      <c r="X123" s="154"/>
      <c r="Y123" s="154"/>
      <c r="Z123" s="154"/>
      <c r="AA123" s="154"/>
      <c r="AB123" s="154"/>
      <c r="AC123" s="154"/>
      <c r="AD123" s="154"/>
      <c r="AE123" s="154"/>
      <c r="AF123" s="154"/>
      <c r="AG123" s="154"/>
      <c r="AH123" s="154"/>
      <c r="AI123" s="154"/>
      <c r="AJ123" s="154"/>
      <c r="AK123" s="154"/>
      <c r="AL123" s="154"/>
      <c r="AM123" s="154"/>
      <c r="AN123" s="154"/>
      <c r="AO123" s="154"/>
      <c r="AP123" s="154"/>
      <c r="AQ123" s="154"/>
      <c r="AR123" s="154"/>
      <c r="AS123" s="154"/>
      <c r="AT123" s="154"/>
      <c r="AU123" s="154"/>
      <c r="AV123" s="154"/>
      <c r="AW123" s="154"/>
      <c r="AX123" s="154"/>
      <c r="AY123" s="154"/>
      <c r="AZ123" s="154"/>
      <c r="BA123" s="154"/>
      <c r="BB123" s="154"/>
      <c r="BC123" s="154"/>
      <c r="BD123" s="154"/>
      <c r="BE123" s="154"/>
      <c r="BF123" s="154"/>
      <c r="BG123" s="154"/>
      <c r="BH123" s="154"/>
      <c r="BI123" s="154"/>
      <c r="BJ123" s="154"/>
      <c r="BK123" s="154"/>
      <c r="BL123" s="154"/>
      <c r="BM123" s="154"/>
      <c r="BN123" s="154"/>
      <c r="BO123" s="154"/>
      <c r="BP123" s="154"/>
      <c r="BQ123" s="154"/>
      <c r="BR123" s="154"/>
      <c r="BS123" s="154"/>
      <c r="BT123" s="154"/>
      <c r="BU123" s="154"/>
      <c r="BV123" s="154"/>
      <c r="BW123" s="154"/>
      <c r="BX123" s="154"/>
      <c r="BY123" s="154"/>
      <c r="BZ123" s="154"/>
      <c r="CA123" s="154"/>
      <c r="CB123" s="154"/>
      <c r="CC123" s="154"/>
      <c r="CD123" s="154"/>
      <c r="CE123" s="154"/>
      <c r="CF123" s="154"/>
      <c r="CG123" s="154"/>
      <c r="CH123" s="154"/>
      <c r="CI123" s="154"/>
      <c r="CJ123" s="154"/>
      <c r="CK123" s="154"/>
      <c r="CL123" s="154"/>
      <c r="CM123" s="154"/>
      <c r="CN123" s="154"/>
      <c r="CO123" s="154"/>
      <c r="CP123" s="154"/>
      <c r="CQ123" s="154"/>
      <c r="CR123" s="154"/>
      <c r="CS123" s="154"/>
      <c r="CT123" s="154"/>
      <c r="CU123" s="154"/>
      <c r="CV123" s="154"/>
      <c r="CW123" s="154"/>
      <c r="CX123" s="154"/>
      <c r="CY123" s="154"/>
      <c r="CZ123" s="154"/>
      <c r="DA123" s="154"/>
      <c r="DB123" s="154"/>
      <c r="DC123" s="154"/>
      <c r="DD123" s="154"/>
      <c r="DE123" s="154"/>
      <c r="DF123" s="154"/>
      <c r="DG123" s="154"/>
      <c r="DH123" s="154"/>
      <c r="DI123" s="154"/>
      <c r="DJ123" s="154"/>
      <c r="DK123" s="154"/>
      <c r="DL123" s="154"/>
      <c r="DM123" s="154"/>
      <c r="DN123" s="154"/>
      <c r="DO123" s="154"/>
      <c r="DP123" s="154"/>
      <c r="DQ123" s="154"/>
      <c r="DR123" s="154"/>
      <c r="DS123" s="154"/>
      <c r="DT123" s="154"/>
      <c r="DU123" s="154"/>
      <c r="DV123" s="154"/>
      <c r="DW123" s="154"/>
      <c r="DX123" s="154"/>
      <c r="DY123" s="154"/>
      <c r="DZ123" s="154"/>
      <c r="EA123" s="154"/>
      <c r="EB123" s="154"/>
      <c r="EC123" s="154"/>
      <c r="ED123" s="154"/>
      <c r="EE123" s="154"/>
    </row>
    <row r="124" spans="2:135" x14ac:dyDescent="0.25">
      <c r="B124" s="153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154"/>
      <c r="N124" s="154"/>
      <c r="O124" s="154"/>
      <c r="P124" s="154"/>
      <c r="Q124" s="154"/>
      <c r="R124" s="154"/>
      <c r="S124" s="154"/>
      <c r="T124" s="154"/>
      <c r="U124" s="154"/>
      <c r="V124" s="154"/>
      <c r="W124" s="154"/>
      <c r="X124" s="154"/>
      <c r="Y124" s="154"/>
      <c r="Z124" s="154"/>
      <c r="AA124" s="154"/>
      <c r="AB124" s="154"/>
      <c r="AC124" s="154"/>
      <c r="AD124" s="154"/>
      <c r="AE124" s="154"/>
      <c r="AF124" s="154"/>
      <c r="AG124" s="154"/>
      <c r="AH124" s="154"/>
      <c r="AI124" s="154"/>
      <c r="AJ124" s="154"/>
      <c r="AK124" s="154"/>
      <c r="AL124" s="154"/>
      <c r="AM124" s="154"/>
      <c r="AN124" s="154"/>
      <c r="AO124" s="154"/>
      <c r="AP124" s="154"/>
      <c r="AQ124" s="154"/>
      <c r="AR124" s="154"/>
      <c r="AS124" s="154"/>
      <c r="AT124" s="154"/>
      <c r="AU124" s="154"/>
      <c r="AV124" s="154"/>
      <c r="AW124" s="154"/>
      <c r="AX124" s="154"/>
      <c r="AY124" s="154"/>
      <c r="AZ124" s="154"/>
      <c r="BA124" s="154"/>
      <c r="BB124" s="154"/>
      <c r="BC124" s="154"/>
      <c r="BD124" s="154"/>
      <c r="BE124" s="154"/>
      <c r="BF124" s="154"/>
      <c r="BG124" s="154"/>
      <c r="BH124" s="154"/>
      <c r="BI124" s="154"/>
      <c r="BJ124" s="154"/>
      <c r="BK124" s="154"/>
      <c r="BL124" s="154"/>
      <c r="BM124" s="154"/>
      <c r="BN124" s="154"/>
      <c r="BO124" s="154"/>
      <c r="BP124" s="154"/>
      <c r="BQ124" s="154"/>
      <c r="BR124" s="154"/>
      <c r="BS124" s="154"/>
      <c r="BT124" s="154"/>
      <c r="BU124" s="154"/>
      <c r="BV124" s="154"/>
      <c r="BW124" s="154"/>
      <c r="BX124" s="154"/>
      <c r="BY124" s="154"/>
      <c r="BZ124" s="154"/>
      <c r="CA124" s="154"/>
      <c r="CB124" s="154"/>
      <c r="CC124" s="154"/>
      <c r="CD124" s="154"/>
      <c r="CE124" s="154"/>
      <c r="CF124" s="154"/>
      <c r="CG124" s="154"/>
      <c r="CH124" s="154"/>
      <c r="CI124" s="154"/>
      <c r="CJ124" s="154"/>
      <c r="CK124" s="154"/>
      <c r="CL124" s="154"/>
      <c r="CM124" s="154"/>
      <c r="CN124" s="154"/>
      <c r="CO124" s="154"/>
      <c r="CP124" s="154"/>
      <c r="CQ124" s="154"/>
      <c r="CR124" s="154"/>
      <c r="CS124" s="154"/>
      <c r="CT124" s="154"/>
      <c r="CU124" s="154"/>
      <c r="CV124" s="154"/>
      <c r="CW124" s="154"/>
      <c r="CX124" s="154"/>
      <c r="CY124" s="154"/>
      <c r="CZ124" s="154"/>
      <c r="DA124" s="154"/>
      <c r="DB124" s="154"/>
      <c r="DC124" s="154"/>
      <c r="DD124" s="154"/>
      <c r="DE124" s="154"/>
      <c r="DF124" s="154"/>
      <c r="DG124" s="154"/>
      <c r="DH124" s="154"/>
      <c r="DI124" s="154"/>
      <c r="DJ124" s="154"/>
      <c r="DK124" s="154"/>
      <c r="DL124" s="154"/>
      <c r="DM124" s="154"/>
      <c r="DN124" s="154"/>
      <c r="DO124" s="154"/>
      <c r="DP124" s="154"/>
      <c r="DQ124" s="154"/>
      <c r="DR124" s="154"/>
      <c r="DS124" s="154"/>
      <c r="DT124" s="154"/>
      <c r="DU124" s="154"/>
      <c r="DV124" s="154"/>
      <c r="DW124" s="154"/>
      <c r="DX124" s="154"/>
      <c r="DY124" s="154"/>
      <c r="DZ124" s="154"/>
      <c r="EA124" s="154"/>
      <c r="EB124" s="154"/>
      <c r="EC124" s="154"/>
      <c r="ED124" s="154"/>
      <c r="EE124" s="154"/>
    </row>
    <row r="125" spans="2:135" x14ac:dyDescent="0.25">
      <c r="B125" s="153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154"/>
      <c r="N125" s="154"/>
      <c r="O125" s="154"/>
      <c r="P125" s="154"/>
      <c r="Q125" s="154"/>
      <c r="R125" s="154"/>
      <c r="S125" s="154"/>
      <c r="T125" s="154"/>
      <c r="U125" s="154"/>
      <c r="V125" s="154"/>
      <c r="W125" s="154"/>
      <c r="X125" s="154"/>
      <c r="Y125" s="154"/>
      <c r="Z125" s="154"/>
      <c r="AA125" s="154"/>
      <c r="AB125" s="154"/>
      <c r="AC125" s="154"/>
      <c r="AD125" s="154"/>
      <c r="AE125" s="154"/>
      <c r="AF125" s="154"/>
      <c r="AG125" s="154"/>
      <c r="AH125" s="154"/>
      <c r="AI125" s="154"/>
      <c r="AJ125" s="154"/>
      <c r="AK125" s="154"/>
      <c r="AL125" s="154"/>
      <c r="AM125" s="154"/>
      <c r="AN125" s="154"/>
      <c r="AO125" s="154"/>
      <c r="AP125" s="154"/>
      <c r="AQ125" s="154"/>
      <c r="AR125" s="154"/>
      <c r="AS125" s="154"/>
      <c r="AT125" s="154"/>
      <c r="AU125" s="154"/>
      <c r="AV125" s="154"/>
      <c r="AW125" s="154"/>
      <c r="AX125" s="154"/>
      <c r="AY125" s="154"/>
      <c r="AZ125" s="154"/>
      <c r="BA125" s="154"/>
      <c r="BB125" s="154"/>
      <c r="BC125" s="154"/>
      <c r="BD125" s="154"/>
      <c r="BE125" s="154"/>
      <c r="BF125" s="154"/>
      <c r="BG125" s="154"/>
      <c r="BH125" s="154"/>
      <c r="BI125" s="154"/>
      <c r="BJ125" s="154"/>
      <c r="BK125" s="154"/>
      <c r="BL125" s="154"/>
      <c r="BM125" s="154"/>
      <c r="BN125" s="154"/>
      <c r="BO125" s="154"/>
      <c r="BP125" s="154"/>
      <c r="BQ125" s="154"/>
      <c r="BR125" s="154"/>
      <c r="BS125" s="154"/>
      <c r="BT125" s="154"/>
      <c r="BU125" s="154"/>
      <c r="BV125" s="154"/>
      <c r="BW125" s="154"/>
      <c r="BX125" s="154"/>
      <c r="BY125" s="154"/>
      <c r="BZ125" s="154"/>
      <c r="CA125" s="154"/>
      <c r="CB125" s="154"/>
      <c r="CC125" s="154"/>
      <c r="CD125" s="154"/>
      <c r="CE125" s="154"/>
      <c r="CF125" s="154"/>
      <c r="CG125" s="154"/>
      <c r="CH125" s="154"/>
      <c r="CI125" s="154"/>
      <c r="CJ125" s="154"/>
      <c r="CK125" s="154"/>
      <c r="CL125" s="154"/>
      <c r="CM125" s="154"/>
      <c r="CN125" s="154"/>
      <c r="CO125" s="154"/>
      <c r="CP125" s="154"/>
      <c r="CQ125" s="154"/>
      <c r="CR125" s="154"/>
      <c r="CS125" s="154"/>
      <c r="CT125" s="154"/>
      <c r="CU125" s="154"/>
      <c r="CV125" s="154"/>
      <c r="CW125" s="154"/>
      <c r="CX125" s="154"/>
      <c r="CY125" s="154"/>
      <c r="CZ125" s="154"/>
      <c r="DA125" s="154"/>
      <c r="DB125" s="154"/>
      <c r="DC125" s="154"/>
      <c r="DD125" s="154"/>
      <c r="DE125" s="154"/>
      <c r="DF125" s="154"/>
      <c r="DG125" s="154"/>
      <c r="DH125" s="154"/>
      <c r="DI125" s="154"/>
      <c r="DJ125" s="154"/>
      <c r="DK125" s="154"/>
      <c r="DL125" s="154"/>
      <c r="DM125" s="154"/>
      <c r="DN125" s="154"/>
      <c r="DO125" s="154"/>
      <c r="DP125" s="154"/>
      <c r="DQ125" s="154"/>
      <c r="DR125" s="154"/>
      <c r="DS125" s="154"/>
      <c r="DT125" s="154"/>
      <c r="DU125" s="154"/>
      <c r="DV125" s="154"/>
      <c r="DW125" s="154"/>
      <c r="DX125" s="154"/>
      <c r="DY125" s="154"/>
      <c r="DZ125" s="154"/>
      <c r="EA125" s="154"/>
      <c r="EB125" s="154"/>
      <c r="EC125" s="154"/>
      <c r="ED125" s="154"/>
      <c r="EE125" s="154"/>
    </row>
    <row r="126" spans="2:135" x14ac:dyDescent="0.25">
      <c r="B126" s="153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154"/>
      <c r="N126" s="154"/>
      <c r="O126" s="154"/>
      <c r="P126" s="154"/>
      <c r="Q126" s="154"/>
      <c r="R126" s="154"/>
      <c r="S126" s="154"/>
      <c r="T126" s="154"/>
      <c r="U126" s="154"/>
      <c r="V126" s="154"/>
      <c r="W126" s="154"/>
      <c r="X126" s="154"/>
      <c r="Y126" s="154"/>
      <c r="Z126" s="154"/>
      <c r="AA126" s="154"/>
      <c r="AB126" s="154"/>
      <c r="AC126" s="154"/>
      <c r="AD126" s="154"/>
      <c r="AE126" s="154"/>
      <c r="AF126" s="154"/>
      <c r="AG126" s="154"/>
      <c r="AH126" s="154"/>
      <c r="AI126" s="154"/>
      <c r="AJ126" s="154"/>
      <c r="AK126" s="154"/>
      <c r="AL126" s="154"/>
      <c r="AM126" s="154"/>
      <c r="AN126" s="154"/>
      <c r="AO126" s="154"/>
      <c r="AP126" s="154"/>
      <c r="AQ126" s="154"/>
      <c r="AR126" s="154"/>
      <c r="AS126" s="154"/>
      <c r="AT126" s="154"/>
      <c r="AU126" s="154"/>
      <c r="AV126" s="154"/>
      <c r="AW126" s="154"/>
      <c r="AX126" s="154"/>
      <c r="AY126" s="154"/>
      <c r="AZ126" s="154"/>
      <c r="BA126" s="154"/>
      <c r="BB126" s="154"/>
      <c r="BC126" s="154"/>
      <c r="BD126" s="154"/>
      <c r="BE126" s="154"/>
      <c r="BF126" s="154"/>
      <c r="BG126" s="154"/>
      <c r="BH126" s="154"/>
      <c r="BI126" s="154"/>
      <c r="BJ126" s="154"/>
      <c r="BK126" s="154"/>
      <c r="BL126" s="154"/>
      <c r="BM126" s="154"/>
      <c r="BN126" s="154"/>
      <c r="BO126" s="154"/>
      <c r="BP126" s="154"/>
      <c r="BQ126" s="154"/>
      <c r="BR126" s="154"/>
      <c r="BS126" s="154"/>
      <c r="BT126" s="154"/>
      <c r="BU126" s="154"/>
      <c r="BV126" s="154"/>
      <c r="BW126" s="154"/>
      <c r="BX126" s="154"/>
      <c r="BY126" s="154"/>
      <c r="BZ126" s="154"/>
      <c r="CA126" s="154"/>
      <c r="CB126" s="154"/>
      <c r="CC126" s="154"/>
      <c r="CD126" s="154"/>
      <c r="CE126" s="154"/>
      <c r="CF126" s="154"/>
      <c r="CG126" s="154"/>
      <c r="CH126" s="154"/>
      <c r="CI126" s="154"/>
      <c r="CJ126" s="154"/>
      <c r="CK126" s="154"/>
      <c r="CL126" s="154"/>
      <c r="CM126" s="154"/>
      <c r="CN126" s="154"/>
      <c r="CO126" s="154"/>
      <c r="CP126" s="154"/>
      <c r="CQ126" s="154"/>
      <c r="CR126" s="154"/>
      <c r="CS126" s="154"/>
      <c r="CT126" s="154"/>
      <c r="CU126" s="154"/>
      <c r="CV126" s="154"/>
      <c r="CW126" s="154"/>
      <c r="CX126" s="154"/>
      <c r="CY126" s="154"/>
      <c r="CZ126" s="154"/>
      <c r="DA126" s="154"/>
      <c r="DB126" s="154"/>
      <c r="DC126" s="154"/>
      <c r="DD126" s="154"/>
      <c r="DE126" s="154"/>
      <c r="DF126" s="154"/>
      <c r="DG126" s="154"/>
      <c r="DH126" s="154"/>
      <c r="DI126" s="154"/>
      <c r="DJ126" s="154"/>
      <c r="DK126" s="154"/>
      <c r="DL126" s="154"/>
      <c r="DM126" s="154"/>
      <c r="DN126" s="154"/>
      <c r="DO126" s="154"/>
      <c r="DP126" s="154"/>
      <c r="DQ126" s="154"/>
      <c r="DR126" s="154"/>
      <c r="DS126" s="154"/>
      <c r="DT126" s="154"/>
      <c r="DU126" s="154"/>
      <c r="DV126" s="154"/>
      <c r="DW126" s="154"/>
      <c r="DX126" s="154"/>
      <c r="DY126" s="154"/>
      <c r="DZ126" s="154"/>
      <c r="EA126" s="154"/>
      <c r="EB126" s="154"/>
      <c r="EC126" s="154"/>
      <c r="ED126" s="154"/>
      <c r="EE126" s="154"/>
    </row>
    <row r="127" spans="2:135" x14ac:dyDescent="0.25">
      <c r="B127" s="153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154"/>
      <c r="N127" s="154"/>
      <c r="O127" s="154"/>
      <c r="P127" s="154"/>
      <c r="Q127" s="154"/>
      <c r="R127" s="154"/>
      <c r="S127" s="154"/>
      <c r="T127" s="154"/>
      <c r="U127" s="154"/>
      <c r="V127" s="154"/>
      <c r="W127" s="154"/>
      <c r="X127" s="154"/>
      <c r="Y127" s="154"/>
      <c r="Z127" s="154"/>
      <c r="AA127" s="154"/>
      <c r="AB127" s="154"/>
      <c r="AC127" s="154"/>
      <c r="AD127" s="154"/>
      <c r="AE127" s="154"/>
      <c r="AF127" s="154"/>
      <c r="AG127" s="154"/>
      <c r="AH127" s="154"/>
      <c r="AI127" s="154"/>
      <c r="AJ127" s="154"/>
      <c r="AK127" s="154"/>
      <c r="AL127" s="154"/>
      <c r="AM127" s="154"/>
      <c r="AN127" s="154"/>
      <c r="AO127" s="154"/>
      <c r="AP127" s="154"/>
      <c r="AQ127" s="154"/>
      <c r="AR127" s="154"/>
      <c r="AS127" s="154"/>
      <c r="AT127" s="154"/>
      <c r="AU127" s="154"/>
      <c r="AV127" s="154"/>
      <c r="AW127" s="154"/>
      <c r="AX127" s="154"/>
      <c r="AY127" s="154"/>
      <c r="AZ127" s="154"/>
      <c r="BA127" s="154"/>
      <c r="BB127" s="154"/>
      <c r="BC127" s="154"/>
      <c r="BD127" s="154"/>
      <c r="BE127" s="154"/>
      <c r="BF127" s="154"/>
      <c r="BG127" s="154"/>
      <c r="BH127" s="154"/>
      <c r="BI127" s="154"/>
      <c r="BJ127" s="154"/>
      <c r="BK127" s="154"/>
      <c r="BL127" s="154"/>
      <c r="BM127" s="154"/>
      <c r="BN127" s="154"/>
      <c r="BO127" s="154"/>
      <c r="BP127" s="154"/>
      <c r="BQ127" s="154"/>
      <c r="BR127" s="154"/>
      <c r="BS127" s="154"/>
      <c r="BT127" s="154"/>
      <c r="BU127" s="154"/>
      <c r="BV127" s="154"/>
      <c r="BW127" s="154"/>
      <c r="BX127" s="154"/>
      <c r="BY127" s="154"/>
      <c r="BZ127" s="154"/>
      <c r="CA127" s="154"/>
      <c r="CB127" s="154"/>
      <c r="CC127" s="154"/>
      <c r="CD127" s="154"/>
      <c r="CE127" s="154"/>
      <c r="CF127" s="154"/>
      <c r="CG127" s="154"/>
      <c r="CH127" s="154"/>
      <c r="CI127" s="154"/>
      <c r="CJ127" s="154"/>
      <c r="CK127" s="154"/>
      <c r="CL127" s="154"/>
      <c r="CM127" s="154"/>
      <c r="CN127" s="154"/>
      <c r="CO127" s="154"/>
      <c r="CP127" s="154"/>
      <c r="CQ127" s="154"/>
      <c r="CR127" s="154"/>
      <c r="CS127" s="154"/>
      <c r="CT127" s="154"/>
      <c r="CU127" s="154"/>
      <c r="CV127" s="154"/>
      <c r="CW127" s="154"/>
      <c r="CX127" s="154"/>
      <c r="CY127" s="154"/>
      <c r="CZ127" s="154"/>
      <c r="DA127" s="154"/>
      <c r="DB127" s="154"/>
      <c r="DC127" s="154"/>
      <c r="DD127" s="154"/>
      <c r="DE127" s="154"/>
      <c r="DF127" s="154"/>
      <c r="DG127" s="154"/>
      <c r="DH127" s="154"/>
      <c r="DI127" s="154"/>
      <c r="DJ127" s="154"/>
      <c r="DK127" s="154"/>
      <c r="DL127" s="154"/>
      <c r="DM127" s="154"/>
      <c r="DN127" s="154"/>
      <c r="DO127" s="154"/>
      <c r="DP127" s="154"/>
      <c r="DQ127" s="154"/>
      <c r="DR127" s="154"/>
      <c r="DS127" s="154"/>
      <c r="DT127" s="154"/>
      <c r="DU127" s="154"/>
      <c r="DV127" s="154"/>
      <c r="DW127" s="154"/>
      <c r="DX127" s="154"/>
      <c r="DY127" s="154"/>
      <c r="DZ127" s="154"/>
      <c r="EA127" s="154"/>
      <c r="EB127" s="154"/>
      <c r="EC127" s="154"/>
      <c r="ED127" s="154"/>
      <c r="EE127" s="154"/>
    </row>
    <row r="128" spans="2:135" x14ac:dyDescent="0.25">
      <c r="B128" s="153"/>
      <c r="C128" s="154"/>
      <c r="D128" s="154"/>
      <c r="E128" s="154"/>
      <c r="F128" s="154"/>
      <c r="G128" s="154"/>
      <c r="H128" s="154"/>
      <c r="I128" s="154"/>
      <c r="J128" s="154"/>
      <c r="K128" s="154"/>
      <c r="L128" s="154"/>
      <c r="M128" s="154"/>
      <c r="N128" s="154"/>
      <c r="O128" s="154"/>
      <c r="P128" s="154"/>
      <c r="Q128" s="154"/>
      <c r="R128" s="154"/>
      <c r="S128" s="154"/>
      <c r="T128" s="154"/>
      <c r="U128" s="154"/>
      <c r="V128" s="154"/>
      <c r="W128" s="154"/>
      <c r="X128" s="154"/>
      <c r="Y128" s="154"/>
      <c r="Z128" s="154"/>
      <c r="AA128" s="154"/>
      <c r="AB128" s="154"/>
      <c r="AC128" s="154"/>
      <c r="AD128" s="154"/>
      <c r="AE128" s="154"/>
      <c r="AF128" s="154"/>
      <c r="AG128" s="154"/>
      <c r="AH128" s="154"/>
      <c r="AI128" s="154"/>
      <c r="AJ128" s="154"/>
      <c r="AK128" s="154"/>
      <c r="AL128" s="154"/>
      <c r="AM128" s="154"/>
      <c r="AN128" s="154"/>
      <c r="AO128" s="154"/>
      <c r="AP128" s="154"/>
      <c r="AQ128" s="154"/>
      <c r="AR128" s="154"/>
      <c r="AS128" s="154"/>
      <c r="AT128" s="154"/>
      <c r="AU128" s="154"/>
      <c r="AV128" s="154"/>
      <c r="AW128" s="154"/>
      <c r="AX128" s="154"/>
      <c r="AY128" s="154"/>
      <c r="AZ128" s="154"/>
      <c r="BA128" s="154"/>
      <c r="BB128" s="154"/>
      <c r="BC128" s="154"/>
      <c r="BD128" s="154"/>
      <c r="BE128" s="154"/>
      <c r="BF128" s="154"/>
      <c r="BG128" s="154"/>
      <c r="BH128" s="154"/>
      <c r="BI128" s="154"/>
      <c r="BJ128" s="154"/>
      <c r="BK128" s="154"/>
      <c r="BL128" s="154"/>
      <c r="BM128" s="154"/>
      <c r="BN128" s="154"/>
      <c r="BO128" s="154"/>
      <c r="BP128" s="154"/>
      <c r="BQ128" s="154"/>
      <c r="BR128" s="154"/>
      <c r="BS128" s="154"/>
      <c r="BT128" s="154"/>
      <c r="BU128" s="154"/>
      <c r="BV128" s="154"/>
      <c r="BW128" s="154"/>
      <c r="BX128" s="154"/>
      <c r="BY128" s="154"/>
      <c r="BZ128" s="154"/>
      <c r="CA128" s="154"/>
      <c r="CB128" s="154"/>
      <c r="CC128" s="154"/>
      <c r="CD128" s="154"/>
      <c r="CE128" s="154"/>
      <c r="CF128" s="154"/>
      <c r="CG128" s="154"/>
      <c r="CH128" s="154"/>
      <c r="CI128" s="154"/>
      <c r="CJ128" s="154"/>
      <c r="CK128" s="154"/>
      <c r="CL128" s="154"/>
      <c r="CM128" s="154"/>
      <c r="CN128" s="154"/>
      <c r="CO128" s="154"/>
      <c r="CP128" s="154"/>
      <c r="CQ128" s="154"/>
      <c r="CR128" s="154"/>
      <c r="CS128" s="154"/>
      <c r="CT128" s="154"/>
      <c r="CU128" s="154"/>
      <c r="CV128" s="154"/>
      <c r="CW128" s="154"/>
      <c r="CX128" s="154"/>
      <c r="CY128" s="154"/>
      <c r="CZ128" s="154"/>
      <c r="DA128" s="154"/>
      <c r="DB128" s="154"/>
      <c r="DC128" s="154"/>
      <c r="DD128" s="154"/>
      <c r="DE128" s="154"/>
      <c r="DF128" s="154"/>
      <c r="DG128" s="154"/>
      <c r="DH128" s="154"/>
      <c r="DI128" s="154"/>
      <c r="DJ128" s="154"/>
      <c r="DK128" s="154"/>
      <c r="DL128" s="154"/>
      <c r="DM128" s="154"/>
      <c r="DN128" s="154"/>
      <c r="DO128" s="154"/>
      <c r="DP128" s="154"/>
      <c r="DQ128" s="154"/>
      <c r="DR128" s="154"/>
      <c r="DS128" s="154"/>
      <c r="DT128" s="154"/>
      <c r="DU128" s="154"/>
      <c r="DV128" s="154"/>
      <c r="DW128" s="154"/>
      <c r="DX128" s="154"/>
      <c r="DY128" s="154"/>
      <c r="DZ128" s="154"/>
      <c r="EA128" s="154"/>
      <c r="EB128" s="154"/>
      <c r="EC128" s="154"/>
      <c r="ED128" s="154"/>
      <c r="EE128" s="154"/>
    </row>
    <row r="129" spans="2:135" x14ac:dyDescent="0.25">
      <c r="B129" s="153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154"/>
      <c r="N129" s="154"/>
      <c r="O129" s="154"/>
      <c r="P129" s="154"/>
      <c r="Q129" s="154"/>
      <c r="R129" s="154"/>
      <c r="S129" s="154"/>
      <c r="T129" s="154"/>
      <c r="U129" s="154"/>
      <c r="V129" s="154"/>
      <c r="W129" s="154"/>
      <c r="X129" s="154"/>
      <c r="Y129" s="154"/>
      <c r="Z129" s="154"/>
      <c r="AA129" s="154"/>
      <c r="AB129" s="154"/>
      <c r="AC129" s="154"/>
      <c r="AD129" s="154"/>
      <c r="AE129" s="154"/>
      <c r="AF129" s="154"/>
      <c r="AG129" s="154"/>
      <c r="AH129" s="154"/>
      <c r="AI129" s="154"/>
      <c r="AJ129" s="154"/>
      <c r="AK129" s="154"/>
      <c r="AL129" s="154"/>
      <c r="AM129" s="154"/>
      <c r="AN129" s="154"/>
      <c r="AO129" s="154"/>
      <c r="AP129" s="154"/>
      <c r="AQ129" s="154"/>
      <c r="AR129" s="154"/>
      <c r="AS129" s="154"/>
      <c r="AT129" s="154"/>
      <c r="AU129" s="154"/>
      <c r="AV129" s="154"/>
      <c r="AW129" s="154"/>
      <c r="AX129" s="154"/>
      <c r="AY129" s="154"/>
      <c r="AZ129" s="154"/>
      <c r="BA129" s="154"/>
      <c r="BB129" s="154"/>
      <c r="BC129" s="154"/>
      <c r="BD129" s="154"/>
      <c r="BE129" s="154"/>
      <c r="BF129" s="154"/>
      <c r="BG129" s="154"/>
      <c r="BH129" s="154"/>
      <c r="BI129" s="154"/>
      <c r="BJ129" s="154"/>
      <c r="BK129" s="154"/>
      <c r="BL129" s="154"/>
      <c r="BM129" s="154"/>
      <c r="BN129" s="154"/>
      <c r="BO129" s="154"/>
      <c r="BP129" s="154"/>
      <c r="BQ129" s="154"/>
      <c r="BR129" s="154"/>
      <c r="BS129" s="154"/>
      <c r="BT129" s="154"/>
      <c r="BU129" s="154"/>
      <c r="BV129" s="154"/>
      <c r="BW129" s="154"/>
      <c r="BX129" s="154"/>
      <c r="BY129" s="154"/>
      <c r="BZ129" s="154"/>
      <c r="CA129" s="154"/>
      <c r="CB129" s="154"/>
      <c r="CC129" s="154"/>
      <c r="CD129" s="154"/>
      <c r="CE129" s="154"/>
      <c r="CF129" s="154"/>
      <c r="CG129" s="154"/>
      <c r="CH129" s="154"/>
      <c r="CI129" s="154"/>
      <c r="CJ129" s="154"/>
      <c r="CK129" s="154"/>
      <c r="CL129" s="154"/>
      <c r="CM129" s="154"/>
      <c r="CN129" s="154"/>
      <c r="CO129" s="154"/>
      <c r="CP129" s="154"/>
      <c r="CQ129" s="154"/>
      <c r="CR129" s="154"/>
      <c r="CS129" s="154"/>
      <c r="CT129" s="154"/>
      <c r="CU129" s="154"/>
      <c r="CV129" s="154"/>
      <c r="CW129" s="154"/>
      <c r="CX129" s="154"/>
      <c r="CY129" s="154"/>
      <c r="CZ129" s="154"/>
      <c r="DA129" s="154"/>
      <c r="DB129" s="154"/>
      <c r="DC129" s="154"/>
      <c r="DD129" s="154"/>
      <c r="DE129" s="154"/>
      <c r="DF129" s="154"/>
      <c r="DG129" s="154"/>
      <c r="DH129" s="154"/>
      <c r="DI129" s="154"/>
      <c r="DJ129" s="154"/>
      <c r="DK129" s="154"/>
      <c r="DL129" s="154"/>
      <c r="DM129" s="154"/>
      <c r="DN129" s="154"/>
      <c r="DO129" s="154"/>
      <c r="DP129" s="154"/>
      <c r="DQ129" s="154"/>
      <c r="DR129" s="154"/>
      <c r="DS129" s="154"/>
      <c r="DT129" s="154"/>
      <c r="DU129" s="154"/>
      <c r="DV129" s="154"/>
      <c r="DW129" s="154"/>
      <c r="DX129" s="154"/>
      <c r="DY129" s="154"/>
      <c r="DZ129" s="154"/>
      <c r="EA129" s="154"/>
      <c r="EB129" s="154"/>
      <c r="EC129" s="154"/>
      <c r="ED129" s="154"/>
      <c r="EE129" s="154"/>
    </row>
    <row r="130" spans="2:135" x14ac:dyDescent="0.25">
      <c r="B130" s="153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154"/>
      <c r="N130" s="154"/>
      <c r="O130" s="154"/>
      <c r="P130" s="154"/>
      <c r="Q130" s="154"/>
      <c r="R130" s="154"/>
      <c r="S130" s="154"/>
      <c r="T130" s="154"/>
      <c r="U130" s="154"/>
      <c r="V130" s="154"/>
      <c r="W130" s="154"/>
      <c r="X130" s="154"/>
      <c r="Y130" s="154"/>
      <c r="Z130" s="154"/>
      <c r="AA130" s="154"/>
      <c r="AB130" s="154"/>
      <c r="AC130" s="154"/>
      <c r="AD130" s="154"/>
      <c r="AE130" s="154"/>
      <c r="AF130" s="154"/>
      <c r="AG130" s="154"/>
      <c r="AH130" s="154"/>
      <c r="AI130" s="154"/>
      <c r="AJ130" s="154"/>
      <c r="AK130" s="154"/>
      <c r="AL130" s="154"/>
      <c r="AM130" s="154"/>
      <c r="AN130" s="154"/>
      <c r="AO130" s="154"/>
      <c r="AP130" s="154"/>
      <c r="AQ130" s="154"/>
      <c r="AR130" s="154"/>
      <c r="AS130" s="154"/>
      <c r="AT130" s="154"/>
      <c r="AU130" s="154"/>
      <c r="AV130" s="154"/>
      <c r="AW130" s="154"/>
      <c r="AX130" s="154"/>
      <c r="AY130" s="154"/>
      <c r="AZ130" s="154"/>
      <c r="BA130" s="154"/>
      <c r="BB130" s="154"/>
      <c r="BC130" s="154"/>
      <c r="BD130" s="154"/>
      <c r="BE130" s="154"/>
      <c r="BF130" s="154"/>
      <c r="BG130" s="154"/>
      <c r="BH130" s="154"/>
      <c r="BI130" s="154"/>
      <c r="BJ130" s="154"/>
      <c r="BK130" s="154"/>
      <c r="BL130" s="154"/>
      <c r="BM130" s="154"/>
      <c r="BN130" s="154"/>
      <c r="BO130" s="154"/>
      <c r="BP130" s="154"/>
      <c r="BQ130" s="154"/>
      <c r="BR130" s="154"/>
      <c r="BS130" s="154"/>
      <c r="BT130" s="154"/>
      <c r="BU130" s="154"/>
      <c r="BV130" s="154"/>
      <c r="BW130" s="154"/>
      <c r="BX130" s="154"/>
      <c r="BY130" s="154"/>
      <c r="BZ130" s="154"/>
      <c r="CA130" s="154"/>
      <c r="CB130" s="154"/>
      <c r="CC130" s="154"/>
      <c r="CD130" s="154"/>
      <c r="CE130" s="154"/>
      <c r="CF130" s="154"/>
      <c r="CG130" s="154"/>
      <c r="CH130" s="154"/>
      <c r="CI130" s="154"/>
      <c r="CJ130" s="154"/>
      <c r="CK130" s="154"/>
      <c r="CL130" s="154"/>
      <c r="CM130" s="154"/>
      <c r="CN130" s="154"/>
      <c r="CO130" s="154"/>
      <c r="CP130" s="154"/>
      <c r="CQ130" s="154"/>
      <c r="CR130" s="154"/>
      <c r="CS130" s="154"/>
      <c r="CT130" s="154"/>
      <c r="CU130" s="154"/>
      <c r="CV130" s="154"/>
      <c r="CW130" s="154"/>
      <c r="CX130" s="154"/>
      <c r="CY130" s="154"/>
      <c r="CZ130" s="154"/>
      <c r="DA130" s="154"/>
      <c r="DB130" s="154"/>
      <c r="DC130" s="154"/>
      <c r="DD130" s="154"/>
      <c r="DE130" s="154"/>
      <c r="DF130" s="154"/>
      <c r="DG130" s="154"/>
      <c r="DH130" s="154"/>
      <c r="DI130" s="154"/>
      <c r="DJ130" s="154"/>
      <c r="DK130" s="154"/>
      <c r="DL130" s="154"/>
      <c r="DM130" s="154"/>
      <c r="DN130" s="154"/>
      <c r="DO130" s="154"/>
      <c r="DP130" s="154"/>
      <c r="DQ130" s="154"/>
      <c r="DR130" s="154"/>
      <c r="DS130" s="154"/>
      <c r="DT130" s="154"/>
      <c r="DU130" s="154"/>
      <c r="DV130" s="154"/>
      <c r="DW130" s="154"/>
      <c r="DX130" s="154"/>
      <c r="DY130" s="154"/>
      <c r="DZ130" s="154"/>
      <c r="EA130" s="154"/>
      <c r="EB130" s="154"/>
      <c r="EC130" s="154"/>
      <c r="ED130" s="154"/>
      <c r="EE130" s="154"/>
    </row>
    <row r="131" spans="2:135" x14ac:dyDescent="0.25">
      <c r="B131" s="153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154"/>
      <c r="N131" s="154"/>
      <c r="O131" s="154"/>
      <c r="P131" s="154"/>
      <c r="Q131" s="154"/>
      <c r="R131" s="154"/>
      <c r="S131" s="154"/>
      <c r="T131" s="154"/>
      <c r="U131" s="154"/>
      <c r="V131" s="154"/>
      <c r="W131" s="154"/>
      <c r="X131" s="154"/>
      <c r="Y131" s="154"/>
      <c r="Z131" s="154"/>
      <c r="AA131" s="154"/>
      <c r="AB131" s="154"/>
      <c r="AC131" s="154"/>
      <c r="AD131" s="154"/>
      <c r="AE131" s="154"/>
      <c r="AF131" s="154"/>
      <c r="AG131" s="154"/>
      <c r="AH131" s="154"/>
      <c r="AI131" s="154"/>
      <c r="AJ131" s="154"/>
      <c r="AK131" s="154"/>
      <c r="AL131" s="154"/>
      <c r="AM131" s="154"/>
      <c r="AN131" s="154"/>
      <c r="AO131" s="154"/>
      <c r="AP131" s="154"/>
      <c r="AQ131" s="154"/>
      <c r="AR131" s="154"/>
      <c r="AS131" s="154"/>
      <c r="AT131" s="154"/>
      <c r="AU131" s="154"/>
      <c r="AV131" s="154"/>
      <c r="AW131" s="154"/>
      <c r="AX131" s="154"/>
      <c r="AY131" s="154"/>
      <c r="AZ131" s="154"/>
      <c r="BA131" s="154"/>
      <c r="BB131" s="154"/>
      <c r="BC131" s="154"/>
      <c r="BD131" s="154"/>
      <c r="BE131" s="154"/>
      <c r="BF131" s="154"/>
      <c r="BG131" s="154"/>
      <c r="BH131" s="154"/>
      <c r="BI131" s="154"/>
      <c r="BJ131" s="154"/>
      <c r="BK131" s="154"/>
      <c r="BL131" s="154"/>
      <c r="BM131" s="154"/>
      <c r="BN131" s="154"/>
      <c r="BO131" s="154"/>
      <c r="BP131" s="154"/>
      <c r="BQ131" s="154"/>
      <c r="BR131" s="154"/>
      <c r="BS131" s="154"/>
      <c r="BT131" s="154"/>
      <c r="BU131" s="154"/>
      <c r="BV131" s="154"/>
      <c r="BW131" s="154"/>
      <c r="BX131" s="154"/>
      <c r="BY131" s="154"/>
      <c r="BZ131" s="154"/>
      <c r="CA131" s="154"/>
      <c r="CB131" s="154"/>
      <c r="CC131" s="154"/>
      <c r="CD131" s="154"/>
      <c r="CE131" s="154"/>
      <c r="CF131" s="154"/>
      <c r="CG131" s="154"/>
      <c r="CH131" s="154"/>
      <c r="CI131" s="154"/>
      <c r="CJ131" s="154"/>
      <c r="CK131" s="154"/>
      <c r="CL131" s="154"/>
      <c r="CM131" s="154"/>
      <c r="CN131" s="154"/>
      <c r="CO131" s="154"/>
      <c r="CP131" s="154"/>
      <c r="CQ131" s="154"/>
      <c r="CR131" s="154"/>
      <c r="CS131" s="154"/>
      <c r="CT131" s="154"/>
      <c r="CU131" s="154"/>
      <c r="CV131" s="154"/>
      <c r="CW131" s="154"/>
      <c r="CX131" s="154"/>
      <c r="CY131" s="154"/>
      <c r="CZ131" s="154"/>
      <c r="DA131" s="154"/>
      <c r="DB131" s="154"/>
      <c r="DC131" s="154"/>
      <c r="DD131" s="154"/>
      <c r="DE131" s="154"/>
      <c r="DF131" s="154"/>
      <c r="DG131" s="154"/>
      <c r="DH131" s="154"/>
      <c r="DI131" s="154"/>
      <c r="DJ131" s="154"/>
      <c r="DK131" s="154"/>
      <c r="DL131" s="154"/>
      <c r="DM131" s="154"/>
      <c r="DN131" s="154"/>
      <c r="DO131" s="154"/>
      <c r="DP131" s="154"/>
      <c r="DQ131" s="154"/>
      <c r="DR131" s="154"/>
      <c r="DS131" s="154"/>
      <c r="DT131" s="154"/>
      <c r="DU131" s="154"/>
      <c r="DV131" s="154"/>
      <c r="DW131" s="154"/>
      <c r="DX131" s="154"/>
      <c r="DY131" s="154"/>
      <c r="DZ131" s="154"/>
      <c r="EA131" s="154"/>
      <c r="EB131" s="154"/>
      <c r="EC131" s="154"/>
      <c r="ED131" s="154"/>
      <c r="EE131" s="154"/>
    </row>
    <row r="132" spans="2:135" x14ac:dyDescent="0.25">
      <c r="B132" s="153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154"/>
      <c r="N132" s="154"/>
      <c r="O132" s="154"/>
      <c r="P132" s="154"/>
      <c r="Q132" s="154"/>
      <c r="R132" s="154"/>
      <c r="S132" s="154"/>
      <c r="T132" s="154"/>
      <c r="U132" s="154"/>
      <c r="V132" s="154"/>
      <c r="W132" s="154"/>
      <c r="X132" s="154"/>
      <c r="Y132" s="154"/>
      <c r="Z132" s="154"/>
      <c r="AA132" s="154"/>
      <c r="AB132" s="154"/>
      <c r="AC132" s="154"/>
      <c r="AD132" s="154"/>
      <c r="AE132" s="154"/>
      <c r="AF132" s="154"/>
      <c r="AG132" s="154"/>
      <c r="AH132" s="154"/>
      <c r="AI132" s="154"/>
      <c r="AJ132" s="154"/>
      <c r="AK132" s="154"/>
      <c r="AL132" s="154"/>
      <c r="AM132" s="154"/>
      <c r="AN132" s="154"/>
      <c r="AO132" s="154"/>
      <c r="AP132" s="154"/>
      <c r="AQ132" s="154"/>
      <c r="AR132" s="154"/>
      <c r="AS132" s="154"/>
      <c r="AT132" s="154"/>
      <c r="AU132" s="154"/>
      <c r="AV132" s="154"/>
      <c r="AW132" s="154"/>
      <c r="AX132" s="154"/>
      <c r="AY132" s="154"/>
      <c r="AZ132" s="154"/>
      <c r="BA132" s="154"/>
      <c r="BB132" s="154"/>
      <c r="BC132" s="154"/>
      <c r="BD132" s="154"/>
      <c r="BE132" s="154"/>
      <c r="BF132" s="154"/>
      <c r="BG132" s="154"/>
      <c r="BH132" s="154"/>
      <c r="BI132" s="154"/>
      <c r="BJ132" s="154"/>
      <c r="BK132" s="154"/>
      <c r="BL132" s="154"/>
      <c r="BM132" s="154"/>
      <c r="BN132" s="154"/>
      <c r="BO132" s="154"/>
      <c r="BP132" s="154"/>
      <c r="BQ132" s="154"/>
      <c r="BR132" s="154"/>
      <c r="BS132" s="154"/>
      <c r="BT132" s="154"/>
      <c r="BU132" s="154"/>
      <c r="BV132" s="154"/>
      <c r="BW132" s="154"/>
      <c r="BX132" s="154"/>
      <c r="BY132" s="154"/>
      <c r="BZ132" s="154"/>
      <c r="CA132" s="154"/>
      <c r="CB132" s="154"/>
      <c r="CC132" s="154"/>
      <c r="CD132" s="154"/>
      <c r="CE132" s="154"/>
      <c r="CF132" s="154"/>
      <c r="CG132" s="154"/>
      <c r="CH132" s="154"/>
      <c r="CI132" s="154"/>
      <c r="CJ132" s="154"/>
      <c r="CK132" s="154"/>
      <c r="CL132" s="154"/>
      <c r="CM132" s="154"/>
      <c r="CN132" s="154"/>
      <c r="CO132" s="154"/>
      <c r="CP132" s="154"/>
      <c r="CQ132" s="154"/>
      <c r="CR132" s="154"/>
      <c r="CS132" s="154"/>
      <c r="CT132" s="154"/>
      <c r="CU132" s="154"/>
      <c r="CV132" s="154"/>
      <c r="CW132" s="154"/>
      <c r="CX132" s="154"/>
      <c r="CY132" s="154"/>
      <c r="CZ132" s="154"/>
      <c r="DA132" s="154"/>
      <c r="DB132" s="154"/>
      <c r="DC132" s="154"/>
      <c r="DD132" s="154"/>
      <c r="DE132" s="154"/>
      <c r="DF132" s="154"/>
      <c r="DG132" s="154"/>
      <c r="DH132" s="154"/>
      <c r="DI132" s="154"/>
      <c r="DJ132" s="154"/>
      <c r="DK132" s="154"/>
      <c r="DL132" s="154"/>
      <c r="DM132" s="154"/>
      <c r="DN132" s="154"/>
      <c r="DO132" s="154"/>
      <c r="DP132" s="154"/>
      <c r="DQ132" s="154"/>
      <c r="DR132" s="154"/>
      <c r="DS132" s="154"/>
      <c r="DT132" s="154"/>
      <c r="DU132" s="154"/>
      <c r="DV132" s="154"/>
      <c r="DW132" s="154"/>
      <c r="DX132" s="154"/>
      <c r="DY132" s="154"/>
      <c r="DZ132" s="154"/>
      <c r="EA132" s="154"/>
      <c r="EB132" s="154"/>
      <c r="EC132" s="154"/>
      <c r="ED132" s="154"/>
      <c r="EE132" s="154"/>
    </row>
    <row r="133" spans="2:135" x14ac:dyDescent="0.25">
      <c r="B133" s="153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154"/>
      <c r="N133" s="154"/>
      <c r="O133" s="154"/>
      <c r="P133" s="154"/>
      <c r="Q133" s="154"/>
      <c r="R133" s="154"/>
      <c r="S133" s="154"/>
      <c r="T133" s="154"/>
      <c r="U133" s="154"/>
      <c r="V133" s="154"/>
      <c r="W133" s="154"/>
      <c r="X133" s="154"/>
      <c r="Y133" s="154"/>
      <c r="Z133" s="154"/>
      <c r="AA133" s="154"/>
      <c r="AB133" s="154"/>
      <c r="AC133" s="154"/>
      <c r="AD133" s="154"/>
      <c r="AE133" s="154"/>
      <c r="AF133" s="154"/>
      <c r="AG133" s="154"/>
      <c r="AH133" s="154"/>
      <c r="AI133" s="154"/>
      <c r="AJ133" s="154"/>
      <c r="AK133" s="154"/>
      <c r="AL133" s="154"/>
      <c r="AM133" s="154"/>
      <c r="AN133" s="154"/>
      <c r="AO133" s="154"/>
      <c r="AP133" s="154"/>
      <c r="AQ133" s="154"/>
      <c r="AR133" s="154"/>
      <c r="AS133" s="154"/>
      <c r="AT133" s="154"/>
      <c r="AU133" s="154"/>
      <c r="AV133" s="154"/>
      <c r="AW133" s="154"/>
      <c r="AX133" s="154"/>
      <c r="AY133" s="154"/>
      <c r="AZ133" s="154"/>
      <c r="BA133" s="154"/>
      <c r="BB133" s="154"/>
      <c r="BC133" s="154"/>
      <c r="BD133" s="154"/>
      <c r="BE133" s="154"/>
      <c r="BF133" s="154"/>
      <c r="BG133" s="154"/>
      <c r="BH133" s="154"/>
      <c r="BI133" s="154"/>
      <c r="BJ133" s="154"/>
      <c r="BK133" s="154"/>
      <c r="BL133" s="154"/>
      <c r="BM133" s="154"/>
      <c r="BN133" s="154"/>
      <c r="BO133" s="154"/>
      <c r="BP133" s="154"/>
      <c r="BQ133" s="154"/>
      <c r="BR133" s="154"/>
      <c r="BS133" s="154"/>
      <c r="BT133" s="154"/>
      <c r="BU133" s="154"/>
      <c r="BV133" s="154"/>
      <c r="BW133" s="154"/>
      <c r="BX133" s="154"/>
      <c r="BY133" s="154"/>
      <c r="BZ133" s="154"/>
      <c r="CA133" s="154"/>
      <c r="CB133" s="154"/>
      <c r="CC133" s="154"/>
      <c r="CD133" s="154"/>
      <c r="CE133" s="154"/>
      <c r="CF133" s="154"/>
      <c r="CG133" s="154"/>
      <c r="CH133" s="154"/>
      <c r="CI133" s="154"/>
      <c r="CJ133" s="154"/>
      <c r="CK133" s="154"/>
      <c r="CL133" s="154"/>
      <c r="CM133" s="154"/>
      <c r="CN133" s="154"/>
      <c r="CO133" s="154"/>
      <c r="CP133" s="154"/>
      <c r="CQ133" s="154"/>
      <c r="CR133" s="154"/>
      <c r="CS133" s="154"/>
      <c r="CT133" s="154"/>
      <c r="CU133" s="154"/>
      <c r="CV133" s="154"/>
      <c r="CW133" s="154"/>
      <c r="CX133" s="154"/>
      <c r="CY133" s="154"/>
      <c r="CZ133" s="154"/>
      <c r="DA133" s="154"/>
      <c r="DB133" s="154"/>
      <c r="DC133" s="154"/>
      <c r="DD133" s="154"/>
      <c r="DE133" s="154"/>
      <c r="DF133" s="154"/>
      <c r="DG133" s="154"/>
      <c r="DH133" s="154"/>
      <c r="DI133" s="154"/>
      <c r="DJ133" s="154"/>
      <c r="DK133" s="154"/>
      <c r="DL133" s="154"/>
      <c r="DM133" s="154"/>
      <c r="DN133" s="154"/>
      <c r="DO133" s="154"/>
      <c r="DP133" s="154"/>
      <c r="DQ133" s="154"/>
      <c r="DR133" s="154"/>
      <c r="DS133" s="154"/>
      <c r="DT133" s="154"/>
      <c r="DU133" s="154"/>
      <c r="DV133" s="154"/>
      <c r="DW133" s="154"/>
      <c r="DX133" s="154"/>
      <c r="DY133" s="154"/>
      <c r="DZ133" s="154"/>
      <c r="EA133" s="154"/>
      <c r="EB133" s="154"/>
      <c r="EC133" s="154"/>
      <c r="ED133" s="154"/>
      <c r="EE133" s="154"/>
    </row>
    <row r="134" spans="2:135" x14ac:dyDescent="0.25">
      <c r="B134" s="153"/>
      <c r="C134" s="154"/>
      <c r="D134" s="154"/>
      <c r="E134" s="154"/>
      <c r="F134" s="154"/>
      <c r="G134" s="154"/>
      <c r="H134" s="154"/>
      <c r="I134" s="154"/>
      <c r="J134" s="154"/>
      <c r="K134" s="154"/>
      <c r="L134" s="154"/>
      <c r="M134" s="154"/>
      <c r="N134" s="154"/>
      <c r="O134" s="154"/>
      <c r="P134" s="154"/>
      <c r="Q134" s="154"/>
      <c r="R134" s="154"/>
      <c r="S134" s="154"/>
      <c r="T134" s="154"/>
      <c r="U134" s="154"/>
      <c r="V134" s="154"/>
      <c r="W134" s="154"/>
      <c r="X134" s="154"/>
      <c r="Y134" s="154"/>
      <c r="Z134" s="154"/>
      <c r="AA134" s="154"/>
      <c r="AB134" s="154"/>
      <c r="AC134" s="154"/>
      <c r="AD134" s="154"/>
      <c r="AE134" s="154"/>
      <c r="AF134" s="154"/>
      <c r="AG134" s="154"/>
      <c r="AH134" s="154"/>
      <c r="AI134" s="154"/>
      <c r="AJ134" s="154"/>
      <c r="AK134" s="154"/>
      <c r="AL134" s="154"/>
      <c r="AM134" s="154"/>
      <c r="AN134" s="154"/>
      <c r="AO134" s="154"/>
      <c r="AP134" s="154"/>
      <c r="AQ134" s="154"/>
      <c r="AR134" s="154"/>
      <c r="AS134" s="154"/>
      <c r="AT134" s="154"/>
      <c r="AU134" s="154"/>
      <c r="AV134" s="154"/>
      <c r="AW134" s="154"/>
      <c r="AX134" s="154"/>
      <c r="AY134" s="154"/>
      <c r="AZ134" s="154"/>
      <c r="BA134" s="154"/>
      <c r="BB134" s="154"/>
      <c r="BC134" s="154"/>
      <c r="BD134" s="154"/>
      <c r="BE134" s="154"/>
      <c r="BF134" s="154"/>
      <c r="BG134" s="154"/>
      <c r="BH134" s="154"/>
      <c r="BI134" s="154"/>
      <c r="BJ134" s="154"/>
      <c r="BK134" s="154"/>
      <c r="BL134" s="154"/>
      <c r="BM134" s="154"/>
      <c r="BN134" s="154"/>
      <c r="BO134" s="154"/>
      <c r="BP134" s="154"/>
      <c r="BQ134" s="154"/>
      <c r="BR134" s="154"/>
      <c r="BS134" s="154"/>
      <c r="BT134" s="154"/>
      <c r="BU134" s="154"/>
      <c r="BV134" s="154"/>
      <c r="BW134" s="154"/>
      <c r="BX134" s="154"/>
      <c r="BY134" s="154"/>
      <c r="BZ134" s="154"/>
      <c r="CA134" s="154"/>
      <c r="CB134" s="154"/>
      <c r="CC134" s="154"/>
      <c r="CD134" s="154"/>
      <c r="CE134" s="154"/>
      <c r="CF134" s="154"/>
      <c r="CG134" s="154"/>
      <c r="CH134" s="154"/>
      <c r="CI134" s="154"/>
      <c r="CJ134" s="154"/>
      <c r="CK134" s="154"/>
      <c r="CL134" s="154"/>
      <c r="CM134" s="154"/>
      <c r="CN134" s="154"/>
      <c r="CO134" s="154"/>
      <c r="CP134" s="154"/>
      <c r="CQ134" s="154"/>
      <c r="CR134" s="154"/>
      <c r="CS134" s="154"/>
      <c r="CT134" s="154"/>
      <c r="CU134" s="154"/>
      <c r="CV134" s="154"/>
      <c r="CW134" s="154"/>
      <c r="CX134" s="154"/>
      <c r="CY134" s="154"/>
      <c r="CZ134" s="154"/>
      <c r="DA134" s="154"/>
      <c r="DB134" s="154"/>
      <c r="DC134" s="154"/>
      <c r="DD134" s="154"/>
      <c r="DE134" s="154"/>
      <c r="DF134" s="154"/>
      <c r="DG134" s="154"/>
      <c r="DH134" s="154"/>
      <c r="DI134" s="154"/>
      <c r="DJ134" s="154"/>
      <c r="DK134" s="154"/>
      <c r="DL134" s="154"/>
      <c r="DM134" s="154"/>
      <c r="DN134" s="154"/>
      <c r="DO134" s="154"/>
      <c r="DP134" s="154"/>
      <c r="DQ134" s="154"/>
      <c r="DR134" s="154"/>
      <c r="DS134" s="154"/>
      <c r="DT134" s="154"/>
      <c r="DU134" s="154"/>
      <c r="DV134" s="154"/>
      <c r="DW134" s="154"/>
      <c r="DX134" s="154"/>
      <c r="DY134" s="154"/>
      <c r="DZ134" s="154"/>
      <c r="EA134" s="154"/>
      <c r="EB134" s="154"/>
      <c r="EC134" s="154"/>
      <c r="ED134" s="154"/>
      <c r="EE134" s="154"/>
    </row>
    <row r="135" spans="2:135" x14ac:dyDescent="0.25">
      <c r="B135" s="153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154"/>
      <c r="N135" s="154"/>
      <c r="O135" s="154"/>
      <c r="P135" s="154"/>
      <c r="Q135" s="154"/>
      <c r="R135" s="154"/>
      <c r="S135" s="154"/>
      <c r="T135" s="154"/>
      <c r="U135" s="154"/>
      <c r="V135" s="154"/>
      <c r="W135" s="154"/>
      <c r="X135" s="154"/>
      <c r="Y135" s="154"/>
      <c r="Z135" s="154"/>
      <c r="AA135" s="154"/>
      <c r="AB135" s="154"/>
      <c r="AC135" s="154"/>
      <c r="AD135" s="154"/>
      <c r="AE135" s="154"/>
      <c r="AF135" s="154"/>
      <c r="AG135" s="154"/>
      <c r="AH135" s="154"/>
      <c r="AI135" s="154"/>
      <c r="AJ135" s="154"/>
      <c r="AK135" s="154"/>
      <c r="AL135" s="154"/>
      <c r="AM135" s="154"/>
      <c r="AN135" s="154"/>
      <c r="AO135" s="154"/>
      <c r="AP135" s="154"/>
      <c r="AQ135" s="154"/>
      <c r="AR135" s="154"/>
      <c r="AS135" s="154"/>
      <c r="AT135" s="154"/>
      <c r="AU135" s="154"/>
      <c r="AV135" s="154"/>
      <c r="AW135" s="154"/>
      <c r="AX135" s="154"/>
      <c r="AY135" s="154"/>
      <c r="AZ135" s="154"/>
      <c r="BA135" s="154"/>
      <c r="BB135" s="154"/>
      <c r="BC135" s="154"/>
      <c r="BD135" s="154"/>
      <c r="BE135" s="154"/>
      <c r="BF135" s="154"/>
      <c r="BG135" s="154"/>
      <c r="BH135" s="154"/>
      <c r="BI135" s="154"/>
      <c r="BJ135" s="154"/>
      <c r="BK135" s="154"/>
      <c r="BL135" s="154"/>
      <c r="BM135" s="154"/>
      <c r="BN135" s="154"/>
      <c r="BO135" s="154"/>
      <c r="BP135" s="154"/>
      <c r="BQ135" s="154"/>
      <c r="BR135" s="154"/>
      <c r="BS135" s="154"/>
      <c r="BT135" s="154"/>
      <c r="BU135" s="154"/>
      <c r="BV135" s="154"/>
      <c r="BW135" s="154"/>
      <c r="BX135" s="154"/>
      <c r="BY135" s="154"/>
      <c r="BZ135" s="154"/>
      <c r="CA135" s="154"/>
      <c r="CB135" s="154"/>
      <c r="CC135" s="154"/>
      <c r="CD135" s="154"/>
      <c r="CE135" s="154"/>
      <c r="CF135" s="154"/>
      <c r="CG135" s="154"/>
      <c r="CH135" s="154"/>
      <c r="CI135" s="154"/>
      <c r="CJ135" s="154"/>
      <c r="CK135" s="154"/>
      <c r="CL135" s="154"/>
      <c r="CM135" s="154"/>
      <c r="CN135" s="154"/>
      <c r="CO135" s="154"/>
      <c r="CP135" s="154"/>
      <c r="CQ135" s="154"/>
      <c r="CR135" s="154"/>
      <c r="CS135" s="154"/>
      <c r="CT135" s="154"/>
      <c r="CU135" s="154"/>
      <c r="CV135" s="154"/>
      <c r="CW135" s="154"/>
      <c r="CX135" s="154"/>
      <c r="CY135" s="154"/>
      <c r="CZ135" s="154"/>
      <c r="DA135" s="154"/>
      <c r="DB135" s="154"/>
      <c r="DC135" s="154"/>
      <c r="DD135" s="154"/>
      <c r="DE135" s="154"/>
      <c r="DF135" s="154"/>
      <c r="DG135" s="154"/>
      <c r="DH135" s="154"/>
      <c r="DI135" s="154"/>
      <c r="DJ135" s="154"/>
      <c r="DK135" s="154"/>
      <c r="DL135" s="154"/>
      <c r="DM135" s="154"/>
      <c r="DN135" s="154"/>
      <c r="DO135" s="154"/>
      <c r="DP135" s="154"/>
      <c r="DQ135" s="154"/>
      <c r="DR135" s="154"/>
      <c r="DS135" s="154"/>
      <c r="DT135" s="154"/>
      <c r="DU135" s="154"/>
      <c r="DV135" s="154"/>
      <c r="DW135" s="154"/>
      <c r="DX135" s="154"/>
      <c r="DY135" s="154"/>
      <c r="DZ135" s="154"/>
      <c r="EA135" s="154"/>
      <c r="EB135" s="154"/>
      <c r="EC135" s="154"/>
      <c r="ED135" s="154"/>
      <c r="EE135" s="154"/>
    </row>
    <row r="136" spans="2:135" x14ac:dyDescent="0.25">
      <c r="B136" s="153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154"/>
      <c r="N136" s="154"/>
      <c r="O136" s="154"/>
      <c r="P136" s="154"/>
      <c r="Q136" s="154"/>
      <c r="R136" s="154"/>
      <c r="S136" s="154"/>
      <c r="T136" s="154"/>
      <c r="U136" s="154"/>
      <c r="V136" s="154"/>
      <c r="W136" s="154"/>
      <c r="X136" s="154"/>
      <c r="Y136" s="154"/>
      <c r="Z136" s="154"/>
      <c r="AA136" s="154"/>
      <c r="AB136" s="154"/>
      <c r="AC136" s="154"/>
      <c r="AD136" s="154"/>
      <c r="AE136" s="154"/>
      <c r="AF136" s="154"/>
      <c r="AG136" s="154"/>
      <c r="AH136" s="154"/>
      <c r="AI136" s="154"/>
      <c r="AJ136" s="154"/>
      <c r="AK136" s="154"/>
      <c r="AL136" s="154"/>
      <c r="AM136" s="154"/>
      <c r="AN136" s="154"/>
      <c r="AO136" s="154"/>
      <c r="AP136" s="154"/>
      <c r="AQ136" s="154"/>
      <c r="AR136" s="154"/>
      <c r="AS136" s="154"/>
      <c r="AT136" s="154"/>
      <c r="AU136" s="154"/>
      <c r="AV136" s="154"/>
      <c r="AW136" s="154"/>
      <c r="AX136" s="154"/>
      <c r="AY136" s="154"/>
      <c r="AZ136" s="154"/>
      <c r="BA136" s="154"/>
      <c r="BB136" s="154"/>
      <c r="BC136" s="154"/>
      <c r="BD136" s="154"/>
      <c r="BE136" s="154"/>
      <c r="BF136" s="154"/>
      <c r="BG136" s="154"/>
      <c r="BH136" s="154"/>
      <c r="BI136" s="154"/>
      <c r="BJ136" s="154"/>
      <c r="BK136" s="154"/>
      <c r="BL136" s="154"/>
      <c r="BM136" s="154"/>
      <c r="BN136" s="154"/>
      <c r="BO136" s="154"/>
      <c r="BP136" s="154"/>
      <c r="BQ136" s="154"/>
      <c r="BR136" s="154"/>
      <c r="BS136" s="154"/>
      <c r="BT136" s="154"/>
      <c r="BU136" s="154"/>
      <c r="BV136" s="154"/>
      <c r="BW136" s="154"/>
      <c r="BX136" s="154"/>
      <c r="BY136" s="154"/>
      <c r="BZ136" s="154"/>
      <c r="CA136" s="154"/>
      <c r="CB136" s="154"/>
      <c r="CC136" s="154"/>
      <c r="CD136" s="154"/>
      <c r="CE136" s="154"/>
      <c r="CF136" s="154"/>
      <c r="CG136" s="154"/>
      <c r="CH136" s="154"/>
      <c r="CI136" s="154"/>
      <c r="CJ136" s="154"/>
      <c r="CK136" s="154"/>
      <c r="CL136" s="154"/>
      <c r="CM136" s="154"/>
      <c r="CN136" s="154"/>
      <c r="CO136" s="154"/>
      <c r="CP136" s="154"/>
      <c r="CQ136" s="154"/>
      <c r="CR136" s="154"/>
      <c r="CS136" s="154"/>
      <c r="CT136" s="154"/>
      <c r="CU136" s="154"/>
      <c r="CV136" s="154"/>
      <c r="CW136" s="154"/>
      <c r="CX136" s="154"/>
      <c r="CY136" s="154"/>
      <c r="CZ136" s="154"/>
      <c r="DA136" s="154"/>
      <c r="DB136" s="154"/>
      <c r="DC136" s="154"/>
      <c r="DD136" s="154"/>
      <c r="DE136" s="154"/>
      <c r="DF136" s="154"/>
      <c r="DG136" s="154"/>
      <c r="DH136" s="154"/>
      <c r="DI136" s="154"/>
      <c r="DJ136" s="154"/>
      <c r="DK136" s="154"/>
      <c r="DL136" s="154"/>
      <c r="DM136" s="154"/>
      <c r="DN136" s="154"/>
      <c r="DO136" s="154"/>
      <c r="DP136" s="154"/>
      <c r="DQ136" s="154"/>
      <c r="DR136" s="154"/>
      <c r="DS136" s="154"/>
      <c r="DT136" s="154"/>
      <c r="DU136" s="154"/>
      <c r="DV136" s="154"/>
      <c r="DW136" s="154"/>
      <c r="DX136" s="154"/>
      <c r="DY136" s="154"/>
      <c r="DZ136" s="154"/>
      <c r="EA136" s="154"/>
      <c r="EB136" s="154"/>
      <c r="EC136" s="154"/>
      <c r="ED136" s="154"/>
      <c r="EE136" s="154"/>
    </row>
    <row r="137" spans="2:135" x14ac:dyDescent="0.25">
      <c r="B137" s="153"/>
      <c r="C137" s="154"/>
      <c r="D137" s="154"/>
      <c r="E137" s="154"/>
      <c r="F137" s="154"/>
      <c r="G137" s="154"/>
      <c r="H137" s="154"/>
      <c r="I137" s="154"/>
      <c r="J137" s="154"/>
      <c r="K137" s="154"/>
      <c r="L137" s="154"/>
      <c r="M137" s="154"/>
      <c r="N137" s="154"/>
      <c r="O137" s="154"/>
      <c r="P137" s="154"/>
      <c r="Q137" s="154"/>
      <c r="R137" s="154"/>
      <c r="S137" s="154"/>
      <c r="T137" s="154"/>
      <c r="U137" s="154"/>
      <c r="V137" s="154"/>
      <c r="W137" s="154"/>
      <c r="X137" s="154"/>
      <c r="Y137" s="154"/>
      <c r="Z137" s="154"/>
      <c r="AA137" s="154"/>
      <c r="AB137" s="154"/>
      <c r="AC137" s="154"/>
      <c r="AD137" s="154"/>
      <c r="AE137" s="154"/>
      <c r="AF137" s="154"/>
      <c r="AG137" s="154"/>
      <c r="AH137" s="154"/>
      <c r="AI137" s="154"/>
      <c r="AJ137" s="154"/>
      <c r="AK137" s="154"/>
      <c r="AL137" s="154"/>
      <c r="AM137" s="154"/>
      <c r="AN137" s="154"/>
      <c r="AO137" s="154"/>
      <c r="AP137" s="154"/>
      <c r="AQ137" s="154"/>
      <c r="AR137" s="154"/>
      <c r="AS137" s="154"/>
      <c r="AT137" s="154"/>
      <c r="AU137" s="154"/>
      <c r="AV137" s="154"/>
      <c r="AW137" s="154"/>
      <c r="AX137" s="154"/>
      <c r="AY137" s="154"/>
      <c r="AZ137" s="154"/>
      <c r="BA137" s="154"/>
      <c r="BB137" s="154"/>
      <c r="BC137" s="154"/>
      <c r="BD137" s="154"/>
      <c r="BE137" s="154"/>
      <c r="BF137" s="154"/>
      <c r="BG137" s="154"/>
      <c r="BH137" s="154"/>
      <c r="BI137" s="154"/>
      <c r="BJ137" s="154"/>
      <c r="BK137" s="154"/>
      <c r="BL137" s="154"/>
      <c r="BM137" s="154"/>
      <c r="BN137" s="154"/>
      <c r="BO137" s="154"/>
      <c r="BP137" s="154"/>
      <c r="BQ137" s="154"/>
      <c r="BR137" s="154"/>
      <c r="BS137" s="154"/>
      <c r="BT137" s="154"/>
      <c r="BU137" s="154"/>
      <c r="BV137" s="154"/>
      <c r="BW137" s="154"/>
      <c r="BX137" s="154"/>
      <c r="BY137" s="154"/>
      <c r="BZ137" s="154"/>
      <c r="CA137" s="154"/>
      <c r="CB137" s="154"/>
      <c r="CC137" s="154"/>
      <c r="CD137" s="154"/>
      <c r="CE137" s="154"/>
      <c r="CF137" s="154"/>
      <c r="CG137" s="154"/>
      <c r="CH137" s="154"/>
      <c r="CI137" s="154"/>
      <c r="CJ137" s="154"/>
      <c r="CK137" s="154"/>
      <c r="CL137" s="154"/>
      <c r="CM137" s="154"/>
      <c r="CN137" s="154"/>
      <c r="CO137" s="154"/>
      <c r="CP137" s="154"/>
      <c r="CQ137" s="154"/>
      <c r="CR137" s="154"/>
      <c r="CS137" s="154"/>
      <c r="CT137" s="154"/>
      <c r="CU137" s="154"/>
      <c r="CV137" s="154"/>
      <c r="CW137" s="154"/>
      <c r="CX137" s="154"/>
      <c r="CY137" s="154"/>
      <c r="CZ137" s="154"/>
      <c r="DA137" s="154"/>
      <c r="DB137" s="154"/>
      <c r="DC137" s="154"/>
      <c r="DD137" s="154"/>
      <c r="DE137" s="154"/>
      <c r="DF137" s="154"/>
      <c r="DG137" s="154"/>
      <c r="DH137" s="154"/>
      <c r="DI137" s="154"/>
      <c r="DJ137" s="154"/>
      <c r="DK137" s="154"/>
      <c r="DL137" s="154"/>
      <c r="DM137" s="154"/>
      <c r="DN137" s="154"/>
      <c r="DO137" s="154"/>
      <c r="DP137" s="154"/>
      <c r="DQ137" s="154"/>
      <c r="DR137" s="154"/>
      <c r="DS137" s="154"/>
      <c r="DT137" s="154"/>
      <c r="DU137" s="154"/>
      <c r="DV137" s="154"/>
      <c r="DW137" s="154"/>
      <c r="DX137" s="154"/>
      <c r="DY137" s="154"/>
      <c r="DZ137" s="154"/>
      <c r="EA137" s="154"/>
      <c r="EB137" s="154"/>
      <c r="EC137" s="154"/>
      <c r="ED137" s="154"/>
      <c r="EE137" s="154"/>
    </row>
    <row r="138" spans="2:135" x14ac:dyDescent="0.25">
      <c r="B138" s="153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154"/>
      <c r="N138" s="154"/>
      <c r="O138" s="154"/>
      <c r="P138" s="154"/>
      <c r="Q138" s="154"/>
      <c r="R138" s="154"/>
      <c r="S138" s="154"/>
      <c r="T138" s="154"/>
      <c r="U138" s="154"/>
      <c r="V138" s="154"/>
      <c r="W138" s="154"/>
      <c r="X138" s="154"/>
      <c r="Y138" s="154"/>
      <c r="Z138" s="154"/>
      <c r="AA138" s="154"/>
      <c r="AB138" s="154"/>
      <c r="AC138" s="154"/>
      <c r="AD138" s="154"/>
      <c r="AE138" s="154"/>
      <c r="AF138" s="154"/>
      <c r="AG138" s="154"/>
      <c r="AH138" s="154"/>
      <c r="AI138" s="154"/>
      <c r="AJ138" s="154"/>
      <c r="AK138" s="154"/>
      <c r="AL138" s="154"/>
      <c r="AM138" s="154"/>
      <c r="AN138" s="154"/>
      <c r="AO138" s="154"/>
      <c r="AP138" s="154"/>
      <c r="AQ138" s="154"/>
      <c r="AR138" s="154"/>
      <c r="AS138" s="154"/>
      <c r="AT138" s="154"/>
      <c r="AU138" s="154"/>
      <c r="AV138" s="154"/>
      <c r="AW138" s="154"/>
      <c r="AX138" s="154"/>
      <c r="AY138" s="154"/>
      <c r="AZ138" s="154"/>
      <c r="BA138" s="154"/>
      <c r="BB138" s="154"/>
      <c r="BC138" s="154"/>
      <c r="BD138" s="154"/>
      <c r="BE138" s="154"/>
      <c r="BF138" s="154"/>
      <c r="BG138" s="154"/>
      <c r="BH138" s="154"/>
      <c r="BI138" s="154"/>
      <c r="BJ138" s="154"/>
      <c r="BK138" s="154"/>
      <c r="BL138" s="154"/>
      <c r="BM138" s="154"/>
      <c r="BN138" s="154"/>
      <c r="BO138" s="154"/>
      <c r="BP138" s="154"/>
      <c r="BQ138" s="154"/>
      <c r="BR138" s="154"/>
      <c r="BS138" s="154"/>
      <c r="BT138" s="154"/>
      <c r="BU138" s="154"/>
      <c r="BV138" s="154"/>
      <c r="BW138" s="154"/>
      <c r="BX138" s="154"/>
      <c r="BY138" s="154"/>
      <c r="BZ138" s="154"/>
      <c r="CA138" s="154"/>
      <c r="CB138" s="154"/>
      <c r="CC138" s="154"/>
      <c r="CD138" s="154"/>
      <c r="CE138" s="154"/>
      <c r="CF138" s="154"/>
      <c r="CG138" s="154"/>
      <c r="CH138" s="154"/>
      <c r="CI138" s="154"/>
      <c r="CJ138" s="154"/>
      <c r="CK138" s="154"/>
      <c r="CL138" s="154"/>
      <c r="CM138" s="154"/>
      <c r="CN138" s="154"/>
      <c r="CO138" s="154"/>
      <c r="CP138" s="154"/>
      <c r="CQ138" s="154"/>
      <c r="CR138" s="154"/>
      <c r="CS138" s="154"/>
      <c r="CT138" s="154"/>
      <c r="CU138" s="154"/>
      <c r="CV138" s="154"/>
      <c r="CW138" s="154"/>
      <c r="CX138" s="154"/>
      <c r="CY138" s="154"/>
      <c r="CZ138" s="154"/>
      <c r="DA138" s="154"/>
      <c r="DB138" s="154"/>
      <c r="DC138" s="154"/>
      <c r="DD138" s="154"/>
      <c r="DE138" s="154"/>
      <c r="DF138" s="154"/>
      <c r="DG138" s="154"/>
      <c r="DH138" s="154"/>
      <c r="DI138" s="154"/>
      <c r="DJ138" s="154"/>
      <c r="DK138" s="154"/>
      <c r="DL138" s="154"/>
      <c r="DM138" s="154"/>
      <c r="DN138" s="154"/>
      <c r="DO138" s="154"/>
      <c r="DP138" s="154"/>
      <c r="DQ138" s="154"/>
      <c r="DR138" s="154"/>
      <c r="DS138" s="154"/>
      <c r="DT138" s="154"/>
      <c r="DU138" s="154"/>
      <c r="DV138" s="154"/>
      <c r="DW138" s="154"/>
      <c r="DX138" s="154"/>
      <c r="DY138" s="154"/>
      <c r="DZ138" s="154"/>
      <c r="EA138" s="154"/>
      <c r="EB138" s="154"/>
      <c r="EC138" s="154"/>
      <c r="ED138" s="154"/>
      <c r="EE138" s="154"/>
    </row>
    <row r="139" spans="2:135" x14ac:dyDescent="0.25">
      <c r="B139" s="153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154"/>
      <c r="N139" s="154"/>
      <c r="O139" s="154"/>
      <c r="P139" s="154"/>
      <c r="Q139" s="154"/>
      <c r="R139" s="154"/>
      <c r="S139" s="154"/>
      <c r="T139" s="154"/>
      <c r="U139" s="154"/>
      <c r="V139" s="154"/>
      <c r="W139" s="154"/>
      <c r="X139" s="154"/>
      <c r="Y139" s="154"/>
      <c r="Z139" s="154"/>
      <c r="AA139" s="154"/>
      <c r="AB139" s="154"/>
      <c r="AC139" s="154"/>
      <c r="AD139" s="154"/>
      <c r="AE139" s="154"/>
      <c r="AF139" s="154"/>
      <c r="AG139" s="154"/>
      <c r="AH139" s="154"/>
      <c r="AI139" s="154"/>
      <c r="AJ139" s="154"/>
      <c r="AK139" s="154"/>
      <c r="AL139" s="154"/>
      <c r="AM139" s="154"/>
      <c r="AN139" s="154"/>
      <c r="AO139" s="154"/>
      <c r="AP139" s="154"/>
      <c r="AQ139" s="154"/>
      <c r="AR139" s="154"/>
      <c r="AS139" s="154"/>
      <c r="AT139" s="154"/>
      <c r="AU139" s="154"/>
      <c r="AV139" s="154"/>
      <c r="AW139" s="154"/>
      <c r="AX139" s="154"/>
      <c r="AY139" s="154"/>
      <c r="AZ139" s="154"/>
      <c r="BA139" s="154"/>
      <c r="BB139" s="154"/>
      <c r="BC139" s="154"/>
      <c r="BD139" s="154"/>
      <c r="BE139" s="154"/>
      <c r="BF139" s="154"/>
      <c r="BG139" s="154"/>
      <c r="BH139" s="154"/>
      <c r="BI139" s="154"/>
      <c r="BJ139" s="154"/>
      <c r="BK139" s="154"/>
      <c r="BL139" s="154"/>
      <c r="BM139" s="154"/>
      <c r="BN139" s="154"/>
      <c r="BO139" s="154"/>
      <c r="BP139" s="154"/>
      <c r="BQ139" s="154"/>
      <c r="BR139" s="154"/>
      <c r="BS139" s="154"/>
      <c r="BT139" s="154"/>
      <c r="BU139" s="154"/>
      <c r="BV139" s="154"/>
      <c r="BW139" s="154"/>
      <c r="BX139" s="154"/>
      <c r="BY139" s="154"/>
      <c r="BZ139" s="154"/>
      <c r="CA139" s="154"/>
      <c r="CB139" s="154"/>
      <c r="CC139" s="154"/>
      <c r="CD139" s="154"/>
      <c r="CE139" s="154"/>
      <c r="CF139" s="154"/>
      <c r="CG139" s="154"/>
      <c r="CH139" s="154"/>
      <c r="CI139" s="154"/>
      <c r="CJ139" s="154"/>
      <c r="CK139" s="154"/>
      <c r="CL139" s="154"/>
      <c r="CM139" s="154"/>
      <c r="CN139" s="154"/>
      <c r="CO139" s="154"/>
      <c r="CP139" s="154"/>
      <c r="CQ139" s="154"/>
      <c r="CR139" s="154"/>
      <c r="CS139" s="154"/>
      <c r="CT139" s="154"/>
      <c r="CU139" s="154"/>
      <c r="CV139" s="154"/>
      <c r="CW139" s="154"/>
      <c r="CX139" s="154"/>
      <c r="CY139" s="154"/>
      <c r="CZ139" s="154"/>
      <c r="DA139" s="154"/>
      <c r="DB139" s="154"/>
      <c r="DC139" s="154"/>
      <c r="DD139" s="154"/>
      <c r="DE139" s="154"/>
      <c r="DF139" s="154"/>
      <c r="DG139" s="154"/>
      <c r="DH139" s="154"/>
      <c r="DI139" s="154"/>
      <c r="DJ139" s="154"/>
      <c r="DK139" s="154"/>
      <c r="DL139" s="154"/>
      <c r="DM139" s="154"/>
      <c r="DN139" s="154"/>
      <c r="DO139" s="154"/>
      <c r="DP139" s="154"/>
      <c r="DQ139" s="154"/>
      <c r="DR139" s="154"/>
      <c r="DS139" s="154"/>
      <c r="DT139" s="154"/>
      <c r="DU139" s="154"/>
      <c r="DV139" s="154"/>
      <c r="DW139" s="154"/>
      <c r="DX139" s="154"/>
      <c r="DY139" s="154"/>
      <c r="DZ139" s="154"/>
      <c r="EA139" s="154"/>
      <c r="EB139" s="154"/>
      <c r="EC139" s="154"/>
      <c r="ED139" s="154"/>
      <c r="EE139" s="154"/>
    </row>
    <row r="140" spans="2:135" x14ac:dyDescent="0.25">
      <c r="B140" s="153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154"/>
      <c r="N140" s="154"/>
      <c r="O140" s="154"/>
      <c r="P140" s="154"/>
      <c r="Q140" s="154"/>
      <c r="R140" s="154"/>
      <c r="S140" s="154"/>
      <c r="T140" s="154"/>
      <c r="U140" s="154"/>
      <c r="V140" s="154"/>
      <c r="W140" s="154"/>
      <c r="X140" s="154"/>
      <c r="Y140" s="154"/>
      <c r="Z140" s="154"/>
      <c r="AA140" s="154"/>
      <c r="AB140" s="154"/>
      <c r="AC140" s="154"/>
      <c r="AD140" s="154"/>
      <c r="AE140" s="154"/>
      <c r="AF140" s="154"/>
      <c r="AG140" s="154"/>
      <c r="AH140" s="154"/>
      <c r="AI140" s="154"/>
      <c r="AJ140" s="154"/>
      <c r="AK140" s="154"/>
      <c r="AL140" s="154"/>
      <c r="AM140" s="154"/>
      <c r="AN140" s="154"/>
      <c r="AO140" s="154"/>
      <c r="AP140" s="154"/>
      <c r="AQ140" s="154"/>
      <c r="AR140" s="154"/>
      <c r="AS140" s="154"/>
      <c r="AT140" s="154"/>
      <c r="AU140" s="154"/>
      <c r="AV140" s="154"/>
      <c r="AW140" s="154"/>
      <c r="AX140" s="154"/>
      <c r="AY140" s="154"/>
      <c r="AZ140" s="154"/>
      <c r="BA140" s="154"/>
      <c r="BB140" s="154"/>
      <c r="BC140" s="154"/>
      <c r="BD140" s="154"/>
      <c r="BE140" s="154"/>
      <c r="BF140" s="154"/>
      <c r="BG140" s="154"/>
      <c r="BH140" s="154"/>
      <c r="BI140" s="154"/>
      <c r="BJ140" s="154"/>
      <c r="BK140" s="154"/>
      <c r="BL140" s="154"/>
      <c r="BM140" s="154"/>
      <c r="BN140" s="154"/>
      <c r="BO140" s="154"/>
      <c r="BP140" s="154"/>
      <c r="BQ140" s="154"/>
      <c r="BR140" s="154"/>
      <c r="BS140" s="154"/>
      <c r="BT140" s="154"/>
      <c r="BU140" s="154"/>
      <c r="BV140" s="154"/>
      <c r="BW140" s="154"/>
      <c r="BX140" s="154"/>
      <c r="BY140" s="154"/>
      <c r="BZ140" s="154"/>
      <c r="CA140" s="154"/>
      <c r="CB140" s="154"/>
      <c r="CC140" s="154"/>
      <c r="CD140" s="154"/>
      <c r="CE140" s="154"/>
      <c r="CF140" s="154"/>
      <c r="CG140" s="154"/>
      <c r="CH140" s="154"/>
      <c r="CI140" s="154"/>
      <c r="CJ140" s="154"/>
      <c r="CK140" s="154"/>
      <c r="CL140" s="154"/>
      <c r="CM140" s="154"/>
      <c r="CN140" s="154"/>
      <c r="CO140" s="154"/>
      <c r="CP140" s="154"/>
      <c r="CQ140" s="154"/>
      <c r="CR140" s="154"/>
      <c r="CS140" s="154"/>
      <c r="CT140" s="154"/>
      <c r="CU140" s="154"/>
      <c r="CV140" s="154"/>
      <c r="CW140" s="154"/>
      <c r="CX140" s="154"/>
      <c r="CY140" s="154"/>
      <c r="CZ140" s="154"/>
      <c r="DA140" s="154"/>
      <c r="DB140" s="154"/>
      <c r="DC140" s="154"/>
      <c r="DD140" s="154"/>
      <c r="DE140" s="154"/>
      <c r="DF140" s="154"/>
      <c r="DG140" s="154"/>
      <c r="DH140" s="154"/>
      <c r="DI140" s="154"/>
      <c r="DJ140" s="154"/>
      <c r="DK140" s="154"/>
      <c r="DL140" s="154"/>
      <c r="DM140" s="154"/>
      <c r="DN140" s="154"/>
      <c r="DO140" s="154"/>
      <c r="DP140" s="154"/>
      <c r="DQ140" s="154"/>
      <c r="DR140" s="154"/>
      <c r="DS140" s="154"/>
      <c r="DT140" s="154"/>
      <c r="DU140" s="154"/>
      <c r="DV140" s="154"/>
      <c r="DW140" s="154"/>
      <c r="DX140" s="154"/>
      <c r="DY140" s="154"/>
      <c r="DZ140" s="154"/>
      <c r="EA140" s="154"/>
      <c r="EB140" s="154"/>
      <c r="EC140" s="154"/>
      <c r="ED140" s="154"/>
      <c r="EE140" s="154"/>
    </row>
    <row r="141" spans="2:135" x14ac:dyDescent="0.25">
      <c r="B141" s="153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154"/>
      <c r="N141" s="154"/>
      <c r="O141" s="154"/>
      <c r="P141" s="154"/>
      <c r="Q141" s="154"/>
      <c r="R141" s="154"/>
      <c r="S141" s="154"/>
      <c r="T141" s="154"/>
      <c r="U141" s="154"/>
      <c r="V141" s="154"/>
      <c r="W141" s="154"/>
      <c r="X141" s="154"/>
      <c r="Y141" s="154"/>
      <c r="Z141" s="154"/>
      <c r="AA141" s="154"/>
      <c r="AB141" s="154"/>
      <c r="AC141" s="154"/>
      <c r="AD141" s="154"/>
      <c r="AE141" s="154"/>
      <c r="AF141" s="154"/>
      <c r="AG141" s="154"/>
      <c r="AH141" s="154"/>
      <c r="AI141" s="154"/>
      <c r="AJ141" s="154"/>
      <c r="AK141" s="154"/>
      <c r="AL141" s="154"/>
      <c r="AM141" s="154"/>
      <c r="AN141" s="154"/>
      <c r="AO141" s="154"/>
      <c r="AP141" s="154"/>
      <c r="AQ141" s="154"/>
      <c r="AR141" s="154"/>
      <c r="AS141" s="154"/>
      <c r="AT141" s="154"/>
      <c r="AU141" s="154"/>
      <c r="AV141" s="154"/>
      <c r="AW141" s="154"/>
      <c r="AX141" s="154"/>
      <c r="AY141" s="154"/>
      <c r="AZ141" s="154"/>
      <c r="BA141" s="154"/>
      <c r="BB141" s="154"/>
      <c r="BC141" s="154"/>
      <c r="BD141" s="154"/>
      <c r="BE141" s="154"/>
      <c r="BF141" s="154"/>
      <c r="BG141" s="154"/>
      <c r="BH141" s="154"/>
      <c r="BI141" s="154"/>
      <c r="BJ141" s="154"/>
      <c r="BK141" s="154"/>
      <c r="BL141" s="154"/>
      <c r="BM141" s="154"/>
      <c r="BN141" s="154"/>
      <c r="BO141" s="154"/>
      <c r="BP141" s="154"/>
      <c r="BQ141" s="154"/>
      <c r="BR141" s="154"/>
      <c r="BS141" s="154"/>
      <c r="BT141" s="154"/>
      <c r="BU141" s="154"/>
      <c r="BV141" s="154"/>
      <c r="BW141" s="154"/>
      <c r="BX141" s="154"/>
      <c r="BY141" s="154"/>
      <c r="BZ141" s="154"/>
      <c r="CA141" s="154"/>
      <c r="CB141" s="154"/>
      <c r="CC141" s="154"/>
      <c r="CD141" s="154"/>
      <c r="CE141" s="154"/>
      <c r="CF141" s="154"/>
      <c r="CG141" s="154"/>
      <c r="CH141" s="154"/>
      <c r="CI141" s="154"/>
      <c r="CJ141" s="154"/>
      <c r="CK141" s="154"/>
      <c r="CL141" s="154"/>
      <c r="CM141" s="154"/>
      <c r="CN141" s="154"/>
      <c r="CO141" s="154"/>
      <c r="CP141" s="154"/>
      <c r="CQ141" s="154"/>
      <c r="CR141" s="154"/>
      <c r="CS141" s="154"/>
      <c r="CT141" s="154"/>
      <c r="CU141" s="154"/>
      <c r="CV141" s="154"/>
      <c r="CW141" s="154"/>
      <c r="CX141" s="154"/>
      <c r="CY141" s="154"/>
      <c r="CZ141" s="154"/>
      <c r="DA141" s="154"/>
      <c r="DB141" s="154"/>
      <c r="DC141" s="154"/>
      <c r="DD141" s="154"/>
      <c r="DE141" s="154"/>
      <c r="DF141" s="154"/>
      <c r="DG141" s="154"/>
      <c r="DH141" s="154"/>
      <c r="DI141" s="154"/>
      <c r="DJ141" s="154"/>
      <c r="DK141" s="154"/>
      <c r="DL141" s="154"/>
      <c r="DM141" s="154"/>
      <c r="DN141" s="154"/>
      <c r="DO141" s="154"/>
      <c r="DP141" s="154"/>
      <c r="DQ141" s="154"/>
      <c r="DR141" s="154"/>
      <c r="DS141" s="154"/>
      <c r="DT141" s="154"/>
      <c r="DU141" s="154"/>
      <c r="DV141" s="154"/>
      <c r="DW141" s="154"/>
      <c r="DX141" s="154"/>
      <c r="DY141" s="154"/>
      <c r="DZ141" s="154"/>
      <c r="EA141" s="154"/>
      <c r="EB141" s="154"/>
      <c r="EC141" s="154"/>
      <c r="ED141" s="154"/>
      <c r="EE141" s="154"/>
    </row>
    <row r="142" spans="2:135" x14ac:dyDescent="0.25">
      <c r="B142" s="153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154"/>
      <c r="N142" s="154"/>
      <c r="O142" s="154"/>
      <c r="P142" s="154"/>
      <c r="Q142" s="154"/>
      <c r="R142" s="154"/>
      <c r="S142" s="154"/>
      <c r="T142" s="154"/>
      <c r="U142" s="154"/>
      <c r="V142" s="154"/>
      <c r="W142" s="154"/>
      <c r="X142" s="154"/>
      <c r="Y142" s="154"/>
      <c r="Z142" s="154"/>
      <c r="AA142" s="154"/>
      <c r="AB142" s="154"/>
      <c r="AC142" s="154"/>
      <c r="AD142" s="154"/>
      <c r="AE142" s="154"/>
      <c r="AF142" s="154"/>
      <c r="AG142" s="154"/>
      <c r="AH142" s="154"/>
      <c r="AI142" s="154"/>
      <c r="AJ142" s="154"/>
      <c r="AK142" s="154"/>
      <c r="AL142" s="154"/>
      <c r="AM142" s="154"/>
      <c r="AN142" s="154"/>
      <c r="AO142" s="154"/>
      <c r="AP142" s="154"/>
      <c r="AQ142" s="154"/>
      <c r="AR142" s="154"/>
      <c r="AS142" s="154"/>
      <c r="AT142" s="154"/>
      <c r="AU142" s="154"/>
      <c r="AV142" s="154"/>
      <c r="AW142" s="154"/>
      <c r="AX142" s="154"/>
      <c r="AY142" s="154"/>
      <c r="AZ142" s="154"/>
      <c r="BA142" s="154"/>
      <c r="BB142" s="154"/>
      <c r="BC142" s="154"/>
      <c r="BD142" s="154"/>
      <c r="BE142" s="154"/>
      <c r="BF142" s="154"/>
      <c r="BG142" s="154"/>
      <c r="BH142" s="154"/>
      <c r="BI142" s="154"/>
      <c r="BJ142" s="154"/>
      <c r="BK142" s="154"/>
      <c r="BL142" s="154"/>
      <c r="BM142" s="154"/>
      <c r="BN142" s="154"/>
      <c r="BO142" s="154"/>
      <c r="BP142" s="154"/>
      <c r="BQ142" s="154"/>
      <c r="BR142" s="154"/>
      <c r="BS142" s="154"/>
      <c r="BT142" s="154"/>
      <c r="BU142" s="154"/>
      <c r="BV142" s="154"/>
      <c r="BW142" s="154"/>
      <c r="BX142" s="154"/>
      <c r="BY142" s="154"/>
      <c r="BZ142" s="154"/>
      <c r="CA142" s="154"/>
      <c r="CB142" s="154"/>
      <c r="CC142" s="154"/>
      <c r="CD142" s="154"/>
      <c r="CE142" s="154"/>
      <c r="CF142" s="154"/>
      <c r="CG142" s="154"/>
      <c r="CH142" s="154"/>
      <c r="CI142" s="154"/>
      <c r="CJ142" s="154"/>
      <c r="CK142" s="154"/>
      <c r="CL142" s="154"/>
      <c r="CM142" s="154"/>
      <c r="CN142" s="154"/>
      <c r="CO142" s="154"/>
      <c r="CP142" s="154"/>
      <c r="CQ142" s="154"/>
      <c r="CR142" s="154"/>
      <c r="CS142" s="154"/>
      <c r="CT142" s="154"/>
      <c r="CU142" s="154"/>
      <c r="CV142" s="154"/>
      <c r="CW142" s="154"/>
      <c r="CX142" s="154"/>
      <c r="CY142" s="154"/>
      <c r="CZ142" s="154"/>
      <c r="DA142" s="154"/>
      <c r="DB142" s="154"/>
      <c r="DC142" s="154"/>
      <c r="DD142" s="154"/>
      <c r="DE142" s="154"/>
      <c r="DF142" s="154"/>
      <c r="DG142" s="154"/>
      <c r="DH142" s="154"/>
      <c r="DI142" s="154"/>
      <c r="DJ142" s="154"/>
      <c r="DK142" s="154"/>
      <c r="DL142" s="154"/>
      <c r="DM142" s="154"/>
      <c r="DN142" s="154"/>
      <c r="DO142" s="154"/>
      <c r="DP142" s="154"/>
      <c r="DQ142" s="154"/>
      <c r="DR142" s="154"/>
      <c r="DS142" s="154"/>
      <c r="DT142" s="154"/>
      <c r="DU142" s="154"/>
      <c r="DV142" s="154"/>
      <c r="DW142" s="154"/>
      <c r="DX142" s="154"/>
      <c r="DY142" s="154"/>
      <c r="DZ142" s="154"/>
      <c r="EA142" s="154"/>
      <c r="EB142" s="154"/>
      <c r="EC142" s="154"/>
      <c r="ED142" s="154"/>
      <c r="EE142" s="154"/>
    </row>
    <row r="143" spans="2:135" x14ac:dyDescent="0.25">
      <c r="B143" s="153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54"/>
      <c r="N143" s="154"/>
      <c r="O143" s="154"/>
      <c r="P143" s="154"/>
      <c r="Q143" s="154"/>
      <c r="R143" s="154"/>
      <c r="S143" s="154"/>
      <c r="T143" s="154"/>
      <c r="U143" s="154"/>
      <c r="V143" s="154"/>
      <c r="W143" s="154"/>
      <c r="X143" s="154"/>
      <c r="Y143" s="154"/>
      <c r="Z143" s="154"/>
      <c r="AA143" s="154"/>
      <c r="AB143" s="154"/>
      <c r="AC143" s="154"/>
      <c r="AD143" s="154"/>
      <c r="AE143" s="154"/>
      <c r="AF143" s="154"/>
      <c r="AG143" s="154"/>
      <c r="AH143" s="154"/>
      <c r="AI143" s="154"/>
      <c r="AJ143" s="154"/>
      <c r="AK143" s="154"/>
      <c r="AL143" s="154"/>
      <c r="AM143" s="154"/>
      <c r="AN143" s="154"/>
      <c r="AO143" s="154"/>
      <c r="AP143" s="154"/>
      <c r="AQ143" s="154"/>
      <c r="AR143" s="154"/>
      <c r="AS143" s="154"/>
      <c r="AT143" s="154"/>
      <c r="AU143" s="154"/>
      <c r="AV143" s="154"/>
      <c r="AW143" s="154"/>
      <c r="AX143" s="154"/>
      <c r="AY143" s="154"/>
      <c r="AZ143" s="154"/>
      <c r="BA143" s="154"/>
      <c r="BB143" s="154"/>
      <c r="BC143" s="154"/>
      <c r="BD143" s="154"/>
      <c r="BE143" s="154"/>
      <c r="BF143" s="154"/>
      <c r="BG143" s="154"/>
      <c r="BH143" s="154"/>
      <c r="BI143" s="154"/>
      <c r="BJ143" s="154"/>
      <c r="BK143" s="154"/>
      <c r="BL143" s="154"/>
      <c r="BM143" s="154"/>
      <c r="BN143" s="154"/>
      <c r="BO143" s="154"/>
      <c r="BP143" s="154"/>
      <c r="BQ143" s="154"/>
      <c r="BR143" s="154"/>
      <c r="BS143" s="154"/>
      <c r="BT143" s="154"/>
      <c r="BU143" s="154"/>
      <c r="BV143" s="154"/>
      <c r="BW143" s="154"/>
      <c r="BX143" s="154"/>
      <c r="BY143" s="154"/>
      <c r="BZ143" s="154"/>
      <c r="CA143" s="154"/>
      <c r="CB143" s="154"/>
      <c r="CC143" s="154"/>
      <c r="CD143" s="154"/>
      <c r="CE143" s="154"/>
      <c r="CF143" s="154"/>
      <c r="CG143" s="154"/>
      <c r="CH143" s="154"/>
      <c r="CI143" s="154"/>
      <c r="CJ143" s="154"/>
      <c r="CK143" s="154"/>
      <c r="CL143" s="154"/>
      <c r="CM143" s="154"/>
      <c r="CN143" s="154"/>
      <c r="CO143" s="154"/>
      <c r="CP143" s="154"/>
      <c r="CQ143" s="154"/>
      <c r="CR143" s="154"/>
      <c r="CS143" s="154"/>
      <c r="CT143" s="154"/>
      <c r="CU143" s="154"/>
      <c r="CV143" s="154"/>
      <c r="CW143" s="154"/>
      <c r="CX143" s="154"/>
      <c r="CY143" s="154"/>
      <c r="CZ143" s="154"/>
      <c r="DA143" s="154"/>
      <c r="DB143" s="154"/>
      <c r="DC143" s="154"/>
      <c r="DD143" s="154"/>
      <c r="DE143" s="154"/>
      <c r="DF143" s="154"/>
      <c r="DG143" s="154"/>
      <c r="DH143" s="154"/>
      <c r="DI143" s="154"/>
      <c r="DJ143" s="154"/>
      <c r="DK143" s="154"/>
      <c r="DL143" s="154"/>
      <c r="DM143" s="154"/>
      <c r="DN143" s="154"/>
      <c r="DO143" s="154"/>
      <c r="DP143" s="154"/>
      <c r="DQ143" s="154"/>
      <c r="DR143" s="154"/>
      <c r="DS143" s="154"/>
      <c r="DT143" s="154"/>
      <c r="DU143" s="154"/>
      <c r="DV143" s="154"/>
      <c r="DW143" s="154"/>
      <c r="DX143" s="154"/>
      <c r="DY143" s="154"/>
      <c r="DZ143" s="154"/>
      <c r="EA143" s="154"/>
      <c r="EB143" s="154"/>
      <c r="EC143" s="154"/>
      <c r="ED143" s="154"/>
      <c r="EE143" s="154"/>
    </row>
    <row r="144" spans="2:135" x14ac:dyDescent="0.25">
      <c r="B144" s="153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154"/>
      <c r="N144" s="154"/>
      <c r="O144" s="154"/>
      <c r="P144" s="154"/>
      <c r="Q144" s="154"/>
      <c r="R144" s="154"/>
      <c r="S144" s="154"/>
      <c r="T144" s="154"/>
      <c r="U144" s="154"/>
      <c r="V144" s="154"/>
      <c r="W144" s="154"/>
      <c r="X144" s="154"/>
      <c r="Y144" s="154"/>
      <c r="Z144" s="154"/>
      <c r="AA144" s="154"/>
      <c r="AB144" s="154"/>
      <c r="AC144" s="154"/>
      <c r="AD144" s="154"/>
      <c r="AE144" s="154"/>
      <c r="AF144" s="154"/>
      <c r="AG144" s="154"/>
      <c r="AH144" s="154"/>
      <c r="AI144" s="154"/>
      <c r="AJ144" s="154"/>
      <c r="AK144" s="154"/>
      <c r="AL144" s="154"/>
      <c r="AM144" s="154"/>
      <c r="AN144" s="154"/>
      <c r="AO144" s="154"/>
      <c r="AP144" s="154"/>
      <c r="AQ144" s="154"/>
      <c r="AR144" s="154"/>
      <c r="AS144" s="154"/>
      <c r="AT144" s="154"/>
      <c r="AU144" s="154"/>
      <c r="AV144" s="154"/>
      <c r="AW144" s="154"/>
      <c r="AX144" s="154"/>
      <c r="AY144" s="154"/>
      <c r="AZ144" s="154"/>
      <c r="BA144" s="154"/>
      <c r="BB144" s="154"/>
      <c r="BC144" s="154"/>
      <c r="BD144" s="154"/>
      <c r="BE144" s="154"/>
      <c r="BF144" s="154"/>
      <c r="BG144" s="154"/>
      <c r="BH144" s="154"/>
      <c r="BI144" s="154"/>
      <c r="BJ144" s="154"/>
      <c r="BK144" s="154"/>
      <c r="BL144" s="154"/>
      <c r="BM144" s="154"/>
      <c r="BN144" s="154"/>
      <c r="BO144" s="154"/>
      <c r="BP144" s="154"/>
      <c r="BQ144" s="154"/>
      <c r="BR144" s="154"/>
      <c r="BS144" s="154"/>
      <c r="BT144" s="154"/>
      <c r="BU144" s="154"/>
      <c r="BV144" s="154"/>
      <c r="BW144" s="154"/>
      <c r="BX144" s="154"/>
      <c r="BY144" s="154"/>
      <c r="BZ144" s="154"/>
      <c r="CA144" s="154"/>
      <c r="CB144" s="154"/>
      <c r="CC144" s="154"/>
      <c r="CD144" s="154"/>
      <c r="CE144" s="154"/>
      <c r="CF144" s="154"/>
      <c r="CG144" s="154"/>
      <c r="CH144" s="154"/>
      <c r="CI144" s="154"/>
      <c r="CJ144" s="154"/>
      <c r="CK144" s="154"/>
      <c r="CL144" s="154"/>
      <c r="CM144" s="154"/>
      <c r="CN144" s="154"/>
      <c r="CO144" s="154"/>
      <c r="CP144" s="154"/>
      <c r="CQ144" s="154"/>
      <c r="CR144" s="154"/>
      <c r="CS144" s="154"/>
      <c r="CT144" s="154"/>
      <c r="CU144" s="154"/>
      <c r="CV144" s="154"/>
      <c r="CW144" s="154"/>
      <c r="CX144" s="154"/>
      <c r="CY144" s="154"/>
      <c r="CZ144" s="154"/>
      <c r="DA144" s="154"/>
      <c r="DB144" s="154"/>
      <c r="DC144" s="154"/>
      <c r="DD144" s="154"/>
      <c r="DE144" s="154"/>
      <c r="DF144" s="154"/>
      <c r="DG144" s="154"/>
      <c r="DH144" s="154"/>
      <c r="DI144" s="154"/>
      <c r="DJ144" s="154"/>
      <c r="DK144" s="154"/>
      <c r="DL144" s="154"/>
      <c r="DM144" s="154"/>
      <c r="DN144" s="154"/>
      <c r="DO144" s="154"/>
      <c r="DP144" s="154"/>
      <c r="DQ144" s="154"/>
      <c r="DR144" s="154"/>
      <c r="DS144" s="154"/>
      <c r="DT144" s="154"/>
      <c r="DU144" s="154"/>
      <c r="DV144" s="154"/>
      <c r="DW144" s="154"/>
      <c r="DX144" s="154"/>
      <c r="DY144" s="154"/>
      <c r="DZ144" s="154"/>
      <c r="EA144" s="154"/>
      <c r="EB144" s="154"/>
      <c r="EC144" s="154"/>
      <c r="ED144" s="154"/>
      <c r="EE144" s="154"/>
    </row>
    <row r="145" spans="2:135" x14ac:dyDescent="0.25">
      <c r="B145" s="153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154"/>
      <c r="N145" s="154"/>
      <c r="O145" s="154"/>
      <c r="P145" s="154"/>
      <c r="Q145" s="154"/>
      <c r="R145" s="154"/>
      <c r="S145" s="154"/>
      <c r="T145" s="154"/>
      <c r="U145" s="154"/>
      <c r="V145" s="154"/>
      <c r="W145" s="154"/>
      <c r="X145" s="154"/>
      <c r="Y145" s="154"/>
      <c r="Z145" s="154"/>
      <c r="AA145" s="154"/>
      <c r="AB145" s="154"/>
      <c r="AC145" s="154"/>
      <c r="AD145" s="154"/>
      <c r="AE145" s="154"/>
      <c r="AF145" s="154"/>
      <c r="AG145" s="154"/>
      <c r="AH145" s="154"/>
      <c r="AI145" s="154"/>
      <c r="AJ145" s="154"/>
      <c r="AK145" s="154"/>
      <c r="AL145" s="154"/>
      <c r="AM145" s="154"/>
      <c r="AN145" s="154"/>
      <c r="AO145" s="154"/>
      <c r="AP145" s="154"/>
      <c r="AQ145" s="154"/>
      <c r="AR145" s="154"/>
      <c r="AS145" s="154"/>
      <c r="AT145" s="154"/>
      <c r="AU145" s="154"/>
      <c r="AV145" s="154"/>
      <c r="AW145" s="154"/>
      <c r="AX145" s="154"/>
      <c r="AY145" s="154"/>
      <c r="AZ145" s="154"/>
      <c r="BA145" s="154"/>
      <c r="BB145" s="154"/>
      <c r="BC145" s="154"/>
      <c r="BD145" s="154"/>
      <c r="BE145" s="154"/>
      <c r="BF145" s="154"/>
      <c r="BG145" s="154"/>
      <c r="BH145" s="154"/>
      <c r="BI145" s="154"/>
      <c r="BJ145" s="154"/>
      <c r="BK145" s="154"/>
      <c r="BL145" s="154"/>
      <c r="BM145" s="154"/>
      <c r="BN145" s="154"/>
      <c r="BO145" s="154"/>
      <c r="BP145" s="154"/>
      <c r="BQ145" s="154"/>
      <c r="BR145" s="154"/>
      <c r="BS145" s="154"/>
      <c r="BT145" s="154"/>
      <c r="BU145" s="154"/>
      <c r="BV145" s="154"/>
      <c r="BW145" s="154"/>
      <c r="BX145" s="154"/>
      <c r="BY145" s="154"/>
      <c r="BZ145" s="154"/>
      <c r="CA145" s="154"/>
      <c r="CB145" s="154"/>
      <c r="CC145" s="154"/>
      <c r="CD145" s="154"/>
      <c r="CE145" s="154"/>
      <c r="CF145" s="154"/>
      <c r="CG145" s="154"/>
      <c r="CH145" s="154"/>
      <c r="CI145" s="154"/>
      <c r="CJ145" s="154"/>
      <c r="CK145" s="154"/>
      <c r="CL145" s="154"/>
      <c r="CM145" s="154"/>
      <c r="CN145" s="154"/>
      <c r="CO145" s="154"/>
      <c r="CP145" s="154"/>
      <c r="CQ145" s="154"/>
      <c r="CR145" s="154"/>
      <c r="CS145" s="154"/>
      <c r="CT145" s="154"/>
      <c r="CU145" s="154"/>
      <c r="CV145" s="154"/>
      <c r="CW145" s="154"/>
      <c r="CX145" s="154"/>
      <c r="CY145" s="154"/>
      <c r="CZ145" s="154"/>
      <c r="DA145" s="154"/>
      <c r="DB145" s="154"/>
      <c r="DC145" s="154"/>
      <c r="DD145" s="154"/>
      <c r="DE145" s="154"/>
      <c r="DF145" s="154"/>
      <c r="DG145" s="154"/>
      <c r="DH145" s="154"/>
      <c r="DI145" s="154"/>
      <c r="DJ145" s="154"/>
      <c r="DK145" s="154"/>
      <c r="DL145" s="154"/>
      <c r="DM145" s="154"/>
      <c r="DN145" s="154"/>
      <c r="DO145" s="154"/>
      <c r="DP145" s="154"/>
      <c r="DQ145" s="154"/>
      <c r="DR145" s="154"/>
      <c r="DS145" s="154"/>
      <c r="DT145" s="154"/>
      <c r="DU145" s="154"/>
      <c r="DV145" s="154"/>
      <c r="DW145" s="154"/>
      <c r="DX145" s="154"/>
      <c r="DY145" s="154"/>
      <c r="DZ145" s="154"/>
      <c r="EA145" s="154"/>
      <c r="EB145" s="154"/>
      <c r="EC145" s="154"/>
      <c r="ED145" s="154"/>
      <c r="EE145" s="154"/>
    </row>
    <row r="146" spans="2:135" x14ac:dyDescent="0.25">
      <c r="B146" s="153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154"/>
      <c r="N146" s="154"/>
      <c r="O146" s="154"/>
      <c r="P146" s="154"/>
      <c r="Q146" s="154"/>
      <c r="R146" s="154"/>
      <c r="S146" s="154"/>
      <c r="T146" s="154"/>
      <c r="U146" s="154"/>
      <c r="V146" s="154"/>
      <c r="W146" s="154"/>
      <c r="X146" s="154"/>
      <c r="Y146" s="154"/>
      <c r="Z146" s="154"/>
      <c r="AA146" s="154"/>
      <c r="AB146" s="154"/>
      <c r="AC146" s="154"/>
      <c r="AD146" s="154"/>
      <c r="AE146" s="154"/>
      <c r="AF146" s="154"/>
      <c r="AG146" s="154"/>
      <c r="AH146" s="154"/>
      <c r="AI146" s="154"/>
      <c r="AJ146" s="154"/>
      <c r="AK146" s="154"/>
      <c r="AL146" s="154"/>
      <c r="AM146" s="154"/>
      <c r="AN146" s="154"/>
      <c r="AO146" s="154"/>
      <c r="AP146" s="154"/>
      <c r="AQ146" s="154"/>
      <c r="AR146" s="154"/>
      <c r="AS146" s="154"/>
      <c r="AT146" s="154"/>
      <c r="AU146" s="154"/>
      <c r="AV146" s="154"/>
      <c r="AW146" s="154"/>
      <c r="AX146" s="154"/>
      <c r="AY146" s="154"/>
      <c r="AZ146" s="154"/>
      <c r="BA146" s="154"/>
      <c r="BB146" s="154"/>
      <c r="BC146" s="154"/>
      <c r="BD146" s="154"/>
      <c r="BE146" s="154"/>
      <c r="BF146" s="154"/>
      <c r="BG146" s="154"/>
      <c r="BH146" s="154"/>
      <c r="BI146" s="154"/>
      <c r="BJ146" s="154"/>
      <c r="BK146" s="154"/>
      <c r="BL146" s="154"/>
      <c r="BM146" s="154"/>
      <c r="BN146" s="154"/>
      <c r="BO146" s="154"/>
      <c r="BP146" s="154"/>
      <c r="BQ146" s="154"/>
      <c r="BR146" s="154"/>
      <c r="BS146" s="154"/>
      <c r="BT146" s="154"/>
      <c r="BU146" s="154"/>
      <c r="BV146" s="154"/>
      <c r="BW146" s="154"/>
      <c r="BX146" s="154"/>
      <c r="BY146" s="154"/>
      <c r="BZ146" s="154"/>
      <c r="CA146" s="154"/>
      <c r="CB146" s="154"/>
      <c r="CC146" s="154"/>
      <c r="CD146" s="154"/>
      <c r="CE146" s="154"/>
      <c r="CF146" s="154"/>
      <c r="CG146" s="154"/>
      <c r="CH146" s="154"/>
      <c r="CI146" s="154"/>
      <c r="CJ146" s="154"/>
      <c r="CK146" s="154"/>
      <c r="CL146" s="154"/>
      <c r="CM146" s="154"/>
      <c r="CN146" s="154"/>
      <c r="CO146" s="154"/>
      <c r="CP146" s="154"/>
      <c r="CQ146" s="154"/>
      <c r="CR146" s="154"/>
      <c r="CS146" s="154"/>
      <c r="CT146" s="154"/>
      <c r="CU146" s="154"/>
      <c r="CV146" s="154"/>
      <c r="CW146" s="154"/>
      <c r="CX146" s="154"/>
      <c r="CY146" s="154"/>
      <c r="CZ146" s="154"/>
      <c r="DA146" s="154"/>
      <c r="DB146" s="154"/>
      <c r="DC146" s="154"/>
      <c r="DD146" s="154"/>
      <c r="DE146" s="154"/>
      <c r="DF146" s="154"/>
      <c r="DG146" s="154"/>
      <c r="DH146" s="154"/>
      <c r="DI146" s="154"/>
      <c r="DJ146" s="154"/>
      <c r="DK146" s="154"/>
      <c r="DL146" s="154"/>
      <c r="DM146" s="154"/>
      <c r="DN146" s="154"/>
      <c r="DO146" s="154"/>
      <c r="DP146" s="154"/>
      <c r="DQ146" s="154"/>
      <c r="DR146" s="154"/>
      <c r="DS146" s="154"/>
      <c r="DT146" s="154"/>
      <c r="DU146" s="154"/>
      <c r="DV146" s="154"/>
      <c r="DW146" s="154"/>
      <c r="DX146" s="154"/>
      <c r="DY146" s="154"/>
      <c r="DZ146" s="154"/>
      <c r="EA146" s="154"/>
      <c r="EB146" s="154"/>
      <c r="EC146" s="154"/>
      <c r="ED146" s="154"/>
      <c r="EE146" s="154"/>
    </row>
    <row r="147" spans="2:135" x14ac:dyDescent="0.25">
      <c r="B147" s="153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154"/>
      <c r="N147" s="154"/>
      <c r="O147" s="154"/>
      <c r="P147" s="154"/>
      <c r="Q147" s="154"/>
      <c r="R147" s="154"/>
      <c r="S147" s="154"/>
      <c r="T147" s="154"/>
      <c r="U147" s="154"/>
      <c r="V147" s="154"/>
      <c r="W147" s="154"/>
      <c r="X147" s="154"/>
      <c r="Y147" s="154"/>
      <c r="Z147" s="154"/>
      <c r="AA147" s="154"/>
      <c r="AB147" s="154"/>
      <c r="AC147" s="154"/>
      <c r="AD147" s="154"/>
      <c r="AE147" s="154"/>
      <c r="AF147" s="154"/>
      <c r="AG147" s="154"/>
      <c r="AH147" s="154"/>
      <c r="AI147" s="154"/>
      <c r="AJ147" s="154"/>
      <c r="AK147" s="154"/>
      <c r="AL147" s="154"/>
      <c r="AM147" s="154"/>
      <c r="AN147" s="154"/>
      <c r="AO147" s="154"/>
      <c r="AP147" s="154"/>
      <c r="AQ147" s="154"/>
      <c r="AR147" s="154"/>
      <c r="AS147" s="154"/>
      <c r="AT147" s="154"/>
      <c r="AU147" s="154"/>
      <c r="AV147" s="154"/>
      <c r="AW147" s="154"/>
      <c r="AX147" s="154"/>
      <c r="AY147" s="154"/>
      <c r="AZ147" s="154"/>
      <c r="BA147" s="154"/>
      <c r="BB147" s="154"/>
      <c r="BC147" s="154"/>
      <c r="BD147" s="154"/>
      <c r="BE147" s="154"/>
      <c r="BF147" s="154"/>
      <c r="BG147" s="154"/>
      <c r="BH147" s="154"/>
      <c r="BI147" s="154"/>
      <c r="BJ147" s="154"/>
      <c r="BK147" s="154"/>
      <c r="BL147" s="154"/>
      <c r="BM147" s="154"/>
      <c r="BN147" s="154"/>
      <c r="BO147" s="154"/>
      <c r="BP147" s="154"/>
      <c r="BQ147" s="154"/>
      <c r="BR147" s="154"/>
      <c r="BS147" s="154"/>
      <c r="BT147" s="154"/>
      <c r="BU147" s="154"/>
      <c r="BV147" s="154"/>
      <c r="BW147" s="154"/>
      <c r="BX147" s="154"/>
      <c r="BY147" s="154"/>
      <c r="BZ147" s="154"/>
      <c r="CA147" s="154"/>
      <c r="CB147" s="154"/>
      <c r="CC147" s="154"/>
      <c r="CD147" s="154"/>
      <c r="CE147" s="154"/>
      <c r="CF147" s="154"/>
      <c r="CG147" s="154"/>
      <c r="CH147" s="154"/>
      <c r="CI147" s="154"/>
      <c r="CJ147" s="154"/>
      <c r="CK147" s="154"/>
      <c r="CL147" s="154"/>
      <c r="CM147" s="154"/>
      <c r="CN147" s="154"/>
      <c r="CO147" s="154"/>
      <c r="CP147" s="154"/>
      <c r="CQ147" s="154"/>
      <c r="CR147" s="154"/>
      <c r="CS147" s="154"/>
      <c r="CT147" s="154"/>
      <c r="CU147" s="154"/>
      <c r="CV147" s="154"/>
      <c r="CW147" s="154"/>
      <c r="CX147" s="154"/>
      <c r="CY147" s="154"/>
      <c r="CZ147" s="154"/>
      <c r="DA147" s="154"/>
      <c r="DB147" s="154"/>
      <c r="DC147" s="154"/>
      <c r="DD147" s="154"/>
      <c r="DE147" s="154"/>
      <c r="DF147" s="154"/>
      <c r="DG147" s="154"/>
      <c r="DH147" s="154"/>
      <c r="DI147" s="154"/>
      <c r="DJ147" s="154"/>
      <c r="DK147" s="154"/>
      <c r="DL147" s="154"/>
      <c r="DM147" s="154"/>
      <c r="DN147" s="154"/>
      <c r="DO147" s="154"/>
      <c r="DP147" s="154"/>
      <c r="DQ147" s="154"/>
      <c r="DR147" s="154"/>
      <c r="DS147" s="154"/>
      <c r="DT147" s="154"/>
      <c r="DU147" s="154"/>
      <c r="DV147" s="154"/>
      <c r="DW147" s="154"/>
      <c r="DX147" s="154"/>
      <c r="DY147" s="154"/>
      <c r="DZ147" s="154"/>
      <c r="EA147" s="154"/>
      <c r="EB147" s="154"/>
      <c r="EC147" s="154"/>
      <c r="ED147" s="154"/>
      <c r="EE147" s="154"/>
    </row>
    <row r="148" spans="2:135" x14ac:dyDescent="0.25">
      <c r="B148" s="153"/>
      <c r="C148" s="154"/>
      <c r="D148" s="154"/>
      <c r="E148" s="154"/>
      <c r="F148" s="154"/>
      <c r="G148" s="154"/>
      <c r="H148" s="154"/>
      <c r="I148" s="154"/>
      <c r="J148" s="154"/>
      <c r="K148" s="154"/>
      <c r="L148" s="154"/>
      <c r="M148" s="154"/>
      <c r="N148" s="154"/>
      <c r="O148" s="154"/>
      <c r="P148" s="154"/>
      <c r="Q148" s="154"/>
      <c r="R148" s="154"/>
      <c r="S148" s="154"/>
      <c r="T148" s="154"/>
      <c r="U148" s="154"/>
      <c r="V148" s="154"/>
      <c r="W148" s="154"/>
      <c r="X148" s="154"/>
      <c r="Y148" s="154"/>
      <c r="Z148" s="154"/>
      <c r="AA148" s="154"/>
      <c r="AB148" s="154"/>
      <c r="AC148" s="154"/>
      <c r="AD148" s="154"/>
      <c r="AE148" s="154"/>
      <c r="AF148" s="154"/>
      <c r="AG148" s="154"/>
      <c r="AH148" s="154"/>
      <c r="AI148" s="154"/>
      <c r="AJ148" s="154"/>
      <c r="AK148" s="154"/>
      <c r="AL148" s="154"/>
      <c r="AM148" s="154"/>
      <c r="AN148" s="154"/>
      <c r="AO148" s="154"/>
      <c r="AP148" s="154"/>
      <c r="AQ148" s="154"/>
      <c r="AR148" s="154"/>
      <c r="AS148" s="154"/>
      <c r="AT148" s="154"/>
      <c r="AU148" s="154"/>
      <c r="AV148" s="154"/>
      <c r="AW148" s="154"/>
      <c r="AX148" s="154"/>
      <c r="AY148" s="154"/>
      <c r="AZ148" s="154"/>
      <c r="BA148" s="154"/>
      <c r="BB148" s="154"/>
      <c r="BC148" s="154"/>
      <c r="BD148" s="154"/>
      <c r="BE148" s="154"/>
      <c r="BF148" s="154"/>
      <c r="BG148" s="154"/>
      <c r="BH148" s="154"/>
      <c r="BI148" s="154"/>
      <c r="BJ148" s="154"/>
      <c r="BK148" s="154"/>
      <c r="BL148" s="154"/>
      <c r="BM148" s="154"/>
      <c r="BN148" s="154"/>
      <c r="BO148" s="154"/>
      <c r="BP148" s="154"/>
      <c r="BQ148" s="154"/>
      <c r="BR148" s="154"/>
      <c r="BS148" s="154"/>
      <c r="BT148" s="154"/>
      <c r="BU148" s="154"/>
      <c r="BV148" s="154"/>
      <c r="BW148" s="154"/>
      <c r="BX148" s="154"/>
      <c r="BY148" s="154"/>
      <c r="BZ148" s="154"/>
      <c r="CA148" s="154"/>
      <c r="CB148" s="154"/>
      <c r="CC148" s="154"/>
      <c r="CD148" s="154"/>
      <c r="CE148" s="154"/>
      <c r="CF148" s="154"/>
      <c r="CG148" s="154"/>
      <c r="CH148" s="154"/>
      <c r="CI148" s="154"/>
      <c r="CJ148" s="154"/>
      <c r="CK148" s="154"/>
      <c r="CL148" s="154"/>
      <c r="CM148" s="154"/>
      <c r="CN148" s="154"/>
      <c r="CO148" s="154"/>
      <c r="CP148" s="154"/>
      <c r="CQ148" s="154"/>
      <c r="CR148" s="154"/>
      <c r="CS148" s="154"/>
      <c r="CT148" s="154"/>
      <c r="CU148" s="154"/>
      <c r="CV148" s="154"/>
      <c r="CW148" s="154"/>
      <c r="CX148" s="154"/>
      <c r="CY148" s="154"/>
      <c r="CZ148" s="154"/>
      <c r="DA148" s="154"/>
      <c r="DB148" s="154"/>
      <c r="DC148" s="154"/>
      <c r="DD148" s="154"/>
      <c r="DE148" s="154"/>
      <c r="DF148" s="154"/>
      <c r="DG148" s="154"/>
      <c r="DH148" s="154"/>
      <c r="DI148" s="154"/>
      <c r="DJ148" s="154"/>
      <c r="DK148" s="154"/>
      <c r="DL148" s="154"/>
      <c r="DM148" s="154"/>
      <c r="DN148" s="154"/>
      <c r="DO148" s="154"/>
      <c r="DP148" s="154"/>
      <c r="DQ148" s="154"/>
      <c r="DR148" s="154"/>
      <c r="DS148" s="154"/>
      <c r="DT148" s="154"/>
      <c r="DU148" s="154"/>
      <c r="DV148" s="154"/>
      <c r="DW148" s="154"/>
      <c r="DX148" s="154"/>
      <c r="DY148" s="154"/>
      <c r="DZ148" s="154"/>
      <c r="EA148" s="154"/>
      <c r="EB148" s="154"/>
      <c r="EC148" s="154"/>
      <c r="ED148" s="154"/>
      <c r="EE148" s="154"/>
    </row>
    <row r="149" spans="2:135" x14ac:dyDescent="0.25">
      <c r="B149" s="153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154"/>
      <c r="N149" s="154"/>
      <c r="O149" s="154"/>
      <c r="P149" s="154"/>
      <c r="Q149" s="154"/>
      <c r="R149" s="154"/>
      <c r="S149" s="154"/>
      <c r="T149" s="154"/>
      <c r="U149" s="154"/>
      <c r="V149" s="154"/>
      <c r="W149" s="154"/>
      <c r="X149" s="154"/>
      <c r="Y149" s="154"/>
      <c r="Z149" s="154"/>
      <c r="AA149" s="154"/>
      <c r="AB149" s="154"/>
      <c r="AC149" s="154"/>
      <c r="AD149" s="154"/>
      <c r="AE149" s="154"/>
      <c r="AF149" s="154"/>
      <c r="AG149" s="154"/>
      <c r="AH149" s="154"/>
      <c r="AI149" s="154"/>
      <c r="AJ149" s="154"/>
      <c r="AK149" s="154"/>
      <c r="AL149" s="154"/>
      <c r="AM149" s="154"/>
      <c r="AN149" s="154"/>
      <c r="AO149" s="154"/>
      <c r="AP149" s="154"/>
      <c r="AQ149" s="154"/>
      <c r="AR149" s="154"/>
      <c r="AS149" s="154"/>
      <c r="AT149" s="154"/>
      <c r="AU149" s="154"/>
      <c r="AV149" s="154"/>
      <c r="AW149" s="154"/>
      <c r="AX149" s="154"/>
      <c r="AY149" s="154"/>
      <c r="AZ149" s="154"/>
      <c r="BA149" s="154"/>
      <c r="BB149" s="154"/>
      <c r="BC149" s="154"/>
      <c r="BD149" s="154"/>
      <c r="BE149" s="154"/>
      <c r="BF149" s="154"/>
      <c r="BG149" s="154"/>
      <c r="BH149" s="154"/>
      <c r="BI149" s="154"/>
      <c r="BJ149" s="154"/>
      <c r="BK149" s="154"/>
      <c r="BL149" s="154"/>
      <c r="BM149" s="154"/>
      <c r="BN149" s="154"/>
      <c r="BO149" s="154"/>
      <c r="BP149" s="154"/>
      <c r="BQ149" s="154"/>
      <c r="BR149" s="154"/>
      <c r="BS149" s="154"/>
      <c r="BT149" s="154"/>
      <c r="BU149" s="154"/>
      <c r="BV149" s="154"/>
      <c r="BW149" s="154"/>
      <c r="BX149" s="154"/>
      <c r="BY149" s="154"/>
      <c r="BZ149" s="154"/>
      <c r="CA149" s="154"/>
      <c r="CB149" s="154"/>
      <c r="CC149" s="154"/>
      <c r="CD149" s="154"/>
      <c r="CE149" s="154"/>
      <c r="CF149" s="154"/>
      <c r="CG149" s="154"/>
      <c r="CH149" s="154"/>
      <c r="CI149" s="154"/>
      <c r="CJ149" s="154"/>
      <c r="CK149" s="154"/>
      <c r="CL149" s="154"/>
      <c r="CM149" s="154"/>
      <c r="CN149" s="154"/>
      <c r="CO149" s="154"/>
      <c r="CP149" s="154"/>
      <c r="CQ149" s="154"/>
      <c r="CR149" s="154"/>
      <c r="CS149" s="154"/>
      <c r="CT149" s="154"/>
      <c r="CU149" s="154"/>
      <c r="CV149" s="154"/>
      <c r="CW149" s="154"/>
      <c r="CX149" s="154"/>
      <c r="CY149" s="154"/>
      <c r="CZ149" s="154"/>
      <c r="DA149" s="154"/>
      <c r="DB149" s="154"/>
      <c r="DC149" s="154"/>
      <c r="DD149" s="154"/>
      <c r="DE149" s="154"/>
      <c r="DF149" s="154"/>
      <c r="DG149" s="154"/>
      <c r="DH149" s="154"/>
      <c r="DI149" s="154"/>
      <c r="DJ149" s="154"/>
      <c r="DK149" s="154"/>
      <c r="DL149" s="154"/>
      <c r="DM149" s="154"/>
      <c r="DN149" s="154"/>
      <c r="DO149" s="154"/>
      <c r="DP149" s="154"/>
      <c r="DQ149" s="154"/>
      <c r="DR149" s="154"/>
      <c r="DS149" s="154"/>
      <c r="DT149" s="154"/>
      <c r="DU149" s="154"/>
      <c r="DV149" s="154"/>
      <c r="DW149" s="154"/>
      <c r="DX149" s="154"/>
      <c r="DY149" s="154"/>
      <c r="DZ149" s="154"/>
      <c r="EA149" s="154"/>
      <c r="EB149" s="154"/>
      <c r="EC149" s="154"/>
      <c r="ED149" s="154"/>
      <c r="EE149" s="154"/>
    </row>
    <row r="150" spans="2:135" x14ac:dyDescent="0.25">
      <c r="B150" s="153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4"/>
      <c r="AU150" s="154"/>
      <c r="AV150" s="154"/>
      <c r="AW150" s="154"/>
      <c r="AX150" s="154"/>
      <c r="AY150" s="154"/>
      <c r="AZ150" s="154"/>
      <c r="BA150" s="154"/>
      <c r="BB150" s="154"/>
      <c r="BC150" s="154"/>
      <c r="BD150" s="154"/>
      <c r="BE150" s="154"/>
      <c r="BF150" s="154"/>
      <c r="BG150" s="154"/>
      <c r="BH150" s="154"/>
      <c r="BI150" s="154"/>
      <c r="BJ150" s="154"/>
      <c r="BK150" s="154"/>
      <c r="BL150" s="154"/>
      <c r="BM150" s="154"/>
      <c r="BN150" s="154"/>
      <c r="BO150" s="154"/>
      <c r="BP150" s="154"/>
      <c r="BQ150" s="154"/>
      <c r="BR150" s="154"/>
      <c r="BS150" s="154"/>
      <c r="BT150" s="154"/>
      <c r="BU150" s="154"/>
      <c r="BV150" s="154"/>
      <c r="BW150" s="154"/>
      <c r="BX150" s="154"/>
      <c r="BY150" s="154"/>
      <c r="BZ150" s="154"/>
      <c r="CA150" s="154"/>
      <c r="CB150" s="154"/>
      <c r="CC150" s="154"/>
      <c r="CD150" s="154"/>
      <c r="CE150" s="154"/>
      <c r="CF150" s="154"/>
      <c r="CG150" s="154"/>
      <c r="CH150" s="154"/>
      <c r="CI150" s="154"/>
      <c r="CJ150" s="154"/>
      <c r="CK150" s="154"/>
      <c r="CL150" s="154"/>
      <c r="CM150" s="154"/>
      <c r="CN150" s="154"/>
      <c r="CO150" s="154"/>
      <c r="CP150" s="154"/>
      <c r="CQ150" s="154"/>
      <c r="CR150" s="154"/>
      <c r="CS150" s="154"/>
      <c r="CT150" s="154"/>
      <c r="CU150" s="154"/>
      <c r="CV150" s="154"/>
      <c r="CW150" s="154"/>
      <c r="CX150" s="154"/>
      <c r="CY150" s="154"/>
      <c r="CZ150" s="154"/>
      <c r="DA150" s="154"/>
      <c r="DB150" s="154"/>
      <c r="DC150" s="154"/>
      <c r="DD150" s="154"/>
      <c r="DE150" s="154"/>
      <c r="DF150" s="154"/>
      <c r="DG150" s="154"/>
      <c r="DH150" s="154"/>
      <c r="DI150" s="154"/>
      <c r="DJ150" s="154"/>
      <c r="DK150" s="154"/>
      <c r="DL150" s="154"/>
      <c r="DM150" s="154"/>
      <c r="DN150" s="154"/>
      <c r="DO150" s="154"/>
      <c r="DP150" s="154"/>
      <c r="DQ150" s="154"/>
      <c r="DR150" s="154"/>
      <c r="DS150" s="154"/>
      <c r="DT150" s="154"/>
      <c r="DU150" s="154"/>
      <c r="DV150" s="154"/>
      <c r="DW150" s="154"/>
      <c r="DX150" s="154"/>
      <c r="DY150" s="154"/>
      <c r="DZ150" s="154"/>
      <c r="EA150" s="154"/>
      <c r="EB150" s="154"/>
      <c r="EC150" s="154"/>
      <c r="ED150" s="154"/>
      <c r="EE150" s="154"/>
    </row>
    <row r="151" spans="2:135" x14ac:dyDescent="0.25">
      <c r="B151" s="153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154"/>
      <c r="N151" s="154"/>
      <c r="O151" s="154"/>
      <c r="P151" s="154"/>
      <c r="Q151" s="154"/>
      <c r="R151" s="154"/>
      <c r="S151" s="154"/>
      <c r="T151" s="154"/>
      <c r="U151" s="154"/>
      <c r="V151" s="154"/>
      <c r="W151" s="154"/>
      <c r="X151" s="154"/>
      <c r="Y151" s="154"/>
      <c r="Z151" s="154"/>
      <c r="AA151" s="154"/>
      <c r="AB151" s="154"/>
      <c r="AC151" s="154"/>
      <c r="AD151" s="154"/>
      <c r="AE151" s="154"/>
      <c r="AF151" s="154"/>
      <c r="AG151" s="154"/>
      <c r="AH151" s="154"/>
      <c r="AI151" s="154"/>
      <c r="AJ151" s="154"/>
      <c r="AK151" s="154"/>
      <c r="AL151" s="154"/>
      <c r="AM151" s="154"/>
      <c r="AN151" s="154"/>
      <c r="AO151" s="154"/>
      <c r="AP151" s="154"/>
      <c r="AQ151" s="154"/>
      <c r="AR151" s="154"/>
      <c r="AS151" s="154"/>
      <c r="AT151" s="154"/>
      <c r="AU151" s="154"/>
      <c r="AV151" s="154"/>
      <c r="AW151" s="154"/>
      <c r="AX151" s="154"/>
      <c r="AY151" s="154"/>
      <c r="AZ151" s="154"/>
      <c r="BA151" s="154"/>
      <c r="BB151" s="154"/>
      <c r="BC151" s="154"/>
      <c r="BD151" s="154"/>
      <c r="BE151" s="154"/>
      <c r="BF151" s="154"/>
      <c r="BG151" s="154"/>
      <c r="BH151" s="154"/>
      <c r="BI151" s="154"/>
      <c r="BJ151" s="154"/>
      <c r="BK151" s="154"/>
      <c r="BL151" s="154"/>
      <c r="BM151" s="154"/>
      <c r="BN151" s="154"/>
      <c r="BO151" s="154"/>
      <c r="BP151" s="154"/>
      <c r="BQ151" s="154"/>
      <c r="BR151" s="154"/>
      <c r="BS151" s="154"/>
      <c r="BT151" s="154"/>
      <c r="BU151" s="154"/>
      <c r="BV151" s="154"/>
      <c r="BW151" s="154"/>
      <c r="BX151" s="154"/>
      <c r="BY151" s="154"/>
      <c r="BZ151" s="154"/>
      <c r="CA151" s="154"/>
      <c r="CB151" s="154"/>
      <c r="CC151" s="154"/>
      <c r="CD151" s="154"/>
      <c r="CE151" s="154"/>
      <c r="CF151" s="154"/>
      <c r="CG151" s="154"/>
      <c r="CH151" s="154"/>
      <c r="CI151" s="154"/>
      <c r="CJ151" s="154"/>
      <c r="CK151" s="154"/>
      <c r="CL151" s="154"/>
      <c r="CM151" s="154"/>
      <c r="CN151" s="154"/>
      <c r="CO151" s="154"/>
      <c r="CP151" s="154"/>
      <c r="CQ151" s="154"/>
      <c r="CR151" s="154"/>
      <c r="CS151" s="154"/>
      <c r="CT151" s="154"/>
      <c r="CU151" s="154"/>
      <c r="CV151" s="154"/>
      <c r="CW151" s="154"/>
      <c r="CX151" s="154"/>
      <c r="CY151" s="154"/>
      <c r="CZ151" s="154"/>
      <c r="DA151" s="154"/>
      <c r="DB151" s="154"/>
      <c r="DC151" s="154"/>
      <c r="DD151" s="154"/>
      <c r="DE151" s="154"/>
      <c r="DF151" s="154"/>
      <c r="DG151" s="154"/>
      <c r="DH151" s="154"/>
      <c r="DI151" s="154"/>
      <c r="DJ151" s="154"/>
      <c r="DK151" s="154"/>
      <c r="DL151" s="154"/>
      <c r="DM151" s="154"/>
      <c r="DN151" s="154"/>
      <c r="DO151" s="154"/>
      <c r="DP151" s="154"/>
      <c r="DQ151" s="154"/>
      <c r="DR151" s="154"/>
      <c r="DS151" s="154"/>
      <c r="DT151" s="154"/>
      <c r="DU151" s="154"/>
      <c r="DV151" s="154"/>
      <c r="DW151" s="154"/>
      <c r="DX151" s="154"/>
      <c r="DY151" s="154"/>
      <c r="DZ151" s="154"/>
      <c r="EA151" s="154"/>
      <c r="EB151" s="154"/>
      <c r="EC151" s="154"/>
      <c r="ED151" s="154"/>
      <c r="EE151" s="154"/>
    </row>
    <row r="152" spans="2:135" x14ac:dyDescent="0.25">
      <c r="B152" s="153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154"/>
      <c r="N152" s="154"/>
      <c r="O152" s="154"/>
      <c r="P152" s="154"/>
      <c r="Q152" s="154"/>
      <c r="R152" s="154"/>
      <c r="S152" s="154"/>
      <c r="T152" s="154"/>
      <c r="U152" s="154"/>
      <c r="V152" s="154"/>
      <c r="W152" s="154"/>
      <c r="X152" s="154"/>
      <c r="Y152" s="154"/>
      <c r="Z152" s="154"/>
      <c r="AA152" s="154"/>
      <c r="AB152" s="154"/>
      <c r="AC152" s="154"/>
      <c r="AD152" s="154"/>
      <c r="AE152" s="154"/>
      <c r="AF152" s="154"/>
      <c r="AG152" s="154"/>
      <c r="AH152" s="154"/>
      <c r="AI152" s="154"/>
      <c r="AJ152" s="154"/>
      <c r="AK152" s="154"/>
      <c r="AL152" s="154"/>
      <c r="AM152" s="154"/>
      <c r="AN152" s="154"/>
      <c r="AO152" s="154"/>
      <c r="AP152" s="154"/>
      <c r="AQ152" s="154"/>
      <c r="AR152" s="154"/>
      <c r="AS152" s="154"/>
      <c r="AT152" s="154"/>
      <c r="AU152" s="154"/>
      <c r="AV152" s="154"/>
      <c r="AW152" s="154"/>
      <c r="AX152" s="154"/>
      <c r="AY152" s="154"/>
      <c r="AZ152" s="154"/>
      <c r="BA152" s="154"/>
      <c r="BB152" s="154"/>
      <c r="BC152" s="154"/>
      <c r="BD152" s="154"/>
      <c r="BE152" s="154"/>
      <c r="BF152" s="154"/>
      <c r="BG152" s="154"/>
      <c r="BH152" s="154"/>
      <c r="BI152" s="154"/>
      <c r="BJ152" s="154"/>
      <c r="BK152" s="154"/>
      <c r="BL152" s="154"/>
      <c r="BM152" s="154"/>
      <c r="BN152" s="154"/>
      <c r="BO152" s="154"/>
      <c r="BP152" s="154"/>
      <c r="BQ152" s="154"/>
      <c r="BR152" s="154"/>
      <c r="BS152" s="154"/>
      <c r="BT152" s="154"/>
      <c r="BU152" s="154"/>
      <c r="BV152" s="154"/>
      <c r="BW152" s="154"/>
      <c r="BX152" s="154"/>
      <c r="BY152" s="154"/>
      <c r="BZ152" s="154"/>
      <c r="CA152" s="154"/>
      <c r="CB152" s="154"/>
      <c r="CC152" s="154"/>
      <c r="CD152" s="154"/>
      <c r="CE152" s="154"/>
      <c r="CF152" s="154"/>
      <c r="CG152" s="154"/>
      <c r="CH152" s="154"/>
      <c r="CI152" s="154"/>
      <c r="CJ152" s="154"/>
      <c r="CK152" s="154"/>
      <c r="CL152" s="154"/>
      <c r="CM152" s="154"/>
      <c r="CN152" s="154"/>
      <c r="CO152" s="154"/>
      <c r="CP152" s="154"/>
      <c r="CQ152" s="154"/>
      <c r="CR152" s="154"/>
      <c r="CS152" s="154"/>
      <c r="CT152" s="154"/>
      <c r="CU152" s="154"/>
      <c r="CV152" s="154"/>
      <c r="CW152" s="154"/>
      <c r="CX152" s="154"/>
      <c r="CY152" s="154"/>
      <c r="CZ152" s="154"/>
      <c r="DA152" s="154"/>
      <c r="DB152" s="154"/>
      <c r="DC152" s="154"/>
      <c r="DD152" s="154"/>
      <c r="DE152" s="154"/>
      <c r="DF152" s="154"/>
      <c r="DG152" s="154"/>
      <c r="DH152" s="154"/>
      <c r="DI152" s="154"/>
      <c r="DJ152" s="154"/>
      <c r="DK152" s="154"/>
      <c r="DL152" s="154"/>
      <c r="DM152" s="154"/>
      <c r="DN152" s="154"/>
      <c r="DO152" s="154"/>
      <c r="DP152" s="154"/>
      <c r="DQ152" s="154"/>
      <c r="DR152" s="154"/>
      <c r="DS152" s="154"/>
      <c r="DT152" s="154"/>
      <c r="DU152" s="154"/>
      <c r="DV152" s="154"/>
      <c r="DW152" s="154"/>
      <c r="DX152" s="154"/>
      <c r="DY152" s="154"/>
      <c r="DZ152" s="154"/>
      <c r="EA152" s="154"/>
      <c r="EB152" s="154"/>
      <c r="EC152" s="154"/>
      <c r="ED152" s="154"/>
      <c r="EE152" s="154"/>
    </row>
    <row r="153" spans="2:135" x14ac:dyDescent="0.25">
      <c r="B153" s="153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154"/>
      <c r="N153" s="154"/>
      <c r="O153" s="154"/>
      <c r="P153" s="154"/>
      <c r="Q153" s="154"/>
      <c r="R153" s="154"/>
      <c r="S153" s="154"/>
      <c r="T153" s="154"/>
      <c r="U153" s="154"/>
      <c r="V153" s="154"/>
      <c r="W153" s="154"/>
      <c r="X153" s="154"/>
      <c r="Y153" s="154"/>
      <c r="Z153" s="154"/>
      <c r="AA153" s="154"/>
      <c r="AB153" s="154"/>
      <c r="AC153" s="154"/>
      <c r="AD153" s="154"/>
      <c r="AE153" s="154"/>
      <c r="AF153" s="154"/>
      <c r="AG153" s="154"/>
      <c r="AH153" s="154"/>
      <c r="AI153" s="154"/>
      <c r="AJ153" s="154"/>
      <c r="AK153" s="154"/>
      <c r="AL153" s="154"/>
      <c r="AM153" s="154"/>
      <c r="AN153" s="154"/>
      <c r="AO153" s="154"/>
      <c r="AP153" s="154"/>
      <c r="AQ153" s="154"/>
      <c r="AR153" s="154"/>
      <c r="AS153" s="154"/>
      <c r="AT153" s="154"/>
      <c r="AU153" s="154"/>
      <c r="AV153" s="154"/>
      <c r="AW153" s="154"/>
      <c r="AX153" s="154"/>
      <c r="AY153" s="154"/>
      <c r="AZ153" s="154"/>
      <c r="BA153" s="154"/>
      <c r="BB153" s="154"/>
      <c r="BC153" s="154"/>
      <c r="BD153" s="154"/>
      <c r="BE153" s="154"/>
      <c r="BF153" s="154"/>
      <c r="BG153" s="154"/>
      <c r="BH153" s="154"/>
      <c r="BI153" s="154"/>
      <c r="BJ153" s="154"/>
      <c r="BK153" s="154"/>
      <c r="BL153" s="154"/>
      <c r="BM153" s="154"/>
      <c r="BN153" s="154"/>
      <c r="BO153" s="154"/>
      <c r="BP153" s="154"/>
      <c r="BQ153" s="154"/>
      <c r="BR153" s="154"/>
      <c r="BS153" s="154"/>
      <c r="BT153" s="154"/>
      <c r="BU153" s="154"/>
      <c r="BV153" s="154"/>
      <c r="BW153" s="154"/>
      <c r="BX153" s="154"/>
      <c r="BY153" s="154"/>
      <c r="BZ153" s="154"/>
      <c r="CA153" s="154"/>
      <c r="CB153" s="154"/>
      <c r="CC153" s="154"/>
      <c r="CD153" s="154"/>
      <c r="CE153" s="154"/>
      <c r="CF153" s="154"/>
      <c r="CG153" s="154"/>
      <c r="CH153" s="154"/>
      <c r="CI153" s="154"/>
      <c r="CJ153" s="154"/>
      <c r="CK153" s="154"/>
      <c r="CL153" s="154"/>
      <c r="CM153" s="154"/>
      <c r="CN153" s="154"/>
      <c r="CO153" s="154"/>
      <c r="CP153" s="154"/>
      <c r="CQ153" s="154"/>
      <c r="CR153" s="154"/>
      <c r="CS153" s="154"/>
      <c r="CT153" s="154"/>
      <c r="CU153" s="154"/>
      <c r="CV153" s="154"/>
      <c r="CW153" s="154"/>
      <c r="CX153" s="154"/>
      <c r="CY153" s="154"/>
      <c r="CZ153" s="154"/>
      <c r="DA153" s="154"/>
      <c r="DB153" s="154"/>
      <c r="DC153" s="154"/>
      <c r="DD153" s="154"/>
      <c r="DE153" s="154"/>
      <c r="DF153" s="154"/>
      <c r="DG153" s="154"/>
      <c r="DH153" s="154"/>
      <c r="DI153" s="154"/>
      <c r="DJ153" s="154"/>
      <c r="DK153" s="154"/>
      <c r="DL153" s="154"/>
      <c r="DM153" s="154"/>
      <c r="DN153" s="154"/>
      <c r="DO153" s="154"/>
      <c r="DP153" s="154"/>
      <c r="DQ153" s="154"/>
      <c r="DR153" s="154"/>
      <c r="DS153" s="154"/>
      <c r="DT153" s="154"/>
      <c r="DU153" s="154"/>
      <c r="DV153" s="154"/>
      <c r="DW153" s="154"/>
      <c r="DX153" s="154"/>
      <c r="DY153" s="154"/>
      <c r="DZ153" s="154"/>
      <c r="EA153" s="154"/>
      <c r="EB153" s="154"/>
      <c r="EC153" s="154"/>
      <c r="ED153" s="154"/>
      <c r="EE153" s="154"/>
    </row>
    <row r="154" spans="2:135" x14ac:dyDescent="0.25">
      <c r="B154" s="153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154"/>
      <c r="N154" s="154"/>
      <c r="O154" s="154"/>
      <c r="P154" s="154"/>
      <c r="Q154" s="154"/>
      <c r="R154" s="154"/>
      <c r="S154" s="154"/>
      <c r="T154" s="154"/>
      <c r="U154" s="154"/>
      <c r="V154" s="154"/>
      <c r="W154" s="154"/>
      <c r="X154" s="154"/>
      <c r="Y154" s="154"/>
      <c r="Z154" s="154"/>
      <c r="AA154" s="154"/>
      <c r="AB154" s="154"/>
      <c r="AC154" s="154"/>
      <c r="AD154" s="154"/>
      <c r="AE154" s="154"/>
      <c r="AF154" s="154"/>
      <c r="AG154" s="154"/>
      <c r="AH154" s="154"/>
      <c r="AI154" s="154"/>
      <c r="AJ154" s="154"/>
      <c r="AK154" s="154"/>
      <c r="AL154" s="154"/>
      <c r="AM154" s="154"/>
      <c r="AN154" s="154"/>
      <c r="AO154" s="154"/>
      <c r="AP154" s="154"/>
      <c r="AQ154" s="154"/>
      <c r="AR154" s="154"/>
      <c r="AS154" s="154"/>
      <c r="AT154" s="154"/>
      <c r="AU154" s="154"/>
      <c r="AV154" s="154"/>
      <c r="AW154" s="154"/>
      <c r="AX154" s="154"/>
      <c r="AY154" s="154"/>
      <c r="AZ154" s="154"/>
      <c r="BA154" s="154"/>
      <c r="BB154" s="154"/>
      <c r="BC154" s="154"/>
      <c r="BD154" s="154"/>
      <c r="BE154" s="154"/>
      <c r="BF154" s="154"/>
      <c r="BG154" s="154"/>
      <c r="BH154" s="154"/>
      <c r="BI154" s="154"/>
      <c r="BJ154" s="154"/>
      <c r="BK154" s="154"/>
      <c r="BL154" s="154"/>
      <c r="BM154" s="154"/>
      <c r="BN154" s="154"/>
      <c r="BO154" s="154"/>
      <c r="BP154" s="154"/>
      <c r="BQ154" s="154"/>
      <c r="BR154" s="154"/>
      <c r="BS154" s="154"/>
      <c r="BT154" s="154"/>
      <c r="BU154" s="154"/>
      <c r="BV154" s="154"/>
      <c r="BW154" s="154"/>
      <c r="BX154" s="154"/>
      <c r="BY154" s="154"/>
      <c r="BZ154" s="154"/>
      <c r="CA154" s="154"/>
      <c r="CB154" s="154"/>
      <c r="CC154" s="154"/>
      <c r="CD154" s="154"/>
      <c r="CE154" s="154"/>
      <c r="CF154" s="154"/>
      <c r="CG154" s="154"/>
      <c r="CH154" s="154"/>
      <c r="CI154" s="154"/>
      <c r="CJ154" s="154"/>
      <c r="CK154" s="154"/>
      <c r="CL154" s="154"/>
      <c r="CM154" s="154"/>
      <c r="CN154" s="154"/>
      <c r="CO154" s="154"/>
      <c r="CP154" s="154"/>
      <c r="CQ154" s="154"/>
      <c r="CR154" s="154"/>
      <c r="CS154" s="154"/>
      <c r="CT154" s="154"/>
      <c r="CU154" s="154"/>
      <c r="CV154" s="154"/>
      <c r="CW154" s="154"/>
      <c r="CX154" s="154"/>
      <c r="CY154" s="154"/>
      <c r="CZ154" s="154"/>
      <c r="DA154" s="154"/>
      <c r="DB154" s="154"/>
      <c r="DC154" s="154"/>
      <c r="DD154" s="154"/>
      <c r="DE154" s="154"/>
      <c r="DF154" s="154"/>
      <c r="DG154" s="154"/>
      <c r="DH154" s="154"/>
      <c r="DI154" s="154"/>
      <c r="DJ154" s="154"/>
      <c r="DK154" s="154"/>
      <c r="DL154" s="154"/>
      <c r="DM154" s="154"/>
      <c r="DN154" s="154"/>
      <c r="DO154" s="154"/>
      <c r="DP154" s="154"/>
      <c r="DQ154" s="154"/>
      <c r="DR154" s="154"/>
      <c r="DS154" s="154"/>
      <c r="DT154" s="154"/>
      <c r="DU154" s="154"/>
      <c r="DV154" s="154"/>
      <c r="DW154" s="154"/>
      <c r="DX154" s="154"/>
      <c r="DY154" s="154"/>
      <c r="DZ154" s="154"/>
      <c r="EA154" s="154"/>
      <c r="EB154" s="154"/>
      <c r="EC154" s="154"/>
      <c r="ED154" s="154"/>
      <c r="EE154" s="154"/>
    </row>
    <row r="155" spans="2:135" x14ac:dyDescent="0.25">
      <c r="B155" s="153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154"/>
      <c r="N155" s="154"/>
      <c r="O155" s="154"/>
      <c r="P155" s="154"/>
      <c r="Q155" s="154"/>
      <c r="R155" s="154"/>
      <c r="S155" s="154"/>
      <c r="T155" s="154"/>
      <c r="U155" s="154"/>
      <c r="V155" s="154"/>
      <c r="W155" s="154"/>
      <c r="X155" s="154"/>
      <c r="Y155" s="154"/>
      <c r="Z155" s="154"/>
      <c r="AA155" s="154"/>
      <c r="AB155" s="154"/>
      <c r="AC155" s="154"/>
      <c r="AD155" s="154"/>
      <c r="AE155" s="154"/>
      <c r="AF155" s="154"/>
      <c r="AG155" s="154"/>
      <c r="AH155" s="154"/>
      <c r="AI155" s="154"/>
      <c r="AJ155" s="154"/>
      <c r="AK155" s="154"/>
      <c r="AL155" s="154"/>
      <c r="AM155" s="154"/>
      <c r="AN155" s="154"/>
      <c r="AO155" s="154"/>
      <c r="AP155" s="154"/>
      <c r="AQ155" s="154"/>
      <c r="AR155" s="154"/>
      <c r="AS155" s="154"/>
      <c r="AT155" s="154"/>
      <c r="AU155" s="154"/>
      <c r="AV155" s="154"/>
      <c r="AW155" s="154"/>
      <c r="AX155" s="154"/>
      <c r="AY155" s="154"/>
      <c r="AZ155" s="154"/>
      <c r="BA155" s="154"/>
      <c r="BB155" s="154"/>
      <c r="BC155" s="154"/>
      <c r="BD155" s="154"/>
      <c r="BE155" s="154"/>
      <c r="BF155" s="154"/>
      <c r="BG155" s="154"/>
      <c r="BH155" s="154"/>
      <c r="BI155" s="154"/>
      <c r="BJ155" s="154"/>
      <c r="BK155" s="154"/>
      <c r="BL155" s="154"/>
      <c r="BM155" s="154"/>
      <c r="BN155" s="154"/>
      <c r="BO155" s="154"/>
      <c r="BP155" s="154"/>
      <c r="BQ155" s="154"/>
      <c r="BR155" s="154"/>
      <c r="BS155" s="154"/>
      <c r="BT155" s="154"/>
      <c r="BU155" s="154"/>
      <c r="BV155" s="154"/>
      <c r="BW155" s="154"/>
      <c r="BX155" s="154"/>
      <c r="BY155" s="154"/>
      <c r="BZ155" s="154"/>
      <c r="CA155" s="154"/>
      <c r="CB155" s="154"/>
      <c r="CC155" s="154"/>
      <c r="CD155" s="154"/>
      <c r="CE155" s="154"/>
      <c r="CF155" s="154"/>
      <c r="CG155" s="154"/>
      <c r="CH155" s="154"/>
      <c r="CI155" s="154"/>
      <c r="CJ155" s="154"/>
      <c r="CK155" s="154"/>
      <c r="CL155" s="154"/>
      <c r="CM155" s="154"/>
      <c r="CN155" s="154"/>
      <c r="CO155" s="154"/>
      <c r="CP155" s="154"/>
      <c r="CQ155" s="154"/>
      <c r="CR155" s="154"/>
      <c r="CS155" s="154"/>
      <c r="CT155" s="154"/>
      <c r="CU155" s="154"/>
      <c r="CV155" s="154"/>
      <c r="CW155" s="154"/>
      <c r="CX155" s="154"/>
      <c r="CY155" s="154"/>
      <c r="CZ155" s="154"/>
      <c r="DA155" s="154"/>
      <c r="DB155" s="154"/>
      <c r="DC155" s="154"/>
      <c r="DD155" s="154"/>
      <c r="DE155" s="154"/>
      <c r="DF155" s="154"/>
      <c r="DG155" s="154"/>
      <c r="DH155" s="154"/>
      <c r="DI155" s="154"/>
      <c r="DJ155" s="154"/>
      <c r="DK155" s="154"/>
      <c r="DL155" s="154"/>
      <c r="DM155" s="154"/>
      <c r="DN155" s="154"/>
      <c r="DO155" s="154"/>
      <c r="DP155" s="154"/>
      <c r="DQ155" s="154"/>
      <c r="DR155" s="154"/>
      <c r="DS155" s="154"/>
      <c r="DT155" s="154"/>
      <c r="DU155" s="154"/>
      <c r="DV155" s="154"/>
      <c r="DW155" s="154"/>
      <c r="DX155" s="154"/>
      <c r="DY155" s="154"/>
      <c r="DZ155" s="154"/>
      <c r="EA155" s="154"/>
      <c r="EB155" s="154"/>
      <c r="EC155" s="154"/>
      <c r="ED155" s="154"/>
      <c r="EE155" s="154"/>
    </row>
    <row r="156" spans="2:135" x14ac:dyDescent="0.25">
      <c r="B156" s="153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154"/>
      <c r="N156" s="154"/>
      <c r="O156" s="154"/>
      <c r="P156" s="154"/>
      <c r="Q156" s="154"/>
      <c r="R156" s="154"/>
      <c r="S156" s="154"/>
      <c r="T156" s="154"/>
      <c r="U156" s="154"/>
      <c r="V156" s="154"/>
      <c r="W156" s="154"/>
      <c r="X156" s="154"/>
      <c r="Y156" s="154"/>
      <c r="Z156" s="154"/>
      <c r="AA156" s="154"/>
      <c r="AB156" s="154"/>
      <c r="AC156" s="154"/>
      <c r="AD156" s="154"/>
      <c r="AE156" s="154"/>
      <c r="AF156" s="154"/>
      <c r="AG156" s="154"/>
      <c r="AH156" s="154"/>
      <c r="AI156" s="154"/>
      <c r="AJ156" s="154"/>
      <c r="AK156" s="154"/>
      <c r="AL156" s="154"/>
      <c r="AM156" s="154"/>
      <c r="AN156" s="154"/>
      <c r="AO156" s="154"/>
      <c r="AP156" s="154"/>
      <c r="AQ156" s="154"/>
      <c r="AR156" s="154"/>
      <c r="AS156" s="154"/>
      <c r="AT156" s="154"/>
      <c r="AU156" s="154"/>
      <c r="AV156" s="154"/>
      <c r="AW156" s="154"/>
      <c r="AX156" s="154"/>
      <c r="AY156" s="154"/>
      <c r="AZ156" s="154"/>
      <c r="BA156" s="154"/>
      <c r="BB156" s="154"/>
      <c r="BC156" s="154"/>
      <c r="BD156" s="154"/>
      <c r="BE156" s="154"/>
      <c r="BF156" s="154"/>
      <c r="BG156" s="154"/>
      <c r="BH156" s="154"/>
      <c r="BI156" s="154"/>
      <c r="BJ156" s="154"/>
      <c r="BK156" s="154"/>
      <c r="BL156" s="154"/>
      <c r="BM156" s="154"/>
      <c r="BN156" s="154"/>
      <c r="BO156" s="154"/>
      <c r="BP156" s="154"/>
      <c r="BQ156" s="154"/>
      <c r="BR156" s="154"/>
      <c r="BS156" s="154"/>
      <c r="BT156" s="154"/>
      <c r="BU156" s="154"/>
      <c r="BV156" s="154"/>
      <c r="BW156" s="154"/>
      <c r="BX156" s="154"/>
      <c r="BY156" s="154"/>
      <c r="BZ156" s="154"/>
      <c r="CA156" s="154"/>
      <c r="CB156" s="154"/>
      <c r="CC156" s="154"/>
      <c r="CD156" s="154"/>
      <c r="CE156" s="154"/>
      <c r="CF156" s="154"/>
      <c r="CG156" s="154"/>
      <c r="CH156" s="154"/>
      <c r="CI156" s="154"/>
      <c r="CJ156" s="154"/>
      <c r="CK156" s="154"/>
      <c r="CL156" s="154"/>
      <c r="CM156" s="154"/>
      <c r="CN156" s="154"/>
      <c r="CO156" s="154"/>
      <c r="CP156" s="154"/>
      <c r="CQ156" s="154"/>
      <c r="CR156" s="154"/>
      <c r="CS156" s="154"/>
      <c r="CT156" s="154"/>
      <c r="CU156" s="154"/>
      <c r="CV156" s="154"/>
      <c r="CW156" s="154"/>
      <c r="CX156" s="154"/>
      <c r="CY156" s="154"/>
      <c r="CZ156" s="154"/>
      <c r="DA156" s="154"/>
      <c r="DB156" s="154"/>
      <c r="DC156" s="154"/>
      <c r="DD156" s="154"/>
      <c r="DE156" s="154"/>
      <c r="DF156" s="154"/>
      <c r="DG156" s="154"/>
      <c r="DH156" s="154"/>
      <c r="DI156" s="154"/>
      <c r="DJ156" s="154"/>
      <c r="DK156" s="154"/>
      <c r="DL156" s="154"/>
      <c r="DM156" s="154"/>
      <c r="DN156" s="154"/>
      <c r="DO156" s="154"/>
      <c r="DP156" s="154"/>
      <c r="DQ156" s="154"/>
      <c r="DR156" s="154"/>
      <c r="DS156" s="154"/>
      <c r="DT156" s="154"/>
      <c r="DU156" s="154"/>
      <c r="DV156" s="154"/>
      <c r="DW156" s="154"/>
      <c r="DX156" s="154"/>
      <c r="DY156" s="154"/>
      <c r="DZ156" s="154"/>
      <c r="EA156" s="154"/>
      <c r="EB156" s="154"/>
      <c r="EC156" s="154"/>
      <c r="ED156" s="154"/>
      <c r="EE156" s="154"/>
    </row>
    <row r="157" spans="2:135" x14ac:dyDescent="0.25">
      <c r="B157" s="153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154"/>
      <c r="N157" s="154"/>
      <c r="O157" s="154"/>
      <c r="P157" s="154"/>
      <c r="Q157" s="154"/>
      <c r="R157" s="154"/>
      <c r="S157" s="154"/>
      <c r="T157" s="154"/>
      <c r="U157" s="154"/>
      <c r="V157" s="154"/>
      <c r="W157" s="154"/>
      <c r="X157" s="154"/>
      <c r="Y157" s="154"/>
      <c r="Z157" s="154"/>
      <c r="AA157" s="154"/>
      <c r="AB157" s="154"/>
      <c r="AC157" s="154"/>
      <c r="AD157" s="154"/>
      <c r="AE157" s="154"/>
      <c r="AF157" s="154"/>
      <c r="AG157" s="154"/>
      <c r="AH157" s="154"/>
      <c r="AI157" s="154"/>
      <c r="AJ157" s="154"/>
      <c r="AK157" s="154"/>
      <c r="AL157" s="154"/>
      <c r="AM157" s="154"/>
      <c r="AN157" s="154"/>
      <c r="AO157" s="154"/>
      <c r="AP157" s="154"/>
      <c r="AQ157" s="154"/>
      <c r="AR157" s="154"/>
      <c r="AS157" s="154"/>
      <c r="AT157" s="154"/>
      <c r="AU157" s="154"/>
      <c r="AV157" s="154"/>
      <c r="AW157" s="154"/>
      <c r="AX157" s="154"/>
      <c r="AY157" s="154"/>
      <c r="AZ157" s="154"/>
      <c r="BA157" s="154"/>
      <c r="BB157" s="154"/>
      <c r="BC157" s="154"/>
      <c r="BD157" s="154"/>
      <c r="BE157" s="154"/>
      <c r="BF157" s="154"/>
      <c r="BG157" s="154"/>
      <c r="BH157" s="154"/>
      <c r="BI157" s="154"/>
      <c r="BJ157" s="154"/>
      <c r="BK157" s="154"/>
      <c r="BL157" s="154"/>
      <c r="BM157" s="154"/>
      <c r="BN157" s="154"/>
      <c r="BO157" s="154"/>
      <c r="BP157" s="154"/>
      <c r="BQ157" s="154"/>
      <c r="BR157" s="154"/>
      <c r="BS157" s="154"/>
      <c r="BT157" s="154"/>
      <c r="BU157" s="154"/>
      <c r="BV157" s="154"/>
      <c r="BW157" s="154"/>
      <c r="BX157" s="154"/>
      <c r="BY157" s="154"/>
      <c r="BZ157" s="154"/>
      <c r="CA157" s="154"/>
      <c r="CB157" s="154"/>
      <c r="CC157" s="154"/>
      <c r="CD157" s="154"/>
      <c r="CE157" s="154"/>
      <c r="CF157" s="154"/>
      <c r="CG157" s="154"/>
      <c r="CH157" s="154"/>
      <c r="CI157" s="154"/>
      <c r="CJ157" s="154"/>
      <c r="CK157" s="154"/>
      <c r="CL157" s="154"/>
      <c r="CM157" s="154"/>
      <c r="CN157" s="154"/>
      <c r="CO157" s="154"/>
      <c r="CP157" s="154"/>
      <c r="CQ157" s="154"/>
      <c r="CR157" s="154"/>
      <c r="CS157" s="154"/>
      <c r="CT157" s="154"/>
      <c r="CU157" s="154"/>
      <c r="CV157" s="154"/>
      <c r="CW157" s="154"/>
      <c r="CX157" s="154"/>
      <c r="CY157" s="154"/>
      <c r="CZ157" s="154"/>
      <c r="DA157" s="154"/>
      <c r="DB157" s="154"/>
      <c r="DC157" s="154"/>
      <c r="DD157" s="154"/>
      <c r="DE157" s="154"/>
      <c r="DF157" s="154"/>
      <c r="DG157" s="154"/>
      <c r="DH157" s="154"/>
      <c r="DI157" s="154"/>
      <c r="DJ157" s="154"/>
      <c r="DK157" s="154"/>
      <c r="DL157" s="154"/>
      <c r="DM157" s="154"/>
      <c r="DN157" s="154"/>
      <c r="DO157" s="154"/>
      <c r="DP157" s="154"/>
      <c r="DQ157" s="154"/>
      <c r="DR157" s="154"/>
      <c r="DS157" s="154"/>
      <c r="DT157" s="154"/>
      <c r="DU157" s="154"/>
      <c r="DV157" s="154"/>
      <c r="DW157" s="154"/>
      <c r="DX157" s="154"/>
      <c r="DY157" s="154"/>
      <c r="DZ157" s="154"/>
      <c r="EA157" s="154"/>
      <c r="EB157" s="154"/>
      <c r="EC157" s="154"/>
      <c r="ED157" s="154"/>
      <c r="EE157" s="154"/>
    </row>
    <row r="158" spans="2:135" x14ac:dyDescent="0.25">
      <c r="B158" s="153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154"/>
      <c r="N158" s="154"/>
      <c r="O158" s="154"/>
      <c r="P158" s="154"/>
      <c r="Q158" s="154"/>
      <c r="R158" s="154"/>
      <c r="S158" s="154"/>
      <c r="T158" s="154"/>
      <c r="U158" s="154"/>
      <c r="V158" s="154"/>
      <c r="W158" s="154"/>
      <c r="X158" s="154"/>
      <c r="Y158" s="154"/>
      <c r="Z158" s="154"/>
      <c r="AA158" s="154"/>
      <c r="AB158" s="154"/>
      <c r="AC158" s="154"/>
      <c r="AD158" s="154"/>
      <c r="AE158" s="154"/>
      <c r="AF158" s="154"/>
      <c r="AG158" s="154"/>
      <c r="AH158" s="154"/>
      <c r="AI158" s="154"/>
      <c r="AJ158" s="154"/>
      <c r="AK158" s="154"/>
      <c r="AL158" s="154"/>
      <c r="AM158" s="154"/>
      <c r="AN158" s="154"/>
      <c r="AO158" s="154"/>
      <c r="AP158" s="154"/>
      <c r="AQ158" s="154"/>
      <c r="AR158" s="154"/>
      <c r="AS158" s="154"/>
      <c r="AT158" s="154"/>
      <c r="AU158" s="154"/>
      <c r="AV158" s="154"/>
      <c r="AW158" s="154"/>
      <c r="AX158" s="154"/>
      <c r="AY158" s="154"/>
      <c r="AZ158" s="154"/>
      <c r="BA158" s="154"/>
      <c r="BB158" s="154"/>
      <c r="BC158" s="154"/>
      <c r="BD158" s="154"/>
      <c r="BE158" s="154"/>
      <c r="BF158" s="154"/>
      <c r="BG158" s="154"/>
      <c r="BH158" s="154"/>
      <c r="BI158" s="154"/>
      <c r="BJ158" s="154"/>
      <c r="BK158" s="154"/>
      <c r="BL158" s="154"/>
      <c r="BM158" s="154"/>
      <c r="BN158" s="154"/>
      <c r="BO158" s="154"/>
      <c r="BP158" s="154"/>
      <c r="BQ158" s="154"/>
      <c r="BR158" s="154"/>
      <c r="BS158" s="154"/>
      <c r="BT158" s="154"/>
      <c r="BU158" s="154"/>
      <c r="BV158" s="154"/>
      <c r="BW158" s="154"/>
      <c r="BX158" s="154"/>
      <c r="BY158" s="154"/>
      <c r="BZ158" s="154"/>
      <c r="CA158" s="154"/>
      <c r="CB158" s="154"/>
      <c r="CC158" s="154"/>
      <c r="CD158" s="154"/>
      <c r="CE158" s="154"/>
      <c r="CF158" s="154"/>
      <c r="CG158" s="154"/>
      <c r="CH158" s="154"/>
      <c r="CI158" s="154"/>
      <c r="CJ158" s="154"/>
      <c r="CK158" s="154"/>
      <c r="CL158" s="154"/>
      <c r="CM158" s="154"/>
      <c r="CN158" s="154"/>
      <c r="CO158" s="154"/>
      <c r="CP158" s="154"/>
      <c r="CQ158" s="154"/>
      <c r="CR158" s="154"/>
      <c r="CS158" s="154"/>
      <c r="CT158" s="154"/>
      <c r="CU158" s="154"/>
      <c r="CV158" s="154"/>
      <c r="CW158" s="154"/>
      <c r="CX158" s="154"/>
      <c r="CY158" s="154"/>
      <c r="CZ158" s="154"/>
      <c r="DA158" s="154"/>
      <c r="DB158" s="154"/>
      <c r="DC158" s="154"/>
      <c r="DD158" s="154"/>
      <c r="DE158" s="154"/>
      <c r="DF158" s="154"/>
      <c r="DG158" s="154"/>
      <c r="DH158" s="154"/>
      <c r="DI158" s="154"/>
      <c r="DJ158" s="154"/>
      <c r="DK158" s="154"/>
      <c r="DL158" s="154"/>
      <c r="DM158" s="154"/>
      <c r="DN158" s="154"/>
      <c r="DO158" s="154"/>
      <c r="DP158" s="154"/>
      <c r="DQ158" s="154"/>
      <c r="DR158" s="154"/>
      <c r="DS158" s="154"/>
      <c r="DT158" s="154"/>
      <c r="DU158" s="154"/>
      <c r="DV158" s="154"/>
      <c r="DW158" s="154"/>
      <c r="DX158" s="154"/>
      <c r="DY158" s="154"/>
      <c r="DZ158" s="154"/>
      <c r="EA158" s="154"/>
      <c r="EB158" s="154"/>
      <c r="EC158" s="154"/>
      <c r="ED158" s="154"/>
      <c r="EE158" s="154"/>
    </row>
    <row r="159" spans="2:135" x14ac:dyDescent="0.25">
      <c r="B159" s="153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154"/>
      <c r="N159" s="154"/>
      <c r="O159" s="154"/>
      <c r="P159" s="154"/>
      <c r="Q159" s="154"/>
      <c r="R159" s="154"/>
      <c r="S159" s="154"/>
      <c r="T159" s="154"/>
      <c r="U159" s="154"/>
      <c r="V159" s="154"/>
      <c r="W159" s="154"/>
      <c r="X159" s="154"/>
      <c r="Y159" s="154"/>
      <c r="Z159" s="154"/>
      <c r="AA159" s="154"/>
      <c r="AB159" s="154"/>
      <c r="AC159" s="154"/>
      <c r="AD159" s="154"/>
      <c r="AE159" s="154"/>
      <c r="AF159" s="154"/>
      <c r="AG159" s="154"/>
      <c r="AH159" s="154"/>
      <c r="AI159" s="154"/>
      <c r="AJ159" s="154"/>
      <c r="AK159" s="154"/>
      <c r="AL159" s="154"/>
      <c r="AM159" s="154"/>
      <c r="AN159" s="154"/>
      <c r="AO159" s="154"/>
      <c r="AP159" s="154"/>
      <c r="AQ159" s="154"/>
      <c r="AR159" s="154"/>
      <c r="AS159" s="154"/>
      <c r="AT159" s="154"/>
      <c r="AU159" s="154"/>
      <c r="AV159" s="154"/>
      <c r="AW159" s="154"/>
      <c r="AX159" s="154"/>
      <c r="AY159" s="154"/>
      <c r="AZ159" s="154"/>
      <c r="BA159" s="154"/>
      <c r="BB159" s="154"/>
      <c r="BC159" s="154"/>
      <c r="BD159" s="154"/>
      <c r="BE159" s="154"/>
      <c r="BF159" s="154"/>
      <c r="BG159" s="154"/>
      <c r="BH159" s="154"/>
      <c r="BI159" s="154"/>
      <c r="BJ159" s="154"/>
      <c r="BK159" s="154"/>
      <c r="BL159" s="154"/>
      <c r="BM159" s="154"/>
      <c r="BN159" s="154"/>
      <c r="BO159" s="154"/>
      <c r="BP159" s="154"/>
      <c r="BQ159" s="154"/>
      <c r="BR159" s="154"/>
      <c r="BS159" s="154"/>
      <c r="BT159" s="154"/>
      <c r="BU159" s="154"/>
      <c r="BV159" s="154"/>
      <c r="BW159" s="154"/>
      <c r="BX159" s="154"/>
      <c r="BY159" s="154"/>
      <c r="BZ159" s="154"/>
      <c r="CA159" s="154"/>
      <c r="CB159" s="154"/>
      <c r="CC159" s="154"/>
      <c r="CD159" s="154"/>
      <c r="CE159" s="154"/>
      <c r="CF159" s="154"/>
      <c r="CG159" s="154"/>
      <c r="CH159" s="154"/>
      <c r="CI159" s="154"/>
      <c r="CJ159" s="154"/>
      <c r="CK159" s="154"/>
      <c r="CL159" s="154"/>
      <c r="CM159" s="154"/>
      <c r="CN159" s="154"/>
      <c r="CO159" s="154"/>
      <c r="CP159" s="154"/>
      <c r="CQ159" s="154"/>
      <c r="CR159" s="154"/>
      <c r="CS159" s="154"/>
      <c r="CT159" s="154"/>
      <c r="CU159" s="154"/>
      <c r="CV159" s="154"/>
      <c r="CW159" s="154"/>
      <c r="CX159" s="154"/>
      <c r="CY159" s="154"/>
      <c r="CZ159" s="154"/>
      <c r="DA159" s="154"/>
      <c r="DB159" s="154"/>
      <c r="DC159" s="154"/>
      <c r="DD159" s="154"/>
      <c r="DE159" s="154"/>
      <c r="DF159" s="154"/>
      <c r="DG159" s="154"/>
      <c r="DH159" s="154"/>
      <c r="DI159" s="154"/>
      <c r="DJ159" s="154"/>
      <c r="DK159" s="154"/>
      <c r="DL159" s="154"/>
      <c r="DM159" s="154"/>
      <c r="DN159" s="154"/>
      <c r="DO159" s="154"/>
      <c r="DP159" s="154"/>
      <c r="DQ159" s="154"/>
      <c r="DR159" s="154"/>
      <c r="DS159" s="154"/>
      <c r="DT159" s="154"/>
      <c r="DU159" s="154"/>
      <c r="DV159" s="154"/>
      <c r="DW159" s="154"/>
      <c r="DX159" s="154"/>
      <c r="DY159" s="154"/>
      <c r="DZ159" s="154"/>
      <c r="EA159" s="154"/>
      <c r="EB159" s="154"/>
      <c r="EC159" s="154"/>
      <c r="ED159" s="154"/>
      <c r="EE159" s="154"/>
    </row>
    <row r="160" spans="2:135" x14ac:dyDescent="0.25">
      <c r="B160" s="153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154"/>
      <c r="N160" s="154"/>
      <c r="O160" s="154"/>
      <c r="P160" s="154"/>
      <c r="Q160" s="154"/>
      <c r="R160" s="154"/>
      <c r="S160" s="154"/>
      <c r="T160" s="154"/>
      <c r="U160" s="154"/>
      <c r="V160" s="154"/>
      <c r="W160" s="154"/>
      <c r="X160" s="154"/>
      <c r="Y160" s="154"/>
      <c r="Z160" s="154"/>
      <c r="AA160" s="154"/>
      <c r="AB160" s="154"/>
      <c r="AC160" s="154"/>
      <c r="AD160" s="154"/>
      <c r="AE160" s="154"/>
      <c r="AF160" s="154"/>
      <c r="AG160" s="154"/>
      <c r="AH160" s="154"/>
      <c r="AI160" s="154"/>
      <c r="AJ160" s="154"/>
      <c r="AK160" s="154"/>
      <c r="AL160" s="154"/>
      <c r="AM160" s="154"/>
      <c r="AN160" s="154"/>
      <c r="AO160" s="154"/>
      <c r="AP160" s="154"/>
      <c r="AQ160" s="154"/>
      <c r="AR160" s="154"/>
      <c r="AS160" s="154"/>
      <c r="AT160" s="154"/>
      <c r="AU160" s="154"/>
      <c r="AV160" s="154"/>
      <c r="AW160" s="154"/>
      <c r="AX160" s="154"/>
      <c r="AY160" s="154"/>
      <c r="AZ160" s="154"/>
      <c r="BA160" s="154"/>
      <c r="BB160" s="154"/>
      <c r="BC160" s="154"/>
      <c r="BD160" s="154"/>
      <c r="BE160" s="154"/>
      <c r="BF160" s="154"/>
      <c r="BG160" s="154"/>
      <c r="BH160" s="154"/>
      <c r="BI160" s="154"/>
      <c r="BJ160" s="154"/>
      <c r="BK160" s="154"/>
      <c r="BL160" s="154"/>
      <c r="BM160" s="154"/>
      <c r="BN160" s="154"/>
      <c r="BO160" s="154"/>
      <c r="BP160" s="154"/>
      <c r="BQ160" s="154"/>
      <c r="BR160" s="154"/>
      <c r="BS160" s="154"/>
      <c r="BT160" s="154"/>
      <c r="BU160" s="154"/>
      <c r="BV160" s="154"/>
      <c r="BW160" s="154"/>
      <c r="BX160" s="154"/>
      <c r="BY160" s="154"/>
      <c r="BZ160" s="154"/>
      <c r="CA160" s="154"/>
      <c r="CB160" s="154"/>
      <c r="CC160" s="154"/>
      <c r="CD160" s="154"/>
      <c r="CE160" s="154"/>
      <c r="CF160" s="154"/>
      <c r="CG160" s="154"/>
      <c r="CH160" s="154"/>
      <c r="CI160" s="154"/>
      <c r="CJ160" s="154"/>
      <c r="CK160" s="154"/>
      <c r="CL160" s="154"/>
      <c r="CM160" s="154"/>
      <c r="CN160" s="154"/>
      <c r="CO160" s="154"/>
      <c r="CP160" s="154"/>
      <c r="CQ160" s="154"/>
      <c r="CR160" s="154"/>
      <c r="CS160" s="154"/>
      <c r="CT160" s="154"/>
      <c r="CU160" s="154"/>
      <c r="CV160" s="154"/>
      <c r="CW160" s="154"/>
      <c r="CX160" s="154"/>
      <c r="CY160" s="154"/>
      <c r="CZ160" s="154"/>
      <c r="DA160" s="154"/>
      <c r="DB160" s="154"/>
      <c r="DC160" s="154"/>
      <c r="DD160" s="154"/>
      <c r="DE160" s="154"/>
      <c r="DF160" s="154"/>
      <c r="DG160" s="154"/>
      <c r="DH160" s="154"/>
      <c r="DI160" s="154"/>
      <c r="DJ160" s="154"/>
      <c r="DK160" s="154"/>
      <c r="DL160" s="154"/>
      <c r="DM160" s="154"/>
      <c r="DN160" s="154"/>
      <c r="DO160" s="154"/>
      <c r="DP160" s="154"/>
      <c r="DQ160" s="154"/>
      <c r="DR160" s="154"/>
      <c r="DS160" s="154"/>
      <c r="DT160" s="154"/>
      <c r="DU160" s="154"/>
      <c r="DV160" s="154"/>
      <c r="DW160" s="154"/>
      <c r="DX160" s="154"/>
      <c r="DY160" s="154"/>
      <c r="DZ160" s="154"/>
      <c r="EA160" s="154"/>
      <c r="EB160" s="154"/>
      <c r="EC160" s="154"/>
      <c r="ED160" s="154"/>
      <c r="EE160" s="154"/>
    </row>
    <row r="161" spans="2:135" x14ac:dyDescent="0.25">
      <c r="B161" s="153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154"/>
      <c r="N161" s="154"/>
      <c r="O161" s="154"/>
      <c r="P161" s="154"/>
      <c r="Q161" s="154"/>
      <c r="R161" s="154"/>
      <c r="S161" s="154"/>
      <c r="T161" s="154"/>
      <c r="U161" s="154"/>
      <c r="V161" s="154"/>
      <c r="W161" s="154"/>
      <c r="X161" s="154"/>
      <c r="Y161" s="154"/>
      <c r="Z161" s="154"/>
      <c r="AA161" s="154"/>
      <c r="AB161" s="154"/>
      <c r="AC161" s="154"/>
      <c r="AD161" s="154"/>
      <c r="AE161" s="154"/>
      <c r="AF161" s="154"/>
      <c r="AG161" s="154"/>
      <c r="AH161" s="154"/>
      <c r="AI161" s="154"/>
      <c r="AJ161" s="154"/>
      <c r="AK161" s="154"/>
      <c r="AL161" s="154"/>
      <c r="AM161" s="154"/>
      <c r="AN161" s="154"/>
      <c r="AO161" s="154"/>
      <c r="AP161" s="154"/>
      <c r="AQ161" s="154"/>
      <c r="AR161" s="154"/>
      <c r="AS161" s="154"/>
      <c r="AT161" s="154"/>
      <c r="AU161" s="154"/>
      <c r="AV161" s="154"/>
      <c r="AW161" s="154"/>
      <c r="AX161" s="154"/>
      <c r="AY161" s="154"/>
      <c r="AZ161" s="154"/>
      <c r="BA161" s="154"/>
      <c r="BB161" s="154"/>
      <c r="BC161" s="154"/>
      <c r="BD161" s="154"/>
      <c r="BE161" s="154"/>
      <c r="BF161" s="154"/>
      <c r="BG161" s="154"/>
      <c r="BH161" s="154"/>
      <c r="BI161" s="154"/>
      <c r="BJ161" s="154"/>
      <c r="BK161" s="154"/>
      <c r="BL161" s="154"/>
      <c r="BM161" s="154"/>
      <c r="BN161" s="154"/>
      <c r="BO161" s="154"/>
      <c r="BP161" s="154"/>
      <c r="BQ161" s="154"/>
      <c r="BR161" s="154"/>
      <c r="BS161" s="154"/>
      <c r="BT161" s="154"/>
      <c r="BU161" s="154"/>
      <c r="BV161" s="154"/>
      <c r="BW161" s="154"/>
      <c r="BX161" s="154"/>
      <c r="BY161" s="154"/>
      <c r="BZ161" s="154"/>
      <c r="CA161" s="154"/>
      <c r="CB161" s="154"/>
      <c r="CC161" s="154"/>
      <c r="CD161" s="154"/>
      <c r="CE161" s="154"/>
      <c r="CF161" s="154"/>
      <c r="CG161" s="154"/>
      <c r="CH161" s="154"/>
      <c r="CI161" s="154"/>
      <c r="CJ161" s="154"/>
      <c r="CK161" s="154"/>
      <c r="CL161" s="154"/>
      <c r="CM161" s="154"/>
      <c r="CN161" s="154"/>
      <c r="CO161" s="154"/>
      <c r="CP161" s="154"/>
      <c r="CQ161" s="154"/>
      <c r="CR161" s="154"/>
      <c r="CS161" s="154"/>
      <c r="CT161" s="154"/>
      <c r="CU161" s="154"/>
      <c r="CV161" s="154"/>
      <c r="CW161" s="154"/>
      <c r="CX161" s="154"/>
      <c r="CY161" s="154"/>
      <c r="CZ161" s="154"/>
      <c r="DA161" s="154"/>
      <c r="DB161" s="154"/>
      <c r="DC161" s="154"/>
      <c r="DD161" s="154"/>
      <c r="DE161" s="154"/>
      <c r="DF161" s="154"/>
      <c r="DG161" s="154"/>
      <c r="DH161" s="154"/>
      <c r="DI161" s="154"/>
      <c r="DJ161" s="154"/>
      <c r="DK161" s="154"/>
      <c r="DL161" s="154"/>
      <c r="DM161" s="154"/>
      <c r="DN161" s="154"/>
      <c r="DO161" s="154"/>
      <c r="DP161" s="154"/>
      <c r="DQ161" s="154"/>
      <c r="DR161" s="154"/>
      <c r="DS161" s="154"/>
      <c r="DT161" s="154"/>
      <c r="DU161" s="154"/>
      <c r="DV161" s="154"/>
      <c r="DW161" s="154"/>
      <c r="DX161" s="154"/>
      <c r="DY161" s="154"/>
      <c r="DZ161" s="154"/>
      <c r="EA161" s="154"/>
      <c r="EB161" s="154"/>
      <c r="EC161" s="154"/>
      <c r="ED161" s="154"/>
      <c r="EE161" s="154"/>
    </row>
    <row r="162" spans="2:135" x14ac:dyDescent="0.25">
      <c r="B162" s="153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154"/>
      <c r="N162" s="154"/>
      <c r="O162" s="154"/>
      <c r="P162" s="154"/>
      <c r="Q162" s="154"/>
      <c r="R162" s="154"/>
      <c r="S162" s="154"/>
      <c r="T162" s="154"/>
      <c r="U162" s="154"/>
      <c r="V162" s="154"/>
      <c r="W162" s="154"/>
      <c r="X162" s="154"/>
      <c r="Y162" s="154"/>
      <c r="Z162" s="154"/>
      <c r="AA162" s="154"/>
      <c r="AB162" s="154"/>
      <c r="AC162" s="154"/>
      <c r="AD162" s="154"/>
      <c r="AE162" s="154"/>
      <c r="AF162" s="154"/>
      <c r="AG162" s="154"/>
      <c r="AH162" s="154"/>
      <c r="AI162" s="154"/>
      <c r="AJ162" s="154"/>
      <c r="AK162" s="154"/>
      <c r="AL162" s="154"/>
      <c r="AM162" s="154"/>
      <c r="AN162" s="154"/>
      <c r="AO162" s="154"/>
      <c r="AP162" s="154"/>
      <c r="AQ162" s="154"/>
      <c r="AR162" s="154"/>
      <c r="AS162" s="154"/>
      <c r="AT162" s="154"/>
      <c r="AU162" s="154"/>
      <c r="AV162" s="154"/>
      <c r="AW162" s="154"/>
      <c r="AX162" s="154"/>
      <c r="AY162" s="154"/>
      <c r="AZ162" s="154"/>
      <c r="BA162" s="154"/>
      <c r="BB162" s="154"/>
      <c r="BC162" s="154"/>
      <c r="BD162" s="154"/>
      <c r="BE162" s="154"/>
      <c r="BF162" s="154"/>
      <c r="BG162" s="154"/>
      <c r="BH162" s="154"/>
      <c r="BI162" s="154"/>
      <c r="BJ162" s="154"/>
      <c r="BK162" s="154"/>
      <c r="BL162" s="154"/>
      <c r="BM162" s="154"/>
      <c r="BN162" s="154"/>
      <c r="BO162" s="154"/>
      <c r="BP162" s="154"/>
      <c r="BQ162" s="154"/>
      <c r="BR162" s="154"/>
      <c r="BS162" s="154"/>
      <c r="BT162" s="154"/>
      <c r="BU162" s="154"/>
      <c r="BV162" s="154"/>
      <c r="BW162" s="154"/>
      <c r="BX162" s="154"/>
      <c r="BY162" s="154"/>
      <c r="BZ162" s="154"/>
      <c r="CA162" s="154"/>
      <c r="CB162" s="154"/>
      <c r="CC162" s="154"/>
      <c r="CD162" s="154"/>
      <c r="CE162" s="154"/>
      <c r="CF162" s="154"/>
      <c r="CG162" s="154"/>
      <c r="CH162" s="154"/>
      <c r="CI162" s="154"/>
      <c r="CJ162" s="154"/>
      <c r="CK162" s="154"/>
      <c r="CL162" s="154"/>
      <c r="CM162" s="154"/>
      <c r="CN162" s="154"/>
      <c r="CO162" s="154"/>
      <c r="CP162" s="154"/>
      <c r="CQ162" s="154"/>
      <c r="CR162" s="154"/>
      <c r="CS162" s="154"/>
      <c r="CT162" s="154"/>
      <c r="CU162" s="154"/>
      <c r="CV162" s="154"/>
      <c r="CW162" s="154"/>
      <c r="CX162" s="154"/>
      <c r="CY162" s="154"/>
      <c r="CZ162" s="154"/>
      <c r="DA162" s="154"/>
      <c r="DB162" s="154"/>
      <c r="DC162" s="154"/>
      <c r="DD162" s="154"/>
      <c r="DE162" s="154"/>
      <c r="DF162" s="154"/>
      <c r="DG162" s="154"/>
      <c r="DH162" s="154"/>
      <c r="DI162" s="154"/>
      <c r="DJ162" s="154"/>
      <c r="DK162" s="154"/>
      <c r="DL162" s="154"/>
      <c r="DM162" s="154"/>
      <c r="DN162" s="154"/>
      <c r="DO162" s="154"/>
      <c r="DP162" s="154"/>
      <c r="DQ162" s="154"/>
      <c r="DR162" s="154"/>
      <c r="DS162" s="154"/>
      <c r="DT162" s="154"/>
      <c r="DU162" s="154"/>
      <c r="DV162" s="154"/>
      <c r="DW162" s="154"/>
      <c r="DX162" s="154"/>
      <c r="DY162" s="154"/>
      <c r="DZ162" s="154"/>
      <c r="EA162" s="154"/>
      <c r="EB162" s="154"/>
      <c r="EC162" s="154"/>
      <c r="ED162" s="154"/>
      <c r="EE162" s="154"/>
    </row>
    <row r="163" spans="2:135" x14ac:dyDescent="0.25">
      <c r="B163" s="153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154"/>
      <c r="N163" s="154"/>
      <c r="O163" s="154"/>
      <c r="P163" s="154"/>
      <c r="Q163" s="154"/>
      <c r="R163" s="154"/>
      <c r="S163" s="154"/>
      <c r="T163" s="154"/>
      <c r="U163" s="154"/>
      <c r="V163" s="154"/>
      <c r="W163" s="154"/>
      <c r="X163" s="154"/>
      <c r="Y163" s="154"/>
      <c r="Z163" s="154"/>
      <c r="AA163" s="154"/>
      <c r="AB163" s="154"/>
      <c r="AC163" s="154"/>
      <c r="AD163" s="154"/>
      <c r="AE163" s="154"/>
      <c r="AF163" s="154"/>
      <c r="AG163" s="154"/>
      <c r="AH163" s="154"/>
      <c r="AI163" s="154"/>
      <c r="AJ163" s="154"/>
      <c r="AK163" s="154"/>
      <c r="AL163" s="154"/>
      <c r="AM163" s="154"/>
      <c r="AN163" s="154"/>
      <c r="AO163" s="154"/>
      <c r="AP163" s="154"/>
      <c r="AQ163" s="154"/>
      <c r="AR163" s="154"/>
      <c r="AS163" s="154"/>
      <c r="AT163" s="154"/>
      <c r="AU163" s="154"/>
      <c r="AV163" s="154"/>
      <c r="AW163" s="154"/>
      <c r="AX163" s="154"/>
      <c r="AY163" s="154"/>
      <c r="AZ163" s="154"/>
      <c r="BA163" s="154"/>
      <c r="BB163" s="154"/>
      <c r="BC163" s="154"/>
      <c r="BD163" s="154"/>
      <c r="BE163" s="154"/>
      <c r="BF163" s="154"/>
      <c r="BG163" s="154"/>
      <c r="BH163" s="154"/>
      <c r="BI163" s="154"/>
      <c r="BJ163" s="154"/>
      <c r="BK163" s="154"/>
      <c r="BL163" s="154"/>
      <c r="BM163" s="154"/>
      <c r="BN163" s="154"/>
      <c r="BO163" s="154"/>
      <c r="BP163" s="154"/>
      <c r="BQ163" s="154"/>
      <c r="BR163" s="154"/>
      <c r="BS163" s="154"/>
      <c r="BT163" s="154"/>
      <c r="BU163" s="154"/>
      <c r="BV163" s="154"/>
      <c r="BW163" s="154"/>
      <c r="BX163" s="154"/>
      <c r="BY163" s="154"/>
      <c r="BZ163" s="154"/>
      <c r="CA163" s="154"/>
      <c r="CB163" s="154"/>
      <c r="CC163" s="154"/>
      <c r="CD163" s="154"/>
      <c r="CE163" s="154"/>
      <c r="CF163" s="154"/>
      <c r="CG163" s="154"/>
      <c r="CH163" s="154"/>
      <c r="CI163" s="154"/>
      <c r="CJ163" s="154"/>
      <c r="CK163" s="154"/>
      <c r="CL163" s="154"/>
      <c r="CM163" s="154"/>
      <c r="CN163" s="154"/>
      <c r="CO163" s="154"/>
      <c r="CP163" s="154"/>
      <c r="CQ163" s="154"/>
      <c r="CR163" s="154"/>
      <c r="CS163" s="154"/>
      <c r="CT163" s="154"/>
      <c r="CU163" s="154"/>
      <c r="CV163" s="154"/>
      <c r="CW163" s="154"/>
      <c r="CX163" s="154"/>
      <c r="CY163" s="154"/>
      <c r="CZ163" s="154"/>
      <c r="DA163" s="154"/>
      <c r="DB163" s="154"/>
      <c r="DC163" s="154"/>
      <c r="DD163" s="154"/>
      <c r="DE163" s="154"/>
      <c r="DF163" s="154"/>
      <c r="DG163" s="154"/>
      <c r="DH163" s="154"/>
      <c r="DI163" s="154"/>
      <c r="DJ163" s="154"/>
      <c r="DK163" s="154"/>
      <c r="DL163" s="154"/>
      <c r="DM163" s="154"/>
      <c r="DN163" s="154"/>
      <c r="DO163" s="154"/>
      <c r="DP163" s="154"/>
      <c r="DQ163" s="154"/>
      <c r="DR163" s="154"/>
      <c r="DS163" s="154"/>
      <c r="DT163" s="154"/>
      <c r="DU163" s="154"/>
      <c r="DV163" s="154"/>
      <c r="DW163" s="154"/>
      <c r="DX163" s="154"/>
      <c r="DY163" s="154"/>
      <c r="DZ163" s="154"/>
      <c r="EA163" s="154"/>
      <c r="EB163" s="154"/>
      <c r="EC163" s="154"/>
      <c r="ED163" s="154"/>
      <c r="EE163" s="154"/>
    </row>
    <row r="164" spans="2:135" x14ac:dyDescent="0.25">
      <c r="B164" s="153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154"/>
      <c r="N164" s="154"/>
      <c r="O164" s="154"/>
      <c r="P164" s="154"/>
      <c r="Q164" s="154"/>
      <c r="R164" s="154"/>
      <c r="S164" s="154"/>
      <c r="T164" s="154"/>
      <c r="U164" s="154"/>
      <c r="V164" s="154"/>
      <c r="W164" s="154"/>
      <c r="X164" s="154"/>
      <c r="Y164" s="154"/>
      <c r="Z164" s="154"/>
      <c r="AA164" s="154"/>
      <c r="AB164" s="154"/>
      <c r="AC164" s="154"/>
      <c r="AD164" s="154"/>
      <c r="AE164" s="154"/>
      <c r="AF164" s="154"/>
      <c r="AG164" s="154"/>
      <c r="AH164" s="154"/>
      <c r="AI164" s="154"/>
      <c r="AJ164" s="154"/>
      <c r="AK164" s="154"/>
      <c r="AL164" s="154"/>
      <c r="AM164" s="154"/>
      <c r="AN164" s="154"/>
      <c r="AO164" s="154"/>
      <c r="AP164" s="154"/>
      <c r="AQ164" s="154"/>
      <c r="AR164" s="154"/>
      <c r="AS164" s="154"/>
      <c r="AT164" s="154"/>
      <c r="AU164" s="154"/>
      <c r="AV164" s="154"/>
      <c r="AW164" s="154"/>
      <c r="AX164" s="154"/>
      <c r="AY164" s="154"/>
      <c r="AZ164" s="154"/>
      <c r="BA164" s="154"/>
      <c r="BB164" s="154"/>
      <c r="BC164" s="154"/>
      <c r="BD164" s="154"/>
      <c r="BE164" s="154"/>
      <c r="BF164" s="154"/>
      <c r="BG164" s="154"/>
      <c r="BH164" s="154"/>
      <c r="BI164" s="154"/>
      <c r="BJ164" s="154"/>
      <c r="BK164" s="154"/>
      <c r="BL164" s="154"/>
      <c r="BM164" s="154"/>
      <c r="BN164" s="154"/>
      <c r="BO164" s="154"/>
      <c r="BP164" s="154"/>
      <c r="BQ164" s="154"/>
      <c r="BR164" s="154"/>
      <c r="BS164" s="154"/>
      <c r="BT164" s="154"/>
      <c r="BU164" s="154"/>
      <c r="BV164" s="154"/>
      <c r="BW164" s="154"/>
      <c r="BX164" s="154"/>
      <c r="BY164" s="154"/>
      <c r="BZ164" s="154"/>
      <c r="CA164" s="154"/>
      <c r="CB164" s="154"/>
      <c r="CC164" s="154"/>
      <c r="CD164" s="154"/>
      <c r="CE164" s="154"/>
      <c r="CF164" s="154"/>
      <c r="CG164" s="154"/>
      <c r="CH164" s="154"/>
      <c r="CI164" s="154"/>
      <c r="CJ164" s="154"/>
      <c r="CK164" s="154"/>
      <c r="CL164" s="154"/>
      <c r="CM164" s="154"/>
      <c r="CN164" s="154"/>
      <c r="CO164" s="154"/>
      <c r="CP164" s="154"/>
      <c r="CQ164" s="154"/>
      <c r="CR164" s="154"/>
      <c r="CS164" s="154"/>
      <c r="CT164" s="154"/>
      <c r="CU164" s="154"/>
      <c r="CV164" s="154"/>
      <c r="CW164" s="154"/>
      <c r="CX164" s="154"/>
      <c r="CY164" s="154"/>
      <c r="CZ164" s="154"/>
      <c r="DA164" s="154"/>
      <c r="DB164" s="154"/>
      <c r="DC164" s="154"/>
      <c r="DD164" s="154"/>
      <c r="DE164" s="154"/>
      <c r="DF164" s="154"/>
      <c r="DG164" s="154"/>
      <c r="DH164" s="154"/>
      <c r="DI164" s="154"/>
      <c r="DJ164" s="154"/>
      <c r="DK164" s="154"/>
      <c r="DL164" s="154"/>
      <c r="DM164" s="154"/>
      <c r="DN164" s="154"/>
      <c r="DO164" s="154"/>
      <c r="DP164" s="154"/>
      <c r="DQ164" s="154"/>
      <c r="DR164" s="154"/>
      <c r="DS164" s="154"/>
      <c r="DT164" s="154"/>
      <c r="DU164" s="154"/>
      <c r="DV164" s="154"/>
      <c r="DW164" s="154"/>
      <c r="DX164" s="154"/>
      <c r="DY164" s="154"/>
      <c r="DZ164" s="154"/>
      <c r="EA164" s="154"/>
      <c r="EB164" s="154"/>
      <c r="EC164" s="154"/>
      <c r="ED164" s="154"/>
      <c r="EE164" s="154"/>
    </row>
    <row r="165" spans="2:135" x14ac:dyDescent="0.25">
      <c r="B165" s="153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154"/>
      <c r="N165" s="154"/>
      <c r="O165" s="154"/>
      <c r="P165" s="154"/>
      <c r="Q165" s="154"/>
      <c r="R165" s="154"/>
      <c r="S165" s="154"/>
      <c r="T165" s="154"/>
      <c r="U165" s="154"/>
      <c r="V165" s="154"/>
      <c r="W165" s="154"/>
      <c r="X165" s="154"/>
      <c r="Y165" s="154"/>
      <c r="Z165" s="154"/>
      <c r="AA165" s="154"/>
      <c r="AB165" s="154"/>
      <c r="AC165" s="154"/>
      <c r="AD165" s="154"/>
      <c r="AE165" s="154"/>
      <c r="AF165" s="154"/>
      <c r="AG165" s="154"/>
      <c r="AH165" s="154"/>
      <c r="AI165" s="154"/>
      <c r="AJ165" s="154"/>
      <c r="AK165" s="154"/>
      <c r="AL165" s="154"/>
      <c r="AM165" s="154"/>
      <c r="AN165" s="154"/>
      <c r="AO165" s="154"/>
      <c r="AP165" s="154"/>
      <c r="AQ165" s="154"/>
      <c r="AR165" s="154"/>
      <c r="AS165" s="154"/>
      <c r="AT165" s="154"/>
      <c r="AU165" s="154"/>
      <c r="AV165" s="154"/>
      <c r="AW165" s="154"/>
      <c r="AX165" s="154"/>
      <c r="AY165" s="154"/>
      <c r="AZ165" s="154"/>
      <c r="BA165" s="154"/>
      <c r="BB165" s="154"/>
      <c r="BC165" s="154"/>
      <c r="BD165" s="154"/>
      <c r="BE165" s="154"/>
      <c r="BF165" s="154"/>
      <c r="BG165" s="154"/>
      <c r="BH165" s="154"/>
      <c r="BI165" s="154"/>
      <c r="BJ165" s="154"/>
      <c r="BK165" s="154"/>
      <c r="BL165" s="154"/>
      <c r="BM165" s="154"/>
      <c r="BN165" s="154"/>
      <c r="BO165" s="154"/>
      <c r="BP165" s="154"/>
      <c r="BQ165" s="154"/>
      <c r="BR165" s="154"/>
      <c r="BS165" s="154"/>
      <c r="BT165" s="154"/>
      <c r="BU165" s="154"/>
      <c r="BV165" s="154"/>
      <c r="BW165" s="154"/>
      <c r="BX165" s="154"/>
      <c r="BY165" s="154"/>
      <c r="BZ165" s="154"/>
      <c r="CA165" s="154"/>
      <c r="CB165" s="154"/>
      <c r="CC165" s="154"/>
      <c r="CD165" s="154"/>
      <c r="CE165" s="154"/>
      <c r="CF165" s="154"/>
      <c r="CG165" s="154"/>
      <c r="CH165" s="154"/>
      <c r="CI165" s="154"/>
      <c r="CJ165" s="154"/>
      <c r="CK165" s="154"/>
      <c r="CL165" s="154"/>
      <c r="CM165" s="154"/>
      <c r="CN165" s="154"/>
      <c r="CO165" s="154"/>
      <c r="CP165" s="154"/>
      <c r="CQ165" s="154"/>
      <c r="CR165" s="154"/>
      <c r="CS165" s="154"/>
      <c r="CT165" s="154"/>
      <c r="CU165" s="154"/>
      <c r="CV165" s="154"/>
      <c r="CW165" s="154"/>
      <c r="CX165" s="154"/>
      <c r="CY165" s="154"/>
      <c r="CZ165" s="154"/>
      <c r="DA165" s="154"/>
      <c r="DB165" s="154"/>
      <c r="DC165" s="154"/>
      <c r="DD165" s="154"/>
      <c r="DE165" s="154"/>
      <c r="DF165" s="154"/>
      <c r="DG165" s="154"/>
      <c r="DH165" s="154"/>
      <c r="DI165" s="154"/>
      <c r="DJ165" s="154"/>
      <c r="DK165" s="154"/>
      <c r="DL165" s="154"/>
      <c r="DM165" s="154"/>
      <c r="DN165" s="154"/>
      <c r="DO165" s="154"/>
      <c r="DP165" s="154"/>
      <c r="DQ165" s="154"/>
      <c r="DR165" s="154"/>
      <c r="DS165" s="154"/>
      <c r="DT165" s="154"/>
      <c r="DU165" s="154"/>
      <c r="DV165" s="154"/>
      <c r="DW165" s="154"/>
      <c r="DX165" s="154"/>
      <c r="DY165" s="154"/>
      <c r="DZ165" s="154"/>
      <c r="EA165" s="154"/>
      <c r="EB165" s="154"/>
      <c r="EC165" s="154"/>
      <c r="ED165" s="154"/>
      <c r="EE165" s="154"/>
    </row>
    <row r="166" spans="2:135" x14ac:dyDescent="0.25">
      <c r="B166" s="153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54"/>
      <c r="AB166" s="154"/>
      <c r="AC166" s="154"/>
      <c r="AD166" s="154"/>
      <c r="AE166" s="154"/>
      <c r="AF166" s="154"/>
      <c r="AG166" s="154"/>
      <c r="AH166" s="154"/>
      <c r="AI166" s="154"/>
      <c r="AJ166" s="154"/>
      <c r="AK166" s="154"/>
      <c r="AL166" s="154"/>
      <c r="AM166" s="154"/>
      <c r="AN166" s="154"/>
      <c r="AO166" s="154"/>
      <c r="AP166" s="154"/>
      <c r="AQ166" s="154"/>
      <c r="AR166" s="154"/>
      <c r="AS166" s="154"/>
      <c r="AT166" s="154"/>
      <c r="AU166" s="154"/>
      <c r="AV166" s="154"/>
      <c r="AW166" s="154"/>
      <c r="AX166" s="154"/>
      <c r="AY166" s="154"/>
      <c r="AZ166" s="154"/>
      <c r="BA166" s="154"/>
      <c r="BB166" s="154"/>
      <c r="BC166" s="154"/>
      <c r="BD166" s="154"/>
      <c r="BE166" s="154"/>
      <c r="BF166" s="154"/>
      <c r="BG166" s="154"/>
      <c r="BH166" s="154"/>
      <c r="BI166" s="154"/>
      <c r="BJ166" s="154"/>
      <c r="BK166" s="154"/>
      <c r="BL166" s="154"/>
      <c r="BM166" s="154"/>
      <c r="BN166" s="154"/>
      <c r="BO166" s="154"/>
      <c r="BP166" s="154"/>
      <c r="BQ166" s="154"/>
      <c r="BR166" s="154"/>
      <c r="BS166" s="154"/>
      <c r="BT166" s="154"/>
      <c r="BU166" s="154"/>
      <c r="BV166" s="154"/>
      <c r="BW166" s="154"/>
      <c r="BX166" s="154"/>
      <c r="BY166" s="154"/>
      <c r="BZ166" s="154"/>
      <c r="CA166" s="154"/>
      <c r="CB166" s="154"/>
      <c r="CC166" s="154"/>
      <c r="CD166" s="154"/>
      <c r="CE166" s="154"/>
      <c r="CF166" s="154"/>
      <c r="CG166" s="154"/>
      <c r="CH166" s="154"/>
      <c r="CI166" s="154"/>
      <c r="CJ166" s="154"/>
      <c r="CK166" s="154"/>
      <c r="CL166" s="154"/>
      <c r="CM166" s="154"/>
      <c r="CN166" s="154"/>
      <c r="CO166" s="154"/>
      <c r="CP166" s="154"/>
      <c r="CQ166" s="154"/>
      <c r="CR166" s="154"/>
      <c r="CS166" s="154"/>
      <c r="CT166" s="154"/>
      <c r="CU166" s="154"/>
      <c r="CV166" s="154"/>
      <c r="CW166" s="154"/>
      <c r="CX166" s="154"/>
      <c r="CY166" s="154"/>
      <c r="CZ166" s="154"/>
      <c r="DA166" s="154"/>
      <c r="DB166" s="154"/>
      <c r="DC166" s="154"/>
      <c r="DD166" s="154"/>
      <c r="DE166" s="154"/>
      <c r="DF166" s="154"/>
      <c r="DG166" s="154"/>
      <c r="DH166" s="154"/>
      <c r="DI166" s="154"/>
      <c r="DJ166" s="154"/>
      <c r="DK166" s="154"/>
      <c r="DL166" s="154"/>
      <c r="DM166" s="154"/>
      <c r="DN166" s="154"/>
      <c r="DO166" s="154"/>
      <c r="DP166" s="154"/>
      <c r="DQ166" s="154"/>
      <c r="DR166" s="154"/>
      <c r="DS166" s="154"/>
      <c r="DT166" s="154"/>
      <c r="DU166" s="154"/>
      <c r="DV166" s="154"/>
      <c r="DW166" s="154"/>
      <c r="DX166" s="154"/>
      <c r="DY166" s="154"/>
      <c r="DZ166" s="154"/>
      <c r="EA166" s="154"/>
      <c r="EB166" s="154"/>
      <c r="EC166" s="154"/>
      <c r="ED166" s="154"/>
      <c r="EE166" s="154"/>
    </row>
    <row r="167" spans="2:135" x14ac:dyDescent="0.25">
      <c r="B167" s="153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  <c r="AB167" s="154"/>
      <c r="AC167" s="154"/>
      <c r="AD167" s="154"/>
      <c r="AE167" s="154"/>
      <c r="AF167" s="154"/>
      <c r="AG167" s="154"/>
      <c r="AH167" s="154"/>
      <c r="AI167" s="154"/>
      <c r="AJ167" s="154"/>
      <c r="AK167" s="154"/>
      <c r="AL167" s="154"/>
      <c r="AM167" s="154"/>
      <c r="AN167" s="154"/>
      <c r="AO167" s="154"/>
      <c r="AP167" s="154"/>
      <c r="AQ167" s="154"/>
      <c r="AR167" s="154"/>
      <c r="AS167" s="154"/>
      <c r="AT167" s="154"/>
      <c r="AU167" s="154"/>
      <c r="AV167" s="154"/>
      <c r="AW167" s="154"/>
      <c r="AX167" s="154"/>
      <c r="AY167" s="154"/>
      <c r="AZ167" s="154"/>
      <c r="BA167" s="154"/>
      <c r="BB167" s="154"/>
      <c r="BC167" s="154"/>
      <c r="BD167" s="154"/>
      <c r="BE167" s="154"/>
      <c r="BF167" s="154"/>
      <c r="BG167" s="154"/>
      <c r="BH167" s="154"/>
      <c r="BI167" s="154"/>
      <c r="BJ167" s="154"/>
      <c r="BK167" s="154"/>
      <c r="BL167" s="154"/>
      <c r="BM167" s="154"/>
      <c r="BN167" s="154"/>
      <c r="BO167" s="154"/>
      <c r="BP167" s="154"/>
      <c r="BQ167" s="154"/>
      <c r="BR167" s="154"/>
      <c r="BS167" s="154"/>
      <c r="BT167" s="154"/>
      <c r="BU167" s="154"/>
      <c r="BV167" s="154"/>
      <c r="BW167" s="154"/>
      <c r="BX167" s="154"/>
      <c r="BY167" s="154"/>
      <c r="BZ167" s="154"/>
      <c r="CA167" s="154"/>
      <c r="CB167" s="154"/>
      <c r="CC167" s="154"/>
      <c r="CD167" s="154"/>
      <c r="CE167" s="154"/>
      <c r="CF167" s="154"/>
      <c r="CG167" s="154"/>
      <c r="CH167" s="154"/>
      <c r="CI167" s="154"/>
      <c r="CJ167" s="154"/>
      <c r="CK167" s="154"/>
      <c r="CL167" s="154"/>
      <c r="CM167" s="154"/>
      <c r="CN167" s="154"/>
      <c r="CO167" s="154"/>
      <c r="CP167" s="154"/>
      <c r="CQ167" s="154"/>
      <c r="CR167" s="154"/>
      <c r="CS167" s="154"/>
      <c r="CT167" s="154"/>
      <c r="CU167" s="154"/>
      <c r="CV167" s="154"/>
      <c r="CW167" s="154"/>
      <c r="CX167" s="154"/>
      <c r="CY167" s="154"/>
      <c r="CZ167" s="154"/>
      <c r="DA167" s="154"/>
      <c r="DB167" s="154"/>
      <c r="DC167" s="154"/>
      <c r="DD167" s="154"/>
      <c r="DE167" s="154"/>
      <c r="DF167" s="154"/>
      <c r="DG167" s="154"/>
      <c r="DH167" s="154"/>
      <c r="DI167" s="154"/>
      <c r="DJ167" s="154"/>
      <c r="DK167" s="154"/>
      <c r="DL167" s="154"/>
      <c r="DM167" s="154"/>
      <c r="DN167" s="154"/>
      <c r="DO167" s="154"/>
      <c r="DP167" s="154"/>
      <c r="DQ167" s="154"/>
      <c r="DR167" s="154"/>
      <c r="DS167" s="154"/>
      <c r="DT167" s="154"/>
      <c r="DU167" s="154"/>
      <c r="DV167" s="154"/>
      <c r="DW167" s="154"/>
      <c r="DX167" s="154"/>
      <c r="DY167" s="154"/>
      <c r="DZ167" s="154"/>
      <c r="EA167" s="154"/>
      <c r="EB167" s="154"/>
      <c r="EC167" s="154"/>
      <c r="ED167" s="154"/>
      <c r="EE167" s="154"/>
    </row>
    <row r="168" spans="2:135" x14ac:dyDescent="0.25">
      <c r="B168" s="153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54"/>
      <c r="AB168" s="154"/>
      <c r="AC168" s="154"/>
      <c r="AD168" s="154"/>
      <c r="AE168" s="154"/>
      <c r="AF168" s="154"/>
      <c r="AG168" s="154"/>
      <c r="AH168" s="154"/>
      <c r="AI168" s="154"/>
      <c r="AJ168" s="154"/>
      <c r="AK168" s="154"/>
      <c r="AL168" s="154"/>
      <c r="AM168" s="154"/>
      <c r="AN168" s="154"/>
      <c r="AO168" s="154"/>
      <c r="AP168" s="154"/>
      <c r="AQ168" s="154"/>
      <c r="AR168" s="154"/>
      <c r="AS168" s="154"/>
      <c r="AT168" s="154"/>
      <c r="AU168" s="154"/>
      <c r="AV168" s="154"/>
      <c r="AW168" s="154"/>
      <c r="AX168" s="154"/>
      <c r="AY168" s="154"/>
      <c r="AZ168" s="154"/>
      <c r="BA168" s="154"/>
      <c r="BB168" s="154"/>
      <c r="BC168" s="154"/>
      <c r="BD168" s="154"/>
      <c r="BE168" s="154"/>
      <c r="BF168" s="154"/>
      <c r="BG168" s="154"/>
      <c r="BH168" s="154"/>
      <c r="BI168" s="154"/>
      <c r="BJ168" s="154"/>
      <c r="BK168" s="154"/>
      <c r="BL168" s="154"/>
      <c r="BM168" s="154"/>
      <c r="BN168" s="154"/>
      <c r="BO168" s="154"/>
      <c r="BP168" s="154"/>
      <c r="BQ168" s="154"/>
      <c r="BR168" s="154"/>
      <c r="BS168" s="154"/>
      <c r="BT168" s="154"/>
      <c r="BU168" s="154"/>
      <c r="BV168" s="154"/>
      <c r="BW168" s="154"/>
      <c r="BX168" s="154"/>
      <c r="BY168" s="154"/>
      <c r="BZ168" s="154"/>
      <c r="CA168" s="154"/>
      <c r="CB168" s="154"/>
      <c r="CC168" s="154"/>
      <c r="CD168" s="154"/>
      <c r="CE168" s="154"/>
      <c r="CF168" s="154"/>
      <c r="CG168" s="154"/>
      <c r="CH168" s="154"/>
      <c r="CI168" s="154"/>
      <c r="CJ168" s="154"/>
      <c r="CK168" s="154"/>
      <c r="CL168" s="154"/>
      <c r="CM168" s="154"/>
      <c r="CN168" s="154"/>
      <c r="CO168" s="154"/>
      <c r="CP168" s="154"/>
      <c r="CQ168" s="154"/>
      <c r="CR168" s="154"/>
      <c r="CS168" s="154"/>
      <c r="CT168" s="154"/>
      <c r="CU168" s="154"/>
      <c r="CV168" s="154"/>
      <c r="CW168" s="154"/>
      <c r="CX168" s="154"/>
      <c r="CY168" s="154"/>
      <c r="CZ168" s="154"/>
      <c r="DA168" s="154"/>
      <c r="DB168" s="154"/>
      <c r="DC168" s="154"/>
      <c r="DD168" s="154"/>
      <c r="DE168" s="154"/>
      <c r="DF168" s="154"/>
      <c r="DG168" s="154"/>
      <c r="DH168" s="154"/>
      <c r="DI168" s="154"/>
      <c r="DJ168" s="154"/>
      <c r="DK168" s="154"/>
      <c r="DL168" s="154"/>
      <c r="DM168" s="154"/>
      <c r="DN168" s="154"/>
      <c r="DO168" s="154"/>
      <c r="DP168" s="154"/>
      <c r="DQ168" s="154"/>
      <c r="DR168" s="154"/>
      <c r="DS168" s="154"/>
      <c r="DT168" s="154"/>
      <c r="DU168" s="154"/>
      <c r="DV168" s="154"/>
      <c r="DW168" s="154"/>
      <c r="DX168" s="154"/>
      <c r="DY168" s="154"/>
      <c r="DZ168" s="154"/>
      <c r="EA168" s="154"/>
      <c r="EB168" s="154"/>
      <c r="EC168" s="154"/>
      <c r="ED168" s="154"/>
      <c r="EE168" s="154"/>
    </row>
    <row r="169" spans="2:135" x14ac:dyDescent="0.25">
      <c r="B169" s="153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54"/>
      <c r="AB169" s="154"/>
      <c r="AC169" s="154"/>
      <c r="AD169" s="154"/>
      <c r="AE169" s="154"/>
      <c r="AF169" s="154"/>
      <c r="AG169" s="154"/>
      <c r="AH169" s="154"/>
      <c r="AI169" s="154"/>
      <c r="AJ169" s="154"/>
      <c r="AK169" s="154"/>
      <c r="AL169" s="154"/>
      <c r="AM169" s="154"/>
      <c r="AN169" s="154"/>
      <c r="AO169" s="154"/>
      <c r="AP169" s="154"/>
      <c r="AQ169" s="154"/>
      <c r="AR169" s="154"/>
      <c r="AS169" s="154"/>
      <c r="AT169" s="154"/>
      <c r="AU169" s="154"/>
      <c r="AV169" s="154"/>
      <c r="AW169" s="154"/>
      <c r="AX169" s="154"/>
      <c r="AY169" s="154"/>
      <c r="AZ169" s="154"/>
      <c r="BA169" s="154"/>
      <c r="BB169" s="154"/>
      <c r="BC169" s="154"/>
      <c r="BD169" s="154"/>
      <c r="BE169" s="154"/>
      <c r="BF169" s="154"/>
      <c r="BG169" s="154"/>
      <c r="BH169" s="154"/>
      <c r="BI169" s="154"/>
      <c r="BJ169" s="154"/>
      <c r="BK169" s="154"/>
      <c r="BL169" s="154"/>
      <c r="BM169" s="154"/>
      <c r="BN169" s="154"/>
      <c r="BO169" s="154"/>
      <c r="BP169" s="154"/>
      <c r="BQ169" s="154"/>
      <c r="BR169" s="154"/>
      <c r="BS169" s="154"/>
      <c r="BT169" s="154"/>
      <c r="BU169" s="154"/>
      <c r="BV169" s="154"/>
      <c r="BW169" s="154"/>
      <c r="BX169" s="154"/>
      <c r="BY169" s="154"/>
      <c r="BZ169" s="154"/>
      <c r="CA169" s="154"/>
      <c r="CB169" s="154"/>
      <c r="CC169" s="154"/>
      <c r="CD169" s="154"/>
      <c r="CE169" s="154"/>
      <c r="CF169" s="154"/>
      <c r="CG169" s="154"/>
      <c r="CH169" s="154"/>
      <c r="CI169" s="154"/>
      <c r="CJ169" s="154"/>
      <c r="CK169" s="154"/>
      <c r="CL169" s="154"/>
      <c r="CM169" s="154"/>
      <c r="CN169" s="154"/>
      <c r="CO169" s="154"/>
      <c r="CP169" s="154"/>
      <c r="CQ169" s="154"/>
      <c r="CR169" s="154"/>
      <c r="CS169" s="154"/>
      <c r="CT169" s="154"/>
      <c r="CU169" s="154"/>
      <c r="CV169" s="154"/>
      <c r="CW169" s="154"/>
      <c r="CX169" s="154"/>
      <c r="CY169" s="154"/>
      <c r="CZ169" s="154"/>
      <c r="DA169" s="154"/>
      <c r="DB169" s="154"/>
      <c r="DC169" s="154"/>
      <c r="DD169" s="154"/>
      <c r="DE169" s="154"/>
      <c r="DF169" s="154"/>
      <c r="DG169" s="154"/>
      <c r="DH169" s="154"/>
      <c r="DI169" s="154"/>
      <c r="DJ169" s="154"/>
      <c r="DK169" s="154"/>
      <c r="DL169" s="154"/>
      <c r="DM169" s="154"/>
      <c r="DN169" s="154"/>
      <c r="DO169" s="154"/>
      <c r="DP169" s="154"/>
      <c r="DQ169" s="154"/>
      <c r="DR169" s="154"/>
      <c r="DS169" s="154"/>
      <c r="DT169" s="154"/>
      <c r="DU169" s="154"/>
      <c r="DV169" s="154"/>
      <c r="DW169" s="154"/>
      <c r="DX169" s="154"/>
      <c r="DY169" s="154"/>
      <c r="DZ169" s="154"/>
      <c r="EA169" s="154"/>
      <c r="EB169" s="154"/>
      <c r="EC169" s="154"/>
      <c r="ED169" s="154"/>
      <c r="EE169" s="154"/>
    </row>
    <row r="170" spans="2:135" x14ac:dyDescent="0.25">
      <c r="B170" s="153"/>
      <c r="C170" s="154"/>
      <c r="D170" s="154"/>
      <c r="E170" s="154"/>
      <c r="F170" s="154"/>
      <c r="G170" s="154"/>
      <c r="H170" s="154"/>
      <c r="I170" s="154"/>
      <c r="J170" s="154"/>
      <c r="K170" s="154"/>
      <c r="L170" s="154"/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54"/>
      <c r="AB170" s="154"/>
      <c r="AC170" s="154"/>
      <c r="AD170" s="154"/>
      <c r="AE170" s="154"/>
      <c r="AF170" s="154"/>
      <c r="AG170" s="154"/>
      <c r="AH170" s="154"/>
      <c r="AI170" s="154"/>
      <c r="AJ170" s="154"/>
      <c r="AK170" s="154"/>
      <c r="AL170" s="154"/>
      <c r="AM170" s="154"/>
      <c r="AN170" s="154"/>
      <c r="AO170" s="154"/>
      <c r="AP170" s="154"/>
      <c r="AQ170" s="154"/>
      <c r="AR170" s="154"/>
      <c r="AS170" s="154"/>
      <c r="AT170" s="154"/>
      <c r="AU170" s="154"/>
      <c r="AV170" s="154"/>
      <c r="AW170" s="154"/>
      <c r="AX170" s="154"/>
      <c r="AY170" s="154"/>
      <c r="AZ170" s="154"/>
      <c r="BA170" s="154"/>
      <c r="BB170" s="154"/>
      <c r="BC170" s="154"/>
      <c r="BD170" s="154"/>
      <c r="BE170" s="154"/>
      <c r="BF170" s="154"/>
      <c r="BG170" s="154"/>
      <c r="BH170" s="154"/>
      <c r="BI170" s="154"/>
      <c r="BJ170" s="154"/>
      <c r="BK170" s="154"/>
      <c r="BL170" s="154"/>
      <c r="BM170" s="154"/>
      <c r="BN170" s="154"/>
      <c r="BO170" s="154"/>
      <c r="BP170" s="154"/>
      <c r="BQ170" s="154"/>
      <c r="BR170" s="154"/>
      <c r="BS170" s="154"/>
      <c r="BT170" s="154"/>
      <c r="BU170" s="154"/>
      <c r="BV170" s="154"/>
      <c r="BW170" s="154"/>
      <c r="BX170" s="154"/>
      <c r="BY170" s="154"/>
      <c r="BZ170" s="154"/>
      <c r="CA170" s="154"/>
      <c r="CB170" s="154"/>
      <c r="CC170" s="154"/>
      <c r="CD170" s="154"/>
      <c r="CE170" s="154"/>
      <c r="CF170" s="154"/>
      <c r="CG170" s="154"/>
      <c r="CH170" s="154"/>
      <c r="CI170" s="154"/>
      <c r="CJ170" s="154"/>
      <c r="CK170" s="154"/>
      <c r="CL170" s="154"/>
      <c r="CM170" s="154"/>
      <c r="CN170" s="154"/>
      <c r="CO170" s="154"/>
      <c r="CP170" s="154"/>
      <c r="CQ170" s="154"/>
      <c r="CR170" s="154"/>
      <c r="CS170" s="154"/>
      <c r="CT170" s="154"/>
      <c r="CU170" s="154"/>
      <c r="CV170" s="154"/>
      <c r="CW170" s="154"/>
      <c r="CX170" s="154"/>
      <c r="CY170" s="154"/>
      <c r="CZ170" s="154"/>
      <c r="DA170" s="154"/>
      <c r="DB170" s="154"/>
      <c r="DC170" s="154"/>
      <c r="DD170" s="154"/>
      <c r="DE170" s="154"/>
      <c r="DF170" s="154"/>
      <c r="DG170" s="154"/>
      <c r="DH170" s="154"/>
      <c r="DI170" s="154"/>
      <c r="DJ170" s="154"/>
      <c r="DK170" s="154"/>
      <c r="DL170" s="154"/>
      <c r="DM170" s="154"/>
      <c r="DN170" s="154"/>
      <c r="DO170" s="154"/>
      <c r="DP170" s="154"/>
      <c r="DQ170" s="154"/>
      <c r="DR170" s="154"/>
      <c r="DS170" s="154"/>
      <c r="DT170" s="154"/>
      <c r="DU170" s="154"/>
      <c r="DV170" s="154"/>
      <c r="DW170" s="154"/>
      <c r="DX170" s="154"/>
      <c r="DY170" s="154"/>
      <c r="DZ170" s="154"/>
      <c r="EA170" s="154"/>
      <c r="EB170" s="154"/>
      <c r="EC170" s="154"/>
      <c r="ED170" s="154"/>
      <c r="EE170" s="154"/>
    </row>
    <row r="171" spans="2:135" x14ac:dyDescent="0.25">
      <c r="B171" s="153"/>
      <c r="C171" s="154"/>
      <c r="D171" s="154"/>
      <c r="E171" s="154"/>
      <c r="F171" s="154"/>
      <c r="G171" s="154"/>
      <c r="H171" s="154"/>
      <c r="I171" s="154"/>
      <c r="J171" s="154"/>
      <c r="K171" s="154"/>
      <c r="L171" s="154"/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54"/>
      <c r="AB171" s="154"/>
      <c r="AC171" s="154"/>
      <c r="AD171" s="154"/>
      <c r="AE171" s="154"/>
      <c r="AF171" s="154"/>
      <c r="AG171" s="154"/>
      <c r="AH171" s="154"/>
      <c r="AI171" s="154"/>
      <c r="AJ171" s="154"/>
      <c r="AK171" s="154"/>
      <c r="AL171" s="154"/>
      <c r="AM171" s="154"/>
      <c r="AN171" s="154"/>
      <c r="AO171" s="154"/>
      <c r="AP171" s="154"/>
      <c r="AQ171" s="154"/>
      <c r="AR171" s="154"/>
      <c r="AS171" s="154"/>
      <c r="AT171" s="154"/>
      <c r="AU171" s="154"/>
      <c r="AV171" s="154"/>
      <c r="AW171" s="154"/>
      <c r="AX171" s="154"/>
      <c r="AY171" s="154"/>
      <c r="AZ171" s="154"/>
      <c r="BA171" s="154"/>
      <c r="BB171" s="154"/>
      <c r="BC171" s="154"/>
      <c r="BD171" s="154"/>
      <c r="BE171" s="154"/>
      <c r="BF171" s="154"/>
      <c r="BG171" s="154"/>
      <c r="BH171" s="154"/>
      <c r="BI171" s="154"/>
      <c r="BJ171" s="154"/>
      <c r="BK171" s="154"/>
      <c r="BL171" s="154"/>
      <c r="BM171" s="154"/>
      <c r="BN171" s="154"/>
      <c r="BO171" s="154"/>
      <c r="BP171" s="154"/>
      <c r="BQ171" s="154"/>
      <c r="BR171" s="154"/>
      <c r="BS171" s="154"/>
      <c r="BT171" s="154"/>
      <c r="BU171" s="154"/>
      <c r="BV171" s="154"/>
      <c r="BW171" s="154"/>
      <c r="BX171" s="154"/>
      <c r="BY171" s="154"/>
      <c r="BZ171" s="154"/>
      <c r="CA171" s="154"/>
      <c r="CB171" s="154"/>
      <c r="CC171" s="154"/>
      <c r="CD171" s="154"/>
      <c r="CE171" s="154"/>
      <c r="CF171" s="154"/>
      <c r="CG171" s="154"/>
      <c r="CH171" s="154"/>
      <c r="CI171" s="154"/>
      <c r="CJ171" s="154"/>
      <c r="CK171" s="154"/>
      <c r="CL171" s="154"/>
      <c r="CM171" s="154"/>
      <c r="CN171" s="154"/>
      <c r="CO171" s="154"/>
      <c r="CP171" s="154"/>
      <c r="CQ171" s="154"/>
      <c r="CR171" s="154"/>
      <c r="CS171" s="154"/>
      <c r="CT171" s="154"/>
      <c r="CU171" s="154"/>
      <c r="CV171" s="154"/>
      <c r="CW171" s="154"/>
      <c r="CX171" s="154"/>
      <c r="CY171" s="154"/>
      <c r="CZ171" s="154"/>
      <c r="DA171" s="154"/>
      <c r="DB171" s="154"/>
      <c r="DC171" s="154"/>
      <c r="DD171" s="154"/>
      <c r="DE171" s="154"/>
      <c r="DF171" s="154"/>
      <c r="DG171" s="154"/>
      <c r="DH171" s="154"/>
      <c r="DI171" s="154"/>
      <c r="DJ171" s="154"/>
      <c r="DK171" s="154"/>
      <c r="DL171" s="154"/>
      <c r="DM171" s="154"/>
      <c r="DN171" s="154"/>
      <c r="DO171" s="154"/>
      <c r="DP171" s="154"/>
      <c r="DQ171" s="154"/>
      <c r="DR171" s="154"/>
      <c r="DS171" s="154"/>
      <c r="DT171" s="154"/>
      <c r="DU171" s="154"/>
      <c r="DV171" s="154"/>
      <c r="DW171" s="154"/>
      <c r="DX171" s="154"/>
      <c r="DY171" s="154"/>
      <c r="DZ171" s="154"/>
      <c r="EA171" s="154"/>
      <c r="EB171" s="154"/>
      <c r="EC171" s="154"/>
      <c r="ED171" s="154"/>
      <c r="EE171" s="154"/>
    </row>
    <row r="172" spans="2:135" x14ac:dyDescent="0.25">
      <c r="B172" s="153"/>
      <c r="C172" s="154"/>
      <c r="D172" s="154"/>
      <c r="E172" s="154"/>
      <c r="F172" s="154"/>
      <c r="G172" s="154"/>
      <c r="H172" s="154"/>
      <c r="I172" s="154"/>
      <c r="J172" s="154"/>
      <c r="K172" s="154"/>
      <c r="L172" s="154"/>
      <c r="M172" s="154"/>
      <c r="N172" s="154"/>
      <c r="O172" s="154"/>
      <c r="P172" s="154"/>
      <c r="Q172" s="154"/>
      <c r="R172" s="154"/>
      <c r="S172" s="154"/>
      <c r="T172" s="154"/>
      <c r="U172" s="154"/>
      <c r="V172" s="154"/>
      <c r="W172" s="154"/>
      <c r="X172" s="154"/>
      <c r="Y172" s="154"/>
      <c r="Z172" s="154"/>
      <c r="AA172" s="154"/>
      <c r="AB172" s="154"/>
      <c r="AC172" s="154"/>
      <c r="AD172" s="154"/>
      <c r="AE172" s="154"/>
      <c r="AF172" s="154"/>
      <c r="AG172" s="154"/>
      <c r="AH172" s="154"/>
      <c r="AI172" s="154"/>
      <c r="AJ172" s="154"/>
      <c r="AK172" s="154"/>
      <c r="AL172" s="154"/>
      <c r="AM172" s="154"/>
      <c r="AN172" s="154"/>
      <c r="AO172" s="154"/>
      <c r="AP172" s="154"/>
      <c r="AQ172" s="154"/>
      <c r="AR172" s="154"/>
      <c r="AS172" s="154"/>
      <c r="AT172" s="154"/>
      <c r="AU172" s="154"/>
      <c r="AV172" s="154"/>
      <c r="AW172" s="154"/>
      <c r="AX172" s="154"/>
      <c r="AY172" s="154"/>
      <c r="AZ172" s="154"/>
      <c r="BA172" s="154"/>
      <c r="BB172" s="154"/>
      <c r="BC172" s="154"/>
      <c r="BD172" s="154"/>
      <c r="BE172" s="154"/>
      <c r="BF172" s="154"/>
      <c r="BG172" s="154"/>
      <c r="BH172" s="154"/>
      <c r="BI172" s="154"/>
      <c r="BJ172" s="154"/>
      <c r="BK172" s="154"/>
      <c r="BL172" s="154"/>
      <c r="BM172" s="154"/>
      <c r="BN172" s="154"/>
      <c r="BO172" s="154"/>
      <c r="BP172" s="154"/>
      <c r="BQ172" s="154"/>
      <c r="BR172" s="154"/>
      <c r="BS172" s="154"/>
      <c r="BT172" s="154"/>
      <c r="BU172" s="154"/>
      <c r="BV172" s="154"/>
      <c r="BW172" s="154"/>
      <c r="BX172" s="154"/>
      <c r="BY172" s="154"/>
      <c r="BZ172" s="154"/>
      <c r="CA172" s="154"/>
      <c r="CB172" s="154"/>
      <c r="CC172" s="154"/>
      <c r="CD172" s="154"/>
      <c r="CE172" s="154"/>
      <c r="CF172" s="154"/>
      <c r="CG172" s="154"/>
      <c r="CH172" s="154"/>
      <c r="CI172" s="154"/>
      <c r="CJ172" s="154"/>
      <c r="CK172" s="154"/>
      <c r="CL172" s="154"/>
      <c r="CM172" s="154"/>
      <c r="CN172" s="154"/>
      <c r="CO172" s="154"/>
      <c r="CP172" s="154"/>
      <c r="CQ172" s="154"/>
      <c r="CR172" s="154"/>
      <c r="CS172" s="154"/>
      <c r="CT172" s="154"/>
      <c r="CU172" s="154"/>
      <c r="CV172" s="154"/>
      <c r="CW172" s="154"/>
      <c r="CX172" s="154"/>
      <c r="CY172" s="154"/>
      <c r="CZ172" s="154"/>
      <c r="DA172" s="154"/>
      <c r="DB172" s="154"/>
      <c r="DC172" s="154"/>
      <c r="DD172" s="154"/>
      <c r="DE172" s="154"/>
      <c r="DF172" s="154"/>
      <c r="DG172" s="154"/>
      <c r="DH172" s="154"/>
      <c r="DI172" s="154"/>
      <c r="DJ172" s="154"/>
      <c r="DK172" s="154"/>
      <c r="DL172" s="154"/>
      <c r="DM172" s="154"/>
      <c r="DN172" s="154"/>
      <c r="DO172" s="154"/>
      <c r="DP172" s="154"/>
      <c r="DQ172" s="154"/>
      <c r="DR172" s="154"/>
      <c r="DS172" s="154"/>
      <c r="DT172" s="154"/>
      <c r="DU172" s="154"/>
      <c r="DV172" s="154"/>
      <c r="DW172" s="154"/>
      <c r="DX172" s="154"/>
      <c r="DY172" s="154"/>
      <c r="DZ172" s="154"/>
      <c r="EA172" s="154"/>
      <c r="EB172" s="154"/>
      <c r="EC172" s="154"/>
      <c r="ED172" s="154"/>
      <c r="EE172" s="154"/>
    </row>
    <row r="173" spans="2:135" x14ac:dyDescent="0.25">
      <c r="B173" s="153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154"/>
      <c r="N173" s="154"/>
      <c r="O173" s="154"/>
      <c r="P173" s="154"/>
      <c r="Q173" s="154"/>
      <c r="R173" s="154"/>
      <c r="S173" s="154"/>
      <c r="T173" s="154"/>
      <c r="U173" s="154"/>
      <c r="V173" s="154"/>
      <c r="W173" s="154"/>
      <c r="X173" s="154"/>
      <c r="Y173" s="154"/>
      <c r="Z173" s="154"/>
      <c r="AA173" s="154"/>
      <c r="AB173" s="154"/>
      <c r="AC173" s="154"/>
      <c r="AD173" s="154"/>
      <c r="AE173" s="154"/>
      <c r="AF173" s="154"/>
      <c r="AG173" s="154"/>
      <c r="AH173" s="154"/>
      <c r="AI173" s="154"/>
      <c r="AJ173" s="154"/>
      <c r="AK173" s="154"/>
      <c r="AL173" s="154"/>
      <c r="AM173" s="154"/>
      <c r="AN173" s="154"/>
      <c r="AO173" s="154"/>
      <c r="AP173" s="154"/>
      <c r="AQ173" s="154"/>
      <c r="AR173" s="154"/>
      <c r="AS173" s="154"/>
      <c r="AT173" s="154"/>
      <c r="AU173" s="154"/>
      <c r="AV173" s="154"/>
      <c r="AW173" s="154"/>
      <c r="AX173" s="154"/>
      <c r="AY173" s="154"/>
      <c r="AZ173" s="154"/>
      <c r="BA173" s="154"/>
      <c r="BB173" s="154"/>
      <c r="BC173" s="154"/>
      <c r="BD173" s="154"/>
      <c r="BE173" s="154"/>
      <c r="BF173" s="154"/>
      <c r="BG173" s="154"/>
      <c r="BH173" s="154"/>
      <c r="BI173" s="154"/>
      <c r="BJ173" s="154"/>
      <c r="BK173" s="154"/>
      <c r="BL173" s="154"/>
      <c r="BM173" s="154"/>
      <c r="BN173" s="154"/>
      <c r="BO173" s="154"/>
      <c r="BP173" s="154"/>
      <c r="BQ173" s="154"/>
      <c r="BR173" s="154"/>
      <c r="BS173" s="154"/>
      <c r="BT173" s="154"/>
      <c r="BU173" s="154"/>
      <c r="BV173" s="154"/>
      <c r="BW173" s="154"/>
      <c r="BX173" s="154"/>
      <c r="BY173" s="154"/>
      <c r="BZ173" s="154"/>
      <c r="CA173" s="154"/>
      <c r="CB173" s="154"/>
      <c r="CC173" s="154"/>
      <c r="CD173" s="154"/>
      <c r="CE173" s="154"/>
      <c r="CF173" s="154"/>
      <c r="CG173" s="154"/>
      <c r="CH173" s="154"/>
      <c r="CI173" s="154"/>
      <c r="CJ173" s="154"/>
      <c r="CK173" s="154"/>
      <c r="CL173" s="154"/>
      <c r="CM173" s="154"/>
      <c r="CN173" s="154"/>
      <c r="CO173" s="154"/>
      <c r="CP173" s="154"/>
      <c r="CQ173" s="154"/>
      <c r="CR173" s="154"/>
      <c r="CS173" s="154"/>
      <c r="CT173" s="154"/>
      <c r="CU173" s="154"/>
      <c r="CV173" s="154"/>
      <c r="CW173" s="154"/>
      <c r="CX173" s="154"/>
      <c r="CY173" s="154"/>
      <c r="CZ173" s="154"/>
      <c r="DA173" s="154"/>
      <c r="DB173" s="154"/>
      <c r="DC173" s="154"/>
      <c r="DD173" s="154"/>
      <c r="DE173" s="154"/>
      <c r="DF173" s="154"/>
      <c r="DG173" s="154"/>
      <c r="DH173" s="154"/>
      <c r="DI173" s="154"/>
      <c r="DJ173" s="154"/>
      <c r="DK173" s="154"/>
      <c r="DL173" s="154"/>
      <c r="DM173" s="154"/>
      <c r="DN173" s="154"/>
      <c r="DO173" s="154"/>
      <c r="DP173" s="154"/>
      <c r="DQ173" s="154"/>
      <c r="DR173" s="154"/>
      <c r="DS173" s="154"/>
      <c r="DT173" s="154"/>
      <c r="DU173" s="154"/>
      <c r="DV173" s="154"/>
      <c r="DW173" s="154"/>
      <c r="DX173" s="154"/>
      <c r="DY173" s="154"/>
      <c r="DZ173" s="154"/>
      <c r="EA173" s="154"/>
      <c r="EB173" s="154"/>
      <c r="EC173" s="154"/>
      <c r="ED173" s="154"/>
      <c r="EE173" s="154"/>
    </row>
    <row r="174" spans="2:135" x14ac:dyDescent="0.25">
      <c r="B174" s="153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154"/>
      <c r="N174" s="154"/>
      <c r="O174" s="154"/>
      <c r="P174" s="154"/>
      <c r="Q174" s="154"/>
      <c r="R174" s="154"/>
      <c r="S174" s="154"/>
      <c r="T174" s="154"/>
      <c r="U174" s="154"/>
      <c r="V174" s="154"/>
      <c r="W174" s="154"/>
      <c r="X174" s="154"/>
      <c r="Y174" s="154"/>
      <c r="Z174" s="154"/>
      <c r="AA174" s="154"/>
      <c r="AB174" s="154"/>
      <c r="AC174" s="154"/>
      <c r="AD174" s="154"/>
      <c r="AE174" s="154"/>
      <c r="AF174" s="154"/>
      <c r="AG174" s="154"/>
      <c r="AH174" s="154"/>
      <c r="AI174" s="154"/>
      <c r="AJ174" s="154"/>
      <c r="AK174" s="154"/>
      <c r="AL174" s="154"/>
      <c r="AM174" s="154"/>
      <c r="AN174" s="154"/>
      <c r="AO174" s="154"/>
      <c r="AP174" s="154"/>
      <c r="AQ174" s="154"/>
      <c r="AR174" s="154"/>
      <c r="AS174" s="154"/>
      <c r="AT174" s="154"/>
      <c r="AU174" s="154"/>
      <c r="AV174" s="154"/>
      <c r="AW174" s="154"/>
      <c r="AX174" s="154"/>
      <c r="AY174" s="154"/>
      <c r="AZ174" s="154"/>
      <c r="BA174" s="154"/>
      <c r="BB174" s="154"/>
      <c r="BC174" s="154"/>
      <c r="BD174" s="154"/>
      <c r="BE174" s="154"/>
      <c r="BF174" s="154"/>
      <c r="BG174" s="154"/>
      <c r="BH174" s="154"/>
      <c r="BI174" s="154"/>
      <c r="BJ174" s="154"/>
      <c r="BK174" s="154"/>
      <c r="BL174" s="154"/>
      <c r="BM174" s="154"/>
      <c r="BN174" s="154"/>
      <c r="BO174" s="154"/>
      <c r="BP174" s="154"/>
      <c r="BQ174" s="154"/>
      <c r="BR174" s="154"/>
      <c r="BS174" s="154"/>
      <c r="BT174" s="154"/>
      <c r="BU174" s="154"/>
      <c r="BV174" s="154"/>
      <c r="BW174" s="154"/>
      <c r="BX174" s="154"/>
      <c r="BY174" s="154"/>
      <c r="BZ174" s="154"/>
      <c r="CA174" s="154"/>
      <c r="CB174" s="154"/>
      <c r="CC174" s="154"/>
      <c r="CD174" s="154"/>
      <c r="CE174" s="154"/>
      <c r="CF174" s="154"/>
      <c r="CG174" s="154"/>
      <c r="CH174" s="154"/>
      <c r="CI174" s="154"/>
      <c r="CJ174" s="154"/>
      <c r="CK174" s="154"/>
      <c r="CL174" s="154"/>
      <c r="CM174" s="154"/>
      <c r="CN174" s="154"/>
      <c r="CO174" s="154"/>
      <c r="CP174" s="154"/>
      <c r="CQ174" s="154"/>
      <c r="CR174" s="154"/>
      <c r="CS174" s="154"/>
      <c r="CT174" s="154"/>
      <c r="CU174" s="154"/>
      <c r="CV174" s="154"/>
      <c r="CW174" s="154"/>
      <c r="CX174" s="154"/>
      <c r="CY174" s="154"/>
      <c r="CZ174" s="154"/>
      <c r="DA174" s="154"/>
      <c r="DB174" s="154"/>
      <c r="DC174" s="154"/>
      <c r="DD174" s="154"/>
      <c r="DE174" s="154"/>
      <c r="DF174" s="154"/>
      <c r="DG174" s="154"/>
      <c r="DH174" s="154"/>
      <c r="DI174" s="154"/>
      <c r="DJ174" s="154"/>
      <c r="DK174" s="154"/>
      <c r="DL174" s="154"/>
      <c r="DM174" s="154"/>
      <c r="DN174" s="154"/>
      <c r="DO174" s="154"/>
      <c r="DP174" s="154"/>
      <c r="DQ174" s="154"/>
      <c r="DR174" s="154"/>
      <c r="DS174" s="154"/>
      <c r="DT174" s="154"/>
      <c r="DU174" s="154"/>
      <c r="DV174" s="154"/>
      <c r="DW174" s="154"/>
      <c r="DX174" s="154"/>
      <c r="DY174" s="154"/>
      <c r="DZ174" s="154"/>
      <c r="EA174" s="154"/>
      <c r="EB174" s="154"/>
      <c r="EC174" s="154"/>
      <c r="ED174" s="154"/>
      <c r="EE174" s="154"/>
    </row>
    <row r="175" spans="2:135" x14ac:dyDescent="0.25">
      <c r="B175" s="153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154"/>
      <c r="N175" s="154"/>
      <c r="O175" s="154"/>
      <c r="P175" s="154"/>
      <c r="Q175" s="154"/>
      <c r="R175" s="154"/>
      <c r="S175" s="154"/>
      <c r="T175" s="154"/>
      <c r="U175" s="154"/>
      <c r="V175" s="154"/>
      <c r="W175" s="154"/>
      <c r="X175" s="154"/>
      <c r="Y175" s="154"/>
      <c r="Z175" s="154"/>
      <c r="AA175" s="154"/>
      <c r="AB175" s="154"/>
      <c r="AC175" s="154"/>
      <c r="AD175" s="154"/>
      <c r="AE175" s="154"/>
      <c r="AF175" s="154"/>
      <c r="AG175" s="154"/>
      <c r="AH175" s="154"/>
      <c r="AI175" s="154"/>
      <c r="AJ175" s="154"/>
      <c r="AK175" s="154"/>
      <c r="AL175" s="154"/>
      <c r="AM175" s="154"/>
      <c r="AN175" s="154"/>
      <c r="AO175" s="154"/>
      <c r="AP175" s="154"/>
      <c r="AQ175" s="154"/>
      <c r="AR175" s="154"/>
      <c r="AS175" s="154"/>
      <c r="AT175" s="154"/>
      <c r="AU175" s="154"/>
      <c r="AV175" s="154"/>
      <c r="AW175" s="154"/>
      <c r="AX175" s="154"/>
      <c r="AY175" s="154"/>
      <c r="AZ175" s="154"/>
      <c r="BA175" s="154"/>
      <c r="BB175" s="154"/>
      <c r="BC175" s="154"/>
      <c r="BD175" s="154"/>
      <c r="BE175" s="154"/>
      <c r="BF175" s="154"/>
      <c r="BG175" s="154"/>
      <c r="BH175" s="154"/>
      <c r="BI175" s="154"/>
      <c r="BJ175" s="154"/>
      <c r="BK175" s="154"/>
      <c r="BL175" s="154"/>
      <c r="BM175" s="154"/>
      <c r="BN175" s="154"/>
      <c r="BO175" s="154"/>
      <c r="BP175" s="154"/>
      <c r="BQ175" s="154"/>
      <c r="BR175" s="154"/>
      <c r="BS175" s="154"/>
      <c r="BT175" s="154"/>
      <c r="BU175" s="154"/>
      <c r="BV175" s="154"/>
      <c r="BW175" s="154"/>
      <c r="BX175" s="154"/>
      <c r="BY175" s="154"/>
      <c r="BZ175" s="154"/>
      <c r="CA175" s="154"/>
      <c r="CB175" s="154"/>
      <c r="CC175" s="154"/>
      <c r="CD175" s="154"/>
      <c r="CE175" s="154"/>
      <c r="CF175" s="154"/>
      <c r="CG175" s="154"/>
      <c r="CH175" s="154"/>
      <c r="CI175" s="154"/>
      <c r="CJ175" s="154"/>
      <c r="CK175" s="154"/>
      <c r="CL175" s="154"/>
      <c r="CM175" s="154"/>
      <c r="CN175" s="154"/>
      <c r="CO175" s="154"/>
      <c r="CP175" s="154"/>
      <c r="CQ175" s="154"/>
      <c r="CR175" s="154"/>
      <c r="CS175" s="154"/>
      <c r="CT175" s="154"/>
      <c r="CU175" s="154"/>
      <c r="CV175" s="154"/>
      <c r="CW175" s="154"/>
      <c r="CX175" s="154"/>
      <c r="CY175" s="154"/>
      <c r="CZ175" s="154"/>
      <c r="DA175" s="154"/>
      <c r="DB175" s="154"/>
      <c r="DC175" s="154"/>
      <c r="DD175" s="154"/>
      <c r="DE175" s="154"/>
      <c r="DF175" s="154"/>
      <c r="DG175" s="154"/>
      <c r="DH175" s="154"/>
      <c r="DI175" s="154"/>
      <c r="DJ175" s="154"/>
      <c r="DK175" s="154"/>
      <c r="DL175" s="154"/>
      <c r="DM175" s="154"/>
      <c r="DN175" s="154"/>
      <c r="DO175" s="154"/>
      <c r="DP175" s="154"/>
      <c r="DQ175" s="154"/>
      <c r="DR175" s="154"/>
      <c r="DS175" s="154"/>
      <c r="DT175" s="154"/>
      <c r="DU175" s="154"/>
      <c r="DV175" s="154"/>
      <c r="DW175" s="154"/>
      <c r="DX175" s="154"/>
      <c r="DY175" s="154"/>
      <c r="DZ175" s="154"/>
      <c r="EA175" s="154"/>
      <c r="EB175" s="154"/>
      <c r="EC175" s="154"/>
      <c r="ED175" s="154"/>
      <c r="EE175" s="154"/>
    </row>
    <row r="176" spans="2:135" x14ac:dyDescent="0.25">
      <c r="B176" s="153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154"/>
      <c r="N176" s="154"/>
      <c r="O176" s="154"/>
      <c r="P176" s="154"/>
      <c r="Q176" s="154"/>
      <c r="R176" s="154"/>
      <c r="S176" s="154"/>
      <c r="T176" s="154"/>
      <c r="U176" s="154"/>
      <c r="V176" s="154"/>
      <c r="W176" s="154"/>
      <c r="X176" s="154"/>
      <c r="Y176" s="154"/>
      <c r="Z176" s="154"/>
      <c r="AA176" s="154"/>
      <c r="AB176" s="154"/>
      <c r="AC176" s="154"/>
      <c r="AD176" s="154"/>
      <c r="AE176" s="154"/>
      <c r="AF176" s="154"/>
      <c r="AG176" s="154"/>
      <c r="AH176" s="154"/>
      <c r="AI176" s="154"/>
      <c r="AJ176" s="154"/>
      <c r="AK176" s="154"/>
      <c r="AL176" s="154"/>
      <c r="AM176" s="154"/>
      <c r="AN176" s="154"/>
      <c r="AO176" s="154"/>
      <c r="AP176" s="154"/>
      <c r="AQ176" s="154"/>
      <c r="AR176" s="154"/>
      <c r="AS176" s="154"/>
      <c r="AT176" s="154"/>
      <c r="AU176" s="154"/>
      <c r="AV176" s="154"/>
      <c r="AW176" s="154"/>
      <c r="AX176" s="154"/>
      <c r="AY176" s="154"/>
      <c r="AZ176" s="154"/>
      <c r="BA176" s="154"/>
      <c r="BB176" s="154"/>
      <c r="BC176" s="154"/>
      <c r="BD176" s="154"/>
      <c r="BE176" s="154"/>
      <c r="BF176" s="154"/>
      <c r="BG176" s="154"/>
      <c r="BH176" s="154"/>
      <c r="BI176" s="154"/>
      <c r="BJ176" s="154"/>
      <c r="BK176" s="154"/>
      <c r="BL176" s="154"/>
      <c r="BM176" s="154"/>
      <c r="BN176" s="154"/>
      <c r="BO176" s="154"/>
      <c r="BP176" s="154"/>
      <c r="BQ176" s="154"/>
      <c r="BR176" s="154"/>
      <c r="BS176" s="154"/>
      <c r="BT176" s="154"/>
      <c r="BU176" s="154"/>
      <c r="BV176" s="154"/>
      <c r="BW176" s="154"/>
      <c r="BX176" s="154"/>
      <c r="BY176" s="154"/>
      <c r="BZ176" s="154"/>
      <c r="CA176" s="154"/>
      <c r="CB176" s="154"/>
      <c r="CC176" s="154"/>
      <c r="CD176" s="154"/>
      <c r="CE176" s="154"/>
      <c r="CF176" s="154"/>
      <c r="CG176" s="154"/>
      <c r="CH176" s="154"/>
      <c r="CI176" s="154"/>
      <c r="CJ176" s="154"/>
      <c r="CK176" s="154"/>
      <c r="CL176" s="154"/>
      <c r="CM176" s="154"/>
      <c r="CN176" s="154"/>
      <c r="CO176" s="154"/>
      <c r="CP176" s="154"/>
      <c r="CQ176" s="154"/>
      <c r="CR176" s="154"/>
      <c r="CS176" s="154"/>
      <c r="CT176" s="154"/>
      <c r="CU176" s="154"/>
      <c r="CV176" s="154"/>
      <c r="CW176" s="154"/>
      <c r="CX176" s="154"/>
      <c r="CY176" s="154"/>
      <c r="CZ176" s="154"/>
      <c r="DA176" s="154"/>
      <c r="DB176" s="154"/>
      <c r="DC176" s="154"/>
      <c r="DD176" s="154"/>
      <c r="DE176" s="154"/>
      <c r="DF176" s="154"/>
      <c r="DG176" s="154"/>
      <c r="DH176" s="154"/>
      <c r="DI176" s="154"/>
      <c r="DJ176" s="154"/>
      <c r="DK176" s="154"/>
      <c r="DL176" s="154"/>
      <c r="DM176" s="154"/>
      <c r="DN176" s="154"/>
      <c r="DO176" s="154"/>
      <c r="DP176" s="154"/>
      <c r="DQ176" s="154"/>
      <c r="DR176" s="154"/>
      <c r="DS176" s="154"/>
      <c r="DT176" s="154"/>
      <c r="DU176" s="154"/>
      <c r="DV176" s="154"/>
      <c r="DW176" s="154"/>
      <c r="DX176" s="154"/>
      <c r="DY176" s="154"/>
      <c r="DZ176" s="154"/>
      <c r="EA176" s="154"/>
      <c r="EB176" s="154"/>
      <c r="EC176" s="154"/>
      <c r="ED176" s="154"/>
      <c r="EE176" s="154"/>
    </row>
    <row r="177" spans="2:135" x14ac:dyDescent="0.25">
      <c r="B177" s="153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154"/>
      <c r="N177" s="154"/>
      <c r="O177" s="154"/>
      <c r="P177" s="154"/>
      <c r="Q177" s="154"/>
      <c r="R177" s="154"/>
      <c r="S177" s="154"/>
      <c r="T177" s="154"/>
      <c r="U177" s="154"/>
      <c r="V177" s="154"/>
      <c r="W177" s="154"/>
      <c r="X177" s="154"/>
      <c r="Y177" s="154"/>
      <c r="Z177" s="154"/>
      <c r="AA177" s="154"/>
      <c r="AB177" s="154"/>
      <c r="AC177" s="154"/>
      <c r="AD177" s="154"/>
      <c r="AE177" s="154"/>
      <c r="AF177" s="154"/>
      <c r="AG177" s="154"/>
      <c r="AH177" s="154"/>
      <c r="AI177" s="154"/>
      <c r="AJ177" s="154"/>
      <c r="AK177" s="154"/>
      <c r="AL177" s="154"/>
      <c r="AM177" s="154"/>
      <c r="AN177" s="154"/>
      <c r="AO177" s="154"/>
      <c r="AP177" s="154"/>
      <c r="AQ177" s="154"/>
      <c r="AR177" s="154"/>
      <c r="AS177" s="154"/>
      <c r="AT177" s="154"/>
      <c r="AU177" s="154"/>
      <c r="AV177" s="154"/>
      <c r="AW177" s="154"/>
      <c r="AX177" s="154"/>
      <c r="AY177" s="154"/>
      <c r="AZ177" s="154"/>
      <c r="BA177" s="154"/>
      <c r="BB177" s="154"/>
      <c r="BC177" s="154"/>
      <c r="BD177" s="154"/>
      <c r="BE177" s="154"/>
      <c r="BF177" s="154"/>
      <c r="BG177" s="154"/>
      <c r="BH177" s="154"/>
      <c r="BI177" s="154"/>
      <c r="BJ177" s="154"/>
      <c r="BK177" s="154"/>
      <c r="BL177" s="154"/>
      <c r="BM177" s="154"/>
      <c r="BN177" s="154"/>
      <c r="BO177" s="154"/>
      <c r="BP177" s="154"/>
      <c r="BQ177" s="154"/>
      <c r="BR177" s="154"/>
      <c r="BS177" s="154"/>
      <c r="BT177" s="154"/>
      <c r="BU177" s="154"/>
      <c r="BV177" s="154"/>
      <c r="BW177" s="154"/>
      <c r="BX177" s="154"/>
      <c r="BY177" s="154"/>
      <c r="BZ177" s="154"/>
      <c r="CA177" s="154"/>
      <c r="CB177" s="154"/>
      <c r="CC177" s="154"/>
      <c r="CD177" s="154"/>
      <c r="CE177" s="154"/>
      <c r="CF177" s="154"/>
      <c r="CG177" s="154"/>
      <c r="CH177" s="154"/>
      <c r="CI177" s="154"/>
      <c r="CJ177" s="154"/>
      <c r="CK177" s="154"/>
      <c r="CL177" s="154"/>
      <c r="CM177" s="154"/>
      <c r="CN177" s="154"/>
      <c r="CO177" s="154"/>
      <c r="CP177" s="154"/>
      <c r="CQ177" s="154"/>
      <c r="CR177" s="154"/>
      <c r="CS177" s="154"/>
      <c r="CT177" s="154"/>
      <c r="CU177" s="154"/>
      <c r="CV177" s="154"/>
      <c r="CW177" s="154"/>
      <c r="CX177" s="154"/>
      <c r="CY177" s="154"/>
      <c r="CZ177" s="154"/>
      <c r="DA177" s="154"/>
      <c r="DB177" s="154"/>
      <c r="DC177" s="154"/>
      <c r="DD177" s="154"/>
      <c r="DE177" s="154"/>
      <c r="DF177" s="154"/>
      <c r="DG177" s="154"/>
      <c r="DH177" s="154"/>
      <c r="DI177" s="154"/>
      <c r="DJ177" s="154"/>
      <c r="DK177" s="154"/>
      <c r="DL177" s="154"/>
      <c r="DM177" s="154"/>
      <c r="DN177" s="154"/>
      <c r="DO177" s="154"/>
      <c r="DP177" s="154"/>
      <c r="DQ177" s="154"/>
      <c r="DR177" s="154"/>
      <c r="DS177" s="154"/>
      <c r="DT177" s="154"/>
      <c r="DU177" s="154"/>
      <c r="DV177" s="154"/>
      <c r="DW177" s="154"/>
      <c r="DX177" s="154"/>
      <c r="DY177" s="154"/>
      <c r="DZ177" s="154"/>
      <c r="EA177" s="154"/>
      <c r="EB177" s="154"/>
      <c r="EC177" s="154"/>
      <c r="ED177" s="154"/>
      <c r="EE177" s="154"/>
    </row>
    <row r="178" spans="2:135" x14ac:dyDescent="0.25">
      <c r="B178" s="153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154"/>
      <c r="N178" s="154"/>
      <c r="O178" s="154"/>
      <c r="P178" s="154"/>
      <c r="Q178" s="154"/>
      <c r="R178" s="154"/>
      <c r="S178" s="154"/>
      <c r="T178" s="154"/>
      <c r="U178" s="154"/>
      <c r="V178" s="154"/>
      <c r="W178" s="154"/>
      <c r="X178" s="154"/>
      <c r="Y178" s="154"/>
      <c r="Z178" s="154"/>
      <c r="AA178" s="154"/>
      <c r="AB178" s="154"/>
      <c r="AC178" s="154"/>
      <c r="AD178" s="154"/>
      <c r="AE178" s="154"/>
      <c r="AF178" s="154"/>
      <c r="AG178" s="154"/>
      <c r="AH178" s="154"/>
      <c r="AI178" s="154"/>
      <c r="AJ178" s="154"/>
      <c r="AK178" s="154"/>
      <c r="AL178" s="154"/>
      <c r="AM178" s="154"/>
      <c r="AN178" s="154"/>
      <c r="AO178" s="154"/>
      <c r="AP178" s="154"/>
      <c r="AQ178" s="154"/>
      <c r="AR178" s="154"/>
      <c r="AS178" s="154"/>
      <c r="AT178" s="154"/>
      <c r="AU178" s="154"/>
      <c r="AV178" s="154"/>
      <c r="AW178" s="154"/>
      <c r="AX178" s="154"/>
      <c r="AY178" s="154"/>
      <c r="AZ178" s="154"/>
      <c r="BA178" s="154"/>
      <c r="BB178" s="154"/>
      <c r="BC178" s="154"/>
      <c r="BD178" s="154"/>
      <c r="BE178" s="154"/>
      <c r="BF178" s="154"/>
      <c r="BG178" s="154"/>
      <c r="BH178" s="154"/>
      <c r="BI178" s="154"/>
      <c r="BJ178" s="154"/>
      <c r="BK178" s="154"/>
      <c r="BL178" s="154"/>
      <c r="BM178" s="154"/>
      <c r="BN178" s="154"/>
      <c r="BO178" s="154"/>
      <c r="BP178" s="154"/>
      <c r="BQ178" s="154"/>
      <c r="BR178" s="154"/>
      <c r="BS178" s="154"/>
      <c r="BT178" s="154"/>
      <c r="BU178" s="154"/>
      <c r="BV178" s="154"/>
      <c r="BW178" s="154"/>
      <c r="BX178" s="154"/>
      <c r="BY178" s="154"/>
      <c r="BZ178" s="154"/>
      <c r="CA178" s="154"/>
      <c r="CB178" s="154"/>
      <c r="CC178" s="154"/>
      <c r="CD178" s="154"/>
      <c r="CE178" s="154"/>
      <c r="CF178" s="154"/>
      <c r="CG178" s="154"/>
      <c r="CH178" s="154"/>
      <c r="CI178" s="154"/>
      <c r="CJ178" s="154"/>
      <c r="CK178" s="154"/>
      <c r="CL178" s="154"/>
      <c r="CM178" s="154"/>
      <c r="CN178" s="154"/>
      <c r="CO178" s="154"/>
      <c r="CP178" s="154"/>
      <c r="CQ178" s="154"/>
      <c r="CR178" s="154"/>
      <c r="CS178" s="154"/>
      <c r="CT178" s="154"/>
      <c r="CU178" s="154"/>
      <c r="CV178" s="154"/>
      <c r="CW178" s="154"/>
      <c r="CX178" s="154"/>
      <c r="CY178" s="154"/>
      <c r="CZ178" s="154"/>
      <c r="DA178" s="154"/>
      <c r="DB178" s="154"/>
      <c r="DC178" s="154"/>
      <c r="DD178" s="154"/>
      <c r="DE178" s="154"/>
      <c r="DF178" s="154"/>
      <c r="DG178" s="154"/>
      <c r="DH178" s="154"/>
      <c r="DI178" s="154"/>
      <c r="DJ178" s="154"/>
      <c r="DK178" s="154"/>
      <c r="DL178" s="154"/>
      <c r="DM178" s="154"/>
      <c r="DN178" s="154"/>
      <c r="DO178" s="154"/>
      <c r="DP178" s="154"/>
      <c r="DQ178" s="154"/>
      <c r="DR178" s="154"/>
      <c r="DS178" s="154"/>
      <c r="DT178" s="154"/>
      <c r="DU178" s="154"/>
      <c r="DV178" s="154"/>
      <c r="DW178" s="154"/>
      <c r="DX178" s="154"/>
      <c r="DY178" s="154"/>
      <c r="DZ178" s="154"/>
      <c r="EA178" s="154"/>
      <c r="EB178" s="154"/>
      <c r="EC178" s="154"/>
      <c r="ED178" s="154"/>
      <c r="EE178" s="154"/>
    </row>
    <row r="179" spans="2:135" x14ac:dyDescent="0.25">
      <c r="B179" s="153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4"/>
      <c r="T179" s="154"/>
      <c r="U179" s="154"/>
      <c r="V179" s="154"/>
      <c r="W179" s="154"/>
      <c r="X179" s="154"/>
      <c r="Y179" s="154"/>
      <c r="Z179" s="154"/>
      <c r="AA179" s="154"/>
      <c r="AB179" s="154"/>
      <c r="AC179" s="154"/>
      <c r="AD179" s="154"/>
      <c r="AE179" s="154"/>
      <c r="AF179" s="154"/>
      <c r="AG179" s="154"/>
      <c r="AH179" s="154"/>
      <c r="AI179" s="154"/>
      <c r="AJ179" s="154"/>
      <c r="AK179" s="154"/>
      <c r="AL179" s="154"/>
      <c r="AM179" s="154"/>
      <c r="AN179" s="154"/>
      <c r="AO179" s="154"/>
      <c r="AP179" s="154"/>
      <c r="AQ179" s="154"/>
      <c r="AR179" s="154"/>
      <c r="AS179" s="154"/>
      <c r="AT179" s="154"/>
      <c r="AU179" s="154"/>
      <c r="AV179" s="154"/>
      <c r="AW179" s="154"/>
      <c r="AX179" s="154"/>
      <c r="AY179" s="154"/>
      <c r="AZ179" s="154"/>
      <c r="BA179" s="154"/>
      <c r="BB179" s="154"/>
      <c r="BC179" s="154"/>
      <c r="BD179" s="154"/>
      <c r="BE179" s="154"/>
      <c r="BF179" s="154"/>
      <c r="BG179" s="154"/>
      <c r="BH179" s="154"/>
      <c r="BI179" s="154"/>
      <c r="BJ179" s="154"/>
      <c r="BK179" s="154"/>
      <c r="BL179" s="154"/>
      <c r="BM179" s="154"/>
      <c r="BN179" s="154"/>
      <c r="BO179" s="154"/>
      <c r="BP179" s="154"/>
      <c r="BQ179" s="154"/>
      <c r="BR179" s="154"/>
      <c r="BS179" s="154"/>
      <c r="BT179" s="154"/>
      <c r="BU179" s="154"/>
      <c r="BV179" s="154"/>
      <c r="BW179" s="154"/>
      <c r="BX179" s="154"/>
      <c r="BY179" s="154"/>
      <c r="BZ179" s="154"/>
      <c r="CA179" s="154"/>
      <c r="CB179" s="154"/>
      <c r="CC179" s="154"/>
      <c r="CD179" s="154"/>
      <c r="CE179" s="154"/>
      <c r="CF179" s="154"/>
      <c r="CG179" s="154"/>
      <c r="CH179" s="154"/>
      <c r="CI179" s="154"/>
      <c r="CJ179" s="154"/>
      <c r="CK179" s="154"/>
      <c r="CL179" s="154"/>
      <c r="CM179" s="154"/>
      <c r="CN179" s="154"/>
      <c r="CO179" s="154"/>
      <c r="CP179" s="154"/>
      <c r="CQ179" s="154"/>
      <c r="CR179" s="154"/>
      <c r="CS179" s="154"/>
      <c r="CT179" s="154"/>
      <c r="CU179" s="154"/>
      <c r="CV179" s="154"/>
      <c r="CW179" s="154"/>
      <c r="CX179" s="154"/>
      <c r="CY179" s="154"/>
      <c r="CZ179" s="154"/>
      <c r="DA179" s="154"/>
      <c r="DB179" s="154"/>
      <c r="DC179" s="154"/>
      <c r="DD179" s="154"/>
      <c r="DE179" s="154"/>
      <c r="DF179" s="154"/>
      <c r="DG179" s="154"/>
      <c r="DH179" s="154"/>
      <c r="DI179" s="154"/>
      <c r="DJ179" s="154"/>
      <c r="DK179" s="154"/>
      <c r="DL179" s="154"/>
      <c r="DM179" s="154"/>
      <c r="DN179" s="154"/>
      <c r="DO179" s="154"/>
      <c r="DP179" s="154"/>
      <c r="DQ179" s="154"/>
      <c r="DR179" s="154"/>
      <c r="DS179" s="154"/>
      <c r="DT179" s="154"/>
      <c r="DU179" s="154"/>
      <c r="DV179" s="154"/>
      <c r="DW179" s="154"/>
      <c r="DX179" s="154"/>
      <c r="DY179" s="154"/>
      <c r="DZ179" s="154"/>
      <c r="EA179" s="154"/>
      <c r="EB179" s="154"/>
      <c r="EC179" s="154"/>
      <c r="ED179" s="154"/>
      <c r="EE179" s="154"/>
    </row>
    <row r="180" spans="2:135" x14ac:dyDescent="0.25">
      <c r="B180" s="153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4"/>
      <c r="T180" s="154"/>
      <c r="U180" s="154"/>
      <c r="V180" s="154"/>
      <c r="W180" s="154"/>
      <c r="X180" s="154"/>
      <c r="Y180" s="154"/>
      <c r="Z180" s="154"/>
      <c r="AA180" s="154"/>
      <c r="AB180" s="154"/>
      <c r="AC180" s="154"/>
      <c r="AD180" s="154"/>
      <c r="AE180" s="154"/>
      <c r="AF180" s="154"/>
      <c r="AG180" s="154"/>
      <c r="AH180" s="154"/>
      <c r="AI180" s="154"/>
      <c r="AJ180" s="154"/>
      <c r="AK180" s="154"/>
      <c r="AL180" s="154"/>
      <c r="AM180" s="154"/>
      <c r="AN180" s="154"/>
      <c r="AO180" s="154"/>
      <c r="AP180" s="154"/>
      <c r="AQ180" s="154"/>
      <c r="AR180" s="154"/>
      <c r="AS180" s="154"/>
      <c r="AT180" s="154"/>
      <c r="AU180" s="154"/>
      <c r="AV180" s="154"/>
      <c r="AW180" s="154"/>
      <c r="AX180" s="154"/>
      <c r="AY180" s="154"/>
      <c r="AZ180" s="154"/>
      <c r="BA180" s="154"/>
      <c r="BB180" s="154"/>
      <c r="BC180" s="154"/>
      <c r="BD180" s="154"/>
      <c r="BE180" s="154"/>
      <c r="BF180" s="154"/>
      <c r="BG180" s="154"/>
      <c r="BH180" s="154"/>
      <c r="BI180" s="154"/>
      <c r="BJ180" s="154"/>
      <c r="BK180" s="154"/>
      <c r="BL180" s="154"/>
      <c r="BM180" s="154"/>
      <c r="BN180" s="154"/>
      <c r="BO180" s="154"/>
      <c r="BP180" s="154"/>
      <c r="BQ180" s="154"/>
      <c r="BR180" s="154"/>
      <c r="BS180" s="154"/>
      <c r="BT180" s="154"/>
      <c r="BU180" s="154"/>
      <c r="BV180" s="154"/>
      <c r="BW180" s="154"/>
      <c r="BX180" s="154"/>
      <c r="BY180" s="154"/>
      <c r="BZ180" s="154"/>
      <c r="CA180" s="154"/>
      <c r="CB180" s="154"/>
      <c r="CC180" s="154"/>
      <c r="CD180" s="154"/>
      <c r="CE180" s="154"/>
      <c r="CF180" s="154"/>
      <c r="CG180" s="154"/>
      <c r="CH180" s="154"/>
      <c r="CI180" s="154"/>
      <c r="CJ180" s="154"/>
      <c r="CK180" s="154"/>
      <c r="CL180" s="154"/>
      <c r="CM180" s="154"/>
      <c r="CN180" s="154"/>
      <c r="CO180" s="154"/>
      <c r="CP180" s="154"/>
      <c r="CQ180" s="154"/>
      <c r="CR180" s="154"/>
      <c r="CS180" s="154"/>
      <c r="CT180" s="154"/>
      <c r="CU180" s="154"/>
      <c r="CV180" s="154"/>
      <c r="CW180" s="154"/>
      <c r="CX180" s="154"/>
      <c r="CY180" s="154"/>
      <c r="CZ180" s="154"/>
      <c r="DA180" s="154"/>
      <c r="DB180" s="154"/>
      <c r="DC180" s="154"/>
      <c r="DD180" s="154"/>
      <c r="DE180" s="154"/>
      <c r="DF180" s="154"/>
      <c r="DG180" s="154"/>
      <c r="DH180" s="154"/>
      <c r="DI180" s="154"/>
      <c r="DJ180" s="154"/>
      <c r="DK180" s="154"/>
      <c r="DL180" s="154"/>
      <c r="DM180" s="154"/>
      <c r="DN180" s="154"/>
      <c r="DO180" s="154"/>
      <c r="DP180" s="154"/>
      <c r="DQ180" s="154"/>
      <c r="DR180" s="154"/>
      <c r="DS180" s="154"/>
      <c r="DT180" s="154"/>
      <c r="DU180" s="154"/>
      <c r="DV180" s="154"/>
      <c r="DW180" s="154"/>
      <c r="DX180" s="154"/>
      <c r="DY180" s="154"/>
      <c r="DZ180" s="154"/>
      <c r="EA180" s="154"/>
      <c r="EB180" s="154"/>
      <c r="EC180" s="154"/>
      <c r="ED180" s="154"/>
      <c r="EE180" s="154"/>
    </row>
    <row r="181" spans="2:135" x14ac:dyDescent="0.25">
      <c r="B181" s="153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154"/>
      <c r="N181" s="154"/>
      <c r="O181" s="154"/>
      <c r="P181" s="154"/>
      <c r="Q181" s="154"/>
      <c r="R181" s="154"/>
      <c r="S181" s="154"/>
      <c r="T181" s="154"/>
      <c r="U181" s="154"/>
      <c r="V181" s="154"/>
      <c r="W181" s="154"/>
      <c r="X181" s="154"/>
      <c r="Y181" s="154"/>
      <c r="Z181" s="154"/>
      <c r="AA181" s="154"/>
      <c r="AB181" s="154"/>
      <c r="AC181" s="154"/>
      <c r="AD181" s="154"/>
      <c r="AE181" s="154"/>
      <c r="AF181" s="154"/>
      <c r="AG181" s="154"/>
      <c r="AH181" s="154"/>
      <c r="AI181" s="154"/>
      <c r="AJ181" s="154"/>
      <c r="AK181" s="154"/>
      <c r="AL181" s="154"/>
      <c r="AM181" s="154"/>
      <c r="AN181" s="154"/>
      <c r="AO181" s="154"/>
      <c r="AP181" s="154"/>
      <c r="AQ181" s="154"/>
      <c r="AR181" s="154"/>
      <c r="AS181" s="154"/>
      <c r="AT181" s="154"/>
      <c r="AU181" s="154"/>
      <c r="AV181" s="154"/>
      <c r="AW181" s="154"/>
      <c r="AX181" s="154"/>
      <c r="AY181" s="154"/>
      <c r="AZ181" s="154"/>
      <c r="BA181" s="154"/>
      <c r="BB181" s="154"/>
      <c r="BC181" s="154"/>
      <c r="BD181" s="154"/>
      <c r="BE181" s="154"/>
      <c r="BF181" s="154"/>
      <c r="BG181" s="154"/>
      <c r="BH181" s="154"/>
      <c r="BI181" s="154"/>
      <c r="BJ181" s="154"/>
      <c r="BK181" s="154"/>
      <c r="BL181" s="154"/>
      <c r="BM181" s="154"/>
      <c r="BN181" s="154"/>
      <c r="BO181" s="154"/>
      <c r="BP181" s="154"/>
      <c r="BQ181" s="154"/>
      <c r="BR181" s="154"/>
      <c r="BS181" s="154"/>
      <c r="BT181" s="154"/>
      <c r="BU181" s="154"/>
      <c r="BV181" s="154"/>
      <c r="BW181" s="154"/>
      <c r="BX181" s="154"/>
      <c r="BY181" s="154"/>
      <c r="BZ181" s="154"/>
      <c r="CA181" s="154"/>
      <c r="CB181" s="154"/>
      <c r="CC181" s="154"/>
      <c r="CD181" s="154"/>
      <c r="CE181" s="154"/>
      <c r="CF181" s="154"/>
      <c r="CG181" s="154"/>
      <c r="CH181" s="154"/>
      <c r="CI181" s="154"/>
      <c r="CJ181" s="154"/>
      <c r="CK181" s="154"/>
      <c r="CL181" s="154"/>
      <c r="CM181" s="154"/>
      <c r="CN181" s="154"/>
      <c r="CO181" s="154"/>
      <c r="CP181" s="154"/>
      <c r="CQ181" s="154"/>
      <c r="CR181" s="154"/>
      <c r="CS181" s="154"/>
      <c r="CT181" s="154"/>
      <c r="CU181" s="154"/>
      <c r="CV181" s="154"/>
      <c r="CW181" s="154"/>
      <c r="CX181" s="154"/>
      <c r="CY181" s="154"/>
      <c r="CZ181" s="154"/>
      <c r="DA181" s="154"/>
      <c r="DB181" s="154"/>
      <c r="DC181" s="154"/>
      <c r="DD181" s="154"/>
      <c r="DE181" s="154"/>
      <c r="DF181" s="154"/>
      <c r="DG181" s="154"/>
      <c r="DH181" s="154"/>
      <c r="DI181" s="154"/>
      <c r="DJ181" s="154"/>
      <c r="DK181" s="154"/>
      <c r="DL181" s="154"/>
      <c r="DM181" s="154"/>
      <c r="DN181" s="154"/>
      <c r="DO181" s="154"/>
      <c r="DP181" s="154"/>
      <c r="DQ181" s="154"/>
      <c r="DR181" s="154"/>
      <c r="DS181" s="154"/>
      <c r="DT181" s="154"/>
      <c r="DU181" s="154"/>
      <c r="DV181" s="154"/>
      <c r="DW181" s="154"/>
      <c r="DX181" s="154"/>
      <c r="DY181" s="154"/>
      <c r="DZ181" s="154"/>
      <c r="EA181" s="154"/>
      <c r="EB181" s="154"/>
      <c r="EC181" s="154"/>
      <c r="ED181" s="154"/>
      <c r="EE181" s="154"/>
    </row>
    <row r="182" spans="2:135" x14ac:dyDescent="0.25">
      <c r="B182" s="153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154"/>
      <c r="N182" s="154"/>
      <c r="O182" s="154"/>
      <c r="P182" s="154"/>
      <c r="Q182" s="154"/>
      <c r="R182" s="154"/>
      <c r="S182" s="154"/>
      <c r="T182" s="154"/>
      <c r="U182" s="154"/>
      <c r="V182" s="154"/>
      <c r="W182" s="154"/>
      <c r="X182" s="154"/>
      <c r="Y182" s="154"/>
      <c r="Z182" s="154"/>
      <c r="AA182" s="154"/>
      <c r="AB182" s="154"/>
      <c r="AC182" s="154"/>
      <c r="AD182" s="154"/>
      <c r="AE182" s="154"/>
      <c r="AF182" s="154"/>
      <c r="AG182" s="154"/>
      <c r="AH182" s="154"/>
      <c r="AI182" s="154"/>
      <c r="AJ182" s="154"/>
      <c r="AK182" s="154"/>
      <c r="AL182" s="154"/>
      <c r="AM182" s="154"/>
      <c r="AN182" s="154"/>
      <c r="AO182" s="154"/>
      <c r="AP182" s="154"/>
      <c r="AQ182" s="154"/>
      <c r="AR182" s="154"/>
      <c r="AS182" s="154"/>
      <c r="AT182" s="154"/>
      <c r="AU182" s="154"/>
      <c r="AV182" s="154"/>
      <c r="AW182" s="154"/>
      <c r="AX182" s="154"/>
      <c r="AY182" s="154"/>
      <c r="AZ182" s="154"/>
      <c r="BA182" s="154"/>
      <c r="BB182" s="154"/>
      <c r="BC182" s="154"/>
      <c r="BD182" s="154"/>
      <c r="BE182" s="154"/>
      <c r="BF182" s="154"/>
      <c r="BG182" s="154"/>
      <c r="BH182" s="154"/>
      <c r="BI182" s="154"/>
      <c r="BJ182" s="154"/>
      <c r="BK182" s="154"/>
      <c r="BL182" s="154"/>
      <c r="BM182" s="154"/>
      <c r="BN182" s="154"/>
      <c r="BO182" s="154"/>
      <c r="BP182" s="154"/>
      <c r="BQ182" s="154"/>
      <c r="BR182" s="154"/>
      <c r="BS182" s="154"/>
      <c r="BT182" s="154"/>
      <c r="BU182" s="154"/>
      <c r="BV182" s="154"/>
      <c r="BW182" s="154"/>
      <c r="BX182" s="154"/>
      <c r="BY182" s="154"/>
      <c r="BZ182" s="154"/>
      <c r="CA182" s="154"/>
      <c r="CB182" s="154"/>
      <c r="CC182" s="154"/>
      <c r="CD182" s="154"/>
      <c r="CE182" s="154"/>
      <c r="CF182" s="154"/>
      <c r="CG182" s="154"/>
      <c r="CH182" s="154"/>
      <c r="CI182" s="154"/>
      <c r="CJ182" s="154"/>
      <c r="CK182" s="154"/>
      <c r="CL182" s="154"/>
      <c r="CM182" s="154"/>
      <c r="CN182" s="154"/>
      <c r="CO182" s="154"/>
      <c r="CP182" s="154"/>
      <c r="CQ182" s="154"/>
      <c r="CR182" s="154"/>
      <c r="CS182" s="154"/>
      <c r="CT182" s="154"/>
      <c r="CU182" s="154"/>
      <c r="CV182" s="154"/>
      <c r="CW182" s="154"/>
      <c r="CX182" s="154"/>
      <c r="CY182" s="154"/>
      <c r="CZ182" s="154"/>
      <c r="DA182" s="154"/>
      <c r="DB182" s="154"/>
      <c r="DC182" s="154"/>
      <c r="DD182" s="154"/>
      <c r="DE182" s="154"/>
      <c r="DF182" s="154"/>
      <c r="DG182" s="154"/>
      <c r="DH182" s="154"/>
      <c r="DI182" s="154"/>
      <c r="DJ182" s="154"/>
      <c r="DK182" s="154"/>
      <c r="DL182" s="154"/>
      <c r="DM182" s="154"/>
      <c r="DN182" s="154"/>
      <c r="DO182" s="154"/>
      <c r="DP182" s="154"/>
      <c r="DQ182" s="154"/>
      <c r="DR182" s="154"/>
      <c r="DS182" s="154"/>
      <c r="DT182" s="154"/>
      <c r="DU182" s="154"/>
      <c r="DV182" s="154"/>
      <c r="DW182" s="154"/>
      <c r="DX182" s="154"/>
      <c r="DY182" s="154"/>
      <c r="DZ182" s="154"/>
      <c r="EA182" s="154"/>
      <c r="EB182" s="154"/>
      <c r="EC182" s="154"/>
      <c r="ED182" s="154"/>
      <c r="EE182" s="154"/>
    </row>
    <row r="183" spans="2:135" x14ac:dyDescent="0.25">
      <c r="B183" s="153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154"/>
      <c r="N183" s="154"/>
      <c r="O183" s="154"/>
      <c r="P183" s="154"/>
      <c r="Q183" s="154"/>
      <c r="R183" s="154"/>
      <c r="S183" s="154"/>
      <c r="T183" s="154"/>
      <c r="U183" s="154"/>
      <c r="V183" s="154"/>
      <c r="W183" s="154"/>
      <c r="X183" s="154"/>
      <c r="Y183" s="154"/>
      <c r="Z183" s="154"/>
      <c r="AA183" s="154"/>
      <c r="AB183" s="154"/>
      <c r="AC183" s="154"/>
      <c r="AD183" s="154"/>
      <c r="AE183" s="154"/>
      <c r="AF183" s="154"/>
      <c r="AG183" s="154"/>
      <c r="AH183" s="154"/>
      <c r="AI183" s="154"/>
      <c r="AJ183" s="154"/>
      <c r="AK183" s="154"/>
      <c r="AL183" s="154"/>
      <c r="AM183" s="154"/>
      <c r="AN183" s="154"/>
      <c r="AO183" s="154"/>
      <c r="AP183" s="154"/>
      <c r="AQ183" s="154"/>
      <c r="AR183" s="154"/>
      <c r="AS183" s="154"/>
      <c r="AT183" s="154"/>
      <c r="AU183" s="154"/>
      <c r="AV183" s="154"/>
      <c r="AW183" s="154"/>
      <c r="AX183" s="154"/>
      <c r="AY183" s="154"/>
      <c r="AZ183" s="154"/>
      <c r="BA183" s="154"/>
      <c r="BB183" s="154"/>
      <c r="BC183" s="154"/>
      <c r="BD183" s="154"/>
      <c r="BE183" s="154"/>
      <c r="BF183" s="154"/>
      <c r="BG183" s="154"/>
      <c r="BH183" s="154"/>
      <c r="BI183" s="154"/>
      <c r="BJ183" s="154"/>
      <c r="BK183" s="154"/>
      <c r="BL183" s="154"/>
      <c r="BM183" s="154"/>
      <c r="BN183" s="154"/>
      <c r="BO183" s="154"/>
      <c r="BP183" s="154"/>
      <c r="BQ183" s="154"/>
      <c r="BR183" s="154"/>
      <c r="BS183" s="154"/>
      <c r="BT183" s="154"/>
      <c r="BU183" s="154"/>
      <c r="BV183" s="154"/>
      <c r="BW183" s="154"/>
      <c r="BX183" s="154"/>
      <c r="BY183" s="154"/>
      <c r="BZ183" s="154"/>
      <c r="CA183" s="154"/>
      <c r="CB183" s="154"/>
      <c r="CC183" s="154"/>
      <c r="CD183" s="154"/>
      <c r="CE183" s="154"/>
      <c r="CF183" s="154"/>
      <c r="CG183" s="154"/>
      <c r="CH183" s="154"/>
      <c r="CI183" s="154"/>
      <c r="CJ183" s="154"/>
      <c r="CK183" s="154"/>
      <c r="CL183" s="154"/>
      <c r="CM183" s="154"/>
      <c r="CN183" s="154"/>
      <c r="CO183" s="154"/>
      <c r="CP183" s="154"/>
      <c r="CQ183" s="154"/>
      <c r="CR183" s="154"/>
      <c r="CS183" s="154"/>
      <c r="CT183" s="154"/>
      <c r="CU183" s="154"/>
      <c r="CV183" s="154"/>
      <c r="CW183" s="154"/>
      <c r="CX183" s="154"/>
      <c r="CY183" s="154"/>
      <c r="CZ183" s="154"/>
      <c r="DA183" s="154"/>
      <c r="DB183" s="154"/>
      <c r="DC183" s="154"/>
      <c r="DD183" s="154"/>
      <c r="DE183" s="154"/>
      <c r="DF183" s="154"/>
      <c r="DG183" s="154"/>
      <c r="DH183" s="154"/>
      <c r="DI183" s="154"/>
      <c r="DJ183" s="154"/>
      <c r="DK183" s="154"/>
      <c r="DL183" s="154"/>
      <c r="DM183" s="154"/>
      <c r="DN183" s="154"/>
      <c r="DO183" s="154"/>
      <c r="DP183" s="154"/>
      <c r="DQ183" s="154"/>
      <c r="DR183" s="154"/>
      <c r="DS183" s="154"/>
      <c r="DT183" s="154"/>
      <c r="DU183" s="154"/>
      <c r="DV183" s="154"/>
      <c r="DW183" s="154"/>
      <c r="DX183" s="154"/>
      <c r="DY183" s="154"/>
      <c r="DZ183" s="154"/>
      <c r="EA183" s="154"/>
      <c r="EB183" s="154"/>
      <c r="EC183" s="154"/>
      <c r="ED183" s="154"/>
      <c r="EE183" s="154"/>
    </row>
    <row r="184" spans="2:135" x14ac:dyDescent="0.25">
      <c r="B184" s="153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154"/>
      <c r="N184" s="154"/>
      <c r="O184" s="154"/>
      <c r="P184" s="154"/>
      <c r="Q184" s="154"/>
      <c r="R184" s="154"/>
      <c r="S184" s="154"/>
      <c r="T184" s="154"/>
      <c r="U184" s="154"/>
      <c r="V184" s="154"/>
      <c r="W184" s="154"/>
      <c r="X184" s="154"/>
      <c r="Y184" s="154"/>
      <c r="Z184" s="154"/>
      <c r="AA184" s="154"/>
      <c r="AB184" s="154"/>
      <c r="AC184" s="154"/>
      <c r="AD184" s="154"/>
      <c r="AE184" s="154"/>
      <c r="AF184" s="154"/>
      <c r="AG184" s="154"/>
      <c r="AH184" s="154"/>
      <c r="AI184" s="154"/>
      <c r="AJ184" s="154"/>
      <c r="AK184" s="154"/>
      <c r="AL184" s="154"/>
      <c r="AM184" s="154"/>
      <c r="AN184" s="154"/>
      <c r="AO184" s="154"/>
      <c r="AP184" s="154"/>
      <c r="AQ184" s="154"/>
      <c r="AR184" s="154"/>
      <c r="AS184" s="154"/>
      <c r="AT184" s="154"/>
      <c r="AU184" s="154"/>
      <c r="AV184" s="154"/>
      <c r="AW184" s="154"/>
      <c r="AX184" s="154"/>
      <c r="AY184" s="154"/>
      <c r="AZ184" s="154"/>
      <c r="BA184" s="154"/>
      <c r="BB184" s="154"/>
      <c r="BC184" s="154"/>
      <c r="BD184" s="154"/>
      <c r="BE184" s="154"/>
      <c r="BF184" s="154"/>
      <c r="BG184" s="154"/>
      <c r="BH184" s="154"/>
      <c r="BI184" s="154"/>
      <c r="BJ184" s="154"/>
      <c r="BK184" s="154"/>
      <c r="BL184" s="154"/>
      <c r="BM184" s="154"/>
      <c r="BN184" s="154"/>
      <c r="BO184" s="154"/>
      <c r="BP184" s="154"/>
      <c r="BQ184" s="154"/>
      <c r="BR184" s="154"/>
      <c r="BS184" s="154"/>
      <c r="BT184" s="154"/>
      <c r="BU184" s="154"/>
      <c r="BV184" s="154"/>
      <c r="BW184" s="154"/>
      <c r="BX184" s="154"/>
      <c r="BY184" s="154"/>
      <c r="BZ184" s="154"/>
      <c r="CA184" s="154"/>
      <c r="CB184" s="154"/>
      <c r="CC184" s="154"/>
      <c r="CD184" s="154"/>
      <c r="CE184" s="154"/>
      <c r="CF184" s="154"/>
      <c r="CG184" s="154"/>
      <c r="CH184" s="154"/>
      <c r="CI184" s="154"/>
      <c r="CJ184" s="154"/>
      <c r="CK184" s="154"/>
      <c r="CL184" s="154"/>
      <c r="CM184" s="154"/>
      <c r="CN184" s="154"/>
      <c r="CO184" s="154"/>
      <c r="CP184" s="154"/>
      <c r="CQ184" s="154"/>
      <c r="CR184" s="154"/>
      <c r="CS184" s="154"/>
      <c r="CT184" s="154"/>
      <c r="CU184" s="154"/>
      <c r="CV184" s="154"/>
      <c r="CW184" s="154"/>
      <c r="CX184" s="154"/>
      <c r="CY184" s="154"/>
      <c r="CZ184" s="154"/>
      <c r="DA184" s="154"/>
      <c r="DB184" s="154"/>
      <c r="DC184" s="154"/>
      <c r="DD184" s="154"/>
      <c r="DE184" s="154"/>
      <c r="DF184" s="154"/>
      <c r="DG184" s="154"/>
      <c r="DH184" s="154"/>
      <c r="DI184" s="154"/>
      <c r="DJ184" s="154"/>
      <c r="DK184" s="154"/>
      <c r="DL184" s="154"/>
      <c r="DM184" s="154"/>
      <c r="DN184" s="154"/>
      <c r="DO184" s="154"/>
      <c r="DP184" s="154"/>
      <c r="DQ184" s="154"/>
      <c r="DR184" s="154"/>
      <c r="DS184" s="154"/>
      <c r="DT184" s="154"/>
      <c r="DU184" s="154"/>
      <c r="DV184" s="154"/>
      <c r="DW184" s="154"/>
      <c r="DX184" s="154"/>
      <c r="DY184" s="154"/>
      <c r="DZ184" s="154"/>
      <c r="EA184" s="154"/>
      <c r="EB184" s="154"/>
      <c r="EC184" s="154"/>
      <c r="ED184" s="154"/>
      <c r="EE184" s="154"/>
    </row>
    <row r="185" spans="2:135" x14ac:dyDescent="0.25">
      <c r="B185" s="153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154"/>
      <c r="N185" s="154"/>
      <c r="O185" s="154"/>
      <c r="P185" s="154"/>
      <c r="Q185" s="154"/>
      <c r="R185" s="154"/>
      <c r="S185" s="154"/>
      <c r="T185" s="154"/>
      <c r="U185" s="154"/>
      <c r="V185" s="154"/>
      <c r="W185" s="154"/>
      <c r="X185" s="154"/>
      <c r="Y185" s="154"/>
      <c r="Z185" s="154"/>
      <c r="AA185" s="154"/>
      <c r="AB185" s="154"/>
      <c r="AC185" s="154"/>
      <c r="AD185" s="154"/>
      <c r="AE185" s="154"/>
      <c r="AF185" s="154"/>
      <c r="AG185" s="154"/>
      <c r="AH185" s="154"/>
      <c r="AI185" s="154"/>
      <c r="AJ185" s="154"/>
      <c r="AK185" s="154"/>
      <c r="AL185" s="154"/>
      <c r="AM185" s="154"/>
      <c r="AN185" s="154"/>
      <c r="AO185" s="154"/>
      <c r="AP185" s="154"/>
      <c r="AQ185" s="154"/>
      <c r="AR185" s="154"/>
      <c r="AS185" s="154"/>
      <c r="AT185" s="154"/>
      <c r="AU185" s="154"/>
      <c r="AV185" s="154"/>
      <c r="AW185" s="154"/>
      <c r="AX185" s="154"/>
      <c r="AY185" s="154"/>
      <c r="AZ185" s="154"/>
      <c r="BA185" s="154"/>
      <c r="BB185" s="154"/>
      <c r="BC185" s="154"/>
      <c r="BD185" s="154"/>
      <c r="BE185" s="154"/>
      <c r="BF185" s="154"/>
      <c r="BG185" s="154"/>
      <c r="BH185" s="154"/>
      <c r="BI185" s="154"/>
      <c r="BJ185" s="154"/>
      <c r="BK185" s="154"/>
      <c r="BL185" s="154"/>
      <c r="BM185" s="154"/>
      <c r="BN185" s="154"/>
      <c r="BO185" s="154"/>
      <c r="BP185" s="154"/>
      <c r="BQ185" s="154"/>
      <c r="BR185" s="154"/>
      <c r="BS185" s="154"/>
      <c r="BT185" s="154"/>
      <c r="BU185" s="154"/>
      <c r="BV185" s="154"/>
      <c r="BW185" s="154"/>
      <c r="BX185" s="154"/>
      <c r="BY185" s="154"/>
      <c r="BZ185" s="154"/>
      <c r="CA185" s="154"/>
      <c r="CB185" s="154"/>
      <c r="CC185" s="154"/>
      <c r="CD185" s="154"/>
      <c r="CE185" s="154"/>
      <c r="CF185" s="154"/>
      <c r="CG185" s="154"/>
      <c r="CH185" s="154"/>
      <c r="CI185" s="154"/>
      <c r="CJ185" s="154"/>
      <c r="CK185" s="154"/>
      <c r="CL185" s="154"/>
      <c r="CM185" s="154"/>
      <c r="CN185" s="154"/>
      <c r="CO185" s="154"/>
      <c r="CP185" s="154"/>
      <c r="CQ185" s="154"/>
      <c r="CR185" s="154"/>
      <c r="CS185" s="154"/>
      <c r="CT185" s="154"/>
      <c r="CU185" s="154"/>
      <c r="CV185" s="154"/>
      <c r="CW185" s="154"/>
      <c r="CX185" s="154"/>
      <c r="CY185" s="154"/>
      <c r="CZ185" s="154"/>
      <c r="DA185" s="154"/>
      <c r="DB185" s="154"/>
      <c r="DC185" s="154"/>
      <c r="DD185" s="154"/>
      <c r="DE185" s="154"/>
      <c r="DF185" s="154"/>
      <c r="DG185" s="154"/>
      <c r="DH185" s="154"/>
      <c r="DI185" s="154"/>
      <c r="DJ185" s="154"/>
      <c r="DK185" s="154"/>
      <c r="DL185" s="154"/>
      <c r="DM185" s="154"/>
      <c r="DN185" s="154"/>
      <c r="DO185" s="154"/>
      <c r="DP185" s="154"/>
      <c r="DQ185" s="154"/>
      <c r="DR185" s="154"/>
      <c r="DS185" s="154"/>
      <c r="DT185" s="154"/>
      <c r="DU185" s="154"/>
      <c r="DV185" s="154"/>
      <c r="DW185" s="154"/>
      <c r="DX185" s="154"/>
      <c r="DY185" s="154"/>
      <c r="DZ185" s="154"/>
      <c r="EA185" s="154"/>
      <c r="EB185" s="154"/>
      <c r="EC185" s="154"/>
      <c r="ED185" s="154"/>
      <c r="EE185" s="154"/>
    </row>
    <row r="186" spans="2:135" x14ac:dyDescent="0.25">
      <c r="B186" s="153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154"/>
      <c r="N186" s="154"/>
      <c r="O186" s="154"/>
      <c r="P186" s="154"/>
      <c r="Q186" s="154"/>
      <c r="R186" s="154"/>
      <c r="S186" s="154"/>
      <c r="T186" s="154"/>
      <c r="U186" s="154"/>
      <c r="V186" s="154"/>
      <c r="W186" s="154"/>
      <c r="X186" s="154"/>
      <c r="Y186" s="154"/>
      <c r="Z186" s="154"/>
      <c r="AA186" s="154"/>
      <c r="AB186" s="154"/>
      <c r="AC186" s="154"/>
      <c r="AD186" s="154"/>
      <c r="AE186" s="154"/>
      <c r="AF186" s="154"/>
      <c r="AG186" s="154"/>
      <c r="AH186" s="154"/>
      <c r="AI186" s="154"/>
      <c r="AJ186" s="154"/>
      <c r="AK186" s="154"/>
      <c r="AL186" s="154"/>
      <c r="AM186" s="154"/>
      <c r="AN186" s="154"/>
      <c r="AO186" s="154"/>
      <c r="AP186" s="154"/>
      <c r="AQ186" s="154"/>
      <c r="AR186" s="154"/>
      <c r="AS186" s="154"/>
      <c r="AT186" s="154"/>
      <c r="AU186" s="154"/>
      <c r="AV186" s="154"/>
      <c r="AW186" s="154"/>
      <c r="AX186" s="154"/>
      <c r="AY186" s="154"/>
      <c r="AZ186" s="154"/>
      <c r="BA186" s="154"/>
      <c r="BB186" s="154"/>
      <c r="BC186" s="154"/>
      <c r="BD186" s="154"/>
      <c r="BE186" s="154"/>
      <c r="BF186" s="154"/>
      <c r="BG186" s="154"/>
      <c r="BH186" s="154"/>
      <c r="BI186" s="154"/>
      <c r="BJ186" s="154"/>
      <c r="BK186" s="154"/>
      <c r="BL186" s="154"/>
      <c r="BM186" s="154"/>
      <c r="BN186" s="154"/>
      <c r="BO186" s="154"/>
      <c r="BP186" s="154"/>
      <c r="BQ186" s="154"/>
      <c r="BR186" s="154"/>
      <c r="BS186" s="154"/>
      <c r="BT186" s="154"/>
      <c r="BU186" s="154"/>
      <c r="BV186" s="154"/>
      <c r="BW186" s="154"/>
      <c r="BX186" s="154"/>
      <c r="BY186" s="154"/>
      <c r="BZ186" s="154"/>
      <c r="CA186" s="154"/>
      <c r="CB186" s="154"/>
      <c r="CC186" s="154"/>
      <c r="CD186" s="154"/>
      <c r="CE186" s="154"/>
      <c r="CF186" s="154"/>
      <c r="CG186" s="154"/>
      <c r="CH186" s="154"/>
      <c r="CI186" s="154"/>
      <c r="CJ186" s="154"/>
      <c r="CK186" s="154"/>
      <c r="CL186" s="154"/>
      <c r="CM186" s="154"/>
      <c r="CN186" s="154"/>
      <c r="CO186" s="154"/>
      <c r="CP186" s="154"/>
      <c r="CQ186" s="154"/>
      <c r="CR186" s="154"/>
      <c r="CS186" s="154"/>
      <c r="CT186" s="154"/>
      <c r="CU186" s="154"/>
      <c r="CV186" s="154"/>
      <c r="CW186" s="154"/>
      <c r="CX186" s="154"/>
      <c r="CY186" s="154"/>
      <c r="CZ186" s="154"/>
      <c r="DA186" s="154"/>
      <c r="DB186" s="154"/>
      <c r="DC186" s="154"/>
      <c r="DD186" s="154"/>
      <c r="DE186" s="154"/>
      <c r="DF186" s="154"/>
      <c r="DG186" s="154"/>
      <c r="DH186" s="154"/>
      <c r="DI186" s="154"/>
      <c r="DJ186" s="154"/>
      <c r="DK186" s="154"/>
      <c r="DL186" s="154"/>
      <c r="DM186" s="154"/>
      <c r="DN186" s="154"/>
      <c r="DO186" s="154"/>
      <c r="DP186" s="154"/>
      <c r="DQ186" s="154"/>
      <c r="DR186" s="154"/>
      <c r="DS186" s="154"/>
      <c r="DT186" s="154"/>
      <c r="DU186" s="154"/>
      <c r="DV186" s="154"/>
      <c r="DW186" s="154"/>
      <c r="DX186" s="154"/>
      <c r="DY186" s="154"/>
      <c r="DZ186" s="154"/>
      <c r="EA186" s="154"/>
      <c r="EB186" s="154"/>
      <c r="EC186" s="154"/>
      <c r="ED186" s="154"/>
      <c r="EE186" s="154"/>
    </row>
    <row r="187" spans="2:135" x14ac:dyDescent="0.25">
      <c r="B187" s="153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4"/>
      <c r="T187" s="154"/>
      <c r="U187" s="154"/>
      <c r="V187" s="154"/>
      <c r="W187" s="154"/>
      <c r="X187" s="154"/>
      <c r="Y187" s="154"/>
      <c r="Z187" s="154"/>
      <c r="AA187" s="154"/>
      <c r="AB187" s="154"/>
      <c r="AC187" s="154"/>
      <c r="AD187" s="154"/>
      <c r="AE187" s="154"/>
      <c r="AF187" s="154"/>
      <c r="AG187" s="154"/>
      <c r="AH187" s="154"/>
      <c r="AI187" s="154"/>
      <c r="AJ187" s="154"/>
      <c r="AK187" s="154"/>
      <c r="AL187" s="154"/>
      <c r="AM187" s="154"/>
      <c r="AN187" s="154"/>
      <c r="AO187" s="154"/>
      <c r="AP187" s="154"/>
      <c r="AQ187" s="154"/>
      <c r="AR187" s="154"/>
      <c r="AS187" s="154"/>
      <c r="AT187" s="154"/>
      <c r="AU187" s="154"/>
      <c r="AV187" s="154"/>
      <c r="AW187" s="154"/>
      <c r="AX187" s="154"/>
      <c r="AY187" s="154"/>
      <c r="AZ187" s="154"/>
      <c r="BA187" s="154"/>
      <c r="BB187" s="154"/>
      <c r="BC187" s="154"/>
      <c r="BD187" s="154"/>
      <c r="BE187" s="154"/>
      <c r="BF187" s="154"/>
      <c r="BG187" s="154"/>
      <c r="BH187" s="154"/>
      <c r="BI187" s="154"/>
      <c r="BJ187" s="154"/>
      <c r="BK187" s="154"/>
      <c r="BL187" s="154"/>
      <c r="BM187" s="154"/>
      <c r="BN187" s="154"/>
      <c r="BO187" s="154"/>
      <c r="BP187" s="154"/>
      <c r="BQ187" s="154"/>
      <c r="BR187" s="154"/>
      <c r="BS187" s="154"/>
      <c r="BT187" s="154"/>
      <c r="BU187" s="154"/>
      <c r="BV187" s="154"/>
      <c r="BW187" s="154"/>
      <c r="BX187" s="154"/>
      <c r="BY187" s="154"/>
      <c r="BZ187" s="154"/>
      <c r="CA187" s="154"/>
      <c r="CB187" s="154"/>
      <c r="CC187" s="154"/>
      <c r="CD187" s="154"/>
      <c r="CE187" s="154"/>
      <c r="CF187" s="154"/>
      <c r="CG187" s="154"/>
      <c r="CH187" s="154"/>
      <c r="CI187" s="154"/>
      <c r="CJ187" s="154"/>
      <c r="CK187" s="154"/>
      <c r="CL187" s="154"/>
      <c r="CM187" s="154"/>
      <c r="CN187" s="154"/>
      <c r="CO187" s="154"/>
      <c r="CP187" s="154"/>
      <c r="CQ187" s="154"/>
      <c r="CR187" s="154"/>
      <c r="CS187" s="154"/>
      <c r="CT187" s="154"/>
      <c r="CU187" s="154"/>
      <c r="CV187" s="154"/>
      <c r="CW187" s="154"/>
      <c r="CX187" s="154"/>
      <c r="CY187" s="154"/>
      <c r="CZ187" s="154"/>
      <c r="DA187" s="154"/>
      <c r="DB187" s="154"/>
      <c r="DC187" s="154"/>
      <c r="DD187" s="154"/>
      <c r="DE187" s="154"/>
      <c r="DF187" s="154"/>
      <c r="DG187" s="154"/>
      <c r="DH187" s="154"/>
      <c r="DI187" s="154"/>
      <c r="DJ187" s="154"/>
      <c r="DK187" s="154"/>
      <c r="DL187" s="154"/>
      <c r="DM187" s="154"/>
      <c r="DN187" s="154"/>
      <c r="DO187" s="154"/>
      <c r="DP187" s="154"/>
      <c r="DQ187" s="154"/>
      <c r="DR187" s="154"/>
      <c r="DS187" s="154"/>
      <c r="DT187" s="154"/>
      <c r="DU187" s="154"/>
      <c r="DV187" s="154"/>
      <c r="DW187" s="154"/>
      <c r="DX187" s="154"/>
      <c r="DY187" s="154"/>
      <c r="DZ187" s="154"/>
      <c r="EA187" s="154"/>
      <c r="EB187" s="154"/>
      <c r="EC187" s="154"/>
      <c r="ED187" s="154"/>
      <c r="EE187" s="154"/>
    </row>
    <row r="188" spans="2:135" x14ac:dyDescent="0.25">
      <c r="B188" s="153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154"/>
      <c r="N188" s="154"/>
      <c r="O188" s="154"/>
      <c r="P188" s="154"/>
      <c r="Q188" s="154"/>
      <c r="R188" s="154"/>
      <c r="S188" s="154"/>
      <c r="T188" s="154"/>
      <c r="U188" s="154"/>
      <c r="V188" s="154"/>
      <c r="W188" s="154"/>
      <c r="X188" s="154"/>
      <c r="Y188" s="154"/>
      <c r="Z188" s="154"/>
      <c r="AA188" s="154"/>
      <c r="AB188" s="154"/>
      <c r="AC188" s="154"/>
      <c r="AD188" s="154"/>
      <c r="AE188" s="154"/>
      <c r="AF188" s="154"/>
      <c r="AG188" s="154"/>
      <c r="AH188" s="154"/>
      <c r="AI188" s="154"/>
      <c r="AJ188" s="154"/>
      <c r="AK188" s="154"/>
      <c r="AL188" s="154"/>
      <c r="AM188" s="154"/>
      <c r="AN188" s="154"/>
      <c r="AO188" s="154"/>
      <c r="AP188" s="154"/>
      <c r="AQ188" s="154"/>
      <c r="AR188" s="154"/>
      <c r="AS188" s="154"/>
      <c r="AT188" s="154"/>
      <c r="AU188" s="154"/>
      <c r="AV188" s="154"/>
      <c r="AW188" s="154"/>
      <c r="AX188" s="154"/>
      <c r="AY188" s="154"/>
      <c r="AZ188" s="154"/>
      <c r="BA188" s="154"/>
      <c r="BB188" s="154"/>
      <c r="BC188" s="154"/>
      <c r="BD188" s="154"/>
      <c r="BE188" s="154"/>
      <c r="BF188" s="154"/>
      <c r="BG188" s="154"/>
      <c r="BH188" s="154"/>
      <c r="BI188" s="154"/>
      <c r="BJ188" s="154"/>
      <c r="BK188" s="154"/>
      <c r="BL188" s="154"/>
      <c r="BM188" s="154"/>
      <c r="BN188" s="154"/>
      <c r="BO188" s="154"/>
      <c r="BP188" s="154"/>
      <c r="BQ188" s="154"/>
      <c r="BR188" s="154"/>
      <c r="BS188" s="154"/>
      <c r="BT188" s="154"/>
      <c r="BU188" s="154"/>
      <c r="BV188" s="154"/>
      <c r="BW188" s="154"/>
      <c r="BX188" s="154"/>
      <c r="BY188" s="154"/>
      <c r="BZ188" s="154"/>
      <c r="CA188" s="154"/>
      <c r="CB188" s="154"/>
      <c r="CC188" s="154"/>
      <c r="CD188" s="154"/>
      <c r="CE188" s="154"/>
      <c r="CF188" s="154"/>
      <c r="CG188" s="154"/>
      <c r="CH188" s="154"/>
      <c r="CI188" s="154"/>
      <c r="CJ188" s="154"/>
      <c r="CK188" s="154"/>
      <c r="CL188" s="154"/>
      <c r="CM188" s="154"/>
      <c r="CN188" s="154"/>
      <c r="CO188" s="154"/>
      <c r="CP188" s="154"/>
      <c r="CQ188" s="154"/>
      <c r="CR188" s="154"/>
      <c r="CS188" s="154"/>
      <c r="CT188" s="154"/>
      <c r="CU188" s="154"/>
      <c r="CV188" s="154"/>
      <c r="CW188" s="154"/>
      <c r="CX188" s="154"/>
      <c r="CY188" s="154"/>
      <c r="CZ188" s="154"/>
      <c r="DA188" s="154"/>
      <c r="DB188" s="154"/>
      <c r="DC188" s="154"/>
      <c r="DD188" s="154"/>
      <c r="DE188" s="154"/>
      <c r="DF188" s="154"/>
      <c r="DG188" s="154"/>
      <c r="DH188" s="154"/>
      <c r="DI188" s="154"/>
      <c r="DJ188" s="154"/>
      <c r="DK188" s="154"/>
      <c r="DL188" s="154"/>
      <c r="DM188" s="154"/>
      <c r="DN188" s="154"/>
      <c r="DO188" s="154"/>
      <c r="DP188" s="154"/>
      <c r="DQ188" s="154"/>
      <c r="DR188" s="154"/>
      <c r="DS188" s="154"/>
      <c r="DT188" s="154"/>
      <c r="DU188" s="154"/>
      <c r="DV188" s="154"/>
      <c r="DW188" s="154"/>
      <c r="DX188" s="154"/>
      <c r="DY188" s="154"/>
      <c r="DZ188" s="154"/>
      <c r="EA188" s="154"/>
      <c r="EB188" s="154"/>
      <c r="EC188" s="154"/>
      <c r="ED188" s="154"/>
      <c r="EE188" s="154"/>
    </row>
    <row r="189" spans="2:135" x14ac:dyDescent="0.25">
      <c r="B189" s="153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54"/>
      <c r="AB189" s="154"/>
      <c r="AC189" s="154"/>
      <c r="AD189" s="154"/>
      <c r="AE189" s="154"/>
      <c r="AF189" s="154"/>
      <c r="AG189" s="154"/>
      <c r="AH189" s="154"/>
      <c r="AI189" s="154"/>
      <c r="AJ189" s="154"/>
      <c r="AK189" s="154"/>
      <c r="AL189" s="154"/>
      <c r="AM189" s="154"/>
      <c r="AN189" s="154"/>
      <c r="AO189" s="154"/>
      <c r="AP189" s="154"/>
      <c r="AQ189" s="154"/>
      <c r="AR189" s="154"/>
      <c r="AS189" s="154"/>
      <c r="AT189" s="154"/>
      <c r="AU189" s="154"/>
      <c r="AV189" s="154"/>
      <c r="AW189" s="154"/>
      <c r="AX189" s="154"/>
      <c r="AY189" s="154"/>
      <c r="AZ189" s="154"/>
      <c r="BA189" s="154"/>
      <c r="BB189" s="154"/>
      <c r="BC189" s="154"/>
      <c r="BD189" s="154"/>
      <c r="BE189" s="154"/>
      <c r="BF189" s="154"/>
      <c r="BG189" s="154"/>
      <c r="BH189" s="154"/>
      <c r="BI189" s="154"/>
      <c r="BJ189" s="154"/>
      <c r="BK189" s="154"/>
      <c r="BL189" s="154"/>
      <c r="BM189" s="154"/>
      <c r="BN189" s="154"/>
      <c r="BO189" s="154"/>
      <c r="BP189" s="154"/>
      <c r="BQ189" s="154"/>
      <c r="BR189" s="154"/>
      <c r="BS189" s="154"/>
      <c r="BT189" s="154"/>
      <c r="BU189" s="154"/>
      <c r="BV189" s="154"/>
      <c r="BW189" s="154"/>
      <c r="BX189" s="154"/>
      <c r="BY189" s="154"/>
      <c r="BZ189" s="154"/>
      <c r="CA189" s="154"/>
      <c r="CB189" s="154"/>
      <c r="CC189" s="154"/>
      <c r="CD189" s="154"/>
      <c r="CE189" s="154"/>
      <c r="CF189" s="154"/>
      <c r="CG189" s="154"/>
      <c r="CH189" s="154"/>
      <c r="CI189" s="154"/>
      <c r="CJ189" s="154"/>
      <c r="CK189" s="154"/>
      <c r="CL189" s="154"/>
      <c r="CM189" s="154"/>
      <c r="CN189" s="154"/>
      <c r="CO189" s="154"/>
      <c r="CP189" s="154"/>
      <c r="CQ189" s="154"/>
      <c r="CR189" s="154"/>
      <c r="CS189" s="154"/>
      <c r="CT189" s="154"/>
      <c r="CU189" s="154"/>
      <c r="CV189" s="154"/>
      <c r="CW189" s="154"/>
      <c r="CX189" s="154"/>
      <c r="CY189" s="154"/>
      <c r="CZ189" s="154"/>
      <c r="DA189" s="154"/>
      <c r="DB189" s="154"/>
      <c r="DC189" s="154"/>
      <c r="DD189" s="154"/>
      <c r="DE189" s="154"/>
      <c r="DF189" s="154"/>
      <c r="DG189" s="154"/>
      <c r="DH189" s="154"/>
      <c r="DI189" s="154"/>
      <c r="DJ189" s="154"/>
      <c r="DK189" s="154"/>
      <c r="DL189" s="154"/>
      <c r="DM189" s="154"/>
      <c r="DN189" s="154"/>
      <c r="DO189" s="154"/>
      <c r="DP189" s="154"/>
      <c r="DQ189" s="154"/>
      <c r="DR189" s="154"/>
      <c r="DS189" s="154"/>
      <c r="DT189" s="154"/>
      <c r="DU189" s="154"/>
      <c r="DV189" s="154"/>
      <c r="DW189" s="154"/>
      <c r="DX189" s="154"/>
      <c r="DY189" s="154"/>
      <c r="DZ189" s="154"/>
      <c r="EA189" s="154"/>
      <c r="EB189" s="154"/>
      <c r="EC189" s="154"/>
      <c r="ED189" s="154"/>
      <c r="EE189" s="154"/>
    </row>
    <row r="190" spans="2:135" x14ac:dyDescent="0.25">
      <c r="B190" s="153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54"/>
      <c r="AB190" s="154"/>
      <c r="AC190" s="154"/>
      <c r="AD190" s="154"/>
      <c r="AE190" s="154"/>
      <c r="AF190" s="154"/>
      <c r="AG190" s="154"/>
      <c r="AH190" s="154"/>
      <c r="AI190" s="154"/>
      <c r="AJ190" s="154"/>
      <c r="AK190" s="154"/>
      <c r="AL190" s="154"/>
      <c r="AM190" s="154"/>
      <c r="AN190" s="154"/>
      <c r="AO190" s="154"/>
      <c r="AP190" s="154"/>
      <c r="AQ190" s="154"/>
      <c r="AR190" s="154"/>
      <c r="AS190" s="154"/>
      <c r="AT190" s="154"/>
      <c r="AU190" s="154"/>
      <c r="AV190" s="154"/>
      <c r="AW190" s="154"/>
      <c r="AX190" s="154"/>
      <c r="AY190" s="154"/>
      <c r="AZ190" s="154"/>
      <c r="BA190" s="154"/>
      <c r="BB190" s="154"/>
      <c r="BC190" s="154"/>
      <c r="BD190" s="154"/>
      <c r="BE190" s="154"/>
      <c r="BF190" s="154"/>
      <c r="BG190" s="154"/>
      <c r="BH190" s="154"/>
      <c r="BI190" s="154"/>
      <c r="BJ190" s="154"/>
      <c r="BK190" s="154"/>
      <c r="BL190" s="154"/>
      <c r="BM190" s="154"/>
      <c r="BN190" s="154"/>
      <c r="BO190" s="154"/>
      <c r="BP190" s="154"/>
      <c r="BQ190" s="154"/>
      <c r="BR190" s="154"/>
      <c r="BS190" s="154"/>
      <c r="BT190" s="154"/>
      <c r="BU190" s="154"/>
      <c r="BV190" s="154"/>
      <c r="BW190" s="154"/>
      <c r="BX190" s="154"/>
      <c r="BY190" s="154"/>
      <c r="BZ190" s="154"/>
      <c r="CA190" s="154"/>
      <c r="CB190" s="154"/>
      <c r="CC190" s="154"/>
      <c r="CD190" s="154"/>
      <c r="CE190" s="154"/>
      <c r="CF190" s="154"/>
      <c r="CG190" s="154"/>
      <c r="CH190" s="154"/>
      <c r="CI190" s="154"/>
      <c r="CJ190" s="154"/>
      <c r="CK190" s="154"/>
      <c r="CL190" s="154"/>
      <c r="CM190" s="154"/>
      <c r="CN190" s="154"/>
      <c r="CO190" s="154"/>
      <c r="CP190" s="154"/>
      <c r="CQ190" s="154"/>
      <c r="CR190" s="154"/>
      <c r="CS190" s="154"/>
      <c r="CT190" s="154"/>
      <c r="CU190" s="154"/>
      <c r="CV190" s="154"/>
      <c r="CW190" s="154"/>
      <c r="CX190" s="154"/>
      <c r="CY190" s="154"/>
      <c r="CZ190" s="154"/>
      <c r="DA190" s="154"/>
      <c r="DB190" s="154"/>
      <c r="DC190" s="154"/>
      <c r="DD190" s="154"/>
      <c r="DE190" s="154"/>
      <c r="DF190" s="154"/>
      <c r="DG190" s="154"/>
      <c r="DH190" s="154"/>
      <c r="DI190" s="154"/>
      <c r="DJ190" s="154"/>
      <c r="DK190" s="154"/>
      <c r="DL190" s="154"/>
      <c r="DM190" s="154"/>
      <c r="DN190" s="154"/>
      <c r="DO190" s="154"/>
      <c r="DP190" s="154"/>
      <c r="DQ190" s="154"/>
      <c r="DR190" s="154"/>
      <c r="DS190" s="154"/>
      <c r="DT190" s="154"/>
      <c r="DU190" s="154"/>
      <c r="DV190" s="154"/>
      <c r="DW190" s="154"/>
      <c r="DX190" s="154"/>
      <c r="DY190" s="154"/>
      <c r="DZ190" s="154"/>
      <c r="EA190" s="154"/>
      <c r="EB190" s="154"/>
      <c r="EC190" s="154"/>
      <c r="ED190" s="154"/>
      <c r="EE190" s="154"/>
    </row>
    <row r="191" spans="2:135" x14ac:dyDescent="0.25">
      <c r="B191" s="153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54"/>
      <c r="AB191" s="154"/>
      <c r="AC191" s="154"/>
      <c r="AD191" s="154"/>
      <c r="AE191" s="154"/>
      <c r="AF191" s="154"/>
      <c r="AG191" s="154"/>
      <c r="AH191" s="154"/>
      <c r="AI191" s="154"/>
      <c r="AJ191" s="154"/>
      <c r="AK191" s="154"/>
      <c r="AL191" s="154"/>
      <c r="AM191" s="154"/>
      <c r="AN191" s="154"/>
      <c r="AO191" s="154"/>
      <c r="AP191" s="154"/>
      <c r="AQ191" s="154"/>
      <c r="AR191" s="154"/>
      <c r="AS191" s="154"/>
      <c r="AT191" s="154"/>
      <c r="AU191" s="154"/>
      <c r="AV191" s="154"/>
      <c r="AW191" s="154"/>
      <c r="AX191" s="154"/>
      <c r="AY191" s="154"/>
      <c r="AZ191" s="154"/>
      <c r="BA191" s="154"/>
      <c r="BB191" s="154"/>
      <c r="BC191" s="154"/>
      <c r="BD191" s="154"/>
      <c r="BE191" s="154"/>
      <c r="BF191" s="154"/>
      <c r="BG191" s="154"/>
      <c r="BH191" s="154"/>
      <c r="BI191" s="154"/>
      <c r="BJ191" s="154"/>
      <c r="BK191" s="154"/>
      <c r="BL191" s="154"/>
      <c r="BM191" s="154"/>
      <c r="BN191" s="154"/>
      <c r="BO191" s="154"/>
      <c r="BP191" s="154"/>
      <c r="BQ191" s="154"/>
      <c r="BR191" s="154"/>
      <c r="BS191" s="154"/>
      <c r="BT191" s="154"/>
      <c r="BU191" s="154"/>
      <c r="BV191" s="154"/>
      <c r="BW191" s="154"/>
      <c r="BX191" s="154"/>
      <c r="BY191" s="154"/>
      <c r="BZ191" s="154"/>
      <c r="CA191" s="154"/>
      <c r="CB191" s="154"/>
      <c r="CC191" s="154"/>
      <c r="CD191" s="154"/>
      <c r="CE191" s="154"/>
      <c r="CF191" s="154"/>
      <c r="CG191" s="154"/>
      <c r="CH191" s="154"/>
      <c r="CI191" s="154"/>
      <c r="CJ191" s="154"/>
      <c r="CK191" s="154"/>
      <c r="CL191" s="154"/>
      <c r="CM191" s="154"/>
      <c r="CN191" s="154"/>
      <c r="CO191" s="154"/>
      <c r="CP191" s="154"/>
      <c r="CQ191" s="154"/>
      <c r="CR191" s="154"/>
      <c r="CS191" s="154"/>
      <c r="CT191" s="154"/>
      <c r="CU191" s="154"/>
      <c r="CV191" s="154"/>
      <c r="CW191" s="154"/>
      <c r="CX191" s="154"/>
      <c r="CY191" s="154"/>
      <c r="CZ191" s="154"/>
      <c r="DA191" s="154"/>
      <c r="DB191" s="154"/>
      <c r="DC191" s="154"/>
      <c r="DD191" s="154"/>
      <c r="DE191" s="154"/>
      <c r="DF191" s="154"/>
      <c r="DG191" s="154"/>
      <c r="DH191" s="154"/>
      <c r="DI191" s="154"/>
      <c r="DJ191" s="154"/>
      <c r="DK191" s="154"/>
      <c r="DL191" s="154"/>
      <c r="DM191" s="154"/>
      <c r="DN191" s="154"/>
      <c r="DO191" s="154"/>
      <c r="DP191" s="154"/>
      <c r="DQ191" s="154"/>
      <c r="DR191" s="154"/>
      <c r="DS191" s="154"/>
      <c r="DT191" s="154"/>
      <c r="DU191" s="154"/>
      <c r="DV191" s="154"/>
      <c r="DW191" s="154"/>
      <c r="DX191" s="154"/>
      <c r="DY191" s="154"/>
      <c r="DZ191" s="154"/>
      <c r="EA191" s="154"/>
      <c r="EB191" s="154"/>
      <c r="EC191" s="154"/>
      <c r="ED191" s="154"/>
      <c r="EE191" s="154"/>
    </row>
    <row r="192" spans="2:135" x14ac:dyDescent="0.25">
      <c r="B192" s="153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54"/>
      <c r="AB192" s="154"/>
      <c r="AC192" s="154"/>
      <c r="AD192" s="154"/>
      <c r="AE192" s="154"/>
      <c r="AF192" s="154"/>
      <c r="AG192" s="154"/>
      <c r="AH192" s="154"/>
      <c r="AI192" s="154"/>
      <c r="AJ192" s="154"/>
      <c r="AK192" s="154"/>
      <c r="AL192" s="154"/>
      <c r="AM192" s="154"/>
      <c r="AN192" s="154"/>
      <c r="AO192" s="154"/>
      <c r="AP192" s="154"/>
      <c r="AQ192" s="154"/>
      <c r="AR192" s="154"/>
      <c r="AS192" s="154"/>
      <c r="AT192" s="154"/>
      <c r="AU192" s="154"/>
      <c r="AV192" s="154"/>
      <c r="AW192" s="154"/>
      <c r="AX192" s="154"/>
      <c r="AY192" s="154"/>
      <c r="AZ192" s="154"/>
      <c r="BA192" s="154"/>
      <c r="BB192" s="154"/>
      <c r="BC192" s="154"/>
      <c r="BD192" s="154"/>
      <c r="BE192" s="154"/>
      <c r="BF192" s="154"/>
      <c r="BG192" s="154"/>
      <c r="BH192" s="154"/>
      <c r="BI192" s="154"/>
      <c r="BJ192" s="154"/>
      <c r="BK192" s="154"/>
      <c r="BL192" s="154"/>
      <c r="BM192" s="154"/>
      <c r="BN192" s="154"/>
      <c r="BO192" s="154"/>
      <c r="BP192" s="154"/>
      <c r="BQ192" s="154"/>
      <c r="BR192" s="154"/>
      <c r="BS192" s="154"/>
      <c r="BT192" s="154"/>
      <c r="BU192" s="154"/>
      <c r="BV192" s="154"/>
      <c r="BW192" s="154"/>
      <c r="BX192" s="154"/>
      <c r="BY192" s="154"/>
      <c r="BZ192" s="154"/>
      <c r="CA192" s="154"/>
      <c r="CB192" s="154"/>
      <c r="CC192" s="154"/>
      <c r="CD192" s="154"/>
      <c r="CE192" s="154"/>
      <c r="CF192" s="154"/>
      <c r="CG192" s="154"/>
      <c r="CH192" s="154"/>
      <c r="CI192" s="154"/>
      <c r="CJ192" s="154"/>
      <c r="CK192" s="154"/>
      <c r="CL192" s="154"/>
      <c r="CM192" s="154"/>
      <c r="CN192" s="154"/>
      <c r="CO192" s="154"/>
      <c r="CP192" s="154"/>
      <c r="CQ192" s="154"/>
      <c r="CR192" s="154"/>
      <c r="CS192" s="154"/>
      <c r="CT192" s="154"/>
      <c r="CU192" s="154"/>
      <c r="CV192" s="154"/>
      <c r="CW192" s="154"/>
      <c r="CX192" s="154"/>
      <c r="CY192" s="154"/>
      <c r="CZ192" s="154"/>
      <c r="DA192" s="154"/>
      <c r="DB192" s="154"/>
      <c r="DC192" s="154"/>
      <c r="DD192" s="154"/>
      <c r="DE192" s="154"/>
      <c r="DF192" s="154"/>
      <c r="DG192" s="154"/>
      <c r="DH192" s="154"/>
      <c r="DI192" s="154"/>
      <c r="DJ192" s="154"/>
      <c r="DK192" s="154"/>
      <c r="DL192" s="154"/>
      <c r="DM192" s="154"/>
      <c r="DN192" s="154"/>
      <c r="DO192" s="154"/>
      <c r="DP192" s="154"/>
      <c r="DQ192" s="154"/>
      <c r="DR192" s="154"/>
      <c r="DS192" s="154"/>
      <c r="DT192" s="154"/>
      <c r="DU192" s="154"/>
      <c r="DV192" s="154"/>
      <c r="DW192" s="154"/>
      <c r="DX192" s="154"/>
      <c r="DY192" s="154"/>
      <c r="DZ192" s="154"/>
      <c r="EA192" s="154"/>
      <c r="EB192" s="154"/>
      <c r="EC192" s="154"/>
      <c r="ED192" s="154"/>
      <c r="EE192" s="154"/>
    </row>
    <row r="193" spans="2:135" x14ac:dyDescent="0.25">
      <c r="B193" s="153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154"/>
      <c r="N193" s="154"/>
      <c r="O193" s="154"/>
      <c r="P193" s="154"/>
      <c r="Q193" s="154"/>
      <c r="R193" s="154"/>
      <c r="S193" s="154"/>
      <c r="T193" s="154"/>
      <c r="U193" s="154"/>
      <c r="V193" s="154"/>
      <c r="W193" s="154"/>
      <c r="X193" s="154"/>
      <c r="Y193" s="154"/>
      <c r="Z193" s="154"/>
      <c r="AA193" s="154"/>
      <c r="AB193" s="154"/>
      <c r="AC193" s="154"/>
      <c r="AD193" s="154"/>
      <c r="AE193" s="154"/>
      <c r="AF193" s="154"/>
      <c r="AG193" s="154"/>
      <c r="AH193" s="154"/>
      <c r="AI193" s="154"/>
      <c r="AJ193" s="154"/>
      <c r="AK193" s="154"/>
      <c r="AL193" s="154"/>
      <c r="AM193" s="154"/>
      <c r="AN193" s="154"/>
      <c r="AO193" s="154"/>
      <c r="AP193" s="154"/>
      <c r="AQ193" s="154"/>
      <c r="AR193" s="154"/>
      <c r="AS193" s="154"/>
      <c r="AT193" s="154"/>
      <c r="AU193" s="154"/>
      <c r="AV193" s="154"/>
      <c r="AW193" s="154"/>
      <c r="AX193" s="154"/>
      <c r="AY193" s="154"/>
      <c r="AZ193" s="154"/>
      <c r="BA193" s="154"/>
      <c r="BB193" s="154"/>
      <c r="BC193" s="154"/>
      <c r="BD193" s="154"/>
      <c r="BE193" s="154"/>
      <c r="BF193" s="154"/>
      <c r="BG193" s="154"/>
      <c r="BH193" s="154"/>
      <c r="BI193" s="154"/>
      <c r="BJ193" s="154"/>
      <c r="BK193" s="154"/>
      <c r="BL193" s="154"/>
      <c r="BM193" s="154"/>
      <c r="BN193" s="154"/>
      <c r="BO193" s="154"/>
      <c r="BP193" s="154"/>
      <c r="BQ193" s="154"/>
      <c r="BR193" s="154"/>
      <c r="BS193" s="154"/>
      <c r="BT193" s="154"/>
      <c r="BU193" s="154"/>
      <c r="BV193" s="154"/>
      <c r="BW193" s="154"/>
      <c r="BX193" s="154"/>
      <c r="BY193" s="154"/>
      <c r="BZ193" s="154"/>
      <c r="CA193" s="154"/>
      <c r="CB193" s="154"/>
      <c r="CC193" s="154"/>
      <c r="CD193" s="154"/>
      <c r="CE193" s="154"/>
      <c r="CF193" s="154"/>
      <c r="CG193" s="154"/>
      <c r="CH193" s="154"/>
      <c r="CI193" s="154"/>
      <c r="CJ193" s="154"/>
      <c r="CK193" s="154"/>
      <c r="CL193" s="154"/>
      <c r="CM193" s="154"/>
      <c r="CN193" s="154"/>
      <c r="CO193" s="154"/>
      <c r="CP193" s="154"/>
      <c r="CQ193" s="154"/>
      <c r="CR193" s="154"/>
      <c r="CS193" s="154"/>
      <c r="CT193" s="154"/>
      <c r="CU193" s="154"/>
      <c r="CV193" s="154"/>
      <c r="CW193" s="154"/>
      <c r="CX193" s="154"/>
      <c r="CY193" s="154"/>
      <c r="CZ193" s="154"/>
      <c r="DA193" s="154"/>
      <c r="DB193" s="154"/>
      <c r="DC193" s="154"/>
      <c r="DD193" s="154"/>
      <c r="DE193" s="154"/>
      <c r="DF193" s="154"/>
      <c r="DG193" s="154"/>
      <c r="DH193" s="154"/>
      <c r="DI193" s="154"/>
      <c r="DJ193" s="154"/>
      <c r="DK193" s="154"/>
      <c r="DL193" s="154"/>
      <c r="DM193" s="154"/>
      <c r="DN193" s="154"/>
      <c r="DO193" s="154"/>
      <c r="DP193" s="154"/>
      <c r="DQ193" s="154"/>
      <c r="DR193" s="154"/>
      <c r="DS193" s="154"/>
      <c r="DT193" s="154"/>
      <c r="DU193" s="154"/>
      <c r="DV193" s="154"/>
      <c r="DW193" s="154"/>
      <c r="DX193" s="154"/>
      <c r="DY193" s="154"/>
      <c r="DZ193" s="154"/>
      <c r="EA193" s="154"/>
      <c r="EB193" s="154"/>
      <c r="EC193" s="154"/>
      <c r="ED193" s="154"/>
      <c r="EE193" s="154"/>
    </row>
    <row r="194" spans="2:135" x14ac:dyDescent="0.25">
      <c r="B194" s="153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154"/>
      <c r="N194" s="154"/>
      <c r="O194" s="154"/>
      <c r="P194" s="154"/>
      <c r="Q194" s="154"/>
      <c r="R194" s="154"/>
      <c r="S194" s="154"/>
      <c r="T194" s="154"/>
      <c r="U194" s="154"/>
      <c r="V194" s="154"/>
      <c r="W194" s="154"/>
      <c r="X194" s="154"/>
      <c r="Y194" s="154"/>
      <c r="Z194" s="154"/>
      <c r="AA194" s="154"/>
      <c r="AB194" s="154"/>
      <c r="AC194" s="154"/>
      <c r="AD194" s="154"/>
      <c r="AE194" s="154"/>
      <c r="AF194" s="154"/>
      <c r="AG194" s="154"/>
      <c r="AH194" s="154"/>
      <c r="AI194" s="154"/>
      <c r="AJ194" s="154"/>
      <c r="AK194" s="154"/>
      <c r="AL194" s="154"/>
      <c r="AM194" s="154"/>
      <c r="AN194" s="154"/>
      <c r="AO194" s="154"/>
      <c r="AP194" s="154"/>
      <c r="AQ194" s="154"/>
      <c r="AR194" s="154"/>
      <c r="AS194" s="154"/>
      <c r="AT194" s="154"/>
      <c r="AU194" s="154"/>
      <c r="AV194" s="154"/>
      <c r="AW194" s="154"/>
      <c r="AX194" s="154"/>
      <c r="AY194" s="154"/>
      <c r="AZ194" s="154"/>
      <c r="BA194" s="154"/>
      <c r="BB194" s="154"/>
      <c r="BC194" s="154"/>
      <c r="BD194" s="154"/>
      <c r="BE194" s="154"/>
      <c r="BF194" s="154"/>
      <c r="BG194" s="154"/>
      <c r="BH194" s="154"/>
      <c r="BI194" s="154"/>
      <c r="BJ194" s="154"/>
      <c r="BK194" s="154"/>
      <c r="BL194" s="154"/>
      <c r="BM194" s="154"/>
      <c r="BN194" s="154"/>
      <c r="BO194" s="154"/>
      <c r="BP194" s="154"/>
      <c r="BQ194" s="154"/>
      <c r="BR194" s="154"/>
      <c r="BS194" s="154"/>
      <c r="BT194" s="154"/>
      <c r="BU194" s="154"/>
      <c r="BV194" s="154"/>
      <c r="BW194" s="154"/>
      <c r="BX194" s="154"/>
      <c r="BY194" s="154"/>
      <c r="BZ194" s="154"/>
      <c r="CA194" s="154"/>
      <c r="CB194" s="154"/>
      <c r="CC194" s="154"/>
      <c r="CD194" s="154"/>
      <c r="CE194" s="154"/>
      <c r="CF194" s="154"/>
      <c r="CG194" s="154"/>
      <c r="CH194" s="154"/>
      <c r="CI194" s="154"/>
      <c r="CJ194" s="154"/>
      <c r="CK194" s="154"/>
      <c r="CL194" s="154"/>
      <c r="CM194" s="154"/>
      <c r="CN194" s="154"/>
      <c r="CO194" s="154"/>
      <c r="CP194" s="154"/>
      <c r="CQ194" s="154"/>
      <c r="CR194" s="154"/>
      <c r="CS194" s="154"/>
      <c r="CT194" s="154"/>
      <c r="CU194" s="154"/>
      <c r="CV194" s="154"/>
      <c r="CW194" s="154"/>
      <c r="CX194" s="154"/>
      <c r="CY194" s="154"/>
      <c r="CZ194" s="154"/>
      <c r="DA194" s="154"/>
      <c r="DB194" s="154"/>
      <c r="DC194" s="154"/>
      <c r="DD194" s="154"/>
      <c r="DE194" s="154"/>
      <c r="DF194" s="154"/>
      <c r="DG194" s="154"/>
      <c r="DH194" s="154"/>
      <c r="DI194" s="154"/>
      <c r="DJ194" s="154"/>
      <c r="DK194" s="154"/>
      <c r="DL194" s="154"/>
      <c r="DM194" s="154"/>
      <c r="DN194" s="154"/>
      <c r="DO194" s="154"/>
      <c r="DP194" s="154"/>
      <c r="DQ194" s="154"/>
      <c r="DR194" s="154"/>
      <c r="DS194" s="154"/>
      <c r="DT194" s="154"/>
      <c r="DU194" s="154"/>
      <c r="DV194" s="154"/>
      <c r="DW194" s="154"/>
      <c r="DX194" s="154"/>
      <c r="DY194" s="154"/>
      <c r="DZ194" s="154"/>
      <c r="EA194" s="154"/>
      <c r="EB194" s="154"/>
      <c r="EC194" s="154"/>
      <c r="ED194" s="154"/>
      <c r="EE194" s="154"/>
    </row>
    <row r="195" spans="2:135" x14ac:dyDescent="0.25">
      <c r="B195" s="153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154"/>
      <c r="N195" s="154"/>
      <c r="O195" s="154"/>
      <c r="P195" s="154"/>
      <c r="Q195" s="154"/>
      <c r="R195" s="154"/>
      <c r="S195" s="154"/>
      <c r="T195" s="154"/>
      <c r="U195" s="154"/>
      <c r="V195" s="154"/>
      <c r="W195" s="154"/>
      <c r="X195" s="154"/>
      <c r="Y195" s="154"/>
      <c r="Z195" s="154"/>
      <c r="AA195" s="154"/>
      <c r="AB195" s="154"/>
      <c r="AC195" s="154"/>
      <c r="AD195" s="154"/>
      <c r="AE195" s="154"/>
      <c r="AF195" s="154"/>
      <c r="AG195" s="154"/>
      <c r="AH195" s="154"/>
      <c r="AI195" s="154"/>
      <c r="AJ195" s="154"/>
      <c r="AK195" s="154"/>
      <c r="AL195" s="154"/>
      <c r="AM195" s="154"/>
      <c r="AN195" s="154"/>
      <c r="AO195" s="154"/>
      <c r="AP195" s="154"/>
      <c r="AQ195" s="154"/>
      <c r="AR195" s="154"/>
      <c r="AS195" s="154"/>
      <c r="AT195" s="154"/>
      <c r="AU195" s="154"/>
      <c r="AV195" s="154"/>
      <c r="AW195" s="154"/>
      <c r="AX195" s="154"/>
      <c r="AY195" s="154"/>
      <c r="AZ195" s="154"/>
      <c r="BA195" s="154"/>
      <c r="BB195" s="154"/>
      <c r="BC195" s="154"/>
      <c r="BD195" s="154"/>
      <c r="BE195" s="154"/>
      <c r="BF195" s="154"/>
      <c r="BG195" s="154"/>
      <c r="BH195" s="154"/>
      <c r="BI195" s="154"/>
      <c r="BJ195" s="154"/>
      <c r="BK195" s="154"/>
      <c r="BL195" s="154"/>
      <c r="BM195" s="154"/>
      <c r="BN195" s="154"/>
      <c r="BO195" s="154"/>
      <c r="BP195" s="154"/>
      <c r="BQ195" s="154"/>
      <c r="BR195" s="154"/>
      <c r="BS195" s="154"/>
      <c r="BT195" s="154"/>
      <c r="BU195" s="154"/>
      <c r="BV195" s="154"/>
      <c r="BW195" s="154"/>
      <c r="BX195" s="154"/>
      <c r="BY195" s="154"/>
      <c r="BZ195" s="154"/>
      <c r="CA195" s="154"/>
      <c r="CB195" s="154"/>
      <c r="CC195" s="154"/>
      <c r="CD195" s="154"/>
      <c r="CE195" s="154"/>
      <c r="CF195" s="154"/>
      <c r="CG195" s="154"/>
      <c r="CH195" s="154"/>
      <c r="CI195" s="154"/>
      <c r="CJ195" s="154"/>
      <c r="CK195" s="154"/>
      <c r="CL195" s="154"/>
      <c r="CM195" s="154"/>
      <c r="CN195" s="154"/>
      <c r="CO195" s="154"/>
      <c r="CP195" s="154"/>
      <c r="CQ195" s="154"/>
      <c r="CR195" s="154"/>
      <c r="CS195" s="154"/>
      <c r="CT195" s="154"/>
      <c r="CU195" s="154"/>
      <c r="CV195" s="154"/>
      <c r="CW195" s="154"/>
      <c r="CX195" s="154"/>
      <c r="CY195" s="154"/>
      <c r="CZ195" s="154"/>
      <c r="DA195" s="154"/>
      <c r="DB195" s="154"/>
      <c r="DC195" s="154"/>
      <c r="DD195" s="154"/>
      <c r="DE195" s="154"/>
      <c r="DF195" s="154"/>
      <c r="DG195" s="154"/>
      <c r="DH195" s="154"/>
      <c r="DI195" s="154"/>
      <c r="DJ195" s="154"/>
      <c r="DK195" s="154"/>
      <c r="DL195" s="154"/>
      <c r="DM195" s="154"/>
      <c r="DN195" s="154"/>
      <c r="DO195" s="154"/>
      <c r="DP195" s="154"/>
      <c r="DQ195" s="154"/>
      <c r="DR195" s="154"/>
      <c r="DS195" s="154"/>
      <c r="DT195" s="154"/>
      <c r="DU195" s="154"/>
      <c r="DV195" s="154"/>
      <c r="DW195" s="154"/>
      <c r="DX195" s="154"/>
      <c r="DY195" s="154"/>
      <c r="DZ195" s="154"/>
      <c r="EA195" s="154"/>
      <c r="EB195" s="154"/>
      <c r="EC195" s="154"/>
      <c r="ED195" s="154"/>
      <c r="EE195" s="154"/>
    </row>
    <row r="196" spans="2:135" x14ac:dyDescent="0.25">
      <c r="B196" s="153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154"/>
      <c r="N196" s="154"/>
      <c r="O196" s="154"/>
      <c r="P196" s="154"/>
      <c r="Q196" s="154"/>
      <c r="R196" s="154"/>
      <c r="S196" s="154"/>
      <c r="T196" s="154"/>
      <c r="U196" s="154"/>
      <c r="V196" s="154"/>
      <c r="W196" s="154"/>
      <c r="X196" s="154"/>
      <c r="Y196" s="154"/>
      <c r="Z196" s="154"/>
      <c r="AA196" s="154"/>
      <c r="AB196" s="154"/>
      <c r="AC196" s="154"/>
      <c r="AD196" s="154"/>
      <c r="AE196" s="154"/>
      <c r="AF196" s="154"/>
      <c r="AG196" s="154"/>
      <c r="AH196" s="154"/>
      <c r="AI196" s="154"/>
      <c r="AJ196" s="154"/>
      <c r="AK196" s="154"/>
      <c r="AL196" s="154"/>
      <c r="AM196" s="154"/>
      <c r="AN196" s="154"/>
      <c r="AO196" s="154"/>
      <c r="AP196" s="154"/>
      <c r="AQ196" s="154"/>
      <c r="AR196" s="154"/>
      <c r="AS196" s="154"/>
      <c r="AT196" s="154"/>
      <c r="AU196" s="154"/>
      <c r="AV196" s="154"/>
      <c r="AW196" s="154"/>
      <c r="AX196" s="154"/>
      <c r="AY196" s="154"/>
      <c r="AZ196" s="154"/>
      <c r="BA196" s="154"/>
      <c r="BB196" s="154"/>
      <c r="BC196" s="154"/>
      <c r="BD196" s="154"/>
      <c r="BE196" s="154"/>
      <c r="BF196" s="154"/>
      <c r="BG196" s="154"/>
      <c r="BH196" s="154"/>
      <c r="BI196" s="154"/>
      <c r="BJ196" s="154"/>
      <c r="BK196" s="154"/>
      <c r="BL196" s="154"/>
      <c r="BM196" s="154"/>
      <c r="BN196" s="154"/>
      <c r="BO196" s="154"/>
      <c r="BP196" s="154"/>
      <c r="BQ196" s="154"/>
      <c r="BR196" s="154"/>
      <c r="BS196" s="154"/>
      <c r="BT196" s="154"/>
      <c r="BU196" s="154"/>
      <c r="BV196" s="154"/>
      <c r="BW196" s="154"/>
      <c r="BX196" s="154"/>
      <c r="BY196" s="154"/>
      <c r="BZ196" s="154"/>
      <c r="CA196" s="154"/>
      <c r="CB196" s="154"/>
      <c r="CC196" s="154"/>
      <c r="CD196" s="154"/>
      <c r="CE196" s="154"/>
      <c r="CF196" s="154"/>
      <c r="CG196" s="154"/>
      <c r="CH196" s="154"/>
      <c r="CI196" s="154"/>
      <c r="CJ196" s="154"/>
      <c r="CK196" s="154"/>
      <c r="CL196" s="154"/>
      <c r="CM196" s="154"/>
      <c r="CN196" s="154"/>
      <c r="CO196" s="154"/>
      <c r="CP196" s="154"/>
      <c r="CQ196" s="154"/>
      <c r="CR196" s="154"/>
      <c r="CS196" s="154"/>
      <c r="CT196" s="154"/>
      <c r="CU196" s="154"/>
      <c r="CV196" s="154"/>
      <c r="CW196" s="154"/>
      <c r="CX196" s="154"/>
      <c r="CY196" s="154"/>
      <c r="CZ196" s="154"/>
      <c r="DA196" s="154"/>
      <c r="DB196" s="154"/>
      <c r="DC196" s="154"/>
      <c r="DD196" s="154"/>
      <c r="DE196" s="154"/>
      <c r="DF196" s="154"/>
      <c r="DG196" s="154"/>
      <c r="DH196" s="154"/>
      <c r="DI196" s="154"/>
      <c r="DJ196" s="154"/>
      <c r="DK196" s="154"/>
      <c r="DL196" s="154"/>
      <c r="DM196" s="154"/>
      <c r="DN196" s="154"/>
      <c r="DO196" s="154"/>
      <c r="DP196" s="154"/>
      <c r="DQ196" s="154"/>
      <c r="DR196" s="154"/>
      <c r="DS196" s="154"/>
      <c r="DT196" s="154"/>
      <c r="DU196" s="154"/>
      <c r="DV196" s="154"/>
      <c r="DW196" s="154"/>
      <c r="DX196" s="154"/>
      <c r="DY196" s="154"/>
      <c r="DZ196" s="154"/>
      <c r="EA196" s="154"/>
      <c r="EB196" s="154"/>
      <c r="EC196" s="154"/>
      <c r="ED196" s="154"/>
      <c r="EE196" s="154"/>
    </row>
    <row r="197" spans="2:135" x14ac:dyDescent="0.25">
      <c r="B197" s="153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154"/>
      <c r="N197" s="154"/>
      <c r="O197" s="154"/>
      <c r="P197" s="154"/>
      <c r="Q197" s="154"/>
      <c r="R197" s="154"/>
      <c r="S197" s="154"/>
      <c r="T197" s="154"/>
      <c r="U197" s="154"/>
      <c r="V197" s="154"/>
      <c r="W197" s="154"/>
      <c r="X197" s="154"/>
      <c r="Y197" s="154"/>
      <c r="Z197" s="154"/>
      <c r="AA197" s="154"/>
      <c r="AB197" s="154"/>
      <c r="AC197" s="154"/>
      <c r="AD197" s="154"/>
      <c r="AE197" s="154"/>
      <c r="AF197" s="154"/>
      <c r="AG197" s="154"/>
      <c r="AH197" s="154"/>
      <c r="AI197" s="154"/>
      <c r="AJ197" s="154"/>
      <c r="AK197" s="154"/>
      <c r="AL197" s="154"/>
      <c r="AM197" s="154"/>
      <c r="AN197" s="154"/>
      <c r="AO197" s="154"/>
      <c r="AP197" s="154"/>
      <c r="AQ197" s="154"/>
      <c r="AR197" s="154"/>
      <c r="AS197" s="154"/>
      <c r="AT197" s="154"/>
      <c r="AU197" s="154"/>
      <c r="AV197" s="154"/>
      <c r="AW197" s="154"/>
      <c r="AX197" s="154"/>
      <c r="AY197" s="154"/>
      <c r="AZ197" s="154"/>
      <c r="BA197" s="154"/>
      <c r="BB197" s="154"/>
      <c r="BC197" s="154"/>
      <c r="BD197" s="154"/>
      <c r="BE197" s="154"/>
      <c r="BF197" s="154"/>
      <c r="BG197" s="154"/>
      <c r="BH197" s="154"/>
      <c r="BI197" s="154"/>
      <c r="BJ197" s="154"/>
      <c r="BK197" s="154"/>
      <c r="BL197" s="154"/>
      <c r="BM197" s="154"/>
      <c r="BN197" s="154"/>
      <c r="BO197" s="154"/>
      <c r="BP197" s="154"/>
      <c r="BQ197" s="154"/>
      <c r="BR197" s="154"/>
      <c r="BS197" s="154"/>
      <c r="BT197" s="154"/>
      <c r="BU197" s="154"/>
      <c r="BV197" s="154"/>
      <c r="BW197" s="154"/>
      <c r="BX197" s="154"/>
      <c r="BY197" s="154"/>
      <c r="BZ197" s="154"/>
      <c r="CA197" s="154"/>
      <c r="CB197" s="154"/>
      <c r="CC197" s="154"/>
      <c r="CD197" s="154"/>
      <c r="CE197" s="154"/>
      <c r="CF197" s="154"/>
      <c r="CG197" s="154"/>
      <c r="CH197" s="154"/>
      <c r="CI197" s="154"/>
      <c r="CJ197" s="154"/>
      <c r="CK197" s="154"/>
      <c r="CL197" s="154"/>
      <c r="CM197" s="154"/>
      <c r="CN197" s="154"/>
      <c r="CO197" s="154"/>
      <c r="CP197" s="154"/>
      <c r="CQ197" s="154"/>
      <c r="CR197" s="154"/>
      <c r="CS197" s="154"/>
      <c r="CT197" s="154"/>
      <c r="CU197" s="154"/>
      <c r="CV197" s="154"/>
      <c r="CW197" s="154"/>
      <c r="CX197" s="154"/>
      <c r="CY197" s="154"/>
      <c r="CZ197" s="154"/>
      <c r="DA197" s="154"/>
      <c r="DB197" s="154"/>
      <c r="DC197" s="154"/>
      <c r="DD197" s="154"/>
      <c r="DE197" s="154"/>
      <c r="DF197" s="154"/>
      <c r="DG197" s="154"/>
      <c r="DH197" s="154"/>
      <c r="DI197" s="154"/>
      <c r="DJ197" s="154"/>
      <c r="DK197" s="154"/>
      <c r="DL197" s="154"/>
      <c r="DM197" s="154"/>
      <c r="DN197" s="154"/>
      <c r="DO197" s="154"/>
      <c r="DP197" s="154"/>
      <c r="DQ197" s="154"/>
      <c r="DR197" s="154"/>
      <c r="DS197" s="154"/>
      <c r="DT197" s="154"/>
      <c r="DU197" s="154"/>
      <c r="DV197" s="154"/>
      <c r="DW197" s="154"/>
      <c r="DX197" s="154"/>
      <c r="DY197" s="154"/>
      <c r="DZ197" s="154"/>
      <c r="EA197" s="154"/>
      <c r="EB197" s="154"/>
      <c r="EC197" s="154"/>
      <c r="ED197" s="154"/>
      <c r="EE197" s="154"/>
    </row>
    <row r="198" spans="2:135" x14ac:dyDescent="0.25">
      <c r="B198" s="153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154"/>
      <c r="N198" s="154"/>
      <c r="O198" s="154"/>
      <c r="P198" s="154"/>
      <c r="Q198" s="154"/>
      <c r="R198" s="154"/>
      <c r="S198" s="154"/>
      <c r="T198" s="154"/>
      <c r="U198" s="154"/>
      <c r="V198" s="154"/>
      <c r="W198" s="154"/>
      <c r="X198" s="154"/>
      <c r="Y198" s="154"/>
      <c r="Z198" s="154"/>
      <c r="AA198" s="154"/>
      <c r="AB198" s="154"/>
      <c r="AC198" s="154"/>
      <c r="AD198" s="154"/>
      <c r="AE198" s="154"/>
      <c r="AF198" s="154"/>
      <c r="AG198" s="154"/>
      <c r="AH198" s="154"/>
      <c r="AI198" s="154"/>
      <c r="AJ198" s="154"/>
      <c r="AK198" s="154"/>
      <c r="AL198" s="154"/>
      <c r="AM198" s="154"/>
      <c r="AN198" s="154"/>
      <c r="AO198" s="154"/>
      <c r="AP198" s="154"/>
      <c r="AQ198" s="154"/>
      <c r="AR198" s="154"/>
      <c r="AS198" s="154"/>
      <c r="AT198" s="154"/>
      <c r="AU198" s="154"/>
      <c r="AV198" s="154"/>
      <c r="AW198" s="154"/>
      <c r="AX198" s="154"/>
      <c r="AY198" s="154"/>
      <c r="AZ198" s="154"/>
      <c r="BA198" s="154"/>
      <c r="BB198" s="154"/>
      <c r="BC198" s="154"/>
      <c r="BD198" s="154"/>
      <c r="BE198" s="154"/>
      <c r="BF198" s="154"/>
      <c r="BG198" s="154"/>
      <c r="BH198" s="154"/>
      <c r="BI198" s="154"/>
      <c r="BJ198" s="154"/>
      <c r="BK198" s="154"/>
      <c r="BL198" s="154"/>
      <c r="BM198" s="154"/>
      <c r="BN198" s="154"/>
      <c r="BO198" s="154"/>
      <c r="BP198" s="154"/>
      <c r="BQ198" s="154"/>
      <c r="BR198" s="154"/>
      <c r="BS198" s="154"/>
      <c r="BT198" s="154"/>
      <c r="BU198" s="154"/>
      <c r="BV198" s="154"/>
      <c r="BW198" s="154"/>
      <c r="BX198" s="154"/>
      <c r="BY198" s="154"/>
      <c r="BZ198" s="154"/>
      <c r="CA198" s="154"/>
      <c r="CB198" s="154"/>
      <c r="CC198" s="154"/>
      <c r="CD198" s="154"/>
      <c r="CE198" s="154"/>
      <c r="CF198" s="154"/>
      <c r="CG198" s="154"/>
      <c r="CH198" s="154"/>
      <c r="CI198" s="154"/>
      <c r="CJ198" s="154"/>
      <c r="CK198" s="154"/>
      <c r="CL198" s="154"/>
      <c r="CM198" s="154"/>
      <c r="CN198" s="154"/>
      <c r="CO198" s="154"/>
      <c r="CP198" s="154"/>
      <c r="CQ198" s="154"/>
      <c r="CR198" s="154"/>
      <c r="CS198" s="154"/>
      <c r="CT198" s="154"/>
      <c r="CU198" s="154"/>
      <c r="CV198" s="154"/>
      <c r="CW198" s="154"/>
      <c r="CX198" s="154"/>
      <c r="CY198" s="154"/>
      <c r="CZ198" s="154"/>
      <c r="DA198" s="154"/>
      <c r="DB198" s="154"/>
      <c r="DC198" s="154"/>
      <c r="DD198" s="154"/>
      <c r="DE198" s="154"/>
      <c r="DF198" s="154"/>
      <c r="DG198" s="154"/>
      <c r="DH198" s="154"/>
      <c r="DI198" s="154"/>
      <c r="DJ198" s="154"/>
      <c r="DK198" s="154"/>
      <c r="DL198" s="154"/>
      <c r="DM198" s="154"/>
      <c r="DN198" s="154"/>
      <c r="DO198" s="154"/>
      <c r="DP198" s="154"/>
      <c r="DQ198" s="154"/>
      <c r="DR198" s="154"/>
      <c r="DS198" s="154"/>
      <c r="DT198" s="154"/>
      <c r="DU198" s="154"/>
      <c r="DV198" s="154"/>
      <c r="DW198" s="154"/>
      <c r="DX198" s="154"/>
      <c r="DY198" s="154"/>
      <c r="DZ198" s="154"/>
      <c r="EA198" s="154"/>
      <c r="EB198" s="154"/>
      <c r="EC198" s="154"/>
      <c r="ED198" s="154"/>
      <c r="EE198" s="154"/>
    </row>
    <row r="199" spans="2:135" x14ac:dyDescent="0.25">
      <c r="B199" s="153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154"/>
      <c r="N199" s="154"/>
      <c r="O199" s="154"/>
      <c r="P199" s="154"/>
      <c r="Q199" s="154"/>
      <c r="R199" s="154"/>
      <c r="S199" s="154"/>
      <c r="T199" s="154"/>
      <c r="U199" s="154"/>
      <c r="V199" s="154"/>
      <c r="W199" s="154"/>
      <c r="X199" s="154"/>
      <c r="Y199" s="154"/>
      <c r="Z199" s="154"/>
      <c r="AA199" s="154"/>
      <c r="AB199" s="154"/>
      <c r="AC199" s="154"/>
      <c r="AD199" s="154"/>
      <c r="AE199" s="154"/>
      <c r="AF199" s="154"/>
      <c r="AG199" s="154"/>
      <c r="AH199" s="154"/>
      <c r="AI199" s="154"/>
      <c r="AJ199" s="154"/>
      <c r="AK199" s="154"/>
      <c r="AL199" s="154"/>
      <c r="AM199" s="154"/>
      <c r="AN199" s="154"/>
      <c r="AO199" s="154"/>
      <c r="AP199" s="154"/>
      <c r="AQ199" s="154"/>
      <c r="AR199" s="154"/>
      <c r="AS199" s="154"/>
      <c r="AT199" s="154"/>
      <c r="AU199" s="154"/>
      <c r="AV199" s="154"/>
      <c r="AW199" s="154"/>
      <c r="AX199" s="154"/>
      <c r="AY199" s="154"/>
      <c r="AZ199" s="154"/>
      <c r="BA199" s="154"/>
      <c r="BB199" s="154"/>
      <c r="BC199" s="154"/>
      <c r="BD199" s="154"/>
      <c r="BE199" s="154"/>
      <c r="BF199" s="154"/>
      <c r="BG199" s="154"/>
      <c r="BH199" s="154"/>
      <c r="BI199" s="154"/>
      <c r="BJ199" s="154"/>
      <c r="BK199" s="154"/>
      <c r="BL199" s="154"/>
      <c r="BM199" s="154"/>
      <c r="BN199" s="154"/>
      <c r="BO199" s="154"/>
      <c r="BP199" s="154"/>
      <c r="BQ199" s="154"/>
      <c r="BR199" s="154"/>
      <c r="BS199" s="154"/>
      <c r="BT199" s="154"/>
      <c r="BU199" s="154"/>
      <c r="BV199" s="154"/>
      <c r="BW199" s="154"/>
      <c r="BX199" s="154"/>
      <c r="BY199" s="154"/>
      <c r="BZ199" s="154"/>
      <c r="CA199" s="154"/>
      <c r="CB199" s="154"/>
      <c r="CC199" s="154"/>
      <c r="CD199" s="154"/>
      <c r="CE199" s="154"/>
      <c r="CF199" s="154"/>
      <c r="CG199" s="154"/>
      <c r="CH199" s="154"/>
      <c r="CI199" s="154"/>
      <c r="CJ199" s="154"/>
      <c r="CK199" s="154"/>
      <c r="CL199" s="154"/>
      <c r="CM199" s="154"/>
      <c r="CN199" s="154"/>
      <c r="CO199" s="154"/>
      <c r="CP199" s="154"/>
      <c r="CQ199" s="154"/>
      <c r="CR199" s="154"/>
      <c r="CS199" s="154"/>
      <c r="CT199" s="154"/>
      <c r="CU199" s="154"/>
      <c r="CV199" s="154"/>
      <c r="CW199" s="154"/>
      <c r="CX199" s="154"/>
      <c r="CY199" s="154"/>
      <c r="CZ199" s="154"/>
      <c r="DA199" s="154"/>
      <c r="DB199" s="154"/>
      <c r="DC199" s="154"/>
      <c r="DD199" s="154"/>
      <c r="DE199" s="154"/>
      <c r="DF199" s="154"/>
      <c r="DG199" s="154"/>
      <c r="DH199" s="154"/>
      <c r="DI199" s="154"/>
      <c r="DJ199" s="154"/>
      <c r="DK199" s="154"/>
      <c r="DL199" s="154"/>
      <c r="DM199" s="154"/>
      <c r="DN199" s="154"/>
      <c r="DO199" s="154"/>
      <c r="DP199" s="154"/>
      <c r="DQ199" s="154"/>
      <c r="DR199" s="154"/>
      <c r="DS199" s="154"/>
      <c r="DT199" s="154"/>
      <c r="DU199" s="154"/>
      <c r="DV199" s="154"/>
      <c r="DW199" s="154"/>
      <c r="DX199" s="154"/>
      <c r="DY199" s="154"/>
      <c r="DZ199" s="154"/>
      <c r="EA199" s="154"/>
      <c r="EB199" s="154"/>
      <c r="EC199" s="154"/>
      <c r="ED199" s="154"/>
      <c r="EE199" s="154"/>
    </row>
    <row r="200" spans="2:135" x14ac:dyDescent="0.25">
      <c r="B200" s="153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154"/>
      <c r="N200" s="154"/>
      <c r="O200" s="154"/>
      <c r="P200" s="154"/>
      <c r="Q200" s="154"/>
      <c r="R200" s="154"/>
      <c r="S200" s="154"/>
      <c r="T200" s="154"/>
      <c r="U200" s="154"/>
      <c r="V200" s="154"/>
      <c r="W200" s="154"/>
      <c r="X200" s="154"/>
      <c r="Y200" s="154"/>
      <c r="Z200" s="154"/>
      <c r="AA200" s="154"/>
      <c r="AB200" s="154"/>
      <c r="AC200" s="154"/>
      <c r="AD200" s="154"/>
      <c r="AE200" s="154"/>
      <c r="AF200" s="154"/>
      <c r="AG200" s="154"/>
      <c r="AH200" s="154"/>
      <c r="AI200" s="154"/>
      <c r="AJ200" s="154"/>
      <c r="AK200" s="154"/>
      <c r="AL200" s="154"/>
      <c r="AM200" s="154"/>
      <c r="AN200" s="154"/>
      <c r="AO200" s="154"/>
      <c r="AP200" s="154"/>
      <c r="AQ200" s="154"/>
      <c r="AR200" s="154"/>
      <c r="AS200" s="154"/>
      <c r="AT200" s="154"/>
      <c r="AU200" s="154"/>
      <c r="AV200" s="154"/>
      <c r="AW200" s="154"/>
      <c r="AX200" s="154"/>
      <c r="AY200" s="154"/>
      <c r="AZ200" s="154"/>
      <c r="BA200" s="154"/>
      <c r="BB200" s="154"/>
      <c r="BC200" s="154"/>
      <c r="BD200" s="154"/>
      <c r="BE200" s="154"/>
      <c r="BF200" s="154"/>
      <c r="BG200" s="154"/>
      <c r="BH200" s="154"/>
      <c r="BI200" s="154"/>
      <c r="BJ200" s="154"/>
      <c r="BK200" s="154"/>
      <c r="BL200" s="154"/>
      <c r="BM200" s="154"/>
      <c r="BN200" s="154"/>
      <c r="BO200" s="154"/>
      <c r="BP200" s="154"/>
      <c r="BQ200" s="154"/>
      <c r="BR200" s="154"/>
      <c r="BS200" s="154"/>
      <c r="BT200" s="154"/>
      <c r="BU200" s="154"/>
      <c r="BV200" s="154"/>
      <c r="BW200" s="154"/>
      <c r="BX200" s="154"/>
      <c r="BY200" s="154"/>
      <c r="BZ200" s="154"/>
      <c r="CA200" s="154"/>
      <c r="CB200" s="154"/>
      <c r="CC200" s="154"/>
      <c r="CD200" s="154"/>
      <c r="CE200" s="154"/>
      <c r="CF200" s="154"/>
      <c r="CG200" s="154"/>
      <c r="CH200" s="154"/>
      <c r="CI200" s="154"/>
      <c r="CJ200" s="154"/>
      <c r="CK200" s="154"/>
      <c r="CL200" s="154"/>
      <c r="CM200" s="154"/>
      <c r="CN200" s="154"/>
      <c r="CO200" s="154"/>
      <c r="CP200" s="154"/>
      <c r="CQ200" s="154"/>
      <c r="CR200" s="154"/>
      <c r="CS200" s="154"/>
      <c r="CT200" s="154"/>
      <c r="CU200" s="154"/>
      <c r="CV200" s="154"/>
      <c r="CW200" s="154"/>
      <c r="CX200" s="154"/>
      <c r="CY200" s="154"/>
      <c r="CZ200" s="154"/>
      <c r="DA200" s="154"/>
      <c r="DB200" s="154"/>
      <c r="DC200" s="154"/>
      <c r="DD200" s="154"/>
      <c r="DE200" s="154"/>
      <c r="DF200" s="154"/>
      <c r="DG200" s="154"/>
      <c r="DH200" s="154"/>
      <c r="DI200" s="154"/>
      <c r="DJ200" s="154"/>
      <c r="DK200" s="154"/>
      <c r="DL200" s="154"/>
      <c r="DM200" s="154"/>
      <c r="DN200" s="154"/>
      <c r="DO200" s="154"/>
      <c r="DP200" s="154"/>
      <c r="DQ200" s="154"/>
      <c r="DR200" s="154"/>
      <c r="DS200" s="154"/>
      <c r="DT200" s="154"/>
      <c r="DU200" s="154"/>
      <c r="DV200" s="154"/>
      <c r="DW200" s="154"/>
      <c r="DX200" s="154"/>
      <c r="DY200" s="154"/>
      <c r="DZ200" s="154"/>
      <c r="EA200" s="154"/>
      <c r="EB200" s="154"/>
      <c r="EC200" s="154"/>
      <c r="ED200" s="154"/>
      <c r="EE200" s="154"/>
    </row>
    <row r="201" spans="2:135" x14ac:dyDescent="0.25">
      <c r="B201" s="153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154"/>
      <c r="N201" s="154"/>
      <c r="O201" s="154"/>
      <c r="P201" s="154"/>
      <c r="Q201" s="154"/>
      <c r="R201" s="154"/>
      <c r="S201" s="154"/>
      <c r="T201" s="154"/>
      <c r="U201" s="154"/>
      <c r="V201" s="154"/>
      <c r="W201" s="154"/>
      <c r="X201" s="154"/>
      <c r="Y201" s="154"/>
      <c r="Z201" s="154"/>
      <c r="AA201" s="154"/>
      <c r="AB201" s="154"/>
      <c r="AC201" s="154"/>
      <c r="AD201" s="154"/>
      <c r="AE201" s="154"/>
      <c r="AF201" s="154"/>
      <c r="AG201" s="154"/>
      <c r="AH201" s="154"/>
      <c r="AI201" s="154"/>
      <c r="AJ201" s="154"/>
      <c r="AK201" s="154"/>
      <c r="AL201" s="154"/>
      <c r="AM201" s="154"/>
      <c r="AN201" s="154"/>
      <c r="AO201" s="154"/>
      <c r="AP201" s="154"/>
      <c r="AQ201" s="154"/>
      <c r="AR201" s="154"/>
      <c r="AS201" s="154"/>
      <c r="AT201" s="154"/>
      <c r="AU201" s="154"/>
      <c r="AV201" s="154"/>
      <c r="AW201" s="154"/>
      <c r="AX201" s="154"/>
      <c r="AY201" s="154"/>
      <c r="AZ201" s="154"/>
      <c r="BA201" s="154"/>
      <c r="BB201" s="154"/>
      <c r="BC201" s="154"/>
      <c r="BD201" s="154"/>
      <c r="BE201" s="154"/>
      <c r="BF201" s="154"/>
      <c r="BG201" s="154"/>
      <c r="BH201" s="154"/>
      <c r="BI201" s="154"/>
      <c r="BJ201" s="154"/>
      <c r="BK201" s="154"/>
      <c r="BL201" s="154"/>
      <c r="BM201" s="154"/>
      <c r="BN201" s="154"/>
      <c r="BO201" s="154"/>
      <c r="BP201" s="154"/>
      <c r="BQ201" s="154"/>
      <c r="BR201" s="154"/>
      <c r="BS201" s="154"/>
      <c r="BT201" s="154"/>
      <c r="BU201" s="154"/>
      <c r="BV201" s="154"/>
      <c r="BW201" s="154"/>
      <c r="BX201" s="154"/>
      <c r="BY201" s="154"/>
      <c r="BZ201" s="154"/>
      <c r="CA201" s="154"/>
      <c r="CB201" s="154"/>
      <c r="CC201" s="154"/>
      <c r="CD201" s="154"/>
      <c r="CE201" s="154"/>
      <c r="CF201" s="154"/>
      <c r="CG201" s="154"/>
      <c r="CH201" s="154"/>
      <c r="CI201" s="154"/>
      <c r="CJ201" s="154"/>
      <c r="CK201" s="154"/>
      <c r="CL201" s="154"/>
      <c r="CM201" s="154"/>
      <c r="CN201" s="154"/>
      <c r="CO201" s="154"/>
      <c r="CP201" s="154"/>
      <c r="CQ201" s="154"/>
      <c r="CR201" s="154"/>
      <c r="CS201" s="154"/>
      <c r="CT201" s="154"/>
      <c r="CU201" s="154"/>
      <c r="CV201" s="154"/>
      <c r="CW201" s="154"/>
      <c r="CX201" s="154"/>
      <c r="CY201" s="154"/>
      <c r="CZ201" s="154"/>
      <c r="DA201" s="154"/>
      <c r="DB201" s="154"/>
      <c r="DC201" s="154"/>
      <c r="DD201" s="154"/>
      <c r="DE201" s="154"/>
      <c r="DF201" s="154"/>
      <c r="DG201" s="154"/>
      <c r="DH201" s="154"/>
      <c r="DI201" s="154"/>
      <c r="DJ201" s="154"/>
      <c r="DK201" s="154"/>
      <c r="DL201" s="154"/>
      <c r="DM201" s="154"/>
      <c r="DN201" s="154"/>
      <c r="DO201" s="154"/>
      <c r="DP201" s="154"/>
      <c r="DQ201" s="154"/>
      <c r="DR201" s="154"/>
      <c r="DS201" s="154"/>
      <c r="DT201" s="154"/>
      <c r="DU201" s="154"/>
      <c r="DV201" s="154"/>
      <c r="DW201" s="154"/>
      <c r="DX201" s="154"/>
      <c r="DY201" s="154"/>
      <c r="DZ201" s="154"/>
      <c r="EA201" s="154"/>
      <c r="EB201" s="154"/>
      <c r="EC201" s="154"/>
      <c r="ED201" s="154"/>
      <c r="EE201" s="154"/>
    </row>
    <row r="202" spans="2:135" x14ac:dyDescent="0.25">
      <c r="B202" s="153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154"/>
      <c r="N202" s="154"/>
      <c r="O202" s="154"/>
      <c r="P202" s="154"/>
      <c r="Q202" s="154"/>
      <c r="R202" s="154"/>
      <c r="S202" s="154"/>
      <c r="T202" s="154"/>
      <c r="U202" s="154"/>
      <c r="V202" s="154"/>
      <c r="W202" s="154"/>
      <c r="X202" s="154"/>
      <c r="Y202" s="154"/>
      <c r="Z202" s="154"/>
      <c r="AA202" s="154"/>
      <c r="AB202" s="154"/>
      <c r="AC202" s="154"/>
      <c r="AD202" s="154"/>
      <c r="AE202" s="154"/>
      <c r="AF202" s="154"/>
      <c r="AG202" s="154"/>
      <c r="AH202" s="154"/>
      <c r="AI202" s="154"/>
      <c r="AJ202" s="154"/>
      <c r="AK202" s="154"/>
      <c r="AL202" s="154"/>
      <c r="AM202" s="154"/>
      <c r="AN202" s="154"/>
      <c r="AO202" s="154"/>
      <c r="AP202" s="154"/>
      <c r="AQ202" s="154"/>
      <c r="AR202" s="154"/>
      <c r="AS202" s="154"/>
      <c r="AT202" s="154"/>
      <c r="AU202" s="154"/>
      <c r="AV202" s="154"/>
      <c r="AW202" s="154"/>
      <c r="AX202" s="154"/>
      <c r="AY202" s="154"/>
      <c r="AZ202" s="154"/>
      <c r="BA202" s="154"/>
      <c r="BB202" s="154"/>
      <c r="BC202" s="154"/>
      <c r="BD202" s="154"/>
      <c r="BE202" s="154"/>
      <c r="BF202" s="154"/>
      <c r="BG202" s="154"/>
      <c r="BH202" s="154"/>
      <c r="BI202" s="154"/>
      <c r="BJ202" s="154"/>
      <c r="BK202" s="154"/>
      <c r="BL202" s="154"/>
      <c r="BM202" s="154"/>
      <c r="BN202" s="154"/>
      <c r="BO202" s="154"/>
      <c r="BP202" s="154"/>
      <c r="BQ202" s="154"/>
      <c r="BR202" s="154"/>
      <c r="BS202" s="154"/>
      <c r="BT202" s="154"/>
      <c r="BU202" s="154"/>
      <c r="BV202" s="154"/>
      <c r="BW202" s="154"/>
      <c r="BX202" s="154"/>
      <c r="BY202" s="154"/>
      <c r="BZ202" s="154"/>
      <c r="CA202" s="154"/>
      <c r="CB202" s="154"/>
      <c r="CC202" s="154"/>
      <c r="CD202" s="154"/>
      <c r="CE202" s="154"/>
      <c r="CF202" s="154"/>
      <c r="CG202" s="154"/>
      <c r="CH202" s="154"/>
      <c r="CI202" s="154"/>
      <c r="CJ202" s="154"/>
      <c r="CK202" s="154"/>
      <c r="CL202" s="154"/>
      <c r="CM202" s="154"/>
      <c r="CN202" s="154"/>
      <c r="CO202" s="154"/>
      <c r="CP202" s="154"/>
      <c r="CQ202" s="154"/>
      <c r="CR202" s="154"/>
      <c r="CS202" s="154"/>
      <c r="CT202" s="154"/>
      <c r="CU202" s="154"/>
      <c r="CV202" s="154"/>
      <c r="CW202" s="154"/>
      <c r="CX202" s="154"/>
      <c r="CY202" s="154"/>
      <c r="CZ202" s="154"/>
      <c r="DA202" s="154"/>
      <c r="DB202" s="154"/>
      <c r="DC202" s="154"/>
      <c r="DD202" s="154"/>
      <c r="DE202" s="154"/>
      <c r="DF202" s="154"/>
      <c r="DG202" s="154"/>
      <c r="DH202" s="154"/>
      <c r="DI202" s="154"/>
      <c r="DJ202" s="154"/>
      <c r="DK202" s="154"/>
      <c r="DL202" s="154"/>
      <c r="DM202" s="154"/>
      <c r="DN202" s="154"/>
      <c r="DO202" s="154"/>
      <c r="DP202" s="154"/>
      <c r="DQ202" s="154"/>
      <c r="DR202" s="154"/>
      <c r="DS202" s="154"/>
      <c r="DT202" s="154"/>
      <c r="DU202" s="154"/>
      <c r="DV202" s="154"/>
      <c r="DW202" s="154"/>
      <c r="DX202" s="154"/>
      <c r="DY202" s="154"/>
      <c r="DZ202" s="154"/>
      <c r="EA202" s="154"/>
      <c r="EB202" s="154"/>
      <c r="EC202" s="154"/>
      <c r="ED202" s="154"/>
      <c r="EE202" s="154"/>
    </row>
    <row r="203" spans="2:135" x14ac:dyDescent="0.25">
      <c r="B203" s="153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154"/>
      <c r="N203" s="154"/>
      <c r="O203" s="154"/>
      <c r="P203" s="154"/>
      <c r="Q203" s="154"/>
      <c r="R203" s="154"/>
      <c r="S203" s="154"/>
      <c r="T203" s="154"/>
      <c r="U203" s="154"/>
      <c r="V203" s="154"/>
      <c r="W203" s="154"/>
      <c r="X203" s="154"/>
      <c r="Y203" s="154"/>
      <c r="Z203" s="154"/>
      <c r="AA203" s="154"/>
      <c r="AB203" s="154"/>
      <c r="AC203" s="154"/>
      <c r="AD203" s="154"/>
      <c r="AE203" s="154"/>
      <c r="AF203" s="154"/>
      <c r="AG203" s="154"/>
      <c r="AH203" s="154"/>
      <c r="AI203" s="154"/>
      <c r="AJ203" s="154"/>
      <c r="AK203" s="154"/>
      <c r="AL203" s="154"/>
      <c r="AM203" s="154"/>
      <c r="AN203" s="154"/>
      <c r="AO203" s="154"/>
      <c r="AP203" s="154"/>
      <c r="AQ203" s="154"/>
      <c r="AR203" s="154"/>
      <c r="AS203" s="154"/>
      <c r="AT203" s="154"/>
      <c r="AU203" s="154"/>
      <c r="AV203" s="154"/>
      <c r="AW203" s="154"/>
      <c r="AX203" s="154"/>
      <c r="AY203" s="154"/>
      <c r="AZ203" s="154"/>
      <c r="BA203" s="154"/>
      <c r="BB203" s="154"/>
      <c r="BC203" s="154"/>
      <c r="BD203" s="154"/>
      <c r="BE203" s="154"/>
      <c r="BF203" s="154"/>
      <c r="BG203" s="154"/>
      <c r="BH203" s="154"/>
      <c r="BI203" s="154"/>
      <c r="BJ203" s="154"/>
      <c r="BK203" s="154"/>
      <c r="BL203" s="154"/>
      <c r="BM203" s="154"/>
      <c r="BN203" s="154"/>
      <c r="BO203" s="154"/>
      <c r="BP203" s="154"/>
      <c r="BQ203" s="154"/>
      <c r="BR203" s="154"/>
      <c r="BS203" s="154"/>
      <c r="BT203" s="154"/>
      <c r="BU203" s="154"/>
      <c r="BV203" s="154"/>
      <c r="BW203" s="154"/>
      <c r="BX203" s="154"/>
      <c r="BY203" s="154"/>
      <c r="BZ203" s="154"/>
      <c r="CA203" s="154"/>
      <c r="CB203" s="154"/>
      <c r="CC203" s="154"/>
      <c r="CD203" s="154"/>
      <c r="CE203" s="154"/>
      <c r="CF203" s="154"/>
      <c r="CG203" s="154"/>
      <c r="CH203" s="154"/>
      <c r="CI203" s="154"/>
      <c r="CJ203" s="154"/>
      <c r="CK203" s="154"/>
      <c r="CL203" s="154"/>
      <c r="CM203" s="154"/>
      <c r="CN203" s="154"/>
      <c r="CO203" s="154"/>
      <c r="CP203" s="154"/>
      <c r="CQ203" s="154"/>
      <c r="CR203" s="154"/>
      <c r="CS203" s="154"/>
      <c r="CT203" s="154"/>
      <c r="CU203" s="154"/>
      <c r="CV203" s="154"/>
      <c r="CW203" s="154"/>
      <c r="CX203" s="154"/>
      <c r="CY203" s="154"/>
      <c r="CZ203" s="154"/>
      <c r="DA203" s="154"/>
      <c r="DB203" s="154"/>
      <c r="DC203" s="154"/>
      <c r="DD203" s="154"/>
      <c r="DE203" s="154"/>
      <c r="DF203" s="154"/>
      <c r="DG203" s="154"/>
      <c r="DH203" s="154"/>
      <c r="DI203" s="154"/>
      <c r="DJ203" s="154"/>
      <c r="DK203" s="154"/>
      <c r="DL203" s="154"/>
      <c r="DM203" s="154"/>
      <c r="DN203" s="154"/>
      <c r="DO203" s="154"/>
      <c r="DP203" s="154"/>
      <c r="DQ203" s="154"/>
      <c r="DR203" s="154"/>
      <c r="DS203" s="154"/>
      <c r="DT203" s="154"/>
      <c r="DU203" s="154"/>
      <c r="DV203" s="154"/>
      <c r="DW203" s="154"/>
      <c r="DX203" s="154"/>
      <c r="DY203" s="154"/>
      <c r="DZ203" s="154"/>
      <c r="EA203" s="154"/>
      <c r="EB203" s="154"/>
      <c r="EC203" s="154"/>
      <c r="ED203" s="154"/>
      <c r="EE203" s="154"/>
    </row>
    <row r="204" spans="2:135" x14ac:dyDescent="0.25">
      <c r="B204" s="153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154"/>
      <c r="N204" s="154"/>
      <c r="O204" s="154"/>
      <c r="P204" s="154"/>
      <c r="Q204" s="154"/>
      <c r="R204" s="154"/>
      <c r="S204" s="154"/>
      <c r="T204" s="154"/>
      <c r="U204" s="154"/>
      <c r="V204" s="154"/>
      <c r="W204" s="154"/>
      <c r="X204" s="154"/>
      <c r="Y204" s="154"/>
      <c r="Z204" s="154"/>
      <c r="AA204" s="154"/>
      <c r="AB204" s="154"/>
      <c r="AC204" s="154"/>
      <c r="AD204" s="154"/>
      <c r="AE204" s="154"/>
      <c r="AF204" s="154"/>
      <c r="AG204" s="154"/>
      <c r="AH204" s="154"/>
      <c r="AI204" s="154"/>
      <c r="AJ204" s="154"/>
      <c r="AK204" s="154"/>
      <c r="AL204" s="154"/>
      <c r="AM204" s="154"/>
      <c r="AN204" s="154"/>
      <c r="AO204" s="154"/>
      <c r="AP204" s="154"/>
      <c r="AQ204" s="154"/>
      <c r="AR204" s="154"/>
      <c r="AS204" s="154"/>
      <c r="AT204" s="154"/>
      <c r="AU204" s="154"/>
      <c r="AV204" s="154"/>
      <c r="AW204" s="154"/>
      <c r="AX204" s="154"/>
      <c r="AY204" s="154"/>
      <c r="AZ204" s="154"/>
      <c r="BA204" s="154"/>
      <c r="BB204" s="154"/>
      <c r="BC204" s="154"/>
      <c r="BD204" s="154"/>
      <c r="BE204" s="154"/>
      <c r="BF204" s="154"/>
      <c r="BG204" s="154"/>
      <c r="BH204" s="154"/>
      <c r="BI204" s="154"/>
      <c r="BJ204" s="154"/>
      <c r="BK204" s="154"/>
      <c r="BL204" s="154"/>
      <c r="BM204" s="154"/>
      <c r="BN204" s="154"/>
      <c r="BO204" s="154"/>
      <c r="BP204" s="154"/>
      <c r="BQ204" s="154"/>
      <c r="BR204" s="154"/>
      <c r="BS204" s="154"/>
      <c r="BT204" s="154"/>
      <c r="BU204" s="154"/>
      <c r="BV204" s="154"/>
      <c r="BW204" s="154"/>
      <c r="BX204" s="154"/>
      <c r="BY204" s="154"/>
      <c r="BZ204" s="154"/>
      <c r="CA204" s="154"/>
      <c r="CB204" s="154"/>
      <c r="CC204" s="154"/>
      <c r="CD204" s="154"/>
      <c r="CE204" s="154"/>
      <c r="CF204" s="154"/>
      <c r="CG204" s="154"/>
      <c r="CH204" s="154"/>
      <c r="CI204" s="154"/>
      <c r="CJ204" s="154"/>
      <c r="CK204" s="154"/>
      <c r="CL204" s="154"/>
      <c r="CM204" s="154"/>
      <c r="CN204" s="154"/>
      <c r="CO204" s="154"/>
      <c r="CP204" s="154"/>
      <c r="CQ204" s="154"/>
      <c r="CR204" s="154"/>
      <c r="CS204" s="154"/>
      <c r="CT204" s="154"/>
      <c r="CU204" s="154"/>
      <c r="CV204" s="154"/>
      <c r="CW204" s="154"/>
      <c r="CX204" s="154"/>
      <c r="CY204" s="154"/>
      <c r="CZ204" s="154"/>
      <c r="DA204" s="154"/>
      <c r="DB204" s="154"/>
      <c r="DC204" s="154"/>
      <c r="DD204" s="154"/>
      <c r="DE204" s="154"/>
      <c r="DF204" s="154"/>
      <c r="DG204" s="154"/>
      <c r="DH204" s="154"/>
      <c r="DI204" s="154"/>
      <c r="DJ204" s="154"/>
      <c r="DK204" s="154"/>
      <c r="DL204" s="154"/>
      <c r="DM204" s="154"/>
      <c r="DN204" s="154"/>
      <c r="DO204" s="154"/>
      <c r="DP204" s="154"/>
      <c r="DQ204" s="154"/>
      <c r="DR204" s="154"/>
      <c r="DS204" s="154"/>
      <c r="DT204" s="154"/>
      <c r="DU204" s="154"/>
      <c r="DV204" s="154"/>
      <c r="DW204" s="154"/>
      <c r="DX204" s="154"/>
      <c r="DY204" s="154"/>
      <c r="DZ204" s="154"/>
      <c r="EA204" s="154"/>
      <c r="EB204" s="154"/>
      <c r="EC204" s="154"/>
      <c r="ED204" s="154"/>
      <c r="EE204" s="154"/>
    </row>
    <row r="205" spans="2:135" x14ac:dyDescent="0.25">
      <c r="B205" s="153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154"/>
      <c r="N205" s="154"/>
      <c r="O205" s="154"/>
      <c r="P205" s="154"/>
      <c r="Q205" s="154"/>
      <c r="R205" s="154"/>
      <c r="S205" s="154"/>
      <c r="T205" s="154"/>
      <c r="U205" s="154"/>
      <c r="V205" s="154"/>
      <c r="W205" s="154"/>
      <c r="X205" s="154"/>
      <c r="Y205" s="154"/>
      <c r="Z205" s="154"/>
      <c r="AA205" s="154"/>
      <c r="AB205" s="154"/>
      <c r="AC205" s="154"/>
      <c r="AD205" s="154"/>
      <c r="AE205" s="154"/>
      <c r="AF205" s="154"/>
      <c r="AG205" s="154"/>
      <c r="AH205" s="154"/>
      <c r="AI205" s="154"/>
      <c r="AJ205" s="154"/>
      <c r="AK205" s="154"/>
      <c r="AL205" s="154"/>
      <c r="AM205" s="154"/>
      <c r="AN205" s="154"/>
      <c r="AO205" s="154"/>
      <c r="AP205" s="154"/>
      <c r="AQ205" s="154"/>
      <c r="AR205" s="154"/>
      <c r="AS205" s="154"/>
      <c r="AT205" s="154"/>
      <c r="AU205" s="154"/>
      <c r="AV205" s="154"/>
      <c r="AW205" s="154"/>
      <c r="AX205" s="154"/>
      <c r="AY205" s="154"/>
      <c r="AZ205" s="154"/>
      <c r="BA205" s="154"/>
      <c r="BB205" s="154"/>
      <c r="BC205" s="154"/>
      <c r="BD205" s="154"/>
      <c r="BE205" s="154"/>
      <c r="BF205" s="154"/>
      <c r="BG205" s="154"/>
      <c r="BH205" s="154"/>
      <c r="BI205" s="154"/>
      <c r="BJ205" s="154"/>
      <c r="BK205" s="154"/>
      <c r="BL205" s="154"/>
      <c r="BM205" s="154"/>
      <c r="BN205" s="154"/>
      <c r="BO205" s="154"/>
      <c r="BP205" s="154"/>
      <c r="BQ205" s="154"/>
      <c r="BR205" s="154"/>
      <c r="BS205" s="154"/>
      <c r="BT205" s="154"/>
      <c r="BU205" s="154"/>
      <c r="BV205" s="154"/>
      <c r="BW205" s="154"/>
      <c r="BX205" s="154"/>
      <c r="BY205" s="154"/>
      <c r="BZ205" s="154"/>
      <c r="CA205" s="154"/>
      <c r="CB205" s="154"/>
      <c r="CC205" s="154"/>
      <c r="CD205" s="154"/>
      <c r="CE205" s="154"/>
      <c r="CF205" s="154"/>
      <c r="CG205" s="154"/>
      <c r="CH205" s="154"/>
      <c r="CI205" s="154"/>
      <c r="CJ205" s="154"/>
      <c r="CK205" s="154"/>
      <c r="CL205" s="154"/>
      <c r="CM205" s="154"/>
      <c r="CN205" s="154"/>
      <c r="CO205" s="154"/>
      <c r="CP205" s="154"/>
      <c r="CQ205" s="154"/>
      <c r="CR205" s="154"/>
      <c r="CS205" s="154"/>
      <c r="CT205" s="154"/>
      <c r="CU205" s="154"/>
      <c r="CV205" s="154"/>
      <c r="CW205" s="154"/>
      <c r="CX205" s="154"/>
      <c r="CY205" s="154"/>
      <c r="CZ205" s="154"/>
      <c r="DA205" s="154"/>
      <c r="DB205" s="154"/>
      <c r="DC205" s="154"/>
      <c r="DD205" s="154"/>
      <c r="DE205" s="154"/>
      <c r="DF205" s="154"/>
      <c r="DG205" s="154"/>
      <c r="DH205" s="154"/>
      <c r="DI205" s="154"/>
      <c r="DJ205" s="154"/>
      <c r="DK205" s="154"/>
      <c r="DL205" s="154"/>
      <c r="DM205" s="154"/>
      <c r="DN205" s="154"/>
      <c r="DO205" s="154"/>
      <c r="DP205" s="154"/>
      <c r="DQ205" s="154"/>
      <c r="DR205" s="154"/>
      <c r="DS205" s="154"/>
      <c r="DT205" s="154"/>
      <c r="DU205" s="154"/>
      <c r="DV205" s="154"/>
      <c r="DW205" s="154"/>
      <c r="DX205" s="154"/>
      <c r="DY205" s="154"/>
      <c r="DZ205" s="154"/>
      <c r="EA205" s="154"/>
      <c r="EB205" s="154"/>
      <c r="EC205" s="154"/>
      <c r="ED205" s="154"/>
      <c r="EE205" s="154"/>
    </row>
    <row r="206" spans="2:135" x14ac:dyDescent="0.25">
      <c r="B206" s="153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154"/>
      <c r="N206" s="154"/>
      <c r="O206" s="154"/>
      <c r="P206" s="154"/>
      <c r="Q206" s="154"/>
      <c r="R206" s="154"/>
      <c r="S206" s="154"/>
      <c r="T206" s="154"/>
      <c r="U206" s="154"/>
      <c r="V206" s="154"/>
      <c r="W206" s="154"/>
      <c r="X206" s="154"/>
      <c r="Y206" s="154"/>
      <c r="Z206" s="154"/>
      <c r="AA206" s="154"/>
      <c r="AB206" s="154"/>
      <c r="AC206" s="154"/>
      <c r="AD206" s="154"/>
      <c r="AE206" s="154"/>
      <c r="AF206" s="154"/>
      <c r="AG206" s="154"/>
      <c r="AH206" s="154"/>
      <c r="AI206" s="154"/>
      <c r="AJ206" s="154"/>
      <c r="AK206" s="154"/>
      <c r="AL206" s="154"/>
      <c r="AM206" s="154"/>
      <c r="AN206" s="154"/>
      <c r="AO206" s="154"/>
      <c r="AP206" s="154"/>
      <c r="AQ206" s="154"/>
      <c r="AR206" s="154"/>
      <c r="AS206" s="154"/>
      <c r="AT206" s="154"/>
      <c r="AU206" s="154"/>
      <c r="AV206" s="154"/>
      <c r="AW206" s="154"/>
      <c r="AX206" s="154"/>
      <c r="AY206" s="154"/>
      <c r="AZ206" s="154"/>
      <c r="BA206" s="154"/>
      <c r="BB206" s="154"/>
      <c r="BC206" s="154"/>
      <c r="BD206" s="154"/>
      <c r="BE206" s="154"/>
      <c r="BF206" s="154"/>
      <c r="BG206" s="154"/>
      <c r="BH206" s="154"/>
      <c r="BI206" s="154"/>
      <c r="BJ206" s="154"/>
      <c r="BK206" s="154"/>
      <c r="BL206" s="154"/>
      <c r="BM206" s="154"/>
      <c r="BN206" s="154"/>
      <c r="BO206" s="154"/>
      <c r="BP206" s="154"/>
      <c r="BQ206" s="154"/>
      <c r="BR206" s="154"/>
      <c r="BS206" s="154"/>
      <c r="BT206" s="154"/>
      <c r="BU206" s="154"/>
      <c r="BV206" s="154"/>
      <c r="BW206" s="154"/>
      <c r="BX206" s="154"/>
      <c r="BY206" s="154"/>
      <c r="BZ206" s="154"/>
      <c r="CA206" s="154"/>
      <c r="CB206" s="154"/>
      <c r="CC206" s="154"/>
      <c r="CD206" s="154"/>
      <c r="CE206" s="154"/>
      <c r="CF206" s="154"/>
      <c r="CG206" s="154"/>
      <c r="CH206" s="154"/>
      <c r="CI206" s="154"/>
      <c r="CJ206" s="154"/>
      <c r="CK206" s="154"/>
      <c r="CL206" s="154"/>
      <c r="CM206" s="154"/>
      <c r="CN206" s="154"/>
      <c r="CO206" s="154"/>
      <c r="CP206" s="154"/>
      <c r="CQ206" s="154"/>
      <c r="CR206" s="154"/>
      <c r="CS206" s="154"/>
      <c r="CT206" s="154"/>
      <c r="CU206" s="154"/>
      <c r="CV206" s="154"/>
      <c r="CW206" s="154"/>
      <c r="CX206" s="154"/>
      <c r="CY206" s="154"/>
      <c r="CZ206" s="154"/>
      <c r="DA206" s="154"/>
      <c r="DB206" s="154"/>
      <c r="DC206" s="154"/>
      <c r="DD206" s="154"/>
      <c r="DE206" s="154"/>
      <c r="DF206" s="154"/>
      <c r="DG206" s="154"/>
      <c r="DH206" s="154"/>
      <c r="DI206" s="154"/>
      <c r="DJ206" s="154"/>
      <c r="DK206" s="154"/>
      <c r="DL206" s="154"/>
      <c r="DM206" s="154"/>
      <c r="DN206" s="154"/>
      <c r="DO206" s="154"/>
      <c r="DP206" s="154"/>
      <c r="DQ206" s="154"/>
      <c r="DR206" s="154"/>
      <c r="DS206" s="154"/>
      <c r="DT206" s="154"/>
      <c r="DU206" s="154"/>
      <c r="DV206" s="154"/>
      <c r="DW206" s="154"/>
      <c r="DX206" s="154"/>
      <c r="DY206" s="154"/>
      <c r="DZ206" s="154"/>
      <c r="EA206" s="154"/>
      <c r="EB206" s="154"/>
      <c r="EC206" s="154"/>
      <c r="ED206" s="154"/>
      <c r="EE206" s="154"/>
    </row>
    <row r="207" spans="2:135" x14ac:dyDescent="0.25">
      <c r="B207" s="153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154"/>
      <c r="N207" s="154"/>
      <c r="O207" s="154"/>
      <c r="P207" s="154"/>
      <c r="Q207" s="154"/>
      <c r="R207" s="154"/>
      <c r="S207" s="154"/>
      <c r="T207" s="154"/>
      <c r="U207" s="154"/>
      <c r="V207" s="154"/>
      <c r="W207" s="154"/>
      <c r="X207" s="154"/>
      <c r="Y207" s="154"/>
      <c r="Z207" s="154"/>
      <c r="AA207" s="154"/>
      <c r="AB207" s="154"/>
      <c r="AC207" s="154"/>
      <c r="AD207" s="154"/>
      <c r="AE207" s="154"/>
      <c r="AF207" s="154"/>
      <c r="AG207" s="154"/>
      <c r="AH207" s="154"/>
      <c r="AI207" s="154"/>
      <c r="AJ207" s="154"/>
      <c r="AK207" s="154"/>
      <c r="AL207" s="154"/>
      <c r="AM207" s="154"/>
      <c r="AN207" s="154"/>
      <c r="AO207" s="154"/>
      <c r="AP207" s="154"/>
      <c r="AQ207" s="154"/>
      <c r="AR207" s="154"/>
      <c r="AS207" s="154"/>
      <c r="AT207" s="154"/>
      <c r="AU207" s="154"/>
      <c r="AV207" s="154"/>
      <c r="AW207" s="154"/>
      <c r="AX207" s="154"/>
      <c r="AY207" s="154"/>
      <c r="AZ207" s="154"/>
      <c r="BA207" s="154"/>
      <c r="BB207" s="154"/>
      <c r="BC207" s="154"/>
      <c r="BD207" s="154"/>
      <c r="BE207" s="154"/>
      <c r="BF207" s="154"/>
      <c r="BG207" s="154"/>
      <c r="BH207" s="154"/>
      <c r="BI207" s="154"/>
      <c r="BJ207" s="154"/>
      <c r="BK207" s="154"/>
      <c r="BL207" s="154"/>
      <c r="BM207" s="154"/>
      <c r="BN207" s="154"/>
      <c r="BO207" s="154"/>
      <c r="BP207" s="154"/>
      <c r="BQ207" s="154"/>
      <c r="BR207" s="154"/>
      <c r="BS207" s="154"/>
      <c r="BT207" s="154"/>
      <c r="BU207" s="154"/>
      <c r="BV207" s="154"/>
      <c r="BW207" s="154"/>
      <c r="BX207" s="154"/>
      <c r="BY207" s="154"/>
      <c r="BZ207" s="154"/>
      <c r="CA207" s="154"/>
      <c r="CB207" s="154"/>
      <c r="CC207" s="154"/>
      <c r="CD207" s="154"/>
      <c r="CE207" s="154"/>
      <c r="CF207" s="154"/>
      <c r="CG207" s="154"/>
      <c r="CH207" s="154"/>
      <c r="CI207" s="154"/>
      <c r="CJ207" s="154"/>
      <c r="CK207" s="154"/>
      <c r="CL207" s="154"/>
      <c r="CM207" s="154"/>
      <c r="CN207" s="154"/>
      <c r="CO207" s="154"/>
      <c r="CP207" s="154"/>
      <c r="CQ207" s="154"/>
      <c r="CR207" s="154"/>
      <c r="CS207" s="154"/>
      <c r="CT207" s="154"/>
      <c r="CU207" s="154"/>
      <c r="CV207" s="154"/>
      <c r="CW207" s="154"/>
      <c r="CX207" s="154"/>
      <c r="CY207" s="154"/>
      <c r="CZ207" s="154"/>
      <c r="DA207" s="154"/>
      <c r="DB207" s="154"/>
      <c r="DC207" s="154"/>
      <c r="DD207" s="154"/>
      <c r="DE207" s="154"/>
      <c r="DF207" s="154"/>
      <c r="DG207" s="154"/>
      <c r="DH207" s="154"/>
      <c r="DI207" s="154"/>
      <c r="DJ207" s="154"/>
      <c r="DK207" s="154"/>
      <c r="DL207" s="154"/>
      <c r="DM207" s="154"/>
      <c r="DN207" s="154"/>
      <c r="DO207" s="154"/>
      <c r="DP207" s="154"/>
      <c r="DQ207" s="154"/>
      <c r="DR207" s="154"/>
      <c r="DS207" s="154"/>
      <c r="DT207" s="154"/>
      <c r="DU207" s="154"/>
      <c r="DV207" s="154"/>
      <c r="DW207" s="154"/>
      <c r="DX207" s="154"/>
      <c r="DY207" s="154"/>
      <c r="DZ207" s="154"/>
      <c r="EA207" s="154"/>
      <c r="EB207" s="154"/>
      <c r="EC207" s="154"/>
      <c r="ED207" s="154"/>
      <c r="EE207" s="154"/>
    </row>
    <row r="208" spans="2:135" x14ac:dyDescent="0.25">
      <c r="B208" s="153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154"/>
      <c r="N208" s="154"/>
      <c r="O208" s="154"/>
      <c r="P208" s="154"/>
      <c r="Q208" s="154"/>
      <c r="R208" s="154"/>
      <c r="S208" s="154"/>
      <c r="T208" s="154"/>
      <c r="U208" s="154"/>
      <c r="V208" s="154"/>
      <c r="W208" s="154"/>
      <c r="X208" s="154"/>
      <c r="Y208" s="154"/>
      <c r="Z208" s="154"/>
      <c r="AA208" s="154"/>
      <c r="AB208" s="154"/>
      <c r="AC208" s="154"/>
      <c r="AD208" s="154"/>
      <c r="AE208" s="154"/>
      <c r="AF208" s="154"/>
      <c r="AG208" s="154"/>
      <c r="AH208" s="154"/>
      <c r="AI208" s="154"/>
      <c r="AJ208" s="154"/>
      <c r="AK208" s="154"/>
      <c r="AL208" s="154"/>
      <c r="AM208" s="154"/>
      <c r="AN208" s="154"/>
      <c r="AO208" s="154"/>
      <c r="AP208" s="154"/>
      <c r="AQ208" s="154"/>
      <c r="AR208" s="154"/>
      <c r="AS208" s="154"/>
      <c r="AT208" s="154"/>
      <c r="AU208" s="154"/>
      <c r="AV208" s="154"/>
      <c r="AW208" s="154"/>
      <c r="AX208" s="154"/>
      <c r="AY208" s="154"/>
      <c r="AZ208" s="154"/>
      <c r="BA208" s="154"/>
      <c r="BB208" s="154"/>
      <c r="BC208" s="154"/>
      <c r="BD208" s="154"/>
      <c r="BE208" s="154"/>
      <c r="BF208" s="154"/>
      <c r="BG208" s="154"/>
      <c r="BH208" s="154"/>
      <c r="BI208" s="154"/>
      <c r="BJ208" s="154"/>
      <c r="BK208" s="154"/>
      <c r="BL208" s="154"/>
      <c r="BM208" s="154"/>
      <c r="BN208" s="154"/>
      <c r="BO208" s="154"/>
      <c r="BP208" s="154"/>
      <c r="BQ208" s="154"/>
      <c r="BR208" s="154"/>
      <c r="BS208" s="154"/>
      <c r="BT208" s="154"/>
      <c r="BU208" s="154"/>
      <c r="BV208" s="154"/>
      <c r="BW208" s="154"/>
      <c r="BX208" s="154"/>
      <c r="BY208" s="154"/>
      <c r="BZ208" s="154"/>
      <c r="CA208" s="154"/>
      <c r="CB208" s="154"/>
      <c r="CC208" s="154"/>
      <c r="CD208" s="154"/>
      <c r="CE208" s="154"/>
      <c r="CF208" s="154"/>
      <c r="CG208" s="154"/>
      <c r="CH208" s="154"/>
      <c r="CI208" s="154"/>
      <c r="CJ208" s="154"/>
      <c r="CK208" s="154"/>
      <c r="CL208" s="154"/>
      <c r="CM208" s="154"/>
      <c r="CN208" s="154"/>
      <c r="CO208" s="154"/>
      <c r="CP208" s="154"/>
      <c r="CQ208" s="154"/>
      <c r="CR208" s="154"/>
      <c r="CS208" s="154"/>
      <c r="CT208" s="154"/>
      <c r="CU208" s="154"/>
      <c r="CV208" s="154"/>
      <c r="CW208" s="154"/>
      <c r="CX208" s="154"/>
      <c r="CY208" s="154"/>
      <c r="CZ208" s="154"/>
      <c r="DA208" s="154"/>
      <c r="DB208" s="154"/>
      <c r="DC208" s="154"/>
      <c r="DD208" s="154"/>
      <c r="DE208" s="154"/>
      <c r="DF208" s="154"/>
      <c r="DG208" s="154"/>
      <c r="DH208" s="154"/>
      <c r="DI208" s="154"/>
      <c r="DJ208" s="154"/>
      <c r="DK208" s="154"/>
      <c r="DL208" s="154"/>
      <c r="DM208" s="154"/>
      <c r="DN208" s="154"/>
      <c r="DO208" s="154"/>
      <c r="DP208" s="154"/>
      <c r="DQ208" s="154"/>
      <c r="DR208" s="154"/>
      <c r="DS208" s="154"/>
      <c r="DT208" s="154"/>
      <c r="DU208" s="154"/>
      <c r="DV208" s="154"/>
      <c r="DW208" s="154"/>
      <c r="DX208" s="154"/>
      <c r="DY208" s="154"/>
      <c r="DZ208" s="154"/>
      <c r="EA208" s="154"/>
      <c r="EB208" s="154"/>
      <c r="EC208" s="154"/>
      <c r="ED208" s="154"/>
      <c r="EE208" s="154"/>
    </row>
    <row r="209" spans="2:135" x14ac:dyDescent="0.25">
      <c r="B209" s="153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154"/>
      <c r="N209" s="154"/>
      <c r="O209" s="154"/>
      <c r="P209" s="154"/>
      <c r="Q209" s="154"/>
      <c r="R209" s="154"/>
      <c r="S209" s="154"/>
      <c r="T209" s="154"/>
      <c r="U209" s="154"/>
      <c r="V209" s="154"/>
      <c r="W209" s="154"/>
      <c r="X209" s="154"/>
      <c r="Y209" s="154"/>
      <c r="Z209" s="154"/>
      <c r="AA209" s="154"/>
      <c r="AB209" s="154"/>
      <c r="AC209" s="154"/>
      <c r="AD209" s="154"/>
      <c r="AE209" s="154"/>
      <c r="AF209" s="154"/>
      <c r="AG209" s="154"/>
      <c r="AH209" s="154"/>
      <c r="AI209" s="154"/>
      <c r="AJ209" s="154"/>
      <c r="AK209" s="154"/>
      <c r="AL209" s="154"/>
      <c r="AM209" s="154"/>
      <c r="AN209" s="154"/>
      <c r="AO209" s="154"/>
      <c r="AP209" s="154"/>
      <c r="AQ209" s="154"/>
      <c r="AR209" s="154"/>
      <c r="AS209" s="154"/>
      <c r="AT209" s="154"/>
      <c r="AU209" s="154"/>
      <c r="AV209" s="154"/>
      <c r="AW209" s="154"/>
      <c r="AX209" s="154"/>
      <c r="AY209" s="154"/>
      <c r="AZ209" s="154"/>
      <c r="BA209" s="154"/>
      <c r="BB209" s="154"/>
      <c r="BC209" s="154"/>
      <c r="BD209" s="154"/>
      <c r="BE209" s="154"/>
      <c r="BF209" s="154"/>
      <c r="BG209" s="154"/>
      <c r="BH209" s="154"/>
      <c r="BI209" s="154"/>
      <c r="BJ209" s="154"/>
      <c r="BK209" s="154"/>
      <c r="BL209" s="154"/>
      <c r="BM209" s="154"/>
      <c r="BN209" s="154"/>
      <c r="BO209" s="154"/>
      <c r="BP209" s="154"/>
      <c r="BQ209" s="154"/>
      <c r="BR209" s="154"/>
      <c r="BS209" s="154"/>
      <c r="BT209" s="154"/>
      <c r="BU209" s="154"/>
      <c r="BV209" s="154"/>
      <c r="BW209" s="154"/>
      <c r="BX209" s="154"/>
      <c r="BY209" s="154"/>
      <c r="BZ209" s="154"/>
      <c r="CA209" s="154"/>
      <c r="CB209" s="154"/>
      <c r="CC209" s="154"/>
      <c r="CD209" s="154"/>
      <c r="CE209" s="154"/>
      <c r="CF209" s="154"/>
      <c r="CG209" s="154"/>
      <c r="CH209" s="154"/>
      <c r="CI209" s="154"/>
      <c r="CJ209" s="154"/>
      <c r="CK209" s="154"/>
      <c r="CL209" s="154"/>
      <c r="CM209" s="154"/>
      <c r="CN209" s="154"/>
      <c r="CO209" s="154"/>
      <c r="CP209" s="154"/>
      <c r="CQ209" s="154"/>
      <c r="CR209" s="154"/>
      <c r="CS209" s="154"/>
      <c r="CT209" s="154"/>
      <c r="CU209" s="154"/>
      <c r="CV209" s="154"/>
      <c r="CW209" s="154"/>
      <c r="CX209" s="154"/>
      <c r="CY209" s="154"/>
      <c r="CZ209" s="154"/>
      <c r="DA209" s="154"/>
      <c r="DB209" s="154"/>
      <c r="DC209" s="154"/>
      <c r="DD209" s="154"/>
      <c r="DE209" s="154"/>
      <c r="DF209" s="154"/>
      <c r="DG209" s="154"/>
      <c r="DH209" s="154"/>
      <c r="DI209" s="154"/>
      <c r="DJ209" s="154"/>
      <c r="DK209" s="154"/>
      <c r="DL209" s="154"/>
      <c r="DM209" s="154"/>
      <c r="DN209" s="154"/>
      <c r="DO209" s="154"/>
      <c r="DP209" s="154"/>
      <c r="DQ209" s="154"/>
      <c r="DR209" s="154"/>
      <c r="DS209" s="154"/>
      <c r="DT209" s="154"/>
      <c r="DU209" s="154"/>
      <c r="DV209" s="154"/>
      <c r="DW209" s="154"/>
      <c r="DX209" s="154"/>
      <c r="DY209" s="154"/>
      <c r="DZ209" s="154"/>
      <c r="EA209" s="154"/>
      <c r="EB209" s="154"/>
      <c r="EC209" s="154"/>
      <c r="ED209" s="154"/>
      <c r="EE209" s="154"/>
    </row>
    <row r="210" spans="2:135" x14ac:dyDescent="0.25">
      <c r="B210" s="153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154"/>
      <c r="N210" s="154"/>
      <c r="O210" s="154"/>
      <c r="P210" s="154"/>
      <c r="Q210" s="154"/>
      <c r="R210" s="154"/>
      <c r="S210" s="154"/>
      <c r="T210" s="154"/>
      <c r="U210" s="154"/>
      <c r="V210" s="154"/>
      <c r="W210" s="154"/>
      <c r="X210" s="154"/>
      <c r="Y210" s="154"/>
      <c r="Z210" s="154"/>
      <c r="AA210" s="154"/>
      <c r="AB210" s="154"/>
      <c r="AC210" s="154"/>
      <c r="AD210" s="154"/>
      <c r="AE210" s="154"/>
      <c r="AF210" s="154"/>
      <c r="AG210" s="154"/>
      <c r="AH210" s="154"/>
      <c r="AI210" s="154"/>
      <c r="AJ210" s="154"/>
      <c r="AK210" s="154"/>
      <c r="AL210" s="154"/>
      <c r="AM210" s="154"/>
      <c r="AN210" s="154"/>
      <c r="AO210" s="154"/>
      <c r="AP210" s="154"/>
      <c r="AQ210" s="154"/>
      <c r="AR210" s="154"/>
      <c r="AS210" s="154"/>
      <c r="AT210" s="154"/>
      <c r="AU210" s="154"/>
      <c r="AV210" s="154"/>
      <c r="AW210" s="154"/>
      <c r="AX210" s="154"/>
      <c r="AY210" s="154"/>
      <c r="AZ210" s="154"/>
      <c r="BA210" s="154"/>
      <c r="BB210" s="154"/>
      <c r="BC210" s="154"/>
      <c r="BD210" s="154"/>
      <c r="BE210" s="154"/>
      <c r="BF210" s="154"/>
      <c r="BG210" s="154"/>
      <c r="BH210" s="154"/>
      <c r="BI210" s="154"/>
      <c r="BJ210" s="154"/>
      <c r="BK210" s="154"/>
      <c r="BL210" s="154"/>
      <c r="BM210" s="154"/>
      <c r="BN210" s="154"/>
      <c r="BO210" s="154"/>
      <c r="BP210" s="154"/>
      <c r="BQ210" s="154"/>
      <c r="BR210" s="154"/>
      <c r="BS210" s="154"/>
      <c r="BT210" s="154"/>
      <c r="BU210" s="154"/>
      <c r="BV210" s="154"/>
      <c r="BW210" s="154"/>
      <c r="BX210" s="154"/>
      <c r="BY210" s="154"/>
      <c r="BZ210" s="154"/>
      <c r="CA210" s="154"/>
      <c r="CB210" s="154"/>
      <c r="CC210" s="154"/>
      <c r="CD210" s="154"/>
      <c r="CE210" s="154"/>
      <c r="CF210" s="154"/>
      <c r="CG210" s="154"/>
      <c r="CH210" s="154"/>
      <c r="CI210" s="154"/>
      <c r="CJ210" s="154"/>
      <c r="CK210" s="154"/>
      <c r="CL210" s="154"/>
      <c r="CM210" s="154"/>
      <c r="CN210" s="154"/>
      <c r="CO210" s="154"/>
      <c r="CP210" s="154"/>
      <c r="CQ210" s="154"/>
      <c r="CR210" s="154"/>
      <c r="CS210" s="154"/>
      <c r="CT210" s="154"/>
      <c r="CU210" s="154"/>
      <c r="CV210" s="154"/>
      <c r="CW210" s="154"/>
      <c r="CX210" s="154"/>
      <c r="CY210" s="154"/>
      <c r="CZ210" s="154"/>
      <c r="DA210" s="154"/>
      <c r="DB210" s="154"/>
      <c r="DC210" s="154"/>
      <c r="DD210" s="154"/>
      <c r="DE210" s="154"/>
      <c r="DF210" s="154"/>
      <c r="DG210" s="154"/>
      <c r="DH210" s="154"/>
      <c r="DI210" s="154"/>
      <c r="DJ210" s="154"/>
      <c r="DK210" s="154"/>
      <c r="DL210" s="154"/>
      <c r="DM210" s="154"/>
      <c r="DN210" s="154"/>
      <c r="DO210" s="154"/>
      <c r="DP210" s="154"/>
      <c r="DQ210" s="154"/>
      <c r="DR210" s="154"/>
      <c r="DS210" s="154"/>
      <c r="DT210" s="154"/>
      <c r="DU210" s="154"/>
      <c r="DV210" s="154"/>
      <c r="DW210" s="154"/>
      <c r="DX210" s="154"/>
      <c r="DY210" s="154"/>
      <c r="DZ210" s="154"/>
      <c r="EA210" s="154"/>
      <c r="EB210" s="154"/>
      <c r="EC210" s="154"/>
      <c r="ED210" s="154"/>
      <c r="EE210" s="154"/>
    </row>
  </sheetData>
  <sheetProtection algorithmName="SHA-512" hashValue="KO35g/aEPF5pmZlxAjjz7vujr+TxvdlhiXkixYIbr8buDDyanCz/6puCGbSC0hXQZgzWLlZaGiR1VV5mRwzxyw==" saltValue="QfEfMZXJrnxw2w18ClJEng==" spinCount="100000" sheet="1" objects="1" scenario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B0D71-7EC0-40EC-BFAD-1D185A1FC67A}">
  <dimension ref="A1:M207"/>
  <sheetViews>
    <sheetView showGridLines="0" workbookViewId="0">
      <pane xSplit="2" ySplit="2" topLeftCell="C48" activePane="bottomRight" state="frozen"/>
      <selection pane="topRight" activeCell="C1" sqref="C1"/>
      <selection pane="bottomLeft" activeCell="A5" sqref="A5"/>
      <selection pane="bottomRight" activeCell="J79" sqref="J79"/>
    </sheetView>
  </sheetViews>
  <sheetFormatPr defaultColWidth="8.85546875" defaultRowHeight="13.5" x14ac:dyDescent="0.25"/>
  <cols>
    <col min="1" max="1" width="12.140625" style="1" bestFit="1" customWidth="1"/>
    <col min="2" max="2" width="35.5703125" style="1" bestFit="1" customWidth="1"/>
    <col min="3" max="3" width="12.85546875" style="1" bestFit="1" customWidth="1"/>
    <col min="4" max="12" width="12.28515625" style="1" bestFit="1" customWidth="1"/>
    <col min="13" max="13" width="13.5703125" style="1" bestFit="1" customWidth="1"/>
    <col min="14" max="16384" width="8.85546875" style="1"/>
  </cols>
  <sheetData>
    <row r="1" spans="1:13" x14ac:dyDescent="0.25">
      <c r="A1" s="8"/>
      <c r="B1" s="135" t="s">
        <v>133</v>
      </c>
      <c r="C1" s="134">
        <v>0</v>
      </c>
      <c r="D1" s="134">
        <v>1</v>
      </c>
      <c r="E1" s="134">
        <f>D1+1</f>
        <v>2</v>
      </c>
      <c r="F1" s="134">
        <f t="shared" ref="F1:M1" si="0">E1+1</f>
        <v>3</v>
      </c>
      <c r="G1" s="134">
        <f t="shared" si="0"/>
        <v>4</v>
      </c>
      <c r="H1" s="134">
        <f t="shared" si="0"/>
        <v>5</v>
      </c>
      <c r="I1" s="134">
        <f t="shared" si="0"/>
        <v>6</v>
      </c>
      <c r="J1" s="134">
        <f t="shared" si="0"/>
        <v>7</v>
      </c>
      <c r="K1" s="134">
        <f t="shared" si="0"/>
        <v>8</v>
      </c>
      <c r="L1" s="134">
        <f t="shared" si="0"/>
        <v>9</v>
      </c>
      <c r="M1" s="136">
        <f t="shared" si="0"/>
        <v>10</v>
      </c>
    </row>
    <row r="2" spans="1:13" x14ac:dyDescent="0.25">
      <c r="A2" s="8"/>
      <c r="B2" s="143" t="s">
        <v>135</v>
      </c>
      <c r="C2" s="144">
        <f>CLOSE_DATE</f>
        <v>43861</v>
      </c>
      <c r="D2" s="144">
        <f>EOMONTH(C2,12)</f>
        <v>44227</v>
      </c>
      <c r="E2" s="144">
        <f t="shared" ref="E2:M2" si="1">EOMONTH(D2,12)</f>
        <v>44592</v>
      </c>
      <c r="F2" s="144">
        <f t="shared" si="1"/>
        <v>44957</v>
      </c>
      <c r="G2" s="144">
        <f t="shared" si="1"/>
        <v>45322</v>
      </c>
      <c r="H2" s="144">
        <f t="shared" si="1"/>
        <v>45688</v>
      </c>
      <c r="I2" s="144">
        <f t="shared" si="1"/>
        <v>46053</v>
      </c>
      <c r="J2" s="144">
        <f t="shared" si="1"/>
        <v>46418</v>
      </c>
      <c r="K2" s="144">
        <f t="shared" si="1"/>
        <v>46783</v>
      </c>
      <c r="L2" s="144">
        <f t="shared" si="1"/>
        <v>47149</v>
      </c>
      <c r="M2" s="145">
        <f t="shared" si="1"/>
        <v>47514</v>
      </c>
    </row>
    <row r="3" spans="1:13" x14ac:dyDescent="0.25">
      <c r="A3" s="8"/>
      <c r="B3" s="15"/>
      <c r="C3" s="8"/>
      <c r="D3" s="8"/>
      <c r="E3" s="8"/>
      <c r="F3" s="8"/>
      <c r="G3" s="8"/>
      <c r="H3" s="8"/>
      <c r="I3" s="8"/>
      <c r="J3" s="8"/>
      <c r="K3" s="8"/>
      <c r="L3" s="8"/>
      <c r="M3" s="110"/>
    </row>
    <row r="4" spans="1:13" x14ac:dyDescent="0.25">
      <c r="A4" s="8"/>
      <c r="B4" s="196" t="s">
        <v>187</v>
      </c>
      <c r="C4" s="8"/>
      <c r="D4" s="8"/>
      <c r="E4" s="8"/>
      <c r="F4" s="8"/>
      <c r="G4" s="8"/>
      <c r="H4" s="8"/>
      <c r="I4" s="8"/>
      <c r="J4" s="8"/>
      <c r="K4" s="8"/>
      <c r="L4" s="8"/>
      <c r="M4" s="110"/>
    </row>
    <row r="5" spans="1:13" x14ac:dyDescent="0.25">
      <c r="A5" s="154">
        <f>SUM(C5:M5)</f>
        <v>8145589.2759743799</v>
      </c>
      <c r="B5" s="29" t="s">
        <v>188</v>
      </c>
      <c r="C5" s="154"/>
      <c r="D5" s="154">
        <f>SUMIFS('Monthly CF'!$C7:$EE7,'Monthly CF'!$C$1:$EE$1,'Annual CF'!D$1,'Monthly CF'!$C$3:$EE$3,"&lt;="&amp;HOLD_PERIOD)</f>
        <v>665060.50833333342</v>
      </c>
      <c r="E5" s="154">
        <f>SUMIFS('Monthly CF'!$C7:$EE7,'Monthly CF'!$C$1:$EE$1,'Annual CF'!E$1,'Monthly CF'!$C$3:$EE$3,"&lt;="&amp;HOLD_PERIOD)</f>
        <v>736538.27124999999</v>
      </c>
      <c r="F5" s="154">
        <f>SUMIFS('Monthly CF'!$C7:$EE7,'Monthly CF'!$C$1:$EE$1,'Annual CF'!F$1,'Monthly CF'!$C$3:$EE$3,"&lt;="&amp;HOLD_PERIOD)</f>
        <v>758511.08976249979</v>
      </c>
      <c r="G5" s="154">
        <f>SUMIFS('Monthly CF'!$C7:$EE7,'Monthly CF'!$C$1:$EE$1,'Annual CF'!G$1,'Monthly CF'!$C$3:$EE$3,"&lt;="&amp;HOLD_PERIOD)</f>
        <v>781143.09283037519</v>
      </c>
      <c r="H5" s="154">
        <f>SUMIFS('Monthly CF'!$C7:$EE7,'Monthly CF'!$C$1:$EE$1,'Annual CF'!H$1,'Monthly CF'!$C$3:$EE$3,"&lt;="&amp;HOLD_PERIOD)</f>
        <v>804577.3856152863</v>
      </c>
      <c r="I5" s="154">
        <f>SUMIFS('Monthly CF'!$C7:$EE7,'Monthly CF'!$C$1:$EE$1,'Annual CF'!I$1,'Monthly CF'!$C$3:$EE$3,"&lt;="&amp;HOLD_PERIOD)</f>
        <v>828714.70718374522</v>
      </c>
      <c r="J5" s="154">
        <f>SUMIFS('Monthly CF'!$C7:$EE7,'Monthly CF'!$C$1:$EE$1,'Annual CF'!J$1,'Monthly CF'!$C$3:$EE$3,"&lt;="&amp;HOLD_PERIOD)</f>
        <v>853576.14839925722</v>
      </c>
      <c r="K5" s="154">
        <f>SUMIFS('Monthly CF'!$C7:$EE7,'Monthly CF'!$C$1:$EE$1,'Annual CF'!K$1,'Monthly CF'!$C$3:$EE$3,"&lt;="&amp;HOLD_PERIOD)</f>
        <v>879183.43285123515</v>
      </c>
      <c r="L5" s="154">
        <f>SUMIFS('Monthly CF'!$C7:$EE7,'Monthly CF'!$C$1:$EE$1,'Annual CF'!L$1,'Monthly CF'!$C$3:$EE$3,"&lt;="&amp;HOLD_PERIOD)</f>
        <v>905558.93583677185</v>
      </c>
      <c r="M5" s="157">
        <f>SUMIFS('Monthly CF'!$C7:$EE7,'Monthly CF'!$C$1:$EE$1,'Annual CF'!M$1,'Monthly CF'!$C$3:$EE$3,"&lt;="&amp;HOLD_PERIOD)</f>
        <v>932725.70391187514</v>
      </c>
    </row>
    <row r="6" spans="1:13" x14ac:dyDescent="0.25">
      <c r="A6" s="154">
        <f t="shared" ref="A6:A8" si="2">SUM(C6:M6)</f>
        <v>-163787.5</v>
      </c>
      <c r="B6" s="29" t="s">
        <v>189</v>
      </c>
      <c r="C6" s="154"/>
      <c r="D6" s="154">
        <f>SUMIFS('Monthly CF'!$C8:$EE8,'Monthly CF'!$C$1:$EE$1,'Annual CF'!D$1,'Monthly CF'!$C$3:$EE$3,"&lt;="&amp;HOLD_PERIOD)</f>
        <v>-163787.5</v>
      </c>
      <c r="E6" s="154">
        <f>SUMIFS('Monthly CF'!$C8:$EE8,'Monthly CF'!$C$1:$EE$1,'Annual CF'!E$1,'Monthly CF'!$C$3:$EE$3,"&lt;="&amp;HOLD_PERIOD)</f>
        <v>0</v>
      </c>
      <c r="F6" s="154">
        <f>SUMIFS('Monthly CF'!$C8:$EE8,'Monthly CF'!$C$1:$EE$1,'Annual CF'!F$1,'Monthly CF'!$C$3:$EE$3,"&lt;="&amp;HOLD_PERIOD)</f>
        <v>0</v>
      </c>
      <c r="G6" s="154">
        <f>SUMIFS('Monthly CF'!$C8:$EE8,'Monthly CF'!$C$1:$EE$1,'Annual CF'!G$1,'Monthly CF'!$C$3:$EE$3,"&lt;="&amp;HOLD_PERIOD)</f>
        <v>0</v>
      </c>
      <c r="H6" s="154">
        <f>SUMIFS('Monthly CF'!$C8:$EE8,'Monthly CF'!$C$1:$EE$1,'Annual CF'!H$1,'Monthly CF'!$C$3:$EE$3,"&lt;="&amp;HOLD_PERIOD)</f>
        <v>0</v>
      </c>
      <c r="I6" s="154">
        <f>SUMIFS('Monthly CF'!$C8:$EE8,'Monthly CF'!$C$1:$EE$1,'Annual CF'!I$1,'Monthly CF'!$C$3:$EE$3,"&lt;="&amp;HOLD_PERIOD)</f>
        <v>0</v>
      </c>
      <c r="J6" s="154">
        <f>SUMIFS('Monthly CF'!$C8:$EE8,'Monthly CF'!$C$1:$EE$1,'Annual CF'!J$1,'Monthly CF'!$C$3:$EE$3,"&lt;="&amp;HOLD_PERIOD)</f>
        <v>0</v>
      </c>
      <c r="K6" s="154">
        <f>SUMIFS('Monthly CF'!$C8:$EE8,'Monthly CF'!$C$1:$EE$1,'Annual CF'!K$1,'Monthly CF'!$C$3:$EE$3,"&lt;="&amp;HOLD_PERIOD)</f>
        <v>0</v>
      </c>
      <c r="L6" s="154">
        <f>SUMIFS('Monthly CF'!$C8:$EE8,'Monthly CF'!$C$1:$EE$1,'Annual CF'!L$1,'Monthly CF'!$C$3:$EE$3,"&lt;="&amp;HOLD_PERIOD)</f>
        <v>0</v>
      </c>
      <c r="M6" s="157">
        <f>SUMIFS('Monthly CF'!$C8:$EE8,'Monthly CF'!$C$1:$EE$1,'Annual CF'!M$1,'Monthly CF'!$C$3:$EE$3,"&lt;="&amp;HOLD_PERIOD)</f>
        <v>0</v>
      </c>
    </row>
    <row r="7" spans="1:13" x14ac:dyDescent="0.25">
      <c r="A7" s="154">
        <f t="shared" si="2"/>
        <v>-159636.03551948757</v>
      </c>
      <c r="B7" s="29" t="s">
        <v>181</v>
      </c>
      <c r="C7" s="154"/>
      <c r="D7" s="154">
        <f>SUMIFS('Monthly CF'!$C9:$EE9,'Monthly CF'!$C$1:$EE$1,'Annual CF'!D$1,'Monthly CF'!$C$3:$EE$3,"&lt;="&amp;HOLD_PERIOD)</f>
        <v>-10025.460166666666</v>
      </c>
      <c r="E7" s="154">
        <f>SUMIFS('Monthly CF'!$C9:$EE9,'Monthly CF'!$C$1:$EE$1,'Annual CF'!E$1,'Monthly CF'!$C$3:$EE$3,"&lt;="&amp;HOLD_PERIOD)</f>
        <v>-14730.765425</v>
      </c>
      <c r="F7" s="154">
        <f>SUMIFS('Monthly CF'!$C9:$EE9,'Monthly CF'!$C$1:$EE$1,'Annual CF'!F$1,'Monthly CF'!$C$3:$EE$3,"&lt;="&amp;HOLD_PERIOD)</f>
        <v>-15170.221795250003</v>
      </c>
      <c r="G7" s="154">
        <f>SUMIFS('Monthly CF'!$C9:$EE9,'Monthly CF'!$C$1:$EE$1,'Annual CF'!G$1,'Monthly CF'!$C$3:$EE$3,"&lt;="&amp;HOLD_PERIOD)</f>
        <v>-15622.861856607502</v>
      </c>
      <c r="H7" s="154">
        <f>SUMIFS('Monthly CF'!$C9:$EE9,'Monthly CF'!$C$1:$EE$1,'Annual CF'!H$1,'Monthly CF'!$C$3:$EE$3,"&lt;="&amp;HOLD_PERIOD)</f>
        <v>-16091.547712305724</v>
      </c>
      <c r="I7" s="154">
        <f>SUMIFS('Monthly CF'!$C9:$EE9,'Monthly CF'!$C$1:$EE$1,'Annual CF'!I$1,'Monthly CF'!$C$3:$EE$3,"&lt;="&amp;HOLD_PERIOD)</f>
        <v>-16574.294143674895</v>
      </c>
      <c r="J7" s="154">
        <f>SUMIFS('Monthly CF'!$C9:$EE9,'Monthly CF'!$C$1:$EE$1,'Annual CF'!J$1,'Monthly CF'!$C$3:$EE$3,"&lt;="&amp;HOLD_PERIOD)</f>
        <v>-17071.522967985144</v>
      </c>
      <c r="K7" s="154">
        <f>SUMIFS('Monthly CF'!$C9:$EE9,'Monthly CF'!$C$1:$EE$1,'Annual CF'!K$1,'Monthly CF'!$C$3:$EE$3,"&lt;="&amp;HOLD_PERIOD)</f>
        <v>-17583.668657024697</v>
      </c>
      <c r="L7" s="154">
        <f>SUMIFS('Monthly CF'!$C9:$EE9,'Monthly CF'!$C$1:$EE$1,'Annual CF'!L$1,'Monthly CF'!$C$3:$EE$3,"&lt;="&amp;HOLD_PERIOD)</f>
        <v>-18111.178716735441</v>
      </c>
      <c r="M7" s="157">
        <f>SUMIFS('Monthly CF'!$C9:$EE9,'Monthly CF'!$C$1:$EE$1,'Annual CF'!M$1,'Monthly CF'!$C$3:$EE$3,"&lt;="&amp;HOLD_PERIOD)</f>
        <v>-18654.514078237506</v>
      </c>
    </row>
    <row r="8" spans="1:13" x14ac:dyDescent="0.25">
      <c r="A8" s="154">
        <f t="shared" si="2"/>
        <v>7822165.7404548908</v>
      </c>
      <c r="B8" s="92" t="s">
        <v>190</v>
      </c>
      <c r="C8" s="197"/>
      <c r="D8" s="160">
        <f>SUMIFS('Monthly CF'!$C10:$EE10,'Monthly CF'!$C$1:$EE$1,'Annual CF'!D$1,'Monthly CF'!$C$3:$EE$3,"&lt;="&amp;HOLD_PERIOD)</f>
        <v>491247.54816666659</v>
      </c>
      <c r="E8" s="160">
        <f>SUMIFS('Monthly CF'!$C10:$EE10,'Monthly CF'!$C$1:$EE$1,'Annual CF'!E$1,'Monthly CF'!$C$3:$EE$3,"&lt;="&amp;HOLD_PERIOD)</f>
        <v>721807.50582499988</v>
      </c>
      <c r="F8" s="160">
        <f>SUMIFS('Monthly CF'!$C10:$EE10,'Monthly CF'!$C$1:$EE$1,'Annual CF'!F$1,'Monthly CF'!$C$3:$EE$3,"&lt;="&amp;HOLD_PERIOD)</f>
        <v>743340.86796725006</v>
      </c>
      <c r="G8" s="160">
        <f>SUMIFS('Monthly CF'!$C10:$EE10,'Monthly CF'!$C$1:$EE$1,'Annual CF'!G$1,'Monthly CF'!$C$3:$EE$3,"&lt;="&amp;HOLD_PERIOD)</f>
        <v>765520.23097376747</v>
      </c>
      <c r="H8" s="160">
        <f>SUMIFS('Monthly CF'!$C10:$EE10,'Monthly CF'!$C$1:$EE$1,'Annual CF'!H$1,'Monthly CF'!$C$3:$EE$3,"&lt;="&amp;HOLD_PERIOD)</f>
        <v>788485.83790298051</v>
      </c>
      <c r="I8" s="160">
        <f>SUMIFS('Monthly CF'!$C10:$EE10,'Monthly CF'!$C$1:$EE$1,'Annual CF'!I$1,'Monthly CF'!$C$3:$EE$3,"&lt;="&amp;HOLD_PERIOD)</f>
        <v>812140.41304006998</v>
      </c>
      <c r="J8" s="160">
        <f>SUMIFS('Monthly CF'!$C10:$EE10,'Monthly CF'!$C$1:$EE$1,'Annual CF'!J$1,'Monthly CF'!$C$3:$EE$3,"&lt;="&amp;HOLD_PERIOD)</f>
        <v>836504.62543127185</v>
      </c>
      <c r="K8" s="160">
        <f>SUMIFS('Monthly CF'!$C10:$EE10,'Monthly CF'!$C$1:$EE$1,'Annual CF'!K$1,'Monthly CF'!$C$3:$EE$3,"&lt;="&amp;HOLD_PERIOD)</f>
        <v>861599.76419421018</v>
      </c>
      <c r="L8" s="160">
        <f>SUMIFS('Monthly CF'!$C10:$EE10,'Monthly CF'!$C$1:$EE$1,'Annual CF'!L$1,'Monthly CF'!$C$3:$EE$3,"&lt;="&amp;HOLD_PERIOD)</f>
        <v>887447.7571200364</v>
      </c>
      <c r="M8" s="161">
        <f>SUMIFS('Monthly CF'!$C10:$EE10,'Monthly CF'!$C$1:$EE$1,'Annual CF'!M$1,'Monthly CF'!$C$3:$EE$3,"&lt;="&amp;HOLD_PERIOD)</f>
        <v>914071.18983363768</v>
      </c>
    </row>
    <row r="9" spans="1:13" x14ac:dyDescent="0.25">
      <c r="A9" s="8"/>
      <c r="B9" s="29"/>
      <c r="C9" s="154"/>
      <c r="D9" s="154"/>
      <c r="E9" s="154"/>
      <c r="F9" s="154"/>
      <c r="G9" s="154"/>
      <c r="H9" s="154"/>
      <c r="I9" s="154"/>
      <c r="J9" s="154"/>
      <c r="K9" s="154"/>
      <c r="L9" s="154"/>
      <c r="M9" s="157"/>
    </row>
    <row r="10" spans="1:13" x14ac:dyDescent="0.25">
      <c r="A10" s="154"/>
      <c r="B10" s="196" t="s">
        <v>191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110"/>
    </row>
    <row r="11" spans="1:13" x14ac:dyDescent="0.25">
      <c r="A11" s="154">
        <f t="shared" ref="A11:A13" ca="1" si="3">SUM(C11:M11)</f>
        <v>1604163.2677263413</v>
      </c>
      <c r="B11" s="29" t="s">
        <v>192</v>
      </c>
      <c r="C11" s="154"/>
      <c r="D11" s="154">
        <f ca="1">SUMIFS('Monthly CF'!$C13:$EE13,'Monthly CF'!$C$1:$EE$1,'Annual CF'!D$1,'Monthly CF'!$C$3:$EE$3,"&lt;="&amp;HOLD_PERIOD)</f>
        <v>96459.681557827134</v>
      </c>
      <c r="E11" s="154">
        <f ca="1">SUMIFS('Monthly CF'!$C13:$EE13,'Monthly CF'!$C$1:$EE$1,'Annual CF'!E$1,'Monthly CF'!$C$3:$EE$3,"&lt;="&amp;HOLD_PERIOD)</f>
        <v>113818.20356507335</v>
      </c>
      <c r="F11" s="154">
        <f ca="1">SUMIFS('Monthly CF'!$C13:$EE13,'Monthly CF'!$C$1:$EE$1,'Annual CF'!F$1,'Monthly CF'!$C$3:$EE$3,"&lt;="&amp;HOLD_PERIOD)</f>
        <v>160593.16396618364</v>
      </c>
      <c r="G11" s="154">
        <f ca="1">SUMIFS('Monthly CF'!$C13:$EE13,'Monthly CF'!$C$1:$EE$1,'Annual CF'!G$1,'Monthly CF'!$C$3:$EE$3,"&lt;="&amp;HOLD_PERIOD)</f>
        <v>164303.37390471576</v>
      </c>
      <c r="H11" s="154">
        <f ca="1">SUMIFS('Monthly CF'!$C13:$EE13,'Monthly CF'!$C$1:$EE$1,'Annual CF'!H$1,'Monthly CF'!$C$3:$EE$3,"&lt;="&amp;HOLD_PERIOD)</f>
        <v>168107.20974776405</v>
      </c>
      <c r="I11" s="154">
        <f ca="1">SUMIFS('Monthly CF'!$C13:$EE13,'Monthly CF'!$C$1:$EE$1,'Annual CF'!I$1,'Monthly CF'!$C$3:$EE$3,"&lt;="&amp;HOLD_PERIOD)</f>
        <v>172002.65535862182</v>
      </c>
      <c r="J11" s="154">
        <f ca="1">SUMIFS('Monthly CF'!$C13:$EE13,'Monthly CF'!$C$1:$EE$1,'Annual CF'!J$1,'Monthly CF'!$C$3:$EE$3,"&lt;="&amp;HOLD_PERIOD)</f>
        <v>175992.00892417386</v>
      </c>
      <c r="K11" s="154">
        <f ca="1">SUMIFS('Monthly CF'!$C13:$EE13,'Monthly CF'!$C$1:$EE$1,'Annual CF'!K$1,'Monthly CF'!$C$3:$EE$3,"&lt;="&amp;HOLD_PERIOD)</f>
        <v>180077.62857478828</v>
      </c>
      <c r="L11" s="154">
        <f ca="1">SUMIFS('Monthly CF'!$C13:$EE13,'Monthly CF'!$C$1:$EE$1,'Annual CF'!L$1,'Monthly CF'!$C$3:$EE$3,"&lt;="&amp;HOLD_PERIOD)</f>
        <v>184261.93400257902</v>
      </c>
      <c r="M11" s="157">
        <f ca="1">SUMIFS('Monthly CF'!$C13:$EE13,'Monthly CF'!$C$1:$EE$1,'Annual CF'!M$1,'Monthly CF'!$C$3:$EE$3,"&lt;="&amp;HOLD_PERIOD)</f>
        <v>188547.40812461439</v>
      </c>
    </row>
    <row r="12" spans="1:13" x14ac:dyDescent="0.25">
      <c r="A12" s="154">
        <f t="shared" si="3"/>
        <v>0</v>
      </c>
      <c r="B12" s="29" t="s">
        <v>127</v>
      </c>
      <c r="C12" s="154"/>
      <c r="D12" s="154">
        <f>SUMIFS('Monthly CF'!$C14:$EE14,'Monthly CF'!$C$1:$EE$1,'Annual CF'!D$1,'Monthly CF'!$C$3:$EE$3,"&lt;="&amp;HOLD_PERIOD)</f>
        <v>0</v>
      </c>
      <c r="E12" s="154">
        <f>SUMIFS('Monthly CF'!$C14:$EE14,'Monthly CF'!$C$1:$EE$1,'Annual CF'!E$1,'Monthly CF'!$C$3:$EE$3,"&lt;="&amp;HOLD_PERIOD)</f>
        <v>0</v>
      </c>
      <c r="F12" s="154">
        <f>SUMIFS('Monthly CF'!$C14:$EE14,'Monthly CF'!$C$1:$EE$1,'Annual CF'!F$1,'Monthly CF'!$C$3:$EE$3,"&lt;="&amp;HOLD_PERIOD)</f>
        <v>0</v>
      </c>
      <c r="G12" s="154">
        <f>SUMIFS('Monthly CF'!$C14:$EE14,'Monthly CF'!$C$1:$EE$1,'Annual CF'!G$1,'Monthly CF'!$C$3:$EE$3,"&lt;="&amp;HOLD_PERIOD)</f>
        <v>0</v>
      </c>
      <c r="H12" s="154">
        <f>SUMIFS('Monthly CF'!$C14:$EE14,'Monthly CF'!$C$1:$EE$1,'Annual CF'!H$1,'Monthly CF'!$C$3:$EE$3,"&lt;="&amp;HOLD_PERIOD)</f>
        <v>0</v>
      </c>
      <c r="I12" s="154">
        <f>SUMIFS('Monthly CF'!$C14:$EE14,'Monthly CF'!$C$1:$EE$1,'Annual CF'!I$1,'Monthly CF'!$C$3:$EE$3,"&lt;="&amp;HOLD_PERIOD)</f>
        <v>0</v>
      </c>
      <c r="J12" s="154">
        <f>SUMIFS('Monthly CF'!$C14:$EE14,'Monthly CF'!$C$1:$EE$1,'Annual CF'!J$1,'Monthly CF'!$C$3:$EE$3,"&lt;="&amp;HOLD_PERIOD)</f>
        <v>0</v>
      </c>
      <c r="K12" s="154">
        <f>SUMIFS('Monthly CF'!$C14:$EE14,'Monthly CF'!$C$1:$EE$1,'Annual CF'!K$1,'Monthly CF'!$C$3:$EE$3,"&lt;="&amp;HOLD_PERIOD)</f>
        <v>0</v>
      </c>
      <c r="L12" s="154">
        <f>SUMIFS('Monthly CF'!$C14:$EE14,'Monthly CF'!$C$1:$EE$1,'Annual CF'!L$1,'Monthly CF'!$C$3:$EE$3,"&lt;="&amp;HOLD_PERIOD)</f>
        <v>0</v>
      </c>
      <c r="M12" s="157">
        <f>SUMIFS('Monthly CF'!$C14:$EE14,'Monthly CF'!$C$1:$EE$1,'Annual CF'!M$1,'Monthly CF'!$C$3:$EE$3,"&lt;="&amp;HOLD_PERIOD)</f>
        <v>0</v>
      </c>
    </row>
    <row r="13" spans="1:13" x14ac:dyDescent="0.25">
      <c r="A13" s="154">
        <f t="shared" ca="1" si="3"/>
        <v>1604163.2677263413</v>
      </c>
      <c r="B13" s="92" t="s">
        <v>193</v>
      </c>
      <c r="C13" s="197"/>
      <c r="D13" s="160">
        <f ca="1">SUMIFS('Monthly CF'!$C15:$EE15,'Monthly CF'!$C$1:$EE$1,'Annual CF'!D$1,'Monthly CF'!$C$3:$EE$3,"&lt;="&amp;HOLD_PERIOD)</f>
        <v>96459.681557827134</v>
      </c>
      <c r="E13" s="160">
        <f ca="1">SUMIFS('Monthly CF'!$C15:$EE15,'Monthly CF'!$C$1:$EE$1,'Annual CF'!E$1,'Monthly CF'!$C$3:$EE$3,"&lt;="&amp;HOLD_PERIOD)</f>
        <v>113818.20356507335</v>
      </c>
      <c r="F13" s="160">
        <f ca="1">SUMIFS('Monthly CF'!$C15:$EE15,'Monthly CF'!$C$1:$EE$1,'Annual CF'!F$1,'Monthly CF'!$C$3:$EE$3,"&lt;="&amp;HOLD_PERIOD)</f>
        <v>160593.16396618364</v>
      </c>
      <c r="G13" s="160">
        <f ca="1">SUMIFS('Monthly CF'!$C15:$EE15,'Monthly CF'!$C$1:$EE$1,'Annual CF'!G$1,'Monthly CF'!$C$3:$EE$3,"&lt;="&amp;HOLD_PERIOD)</f>
        <v>164303.37390471576</v>
      </c>
      <c r="H13" s="160">
        <f ca="1">SUMIFS('Monthly CF'!$C15:$EE15,'Monthly CF'!$C$1:$EE$1,'Annual CF'!H$1,'Monthly CF'!$C$3:$EE$3,"&lt;="&amp;HOLD_PERIOD)</f>
        <v>168107.20974776405</v>
      </c>
      <c r="I13" s="160">
        <f ca="1">SUMIFS('Monthly CF'!$C15:$EE15,'Monthly CF'!$C$1:$EE$1,'Annual CF'!I$1,'Monthly CF'!$C$3:$EE$3,"&lt;="&amp;HOLD_PERIOD)</f>
        <v>172002.65535862182</v>
      </c>
      <c r="J13" s="160">
        <f ca="1">SUMIFS('Monthly CF'!$C15:$EE15,'Monthly CF'!$C$1:$EE$1,'Annual CF'!J$1,'Monthly CF'!$C$3:$EE$3,"&lt;="&amp;HOLD_PERIOD)</f>
        <v>175992.00892417386</v>
      </c>
      <c r="K13" s="160">
        <f ca="1">SUMIFS('Monthly CF'!$C15:$EE15,'Monthly CF'!$C$1:$EE$1,'Annual CF'!K$1,'Monthly CF'!$C$3:$EE$3,"&lt;="&amp;HOLD_PERIOD)</f>
        <v>180077.62857478828</v>
      </c>
      <c r="L13" s="160">
        <f ca="1">SUMIFS('Monthly CF'!$C15:$EE15,'Monthly CF'!$C$1:$EE$1,'Annual CF'!L$1,'Monthly CF'!$C$3:$EE$3,"&lt;="&amp;HOLD_PERIOD)</f>
        <v>184261.93400257902</v>
      </c>
      <c r="M13" s="161">
        <f ca="1">SUMIFS('Monthly CF'!$C15:$EE15,'Monthly CF'!$C$1:$EE$1,'Annual CF'!M$1,'Monthly CF'!$C$3:$EE$3,"&lt;="&amp;HOLD_PERIOD)</f>
        <v>188547.40812461439</v>
      </c>
    </row>
    <row r="14" spans="1:13" x14ac:dyDescent="0.25">
      <c r="A14" s="8"/>
      <c r="B14" s="29"/>
      <c r="C14" s="154"/>
      <c r="D14" s="154"/>
      <c r="E14" s="154"/>
      <c r="F14" s="154"/>
      <c r="G14" s="154"/>
      <c r="H14" s="154"/>
      <c r="I14" s="154"/>
      <c r="J14" s="154"/>
      <c r="K14" s="154"/>
      <c r="L14" s="154"/>
      <c r="M14" s="157"/>
    </row>
    <row r="15" spans="1:13" x14ac:dyDescent="0.25">
      <c r="A15" s="154">
        <f ca="1">SUM(C15:M15)</f>
        <v>9426329.008181233</v>
      </c>
      <c r="B15" s="92" t="s">
        <v>196</v>
      </c>
      <c r="C15" s="197"/>
      <c r="D15" s="160">
        <f ca="1">SUMIFS('Monthly CF'!$C17:$EE17,'Monthly CF'!$C$1:$EE$1,'Annual CF'!D$1,'Monthly CF'!$C$3:$EE$3,"&lt;="&amp;HOLD_PERIOD)</f>
        <v>587707.22972449381</v>
      </c>
      <c r="E15" s="160">
        <f ca="1">SUMIFS('Monthly CF'!$C17:$EE17,'Monthly CF'!$C$1:$EE$1,'Annual CF'!E$1,'Monthly CF'!$C$3:$EE$3,"&lt;="&amp;HOLD_PERIOD)</f>
        <v>835625.70939007332</v>
      </c>
      <c r="F15" s="160">
        <f ca="1">SUMIFS('Monthly CF'!$C17:$EE17,'Monthly CF'!$C$1:$EE$1,'Annual CF'!F$1,'Monthly CF'!$C$3:$EE$3,"&lt;="&amp;HOLD_PERIOD)</f>
        <v>903934.03193343361</v>
      </c>
      <c r="G15" s="160">
        <f ca="1">SUMIFS('Monthly CF'!$C17:$EE17,'Monthly CF'!$C$1:$EE$1,'Annual CF'!G$1,'Monthly CF'!$C$3:$EE$3,"&lt;="&amp;HOLD_PERIOD)</f>
        <v>929823.60487848346</v>
      </c>
      <c r="H15" s="160">
        <f ca="1">SUMIFS('Monthly CF'!$C17:$EE17,'Monthly CF'!$C$1:$EE$1,'Annual CF'!H$1,'Monthly CF'!$C$3:$EE$3,"&lt;="&amp;HOLD_PERIOD)</f>
        <v>956593.04765074432</v>
      </c>
      <c r="I15" s="160">
        <f ca="1">SUMIFS('Monthly CF'!$C17:$EE17,'Monthly CF'!$C$1:$EE$1,'Annual CF'!I$1,'Monthly CF'!$C$3:$EE$3,"&lt;="&amp;HOLD_PERIOD)</f>
        <v>984143.06839869195</v>
      </c>
      <c r="J15" s="160">
        <f ca="1">SUMIFS('Monthly CF'!$C17:$EE17,'Monthly CF'!$C$1:$EE$1,'Annual CF'!J$1,'Monthly CF'!$C$3:$EE$3,"&lt;="&amp;HOLD_PERIOD)</f>
        <v>1012496.6343554459</v>
      </c>
      <c r="K15" s="160">
        <f ca="1">SUMIFS('Monthly CF'!$C17:$EE17,'Monthly CF'!$C$1:$EE$1,'Annual CF'!K$1,'Monthly CF'!$C$3:$EE$3,"&lt;="&amp;HOLD_PERIOD)</f>
        <v>1041677.3927689986</v>
      </c>
      <c r="L15" s="160">
        <f ca="1">SUMIFS('Monthly CF'!$C17:$EE17,'Monthly CF'!$C$1:$EE$1,'Annual CF'!L$1,'Monthly CF'!$C$3:$EE$3,"&lt;="&amp;HOLD_PERIOD)</f>
        <v>1071709.6911226157</v>
      </c>
      <c r="M15" s="161">
        <f ca="1">SUMIFS('Monthly CF'!$C17:$EE17,'Monthly CF'!$C$1:$EE$1,'Annual CF'!M$1,'Monthly CF'!$C$3:$EE$3,"&lt;="&amp;HOLD_PERIOD)</f>
        <v>1102618.5979582523</v>
      </c>
    </row>
    <row r="16" spans="1:13" x14ac:dyDescent="0.25">
      <c r="A16" s="8"/>
      <c r="B16" s="29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7"/>
    </row>
    <row r="17" spans="1:13" x14ac:dyDescent="0.25">
      <c r="A17" s="8"/>
      <c r="B17" s="196" t="s">
        <v>139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110"/>
    </row>
    <row r="18" spans="1:13" x14ac:dyDescent="0.25">
      <c r="A18" s="154">
        <f t="shared" ref="A18:A23" si="4">SUM(C18:M18)</f>
        <v>-1037963.7012981761</v>
      </c>
      <c r="B18" s="29" t="str">
        <f>Expenses!E3</f>
        <v>Property Taxes</v>
      </c>
      <c r="C18" s="154"/>
      <c r="D18" s="154">
        <f>SUMIFS('Monthly CF'!$C20:$EE20,'Monthly CF'!$C$1:$EE$1,'Annual CF'!D$1,'Monthly CF'!$C$3:$EE$3,"&lt;="&amp;HOLD_PERIOD)</f>
        <v>-61500</v>
      </c>
      <c r="E18" s="154">
        <f>SUMIFS('Monthly CF'!$C20:$EE20,'Monthly CF'!$C$1:$EE$1,'Annual CF'!E$1,'Monthly CF'!$C$3:$EE$3,"&lt;="&amp;HOLD_PERIOD)</f>
        <v>-62730</v>
      </c>
      <c r="F18" s="154">
        <f>SUMIFS('Monthly CF'!$C20:$EE20,'Monthly CF'!$C$1:$EE$1,'Annual CF'!F$1,'Monthly CF'!$C$3:$EE$3,"&lt;="&amp;HOLD_PERIOD)</f>
        <v>-106458.93000000001</v>
      </c>
      <c r="G18" s="154">
        <f>SUMIFS('Monthly CF'!$C20:$EE20,'Monthly CF'!$C$1:$EE$1,'Annual CF'!G$1,'Monthly CF'!$C$3:$EE$3,"&lt;="&amp;HOLD_PERIOD)</f>
        <v>-108588.10859999996</v>
      </c>
      <c r="H18" s="154">
        <f>SUMIFS('Monthly CF'!$C20:$EE20,'Monthly CF'!$C$1:$EE$1,'Annual CF'!H$1,'Monthly CF'!$C$3:$EE$3,"&lt;="&amp;HOLD_PERIOD)</f>
        <v>-110759.87077200001</v>
      </c>
      <c r="I18" s="154">
        <f>SUMIFS('Monthly CF'!$C20:$EE20,'Monthly CF'!$C$1:$EE$1,'Annual CF'!I$1,'Monthly CF'!$C$3:$EE$3,"&lt;="&amp;HOLD_PERIOD)</f>
        <v>-112975.06818744</v>
      </c>
      <c r="J18" s="154">
        <f>SUMIFS('Monthly CF'!$C20:$EE20,'Monthly CF'!$C$1:$EE$1,'Annual CF'!J$1,'Monthly CF'!$C$3:$EE$3,"&lt;="&amp;HOLD_PERIOD)</f>
        <v>-115234.56955118883</v>
      </c>
      <c r="K18" s="154">
        <f>SUMIFS('Monthly CF'!$C20:$EE20,'Monthly CF'!$C$1:$EE$1,'Annual CF'!K$1,'Monthly CF'!$C$3:$EE$3,"&lt;="&amp;HOLD_PERIOD)</f>
        <v>-117539.26094221258</v>
      </c>
      <c r="L18" s="154">
        <f>SUMIFS('Monthly CF'!$C20:$EE20,'Monthly CF'!$C$1:$EE$1,'Annual CF'!L$1,'Monthly CF'!$C$3:$EE$3,"&lt;="&amp;HOLD_PERIOD)</f>
        <v>-119890.04616105683</v>
      </c>
      <c r="M18" s="157">
        <f>SUMIFS('Monthly CF'!$C20:$EE20,'Monthly CF'!$C$1:$EE$1,'Annual CF'!M$1,'Monthly CF'!$C$3:$EE$3,"&lt;="&amp;HOLD_PERIOD)</f>
        <v>-122287.84708427794</v>
      </c>
    </row>
    <row r="19" spans="1:13" x14ac:dyDescent="0.25">
      <c r="A19" s="154">
        <f t="shared" si="4"/>
        <v>-68783.275868824378</v>
      </c>
      <c r="B19" s="29" t="str">
        <f>Expenses!E4</f>
        <v>Insurance</v>
      </c>
      <c r="C19" s="154"/>
      <c r="D19" s="154">
        <f>SUMIFS('Monthly CF'!$C21:$EE21,'Monthly CF'!$C$1:$EE$1,'Annual CF'!D$1,'Monthly CF'!$C$3:$EE$3,"&lt;="&amp;HOLD_PERIOD)</f>
        <v>-6000</v>
      </c>
      <c r="E19" s="154">
        <f>SUMIFS('Monthly CF'!$C21:$EE21,'Monthly CF'!$C$1:$EE$1,'Annual CF'!E$1,'Monthly CF'!$C$3:$EE$3,"&lt;="&amp;HOLD_PERIOD)</f>
        <v>-6180</v>
      </c>
      <c r="F19" s="154">
        <f>SUMIFS('Monthly CF'!$C21:$EE21,'Monthly CF'!$C$1:$EE$1,'Annual CF'!F$1,'Monthly CF'!$C$3:$EE$3,"&lt;="&amp;HOLD_PERIOD)</f>
        <v>-6365.3999999999987</v>
      </c>
      <c r="G19" s="154">
        <f>SUMIFS('Monthly CF'!$C21:$EE21,'Monthly CF'!$C$1:$EE$1,'Annual CF'!G$1,'Monthly CF'!$C$3:$EE$3,"&lt;="&amp;HOLD_PERIOD)</f>
        <v>-6556.3620000000019</v>
      </c>
      <c r="H19" s="154">
        <f>SUMIFS('Monthly CF'!$C21:$EE21,'Monthly CF'!$C$1:$EE$1,'Annual CF'!H$1,'Monthly CF'!$C$3:$EE$3,"&lt;="&amp;HOLD_PERIOD)</f>
        <v>-6753.0528599999971</v>
      </c>
      <c r="I19" s="154">
        <f>SUMIFS('Monthly CF'!$C21:$EE21,'Monthly CF'!$C$1:$EE$1,'Annual CF'!I$1,'Monthly CF'!$C$3:$EE$3,"&lt;="&amp;HOLD_PERIOD)</f>
        <v>-6955.6444457999978</v>
      </c>
      <c r="J19" s="154">
        <f>SUMIFS('Monthly CF'!$C21:$EE21,'Monthly CF'!$C$1:$EE$1,'Annual CF'!J$1,'Monthly CF'!$C$3:$EE$3,"&lt;="&amp;HOLD_PERIOD)</f>
        <v>-7164.313779174</v>
      </c>
      <c r="K19" s="154">
        <f>SUMIFS('Monthly CF'!$C21:$EE21,'Monthly CF'!$C$1:$EE$1,'Annual CF'!K$1,'Monthly CF'!$C$3:$EE$3,"&lt;="&amp;HOLD_PERIOD)</f>
        <v>-7379.2431925492201</v>
      </c>
      <c r="L19" s="154">
        <f>SUMIFS('Monthly CF'!$C21:$EE21,'Monthly CF'!$C$1:$EE$1,'Annual CF'!L$1,'Monthly CF'!$C$3:$EE$3,"&lt;="&amp;HOLD_PERIOD)</f>
        <v>-7600.6204883256969</v>
      </c>
      <c r="M19" s="157">
        <f>SUMIFS('Monthly CF'!$C21:$EE21,'Monthly CF'!$C$1:$EE$1,'Annual CF'!M$1,'Monthly CF'!$C$3:$EE$3,"&lt;="&amp;HOLD_PERIOD)</f>
        <v>-7828.6391029754659</v>
      </c>
    </row>
    <row r="20" spans="1:13" x14ac:dyDescent="0.25">
      <c r="A20" s="154">
        <f t="shared" si="4"/>
        <v>-116206.6640094592</v>
      </c>
      <c r="B20" s="29" t="str">
        <f>Expenses!E5</f>
        <v>CAM</v>
      </c>
      <c r="C20" s="154"/>
      <c r="D20" s="154">
        <f>SUMIFS('Monthly CF'!$C22:$EE22,'Monthly CF'!$C$1:$EE$1,'Annual CF'!D$1,'Monthly CF'!$C$3:$EE$3,"&lt;="&amp;HOLD_PERIOD)</f>
        <v>-10136.766172440641</v>
      </c>
      <c r="E20" s="154">
        <f>SUMIFS('Monthly CF'!$C22:$EE22,'Monthly CF'!$C$1:$EE$1,'Annual CF'!E$1,'Monthly CF'!$C$3:$EE$3,"&lt;="&amp;HOLD_PERIOD)</f>
        <v>-10440.869157613872</v>
      </c>
      <c r="F20" s="154">
        <f>SUMIFS('Monthly CF'!$C22:$EE22,'Monthly CF'!$C$1:$EE$1,'Annual CF'!F$1,'Monthly CF'!$C$3:$EE$3,"&lt;="&amp;HOLD_PERIOD)</f>
        <v>-10754.095232342303</v>
      </c>
      <c r="G20" s="154">
        <f>SUMIFS('Monthly CF'!$C22:$EE22,'Monthly CF'!$C$1:$EE$1,'Annual CF'!G$1,'Monthly CF'!$C$3:$EE$3,"&lt;="&amp;HOLD_PERIOD)</f>
        <v>-11076.718089312581</v>
      </c>
      <c r="H20" s="154">
        <f>SUMIFS('Monthly CF'!$C22:$EE22,'Monthly CF'!$C$1:$EE$1,'Annual CF'!H$1,'Monthly CF'!$C$3:$EE$3,"&lt;="&amp;HOLD_PERIOD)</f>
        <v>-11409.019631991969</v>
      </c>
      <c r="I20" s="154">
        <f>SUMIFS('Monthly CF'!$C22:$EE22,'Monthly CF'!$C$1:$EE$1,'Annual CF'!I$1,'Monthly CF'!$C$3:$EE$3,"&lt;="&amp;HOLD_PERIOD)</f>
        <v>-11751.290220951742</v>
      </c>
      <c r="J20" s="154">
        <f>SUMIFS('Monthly CF'!$C22:$EE22,'Monthly CF'!$C$1:$EE$1,'Annual CF'!J$1,'Monthly CF'!$C$3:$EE$3,"&lt;="&amp;HOLD_PERIOD)</f>
        <v>-12103.828927580304</v>
      </c>
      <c r="K20" s="154">
        <f>SUMIFS('Monthly CF'!$C22:$EE22,'Monthly CF'!$C$1:$EE$1,'Annual CF'!K$1,'Monthly CF'!$C$3:$EE$3,"&lt;="&amp;HOLD_PERIOD)</f>
        <v>-12466.943795407726</v>
      </c>
      <c r="L20" s="154">
        <f>SUMIFS('Monthly CF'!$C22:$EE22,'Monthly CF'!$C$1:$EE$1,'Annual CF'!L$1,'Monthly CF'!$C$3:$EE$3,"&lt;="&amp;HOLD_PERIOD)</f>
        <v>-12840.952109269969</v>
      </c>
      <c r="M20" s="157">
        <f>SUMIFS('Monthly CF'!$C22:$EE22,'Monthly CF'!$C$1:$EE$1,'Annual CF'!M$1,'Monthly CF'!$C$3:$EE$3,"&lt;="&amp;HOLD_PERIOD)</f>
        <v>-13226.180672548082</v>
      </c>
    </row>
    <row r="21" spans="1:13" x14ac:dyDescent="0.25">
      <c r="A21" s="154">
        <f t="shared" ca="1" si="4"/>
        <v>-329921.51528634311</v>
      </c>
      <c r="B21" s="29" t="str">
        <f>Expenses!E6</f>
        <v>Management Fee</v>
      </c>
      <c r="C21" s="154"/>
      <c r="D21" s="154">
        <f ca="1">SUMIFS('Monthly CF'!$C23:$EE23,'Monthly CF'!$C$1:$EE$1,'Annual CF'!D$1,'Monthly CF'!$C$3:$EE$3,"&lt;="&amp;HOLD_PERIOD)</f>
        <v>-20569.753040357285</v>
      </c>
      <c r="E21" s="154">
        <f ca="1">SUMIFS('Monthly CF'!$C23:$EE23,'Monthly CF'!$C$1:$EE$1,'Annual CF'!E$1,'Monthly CF'!$C$3:$EE$3,"&lt;="&amp;HOLD_PERIOD)</f>
        <v>-29246.899828652568</v>
      </c>
      <c r="F21" s="154">
        <f ca="1">SUMIFS('Monthly CF'!$C23:$EE23,'Monthly CF'!$C$1:$EE$1,'Annual CF'!F$1,'Monthly CF'!$C$3:$EE$3,"&lt;="&amp;HOLD_PERIOD)</f>
        <v>-31637.69111767018</v>
      </c>
      <c r="G21" s="154">
        <f ca="1">SUMIFS('Monthly CF'!$C23:$EE23,'Monthly CF'!$C$1:$EE$1,'Annual CF'!G$1,'Monthly CF'!$C$3:$EE$3,"&lt;="&amp;HOLD_PERIOD)</f>
        <v>-32543.826170746917</v>
      </c>
      <c r="H21" s="154">
        <f ca="1">SUMIFS('Monthly CF'!$C23:$EE23,'Monthly CF'!$C$1:$EE$1,'Annual CF'!H$1,'Monthly CF'!$C$3:$EE$3,"&lt;="&amp;HOLD_PERIOD)</f>
        <v>-33480.756667776062</v>
      </c>
      <c r="I21" s="154">
        <f ca="1">SUMIFS('Monthly CF'!$C23:$EE23,'Monthly CF'!$C$1:$EE$1,'Annual CF'!I$1,'Monthly CF'!$C$3:$EE$3,"&lt;="&amp;HOLD_PERIOD)</f>
        <v>-34445.00739395422</v>
      </c>
      <c r="J21" s="154">
        <f ca="1">SUMIFS('Monthly CF'!$C23:$EE23,'Monthly CF'!$C$1:$EE$1,'Annual CF'!J$1,'Monthly CF'!$C$3:$EE$3,"&lt;="&amp;HOLD_PERIOD)</f>
        <v>-35437.382202440604</v>
      </c>
      <c r="K21" s="154">
        <f ca="1">SUMIFS('Monthly CF'!$C23:$EE23,'Monthly CF'!$C$1:$EE$1,'Annual CF'!K$1,'Monthly CF'!$C$3:$EE$3,"&lt;="&amp;HOLD_PERIOD)</f>
        <v>-36458.708746914956</v>
      </c>
      <c r="L21" s="154">
        <f ca="1">SUMIFS('Monthly CF'!$C23:$EE23,'Monthly CF'!$C$1:$EE$1,'Annual CF'!L$1,'Monthly CF'!$C$3:$EE$3,"&lt;="&amp;HOLD_PERIOD)</f>
        <v>-37509.839189291546</v>
      </c>
      <c r="M21" s="157">
        <f ca="1">SUMIFS('Monthly CF'!$C23:$EE23,'Monthly CF'!$C$1:$EE$1,'Annual CF'!M$1,'Monthly CF'!$C$3:$EE$3,"&lt;="&amp;HOLD_PERIOD)</f>
        <v>-38591.650928538824</v>
      </c>
    </row>
    <row r="22" spans="1:13" x14ac:dyDescent="0.25">
      <c r="A22" s="154">
        <f t="shared" si="4"/>
        <v>-58103.3320047296</v>
      </c>
      <c r="B22" s="29" t="str">
        <f>Expenses!E7</f>
        <v>Other</v>
      </c>
      <c r="C22" s="154"/>
      <c r="D22" s="154">
        <f>SUMIFS('Monthly CF'!$C24:$EE24,'Monthly CF'!$C$1:$EE$1,'Annual CF'!D$1,'Monthly CF'!$C$3:$EE$3,"&lt;="&amp;HOLD_PERIOD)</f>
        <v>-5068.3830862203204</v>
      </c>
      <c r="E22" s="154">
        <f>SUMIFS('Monthly CF'!$C24:$EE24,'Monthly CF'!$C$1:$EE$1,'Annual CF'!E$1,'Monthly CF'!$C$3:$EE$3,"&lt;="&amp;HOLD_PERIOD)</f>
        <v>-5220.4345788069359</v>
      </c>
      <c r="F22" s="154">
        <f>SUMIFS('Monthly CF'!$C24:$EE24,'Monthly CF'!$C$1:$EE$1,'Annual CF'!F$1,'Monthly CF'!$C$3:$EE$3,"&lt;="&amp;HOLD_PERIOD)</f>
        <v>-5377.0476161711513</v>
      </c>
      <c r="G22" s="154">
        <f>SUMIFS('Monthly CF'!$C24:$EE24,'Monthly CF'!$C$1:$EE$1,'Annual CF'!G$1,'Monthly CF'!$C$3:$EE$3,"&lt;="&amp;HOLD_PERIOD)</f>
        <v>-5538.3590446562903</v>
      </c>
      <c r="H22" s="154">
        <f>SUMIFS('Monthly CF'!$C24:$EE24,'Monthly CF'!$C$1:$EE$1,'Annual CF'!H$1,'Monthly CF'!$C$3:$EE$3,"&lt;="&amp;HOLD_PERIOD)</f>
        <v>-5704.5098159959844</v>
      </c>
      <c r="I22" s="154">
        <f>SUMIFS('Monthly CF'!$C24:$EE24,'Monthly CF'!$C$1:$EE$1,'Annual CF'!I$1,'Monthly CF'!$C$3:$EE$3,"&lt;="&amp;HOLD_PERIOD)</f>
        <v>-5875.6451104758708</v>
      </c>
      <c r="J22" s="154">
        <f>SUMIFS('Monthly CF'!$C24:$EE24,'Monthly CF'!$C$1:$EE$1,'Annual CF'!J$1,'Monthly CF'!$C$3:$EE$3,"&lt;="&amp;HOLD_PERIOD)</f>
        <v>-6051.9144637901518</v>
      </c>
      <c r="K22" s="154">
        <f>SUMIFS('Monthly CF'!$C24:$EE24,'Monthly CF'!$C$1:$EE$1,'Annual CF'!K$1,'Monthly CF'!$C$3:$EE$3,"&lt;="&amp;HOLD_PERIOD)</f>
        <v>-6233.4718977038629</v>
      </c>
      <c r="L22" s="154">
        <f>SUMIFS('Monthly CF'!$C24:$EE24,'Monthly CF'!$C$1:$EE$1,'Annual CF'!L$1,'Monthly CF'!$C$3:$EE$3,"&lt;="&amp;HOLD_PERIOD)</f>
        <v>-6420.4760546349844</v>
      </c>
      <c r="M22" s="157">
        <f>SUMIFS('Monthly CF'!$C24:$EE24,'Monthly CF'!$C$1:$EE$1,'Annual CF'!M$1,'Monthly CF'!$C$3:$EE$3,"&lt;="&amp;HOLD_PERIOD)</f>
        <v>-6613.090336274041</v>
      </c>
    </row>
    <row r="23" spans="1:13" x14ac:dyDescent="0.25">
      <c r="A23" s="154">
        <f t="shared" ca="1" si="4"/>
        <v>-1610978.4884675322</v>
      </c>
      <c r="B23" s="92" t="s">
        <v>194</v>
      </c>
      <c r="C23" s="197"/>
      <c r="D23" s="160">
        <f ca="1">SUMIFS('Monthly CF'!$C25:$EE25,'Monthly CF'!$C$1:$EE$1,'Annual CF'!D$1,'Monthly CF'!$C$3:$EE$3,"&lt;="&amp;HOLD_PERIOD)</f>
        <v>-103274.90229901823</v>
      </c>
      <c r="E23" s="160">
        <f ca="1">SUMIFS('Monthly CF'!$C25:$EE25,'Monthly CF'!$C$1:$EE$1,'Annual CF'!E$1,'Monthly CF'!$C$3:$EE$3,"&lt;="&amp;HOLD_PERIOD)</f>
        <v>-113818.20356507337</v>
      </c>
      <c r="F23" s="160">
        <f ca="1">SUMIFS('Monthly CF'!$C25:$EE25,'Monthly CF'!$C$1:$EE$1,'Annual CF'!F$1,'Monthly CF'!$C$3:$EE$3,"&lt;="&amp;HOLD_PERIOD)</f>
        <v>-160593.16396618364</v>
      </c>
      <c r="G23" s="160">
        <f ca="1">SUMIFS('Monthly CF'!$C25:$EE25,'Monthly CF'!$C$1:$EE$1,'Annual CF'!G$1,'Monthly CF'!$C$3:$EE$3,"&lt;="&amp;HOLD_PERIOD)</f>
        <v>-164303.37390471579</v>
      </c>
      <c r="H23" s="160">
        <f ca="1">SUMIFS('Monthly CF'!$C25:$EE25,'Monthly CF'!$C$1:$EE$1,'Annual CF'!H$1,'Monthly CF'!$C$3:$EE$3,"&lt;="&amp;HOLD_PERIOD)</f>
        <v>-168107.20974776405</v>
      </c>
      <c r="I23" s="160">
        <f ca="1">SUMIFS('Monthly CF'!$C25:$EE25,'Monthly CF'!$C$1:$EE$1,'Annual CF'!I$1,'Monthly CF'!$C$3:$EE$3,"&lt;="&amp;HOLD_PERIOD)</f>
        <v>-172002.65535862182</v>
      </c>
      <c r="J23" s="160">
        <f ca="1">SUMIFS('Monthly CF'!$C25:$EE25,'Monthly CF'!$C$1:$EE$1,'Annual CF'!J$1,'Monthly CF'!$C$3:$EE$3,"&lt;="&amp;HOLD_PERIOD)</f>
        <v>-175992.00892417386</v>
      </c>
      <c r="K23" s="160">
        <f ca="1">SUMIFS('Monthly CF'!$C25:$EE25,'Monthly CF'!$C$1:$EE$1,'Annual CF'!K$1,'Monthly CF'!$C$3:$EE$3,"&lt;="&amp;HOLD_PERIOD)</f>
        <v>-180077.62857478834</v>
      </c>
      <c r="L23" s="160">
        <f ca="1">SUMIFS('Monthly CF'!$C25:$EE25,'Monthly CF'!$C$1:$EE$1,'Annual CF'!L$1,'Monthly CF'!$C$3:$EE$3,"&lt;="&amp;HOLD_PERIOD)</f>
        <v>-184261.93400257899</v>
      </c>
      <c r="M23" s="161">
        <f ca="1">SUMIFS('Monthly CF'!$C25:$EE25,'Monthly CF'!$C$1:$EE$1,'Annual CF'!M$1,'Monthly CF'!$C$3:$EE$3,"&lt;="&amp;HOLD_PERIOD)</f>
        <v>-188547.40812461439</v>
      </c>
    </row>
    <row r="24" spans="1:13" x14ac:dyDescent="0.25">
      <c r="A24" s="8"/>
      <c r="B24" s="29"/>
      <c r="C24" s="154"/>
      <c r="D24" s="154"/>
      <c r="E24" s="154"/>
      <c r="F24" s="154"/>
      <c r="G24" s="154"/>
      <c r="H24" s="154"/>
      <c r="I24" s="154"/>
      <c r="J24" s="154"/>
      <c r="K24" s="154"/>
      <c r="L24" s="154"/>
      <c r="M24" s="157"/>
    </row>
    <row r="25" spans="1:13" x14ac:dyDescent="0.25">
      <c r="A25" s="154">
        <f ca="1">SUM(C25:M25)</f>
        <v>7815350.5197136998</v>
      </c>
      <c r="B25" s="92" t="s">
        <v>195</v>
      </c>
      <c r="C25" s="197"/>
      <c r="D25" s="160">
        <f ca="1">SUMIFS('Monthly CF'!$C27:$EE27,'Monthly CF'!$C$1:$EE$1,'Annual CF'!D$1,'Monthly CF'!$C$3:$EE$3,"&lt;="&amp;HOLD_PERIOD)</f>
        <v>484432.32742547547</v>
      </c>
      <c r="E25" s="160">
        <f ca="1">SUMIFS('Monthly CF'!$C27:$EE27,'Monthly CF'!$C$1:$EE$1,'Annual CF'!E$1,'Monthly CF'!$C$3:$EE$3,"&lt;="&amp;HOLD_PERIOD)</f>
        <v>721807.50582499988</v>
      </c>
      <c r="F25" s="160">
        <f ca="1">SUMIFS('Monthly CF'!$C27:$EE27,'Monthly CF'!$C$1:$EE$1,'Annual CF'!F$1,'Monthly CF'!$C$3:$EE$3,"&lt;="&amp;HOLD_PERIOD)</f>
        <v>743340.86796725006</v>
      </c>
      <c r="G25" s="160">
        <f ca="1">SUMIFS('Monthly CF'!$C27:$EE27,'Monthly CF'!$C$1:$EE$1,'Annual CF'!G$1,'Monthly CF'!$C$3:$EE$3,"&lt;="&amp;HOLD_PERIOD)</f>
        <v>765520.23097376747</v>
      </c>
      <c r="H25" s="160">
        <f ca="1">SUMIFS('Monthly CF'!$C27:$EE27,'Monthly CF'!$C$1:$EE$1,'Annual CF'!H$1,'Monthly CF'!$C$3:$EE$3,"&lt;="&amp;HOLD_PERIOD)</f>
        <v>788485.83790298051</v>
      </c>
      <c r="I25" s="160">
        <f ca="1">SUMIFS('Monthly CF'!$C27:$EE27,'Monthly CF'!$C$1:$EE$1,'Annual CF'!I$1,'Monthly CF'!$C$3:$EE$3,"&lt;="&amp;HOLD_PERIOD)</f>
        <v>812140.41304006998</v>
      </c>
      <c r="J25" s="160">
        <f ca="1">SUMIFS('Monthly CF'!$C27:$EE27,'Monthly CF'!$C$1:$EE$1,'Annual CF'!J$1,'Monthly CF'!$C$3:$EE$3,"&lt;="&amp;HOLD_PERIOD)</f>
        <v>836504.62543127185</v>
      </c>
      <c r="K25" s="160">
        <f ca="1">SUMIFS('Monthly CF'!$C27:$EE27,'Monthly CF'!$C$1:$EE$1,'Annual CF'!K$1,'Monthly CF'!$C$3:$EE$3,"&lt;="&amp;HOLD_PERIOD)</f>
        <v>861599.76419421018</v>
      </c>
      <c r="L25" s="160">
        <f ca="1">SUMIFS('Monthly CF'!$C27:$EE27,'Monthly CF'!$C$1:$EE$1,'Annual CF'!L$1,'Monthly CF'!$C$3:$EE$3,"&lt;="&amp;HOLD_PERIOD)</f>
        <v>887447.7571200364</v>
      </c>
      <c r="M25" s="161">
        <f ca="1">SUMIFS('Monthly CF'!$C27:$EE27,'Monthly CF'!$C$1:$EE$1,'Annual CF'!M$1,'Monthly CF'!$C$3:$EE$3,"&lt;="&amp;HOLD_PERIOD)</f>
        <v>914071.18983363768</v>
      </c>
    </row>
    <row r="26" spans="1:13" x14ac:dyDescent="0.25">
      <c r="A26" s="8"/>
      <c r="B26" s="29"/>
      <c r="C26" s="154"/>
      <c r="D26" s="154"/>
      <c r="E26" s="154"/>
      <c r="F26" s="154"/>
      <c r="G26" s="154"/>
      <c r="H26" s="154"/>
      <c r="I26" s="154"/>
      <c r="J26" s="154"/>
      <c r="K26" s="154"/>
      <c r="L26" s="154"/>
      <c r="M26" s="157"/>
    </row>
    <row r="27" spans="1:13" x14ac:dyDescent="0.25">
      <c r="A27" s="8"/>
      <c r="B27" s="196" t="s">
        <v>197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110"/>
    </row>
    <row r="28" spans="1:13" x14ac:dyDescent="0.25">
      <c r="A28" s="154">
        <f t="shared" ref="A28:A32" si="5">SUM(C28:M28)</f>
        <v>-415250</v>
      </c>
      <c r="B28" s="29" t="s">
        <v>55</v>
      </c>
      <c r="C28" s="154"/>
      <c r="D28" s="154">
        <f>SUMIFS('Monthly CF'!$C30:$EE30,'Monthly CF'!$C$1:$EE$1,'Annual CF'!D$1,'Monthly CF'!$C$3:$EE$3,"&lt;="&amp;HOLD_PERIOD)</f>
        <v>-415250</v>
      </c>
      <c r="E28" s="154">
        <f>SUMIFS('Monthly CF'!$C30:$EE30,'Monthly CF'!$C$1:$EE$1,'Annual CF'!E$1,'Monthly CF'!$C$3:$EE$3,"&lt;="&amp;HOLD_PERIOD)</f>
        <v>0</v>
      </c>
      <c r="F28" s="154">
        <f>SUMIFS('Monthly CF'!$C30:$EE30,'Monthly CF'!$C$1:$EE$1,'Annual CF'!F$1,'Monthly CF'!$C$3:$EE$3,"&lt;="&amp;HOLD_PERIOD)</f>
        <v>0</v>
      </c>
      <c r="G28" s="154">
        <f>SUMIFS('Monthly CF'!$C30:$EE30,'Monthly CF'!$C$1:$EE$1,'Annual CF'!G$1,'Monthly CF'!$C$3:$EE$3,"&lt;="&amp;HOLD_PERIOD)</f>
        <v>0</v>
      </c>
      <c r="H28" s="154">
        <f>SUMIFS('Monthly CF'!$C30:$EE30,'Monthly CF'!$C$1:$EE$1,'Annual CF'!H$1,'Monthly CF'!$C$3:$EE$3,"&lt;="&amp;HOLD_PERIOD)</f>
        <v>0</v>
      </c>
      <c r="I28" s="154">
        <f>SUMIFS('Monthly CF'!$C30:$EE30,'Monthly CF'!$C$1:$EE$1,'Annual CF'!I$1,'Monthly CF'!$C$3:$EE$3,"&lt;="&amp;HOLD_PERIOD)</f>
        <v>0</v>
      </c>
      <c r="J28" s="154">
        <f>SUMIFS('Monthly CF'!$C30:$EE30,'Monthly CF'!$C$1:$EE$1,'Annual CF'!J$1,'Monthly CF'!$C$3:$EE$3,"&lt;="&amp;HOLD_PERIOD)</f>
        <v>0</v>
      </c>
      <c r="K28" s="154">
        <f>SUMIFS('Monthly CF'!$C30:$EE30,'Monthly CF'!$C$1:$EE$1,'Annual CF'!K$1,'Monthly CF'!$C$3:$EE$3,"&lt;="&amp;HOLD_PERIOD)</f>
        <v>0</v>
      </c>
      <c r="L28" s="154">
        <f>SUMIFS('Monthly CF'!$C30:$EE30,'Monthly CF'!$C$1:$EE$1,'Annual CF'!L$1,'Monthly CF'!$C$3:$EE$3,"&lt;="&amp;HOLD_PERIOD)</f>
        <v>0</v>
      </c>
      <c r="M28" s="157">
        <f>SUMIFS('Monthly CF'!$C30:$EE30,'Monthly CF'!$C$1:$EE$1,'Annual CF'!M$1,'Monthly CF'!$C$3:$EE$3,"&lt;="&amp;HOLD_PERIOD)</f>
        <v>0</v>
      </c>
    </row>
    <row r="29" spans="1:13" x14ac:dyDescent="0.25">
      <c r="A29" s="154">
        <f t="shared" si="5"/>
        <v>-235620.25</v>
      </c>
      <c r="B29" s="29" t="s">
        <v>198</v>
      </c>
      <c r="C29" s="154"/>
      <c r="D29" s="154">
        <f>SUMIFS('Monthly CF'!$C31:$EE31,'Monthly CF'!$C$1:$EE$1,'Annual CF'!D$1,'Monthly CF'!$C$3:$EE$3,"&lt;="&amp;HOLD_PERIOD)</f>
        <v>-211750</v>
      </c>
      <c r="E29" s="154">
        <f>SUMIFS('Monthly CF'!$C31:$EE31,'Monthly CF'!$C$1:$EE$1,'Annual CF'!E$1,'Monthly CF'!$C$3:$EE$3,"&lt;="&amp;HOLD_PERIOD)</f>
        <v>0</v>
      </c>
      <c r="F29" s="154">
        <f>SUMIFS('Monthly CF'!$C31:$EE31,'Monthly CF'!$C$1:$EE$1,'Annual CF'!F$1,'Monthly CF'!$C$3:$EE$3,"&lt;="&amp;HOLD_PERIOD)</f>
        <v>-23870.25</v>
      </c>
      <c r="G29" s="154">
        <f>SUMIFS('Monthly CF'!$C31:$EE31,'Monthly CF'!$C$1:$EE$1,'Annual CF'!G$1,'Monthly CF'!$C$3:$EE$3,"&lt;="&amp;HOLD_PERIOD)</f>
        <v>0</v>
      </c>
      <c r="H29" s="154">
        <f>SUMIFS('Monthly CF'!$C31:$EE31,'Monthly CF'!$C$1:$EE$1,'Annual CF'!H$1,'Monthly CF'!$C$3:$EE$3,"&lt;="&amp;HOLD_PERIOD)</f>
        <v>0</v>
      </c>
      <c r="I29" s="154">
        <f>SUMIFS('Monthly CF'!$C31:$EE31,'Monthly CF'!$C$1:$EE$1,'Annual CF'!I$1,'Monthly CF'!$C$3:$EE$3,"&lt;="&amp;HOLD_PERIOD)</f>
        <v>0</v>
      </c>
      <c r="J29" s="154">
        <f>SUMIFS('Monthly CF'!$C31:$EE31,'Monthly CF'!$C$1:$EE$1,'Annual CF'!J$1,'Monthly CF'!$C$3:$EE$3,"&lt;="&amp;HOLD_PERIOD)</f>
        <v>0</v>
      </c>
      <c r="K29" s="154">
        <f>SUMIFS('Monthly CF'!$C31:$EE31,'Monthly CF'!$C$1:$EE$1,'Annual CF'!K$1,'Monthly CF'!$C$3:$EE$3,"&lt;="&amp;HOLD_PERIOD)</f>
        <v>0</v>
      </c>
      <c r="L29" s="154">
        <f>SUMIFS('Monthly CF'!$C31:$EE31,'Monthly CF'!$C$1:$EE$1,'Annual CF'!L$1,'Monthly CF'!$C$3:$EE$3,"&lt;="&amp;HOLD_PERIOD)</f>
        <v>0</v>
      </c>
      <c r="M29" s="157">
        <f>SUMIFS('Monthly CF'!$C31:$EE31,'Monthly CF'!$C$1:$EE$1,'Annual CF'!M$1,'Monthly CF'!$C$3:$EE$3,"&lt;="&amp;HOLD_PERIOD)</f>
        <v>0</v>
      </c>
    </row>
    <row r="30" spans="1:13" x14ac:dyDescent="0.25">
      <c r="A30" s="154">
        <f t="shared" si="5"/>
        <v>-95189.772888476597</v>
      </c>
      <c r="B30" s="29" t="s">
        <v>199</v>
      </c>
      <c r="C30" s="154"/>
      <c r="D30" s="154">
        <f>SUMIFS('Monthly CF'!$C32:$EE32,'Monthly CF'!$C$1:$EE$1,'Annual CF'!D$1,'Monthly CF'!$C$3:$EE$3,"&lt;="&amp;HOLD_PERIOD)</f>
        <v>-78227.173635064013</v>
      </c>
      <c r="E30" s="154">
        <f>SUMIFS('Monthly CF'!$C32:$EE32,'Monthly CF'!$C$1:$EE$1,'Annual CF'!E$1,'Monthly CF'!$C$3:$EE$3,"&lt;="&amp;HOLD_PERIOD)</f>
        <v>0</v>
      </c>
      <c r="F30" s="154">
        <f>SUMIFS('Monthly CF'!$C32:$EE32,'Monthly CF'!$C$1:$EE$1,'Annual CF'!F$1,'Monthly CF'!$C$3:$EE$3,"&lt;="&amp;HOLD_PERIOD)</f>
        <v>-16962.599253412583</v>
      </c>
      <c r="G30" s="154">
        <f>SUMIFS('Monthly CF'!$C32:$EE32,'Monthly CF'!$C$1:$EE$1,'Annual CF'!G$1,'Monthly CF'!$C$3:$EE$3,"&lt;="&amp;HOLD_PERIOD)</f>
        <v>0</v>
      </c>
      <c r="H30" s="154">
        <f>SUMIFS('Monthly CF'!$C32:$EE32,'Monthly CF'!$C$1:$EE$1,'Annual CF'!H$1,'Monthly CF'!$C$3:$EE$3,"&lt;="&amp;HOLD_PERIOD)</f>
        <v>0</v>
      </c>
      <c r="I30" s="154">
        <f>SUMIFS('Monthly CF'!$C32:$EE32,'Monthly CF'!$C$1:$EE$1,'Annual CF'!I$1,'Monthly CF'!$C$3:$EE$3,"&lt;="&amp;HOLD_PERIOD)</f>
        <v>0</v>
      </c>
      <c r="J30" s="154">
        <f>SUMIFS('Monthly CF'!$C32:$EE32,'Monthly CF'!$C$1:$EE$1,'Annual CF'!J$1,'Monthly CF'!$C$3:$EE$3,"&lt;="&amp;HOLD_PERIOD)</f>
        <v>0</v>
      </c>
      <c r="K30" s="154">
        <f>SUMIFS('Monthly CF'!$C32:$EE32,'Monthly CF'!$C$1:$EE$1,'Annual CF'!K$1,'Monthly CF'!$C$3:$EE$3,"&lt;="&amp;HOLD_PERIOD)</f>
        <v>0</v>
      </c>
      <c r="L30" s="154">
        <f>SUMIFS('Monthly CF'!$C32:$EE32,'Monthly CF'!$C$1:$EE$1,'Annual CF'!L$1,'Monthly CF'!$C$3:$EE$3,"&lt;="&amp;HOLD_PERIOD)</f>
        <v>0</v>
      </c>
      <c r="M30" s="157">
        <f>SUMIFS('Monthly CF'!$C32:$EE32,'Monthly CF'!$C$1:$EE$1,'Annual CF'!M$1,'Monthly CF'!$C$3:$EE$3,"&lt;="&amp;HOLD_PERIOD)</f>
        <v>0</v>
      </c>
    </row>
    <row r="31" spans="1:13" x14ac:dyDescent="0.25">
      <c r="A31" s="154">
        <f t="shared" si="5"/>
        <v>-137995.41351123279</v>
      </c>
      <c r="B31" s="29" t="s">
        <v>200</v>
      </c>
      <c r="C31" s="154"/>
      <c r="D31" s="154">
        <f>SUMIFS('Monthly CF'!$C33:$EE33,'Monthly CF'!$C$1:$EE$1,'Annual CF'!D$1,'Monthly CF'!$C$3:$EE$3,"&lt;="&amp;HOLD_PERIOD)</f>
        <v>-12037.40982977326</v>
      </c>
      <c r="E31" s="154">
        <f>SUMIFS('Monthly CF'!$C33:$EE33,'Monthly CF'!$C$1:$EE$1,'Annual CF'!E$1,'Monthly CF'!$C$3:$EE$3,"&lt;="&amp;HOLD_PERIOD)</f>
        <v>-12398.532124666472</v>
      </c>
      <c r="F31" s="154">
        <f>SUMIFS('Monthly CF'!$C33:$EE33,'Monthly CF'!$C$1:$EE$1,'Annual CF'!F$1,'Monthly CF'!$C$3:$EE$3,"&lt;="&amp;HOLD_PERIOD)</f>
        <v>-12770.488088406477</v>
      </c>
      <c r="G31" s="154">
        <f>SUMIFS('Monthly CF'!$C33:$EE33,'Monthly CF'!$C$1:$EE$1,'Annual CF'!G$1,'Monthly CF'!$C$3:$EE$3,"&lt;="&amp;HOLD_PERIOD)</f>
        <v>-13153.602731058683</v>
      </c>
      <c r="H31" s="154">
        <f>SUMIFS('Monthly CF'!$C33:$EE33,'Monthly CF'!$C$1:$EE$1,'Annual CF'!H$1,'Monthly CF'!$C$3:$EE$3,"&lt;="&amp;HOLD_PERIOD)</f>
        <v>-13548.210812990461</v>
      </c>
      <c r="I31" s="154">
        <f>SUMIFS('Monthly CF'!$C33:$EE33,'Monthly CF'!$C$1:$EE$1,'Annual CF'!I$1,'Monthly CF'!$C$3:$EE$3,"&lt;="&amp;HOLD_PERIOD)</f>
        <v>-13954.657137380191</v>
      </c>
      <c r="J31" s="154">
        <f>SUMIFS('Monthly CF'!$C33:$EE33,'Monthly CF'!$C$1:$EE$1,'Annual CF'!J$1,'Monthly CF'!$C$3:$EE$3,"&lt;="&amp;HOLD_PERIOD)</f>
        <v>-14373.296851501615</v>
      </c>
      <c r="K31" s="154">
        <f>SUMIFS('Monthly CF'!$C33:$EE33,'Monthly CF'!$C$1:$EE$1,'Annual CF'!K$1,'Monthly CF'!$C$3:$EE$3,"&lt;="&amp;HOLD_PERIOD)</f>
        <v>-14804.495757046687</v>
      </c>
      <c r="L31" s="154">
        <f>SUMIFS('Monthly CF'!$C33:$EE33,'Monthly CF'!$C$1:$EE$1,'Annual CF'!L$1,'Monthly CF'!$C$3:$EE$3,"&lt;="&amp;HOLD_PERIOD)</f>
        <v>-15248.630629758098</v>
      </c>
      <c r="M31" s="157">
        <f>SUMIFS('Monthly CF'!$C33:$EE33,'Monthly CF'!$C$1:$EE$1,'Annual CF'!M$1,'Monthly CF'!$C$3:$EE$3,"&lt;="&amp;HOLD_PERIOD)</f>
        <v>-15706.08954865086</v>
      </c>
    </row>
    <row r="32" spans="1:13" x14ac:dyDescent="0.25">
      <c r="A32" s="154">
        <f t="shared" si="5"/>
        <v>-884055.43639970943</v>
      </c>
      <c r="B32" s="92" t="s">
        <v>201</v>
      </c>
      <c r="C32" s="197"/>
      <c r="D32" s="160">
        <f>SUMIFS('Monthly CF'!$C34:$EE34,'Monthly CF'!$C$1:$EE$1,'Annual CF'!D$1,'Monthly CF'!$C$3:$EE$3,"&lt;="&amp;HOLD_PERIOD)</f>
        <v>-717264.58346483717</v>
      </c>
      <c r="E32" s="160">
        <f>SUMIFS('Monthly CF'!$C34:$EE34,'Monthly CF'!$C$1:$EE$1,'Annual CF'!E$1,'Monthly CF'!$C$3:$EE$3,"&lt;="&amp;HOLD_PERIOD)</f>
        <v>-12398.532124666472</v>
      </c>
      <c r="F32" s="160">
        <f>SUMIFS('Monthly CF'!$C34:$EE34,'Monthly CF'!$C$1:$EE$1,'Annual CF'!F$1,'Monthly CF'!$C$3:$EE$3,"&lt;="&amp;HOLD_PERIOD)</f>
        <v>-53603.33734181906</v>
      </c>
      <c r="G32" s="160">
        <f>SUMIFS('Monthly CF'!$C34:$EE34,'Monthly CF'!$C$1:$EE$1,'Annual CF'!G$1,'Monthly CF'!$C$3:$EE$3,"&lt;="&amp;HOLD_PERIOD)</f>
        <v>-13153.602731058683</v>
      </c>
      <c r="H32" s="160">
        <f>SUMIFS('Monthly CF'!$C34:$EE34,'Monthly CF'!$C$1:$EE$1,'Annual CF'!H$1,'Monthly CF'!$C$3:$EE$3,"&lt;="&amp;HOLD_PERIOD)</f>
        <v>-13548.210812990461</v>
      </c>
      <c r="I32" s="160">
        <f>SUMIFS('Monthly CF'!$C34:$EE34,'Monthly CF'!$C$1:$EE$1,'Annual CF'!I$1,'Monthly CF'!$C$3:$EE$3,"&lt;="&amp;HOLD_PERIOD)</f>
        <v>-13954.657137380191</v>
      </c>
      <c r="J32" s="160">
        <f>SUMIFS('Monthly CF'!$C34:$EE34,'Monthly CF'!$C$1:$EE$1,'Annual CF'!J$1,'Monthly CF'!$C$3:$EE$3,"&lt;="&amp;HOLD_PERIOD)</f>
        <v>-14373.296851501615</v>
      </c>
      <c r="K32" s="160">
        <f>SUMIFS('Monthly CF'!$C34:$EE34,'Monthly CF'!$C$1:$EE$1,'Annual CF'!K$1,'Monthly CF'!$C$3:$EE$3,"&lt;="&amp;HOLD_PERIOD)</f>
        <v>-14804.495757046687</v>
      </c>
      <c r="L32" s="160">
        <f>SUMIFS('Monthly CF'!$C34:$EE34,'Monthly CF'!$C$1:$EE$1,'Annual CF'!L$1,'Monthly CF'!$C$3:$EE$3,"&lt;="&amp;HOLD_PERIOD)</f>
        <v>-15248.630629758098</v>
      </c>
      <c r="M32" s="161">
        <f>SUMIFS('Monthly CF'!$C34:$EE34,'Monthly CF'!$C$1:$EE$1,'Annual CF'!M$1,'Monthly CF'!$C$3:$EE$3,"&lt;="&amp;HOLD_PERIOD)</f>
        <v>-15706.08954865086</v>
      </c>
    </row>
    <row r="33" spans="1:13" x14ac:dyDescent="0.25">
      <c r="A33" s="8"/>
      <c r="B33" s="29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157"/>
    </row>
    <row r="34" spans="1:13" x14ac:dyDescent="0.25">
      <c r="A34" s="154">
        <f ca="1">SUM(C34:M34)</f>
        <v>6931295.0833139913</v>
      </c>
      <c r="B34" s="92" t="s">
        <v>202</v>
      </c>
      <c r="C34" s="197"/>
      <c r="D34" s="160">
        <f ca="1">SUMIFS('Monthly CF'!$C36:$EE36,'Monthly CF'!$C$1:$EE$1,'Annual CF'!D$1,'Monthly CF'!$C$3:$EE$3,"&lt;="&amp;HOLD_PERIOD)</f>
        <v>-232832.25603936161</v>
      </c>
      <c r="E34" s="160">
        <f ca="1">SUMIFS('Monthly CF'!$C36:$EE36,'Monthly CF'!$C$1:$EE$1,'Annual CF'!E$1,'Monthly CF'!$C$3:$EE$3,"&lt;="&amp;HOLD_PERIOD)</f>
        <v>709408.9737003335</v>
      </c>
      <c r="F34" s="160">
        <f ca="1">SUMIFS('Monthly CF'!$C36:$EE36,'Monthly CF'!$C$1:$EE$1,'Annual CF'!F$1,'Monthly CF'!$C$3:$EE$3,"&lt;="&amp;HOLD_PERIOD)</f>
        <v>689737.53062543098</v>
      </c>
      <c r="G34" s="160">
        <f ca="1">SUMIFS('Monthly CF'!$C36:$EE36,'Monthly CF'!$C$1:$EE$1,'Annual CF'!G$1,'Monthly CF'!$C$3:$EE$3,"&lt;="&amp;HOLD_PERIOD)</f>
        <v>752366.62824270898</v>
      </c>
      <c r="H34" s="160">
        <f ca="1">SUMIFS('Monthly CF'!$C36:$EE36,'Monthly CF'!$C$1:$EE$1,'Annual CF'!H$1,'Monthly CF'!$C$3:$EE$3,"&lt;="&amp;HOLD_PERIOD)</f>
        <v>774937.62708998995</v>
      </c>
      <c r="I34" s="160">
        <f ca="1">SUMIFS('Monthly CF'!$C36:$EE36,'Monthly CF'!$C$1:$EE$1,'Annual CF'!I$1,'Monthly CF'!$C$3:$EE$3,"&lt;="&amp;HOLD_PERIOD)</f>
        <v>798185.75590268988</v>
      </c>
      <c r="J34" s="160">
        <f ca="1">SUMIFS('Monthly CF'!$C36:$EE36,'Monthly CF'!$C$1:$EE$1,'Annual CF'!J$1,'Monthly CF'!$C$3:$EE$3,"&lt;="&amp;HOLD_PERIOD)</f>
        <v>822131.3285797704</v>
      </c>
      <c r="K34" s="160">
        <f ca="1">SUMIFS('Monthly CF'!$C36:$EE36,'Monthly CF'!$C$1:$EE$1,'Annual CF'!K$1,'Monthly CF'!$C$3:$EE$3,"&lt;="&amp;HOLD_PERIOD)</f>
        <v>846795.26843716367</v>
      </c>
      <c r="L34" s="160">
        <f ca="1">SUMIFS('Monthly CF'!$C36:$EE36,'Monthly CF'!$C$1:$EE$1,'Annual CF'!L$1,'Monthly CF'!$C$3:$EE$3,"&lt;="&amp;HOLD_PERIOD)</f>
        <v>872199.1264902784</v>
      </c>
      <c r="M34" s="161">
        <f ca="1">SUMIFS('Monthly CF'!$C36:$EE36,'Monthly CF'!$C$1:$EE$1,'Annual CF'!M$1,'Monthly CF'!$C$3:$EE$3,"&lt;="&amp;HOLD_PERIOD)</f>
        <v>898365.1002849869</v>
      </c>
    </row>
    <row r="35" spans="1:13" x14ac:dyDescent="0.25">
      <c r="A35" s="8"/>
      <c r="B35" s="29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157"/>
    </row>
    <row r="36" spans="1:13" x14ac:dyDescent="0.25">
      <c r="A36" s="8"/>
      <c r="B36" s="196" t="s">
        <v>203</v>
      </c>
      <c r="C36" s="154"/>
      <c r="D36" s="154"/>
      <c r="E36" s="154"/>
      <c r="F36" s="154"/>
      <c r="G36" s="154"/>
      <c r="H36" s="154"/>
      <c r="I36" s="154"/>
      <c r="J36" s="154"/>
      <c r="K36" s="154"/>
      <c r="L36" s="154"/>
      <c r="M36" s="157"/>
    </row>
    <row r="37" spans="1:13" x14ac:dyDescent="0.25">
      <c r="A37" s="154">
        <f t="shared" ref="A37:A38" ca="1" si="6">SUM(C37:M37)</f>
        <v>-241025.00000000003</v>
      </c>
      <c r="B37" s="29" t="s">
        <v>33</v>
      </c>
      <c r="C37" s="154"/>
      <c r="D37" s="154">
        <f ca="1">SUMIFS('Monthly CF'!$C39:$EE39,'Monthly CF'!$C$1:$EE$1,'Annual CF'!D$1,'Monthly CF'!$C$3:$EE$3,"&lt;="&amp;HOLD_PERIOD)</f>
        <v>-24102.500000000004</v>
      </c>
      <c r="E37" s="154">
        <f ca="1">SUMIFS('Monthly CF'!$C39:$EE39,'Monthly CF'!$C$1:$EE$1,'Annual CF'!E$1,'Monthly CF'!$C$3:$EE$3,"&lt;="&amp;HOLD_PERIOD)</f>
        <v>-24102.500000000004</v>
      </c>
      <c r="F37" s="154">
        <f ca="1">SUMIFS('Monthly CF'!$C39:$EE39,'Monthly CF'!$C$1:$EE$1,'Annual CF'!F$1,'Monthly CF'!$C$3:$EE$3,"&lt;="&amp;HOLD_PERIOD)</f>
        <v>-24102.500000000004</v>
      </c>
      <c r="G37" s="154">
        <f ca="1">SUMIFS('Monthly CF'!$C39:$EE39,'Monthly CF'!$C$1:$EE$1,'Annual CF'!G$1,'Monthly CF'!$C$3:$EE$3,"&lt;="&amp;HOLD_PERIOD)</f>
        <v>-24102.500000000004</v>
      </c>
      <c r="H37" s="154">
        <f ca="1">SUMIFS('Monthly CF'!$C39:$EE39,'Monthly CF'!$C$1:$EE$1,'Annual CF'!H$1,'Monthly CF'!$C$3:$EE$3,"&lt;="&amp;HOLD_PERIOD)</f>
        <v>-24102.500000000004</v>
      </c>
      <c r="I37" s="154">
        <f ca="1">SUMIFS('Monthly CF'!$C39:$EE39,'Monthly CF'!$C$1:$EE$1,'Annual CF'!I$1,'Monthly CF'!$C$3:$EE$3,"&lt;="&amp;HOLD_PERIOD)</f>
        <v>-24102.500000000004</v>
      </c>
      <c r="J37" s="154">
        <f ca="1">SUMIFS('Monthly CF'!$C39:$EE39,'Monthly CF'!$C$1:$EE$1,'Annual CF'!J$1,'Monthly CF'!$C$3:$EE$3,"&lt;="&amp;HOLD_PERIOD)</f>
        <v>-24102.500000000004</v>
      </c>
      <c r="K37" s="154">
        <f ca="1">SUMIFS('Monthly CF'!$C39:$EE39,'Monthly CF'!$C$1:$EE$1,'Annual CF'!K$1,'Monthly CF'!$C$3:$EE$3,"&lt;="&amp;HOLD_PERIOD)</f>
        <v>-24102.500000000004</v>
      </c>
      <c r="L37" s="154">
        <f ca="1">SUMIFS('Monthly CF'!$C39:$EE39,'Monthly CF'!$C$1:$EE$1,'Annual CF'!L$1,'Monthly CF'!$C$3:$EE$3,"&lt;="&amp;HOLD_PERIOD)</f>
        <v>-24102.500000000004</v>
      </c>
      <c r="M37" s="157">
        <f ca="1">SUMIFS('Monthly CF'!$C39:$EE39,'Monthly CF'!$C$1:$EE$1,'Annual CF'!M$1,'Monthly CF'!$C$3:$EE$3,"&lt;="&amp;HOLD_PERIOD)</f>
        <v>-24102.500000000004</v>
      </c>
    </row>
    <row r="38" spans="1:13" x14ac:dyDescent="0.25">
      <c r="A38" s="154">
        <f t="shared" si="6"/>
        <v>-29067.5</v>
      </c>
      <c r="B38" s="29" t="s">
        <v>34</v>
      </c>
      <c r="C38" s="154"/>
      <c r="D38" s="154">
        <f>SUMIFS('Monthly CF'!$C40:$EE40,'Monthly CF'!$C$1:$EE$1,'Annual CF'!D$1,'Monthly CF'!$C$3:$EE$3,"&lt;="&amp;HOLD_PERIOD)</f>
        <v>-29067.5</v>
      </c>
      <c r="E38" s="154">
        <f>SUMIFS('Monthly CF'!$C40:$EE40,'Monthly CF'!$C$1:$EE$1,'Annual CF'!E$1,'Monthly CF'!$C$3:$EE$3,"&lt;="&amp;HOLD_PERIOD)</f>
        <v>0</v>
      </c>
      <c r="F38" s="154">
        <f>SUMIFS('Monthly CF'!$C40:$EE40,'Monthly CF'!$C$1:$EE$1,'Annual CF'!F$1,'Monthly CF'!$C$3:$EE$3,"&lt;="&amp;HOLD_PERIOD)</f>
        <v>0</v>
      </c>
      <c r="G38" s="154">
        <f>SUMIFS('Monthly CF'!$C40:$EE40,'Monthly CF'!$C$1:$EE$1,'Annual CF'!G$1,'Monthly CF'!$C$3:$EE$3,"&lt;="&amp;HOLD_PERIOD)</f>
        <v>0</v>
      </c>
      <c r="H38" s="154">
        <f>SUMIFS('Monthly CF'!$C40:$EE40,'Monthly CF'!$C$1:$EE$1,'Annual CF'!H$1,'Monthly CF'!$C$3:$EE$3,"&lt;="&amp;HOLD_PERIOD)</f>
        <v>0</v>
      </c>
      <c r="I38" s="154">
        <f>SUMIFS('Monthly CF'!$C40:$EE40,'Monthly CF'!$C$1:$EE$1,'Annual CF'!I$1,'Monthly CF'!$C$3:$EE$3,"&lt;="&amp;HOLD_PERIOD)</f>
        <v>0</v>
      </c>
      <c r="J38" s="154">
        <f>SUMIFS('Monthly CF'!$C40:$EE40,'Monthly CF'!$C$1:$EE$1,'Annual CF'!J$1,'Monthly CF'!$C$3:$EE$3,"&lt;="&amp;HOLD_PERIOD)</f>
        <v>0</v>
      </c>
      <c r="K38" s="154">
        <f>SUMIFS('Monthly CF'!$C40:$EE40,'Monthly CF'!$C$1:$EE$1,'Annual CF'!K$1,'Monthly CF'!$C$3:$EE$3,"&lt;="&amp;HOLD_PERIOD)</f>
        <v>0</v>
      </c>
      <c r="L38" s="154">
        <f>SUMIFS('Monthly CF'!$C40:$EE40,'Monthly CF'!$C$1:$EE$1,'Annual CF'!L$1,'Monthly CF'!$C$3:$EE$3,"&lt;="&amp;HOLD_PERIOD)</f>
        <v>0</v>
      </c>
      <c r="M38" s="157">
        <f>SUMIFS('Monthly CF'!$C40:$EE40,'Monthly CF'!$C$1:$EE$1,'Annual CF'!M$1,'Monthly CF'!$C$3:$EE$3,"&lt;="&amp;HOLD_PERIOD)</f>
        <v>0</v>
      </c>
    </row>
    <row r="39" spans="1:13" x14ac:dyDescent="0.25">
      <c r="A39" s="8"/>
      <c r="B39" s="29"/>
      <c r="C39" s="154"/>
      <c r="D39" s="154"/>
      <c r="E39" s="154"/>
      <c r="F39" s="154"/>
      <c r="G39" s="154"/>
      <c r="H39" s="154"/>
      <c r="I39" s="154"/>
      <c r="J39" s="154"/>
      <c r="K39" s="154"/>
      <c r="L39" s="154"/>
      <c r="M39" s="157"/>
    </row>
    <row r="40" spans="1:13" x14ac:dyDescent="0.25">
      <c r="A40" s="8"/>
      <c r="B40" s="196" t="s">
        <v>15</v>
      </c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157"/>
    </row>
    <row r="41" spans="1:13" x14ac:dyDescent="0.25">
      <c r="A41" s="154">
        <f t="shared" ref="A41:A43" si="7">SUM(C41:M41)</f>
        <v>-9500000</v>
      </c>
      <c r="B41" s="29" t="s">
        <v>16</v>
      </c>
      <c r="C41" s="154">
        <f>SUMIFS('Monthly CF'!$C43:$EE43,'Monthly CF'!$C$1:$EE$1,'Annual CF'!C$1,'Monthly CF'!$C$3:$EE$3,"&lt;="&amp;HOLD_PERIOD)</f>
        <v>-9500000</v>
      </c>
      <c r="D41" s="154"/>
      <c r="E41" s="154"/>
      <c r="F41" s="154"/>
      <c r="G41" s="154"/>
      <c r="H41" s="154"/>
      <c r="I41" s="154"/>
      <c r="J41" s="154"/>
      <c r="K41" s="154"/>
      <c r="L41" s="154"/>
      <c r="M41" s="157"/>
    </row>
    <row r="42" spans="1:13" x14ac:dyDescent="0.25">
      <c r="A42" s="154">
        <f t="shared" si="7"/>
        <v>-95000</v>
      </c>
      <c r="B42" s="29" t="s">
        <v>18</v>
      </c>
      <c r="C42" s="154">
        <f>SUMIFS('Monthly CF'!$C44:$EE44,'Monthly CF'!$C$1:$EE$1,'Annual CF'!C$1,'Monthly CF'!$C$3:$EE$3,"&lt;="&amp;HOLD_PERIOD)</f>
        <v>-95000</v>
      </c>
      <c r="D42" s="154"/>
      <c r="E42" s="154"/>
      <c r="F42" s="154"/>
      <c r="G42" s="154"/>
      <c r="H42" s="154"/>
      <c r="I42" s="154"/>
      <c r="J42" s="154"/>
      <c r="K42" s="154"/>
      <c r="L42" s="154"/>
      <c r="M42" s="157"/>
    </row>
    <row r="43" spans="1:13" x14ac:dyDescent="0.25">
      <c r="A43" s="154">
        <f t="shared" si="7"/>
        <v>-75000</v>
      </c>
      <c r="B43" s="29" t="s">
        <v>19</v>
      </c>
      <c r="C43" s="154">
        <f>SUMIFS('Monthly CF'!$C45:$EE45,'Monthly CF'!$C$1:$EE$1,'Annual CF'!C$1,'Monthly CF'!$C$3:$EE$3,"&lt;="&amp;HOLD_PERIOD)</f>
        <v>-75000</v>
      </c>
      <c r="D43" s="154"/>
      <c r="E43" s="154"/>
      <c r="F43" s="154"/>
      <c r="G43" s="154"/>
      <c r="H43" s="154"/>
      <c r="I43" s="154"/>
      <c r="J43" s="154"/>
      <c r="K43" s="154"/>
      <c r="L43" s="154"/>
      <c r="M43" s="157"/>
    </row>
    <row r="44" spans="1:13" x14ac:dyDescent="0.25">
      <c r="A44" s="8"/>
      <c r="B44" s="29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157"/>
    </row>
    <row r="45" spans="1:13" x14ac:dyDescent="0.25">
      <c r="A45" s="8"/>
      <c r="B45" s="196" t="s">
        <v>23</v>
      </c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157"/>
    </row>
    <row r="46" spans="1:13" x14ac:dyDescent="0.25">
      <c r="A46" s="154">
        <f t="shared" ref="A46:A47" ca="1" si="8">SUM(C46:M46)</f>
        <v>12598846.351943199</v>
      </c>
      <c r="B46" s="29" t="s">
        <v>204</v>
      </c>
      <c r="C46" s="154"/>
      <c r="D46" s="154">
        <f>SUMIFS('Monthly CF'!$C48:$EE48,'Monthly CF'!$C$1:$EE$1,'Annual CF'!D$1,'Monthly CF'!$C$3:$EE$3,"&lt;="&amp;HOLD_PERIOD)</f>
        <v>0</v>
      </c>
      <c r="E46" s="154">
        <f>SUMIFS('Monthly CF'!$C48:$EE48,'Monthly CF'!$C$1:$EE$1,'Annual CF'!E$1,'Monthly CF'!$C$3:$EE$3,"&lt;="&amp;HOLD_PERIOD)</f>
        <v>0</v>
      </c>
      <c r="F46" s="154">
        <f>SUMIFS('Monthly CF'!$C48:$EE48,'Monthly CF'!$C$1:$EE$1,'Annual CF'!F$1,'Monthly CF'!$C$3:$EE$3,"&lt;="&amp;HOLD_PERIOD)</f>
        <v>0</v>
      </c>
      <c r="G46" s="154">
        <f>SUMIFS('Monthly CF'!$C48:$EE48,'Monthly CF'!$C$1:$EE$1,'Annual CF'!G$1,'Monthly CF'!$C$3:$EE$3,"&lt;="&amp;HOLD_PERIOD)</f>
        <v>0</v>
      </c>
      <c r="H46" s="154">
        <f>SUMIFS('Monthly CF'!$C48:$EE48,'Monthly CF'!$C$1:$EE$1,'Annual CF'!H$1,'Monthly CF'!$C$3:$EE$3,"&lt;="&amp;HOLD_PERIOD)</f>
        <v>0</v>
      </c>
      <c r="I46" s="154">
        <f>SUMIFS('Monthly CF'!$C48:$EE48,'Monthly CF'!$C$1:$EE$1,'Annual CF'!I$1,'Monthly CF'!$C$3:$EE$3,"&lt;="&amp;HOLD_PERIOD)</f>
        <v>0</v>
      </c>
      <c r="J46" s="154">
        <f>SUMIFS('Monthly CF'!$C48:$EE48,'Monthly CF'!$C$1:$EE$1,'Annual CF'!J$1,'Monthly CF'!$C$3:$EE$3,"&lt;="&amp;HOLD_PERIOD)</f>
        <v>0</v>
      </c>
      <c r="K46" s="154">
        <f>SUMIFS('Monthly CF'!$C48:$EE48,'Monthly CF'!$C$1:$EE$1,'Annual CF'!K$1,'Monthly CF'!$C$3:$EE$3,"&lt;="&amp;HOLD_PERIOD)</f>
        <v>0</v>
      </c>
      <c r="L46" s="154">
        <f>SUMIFS('Monthly CF'!$C48:$EE48,'Monthly CF'!$C$1:$EE$1,'Annual CF'!L$1,'Monthly CF'!$C$3:$EE$3,"&lt;="&amp;HOLD_PERIOD)</f>
        <v>0</v>
      </c>
      <c r="M46" s="157">
        <f ca="1">SUMIFS('Monthly CF'!$C48:$EE48,'Monthly CF'!$C$1:$EE$1,'Annual CF'!M$1,'Monthly CF'!$C$3:$EE$3,"&lt;="&amp;HOLD_PERIOD)</f>
        <v>12598846.351943197</v>
      </c>
    </row>
    <row r="47" spans="1:13" x14ac:dyDescent="0.25">
      <c r="A47" s="154">
        <f t="shared" ca="1" si="8"/>
        <v>-314971.15879858</v>
      </c>
      <c r="B47" s="29" t="s">
        <v>68</v>
      </c>
      <c r="C47" s="154"/>
      <c r="D47" s="154">
        <f>SUMIFS('Monthly CF'!$C49:$EE49,'Monthly CF'!$C$1:$EE$1,'Annual CF'!D$1,'Monthly CF'!$C$3:$EE$3,"&lt;="&amp;HOLD_PERIOD)</f>
        <v>0</v>
      </c>
      <c r="E47" s="154">
        <f>SUMIFS('Monthly CF'!$C49:$EE49,'Monthly CF'!$C$1:$EE$1,'Annual CF'!E$1,'Monthly CF'!$C$3:$EE$3,"&lt;="&amp;HOLD_PERIOD)</f>
        <v>0</v>
      </c>
      <c r="F47" s="154">
        <f>SUMIFS('Monthly CF'!$C49:$EE49,'Monthly CF'!$C$1:$EE$1,'Annual CF'!F$1,'Monthly CF'!$C$3:$EE$3,"&lt;="&amp;HOLD_PERIOD)</f>
        <v>0</v>
      </c>
      <c r="G47" s="154">
        <f>SUMIFS('Monthly CF'!$C49:$EE49,'Monthly CF'!$C$1:$EE$1,'Annual CF'!G$1,'Monthly CF'!$C$3:$EE$3,"&lt;="&amp;HOLD_PERIOD)</f>
        <v>0</v>
      </c>
      <c r="H47" s="154">
        <f>SUMIFS('Monthly CF'!$C49:$EE49,'Monthly CF'!$C$1:$EE$1,'Annual CF'!H$1,'Monthly CF'!$C$3:$EE$3,"&lt;="&amp;HOLD_PERIOD)</f>
        <v>0</v>
      </c>
      <c r="I47" s="154">
        <f>SUMIFS('Monthly CF'!$C49:$EE49,'Monthly CF'!$C$1:$EE$1,'Annual CF'!I$1,'Monthly CF'!$C$3:$EE$3,"&lt;="&amp;HOLD_PERIOD)</f>
        <v>0</v>
      </c>
      <c r="J47" s="154">
        <f>SUMIFS('Monthly CF'!$C49:$EE49,'Monthly CF'!$C$1:$EE$1,'Annual CF'!J$1,'Monthly CF'!$C$3:$EE$3,"&lt;="&amp;HOLD_PERIOD)</f>
        <v>0</v>
      </c>
      <c r="K47" s="154">
        <f>SUMIFS('Monthly CF'!$C49:$EE49,'Monthly CF'!$C$1:$EE$1,'Annual CF'!K$1,'Monthly CF'!$C$3:$EE$3,"&lt;="&amp;HOLD_PERIOD)</f>
        <v>0</v>
      </c>
      <c r="L47" s="154">
        <f>SUMIFS('Monthly CF'!$C49:$EE49,'Monthly CF'!$C$1:$EE$1,'Annual CF'!L$1,'Monthly CF'!$C$3:$EE$3,"&lt;="&amp;HOLD_PERIOD)</f>
        <v>0</v>
      </c>
      <c r="M47" s="157">
        <f ca="1">SUMIFS('Monthly CF'!$C49:$EE49,'Monthly CF'!$C$1:$EE$1,'Annual CF'!M$1,'Monthly CF'!$C$3:$EE$3,"&lt;="&amp;HOLD_PERIOD)</f>
        <v>-314971.15879857994</v>
      </c>
    </row>
    <row r="48" spans="1:13" x14ac:dyDescent="0.25">
      <c r="A48" s="8"/>
      <c r="B48" s="29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157"/>
    </row>
    <row r="49" spans="1:13" x14ac:dyDescent="0.25">
      <c r="A49" s="154">
        <f ca="1">SUM(C49:M49)</f>
        <v>9275077.7764586098</v>
      </c>
      <c r="B49" s="92" t="s">
        <v>205</v>
      </c>
      <c r="C49" s="160">
        <f>SUMIFS('Monthly CF'!$C51:$EE51,'Monthly CF'!$C$1:$EE$1,'Annual CF'!C$1,'Monthly CF'!$C$3:$EE$3,"&lt;="&amp;HOLD_PERIOD)</f>
        <v>-9670000</v>
      </c>
      <c r="D49" s="160">
        <f ca="1">SUMIFS('Monthly CF'!$C51:$EE51,'Monthly CF'!$C$1:$EE$1,'Annual CF'!D$1,'Monthly CF'!$C$3:$EE$3,"&lt;="&amp;HOLD_PERIOD)</f>
        <v>-286002.25603936176</v>
      </c>
      <c r="E49" s="160">
        <f ca="1">SUMIFS('Monthly CF'!$C51:$EE51,'Monthly CF'!$C$1:$EE$1,'Annual CF'!E$1,'Monthly CF'!$C$3:$EE$3,"&lt;="&amp;HOLD_PERIOD)</f>
        <v>685306.47370033339</v>
      </c>
      <c r="F49" s="160">
        <f ca="1">SUMIFS('Monthly CF'!$C51:$EE51,'Monthly CF'!$C$1:$EE$1,'Annual CF'!F$1,'Monthly CF'!$C$3:$EE$3,"&lt;="&amp;HOLD_PERIOD)</f>
        <v>665635.03062543087</v>
      </c>
      <c r="G49" s="160">
        <f ca="1">SUMIFS('Monthly CF'!$C51:$EE51,'Monthly CF'!$C$1:$EE$1,'Annual CF'!G$1,'Monthly CF'!$C$3:$EE$3,"&lt;="&amp;HOLD_PERIOD)</f>
        <v>728264.12824270898</v>
      </c>
      <c r="H49" s="160">
        <f ca="1">SUMIFS('Monthly CF'!$C51:$EE51,'Monthly CF'!$C$1:$EE$1,'Annual CF'!H$1,'Monthly CF'!$C$3:$EE$3,"&lt;="&amp;HOLD_PERIOD)</f>
        <v>750835.12708999007</v>
      </c>
      <c r="I49" s="160">
        <f ca="1">SUMIFS('Monthly CF'!$C51:$EE51,'Monthly CF'!$C$1:$EE$1,'Annual CF'!I$1,'Monthly CF'!$C$3:$EE$3,"&lt;="&amp;HOLD_PERIOD)</f>
        <v>774083.25590268988</v>
      </c>
      <c r="J49" s="160">
        <f ca="1">SUMIFS('Monthly CF'!$C51:$EE51,'Monthly CF'!$C$1:$EE$1,'Annual CF'!J$1,'Monthly CF'!$C$3:$EE$3,"&lt;="&amp;HOLD_PERIOD)</f>
        <v>798028.82857977028</v>
      </c>
      <c r="K49" s="160">
        <f ca="1">SUMIFS('Monthly CF'!$C51:$EE51,'Monthly CF'!$C$1:$EE$1,'Annual CF'!K$1,'Monthly CF'!$C$3:$EE$3,"&lt;="&amp;HOLD_PERIOD)</f>
        <v>822692.76843716367</v>
      </c>
      <c r="L49" s="160">
        <f ca="1">SUMIFS('Monthly CF'!$C51:$EE51,'Monthly CF'!$C$1:$EE$1,'Annual CF'!L$1,'Monthly CF'!$C$3:$EE$3,"&lt;="&amp;HOLD_PERIOD)</f>
        <v>848096.6264902784</v>
      </c>
      <c r="M49" s="161">
        <f ca="1">SUMIFS('Monthly CF'!$C51:$EE51,'Monthly CF'!$C$1:$EE$1,'Annual CF'!M$1,'Monthly CF'!$C$3:$EE$3,"&lt;="&amp;HOLD_PERIOD)</f>
        <v>13158137.793429606</v>
      </c>
    </row>
    <row r="50" spans="1:13" x14ac:dyDescent="0.25">
      <c r="A50" s="8"/>
      <c r="B50" s="29"/>
      <c r="C50" s="154"/>
      <c r="D50" s="154"/>
      <c r="E50" s="154"/>
      <c r="F50" s="154"/>
      <c r="G50" s="154"/>
      <c r="H50" s="154"/>
      <c r="I50" s="154"/>
      <c r="J50" s="154"/>
      <c r="K50" s="154"/>
      <c r="L50" s="154"/>
      <c r="M50" s="157"/>
    </row>
    <row r="51" spans="1:13" x14ac:dyDescent="0.25">
      <c r="A51" s="8"/>
      <c r="B51" s="196" t="s">
        <v>206</v>
      </c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157"/>
    </row>
    <row r="52" spans="1:13" x14ac:dyDescent="0.25">
      <c r="A52" s="154">
        <f t="shared" ref="A52:A57" ca="1" si="9">SUM(C52:M52)</f>
        <v>16287606.405358555</v>
      </c>
      <c r="B52" s="29" t="s">
        <v>207</v>
      </c>
      <c r="C52" s="154">
        <f>SUMIFS('Monthly CF'!$C54:$EE54,'Monthly CF'!$C$1:$EE$1,'Annual CF'!C$1,'Monthly CF'!$C$3:$EE$3,"&lt;="&amp;HOLD_PERIOD)</f>
        <v>7600000</v>
      </c>
      <c r="D52" s="154">
        <f>SUMIFS('Monthly CF'!$C54:$EE54,'Monthly CF'!$C$1:$EE$1,'Annual CF'!D$1,'Monthly CF'!$C$3:$EE$3,"&lt;="&amp;HOLD_PERIOD)</f>
        <v>0</v>
      </c>
      <c r="E52" s="154">
        <f>SUMIFS('Monthly CF'!$C54:$EE54,'Monthly CF'!$C$1:$EE$1,'Annual CF'!E$1,'Monthly CF'!$C$3:$EE$3,"&lt;="&amp;HOLD_PERIOD)</f>
        <v>0</v>
      </c>
      <c r="F52" s="154">
        <f>SUMIFS('Monthly CF'!$C54:$EE54,'Monthly CF'!$C$1:$EE$1,'Annual CF'!F$1,'Monthly CF'!$C$3:$EE$3,"&lt;="&amp;HOLD_PERIOD)</f>
        <v>0</v>
      </c>
      <c r="G52" s="154">
        <f>SUMIFS('Monthly CF'!$C54:$EE54,'Monthly CF'!$C$1:$EE$1,'Annual CF'!G$1,'Monthly CF'!$C$3:$EE$3,"&lt;="&amp;HOLD_PERIOD)</f>
        <v>0</v>
      </c>
      <c r="H52" s="154">
        <f ca="1">SUMIFS('Monthly CF'!$C54:$EE54,'Monthly CF'!$C$1:$EE$1,'Annual CF'!H$1,'Monthly CF'!$C$3:$EE$3,"&lt;="&amp;HOLD_PERIOD)</f>
        <v>8687606.4053585548</v>
      </c>
      <c r="I52" s="154">
        <f>SUMIFS('Monthly CF'!$C54:$EE54,'Monthly CF'!$C$1:$EE$1,'Annual CF'!I$1,'Monthly CF'!$C$3:$EE$3,"&lt;="&amp;HOLD_PERIOD)</f>
        <v>0</v>
      </c>
      <c r="J52" s="154">
        <f>SUMIFS('Monthly CF'!$C54:$EE54,'Monthly CF'!$C$1:$EE$1,'Annual CF'!J$1,'Monthly CF'!$C$3:$EE$3,"&lt;="&amp;HOLD_PERIOD)</f>
        <v>0</v>
      </c>
      <c r="K52" s="154">
        <f>SUMIFS('Monthly CF'!$C54:$EE54,'Monthly CF'!$C$1:$EE$1,'Annual CF'!K$1,'Monthly CF'!$C$3:$EE$3,"&lt;="&amp;HOLD_PERIOD)</f>
        <v>0</v>
      </c>
      <c r="L52" s="154">
        <f>SUMIFS('Monthly CF'!$C54:$EE54,'Monthly CF'!$C$1:$EE$1,'Annual CF'!L$1,'Monthly CF'!$C$3:$EE$3,"&lt;="&amp;HOLD_PERIOD)</f>
        <v>0</v>
      </c>
      <c r="M52" s="157">
        <f>SUMIFS('Monthly CF'!$C54:$EE54,'Monthly CF'!$C$1:$EE$1,'Annual CF'!M$1,'Monthly CF'!$C$3:$EE$3,"&lt;="&amp;HOLD_PERIOD)</f>
        <v>0</v>
      </c>
    </row>
    <row r="53" spans="1:13" x14ac:dyDescent="0.25">
      <c r="A53" s="154">
        <f t="shared" si="9"/>
        <v>746060.02288847649</v>
      </c>
      <c r="B53" s="29" t="s">
        <v>208</v>
      </c>
      <c r="C53" s="154"/>
      <c r="D53" s="154">
        <f>SUMIFS('Monthly CF'!$C55:$EE55,'Monthly CF'!$C$1:$EE$1,'Annual CF'!D$1,'Monthly CF'!$C$3:$EE$3,"&lt;="&amp;HOLD_PERIOD)</f>
        <v>705227.17363506393</v>
      </c>
      <c r="E53" s="154">
        <f>SUMIFS('Monthly CF'!$C55:$EE55,'Monthly CF'!$C$1:$EE$1,'Annual CF'!E$1,'Monthly CF'!$C$3:$EE$3,"&lt;="&amp;HOLD_PERIOD)</f>
        <v>0</v>
      </c>
      <c r="F53" s="154">
        <f>SUMIFS('Monthly CF'!$C55:$EE55,'Monthly CF'!$C$1:$EE$1,'Annual CF'!F$1,'Monthly CF'!$C$3:$EE$3,"&lt;="&amp;HOLD_PERIOD)</f>
        <v>40832.849253412583</v>
      </c>
      <c r="G53" s="154">
        <f>SUMIFS('Monthly CF'!$C55:$EE55,'Monthly CF'!$C$1:$EE$1,'Annual CF'!G$1,'Monthly CF'!$C$3:$EE$3,"&lt;="&amp;HOLD_PERIOD)</f>
        <v>0</v>
      </c>
      <c r="H53" s="154">
        <f>SUMIFS('Monthly CF'!$C55:$EE55,'Monthly CF'!$C$1:$EE$1,'Annual CF'!H$1,'Monthly CF'!$C$3:$EE$3,"&lt;="&amp;HOLD_PERIOD)</f>
        <v>0</v>
      </c>
      <c r="I53" s="154">
        <f>SUMIFS('Monthly CF'!$C55:$EE55,'Monthly CF'!$C$1:$EE$1,'Annual CF'!I$1,'Monthly CF'!$C$3:$EE$3,"&lt;="&amp;HOLD_PERIOD)</f>
        <v>0</v>
      </c>
      <c r="J53" s="154">
        <f>SUMIFS('Monthly CF'!$C55:$EE55,'Monthly CF'!$C$1:$EE$1,'Annual CF'!J$1,'Monthly CF'!$C$3:$EE$3,"&lt;="&amp;HOLD_PERIOD)</f>
        <v>0</v>
      </c>
      <c r="K53" s="154">
        <f>SUMIFS('Monthly CF'!$C55:$EE55,'Monthly CF'!$C$1:$EE$1,'Annual CF'!K$1,'Monthly CF'!$C$3:$EE$3,"&lt;="&amp;HOLD_PERIOD)</f>
        <v>0</v>
      </c>
      <c r="L53" s="154">
        <f>SUMIFS('Monthly CF'!$C55:$EE55,'Monthly CF'!$C$1:$EE$1,'Annual CF'!L$1,'Monthly CF'!$C$3:$EE$3,"&lt;="&amp;HOLD_PERIOD)</f>
        <v>0</v>
      </c>
      <c r="M53" s="157">
        <f>SUMIFS('Monthly CF'!$C55:$EE55,'Monthly CF'!$C$1:$EE$1,'Annual CF'!M$1,'Monthly CF'!$C$3:$EE$3,"&lt;="&amp;HOLD_PERIOD)</f>
        <v>0</v>
      </c>
    </row>
    <row r="54" spans="1:13" x14ac:dyDescent="0.25">
      <c r="A54" s="154">
        <f t="shared" ca="1" si="9"/>
        <v>-5543731.5326661654</v>
      </c>
      <c r="B54" s="29" t="s">
        <v>209</v>
      </c>
      <c r="C54" s="154"/>
      <c r="D54" s="154">
        <f>SUMIFS('Monthly CF'!$C56:$EE56,'Monthly CF'!$C$1:$EE$1,'Annual CF'!D$1,'Monthly CF'!$C$3:$EE$3,"&lt;="&amp;HOLD_PERIOD)</f>
        <v>-555236.70829776779</v>
      </c>
      <c r="E54" s="154">
        <f>SUMIFS('Monthly CF'!$C56:$EE56,'Monthly CF'!$C$1:$EE$1,'Annual CF'!E$1,'Monthly CF'!$C$3:$EE$3,"&lt;="&amp;HOLD_PERIOD)</f>
        <v>-571180.30047415465</v>
      </c>
      <c r="F54" s="154">
        <f>SUMIFS('Monthly CF'!$C56:$EE56,'Monthly CF'!$C$1:$EE$1,'Annual CF'!F$1,'Monthly CF'!$C$3:$EE$3,"&lt;="&amp;HOLD_PERIOD)</f>
        <v>-598053.81419034989</v>
      </c>
      <c r="G54" s="154">
        <f>SUMIFS('Monthly CF'!$C56:$EE56,'Monthly CF'!$C$1:$EE$1,'Annual CF'!G$1,'Monthly CF'!$C$3:$EE$3,"&lt;="&amp;HOLD_PERIOD)</f>
        <v>-600757.95578374632</v>
      </c>
      <c r="H54" s="154">
        <f>SUMIFS('Monthly CF'!$C56:$EE56,'Monthly CF'!$C$1:$EE$1,'Annual CF'!H$1,'Monthly CF'!$C$3:$EE$3,"&lt;="&amp;HOLD_PERIOD)</f>
        <v>-600757.95578374632</v>
      </c>
      <c r="I54" s="154">
        <f ca="1">SUMIFS('Monthly CF'!$C56:$EE56,'Monthly CF'!$C$1:$EE$1,'Annual CF'!I$1,'Monthly CF'!$C$3:$EE$3,"&lt;="&amp;HOLD_PERIOD)</f>
        <v>-456099.33628132398</v>
      </c>
      <c r="J54" s="154">
        <f ca="1">SUMIFS('Monthly CF'!$C56:$EE56,'Monthly CF'!$C$1:$EE$1,'Annual CF'!J$1,'Monthly CF'!$C$3:$EE$3,"&lt;="&amp;HOLD_PERIOD)</f>
        <v>-456099.33628132398</v>
      </c>
      <c r="K54" s="154">
        <f ca="1">SUMIFS('Monthly CF'!$C56:$EE56,'Monthly CF'!$C$1:$EE$1,'Annual CF'!K$1,'Monthly CF'!$C$3:$EE$3,"&lt;="&amp;HOLD_PERIOD)</f>
        <v>-456099.33628132398</v>
      </c>
      <c r="L54" s="154">
        <f ca="1">SUMIFS('Monthly CF'!$C56:$EE56,'Monthly CF'!$C$1:$EE$1,'Annual CF'!L$1,'Monthly CF'!$C$3:$EE$3,"&lt;="&amp;HOLD_PERIOD)</f>
        <v>-624723.39464621444</v>
      </c>
      <c r="M54" s="157">
        <f ca="1">SUMIFS('Monthly CF'!$C56:$EE56,'Monthly CF'!$C$1:$EE$1,'Annual CF'!M$1,'Monthly CF'!$C$3:$EE$3,"&lt;="&amp;HOLD_PERIOD)</f>
        <v>-624723.39464621444</v>
      </c>
    </row>
    <row r="55" spans="1:13" x14ac:dyDescent="0.25">
      <c r="A55" s="154">
        <f t="shared" ca="1" si="9"/>
        <v>-15822713.428054027</v>
      </c>
      <c r="B55" s="29" t="s">
        <v>210</v>
      </c>
      <c r="C55" s="154"/>
      <c r="D55" s="154">
        <f>SUMIFS('Monthly CF'!$C57:$EE57,'Monthly CF'!$C$1:$EE$1,'Annual CF'!D$1,'Monthly CF'!$C$3:$EE$3,"&lt;="&amp;HOLD_PERIOD)</f>
        <v>0</v>
      </c>
      <c r="E55" s="154">
        <f>SUMIFS('Monthly CF'!$C57:$EE57,'Monthly CF'!$C$1:$EE$1,'Annual CF'!E$1,'Monthly CF'!$C$3:$EE$3,"&lt;="&amp;HOLD_PERIOD)</f>
        <v>0</v>
      </c>
      <c r="F55" s="154">
        <f>SUMIFS('Monthly CF'!$C57:$EE57,'Monthly CF'!$C$1:$EE$1,'Annual CF'!F$1,'Monthly CF'!$C$3:$EE$3,"&lt;="&amp;HOLD_PERIOD)</f>
        <v>0</v>
      </c>
      <c r="G55" s="154">
        <f>SUMIFS('Monthly CF'!$C57:$EE57,'Monthly CF'!$C$1:$EE$1,'Annual CF'!G$1,'Monthly CF'!$C$3:$EE$3,"&lt;="&amp;HOLD_PERIOD)</f>
        <v>0</v>
      </c>
      <c r="H55" s="154">
        <f>SUMIFS('Monthly CF'!$C57:$EE57,'Monthly CF'!$C$1:$EE$1,'Annual CF'!H$1,'Monthly CF'!$C$3:$EE$3,"&lt;="&amp;HOLD_PERIOD)</f>
        <v>-7489880.044439109</v>
      </c>
      <c r="I55" s="154">
        <f>SUMIFS('Monthly CF'!$C57:$EE57,'Monthly CF'!$C$1:$EE$1,'Annual CF'!I$1,'Monthly CF'!$C$3:$EE$3,"&lt;="&amp;HOLD_PERIOD)</f>
        <v>0</v>
      </c>
      <c r="J55" s="154">
        <f>SUMIFS('Monthly CF'!$C57:$EE57,'Monthly CF'!$C$1:$EE$1,'Annual CF'!J$1,'Monthly CF'!$C$3:$EE$3,"&lt;="&amp;HOLD_PERIOD)</f>
        <v>0</v>
      </c>
      <c r="K55" s="154">
        <f>SUMIFS('Monthly CF'!$C57:$EE57,'Monthly CF'!$C$1:$EE$1,'Annual CF'!K$1,'Monthly CF'!$C$3:$EE$3,"&lt;="&amp;HOLD_PERIOD)</f>
        <v>0</v>
      </c>
      <c r="L55" s="154">
        <f>SUMIFS('Monthly CF'!$C57:$EE57,'Monthly CF'!$C$1:$EE$1,'Annual CF'!L$1,'Monthly CF'!$C$3:$EE$3,"&lt;="&amp;HOLD_PERIOD)</f>
        <v>0</v>
      </c>
      <c r="M55" s="157">
        <f ca="1">SUMIFS('Monthly CF'!$C57:$EE57,'Monthly CF'!$C$1:$EE$1,'Annual CF'!M$1,'Monthly CF'!$C$3:$EE$3,"&lt;="&amp;HOLD_PERIOD)</f>
        <v>-8332833.3836149173</v>
      </c>
    </row>
    <row r="56" spans="1:13" x14ac:dyDescent="0.25">
      <c r="A56" s="154">
        <f t="shared" ca="1" si="9"/>
        <v>-188316.96439691269</v>
      </c>
      <c r="B56" s="29" t="s">
        <v>57</v>
      </c>
      <c r="C56" s="154">
        <f>SUMIFS('Monthly CF'!$C58:$EE58,'Monthly CF'!$C$1:$EE$1,'Annual CF'!C$1,'Monthly CF'!$C$3:$EE$3,"&lt;="&amp;HOLD_PERIOD)</f>
        <v>-90250</v>
      </c>
      <c r="D56" s="154">
        <f>SUMIFS('Monthly CF'!$C58:$EE58,'Monthly CF'!$C$1:$EE$1,'Annual CF'!D$1,'Monthly CF'!$C$3:$EE$3,"&lt;="&amp;HOLD_PERIOD)</f>
        <v>-10578.407604525959</v>
      </c>
      <c r="E56" s="154">
        <f>SUMIFS('Monthly CF'!$C58:$EE58,'Monthly CF'!$C$1:$EE$1,'Annual CF'!E$1,'Monthly CF'!$C$3:$EE$3,"&lt;="&amp;HOLD_PERIOD)</f>
        <v>0</v>
      </c>
      <c r="F56" s="154">
        <f>SUMIFS('Monthly CF'!$C58:$EE58,'Monthly CF'!$C$1:$EE$1,'Annual CF'!F$1,'Monthly CF'!$C$3:$EE$3,"&lt;="&amp;HOLD_PERIOD)</f>
        <v>-612.49273880118881</v>
      </c>
      <c r="G56" s="154">
        <f>SUMIFS('Monthly CF'!$C58:$EE58,'Monthly CF'!$C$1:$EE$1,'Annual CF'!G$1,'Monthly CF'!$C$3:$EE$3,"&lt;="&amp;HOLD_PERIOD)</f>
        <v>0</v>
      </c>
      <c r="H56" s="154">
        <f ca="1">SUMIFS('Monthly CF'!$C58:$EE58,'Monthly CF'!$C$1:$EE$1,'Annual CF'!H$1,'Monthly CF'!$C$3:$EE$3,"&lt;="&amp;HOLD_PERIOD)</f>
        <v>-86876.064053585549</v>
      </c>
      <c r="I56" s="154">
        <f>SUMIFS('Monthly CF'!$C58:$EE58,'Monthly CF'!$C$1:$EE$1,'Annual CF'!I$1,'Monthly CF'!$C$3:$EE$3,"&lt;="&amp;HOLD_PERIOD)</f>
        <v>0</v>
      </c>
      <c r="J56" s="154">
        <f>SUMIFS('Monthly CF'!$C58:$EE58,'Monthly CF'!$C$1:$EE$1,'Annual CF'!J$1,'Monthly CF'!$C$3:$EE$3,"&lt;="&amp;HOLD_PERIOD)</f>
        <v>0</v>
      </c>
      <c r="K56" s="154">
        <f>SUMIFS('Monthly CF'!$C58:$EE58,'Monthly CF'!$C$1:$EE$1,'Annual CF'!K$1,'Monthly CF'!$C$3:$EE$3,"&lt;="&amp;HOLD_PERIOD)</f>
        <v>0</v>
      </c>
      <c r="L56" s="154">
        <f>SUMIFS('Monthly CF'!$C58:$EE58,'Monthly CF'!$C$1:$EE$1,'Annual CF'!L$1,'Monthly CF'!$C$3:$EE$3,"&lt;="&amp;HOLD_PERIOD)</f>
        <v>0</v>
      </c>
      <c r="M56" s="157">
        <f>SUMIFS('Monthly CF'!$C58:$EE58,'Monthly CF'!$C$1:$EE$1,'Annual CF'!M$1,'Monthly CF'!$C$3:$EE$3,"&lt;="&amp;HOLD_PERIOD)</f>
        <v>0</v>
      </c>
    </row>
    <row r="57" spans="1:13" x14ac:dyDescent="0.25">
      <c r="A57" s="154">
        <f t="shared" ca="1" si="9"/>
        <v>-83328.333836149177</v>
      </c>
      <c r="B57" s="29" t="s">
        <v>211</v>
      </c>
      <c r="C57" s="154"/>
      <c r="D57" s="154">
        <f>SUMIFS('Monthly CF'!$C59:$EE59,'Monthly CF'!$C$1:$EE$1,'Annual CF'!D$1,'Monthly CF'!$C$3:$EE$3,"&lt;="&amp;HOLD_PERIOD)</f>
        <v>0</v>
      </c>
      <c r="E57" s="154">
        <f>SUMIFS('Monthly CF'!$C59:$EE59,'Monthly CF'!$C$1:$EE$1,'Annual CF'!E$1,'Monthly CF'!$C$3:$EE$3,"&lt;="&amp;HOLD_PERIOD)</f>
        <v>0</v>
      </c>
      <c r="F57" s="154">
        <f>SUMIFS('Monthly CF'!$C59:$EE59,'Monthly CF'!$C$1:$EE$1,'Annual CF'!F$1,'Monthly CF'!$C$3:$EE$3,"&lt;="&amp;HOLD_PERIOD)</f>
        <v>0</v>
      </c>
      <c r="G57" s="154">
        <f>SUMIFS('Monthly CF'!$C59:$EE59,'Monthly CF'!$C$1:$EE$1,'Annual CF'!G$1,'Monthly CF'!$C$3:$EE$3,"&lt;="&amp;HOLD_PERIOD)</f>
        <v>0</v>
      </c>
      <c r="H57" s="154">
        <f>SUMIFS('Monthly CF'!$C59:$EE59,'Monthly CF'!$C$1:$EE$1,'Annual CF'!H$1,'Monthly CF'!$C$3:$EE$3,"&lt;="&amp;HOLD_PERIOD)</f>
        <v>0</v>
      </c>
      <c r="I57" s="154">
        <f>SUMIFS('Monthly CF'!$C59:$EE59,'Monthly CF'!$C$1:$EE$1,'Annual CF'!I$1,'Monthly CF'!$C$3:$EE$3,"&lt;="&amp;HOLD_PERIOD)</f>
        <v>0</v>
      </c>
      <c r="J57" s="154">
        <f>SUMIFS('Monthly CF'!$C59:$EE59,'Monthly CF'!$C$1:$EE$1,'Annual CF'!J$1,'Monthly CF'!$C$3:$EE$3,"&lt;="&amp;HOLD_PERIOD)</f>
        <v>0</v>
      </c>
      <c r="K57" s="154">
        <f>SUMIFS('Monthly CF'!$C59:$EE59,'Monthly CF'!$C$1:$EE$1,'Annual CF'!K$1,'Monthly CF'!$C$3:$EE$3,"&lt;="&amp;HOLD_PERIOD)</f>
        <v>0</v>
      </c>
      <c r="L57" s="154">
        <f>SUMIFS('Monthly CF'!$C59:$EE59,'Monthly CF'!$C$1:$EE$1,'Annual CF'!L$1,'Monthly CF'!$C$3:$EE$3,"&lt;="&amp;HOLD_PERIOD)</f>
        <v>0</v>
      </c>
      <c r="M57" s="157">
        <f ca="1">SUMIFS('Monthly CF'!$C59:$EE59,'Monthly CF'!$C$1:$EE$1,'Annual CF'!M$1,'Monthly CF'!$C$3:$EE$3,"&lt;="&amp;HOLD_PERIOD)</f>
        <v>-83328.333836149177</v>
      </c>
    </row>
    <row r="58" spans="1:13" x14ac:dyDescent="0.25">
      <c r="A58" s="8"/>
      <c r="B58" s="29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7"/>
    </row>
    <row r="59" spans="1:13" x14ac:dyDescent="0.25">
      <c r="A59" s="8"/>
      <c r="B59" s="196" t="s">
        <v>20</v>
      </c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7"/>
    </row>
    <row r="60" spans="1:13" x14ac:dyDescent="0.25">
      <c r="A60" s="154">
        <f t="shared" ref="A60:A61" si="10">SUM(C60:M60)</f>
        <v>-250000</v>
      </c>
      <c r="B60" s="29" t="s">
        <v>212</v>
      </c>
      <c r="C60" s="154">
        <f>SUMIFS('Monthly CF'!$C62:$EE62,'Monthly CF'!$C$1:$EE$1,'Annual CF'!C$1,'Monthly CF'!$C$3:$EE$3,"&lt;="&amp;HOLD_PERIOD)</f>
        <v>-250000</v>
      </c>
      <c r="D60" s="154"/>
      <c r="E60" s="154"/>
      <c r="F60" s="154"/>
      <c r="G60" s="154"/>
      <c r="H60" s="154"/>
      <c r="I60" s="154"/>
      <c r="J60" s="154"/>
      <c r="K60" s="154"/>
      <c r="L60" s="154"/>
      <c r="M60" s="157"/>
    </row>
    <row r="61" spans="1:13" x14ac:dyDescent="0.25">
      <c r="A61" s="154">
        <f t="shared" ca="1" si="10"/>
        <v>250000</v>
      </c>
      <c r="B61" s="29" t="s">
        <v>213</v>
      </c>
      <c r="C61" s="154"/>
      <c r="D61" s="154">
        <f ca="1">SUMIFS('Monthly CF'!$C63:$EE63,'Monthly CF'!$C$1:$EE$1,'Annual CF'!D$1,'Monthly CF'!$C$3:$EE$3,"&lt;="&amp;HOLD_PERIOD)</f>
        <v>189302.2666410791</v>
      </c>
      <c r="E61" s="154">
        <f ca="1">SUMIFS('Monthly CF'!$C63:$EE63,'Monthly CF'!$C$1:$EE$1,'Annual CF'!E$1,'Monthly CF'!$C$3:$EE$3,"&lt;="&amp;HOLD_PERIOD)</f>
        <v>0</v>
      </c>
      <c r="F61" s="154">
        <f ca="1">SUMIFS('Monthly CF'!$C63:$EE63,'Monthly CF'!$C$1:$EE$1,'Annual CF'!F$1,'Monthly CF'!$C$3:$EE$3,"&lt;="&amp;HOLD_PERIOD)</f>
        <v>0</v>
      </c>
      <c r="G61" s="154">
        <f ca="1">SUMIFS('Monthly CF'!$C63:$EE63,'Monthly CF'!$C$1:$EE$1,'Annual CF'!G$1,'Monthly CF'!$C$3:$EE$3,"&lt;="&amp;HOLD_PERIOD)</f>
        <v>0</v>
      </c>
      <c r="H61" s="154">
        <f ca="1">SUMIFS('Monthly CF'!$C63:$EE63,'Monthly CF'!$C$1:$EE$1,'Annual CF'!H$1,'Monthly CF'!$C$3:$EE$3,"&lt;="&amp;HOLD_PERIOD)</f>
        <v>0</v>
      </c>
      <c r="I61" s="154">
        <f ca="1">SUMIFS('Monthly CF'!$C63:$EE63,'Monthly CF'!$C$1:$EE$1,'Annual CF'!I$1,'Monthly CF'!$C$3:$EE$3,"&lt;="&amp;HOLD_PERIOD)</f>
        <v>0</v>
      </c>
      <c r="J61" s="154">
        <f ca="1">SUMIFS('Monthly CF'!$C63:$EE63,'Monthly CF'!$C$1:$EE$1,'Annual CF'!J$1,'Monthly CF'!$C$3:$EE$3,"&lt;="&amp;HOLD_PERIOD)</f>
        <v>0</v>
      </c>
      <c r="K61" s="154">
        <f ca="1">SUMIFS('Monthly CF'!$C63:$EE63,'Monthly CF'!$C$1:$EE$1,'Annual CF'!K$1,'Monthly CF'!$C$3:$EE$3,"&lt;="&amp;HOLD_PERIOD)</f>
        <v>0</v>
      </c>
      <c r="L61" s="154">
        <f ca="1">SUMIFS('Monthly CF'!$C63:$EE63,'Monthly CF'!$C$1:$EE$1,'Annual CF'!L$1,'Monthly CF'!$C$3:$EE$3,"&lt;="&amp;HOLD_PERIOD)</f>
        <v>0</v>
      </c>
      <c r="M61" s="157">
        <f ca="1">SUMIFS('Monthly CF'!$C63:$EE63,'Monthly CF'!$C$1:$EE$1,'Annual CF'!M$1,'Monthly CF'!$C$3:$EE$3,"&lt;="&amp;HOLD_PERIOD)</f>
        <v>60697.733358920916</v>
      </c>
    </row>
    <row r="62" spans="1:13" x14ac:dyDescent="0.25">
      <c r="A62" s="8"/>
      <c r="B62" s="29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157"/>
    </row>
    <row r="63" spans="1:13" x14ac:dyDescent="0.25">
      <c r="A63" s="154">
        <f ca="1">SUM(C63:M63)</f>
        <v>4670653.945752386</v>
      </c>
      <c r="B63" s="92" t="s">
        <v>214</v>
      </c>
      <c r="C63" s="160">
        <f>SUMIFS('Monthly CF'!$C65:$EE65,'Monthly CF'!$C$1:$EE$1,'Annual CF'!C$1,'Monthly CF'!$C$3:$EE$3,"&lt;="&amp;HOLD_PERIOD)</f>
        <v>-2410250</v>
      </c>
      <c r="D63" s="160">
        <f ca="1">SUMIFS('Monthly CF'!$C65:$EE65,'Monthly CF'!$C$1:$EE$1,'Annual CF'!D$1,'Monthly CF'!$C$3:$EE$3,"&lt;="&amp;HOLD_PERIOD)</f>
        <v>42712.068334487645</v>
      </c>
      <c r="E63" s="160">
        <f ca="1">SUMIFS('Monthly CF'!$C65:$EE65,'Monthly CF'!$C$1:$EE$1,'Annual CF'!E$1,'Monthly CF'!$C$3:$EE$3,"&lt;="&amp;HOLD_PERIOD)</f>
        <v>114126.17322617883</v>
      </c>
      <c r="F63" s="160">
        <f ca="1">SUMIFS('Monthly CF'!$C65:$EE65,'Monthly CF'!$C$1:$EE$1,'Annual CF'!F$1,'Monthly CF'!$C$3:$EE$3,"&lt;="&amp;HOLD_PERIOD)</f>
        <v>107801.57294969253</v>
      </c>
      <c r="G63" s="160">
        <f ca="1">SUMIFS('Monthly CF'!$C65:$EE65,'Monthly CF'!$C$1:$EE$1,'Annual CF'!G$1,'Monthly CF'!$C$3:$EE$3,"&lt;="&amp;HOLD_PERIOD)</f>
        <v>127506.17245896248</v>
      </c>
      <c r="H63" s="160">
        <f ca="1">SUMIFS('Monthly CF'!$C65:$EE65,'Monthly CF'!$C$1:$EE$1,'Annual CF'!H$1,'Monthly CF'!$C$3:$EE$3,"&lt;="&amp;HOLD_PERIOD)</f>
        <v>1260927.4681721027</v>
      </c>
      <c r="I63" s="160">
        <f ca="1">SUMIFS('Monthly CF'!$C65:$EE65,'Monthly CF'!$C$1:$EE$1,'Annual CF'!I$1,'Monthly CF'!$C$3:$EE$3,"&lt;="&amp;HOLD_PERIOD)</f>
        <v>317983.9196213659</v>
      </c>
      <c r="J63" s="160">
        <f ca="1">SUMIFS('Monthly CF'!$C65:$EE65,'Monthly CF'!$C$1:$EE$1,'Annual CF'!J$1,'Monthly CF'!$C$3:$EE$3,"&lt;="&amp;HOLD_PERIOD)</f>
        <v>341929.49229844619</v>
      </c>
      <c r="K63" s="160">
        <f ca="1">SUMIFS('Monthly CF'!$C65:$EE65,'Monthly CF'!$C$1:$EE$1,'Annual CF'!K$1,'Monthly CF'!$C$3:$EE$3,"&lt;="&amp;HOLD_PERIOD)</f>
        <v>366593.43215583952</v>
      </c>
      <c r="L63" s="160">
        <f ca="1">SUMIFS('Monthly CF'!$C65:$EE65,'Monthly CF'!$C$1:$EE$1,'Annual CF'!L$1,'Monthly CF'!$C$3:$EE$3,"&lt;="&amp;HOLD_PERIOD)</f>
        <v>223373.23184406379</v>
      </c>
      <c r="M63" s="161">
        <f ca="1">SUMIFS('Monthly CF'!$C65:$EE65,'Monthly CF'!$C$1:$EE$1,'Annual CF'!M$1,'Monthly CF'!$C$3:$EE$3,"&lt;="&amp;HOLD_PERIOD)</f>
        <v>4177950.4146912447</v>
      </c>
    </row>
    <row r="64" spans="1:13" x14ac:dyDescent="0.25">
      <c r="A64" s="8"/>
      <c r="B64" s="198"/>
      <c r="C64" s="154"/>
      <c r="D64" s="154"/>
      <c r="E64" s="154"/>
      <c r="F64" s="154"/>
      <c r="G64" s="154"/>
      <c r="H64" s="154"/>
      <c r="I64" s="154"/>
      <c r="J64" s="154"/>
      <c r="K64" s="154"/>
      <c r="L64" s="154"/>
      <c r="M64" s="154"/>
    </row>
    <row r="65" spans="1:13" x14ac:dyDescent="0.25">
      <c r="A65" s="8"/>
      <c r="B65" s="199" t="s">
        <v>27</v>
      </c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55"/>
    </row>
    <row r="66" spans="1:13" x14ac:dyDescent="0.25">
      <c r="A66" s="154">
        <f t="shared" ref="A66:A71" ca="1" si="11">SUM(C66:M66)</f>
        <v>0</v>
      </c>
      <c r="B66" s="29" t="s">
        <v>285</v>
      </c>
      <c r="C66" s="154">
        <f>SUMIFS('Monthly CF'!$C68:$EE68,'Monthly CF'!$C$1:$EE$1,'Annual CF'!C$1,'Monthly CF'!$C$3:$EE$3,"&lt;="&amp;HOLD_PERIOD)</f>
        <v>0</v>
      </c>
      <c r="D66" s="154">
        <f>C70</f>
        <v>0</v>
      </c>
      <c r="E66" s="154">
        <f t="shared" ref="E66:M66" ca="1" si="12">D70</f>
        <v>0</v>
      </c>
      <c r="F66" s="154">
        <f t="shared" ca="1" si="12"/>
        <v>0</v>
      </c>
      <c r="G66" s="154">
        <f t="shared" ca="1" si="12"/>
        <v>0</v>
      </c>
      <c r="H66" s="154">
        <f t="shared" ca="1" si="12"/>
        <v>0</v>
      </c>
      <c r="I66" s="154">
        <f t="shared" ca="1" si="12"/>
        <v>0</v>
      </c>
      <c r="J66" s="154">
        <f t="shared" ca="1" si="12"/>
        <v>0</v>
      </c>
      <c r="K66" s="154">
        <f t="shared" ca="1" si="12"/>
        <v>0</v>
      </c>
      <c r="L66" s="154">
        <f t="shared" ca="1" si="12"/>
        <v>0</v>
      </c>
      <c r="M66" s="157">
        <f t="shared" ca="1" si="12"/>
        <v>0</v>
      </c>
    </row>
    <row r="67" spans="1:13" x14ac:dyDescent="0.25">
      <c r="A67" s="154">
        <f t="shared" ca="1" si="11"/>
        <v>7080903.945752386</v>
      </c>
      <c r="B67" s="29" t="s">
        <v>287</v>
      </c>
      <c r="C67" s="154">
        <f>SUMIFS('Monthly CF'!$C69:$EE69,'Monthly CF'!$C$1:$EE$1,'Annual CF'!C$1,'Monthly CF'!$C$3:$EE$3,"&lt;="&amp;HOLD_PERIOD)</f>
        <v>0</v>
      </c>
      <c r="D67" s="154">
        <f ca="1">SUMIFS('Monthly CF'!$C69:$EE69,'Monthly CF'!$C$1:$EE$1,'Annual CF'!D$1,'Monthly CF'!$C$3:$EE$3,"&lt;="&amp;HOLD_PERIOD)</f>
        <v>42712.068334487645</v>
      </c>
      <c r="E67" s="154">
        <f ca="1">SUMIFS('Monthly CF'!$C69:$EE69,'Monthly CF'!$C$1:$EE$1,'Annual CF'!E$1,'Monthly CF'!$C$3:$EE$3,"&lt;="&amp;HOLD_PERIOD)</f>
        <v>114126.17322617883</v>
      </c>
      <c r="F67" s="154">
        <f ca="1">SUMIFS('Monthly CF'!$C69:$EE69,'Monthly CF'!$C$1:$EE$1,'Annual CF'!F$1,'Monthly CF'!$C$3:$EE$3,"&lt;="&amp;HOLD_PERIOD)</f>
        <v>107801.57294969253</v>
      </c>
      <c r="G67" s="154">
        <f ca="1">SUMIFS('Monthly CF'!$C69:$EE69,'Monthly CF'!$C$1:$EE$1,'Annual CF'!G$1,'Monthly CF'!$C$3:$EE$3,"&lt;="&amp;HOLD_PERIOD)</f>
        <v>127506.17245896248</v>
      </c>
      <c r="H67" s="154">
        <f ca="1">SUMIFS('Monthly CF'!$C69:$EE69,'Monthly CF'!$C$1:$EE$1,'Annual CF'!H$1,'Monthly CF'!$C$3:$EE$3,"&lt;="&amp;HOLD_PERIOD)</f>
        <v>1260927.4681721027</v>
      </c>
      <c r="I67" s="154">
        <f ca="1">SUMIFS('Monthly CF'!$C69:$EE69,'Monthly CF'!$C$1:$EE$1,'Annual CF'!I$1,'Monthly CF'!$C$3:$EE$3,"&lt;="&amp;HOLD_PERIOD)</f>
        <v>317983.9196213659</v>
      </c>
      <c r="J67" s="154">
        <f ca="1">SUMIFS('Monthly CF'!$C69:$EE69,'Monthly CF'!$C$1:$EE$1,'Annual CF'!J$1,'Monthly CF'!$C$3:$EE$3,"&lt;="&amp;HOLD_PERIOD)</f>
        <v>341929.49229844619</v>
      </c>
      <c r="K67" s="154">
        <f ca="1">SUMIFS('Monthly CF'!$C69:$EE69,'Monthly CF'!$C$1:$EE$1,'Annual CF'!K$1,'Monthly CF'!$C$3:$EE$3,"&lt;="&amp;HOLD_PERIOD)</f>
        <v>366593.43215583952</v>
      </c>
      <c r="L67" s="154">
        <f ca="1">SUMIFS('Monthly CF'!$C69:$EE69,'Monthly CF'!$C$1:$EE$1,'Annual CF'!L$1,'Monthly CF'!$C$3:$EE$3,"&lt;="&amp;HOLD_PERIOD)</f>
        <v>223373.23184406379</v>
      </c>
      <c r="M67" s="157">
        <f ca="1">SUMIFS('Monthly CF'!$C69:$EE69,'Monthly CF'!$C$1:$EE$1,'Annual CF'!M$1,'Monthly CF'!$C$3:$EE$3,"&lt;="&amp;HOLD_PERIOD)</f>
        <v>4177950.4146912447</v>
      </c>
    </row>
    <row r="68" spans="1:13" x14ac:dyDescent="0.25">
      <c r="A68" s="154">
        <f t="shared" ca="1" si="11"/>
        <v>-2410250</v>
      </c>
      <c r="B68" s="29" t="s">
        <v>286</v>
      </c>
      <c r="C68" s="154">
        <f>SUMIFS('Monthly CF'!$C70:$EE70,'Monthly CF'!$C$1:$EE$1,'Annual CF'!C$1,'Monthly CF'!$C$3:$EE$3,"&lt;="&amp;HOLD_PERIOD)</f>
        <v>-2410250</v>
      </c>
      <c r="D68" s="154">
        <f ca="1">SUMIFS('Monthly CF'!$C70:$EE70,'Monthly CF'!$C$1:$EE$1,'Annual CF'!D$1,'Monthly CF'!$C$3:$EE$3,"&lt;="&amp;HOLD_PERIOD)</f>
        <v>0</v>
      </c>
      <c r="E68" s="154">
        <f ca="1">SUMIFS('Monthly CF'!$C70:$EE70,'Monthly CF'!$C$1:$EE$1,'Annual CF'!E$1,'Monthly CF'!$C$3:$EE$3,"&lt;="&amp;HOLD_PERIOD)</f>
        <v>0</v>
      </c>
      <c r="F68" s="154">
        <f ca="1">SUMIFS('Monthly CF'!$C70:$EE70,'Monthly CF'!$C$1:$EE$1,'Annual CF'!F$1,'Monthly CF'!$C$3:$EE$3,"&lt;="&amp;HOLD_PERIOD)</f>
        <v>0</v>
      </c>
      <c r="G68" s="154">
        <f ca="1">SUMIFS('Monthly CF'!$C70:$EE70,'Monthly CF'!$C$1:$EE$1,'Annual CF'!G$1,'Monthly CF'!$C$3:$EE$3,"&lt;="&amp;HOLD_PERIOD)</f>
        <v>0</v>
      </c>
      <c r="H68" s="154">
        <f ca="1">SUMIFS('Monthly CF'!$C70:$EE70,'Monthly CF'!$C$1:$EE$1,'Annual CF'!H$1,'Monthly CF'!$C$3:$EE$3,"&lt;="&amp;HOLD_PERIOD)</f>
        <v>0</v>
      </c>
      <c r="I68" s="154">
        <f ca="1">SUMIFS('Monthly CF'!$C70:$EE70,'Monthly CF'!$C$1:$EE$1,'Annual CF'!I$1,'Monthly CF'!$C$3:$EE$3,"&lt;="&amp;HOLD_PERIOD)</f>
        <v>0</v>
      </c>
      <c r="J68" s="154">
        <f ca="1">SUMIFS('Monthly CF'!$C70:$EE70,'Monthly CF'!$C$1:$EE$1,'Annual CF'!J$1,'Monthly CF'!$C$3:$EE$3,"&lt;="&amp;HOLD_PERIOD)</f>
        <v>0</v>
      </c>
      <c r="K68" s="154">
        <f ca="1">SUMIFS('Monthly CF'!$C70:$EE70,'Monthly CF'!$C$1:$EE$1,'Annual CF'!K$1,'Monthly CF'!$C$3:$EE$3,"&lt;="&amp;HOLD_PERIOD)</f>
        <v>0</v>
      </c>
      <c r="L68" s="154">
        <f ca="1">SUMIFS('Monthly CF'!$C70:$EE70,'Monthly CF'!$C$1:$EE$1,'Annual CF'!L$1,'Monthly CF'!$C$3:$EE$3,"&lt;="&amp;HOLD_PERIOD)</f>
        <v>0</v>
      </c>
      <c r="M68" s="157">
        <f ca="1">SUMIFS('Monthly CF'!$C70:$EE70,'Monthly CF'!$C$1:$EE$1,'Annual CF'!M$1,'Monthly CF'!$C$3:$EE$3,"&lt;="&amp;HOLD_PERIOD)</f>
        <v>0</v>
      </c>
    </row>
    <row r="69" spans="1:13" x14ac:dyDescent="0.25">
      <c r="A69" s="154">
        <f t="shared" ca="1" si="11"/>
        <v>7080903.945752386</v>
      </c>
      <c r="B69" s="29" t="s">
        <v>288</v>
      </c>
      <c r="C69" s="154">
        <f>SUMIFS('Monthly CF'!$C71:$EE71,'Monthly CF'!$C$1:$EE$1,'Annual CF'!C$1,'Monthly CF'!$C$3:$EE$3,"&lt;="&amp;HOLD_PERIOD)</f>
        <v>0</v>
      </c>
      <c r="D69" s="154">
        <f ca="1">SUMIFS('Monthly CF'!$C71:$EE71,'Monthly CF'!$C$1:$EE$1,'Annual CF'!D$1,'Monthly CF'!$C$3:$EE$3,"&lt;="&amp;HOLD_PERIOD)</f>
        <v>42712.068334487645</v>
      </c>
      <c r="E69" s="154">
        <f ca="1">SUMIFS('Monthly CF'!$C71:$EE71,'Monthly CF'!$C$1:$EE$1,'Annual CF'!E$1,'Monthly CF'!$C$3:$EE$3,"&lt;="&amp;HOLD_PERIOD)</f>
        <v>114126.17322617883</v>
      </c>
      <c r="F69" s="154">
        <f ca="1">SUMIFS('Monthly CF'!$C71:$EE71,'Monthly CF'!$C$1:$EE$1,'Annual CF'!F$1,'Monthly CF'!$C$3:$EE$3,"&lt;="&amp;HOLD_PERIOD)</f>
        <v>107801.57294969253</v>
      </c>
      <c r="G69" s="154">
        <f ca="1">SUMIFS('Monthly CF'!$C71:$EE71,'Monthly CF'!$C$1:$EE$1,'Annual CF'!G$1,'Monthly CF'!$C$3:$EE$3,"&lt;="&amp;HOLD_PERIOD)</f>
        <v>127506.17245896248</v>
      </c>
      <c r="H69" s="154">
        <f ca="1">SUMIFS('Monthly CF'!$C71:$EE71,'Monthly CF'!$C$1:$EE$1,'Annual CF'!H$1,'Monthly CF'!$C$3:$EE$3,"&lt;="&amp;HOLD_PERIOD)</f>
        <v>1260927.4681721027</v>
      </c>
      <c r="I69" s="154">
        <f ca="1">SUMIFS('Monthly CF'!$C71:$EE71,'Monthly CF'!$C$1:$EE$1,'Annual CF'!I$1,'Monthly CF'!$C$3:$EE$3,"&lt;="&amp;HOLD_PERIOD)</f>
        <v>317983.9196213659</v>
      </c>
      <c r="J69" s="154">
        <f ca="1">SUMIFS('Monthly CF'!$C71:$EE71,'Monthly CF'!$C$1:$EE$1,'Annual CF'!J$1,'Monthly CF'!$C$3:$EE$3,"&lt;="&amp;HOLD_PERIOD)</f>
        <v>341929.49229844619</v>
      </c>
      <c r="K69" s="154">
        <f ca="1">SUMIFS('Monthly CF'!$C71:$EE71,'Monthly CF'!$C$1:$EE$1,'Annual CF'!K$1,'Monthly CF'!$C$3:$EE$3,"&lt;="&amp;HOLD_PERIOD)</f>
        <v>366593.43215583952</v>
      </c>
      <c r="L69" s="154">
        <f ca="1">SUMIFS('Monthly CF'!$C71:$EE71,'Monthly CF'!$C$1:$EE$1,'Annual CF'!L$1,'Monthly CF'!$C$3:$EE$3,"&lt;="&amp;HOLD_PERIOD)</f>
        <v>223373.23184406379</v>
      </c>
      <c r="M69" s="157">
        <f ca="1">SUMIFS('Monthly CF'!$C71:$EE71,'Monthly CF'!$C$1:$EE$1,'Annual CF'!M$1,'Monthly CF'!$C$3:$EE$3,"&lt;="&amp;HOLD_PERIOD)</f>
        <v>4177950.4146912447</v>
      </c>
    </row>
    <row r="70" spans="1:13" x14ac:dyDescent="0.25">
      <c r="A70" s="154">
        <f t="shared" ca="1" si="11"/>
        <v>0</v>
      </c>
      <c r="B70" s="42" t="s">
        <v>289</v>
      </c>
      <c r="C70" s="194">
        <f>SUMIFS('Monthly CF'!$C72:$EE72,'Monthly CF'!$C$1:$EE$1,'Annual CF'!C$1,'Monthly CF'!$C$3:$EE$3,"&lt;="&amp;HOLD_PERIOD)</f>
        <v>0</v>
      </c>
      <c r="D70" s="194">
        <f ca="1">HLOOKUP(D1*12,'Monthly CF'!$C$3:$EE$72,70,0)</f>
        <v>0</v>
      </c>
      <c r="E70" s="194">
        <f ca="1">HLOOKUP(E1*12,'Monthly CF'!$C$3:$EE$72,70,0)</f>
        <v>0</v>
      </c>
      <c r="F70" s="194">
        <f ca="1">HLOOKUP(F1*12,'Monthly CF'!$C$3:$EE$72,70,0)</f>
        <v>0</v>
      </c>
      <c r="G70" s="194">
        <f ca="1">HLOOKUP(G1*12,'Monthly CF'!$C$3:$EE$72,70,0)</f>
        <v>0</v>
      </c>
      <c r="H70" s="194">
        <f ca="1">HLOOKUP(H1*12,'Monthly CF'!$C$3:$EE$72,70,0)</f>
        <v>0</v>
      </c>
      <c r="I70" s="194">
        <f ca="1">HLOOKUP(I1*12,'Monthly CF'!$C$3:$EE$72,70,0)</f>
        <v>0</v>
      </c>
      <c r="J70" s="194">
        <f ca="1">HLOOKUP(J1*12,'Monthly CF'!$C$3:$EE$72,70,0)</f>
        <v>0</v>
      </c>
      <c r="K70" s="194">
        <f ca="1">HLOOKUP(K1*12,'Monthly CF'!$C$3:$EE$72,70,0)</f>
        <v>0</v>
      </c>
      <c r="L70" s="194">
        <f ca="1">HLOOKUP(L1*12,'Monthly CF'!$C$3:$EE$72,70,0)</f>
        <v>0</v>
      </c>
      <c r="M70" s="195">
        <f ca="1">HLOOKUP(M1*12,'Monthly CF'!$C$3:$EE$72,70,0)</f>
        <v>0</v>
      </c>
    </row>
    <row r="71" spans="1:13" x14ac:dyDescent="0.25">
      <c r="A71" s="154">
        <f t="shared" ca="1" si="11"/>
        <v>4670653.945752386</v>
      </c>
      <c r="B71" s="92" t="s">
        <v>290</v>
      </c>
      <c r="C71" s="160">
        <f>SUMIFS('Monthly CF'!$C73:$EE73,'Monthly CF'!$C$1:$EE$1,'Annual CF'!C$1,'Monthly CF'!$C$3:$EE$3,"&lt;="&amp;HOLD_PERIOD)</f>
        <v>-2410250</v>
      </c>
      <c r="D71" s="160">
        <f ca="1">SUMIFS('Monthly CF'!$C73:$EE73,'Monthly CF'!$C$1:$EE$1,'Annual CF'!D$1,'Monthly CF'!$C$3:$EE$3,"&lt;="&amp;HOLD_PERIOD)</f>
        <v>42712.068334487645</v>
      </c>
      <c r="E71" s="160">
        <f ca="1">SUMIFS('Monthly CF'!$C73:$EE73,'Monthly CF'!$C$1:$EE$1,'Annual CF'!E$1,'Monthly CF'!$C$3:$EE$3,"&lt;="&amp;HOLD_PERIOD)</f>
        <v>114126.17322617883</v>
      </c>
      <c r="F71" s="160">
        <f ca="1">SUMIFS('Monthly CF'!$C73:$EE73,'Monthly CF'!$C$1:$EE$1,'Annual CF'!F$1,'Monthly CF'!$C$3:$EE$3,"&lt;="&amp;HOLD_PERIOD)</f>
        <v>107801.57294969253</v>
      </c>
      <c r="G71" s="160">
        <f ca="1">SUMIFS('Monthly CF'!$C73:$EE73,'Monthly CF'!$C$1:$EE$1,'Annual CF'!G$1,'Monthly CF'!$C$3:$EE$3,"&lt;="&amp;HOLD_PERIOD)</f>
        <v>127506.17245896248</v>
      </c>
      <c r="H71" s="160">
        <f ca="1">SUMIFS('Monthly CF'!$C73:$EE73,'Monthly CF'!$C$1:$EE$1,'Annual CF'!H$1,'Monthly CF'!$C$3:$EE$3,"&lt;="&amp;HOLD_PERIOD)</f>
        <v>1260927.4681721027</v>
      </c>
      <c r="I71" s="160">
        <f ca="1">SUMIFS('Monthly CF'!$C73:$EE73,'Monthly CF'!$C$1:$EE$1,'Annual CF'!I$1,'Monthly CF'!$C$3:$EE$3,"&lt;="&amp;HOLD_PERIOD)</f>
        <v>317983.9196213659</v>
      </c>
      <c r="J71" s="160">
        <f ca="1">SUMIFS('Monthly CF'!$C73:$EE73,'Monthly CF'!$C$1:$EE$1,'Annual CF'!J$1,'Monthly CF'!$C$3:$EE$3,"&lt;="&amp;HOLD_PERIOD)</f>
        <v>341929.49229844619</v>
      </c>
      <c r="K71" s="160">
        <f ca="1">SUMIFS('Monthly CF'!$C73:$EE73,'Monthly CF'!$C$1:$EE$1,'Annual CF'!K$1,'Monthly CF'!$C$3:$EE$3,"&lt;="&amp;HOLD_PERIOD)</f>
        <v>366593.43215583952</v>
      </c>
      <c r="L71" s="160">
        <f ca="1">SUMIFS('Monthly CF'!$C73:$EE73,'Monthly CF'!$C$1:$EE$1,'Annual CF'!L$1,'Monthly CF'!$C$3:$EE$3,"&lt;="&amp;HOLD_PERIOD)</f>
        <v>223373.23184406379</v>
      </c>
      <c r="M71" s="161">
        <f ca="1">SUMIFS('Monthly CF'!$C73:$EE73,'Monthly CF'!$C$1:$EE$1,'Annual CF'!M$1,'Monthly CF'!$C$3:$EE$3,"&lt;="&amp;HOLD_PERIOD)</f>
        <v>4177950.4146912447</v>
      </c>
    </row>
    <row r="72" spans="1:13" x14ac:dyDescent="0.25">
      <c r="A72" s="8"/>
      <c r="B72" s="153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154"/>
    </row>
    <row r="73" spans="1:13" x14ac:dyDescent="0.25">
      <c r="A73" s="8"/>
      <c r="B73" s="92" t="s">
        <v>291</v>
      </c>
      <c r="C73" s="197"/>
      <c r="D73" s="203">
        <f ca="1">IF(SUM(D34,D37:D38)/ABS(SUMIF($C$49:C49,"&lt;"&amp;0,$C$49:C49))&lt;0,0,SUM(D34,D37:D38)/ABS(SUMIF($C$49:C49,"&lt;"&amp;0,$C$49:C49)))</f>
        <v>0</v>
      </c>
      <c r="E73" s="203">
        <f ca="1">IF(SUM(E34,E37:E38)/ABS(SUMIF($C$49:D49,"&lt;"&amp;0,$C$49:D49))&lt;0,0,SUM(E34,E37:E38)/ABS(SUMIF($C$49:D49,"&lt;"&amp;0,$C$49:D49)))</f>
        <v>6.8833499237570289E-2</v>
      </c>
      <c r="F73" s="203">
        <f ca="1">IF(SUM(F34,F37:F38)/ABS(SUMIF($C$49:E49,"&lt;"&amp;0,$C$49:E49))&lt;0,0,SUM(F34,F37:F38)/ABS(SUMIF($C$49:E49,"&lt;"&amp;0,$C$49:E49)))</f>
        <v>6.6857661690630232E-2</v>
      </c>
      <c r="G73" s="203">
        <f ca="1">IF(SUM(G34,G37:G38)/ABS(SUMIF($C$49:F49,"&lt;"&amp;0,$C$49:F49))&lt;0,0,SUM(G34,G37:G38)/ABS(SUMIF($C$49:F49,"&lt;"&amp;0,$C$49:F49)))</f>
        <v>7.3148248615646921E-2</v>
      </c>
      <c r="H73" s="203">
        <f ca="1">IF(SUM(H34,H37:H38)/ABS(SUMIF($C$49:G49,"&lt;"&amp;0,$C$49:G49))&lt;0,0,SUM(H34,H37:H38)/ABS(SUMIF($C$49:G49,"&lt;"&amp;0,$C$49:G49)))</f>
        <v>7.5415323116718808E-2</v>
      </c>
      <c r="I73" s="203">
        <f ca="1">IF(SUM(I34,I37:I38)/ABS(SUMIF($C$49:H49,"&lt;"&amp;0,$C$49:H49))&lt;0,0,SUM(I34,I37:I38)/ABS(SUMIF($C$49:H49,"&lt;"&amp;0,$C$49:H49)))</f>
        <v>7.7750409852822902E-2</v>
      </c>
      <c r="J73" s="203">
        <f ca="1">IF(SUM(J34,J37:J38)/ABS(SUMIF($C$49:I49,"&lt;"&amp;0,$C$49:I49))&lt;0,0,SUM(J34,J37:J38)/ABS(SUMIF($C$49:I49,"&lt;"&amp;0,$C$49:I49)))</f>
        <v>8.0155549191010075E-2</v>
      </c>
      <c r="K73" s="203">
        <f ca="1">IF(SUM(K34,K37:K38)/ABS(SUMIF($C$49:J49,"&lt;"&amp;0,$C$49:J49))&lt;0,0,SUM(K34,K37:K38)/ABS(SUMIF($C$49:J49,"&lt;"&amp;0,$C$49:J49)))</f>
        <v>8.2632842709342902E-2</v>
      </c>
      <c r="L73" s="203">
        <f ca="1">IF(SUM(L34,L37:L38)/ABS(SUMIF($C$49:K49,"&lt;"&amp;0,$C$49:K49))&lt;0,0,SUM(L34,L37:L38)/ABS(SUMIF($C$49:K49,"&lt;"&amp;0,$C$49:K49)))</f>
        <v>8.5184455033225664E-2</v>
      </c>
      <c r="M73" s="204">
        <f ca="1">IF(SUM(M34,M37:M38)/ABS(SUMIF($C$49:L49,"&lt;"&amp;0,$C$49:L49))&lt;0,0,SUM(M34,M37:M38)/ABS(SUMIF($C$49:L49,"&lt;"&amp;0,$C$49:L49)))</f>
        <v>8.7812615726824958E-2</v>
      </c>
    </row>
    <row r="74" spans="1:13" x14ac:dyDescent="0.25">
      <c r="A74" s="8"/>
      <c r="B74" s="92" t="s">
        <v>292</v>
      </c>
      <c r="C74" s="160"/>
      <c r="D74" s="203">
        <f ca="1">IFERROR(MAX(SUM(D34,D37:D38,D53:D54,D60:D61,IF(D1&lt;&gt;ROUNDUP(ACQ_LOAN_TERM/12,0),D56,0))/MAX(-SUMIF($C$63:C63,"&lt;"&amp;0,$C$63:C63)-SUM(IF(D1&gt;ACQ_LOAN_TERM/12,HLOOKUP(ROUNDUP(ACQ_LOAN_TERM/12,0),'Annual CF'!$D$1:$M$57,52,0),0),IF(D1&gt;ACQ_LOAN_TERM/12,HLOOKUP(ROUNDUP(ACQ_LOAN_TERM/12,0),'Annual CF'!$D$1:$M$57,55,0),0),IF(D1&gt;ACQ_LOAN_TERM/12,HLOOKUP(ROUNDUP(ACQ_LOAN_TERM/12,0),'Annual CF'!$D$1:$M$57,56,0),0),IF(D1&gt;ACQ_LOAN_TERM/12,HLOOKUP(ROUNDUP(ACQ_LOAN_TERM/12,0),'Annual CF'!$D$1:$M$57,57,0),0)),0),0),"N/A")</f>
        <v>1.772101165210567E-2</v>
      </c>
      <c r="E74" s="203">
        <f ca="1">IFERROR(MAX(SUM(E34,E37:E38,E53:E54,E60:E61,IF(E1&lt;&gt;ROUNDUP(ACQ_LOAN_TERM/12,0),E56,0))/MAX(-SUMIF($C$63:D63,"&lt;"&amp;0,$C$63:D63)-SUM(IF(E1&gt;ACQ_LOAN_TERM/12,HLOOKUP(ROUNDUP(ACQ_LOAN_TERM/12,0),'Annual CF'!$D$1:$M$57,52,0),0),IF(E1&gt;ACQ_LOAN_TERM/12,HLOOKUP(ROUNDUP(ACQ_LOAN_TERM/12,0),'Annual CF'!$D$1:$M$57,55,0),0),IF(E1&gt;ACQ_LOAN_TERM/12,HLOOKUP(ROUNDUP(ACQ_LOAN_TERM/12,0),'Annual CF'!$D$1:$M$57,56,0),0),IF(E1&gt;ACQ_LOAN_TERM/12,HLOOKUP(ROUNDUP(ACQ_LOAN_TERM/12,0),'Annual CF'!$D$1:$M$57,57,0),0)),0),0),"N/A")</f>
        <v>4.7350346738379359E-2</v>
      </c>
      <c r="F74" s="203">
        <f ca="1">IFERROR(MAX(SUM(F34,F37:F38,F53:F54,F60:F61,IF(F1&lt;&gt;ROUNDUP(ACQ_LOAN_TERM/12,0),F56,0))/MAX(-SUMIF($C$63:E63,"&lt;"&amp;0,$C$63:E63)-SUM(IF(F1&gt;ACQ_LOAN_TERM/12,HLOOKUP(ROUNDUP(ACQ_LOAN_TERM/12,0),'Annual CF'!$D$1:$M$57,52,0),0),IF(F1&gt;ACQ_LOAN_TERM/12,HLOOKUP(ROUNDUP(ACQ_LOAN_TERM/12,0),'Annual CF'!$D$1:$M$57,55,0),0),IF(F1&gt;ACQ_LOAN_TERM/12,HLOOKUP(ROUNDUP(ACQ_LOAN_TERM/12,0),'Annual CF'!$D$1:$M$57,56,0),0),IF(F1&gt;ACQ_LOAN_TERM/12,HLOOKUP(ROUNDUP(ACQ_LOAN_TERM/12,0),'Annual CF'!$D$1:$M$57,57,0),0)),0),0),"N/A")</f>
        <v>4.4726303474615696E-2</v>
      </c>
      <c r="G74" s="203">
        <f ca="1">IFERROR(MAX(SUM(G34,G37:G38,G53:G54,G60:G61,IF(G1&lt;&gt;ROUNDUP(ACQ_LOAN_TERM/12,0),G56,0))/MAX(-SUMIF($C$63:F63,"&lt;"&amp;0,$C$63:F63)-SUM(IF(G1&gt;ACQ_LOAN_TERM/12,HLOOKUP(ROUNDUP(ACQ_LOAN_TERM/12,0),'Annual CF'!$D$1:$M$57,52,0),0),IF(G1&gt;ACQ_LOAN_TERM/12,HLOOKUP(ROUNDUP(ACQ_LOAN_TERM/12,0),'Annual CF'!$D$1:$M$57,55,0),0),IF(G1&gt;ACQ_LOAN_TERM/12,HLOOKUP(ROUNDUP(ACQ_LOAN_TERM/12,0),'Annual CF'!$D$1:$M$57,56,0),0),IF(G1&gt;ACQ_LOAN_TERM/12,HLOOKUP(ROUNDUP(ACQ_LOAN_TERM/12,0),'Annual CF'!$D$1:$M$57,57,0),0)),0),0),"N/A")</f>
        <v>5.2901637779882854E-2</v>
      </c>
      <c r="H74" s="203">
        <f ca="1">IFERROR(MAX(SUM(H34,H37:H38,H53:H54,H60:H61,IF(H1&lt;&gt;ROUNDUP(ACQ_LOAN_TERM/12,0),H56,0))/MAX(-SUMIF($C$63:G63,"&lt;"&amp;0,$C$63:G63)-SUM(IF(H1&gt;ACQ_LOAN_TERM/12,HLOOKUP(ROUNDUP(ACQ_LOAN_TERM/12,0),'Annual CF'!$D$1:$M$57,52,0),0),IF(H1&gt;ACQ_LOAN_TERM/12,HLOOKUP(ROUNDUP(ACQ_LOAN_TERM/12,0),'Annual CF'!$D$1:$M$57,55,0),0),IF(H1&gt;ACQ_LOAN_TERM/12,HLOOKUP(ROUNDUP(ACQ_LOAN_TERM/12,0),'Annual CF'!$D$1:$M$57,56,0),0),IF(H1&gt;ACQ_LOAN_TERM/12,HLOOKUP(ROUNDUP(ACQ_LOAN_TERM/12,0),'Annual CF'!$D$1:$M$57,57,0),0)),0),0),"N/A")</f>
        <v>6.2266226037234161E-2</v>
      </c>
      <c r="I74" s="203">
        <f ca="1">IFERROR(MAX(SUM(I34,I37:I38,I53:I54,I60:I61,IF(I1&lt;&gt;ROUNDUP(ACQ_LOAN_TERM/12,0),I56,0))/MAX(-SUMIF($C$63:H63,"&lt;"&amp;0,$C$63:H63)-SUM(IF(I1&gt;ACQ_LOAN_TERM/12,HLOOKUP(ROUNDUP(ACQ_LOAN_TERM/12,0),'Annual CF'!$D$1:$M$57,52,0),0),IF(I1&gt;ACQ_LOAN_TERM/12,HLOOKUP(ROUNDUP(ACQ_LOAN_TERM/12,0),'Annual CF'!$D$1:$M$57,55,0),0),IF(I1&gt;ACQ_LOAN_TERM/12,HLOOKUP(ROUNDUP(ACQ_LOAN_TERM/12,0),'Annual CF'!$D$1:$M$57,56,0),0),IF(I1&gt;ACQ_LOAN_TERM/12,HLOOKUP(ROUNDUP(ACQ_LOAN_TERM/12,0),'Annual CF'!$D$1:$M$57,57,0),0)),0),0),"N/A")</f>
        <v>0.24471601683022684</v>
      </c>
      <c r="J74" s="203">
        <f ca="1">IFERROR(MAX(SUM(J34,J37:J38,J53:J54,J60:J61,IF(J1&lt;&gt;ROUNDUP(ACQ_LOAN_TERM/12,0),J56,0))/MAX(-SUMIF($C$63:I63,"&lt;"&amp;0,$C$63:I63)-SUM(IF(J1&gt;ACQ_LOAN_TERM/12,HLOOKUP(ROUNDUP(ACQ_LOAN_TERM/12,0),'Annual CF'!$D$1:$M$57,52,0),0),IF(J1&gt;ACQ_LOAN_TERM/12,HLOOKUP(ROUNDUP(ACQ_LOAN_TERM/12,0),'Annual CF'!$D$1:$M$57,55,0),0),IF(J1&gt;ACQ_LOAN_TERM/12,HLOOKUP(ROUNDUP(ACQ_LOAN_TERM/12,0),'Annual CF'!$D$1:$M$57,56,0),0),IF(J1&gt;ACQ_LOAN_TERM/12,HLOOKUP(ROUNDUP(ACQ_LOAN_TERM/12,0),'Annual CF'!$D$1:$M$57,57,0),0)),0),0),"N/A")</f>
        <v>0.263144197642739</v>
      </c>
      <c r="K74" s="203">
        <f ca="1">IFERROR(MAX(SUM(K34,K37:K38,K53:K54,K60:K61,IF(K1&lt;&gt;ROUNDUP(ACQ_LOAN_TERM/12,0),K56,0))/MAX(-SUMIF($C$63:J63,"&lt;"&amp;0,$C$63:J63)-SUM(IF(K1&gt;ACQ_LOAN_TERM/12,HLOOKUP(ROUNDUP(ACQ_LOAN_TERM/12,0),'Annual CF'!$D$1:$M$57,52,0),0),IF(K1&gt;ACQ_LOAN_TERM/12,HLOOKUP(ROUNDUP(ACQ_LOAN_TERM/12,0),'Annual CF'!$D$1:$M$57,55,0),0),IF(K1&gt;ACQ_LOAN_TERM/12,HLOOKUP(ROUNDUP(ACQ_LOAN_TERM/12,0),'Annual CF'!$D$1:$M$57,56,0),0),IF(K1&gt;ACQ_LOAN_TERM/12,HLOOKUP(ROUNDUP(ACQ_LOAN_TERM/12,0),'Annual CF'!$D$1:$M$57,57,0),0)),0),0),"N/A")</f>
        <v>0.28212522387962674</v>
      </c>
      <c r="L74" s="203">
        <f ca="1">IFERROR(MAX(SUM(L34,L37:L38,L53:L54,L60:L61,IF(L1&lt;&gt;ROUNDUP(ACQ_LOAN_TERM/12,0),L56,0))/MAX(-SUMIF($C$63:K63,"&lt;"&amp;0,$C$63:K63)-SUM(IF(L1&gt;ACQ_LOAN_TERM/12,HLOOKUP(ROUNDUP(ACQ_LOAN_TERM/12,0),'Annual CF'!$D$1:$M$57,52,0),0),IF(L1&gt;ACQ_LOAN_TERM/12,HLOOKUP(ROUNDUP(ACQ_LOAN_TERM/12,0),'Annual CF'!$D$1:$M$57,55,0),0),IF(L1&gt;ACQ_LOAN_TERM/12,HLOOKUP(ROUNDUP(ACQ_LOAN_TERM/12,0),'Annual CF'!$D$1:$M$57,56,0),0),IF(L1&gt;ACQ_LOAN_TERM/12,HLOOKUP(ROUNDUP(ACQ_LOAN_TERM/12,0),'Annual CF'!$D$1:$M$57,57,0),0)),0),0),"N/A")</f>
        <v>0.17190494295580477</v>
      </c>
      <c r="M74" s="204">
        <f ca="1">IFERROR(MAX(SUM(M34,M37:M38,M53:M54,M60:M61,IF(M1&lt;&gt;ROUNDUP(ACQ_LOAN_TERM/12,0),M56,0))/MAX(-SUMIF($C$63:L63,"&lt;"&amp;0,$C$63:L63)-SUM(IF(M1&gt;ACQ_LOAN_TERM/12,HLOOKUP(ROUNDUP(ACQ_LOAN_TERM/12,0),'Annual CF'!$D$1:$M$57,52,0),0),IF(M1&gt;ACQ_LOAN_TERM/12,HLOOKUP(ROUNDUP(ACQ_LOAN_TERM/12,0),'Annual CF'!$D$1:$M$57,55,0),0),IF(M1&gt;ACQ_LOAN_TERM/12,HLOOKUP(ROUNDUP(ACQ_LOAN_TERM/12,0),'Annual CF'!$D$1:$M$57,56,0),0),IF(M1&gt;ACQ_LOAN_TERM/12,HLOOKUP(ROUNDUP(ACQ_LOAN_TERM/12,0),'Annual CF'!$D$1:$M$57,57,0),0)),0),0),"N/A")</f>
        <v>0.23875404792644234</v>
      </c>
    </row>
    <row r="75" spans="1:13" x14ac:dyDescent="0.25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</row>
    <row r="76" spans="1:13" x14ac:dyDescent="0.25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</row>
    <row r="77" spans="1:13" x14ac:dyDescent="0.25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</row>
    <row r="78" spans="1:13" x14ac:dyDescent="0.25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</row>
    <row r="79" spans="1:13" x14ac:dyDescent="0.25">
      <c r="B79" s="2"/>
      <c r="C79" s="3"/>
      <c r="D79" s="3"/>
      <c r="E79" s="3"/>
      <c r="F79" s="3"/>
      <c r="G79" s="3"/>
      <c r="H79" s="3"/>
      <c r="I79" s="5"/>
      <c r="J79" s="3"/>
      <c r="K79" s="3"/>
      <c r="L79" s="3"/>
      <c r="M79" s="3"/>
    </row>
    <row r="80" spans="1:13" x14ac:dyDescent="0.25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</row>
    <row r="81" spans="2:13" x14ac:dyDescent="0.25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</row>
    <row r="82" spans="2:13" x14ac:dyDescent="0.25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</row>
    <row r="83" spans="2:13" x14ac:dyDescent="0.25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x14ac:dyDescent="0.25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</row>
    <row r="85" spans="2:13" x14ac:dyDescent="0.25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</row>
    <row r="86" spans="2:13" x14ac:dyDescent="0.25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</row>
    <row r="87" spans="2:13" x14ac:dyDescent="0.25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</row>
    <row r="88" spans="2:13" x14ac:dyDescent="0.25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</row>
    <row r="89" spans="2:13" x14ac:dyDescent="0.25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</row>
    <row r="90" spans="2:13" x14ac:dyDescent="0.25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</row>
    <row r="91" spans="2:13" x14ac:dyDescent="0.25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</row>
    <row r="92" spans="2:13" x14ac:dyDescent="0.25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</row>
    <row r="93" spans="2:13" x14ac:dyDescent="0.25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</row>
    <row r="94" spans="2:13" x14ac:dyDescent="0.25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</row>
    <row r="95" spans="2:13" x14ac:dyDescent="0.25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</row>
    <row r="96" spans="2:13" x14ac:dyDescent="0.25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</row>
    <row r="97" spans="2:13" x14ac:dyDescent="0.25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</row>
    <row r="98" spans="2:13" x14ac:dyDescent="0.25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</row>
    <row r="99" spans="2:13" x14ac:dyDescent="0.25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</row>
    <row r="100" spans="2:13" x14ac:dyDescent="0.25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</row>
    <row r="101" spans="2:13" x14ac:dyDescent="0.25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</row>
    <row r="102" spans="2:13" x14ac:dyDescent="0.25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</row>
    <row r="103" spans="2:13" x14ac:dyDescent="0.25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</row>
    <row r="104" spans="2:13" x14ac:dyDescent="0.25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</row>
    <row r="105" spans="2:13" x14ac:dyDescent="0.25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</row>
    <row r="106" spans="2:13" x14ac:dyDescent="0.25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</row>
    <row r="107" spans="2:13" x14ac:dyDescent="0.25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</row>
    <row r="108" spans="2:13" x14ac:dyDescent="0.25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</row>
    <row r="109" spans="2:13" x14ac:dyDescent="0.25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</row>
    <row r="110" spans="2:13" x14ac:dyDescent="0.25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</row>
    <row r="111" spans="2:13" x14ac:dyDescent="0.25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</row>
    <row r="112" spans="2:13" x14ac:dyDescent="0.25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</row>
    <row r="113" spans="2:13" x14ac:dyDescent="0.25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</row>
    <row r="114" spans="2:13" x14ac:dyDescent="0.25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</row>
    <row r="115" spans="2:13" x14ac:dyDescent="0.25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</row>
    <row r="116" spans="2:13" x14ac:dyDescent="0.25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</row>
    <row r="117" spans="2:13" x14ac:dyDescent="0.25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</row>
    <row r="118" spans="2:13" x14ac:dyDescent="0.25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2:13" x14ac:dyDescent="0.25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</row>
    <row r="120" spans="2:13" x14ac:dyDescent="0.25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</row>
    <row r="121" spans="2:13" x14ac:dyDescent="0.25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</row>
    <row r="122" spans="2:13" x14ac:dyDescent="0.25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</row>
    <row r="123" spans="2:13" x14ac:dyDescent="0.25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</row>
    <row r="124" spans="2:13" x14ac:dyDescent="0.25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</row>
    <row r="125" spans="2:13" x14ac:dyDescent="0.25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</row>
    <row r="126" spans="2:13" x14ac:dyDescent="0.25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</row>
    <row r="127" spans="2:13" x14ac:dyDescent="0.25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</row>
    <row r="128" spans="2:13" x14ac:dyDescent="0.25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</row>
    <row r="129" spans="2:13" x14ac:dyDescent="0.25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</row>
    <row r="130" spans="2:13" x14ac:dyDescent="0.25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</row>
    <row r="131" spans="2:13" x14ac:dyDescent="0.25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</row>
    <row r="132" spans="2:13" x14ac:dyDescent="0.25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</row>
    <row r="133" spans="2:13" x14ac:dyDescent="0.25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</row>
    <row r="134" spans="2:13" x14ac:dyDescent="0.25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</row>
    <row r="135" spans="2:13" x14ac:dyDescent="0.25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</row>
    <row r="136" spans="2:13" x14ac:dyDescent="0.25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</row>
    <row r="137" spans="2:13" x14ac:dyDescent="0.25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</row>
    <row r="138" spans="2:13" x14ac:dyDescent="0.25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</row>
    <row r="139" spans="2:13" x14ac:dyDescent="0.25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</row>
    <row r="140" spans="2:13" x14ac:dyDescent="0.25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</row>
    <row r="141" spans="2:13" x14ac:dyDescent="0.25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</row>
    <row r="142" spans="2:13" x14ac:dyDescent="0.25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</row>
    <row r="143" spans="2:13" x14ac:dyDescent="0.25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</row>
    <row r="144" spans="2:13" x14ac:dyDescent="0.25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</row>
    <row r="145" spans="2:13" x14ac:dyDescent="0.25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</row>
    <row r="146" spans="2:13" x14ac:dyDescent="0.25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</row>
    <row r="147" spans="2:13" x14ac:dyDescent="0.25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</row>
    <row r="148" spans="2:13" x14ac:dyDescent="0.25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</row>
    <row r="149" spans="2:13" x14ac:dyDescent="0.25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</row>
    <row r="150" spans="2:13" x14ac:dyDescent="0.25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</row>
    <row r="151" spans="2:13" x14ac:dyDescent="0.25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</row>
    <row r="152" spans="2:13" x14ac:dyDescent="0.25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</row>
    <row r="153" spans="2:13" x14ac:dyDescent="0.25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</row>
    <row r="154" spans="2:13" x14ac:dyDescent="0.25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2:13" x14ac:dyDescent="0.25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</row>
    <row r="156" spans="2:13" x14ac:dyDescent="0.25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</row>
    <row r="157" spans="2:13" x14ac:dyDescent="0.25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</row>
    <row r="158" spans="2:13" x14ac:dyDescent="0.25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</row>
    <row r="159" spans="2:13" x14ac:dyDescent="0.25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</row>
    <row r="160" spans="2:13" x14ac:dyDescent="0.25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</row>
    <row r="161" spans="2:13" x14ac:dyDescent="0.25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</row>
    <row r="162" spans="2:13" x14ac:dyDescent="0.25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</row>
    <row r="163" spans="2:13" x14ac:dyDescent="0.25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</row>
    <row r="164" spans="2:13" x14ac:dyDescent="0.25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</row>
    <row r="165" spans="2:13" x14ac:dyDescent="0.25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</row>
    <row r="166" spans="2:13" x14ac:dyDescent="0.25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</row>
    <row r="167" spans="2:13" x14ac:dyDescent="0.25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</row>
    <row r="168" spans="2:13" x14ac:dyDescent="0.25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</row>
    <row r="169" spans="2:13" x14ac:dyDescent="0.25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</row>
    <row r="170" spans="2:13" x14ac:dyDescent="0.25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</row>
    <row r="171" spans="2:13" x14ac:dyDescent="0.25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</row>
    <row r="172" spans="2:13" x14ac:dyDescent="0.25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</row>
    <row r="173" spans="2:13" x14ac:dyDescent="0.25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</row>
    <row r="174" spans="2:13" x14ac:dyDescent="0.25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</row>
    <row r="175" spans="2:13" x14ac:dyDescent="0.25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</row>
    <row r="176" spans="2:13" x14ac:dyDescent="0.25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</row>
    <row r="177" spans="2:13" x14ac:dyDescent="0.25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</row>
    <row r="178" spans="2:13" x14ac:dyDescent="0.25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</row>
    <row r="179" spans="2:13" x14ac:dyDescent="0.25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</row>
    <row r="180" spans="2:13" x14ac:dyDescent="0.25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</row>
    <row r="181" spans="2:13" x14ac:dyDescent="0.25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</row>
    <row r="182" spans="2:13" x14ac:dyDescent="0.25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</row>
    <row r="183" spans="2:13" x14ac:dyDescent="0.25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</row>
    <row r="184" spans="2:13" x14ac:dyDescent="0.25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</row>
    <row r="185" spans="2:13" x14ac:dyDescent="0.25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</row>
    <row r="186" spans="2:13" x14ac:dyDescent="0.25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</row>
    <row r="187" spans="2:13" x14ac:dyDescent="0.25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</row>
    <row r="188" spans="2:13" x14ac:dyDescent="0.25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</row>
    <row r="189" spans="2:13" x14ac:dyDescent="0.25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</row>
    <row r="190" spans="2:13" x14ac:dyDescent="0.25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</row>
    <row r="191" spans="2:13" x14ac:dyDescent="0.25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</row>
    <row r="192" spans="2:13" x14ac:dyDescent="0.25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</row>
    <row r="193" spans="2:13" x14ac:dyDescent="0.25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</row>
    <row r="194" spans="2:13" x14ac:dyDescent="0.25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</row>
    <row r="195" spans="2:13" x14ac:dyDescent="0.25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</row>
    <row r="196" spans="2:13" x14ac:dyDescent="0.25">
      <c r="B196" s="2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</row>
    <row r="197" spans="2:13" x14ac:dyDescent="0.25">
      <c r="B197" s="2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</row>
    <row r="198" spans="2:13" x14ac:dyDescent="0.25">
      <c r="B198" s="2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</row>
    <row r="199" spans="2:13" x14ac:dyDescent="0.25">
      <c r="B199" s="2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</row>
    <row r="200" spans="2:13" x14ac:dyDescent="0.25">
      <c r="B200" s="2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</row>
    <row r="201" spans="2:13" x14ac:dyDescent="0.25">
      <c r="B201" s="2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 spans="2:13" x14ac:dyDescent="0.25">
      <c r="B202" s="2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 spans="2:13" x14ac:dyDescent="0.25">
      <c r="B203" s="2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 spans="2:13" x14ac:dyDescent="0.25">
      <c r="B204" s="2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 spans="2:13" x14ac:dyDescent="0.25">
      <c r="B205" s="2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 spans="2:13" x14ac:dyDescent="0.25">
      <c r="B206" s="2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 spans="2:13" x14ac:dyDescent="0.25">
      <c r="B207" s="2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</sheetData>
  <sheetProtection algorithmName="SHA-512" hashValue="nDZMvTOyIpZ19xLxAzwtg6BrnPTROJrBdjTH8hMV4I+Zz8q1E5SYMW/Fz83h/nOSyX729pnehNrg64FzwUGj8A==" saltValue="8yVFYJSoL9X1067kfQ+gvw==" spinCount="100000" sheet="1" objects="1" scenarios="1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BEFD-4DB2-414A-A447-1FEFB06FB2C7}">
  <dimension ref="A1:EE188"/>
  <sheetViews>
    <sheetView showGridLines="0" workbookViewId="0">
      <selection activeCell="G7" sqref="G7"/>
    </sheetView>
  </sheetViews>
  <sheetFormatPr defaultColWidth="8.85546875" defaultRowHeight="13.5" x14ac:dyDescent="0.25"/>
  <cols>
    <col min="1" max="1" width="9" style="8" bestFit="1" customWidth="1"/>
    <col min="2" max="2" width="11" style="8" bestFit="1" customWidth="1"/>
    <col min="3" max="3" width="39.140625" style="8" bestFit="1" customWidth="1"/>
    <col min="4" max="4" width="31.140625" style="8" bestFit="1" customWidth="1"/>
    <col min="5" max="6" width="12.28515625" style="8" bestFit="1" customWidth="1"/>
    <col min="7" max="7" width="40" style="8" bestFit="1" customWidth="1"/>
    <col min="8" max="8" width="14.28515625" style="8" bestFit="1" customWidth="1"/>
    <col min="9" max="9" width="13.7109375" style="8" bestFit="1" customWidth="1"/>
    <col min="10" max="11" width="12.28515625" style="8" bestFit="1" customWidth="1"/>
    <col min="12" max="14" width="13.7109375" style="8" bestFit="1" customWidth="1"/>
    <col min="15" max="18" width="12.28515625" style="8" bestFit="1" customWidth="1"/>
    <col min="19" max="21" width="13.7109375" style="8" bestFit="1" customWidth="1"/>
    <col min="22" max="23" width="12.28515625" style="8" bestFit="1" customWidth="1"/>
    <col min="24" max="26" width="13.7109375" style="8" bestFit="1" customWidth="1"/>
    <col min="27" max="30" width="12.28515625" style="8" bestFit="1" customWidth="1"/>
    <col min="31" max="33" width="13.7109375" style="8" bestFit="1" customWidth="1"/>
    <col min="34" max="35" width="12.28515625" style="8" bestFit="1" customWidth="1"/>
    <col min="36" max="38" width="13.7109375" style="8" bestFit="1" customWidth="1"/>
    <col min="39" max="42" width="12.28515625" style="8" bestFit="1" customWidth="1"/>
    <col min="43" max="45" width="13.7109375" style="8" bestFit="1" customWidth="1"/>
    <col min="46" max="47" width="12.28515625" style="8" bestFit="1" customWidth="1"/>
    <col min="48" max="50" width="13.7109375" style="8" bestFit="1" customWidth="1"/>
    <col min="51" max="54" width="12.28515625" style="8" bestFit="1" customWidth="1"/>
    <col min="55" max="57" width="13.7109375" style="8" bestFit="1" customWidth="1"/>
    <col min="58" max="59" width="12.28515625" style="8" bestFit="1" customWidth="1"/>
    <col min="60" max="62" width="13.7109375" style="8" bestFit="1" customWidth="1"/>
    <col min="63" max="66" width="12.28515625" style="8" bestFit="1" customWidth="1"/>
    <col min="67" max="69" width="13.7109375" style="8" bestFit="1" customWidth="1"/>
    <col min="70" max="71" width="12.28515625" style="8" bestFit="1" customWidth="1"/>
    <col min="72" max="74" width="13.7109375" style="8" bestFit="1" customWidth="1"/>
    <col min="75" max="78" width="12.28515625" style="8" bestFit="1" customWidth="1"/>
    <col min="79" max="81" width="13.7109375" style="8" bestFit="1" customWidth="1"/>
    <col min="82" max="83" width="12.28515625" style="8" bestFit="1" customWidth="1"/>
    <col min="84" max="86" width="13.7109375" style="8" bestFit="1" customWidth="1"/>
    <col min="87" max="90" width="12.28515625" style="8" bestFit="1" customWidth="1"/>
    <col min="91" max="93" width="13.7109375" style="8" bestFit="1" customWidth="1"/>
    <col min="94" max="95" width="12.28515625" style="8" bestFit="1" customWidth="1"/>
    <col min="96" max="98" width="13.7109375" style="8" bestFit="1" customWidth="1"/>
    <col min="99" max="102" width="12.28515625" style="8" bestFit="1" customWidth="1"/>
    <col min="103" max="105" width="13.7109375" style="8" bestFit="1" customWidth="1"/>
    <col min="106" max="107" width="12.28515625" style="8" bestFit="1" customWidth="1"/>
    <col min="108" max="110" width="13.7109375" style="8" bestFit="1" customWidth="1"/>
    <col min="111" max="114" width="12.28515625" style="8" bestFit="1" customWidth="1"/>
    <col min="115" max="117" width="13.7109375" style="8" bestFit="1" customWidth="1"/>
    <col min="118" max="119" width="12.28515625" style="8" bestFit="1" customWidth="1"/>
    <col min="120" max="122" width="13.7109375" style="8" bestFit="1" customWidth="1"/>
    <col min="123" max="126" width="12.28515625" style="8" bestFit="1" customWidth="1"/>
    <col min="127" max="129" width="13.7109375" style="8" bestFit="1" customWidth="1"/>
    <col min="130" max="131" width="12.28515625" style="8" bestFit="1" customWidth="1"/>
    <col min="132" max="134" width="13.7109375" style="8" bestFit="1" customWidth="1"/>
    <col min="135" max="135" width="12.28515625" style="8" bestFit="1" customWidth="1"/>
    <col min="136" max="16384" width="8.85546875" style="8"/>
  </cols>
  <sheetData>
    <row r="1" spans="3:11" x14ac:dyDescent="0.25">
      <c r="C1" s="186" t="s">
        <v>206</v>
      </c>
      <c r="D1" s="205" t="s">
        <v>215</v>
      </c>
      <c r="E1" s="205" t="s">
        <v>216</v>
      </c>
      <c r="F1" s="206" t="s">
        <v>217</v>
      </c>
      <c r="H1" s="186" t="s">
        <v>243</v>
      </c>
      <c r="I1" s="205" t="s">
        <v>215</v>
      </c>
      <c r="J1" s="205" t="s">
        <v>216</v>
      </c>
      <c r="K1" s="206" t="s">
        <v>217</v>
      </c>
    </row>
    <row r="2" spans="3:11" x14ac:dyDescent="0.25">
      <c r="C2" s="15" t="s">
        <v>218</v>
      </c>
      <c r="D2" s="207">
        <f>INDEX($I$2:$K$5,MATCH(D3,$H$2:$H$5,0),MATCH(D1,$I$1:$K$1,0))</f>
        <v>6175000</v>
      </c>
      <c r="E2" s="208">
        <f t="shared" ref="E2:F2" si="0">INDEX($I$2:$K$5,MATCH(E3,$H$2:$H$5,0),MATCH(E1,$I$1:$K$1,0))</f>
        <v>1425000</v>
      </c>
      <c r="F2" s="209">
        <f t="shared" ca="1" si="0"/>
        <v>8687606.4053585548</v>
      </c>
      <c r="H2" s="15" t="s">
        <v>236</v>
      </c>
      <c r="I2" s="210">
        <f>D4*PURCH_PRICE</f>
        <v>6175000</v>
      </c>
      <c r="J2" s="211">
        <f>MAX(E4*PURCH_PRICE-D2,0)</f>
        <v>1425000</v>
      </c>
      <c r="K2" s="212">
        <f ca="1">SUMIFS('Monthly CF'!D27:EE27,'Monthly CF'!D3:EE3,"&gt;"&amp;Financing!D19,'Monthly CF'!D3:EE3,"&lt;="&amp;Financing!D19+12)/F12*F4</f>
        <v>8446260.2956167273</v>
      </c>
    </row>
    <row r="3" spans="3:11" x14ac:dyDescent="0.25">
      <c r="C3" s="29" t="s">
        <v>219</v>
      </c>
      <c r="D3" s="213" t="s">
        <v>236</v>
      </c>
      <c r="E3" s="214" t="s">
        <v>236</v>
      </c>
      <c r="F3" s="215" t="s">
        <v>238</v>
      </c>
      <c r="H3" s="29" t="s">
        <v>237</v>
      </c>
      <c r="I3" s="216">
        <f ca="1">D5*Summary!$E$7</f>
        <v>7230905.1667355029</v>
      </c>
      <c r="J3" s="202">
        <f ca="1">MAX(E5*Summary!$E$7-Financing!D2,0)</f>
        <v>2724575.5898283105</v>
      </c>
      <c r="K3" s="217">
        <f ca="1">F5*TOTAL_COST</f>
        <v>7230905.1667355029</v>
      </c>
    </row>
    <row r="4" spans="3:11" x14ac:dyDescent="0.25">
      <c r="C4" s="29" t="s">
        <v>220</v>
      </c>
      <c r="D4" s="218">
        <v>0.65</v>
      </c>
      <c r="E4" s="219">
        <v>0.8</v>
      </c>
      <c r="F4" s="220">
        <v>0.65</v>
      </c>
      <c r="H4" s="29" t="s">
        <v>238</v>
      </c>
      <c r="I4" s="216">
        <f ca="1">IFERROR(PV(D11/12,D18*12,-SUM('Monthly CF'!D27:O27)/Financing!D6/12,0,0),0)</f>
        <v>5446835.4106810195</v>
      </c>
      <c r="J4" s="202">
        <f ca="1">MAX(PV(E11/12,MEZZ_AMORTIZATION*12,-(SUM('Monthly CF'!D27:O27)/E6-(-PMT(D11/12,ACQ_AMORTIZATION*12,D2,0,0)*12))/12,0,0),0)</f>
        <v>0</v>
      </c>
      <c r="K4" s="217">
        <f ca="1">IFERROR(PV(F11/12,F18*12,-SUMIFS('Monthly CF'!D27:EE27,'Monthly CF'!D3:EE3,"&gt;"&amp;Financing!D19,'Monthly CF'!D3:EE3,"&lt;="&amp;Financing!D19+12)/Financing!F6/12,0,0),0)</f>
        <v>8687606.4053585548</v>
      </c>
    </row>
    <row r="5" spans="3:11" x14ac:dyDescent="0.25">
      <c r="C5" s="29" t="s">
        <v>221</v>
      </c>
      <c r="D5" s="218">
        <v>0.65</v>
      </c>
      <c r="E5" s="219">
        <v>0.8</v>
      </c>
      <c r="F5" s="220">
        <v>0.65</v>
      </c>
      <c r="H5" s="42" t="s">
        <v>239</v>
      </c>
      <c r="I5" s="221">
        <f ca="1">IFERROR(SUM('Monthly CF'!D27:O27)/Financing!D7,0)</f>
        <v>6055404.0928184427</v>
      </c>
      <c r="J5" s="222">
        <f ca="1">IFERROR(MAX(SUM('Monthly CF'!D27:O27)/Financing!E7-D2,0),0)</f>
        <v>506825.20586862788</v>
      </c>
      <c r="K5" s="223">
        <f ca="1">IFERROR(SUMIFS('Monthly CF'!D27:EE27,'Monthly CF'!D3:EE3,"&gt;"&amp;Financing!D19,'Monthly CF'!D3:EE3,"&lt;="&amp;Financing!D19+12)/F7,0)</f>
        <v>10151755.163000874</v>
      </c>
    </row>
    <row r="6" spans="3:11" x14ac:dyDescent="0.25">
      <c r="C6" s="29" t="s">
        <v>222</v>
      </c>
      <c r="D6" s="224">
        <v>1.3</v>
      </c>
      <c r="E6" s="225">
        <v>1.1499999999999999</v>
      </c>
      <c r="F6" s="226">
        <v>1.3</v>
      </c>
    </row>
    <row r="7" spans="3:11" x14ac:dyDescent="0.25">
      <c r="C7" s="29" t="s">
        <v>223</v>
      </c>
      <c r="D7" s="227">
        <v>0.08</v>
      </c>
      <c r="E7" s="228">
        <v>7.2499999999999995E-2</v>
      </c>
      <c r="F7" s="182">
        <v>0.08</v>
      </c>
    </row>
    <row r="8" spans="3:11" x14ac:dyDescent="0.25">
      <c r="C8" s="29" t="s">
        <v>224</v>
      </c>
      <c r="D8" s="213" t="s">
        <v>240</v>
      </c>
      <c r="E8" s="214" t="s">
        <v>240</v>
      </c>
      <c r="F8" s="215" t="s">
        <v>240</v>
      </c>
      <c r="H8" s="8" t="s">
        <v>240</v>
      </c>
    </row>
    <row r="9" spans="3:11" x14ac:dyDescent="0.25">
      <c r="C9" s="29" t="s">
        <v>225</v>
      </c>
      <c r="D9" s="227">
        <v>2.5000000000000001E-2</v>
      </c>
      <c r="E9" s="228">
        <v>2.5000000000000001E-2</v>
      </c>
      <c r="F9" s="182">
        <v>0.03</v>
      </c>
      <c r="H9" s="8" t="s">
        <v>241</v>
      </c>
    </row>
    <row r="10" spans="3:11" x14ac:dyDescent="0.25">
      <c r="C10" s="29" t="s">
        <v>226</v>
      </c>
      <c r="D10" s="227">
        <v>2.2499999999999999E-2</v>
      </c>
      <c r="E10" s="228">
        <v>4.4999999999999998E-2</v>
      </c>
      <c r="F10" s="182">
        <v>2.2499999999999999E-2</v>
      </c>
    </row>
    <row r="11" spans="3:11" x14ac:dyDescent="0.25">
      <c r="C11" s="29" t="s">
        <v>227</v>
      </c>
      <c r="D11" s="229">
        <f>SUM(D9:D10)</f>
        <v>4.7500000000000001E-2</v>
      </c>
      <c r="E11" s="230">
        <f t="shared" ref="E11:F11" si="1">SUM(E9:E10)</f>
        <v>7.0000000000000007E-2</v>
      </c>
      <c r="F11" s="231">
        <f t="shared" si="1"/>
        <v>5.2499999999999998E-2</v>
      </c>
    </row>
    <row r="12" spans="3:11" x14ac:dyDescent="0.25">
      <c r="C12" s="29" t="s">
        <v>228</v>
      </c>
      <c r="D12" s="213"/>
      <c r="E12" s="214"/>
      <c r="F12" s="182">
        <v>6.25E-2</v>
      </c>
    </row>
    <row r="13" spans="3:11" x14ac:dyDescent="0.25">
      <c r="C13" s="29" t="s">
        <v>229</v>
      </c>
      <c r="D13" s="218">
        <v>0.5</v>
      </c>
      <c r="E13" s="219">
        <v>0.5</v>
      </c>
      <c r="F13" s="220">
        <v>1</v>
      </c>
      <c r="G13" s="232" t="s">
        <v>242</v>
      </c>
    </row>
    <row r="14" spans="3:11" x14ac:dyDescent="0.25">
      <c r="C14" s="29" t="s">
        <v>230</v>
      </c>
      <c r="D14" s="233">
        <v>0</v>
      </c>
      <c r="E14" s="234">
        <v>24</v>
      </c>
      <c r="F14" s="235">
        <v>36</v>
      </c>
    </row>
    <row r="15" spans="3:11" x14ac:dyDescent="0.25">
      <c r="C15" s="29" t="s">
        <v>231</v>
      </c>
      <c r="D15" s="227">
        <v>0.01</v>
      </c>
      <c r="E15" s="228">
        <v>0.02</v>
      </c>
      <c r="F15" s="182">
        <v>0.01</v>
      </c>
    </row>
    <row r="16" spans="3:11" x14ac:dyDescent="0.25">
      <c r="C16" s="29" t="s">
        <v>232</v>
      </c>
      <c r="D16" s="233">
        <v>9</v>
      </c>
      <c r="E16" s="234">
        <v>9</v>
      </c>
      <c r="F16" s="235">
        <v>9</v>
      </c>
    </row>
    <row r="17" spans="1:135" x14ac:dyDescent="0.25">
      <c r="C17" s="29" t="s">
        <v>233</v>
      </c>
      <c r="D17" s="227">
        <v>0.01</v>
      </c>
      <c r="E17" s="228">
        <v>0.01</v>
      </c>
      <c r="F17" s="182">
        <v>0.01</v>
      </c>
    </row>
    <row r="18" spans="1:135" x14ac:dyDescent="0.25">
      <c r="C18" s="29" t="s">
        <v>234</v>
      </c>
      <c r="D18" s="236">
        <v>25</v>
      </c>
      <c r="E18" s="237">
        <v>25</v>
      </c>
      <c r="F18" s="238">
        <v>25</v>
      </c>
    </row>
    <row r="19" spans="1:135" x14ac:dyDescent="0.25">
      <c r="C19" s="42" t="s">
        <v>235</v>
      </c>
      <c r="D19" s="239">
        <v>60</v>
      </c>
      <c r="E19" s="240">
        <f>D19</f>
        <v>60</v>
      </c>
      <c r="F19" s="241">
        <v>84</v>
      </c>
    </row>
    <row r="21" spans="1:135" x14ac:dyDescent="0.25">
      <c r="A21" s="13" t="s">
        <v>152</v>
      </c>
      <c r="B21" s="13" t="s">
        <v>255</v>
      </c>
      <c r="C21" s="242" t="s">
        <v>244</v>
      </c>
      <c r="D21" s="205"/>
      <c r="E21" s="205"/>
      <c r="F21" s="205"/>
      <c r="G21" s="205"/>
      <c r="H21" s="205"/>
      <c r="I21" s="205"/>
      <c r="J21" s="205"/>
      <c r="K21" s="205"/>
      <c r="L21" s="205"/>
      <c r="M21" s="205"/>
      <c r="N21" s="205"/>
      <c r="O21" s="205"/>
      <c r="P21" s="205"/>
      <c r="Q21" s="205"/>
      <c r="R21" s="205"/>
      <c r="S21" s="205"/>
      <c r="T21" s="205"/>
      <c r="U21" s="205"/>
      <c r="V21" s="205"/>
      <c r="W21" s="205"/>
      <c r="X21" s="205"/>
      <c r="Y21" s="205"/>
      <c r="Z21" s="205"/>
      <c r="AA21" s="205"/>
      <c r="AB21" s="205"/>
      <c r="AC21" s="205"/>
      <c r="AD21" s="205"/>
      <c r="AE21" s="205"/>
      <c r="AF21" s="205"/>
      <c r="AG21" s="205"/>
      <c r="AH21" s="205"/>
      <c r="AI21" s="205"/>
      <c r="AJ21" s="205"/>
      <c r="AK21" s="205"/>
      <c r="AL21" s="205"/>
      <c r="AM21" s="205"/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5"/>
      <c r="BA21" s="205"/>
      <c r="BB21" s="205"/>
      <c r="BC21" s="205"/>
      <c r="BD21" s="205"/>
      <c r="BE21" s="205"/>
      <c r="BF21" s="205"/>
      <c r="BG21" s="205"/>
      <c r="BH21" s="205"/>
      <c r="BI21" s="205"/>
      <c r="BJ21" s="205"/>
      <c r="BK21" s="205"/>
      <c r="BL21" s="205"/>
      <c r="BM21" s="205"/>
      <c r="BN21" s="205"/>
      <c r="BO21" s="205"/>
      <c r="BP21" s="205"/>
      <c r="BQ21" s="205"/>
      <c r="BR21" s="205"/>
      <c r="BS21" s="205"/>
      <c r="BT21" s="205"/>
      <c r="BU21" s="205"/>
      <c r="BV21" s="205"/>
      <c r="BW21" s="205"/>
      <c r="BX21" s="205"/>
      <c r="BY21" s="205"/>
      <c r="BZ21" s="205"/>
      <c r="CA21" s="205"/>
      <c r="CB21" s="205"/>
      <c r="CC21" s="205"/>
      <c r="CD21" s="205"/>
      <c r="CE21" s="205"/>
      <c r="CF21" s="205"/>
      <c r="CG21" s="205"/>
      <c r="CH21" s="205"/>
      <c r="CI21" s="205"/>
      <c r="CJ21" s="205"/>
      <c r="CK21" s="205"/>
      <c r="CL21" s="205"/>
      <c r="CM21" s="205"/>
      <c r="CN21" s="205"/>
      <c r="CO21" s="205"/>
      <c r="CP21" s="205"/>
      <c r="CQ21" s="205"/>
      <c r="CR21" s="205"/>
      <c r="CS21" s="205"/>
      <c r="CT21" s="205"/>
      <c r="CU21" s="205"/>
      <c r="CV21" s="205"/>
      <c r="CW21" s="205"/>
      <c r="CX21" s="205"/>
      <c r="CY21" s="205"/>
      <c r="CZ21" s="205"/>
      <c r="DA21" s="205"/>
      <c r="DB21" s="205"/>
      <c r="DC21" s="205"/>
      <c r="DD21" s="205"/>
      <c r="DE21" s="205"/>
      <c r="DF21" s="205"/>
      <c r="DG21" s="205"/>
      <c r="DH21" s="205"/>
      <c r="DI21" s="205"/>
      <c r="DJ21" s="205"/>
      <c r="DK21" s="205"/>
      <c r="DL21" s="205"/>
      <c r="DM21" s="205"/>
      <c r="DN21" s="205"/>
      <c r="DO21" s="205"/>
      <c r="DP21" s="205"/>
      <c r="DQ21" s="205"/>
      <c r="DR21" s="205"/>
      <c r="DS21" s="205"/>
      <c r="DT21" s="205"/>
      <c r="DU21" s="205"/>
      <c r="DV21" s="205"/>
      <c r="DW21" s="205"/>
      <c r="DX21" s="205"/>
      <c r="DY21" s="205"/>
      <c r="DZ21" s="205"/>
      <c r="EA21" s="205"/>
      <c r="EB21" s="205"/>
      <c r="EC21" s="205"/>
      <c r="ED21" s="205"/>
      <c r="EE21" s="206"/>
    </row>
    <row r="22" spans="1:135" x14ac:dyDescent="0.25">
      <c r="B22" s="243" t="b">
        <f>ABS(D2+B25-B27+B29)&lt;0.01</f>
        <v>1</v>
      </c>
      <c r="C22" s="199" t="s">
        <v>134</v>
      </c>
      <c r="D22" s="244">
        <v>1</v>
      </c>
      <c r="E22" s="245">
        <f>D22+1</f>
        <v>2</v>
      </c>
      <c r="F22" s="245">
        <f t="shared" ref="F22:BQ22" si="2">E22+1</f>
        <v>3</v>
      </c>
      <c r="G22" s="245">
        <f t="shared" si="2"/>
        <v>4</v>
      </c>
      <c r="H22" s="245">
        <f t="shared" si="2"/>
        <v>5</v>
      </c>
      <c r="I22" s="245">
        <f t="shared" si="2"/>
        <v>6</v>
      </c>
      <c r="J22" s="245">
        <f t="shared" si="2"/>
        <v>7</v>
      </c>
      <c r="K22" s="245">
        <f t="shared" si="2"/>
        <v>8</v>
      </c>
      <c r="L22" s="245">
        <f t="shared" si="2"/>
        <v>9</v>
      </c>
      <c r="M22" s="245">
        <f t="shared" si="2"/>
        <v>10</v>
      </c>
      <c r="N22" s="245">
        <f t="shared" si="2"/>
        <v>11</v>
      </c>
      <c r="O22" s="245">
        <f t="shared" si="2"/>
        <v>12</v>
      </c>
      <c r="P22" s="245">
        <f t="shared" si="2"/>
        <v>13</v>
      </c>
      <c r="Q22" s="245">
        <f t="shared" si="2"/>
        <v>14</v>
      </c>
      <c r="R22" s="245">
        <f t="shared" si="2"/>
        <v>15</v>
      </c>
      <c r="S22" s="245">
        <f t="shared" si="2"/>
        <v>16</v>
      </c>
      <c r="T22" s="245">
        <f t="shared" si="2"/>
        <v>17</v>
      </c>
      <c r="U22" s="245">
        <f t="shared" si="2"/>
        <v>18</v>
      </c>
      <c r="V22" s="245">
        <f t="shared" si="2"/>
        <v>19</v>
      </c>
      <c r="W22" s="245">
        <f t="shared" si="2"/>
        <v>20</v>
      </c>
      <c r="X22" s="245">
        <f t="shared" si="2"/>
        <v>21</v>
      </c>
      <c r="Y22" s="245">
        <f t="shared" si="2"/>
        <v>22</v>
      </c>
      <c r="Z22" s="245">
        <f t="shared" si="2"/>
        <v>23</v>
      </c>
      <c r="AA22" s="245">
        <f t="shared" si="2"/>
        <v>24</v>
      </c>
      <c r="AB22" s="245">
        <f t="shared" si="2"/>
        <v>25</v>
      </c>
      <c r="AC22" s="245">
        <f t="shared" si="2"/>
        <v>26</v>
      </c>
      <c r="AD22" s="245">
        <f t="shared" si="2"/>
        <v>27</v>
      </c>
      <c r="AE22" s="245">
        <f t="shared" si="2"/>
        <v>28</v>
      </c>
      <c r="AF22" s="245">
        <f t="shared" si="2"/>
        <v>29</v>
      </c>
      <c r="AG22" s="245">
        <f t="shared" si="2"/>
        <v>30</v>
      </c>
      <c r="AH22" s="245">
        <f t="shared" si="2"/>
        <v>31</v>
      </c>
      <c r="AI22" s="245">
        <f t="shared" si="2"/>
        <v>32</v>
      </c>
      <c r="AJ22" s="245">
        <f t="shared" si="2"/>
        <v>33</v>
      </c>
      <c r="AK22" s="245">
        <f t="shared" si="2"/>
        <v>34</v>
      </c>
      <c r="AL22" s="245">
        <f t="shared" si="2"/>
        <v>35</v>
      </c>
      <c r="AM22" s="245">
        <f t="shared" si="2"/>
        <v>36</v>
      </c>
      <c r="AN22" s="245">
        <f t="shared" si="2"/>
        <v>37</v>
      </c>
      <c r="AO22" s="245">
        <f t="shared" si="2"/>
        <v>38</v>
      </c>
      <c r="AP22" s="245">
        <f t="shared" si="2"/>
        <v>39</v>
      </c>
      <c r="AQ22" s="245">
        <f t="shared" si="2"/>
        <v>40</v>
      </c>
      <c r="AR22" s="245">
        <f t="shared" si="2"/>
        <v>41</v>
      </c>
      <c r="AS22" s="245">
        <f t="shared" si="2"/>
        <v>42</v>
      </c>
      <c r="AT22" s="245">
        <f t="shared" si="2"/>
        <v>43</v>
      </c>
      <c r="AU22" s="245">
        <f t="shared" si="2"/>
        <v>44</v>
      </c>
      <c r="AV22" s="245">
        <f t="shared" si="2"/>
        <v>45</v>
      </c>
      <c r="AW22" s="245">
        <f t="shared" si="2"/>
        <v>46</v>
      </c>
      <c r="AX22" s="245">
        <f t="shared" si="2"/>
        <v>47</v>
      </c>
      <c r="AY22" s="245">
        <f t="shared" si="2"/>
        <v>48</v>
      </c>
      <c r="AZ22" s="245">
        <f t="shared" si="2"/>
        <v>49</v>
      </c>
      <c r="BA22" s="245">
        <f t="shared" si="2"/>
        <v>50</v>
      </c>
      <c r="BB22" s="245">
        <f t="shared" si="2"/>
        <v>51</v>
      </c>
      <c r="BC22" s="245">
        <f t="shared" si="2"/>
        <v>52</v>
      </c>
      <c r="BD22" s="245">
        <f t="shared" si="2"/>
        <v>53</v>
      </c>
      <c r="BE22" s="245">
        <f t="shared" si="2"/>
        <v>54</v>
      </c>
      <c r="BF22" s="245">
        <f t="shared" si="2"/>
        <v>55</v>
      </c>
      <c r="BG22" s="245">
        <f t="shared" si="2"/>
        <v>56</v>
      </c>
      <c r="BH22" s="245">
        <f t="shared" si="2"/>
        <v>57</v>
      </c>
      <c r="BI22" s="245">
        <f t="shared" si="2"/>
        <v>58</v>
      </c>
      <c r="BJ22" s="245">
        <f t="shared" si="2"/>
        <v>59</v>
      </c>
      <c r="BK22" s="245">
        <f t="shared" si="2"/>
        <v>60</v>
      </c>
      <c r="BL22" s="245">
        <f t="shared" si="2"/>
        <v>61</v>
      </c>
      <c r="BM22" s="245">
        <f t="shared" si="2"/>
        <v>62</v>
      </c>
      <c r="BN22" s="245">
        <f t="shared" si="2"/>
        <v>63</v>
      </c>
      <c r="BO22" s="245">
        <f t="shared" si="2"/>
        <v>64</v>
      </c>
      <c r="BP22" s="245">
        <f t="shared" si="2"/>
        <v>65</v>
      </c>
      <c r="BQ22" s="245">
        <f t="shared" si="2"/>
        <v>66</v>
      </c>
      <c r="BR22" s="245">
        <f t="shared" ref="BR22:EC22" si="3">BQ22+1</f>
        <v>67</v>
      </c>
      <c r="BS22" s="245">
        <f t="shared" si="3"/>
        <v>68</v>
      </c>
      <c r="BT22" s="245">
        <f t="shared" si="3"/>
        <v>69</v>
      </c>
      <c r="BU22" s="245">
        <f t="shared" si="3"/>
        <v>70</v>
      </c>
      <c r="BV22" s="245">
        <f t="shared" si="3"/>
        <v>71</v>
      </c>
      <c r="BW22" s="245">
        <f t="shared" si="3"/>
        <v>72</v>
      </c>
      <c r="BX22" s="245">
        <f t="shared" si="3"/>
        <v>73</v>
      </c>
      <c r="BY22" s="245">
        <f t="shared" si="3"/>
        <v>74</v>
      </c>
      <c r="BZ22" s="245">
        <f t="shared" si="3"/>
        <v>75</v>
      </c>
      <c r="CA22" s="245">
        <f t="shared" si="3"/>
        <v>76</v>
      </c>
      <c r="CB22" s="245">
        <f t="shared" si="3"/>
        <v>77</v>
      </c>
      <c r="CC22" s="245">
        <f t="shared" si="3"/>
        <v>78</v>
      </c>
      <c r="CD22" s="245">
        <f t="shared" si="3"/>
        <v>79</v>
      </c>
      <c r="CE22" s="245">
        <f t="shared" si="3"/>
        <v>80</v>
      </c>
      <c r="CF22" s="245">
        <f t="shared" si="3"/>
        <v>81</v>
      </c>
      <c r="CG22" s="245">
        <f t="shared" si="3"/>
        <v>82</v>
      </c>
      <c r="CH22" s="245">
        <f t="shared" si="3"/>
        <v>83</v>
      </c>
      <c r="CI22" s="245">
        <f t="shared" si="3"/>
        <v>84</v>
      </c>
      <c r="CJ22" s="245">
        <f t="shared" si="3"/>
        <v>85</v>
      </c>
      <c r="CK22" s="245">
        <f t="shared" si="3"/>
        <v>86</v>
      </c>
      <c r="CL22" s="245">
        <f t="shared" si="3"/>
        <v>87</v>
      </c>
      <c r="CM22" s="245">
        <f t="shared" si="3"/>
        <v>88</v>
      </c>
      <c r="CN22" s="245">
        <f t="shared" si="3"/>
        <v>89</v>
      </c>
      <c r="CO22" s="245">
        <f t="shared" si="3"/>
        <v>90</v>
      </c>
      <c r="CP22" s="245">
        <f t="shared" si="3"/>
        <v>91</v>
      </c>
      <c r="CQ22" s="245">
        <f t="shared" si="3"/>
        <v>92</v>
      </c>
      <c r="CR22" s="245">
        <f t="shared" si="3"/>
        <v>93</v>
      </c>
      <c r="CS22" s="245">
        <f t="shared" si="3"/>
        <v>94</v>
      </c>
      <c r="CT22" s="245">
        <f t="shared" si="3"/>
        <v>95</v>
      </c>
      <c r="CU22" s="245">
        <f t="shared" si="3"/>
        <v>96</v>
      </c>
      <c r="CV22" s="245">
        <f t="shared" si="3"/>
        <v>97</v>
      </c>
      <c r="CW22" s="245">
        <f t="shared" si="3"/>
        <v>98</v>
      </c>
      <c r="CX22" s="245">
        <f t="shared" si="3"/>
        <v>99</v>
      </c>
      <c r="CY22" s="245">
        <f t="shared" si="3"/>
        <v>100</v>
      </c>
      <c r="CZ22" s="245">
        <f t="shared" si="3"/>
        <v>101</v>
      </c>
      <c r="DA22" s="245">
        <f t="shared" si="3"/>
        <v>102</v>
      </c>
      <c r="DB22" s="245">
        <f t="shared" si="3"/>
        <v>103</v>
      </c>
      <c r="DC22" s="245">
        <f t="shared" si="3"/>
        <v>104</v>
      </c>
      <c r="DD22" s="245">
        <f t="shared" si="3"/>
        <v>105</v>
      </c>
      <c r="DE22" s="245">
        <f t="shared" si="3"/>
        <v>106</v>
      </c>
      <c r="DF22" s="245">
        <f t="shared" si="3"/>
        <v>107</v>
      </c>
      <c r="DG22" s="245">
        <f t="shared" si="3"/>
        <v>108</v>
      </c>
      <c r="DH22" s="245">
        <f t="shared" si="3"/>
        <v>109</v>
      </c>
      <c r="DI22" s="245">
        <f t="shared" si="3"/>
        <v>110</v>
      </c>
      <c r="DJ22" s="245">
        <f t="shared" si="3"/>
        <v>111</v>
      </c>
      <c r="DK22" s="245">
        <f t="shared" si="3"/>
        <v>112</v>
      </c>
      <c r="DL22" s="245">
        <f t="shared" si="3"/>
        <v>113</v>
      </c>
      <c r="DM22" s="245">
        <f t="shared" si="3"/>
        <v>114</v>
      </c>
      <c r="DN22" s="245">
        <f t="shared" si="3"/>
        <v>115</v>
      </c>
      <c r="DO22" s="245">
        <f t="shared" si="3"/>
        <v>116</v>
      </c>
      <c r="DP22" s="245">
        <f t="shared" si="3"/>
        <v>117</v>
      </c>
      <c r="DQ22" s="245">
        <f t="shared" si="3"/>
        <v>118</v>
      </c>
      <c r="DR22" s="245">
        <f t="shared" si="3"/>
        <v>119</v>
      </c>
      <c r="DS22" s="245">
        <f t="shared" si="3"/>
        <v>120</v>
      </c>
      <c r="DT22" s="245">
        <f t="shared" si="3"/>
        <v>121</v>
      </c>
      <c r="DU22" s="245">
        <f t="shared" si="3"/>
        <v>122</v>
      </c>
      <c r="DV22" s="245">
        <f t="shared" si="3"/>
        <v>123</v>
      </c>
      <c r="DW22" s="245">
        <f t="shared" si="3"/>
        <v>124</v>
      </c>
      <c r="DX22" s="245">
        <f t="shared" si="3"/>
        <v>125</v>
      </c>
      <c r="DY22" s="245">
        <f t="shared" si="3"/>
        <v>126</v>
      </c>
      <c r="DZ22" s="245">
        <f t="shared" si="3"/>
        <v>127</v>
      </c>
      <c r="EA22" s="245">
        <f t="shared" si="3"/>
        <v>128</v>
      </c>
      <c r="EB22" s="245">
        <f t="shared" si="3"/>
        <v>129</v>
      </c>
      <c r="EC22" s="245">
        <f t="shared" si="3"/>
        <v>130</v>
      </c>
      <c r="ED22" s="245">
        <f t="shared" ref="ED22:EE22" si="4">EC22+1</f>
        <v>131</v>
      </c>
      <c r="EE22" s="246">
        <f t="shared" si="4"/>
        <v>132</v>
      </c>
    </row>
    <row r="23" spans="1:135" x14ac:dyDescent="0.25">
      <c r="C23" s="247" t="s">
        <v>245</v>
      </c>
      <c r="D23" s="248">
        <f>'Monthly CF'!D4</f>
        <v>43890</v>
      </c>
      <c r="E23" s="249">
        <f>'Monthly CF'!E4</f>
        <v>43921</v>
      </c>
      <c r="F23" s="249">
        <f>'Monthly CF'!F4</f>
        <v>43951</v>
      </c>
      <c r="G23" s="249">
        <f>'Monthly CF'!G4</f>
        <v>43982</v>
      </c>
      <c r="H23" s="249">
        <f>'Monthly CF'!H4</f>
        <v>44012</v>
      </c>
      <c r="I23" s="249">
        <f>'Monthly CF'!I4</f>
        <v>44043</v>
      </c>
      <c r="J23" s="249">
        <f>'Monthly CF'!J4</f>
        <v>44074</v>
      </c>
      <c r="K23" s="249">
        <f>'Monthly CF'!K4</f>
        <v>44104</v>
      </c>
      <c r="L23" s="249">
        <f>'Monthly CF'!L4</f>
        <v>44135</v>
      </c>
      <c r="M23" s="249">
        <f>'Monthly CF'!M4</f>
        <v>44165</v>
      </c>
      <c r="N23" s="249">
        <f>'Monthly CF'!N4</f>
        <v>44196</v>
      </c>
      <c r="O23" s="249">
        <f>'Monthly CF'!O4</f>
        <v>44227</v>
      </c>
      <c r="P23" s="249">
        <f>'Monthly CF'!P4</f>
        <v>44255</v>
      </c>
      <c r="Q23" s="249">
        <f>'Monthly CF'!Q4</f>
        <v>44286</v>
      </c>
      <c r="R23" s="249">
        <f>'Monthly CF'!R4</f>
        <v>44316</v>
      </c>
      <c r="S23" s="249">
        <f>'Monthly CF'!S4</f>
        <v>44347</v>
      </c>
      <c r="T23" s="249">
        <f>'Monthly CF'!T4</f>
        <v>44377</v>
      </c>
      <c r="U23" s="249">
        <f>'Monthly CF'!U4</f>
        <v>44408</v>
      </c>
      <c r="V23" s="249">
        <f>'Monthly CF'!V4</f>
        <v>44439</v>
      </c>
      <c r="W23" s="249">
        <f>'Monthly CF'!W4</f>
        <v>44469</v>
      </c>
      <c r="X23" s="249">
        <f>'Monthly CF'!X4</f>
        <v>44500</v>
      </c>
      <c r="Y23" s="249">
        <f>'Monthly CF'!Y4</f>
        <v>44530</v>
      </c>
      <c r="Z23" s="249">
        <f>'Monthly CF'!Z4</f>
        <v>44561</v>
      </c>
      <c r="AA23" s="249">
        <f>'Monthly CF'!AA4</f>
        <v>44592</v>
      </c>
      <c r="AB23" s="249">
        <f>'Monthly CF'!AB4</f>
        <v>44620</v>
      </c>
      <c r="AC23" s="249">
        <f>'Monthly CF'!AC4</f>
        <v>44651</v>
      </c>
      <c r="AD23" s="249">
        <f>'Monthly CF'!AD4</f>
        <v>44681</v>
      </c>
      <c r="AE23" s="249">
        <f>'Monthly CF'!AE4</f>
        <v>44712</v>
      </c>
      <c r="AF23" s="249">
        <f>'Monthly CF'!AF4</f>
        <v>44742</v>
      </c>
      <c r="AG23" s="249">
        <f>'Monthly CF'!AG4</f>
        <v>44773</v>
      </c>
      <c r="AH23" s="249">
        <f>'Monthly CF'!AH4</f>
        <v>44804</v>
      </c>
      <c r="AI23" s="249">
        <f>'Monthly CF'!AI4</f>
        <v>44834</v>
      </c>
      <c r="AJ23" s="249">
        <f>'Monthly CF'!AJ4</f>
        <v>44865</v>
      </c>
      <c r="AK23" s="249">
        <f>'Monthly CF'!AK4</f>
        <v>44895</v>
      </c>
      <c r="AL23" s="249">
        <f>'Monthly CF'!AL4</f>
        <v>44926</v>
      </c>
      <c r="AM23" s="249">
        <f>'Monthly CF'!AM4</f>
        <v>44957</v>
      </c>
      <c r="AN23" s="249">
        <f>'Monthly CF'!AN4</f>
        <v>44985</v>
      </c>
      <c r="AO23" s="249">
        <f>'Monthly CF'!AO4</f>
        <v>45016</v>
      </c>
      <c r="AP23" s="249">
        <f>'Monthly CF'!AP4</f>
        <v>45046</v>
      </c>
      <c r="AQ23" s="249">
        <f>'Monthly CF'!AQ4</f>
        <v>45077</v>
      </c>
      <c r="AR23" s="249">
        <f>'Monthly CF'!AR4</f>
        <v>45107</v>
      </c>
      <c r="AS23" s="249">
        <f>'Monthly CF'!AS4</f>
        <v>45138</v>
      </c>
      <c r="AT23" s="249">
        <f>'Monthly CF'!AT4</f>
        <v>45169</v>
      </c>
      <c r="AU23" s="249">
        <f>'Monthly CF'!AU4</f>
        <v>45199</v>
      </c>
      <c r="AV23" s="249">
        <f>'Monthly CF'!AV4</f>
        <v>45230</v>
      </c>
      <c r="AW23" s="249">
        <f>'Monthly CF'!AW4</f>
        <v>45260</v>
      </c>
      <c r="AX23" s="249">
        <f>'Monthly CF'!AX4</f>
        <v>45291</v>
      </c>
      <c r="AY23" s="249">
        <f>'Monthly CF'!AY4</f>
        <v>45322</v>
      </c>
      <c r="AZ23" s="249">
        <f>'Monthly CF'!AZ4</f>
        <v>45351</v>
      </c>
      <c r="BA23" s="249">
        <f>'Monthly CF'!BA4</f>
        <v>45382</v>
      </c>
      <c r="BB23" s="249">
        <f>'Monthly CF'!BB4</f>
        <v>45412</v>
      </c>
      <c r="BC23" s="249">
        <f>'Monthly CF'!BC4</f>
        <v>45443</v>
      </c>
      <c r="BD23" s="249">
        <f>'Monthly CF'!BD4</f>
        <v>45473</v>
      </c>
      <c r="BE23" s="249">
        <f>'Monthly CF'!BE4</f>
        <v>45504</v>
      </c>
      <c r="BF23" s="249">
        <f>'Monthly CF'!BF4</f>
        <v>45535</v>
      </c>
      <c r="BG23" s="249">
        <f>'Monthly CF'!BG4</f>
        <v>45565</v>
      </c>
      <c r="BH23" s="249">
        <f>'Monthly CF'!BH4</f>
        <v>45596</v>
      </c>
      <c r="BI23" s="249">
        <f>'Monthly CF'!BI4</f>
        <v>45626</v>
      </c>
      <c r="BJ23" s="249">
        <f>'Monthly CF'!BJ4</f>
        <v>45657</v>
      </c>
      <c r="BK23" s="249">
        <f>'Monthly CF'!BK4</f>
        <v>45688</v>
      </c>
      <c r="BL23" s="249">
        <f>'Monthly CF'!BL4</f>
        <v>45716</v>
      </c>
      <c r="BM23" s="249">
        <f>'Monthly CF'!BM4</f>
        <v>45747</v>
      </c>
      <c r="BN23" s="249">
        <f>'Monthly CF'!BN4</f>
        <v>45777</v>
      </c>
      <c r="BO23" s="249">
        <f>'Monthly CF'!BO4</f>
        <v>45808</v>
      </c>
      <c r="BP23" s="249">
        <f>'Monthly CF'!BP4</f>
        <v>45838</v>
      </c>
      <c r="BQ23" s="249">
        <f>'Monthly CF'!BQ4</f>
        <v>45869</v>
      </c>
      <c r="BR23" s="249">
        <f>'Monthly CF'!BR4</f>
        <v>45900</v>
      </c>
      <c r="BS23" s="249">
        <f>'Monthly CF'!BS4</f>
        <v>45930</v>
      </c>
      <c r="BT23" s="249">
        <f>'Monthly CF'!BT4</f>
        <v>45961</v>
      </c>
      <c r="BU23" s="249">
        <f>'Monthly CF'!BU4</f>
        <v>45991</v>
      </c>
      <c r="BV23" s="249">
        <f>'Monthly CF'!BV4</f>
        <v>46022</v>
      </c>
      <c r="BW23" s="249">
        <f>'Monthly CF'!BW4</f>
        <v>46053</v>
      </c>
      <c r="BX23" s="249">
        <f>'Monthly CF'!BX4</f>
        <v>46081</v>
      </c>
      <c r="BY23" s="249">
        <f>'Monthly CF'!BY4</f>
        <v>46112</v>
      </c>
      <c r="BZ23" s="249">
        <f>'Monthly CF'!BZ4</f>
        <v>46142</v>
      </c>
      <c r="CA23" s="249">
        <f>'Monthly CF'!CA4</f>
        <v>46173</v>
      </c>
      <c r="CB23" s="249">
        <f>'Monthly CF'!CB4</f>
        <v>46203</v>
      </c>
      <c r="CC23" s="249">
        <f>'Monthly CF'!CC4</f>
        <v>46234</v>
      </c>
      <c r="CD23" s="249">
        <f>'Monthly CF'!CD4</f>
        <v>46265</v>
      </c>
      <c r="CE23" s="249">
        <f>'Monthly CF'!CE4</f>
        <v>46295</v>
      </c>
      <c r="CF23" s="249">
        <f>'Monthly CF'!CF4</f>
        <v>46326</v>
      </c>
      <c r="CG23" s="249">
        <f>'Monthly CF'!CG4</f>
        <v>46356</v>
      </c>
      <c r="CH23" s="249">
        <f>'Monthly CF'!CH4</f>
        <v>46387</v>
      </c>
      <c r="CI23" s="249">
        <f>'Monthly CF'!CI4</f>
        <v>46418</v>
      </c>
      <c r="CJ23" s="249">
        <f>'Monthly CF'!CJ4</f>
        <v>46446</v>
      </c>
      <c r="CK23" s="249">
        <f>'Monthly CF'!CK4</f>
        <v>46477</v>
      </c>
      <c r="CL23" s="249">
        <f>'Monthly CF'!CL4</f>
        <v>46507</v>
      </c>
      <c r="CM23" s="249">
        <f>'Monthly CF'!CM4</f>
        <v>46538</v>
      </c>
      <c r="CN23" s="249">
        <f>'Monthly CF'!CN4</f>
        <v>46568</v>
      </c>
      <c r="CO23" s="249">
        <f>'Monthly CF'!CO4</f>
        <v>46599</v>
      </c>
      <c r="CP23" s="249">
        <f>'Monthly CF'!CP4</f>
        <v>46630</v>
      </c>
      <c r="CQ23" s="249">
        <f>'Monthly CF'!CQ4</f>
        <v>46660</v>
      </c>
      <c r="CR23" s="249">
        <f>'Monthly CF'!CR4</f>
        <v>46691</v>
      </c>
      <c r="CS23" s="249">
        <f>'Monthly CF'!CS4</f>
        <v>46721</v>
      </c>
      <c r="CT23" s="249">
        <f>'Monthly CF'!CT4</f>
        <v>46752</v>
      </c>
      <c r="CU23" s="249">
        <f>'Monthly CF'!CU4</f>
        <v>46783</v>
      </c>
      <c r="CV23" s="249">
        <f>'Monthly CF'!CV4</f>
        <v>46812</v>
      </c>
      <c r="CW23" s="249">
        <f>'Monthly CF'!CW4</f>
        <v>46843</v>
      </c>
      <c r="CX23" s="249">
        <f>'Monthly CF'!CX4</f>
        <v>46873</v>
      </c>
      <c r="CY23" s="249">
        <f>'Monthly CF'!CY4</f>
        <v>46904</v>
      </c>
      <c r="CZ23" s="249">
        <f>'Monthly CF'!CZ4</f>
        <v>46934</v>
      </c>
      <c r="DA23" s="249">
        <f>'Monthly CF'!DA4</f>
        <v>46965</v>
      </c>
      <c r="DB23" s="249">
        <f>'Monthly CF'!DB4</f>
        <v>46996</v>
      </c>
      <c r="DC23" s="249">
        <f>'Monthly CF'!DC4</f>
        <v>47026</v>
      </c>
      <c r="DD23" s="249">
        <f>'Monthly CF'!DD4</f>
        <v>47057</v>
      </c>
      <c r="DE23" s="249">
        <f>'Monthly CF'!DE4</f>
        <v>47087</v>
      </c>
      <c r="DF23" s="249">
        <f>'Monthly CF'!DF4</f>
        <v>47118</v>
      </c>
      <c r="DG23" s="249">
        <f>'Monthly CF'!DG4</f>
        <v>47149</v>
      </c>
      <c r="DH23" s="249">
        <f>'Monthly CF'!DH4</f>
        <v>47177</v>
      </c>
      <c r="DI23" s="249">
        <f>'Monthly CF'!DI4</f>
        <v>47208</v>
      </c>
      <c r="DJ23" s="249">
        <f>'Monthly CF'!DJ4</f>
        <v>47238</v>
      </c>
      <c r="DK23" s="249">
        <f>'Monthly CF'!DK4</f>
        <v>47269</v>
      </c>
      <c r="DL23" s="249">
        <f>'Monthly CF'!DL4</f>
        <v>47299</v>
      </c>
      <c r="DM23" s="249">
        <f>'Monthly CF'!DM4</f>
        <v>47330</v>
      </c>
      <c r="DN23" s="249">
        <f>'Monthly CF'!DN4</f>
        <v>47361</v>
      </c>
      <c r="DO23" s="249">
        <f>'Monthly CF'!DO4</f>
        <v>47391</v>
      </c>
      <c r="DP23" s="249">
        <f>'Monthly CF'!DP4</f>
        <v>47422</v>
      </c>
      <c r="DQ23" s="249">
        <f>'Monthly CF'!DQ4</f>
        <v>47452</v>
      </c>
      <c r="DR23" s="249">
        <f>'Monthly CF'!DR4</f>
        <v>47483</v>
      </c>
      <c r="DS23" s="249">
        <f>'Monthly CF'!DS4</f>
        <v>47514</v>
      </c>
      <c r="DT23" s="249">
        <f>'Monthly CF'!DT4</f>
        <v>47542</v>
      </c>
      <c r="DU23" s="249">
        <f>'Monthly CF'!DU4</f>
        <v>47573</v>
      </c>
      <c r="DV23" s="249">
        <f>'Monthly CF'!DV4</f>
        <v>47603</v>
      </c>
      <c r="DW23" s="249">
        <f>'Monthly CF'!DW4</f>
        <v>47634</v>
      </c>
      <c r="DX23" s="249">
        <f>'Monthly CF'!DX4</f>
        <v>47664</v>
      </c>
      <c r="DY23" s="249">
        <f>'Monthly CF'!DY4</f>
        <v>47695</v>
      </c>
      <c r="DZ23" s="249">
        <f>'Monthly CF'!DZ4</f>
        <v>47726</v>
      </c>
      <c r="EA23" s="249">
        <f>'Monthly CF'!EA4</f>
        <v>47756</v>
      </c>
      <c r="EB23" s="249">
        <f>'Monthly CF'!EB4</f>
        <v>47787</v>
      </c>
      <c r="EC23" s="249">
        <f>'Monthly CF'!EC4</f>
        <v>47817</v>
      </c>
      <c r="ED23" s="249">
        <f>'Monthly CF'!ED4</f>
        <v>47848</v>
      </c>
      <c r="EE23" s="250">
        <f>'Monthly CF'!EE4</f>
        <v>47879</v>
      </c>
    </row>
    <row r="24" spans="1:135" x14ac:dyDescent="0.25">
      <c r="B24" s="251">
        <f>MAX(D24:EE24)</f>
        <v>6434696.6545510124</v>
      </c>
      <c r="C24" s="29" t="s">
        <v>246</v>
      </c>
      <c r="D24" s="190">
        <f>D2</f>
        <v>6175000</v>
      </c>
      <c r="E24" s="191">
        <f>D31</f>
        <v>6164237.9612680515</v>
      </c>
      <c r="F24" s="191">
        <f t="shared" ref="F24:BQ24" si="5">E31</f>
        <v>6153433.3227994554</v>
      </c>
      <c r="G24" s="191">
        <f t="shared" si="5"/>
        <v>6201149.1637539556</v>
      </c>
      <c r="H24" s="191">
        <f t="shared" si="5"/>
        <v>6245629.3810735987</v>
      </c>
      <c r="I24" s="191">
        <f t="shared" si="5"/>
        <v>6434696.6545510124</v>
      </c>
      <c r="J24" s="191">
        <f t="shared" si="5"/>
        <v>6428303.9295376232</v>
      </c>
      <c r="K24" s="191">
        <f t="shared" si="5"/>
        <v>6421856.1895371098</v>
      </c>
      <c r="L24" s="191">
        <f t="shared" si="5"/>
        <v>6410206.2670761785</v>
      </c>
      <c r="M24" s="191">
        <f t="shared" si="5"/>
        <v>6412235.1421437887</v>
      </c>
      <c r="N24" s="191">
        <f t="shared" si="5"/>
        <v>6414192.3875483638</v>
      </c>
      <c r="O24" s="191">
        <f t="shared" si="5"/>
        <v>6402352.9532993324</v>
      </c>
      <c r="P24" s="191">
        <f t="shared" si="5"/>
        <v>6390466.6546230651</v>
      </c>
      <c r="Q24" s="191">
        <f t="shared" si="5"/>
        <v>6378533.3060145378</v>
      </c>
      <c r="R24" s="191">
        <f t="shared" si="5"/>
        <v>6366552.7212344343</v>
      </c>
      <c r="S24" s="191">
        <f t="shared" si="5"/>
        <v>6354524.7133062435</v>
      </c>
      <c r="T24" s="191">
        <f t="shared" si="5"/>
        <v>6342449.0945133371</v>
      </c>
      <c r="U24" s="191">
        <f t="shared" si="5"/>
        <v>6330325.6763960421</v>
      </c>
      <c r="V24" s="191">
        <f t="shared" si="5"/>
        <v>6318154.2697486989</v>
      </c>
      <c r="W24" s="191">
        <f t="shared" si="5"/>
        <v>6305934.6846167101</v>
      </c>
      <c r="X24" s="191">
        <f t="shared" si="5"/>
        <v>6293666.7302935738</v>
      </c>
      <c r="Y24" s="191">
        <f t="shared" si="5"/>
        <v>6281350.2153179087</v>
      </c>
      <c r="Z24" s="191">
        <f t="shared" si="5"/>
        <v>6268984.9474704647</v>
      </c>
      <c r="AA24" s="191">
        <f t="shared" si="5"/>
        <v>6256570.7337711249</v>
      </c>
      <c r="AB24" s="191">
        <f t="shared" si="5"/>
        <v>6244107.3804758918</v>
      </c>
      <c r="AC24" s="191">
        <f t="shared" si="5"/>
        <v>6231594.693073865</v>
      </c>
      <c r="AD24" s="191">
        <f t="shared" si="5"/>
        <v>6219032.476284205</v>
      </c>
      <c r="AE24" s="191">
        <f t="shared" si="5"/>
        <v>6206420.5340530863</v>
      </c>
      <c r="AF24" s="191">
        <f t="shared" si="5"/>
        <v>6193758.6695506359</v>
      </c>
      <c r="AG24" s="191">
        <f t="shared" si="5"/>
        <v>6181046.685167863</v>
      </c>
      <c r="AH24" s="191">
        <f t="shared" si="5"/>
        <v>6168284.3825135753</v>
      </c>
      <c r="AI24" s="191">
        <f t="shared" si="5"/>
        <v>6155471.5624112813</v>
      </c>
      <c r="AJ24" s="191">
        <f t="shared" si="5"/>
        <v>6142608.0248960815</v>
      </c>
      <c r="AK24" s="191">
        <f t="shared" si="5"/>
        <v>6129693.569211551</v>
      </c>
      <c r="AL24" s="191">
        <f t="shared" si="5"/>
        <v>6116727.9938066024</v>
      </c>
      <c r="AM24" s="191">
        <f t="shared" si="5"/>
        <v>6124084.0731375301</v>
      </c>
      <c r="AN24" s="191">
        <f t="shared" si="5"/>
        <v>6110972.0306416219</v>
      </c>
      <c r="AO24" s="191">
        <f t="shared" si="5"/>
        <v>6097808.0863108346</v>
      </c>
      <c r="AP24" s="191">
        <f t="shared" si="5"/>
        <v>6084592.0347004049</v>
      </c>
      <c r="AQ24" s="191">
        <f t="shared" si="5"/>
        <v>6071323.6695523504</v>
      </c>
      <c r="AR24" s="191">
        <f t="shared" si="5"/>
        <v>6058002.7837922508</v>
      </c>
      <c r="AS24" s="191">
        <f t="shared" si="5"/>
        <v>6044629.1695260182</v>
      </c>
      <c r="AT24" s="191">
        <f t="shared" si="5"/>
        <v>6031202.6180366483</v>
      </c>
      <c r="AU24" s="191">
        <f t="shared" si="5"/>
        <v>6017722.9197809659</v>
      </c>
      <c r="AV24" s="191">
        <f t="shared" si="5"/>
        <v>6004189.8643863546</v>
      </c>
      <c r="AW24" s="191">
        <f t="shared" si="5"/>
        <v>5990603.2406474734</v>
      </c>
      <c r="AX24" s="191">
        <f t="shared" si="5"/>
        <v>5976962.8365229592</v>
      </c>
      <c r="AY24" s="191">
        <f t="shared" si="5"/>
        <v>5963268.4391321186</v>
      </c>
      <c r="AZ24" s="191">
        <f t="shared" si="5"/>
        <v>5949519.834751606</v>
      </c>
      <c r="BA24" s="191">
        <f t="shared" si="5"/>
        <v>5935716.8088120874</v>
      </c>
      <c r="BB24" s="191">
        <f t="shared" si="5"/>
        <v>5921859.1458948916</v>
      </c>
      <c r="BC24" s="191">
        <f t="shared" si="5"/>
        <v>5907946.6297286479</v>
      </c>
      <c r="BD24" s="191">
        <f t="shared" si="5"/>
        <v>5893979.043185913</v>
      </c>
      <c r="BE24" s="191">
        <f t="shared" si="5"/>
        <v>5879956.1682797801</v>
      </c>
      <c r="BF24" s="191">
        <f t="shared" si="5"/>
        <v>5865877.7861604765</v>
      </c>
      <c r="BG24" s="191">
        <f t="shared" si="5"/>
        <v>5851743.6771119507</v>
      </c>
      <c r="BH24" s="191">
        <f t="shared" si="5"/>
        <v>5837553.620548442</v>
      </c>
      <c r="BI24" s="191">
        <f t="shared" si="5"/>
        <v>5823307.3950110357</v>
      </c>
      <c r="BJ24" s="191">
        <f t="shared" si="5"/>
        <v>5809004.7781642107</v>
      </c>
      <c r="BK24" s="191">
        <f t="shared" si="5"/>
        <v>5794645.5467923665</v>
      </c>
      <c r="BL24" s="191">
        <f t="shared" si="5"/>
        <v>0</v>
      </c>
      <c r="BM24" s="191">
        <f t="shared" si="5"/>
        <v>0</v>
      </c>
      <c r="BN24" s="191">
        <f t="shared" si="5"/>
        <v>0</v>
      </c>
      <c r="BO24" s="191">
        <f t="shared" si="5"/>
        <v>0</v>
      </c>
      <c r="BP24" s="191">
        <f t="shared" si="5"/>
        <v>0</v>
      </c>
      <c r="BQ24" s="191">
        <f t="shared" si="5"/>
        <v>0</v>
      </c>
      <c r="BR24" s="191">
        <f t="shared" ref="BR24:EC24" si="6">BQ31</f>
        <v>0</v>
      </c>
      <c r="BS24" s="191">
        <f t="shared" si="6"/>
        <v>0</v>
      </c>
      <c r="BT24" s="191">
        <f t="shared" si="6"/>
        <v>0</v>
      </c>
      <c r="BU24" s="191">
        <f t="shared" si="6"/>
        <v>0</v>
      </c>
      <c r="BV24" s="191">
        <f t="shared" si="6"/>
        <v>0</v>
      </c>
      <c r="BW24" s="191">
        <f t="shared" si="6"/>
        <v>0</v>
      </c>
      <c r="BX24" s="191">
        <f t="shared" si="6"/>
        <v>0</v>
      </c>
      <c r="BY24" s="191">
        <f t="shared" si="6"/>
        <v>0</v>
      </c>
      <c r="BZ24" s="191">
        <f t="shared" si="6"/>
        <v>0</v>
      </c>
      <c r="CA24" s="191">
        <f t="shared" si="6"/>
        <v>0</v>
      </c>
      <c r="CB24" s="191">
        <f t="shared" si="6"/>
        <v>0</v>
      </c>
      <c r="CC24" s="191">
        <f t="shared" si="6"/>
        <v>0</v>
      </c>
      <c r="CD24" s="191">
        <f t="shared" si="6"/>
        <v>0</v>
      </c>
      <c r="CE24" s="191">
        <f t="shared" si="6"/>
        <v>0</v>
      </c>
      <c r="CF24" s="191">
        <f t="shared" si="6"/>
        <v>0</v>
      </c>
      <c r="CG24" s="191">
        <f t="shared" si="6"/>
        <v>0</v>
      </c>
      <c r="CH24" s="191">
        <f t="shared" si="6"/>
        <v>0</v>
      </c>
      <c r="CI24" s="191">
        <f t="shared" si="6"/>
        <v>0</v>
      </c>
      <c r="CJ24" s="191">
        <f t="shared" si="6"/>
        <v>0</v>
      </c>
      <c r="CK24" s="191">
        <f t="shared" si="6"/>
        <v>0</v>
      </c>
      <c r="CL24" s="191">
        <f t="shared" si="6"/>
        <v>0</v>
      </c>
      <c r="CM24" s="191">
        <f t="shared" si="6"/>
        <v>0</v>
      </c>
      <c r="CN24" s="191">
        <f t="shared" si="6"/>
        <v>0</v>
      </c>
      <c r="CO24" s="191">
        <f t="shared" si="6"/>
        <v>0</v>
      </c>
      <c r="CP24" s="191">
        <f t="shared" si="6"/>
        <v>0</v>
      </c>
      <c r="CQ24" s="191">
        <f t="shared" si="6"/>
        <v>0</v>
      </c>
      <c r="CR24" s="191">
        <f t="shared" si="6"/>
        <v>0</v>
      </c>
      <c r="CS24" s="191">
        <f t="shared" si="6"/>
        <v>0</v>
      </c>
      <c r="CT24" s="191">
        <f t="shared" si="6"/>
        <v>0</v>
      </c>
      <c r="CU24" s="191">
        <f t="shared" si="6"/>
        <v>0</v>
      </c>
      <c r="CV24" s="191">
        <f t="shared" si="6"/>
        <v>0</v>
      </c>
      <c r="CW24" s="191">
        <f t="shared" si="6"/>
        <v>0</v>
      </c>
      <c r="CX24" s="191">
        <f t="shared" si="6"/>
        <v>0</v>
      </c>
      <c r="CY24" s="191">
        <f t="shared" si="6"/>
        <v>0</v>
      </c>
      <c r="CZ24" s="191">
        <f t="shared" si="6"/>
        <v>0</v>
      </c>
      <c r="DA24" s="191">
        <f t="shared" si="6"/>
        <v>0</v>
      </c>
      <c r="DB24" s="191">
        <f t="shared" si="6"/>
        <v>0</v>
      </c>
      <c r="DC24" s="191">
        <f t="shared" si="6"/>
        <v>0</v>
      </c>
      <c r="DD24" s="191">
        <f t="shared" si="6"/>
        <v>0</v>
      </c>
      <c r="DE24" s="191">
        <f t="shared" si="6"/>
        <v>0</v>
      </c>
      <c r="DF24" s="191">
        <f t="shared" si="6"/>
        <v>0</v>
      </c>
      <c r="DG24" s="191">
        <f t="shared" si="6"/>
        <v>0</v>
      </c>
      <c r="DH24" s="191">
        <f t="shared" si="6"/>
        <v>0</v>
      </c>
      <c r="DI24" s="191">
        <f t="shared" si="6"/>
        <v>0</v>
      </c>
      <c r="DJ24" s="191">
        <f t="shared" si="6"/>
        <v>0</v>
      </c>
      <c r="DK24" s="191">
        <f t="shared" si="6"/>
        <v>0</v>
      </c>
      <c r="DL24" s="191">
        <f t="shared" si="6"/>
        <v>0</v>
      </c>
      <c r="DM24" s="191">
        <f t="shared" si="6"/>
        <v>0</v>
      </c>
      <c r="DN24" s="191">
        <f t="shared" si="6"/>
        <v>0</v>
      </c>
      <c r="DO24" s="191">
        <f t="shared" si="6"/>
        <v>0</v>
      </c>
      <c r="DP24" s="191">
        <f t="shared" si="6"/>
        <v>0</v>
      </c>
      <c r="DQ24" s="191">
        <f t="shared" si="6"/>
        <v>0</v>
      </c>
      <c r="DR24" s="191">
        <f t="shared" si="6"/>
        <v>0</v>
      </c>
      <c r="DS24" s="191">
        <f t="shared" si="6"/>
        <v>0</v>
      </c>
      <c r="DT24" s="191">
        <f t="shared" si="6"/>
        <v>0</v>
      </c>
      <c r="DU24" s="191">
        <f t="shared" si="6"/>
        <v>0</v>
      </c>
      <c r="DV24" s="191">
        <f t="shared" si="6"/>
        <v>0</v>
      </c>
      <c r="DW24" s="191">
        <f t="shared" si="6"/>
        <v>0</v>
      </c>
      <c r="DX24" s="191">
        <f t="shared" si="6"/>
        <v>0</v>
      </c>
      <c r="DY24" s="191">
        <f t="shared" si="6"/>
        <v>0</v>
      </c>
      <c r="DZ24" s="191">
        <f t="shared" si="6"/>
        <v>0</v>
      </c>
      <c r="EA24" s="191">
        <f t="shared" si="6"/>
        <v>0</v>
      </c>
      <c r="EB24" s="191">
        <f t="shared" si="6"/>
        <v>0</v>
      </c>
      <c r="EC24" s="191">
        <f t="shared" si="6"/>
        <v>0</v>
      </c>
      <c r="ED24" s="191">
        <f t="shared" ref="ED24:EE24" si="7">EC31</f>
        <v>0</v>
      </c>
      <c r="EE24" s="155">
        <f t="shared" si="7"/>
        <v>0</v>
      </c>
    </row>
    <row r="25" spans="1:135" x14ac:dyDescent="0.25">
      <c r="A25" s="48" t="s">
        <v>257</v>
      </c>
      <c r="B25" s="251">
        <f>SUM(D25:EE25)</f>
        <v>373030.01144423825</v>
      </c>
      <c r="C25" s="29" t="s">
        <v>208</v>
      </c>
      <c r="D25" s="192">
        <f>IF(AND(D22&lt;=$D$19,D22&lt;=HOLD_PERIOD),-SUM('Monthly CF'!D30:D32)*Financing!$D$13,0)</f>
        <v>0</v>
      </c>
      <c r="E25" s="154">
        <f>IF(AND(E22&lt;=$D$19,E22&lt;=HOLD_PERIOD),-SUM('Monthly CF'!E30:E32)*Financing!$D$13,0)</f>
        <v>0</v>
      </c>
      <c r="F25" s="154">
        <f>IF(AND(F22&lt;=$D$19,F22&lt;=HOLD_PERIOD),-SUM('Monthly CF'!F30:F32)*Financing!$D$13,0)</f>
        <v>58666.666666666664</v>
      </c>
      <c r="G25" s="154">
        <f>IF(AND(G22&lt;=$D$19,G22&lt;=HOLD_PERIOD),-SUM('Monthly CF'!G30:G32)*Financing!$D$13,0)</f>
        <v>55572.916666666664</v>
      </c>
      <c r="H25" s="154">
        <f>IF(AND(H22&lt;=$D$19,H22&lt;=HOLD_PERIOD),-SUM('Monthly CF'!H30:H32)*Financing!$D$13,0)</f>
        <v>200561.50348419865</v>
      </c>
      <c r="I25" s="154">
        <f>IF(AND(I22&lt;=$D$19,I22&lt;=HOLD_PERIOD),-SUM('Monthly CF'!I30:I32)*Financing!$D$13,0)</f>
        <v>5156.25</v>
      </c>
      <c r="J25" s="154">
        <f>IF(AND(J22&lt;=$D$19,J22&lt;=HOLD_PERIOD),-SUM('Monthly CF'!J30:J32)*Financing!$D$13,0)</f>
        <v>5156.25</v>
      </c>
      <c r="K25" s="154">
        <f>IF(AND(K22&lt;=$D$19,K22&lt;=HOLD_PERIOD),-SUM('Monthly CF'!K30:K32)*Financing!$D$13,0)</f>
        <v>0</v>
      </c>
      <c r="L25" s="154">
        <f>IF(AND(L22&lt;=$D$19,L22&lt;=HOLD_PERIOD),-SUM('Monthly CF'!L30:L32)*Financing!$D$13,0)</f>
        <v>13750</v>
      </c>
      <c r="M25" s="154">
        <f>IF(AND(M22&lt;=$D$19,M22&lt;=HOLD_PERIOD),-SUM('Monthly CF'!M30:M32)*Financing!$D$13,0)</f>
        <v>13750</v>
      </c>
      <c r="N25" s="154">
        <f>IF(AND(N22&lt;=$D$19,N22&lt;=HOLD_PERIOD),-SUM('Monthly CF'!N30:N32)*Financing!$D$13,0)</f>
        <v>0</v>
      </c>
      <c r="O25" s="154">
        <f>IF(AND(O22&lt;=$D$19,O22&lt;=HOLD_PERIOD),-SUM('Monthly CF'!O30:O32)*Financing!$D$13,0)</f>
        <v>0</v>
      </c>
      <c r="P25" s="154">
        <f>IF(AND(P22&lt;=$D$19,P22&lt;=HOLD_PERIOD),-SUM('Monthly CF'!P30:P32)*Financing!$D$13,0)</f>
        <v>0</v>
      </c>
      <c r="Q25" s="154">
        <f>IF(AND(Q22&lt;=$D$19,Q22&lt;=HOLD_PERIOD),-SUM('Monthly CF'!Q30:Q32)*Financing!$D$13,0)</f>
        <v>0</v>
      </c>
      <c r="R25" s="154">
        <f>IF(AND(R22&lt;=$D$19,R22&lt;=HOLD_PERIOD),-SUM('Monthly CF'!R30:R32)*Financing!$D$13,0)</f>
        <v>0</v>
      </c>
      <c r="S25" s="154">
        <f>IF(AND(S22&lt;=$D$19,S22&lt;=HOLD_PERIOD),-SUM('Monthly CF'!S30:S32)*Financing!$D$13,0)</f>
        <v>0</v>
      </c>
      <c r="T25" s="154">
        <f>IF(AND(T22&lt;=$D$19,T22&lt;=HOLD_PERIOD),-SUM('Monthly CF'!T30:T32)*Financing!$D$13,0)</f>
        <v>0</v>
      </c>
      <c r="U25" s="154">
        <f>IF(AND(U22&lt;=$D$19,U22&lt;=HOLD_PERIOD),-SUM('Monthly CF'!U30:U32)*Financing!$D$13,0)</f>
        <v>0</v>
      </c>
      <c r="V25" s="154">
        <f>IF(AND(V22&lt;=$D$19,V22&lt;=HOLD_PERIOD),-SUM('Monthly CF'!V30:V32)*Financing!$D$13,0)</f>
        <v>0</v>
      </c>
      <c r="W25" s="154">
        <f>IF(AND(W22&lt;=$D$19,W22&lt;=HOLD_PERIOD),-SUM('Monthly CF'!W30:W32)*Financing!$D$13,0)</f>
        <v>0</v>
      </c>
      <c r="X25" s="154">
        <f>IF(AND(X22&lt;=$D$19,X22&lt;=HOLD_PERIOD),-SUM('Monthly CF'!X30:X32)*Financing!$D$13,0)</f>
        <v>0</v>
      </c>
      <c r="Y25" s="154">
        <f>IF(AND(Y22&lt;=$D$19,Y22&lt;=HOLD_PERIOD),-SUM('Monthly CF'!Y30:Y32)*Financing!$D$13,0)</f>
        <v>0</v>
      </c>
      <c r="Z25" s="154">
        <f>IF(AND(Z22&lt;=$D$19,Z22&lt;=HOLD_PERIOD),-SUM('Monthly CF'!Z30:Z32)*Financing!$D$13,0)</f>
        <v>0</v>
      </c>
      <c r="AA25" s="154">
        <f>IF(AND(AA22&lt;=$D$19,AA22&lt;=HOLD_PERIOD),-SUM('Monthly CF'!AA30:AA32)*Financing!$D$13,0)</f>
        <v>0</v>
      </c>
      <c r="AB25" s="154">
        <f>IF(AND(AB22&lt;=$D$19,AB22&lt;=HOLD_PERIOD),-SUM('Monthly CF'!AB30:AB32)*Financing!$D$13,0)</f>
        <v>0</v>
      </c>
      <c r="AC25" s="154">
        <f>IF(AND(AC22&lt;=$D$19,AC22&lt;=HOLD_PERIOD),-SUM('Monthly CF'!AC30:AC32)*Financing!$D$13,0)</f>
        <v>0</v>
      </c>
      <c r="AD25" s="154">
        <f>IF(AND(AD22&lt;=$D$19,AD22&lt;=HOLD_PERIOD),-SUM('Monthly CF'!AD30:AD32)*Financing!$D$13,0)</f>
        <v>0</v>
      </c>
      <c r="AE25" s="154">
        <f>IF(AND(AE22&lt;=$D$19,AE22&lt;=HOLD_PERIOD),-SUM('Monthly CF'!AE30:AE32)*Financing!$D$13,0)</f>
        <v>0</v>
      </c>
      <c r="AF25" s="154">
        <f>IF(AND(AF22&lt;=$D$19,AF22&lt;=HOLD_PERIOD),-SUM('Monthly CF'!AF30:AF32)*Financing!$D$13,0)</f>
        <v>0</v>
      </c>
      <c r="AG25" s="154">
        <f>IF(AND(AG22&lt;=$D$19,AG22&lt;=HOLD_PERIOD),-SUM('Monthly CF'!AG30:AG32)*Financing!$D$13,0)</f>
        <v>0</v>
      </c>
      <c r="AH25" s="154">
        <f>IF(AND(AH22&lt;=$D$19,AH22&lt;=HOLD_PERIOD),-SUM('Monthly CF'!AH30:AH32)*Financing!$D$13,0)</f>
        <v>0</v>
      </c>
      <c r="AI25" s="154">
        <f>IF(AND(AI22&lt;=$D$19,AI22&lt;=HOLD_PERIOD),-SUM('Monthly CF'!AI30:AI32)*Financing!$D$13,0)</f>
        <v>0</v>
      </c>
      <c r="AJ25" s="154">
        <f>IF(AND(AJ22&lt;=$D$19,AJ22&lt;=HOLD_PERIOD),-SUM('Monthly CF'!AJ30:AJ32)*Financing!$D$13,0)</f>
        <v>0</v>
      </c>
      <c r="AK25" s="154">
        <f>IF(AND(AK22&lt;=$D$19,AK22&lt;=HOLD_PERIOD),-SUM('Monthly CF'!AK30:AK32)*Financing!$D$13,0)</f>
        <v>0</v>
      </c>
      <c r="AL25" s="154">
        <f>IF(AND(AL22&lt;=$D$19,AL22&lt;=HOLD_PERIOD),-SUM('Monthly CF'!AL30:AL32)*Financing!$D$13,0)</f>
        <v>20416.424626706292</v>
      </c>
      <c r="AM25" s="154">
        <f>IF(AND(AM22&lt;=$D$19,AM22&lt;=HOLD_PERIOD),-SUM('Monthly CF'!AM30:AM32)*Financing!$D$13,0)</f>
        <v>0</v>
      </c>
      <c r="AN25" s="154">
        <f>IF(AND(AN22&lt;=$D$19,AN22&lt;=HOLD_PERIOD),-SUM('Monthly CF'!AN30:AN32)*Financing!$D$13,0)</f>
        <v>0</v>
      </c>
      <c r="AO25" s="154">
        <f>IF(AND(AO22&lt;=$D$19,AO22&lt;=HOLD_PERIOD),-SUM('Monthly CF'!AO30:AO32)*Financing!$D$13,0)</f>
        <v>0</v>
      </c>
      <c r="AP25" s="154">
        <f>IF(AND(AP22&lt;=$D$19,AP22&lt;=HOLD_PERIOD),-SUM('Monthly CF'!AP30:AP32)*Financing!$D$13,0)</f>
        <v>0</v>
      </c>
      <c r="AQ25" s="154">
        <f>IF(AND(AQ22&lt;=$D$19,AQ22&lt;=HOLD_PERIOD),-SUM('Monthly CF'!AQ30:AQ32)*Financing!$D$13,0)</f>
        <v>0</v>
      </c>
      <c r="AR25" s="154">
        <f>IF(AND(AR22&lt;=$D$19,AR22&lt;=HOLD_PERIOD),-SUM('Monthly CF'!AR30:AR32)*Financing!$D$13,0)</f>
        <v>0</v>
      </c>
      <c r="AS25" s="154">
        <f>IF(AND(AS22&lt;=$D$19,AS22&lt;=HOLD_PERIOD),-SUM('Monthly CF'!AS30:AS32)*Financing!$D$13,0)</f>
        <v>0</v>
      </c>
      <c r="AT25" s="154">
        <f>IF(AND(AT22&lt;=$D$19,AT22&lt;=HOLD_PERIOD),-SUM('Monthly CF'!AT30:AT32)*Financing!$D$13,0)</f>
        <v>0</v>
      </c>
      <c r="AU25" s="154">
        <f>IF(AND(AU22&lt;=$D$19,AU22&lt;=HOLD_PERIOD),-SUM('Monthly CF'!AU30:AU32)*Financing!$D$13,0)</f>
        <v>0</v>
      </c>
      <c r="AV25" s="154">
        <f>IF(AND(AV22&lt;=$D$19,AV22&lt;=HOLD_PERIOD),-SUM('Monthly CF'!AV30:AV32)*Financing!$D$13,0)</f>
        <v>0</v>
      </c>
      <c r="AW25" s="154">
        <f>IF(AND(AW22&lt;=$D$19,AW22&lt;=HOLD_PERIOD),-SUM('Monthly CF'!AW30:AW32)*Financing!$D$13,0)</f>
        <v>0</v>
      </c>
      <c r="AX25" s="154">
        <f>IF(AND(AX22&lt;=$D$19,AX22&lt;=HOLD_PERIOD),-SUM('Monthly CF'!AX30:AX32)*Financing!$D$13,0)</f>
        <v>0</v>
      </c>
      <c r="AY25" s="154">
        <f>IF(AND(AY22&lt;=$D$19,AY22&lt;=HOLD_PERIOD),-SUM('Monthly CF'!AY30:AY32)*Financing!$D$13,0)</f>
        <v>0</v>
      </c>
      <c r="AZ25" s="154">
        <f>IF(AND(AZ22&lt;=$D$19,AZ22&lt;=HOLD_PERIOD),-SUM('Monthly CF'!AZ30:AZ32)*Financing!$D$13,0)</f>
        <v>0</v>
      </c>
      <c r="BA25" s="154">
        <f>IF(AND(BA22&lt;=$D$19,BA22&lt;=HOLD_PERIOD),-SUM('Monthly CF'!BA30:BA32)*Financing!$D$13,0)</f>
        <v>0</v>
      </c>
      <c r="BB25" s="154">
        <f>IF(AND(BB22&lt;=$D$19,BB22&lt;=HOLD_PERIOD),-SUM('Monthly CF'!BB30:BB32)*Financing!$D$13,0)</f>
        <v>0</v>
      </c>
      <c r="BC25" s="154">
        <f>IF(AND(BC22&lt;=$D$19,BC22&lt;=HOLD_PERIOD),-SUM('Monthly CF'!BC30:BC32)*Financing!$D$13,0)</f>
        <v>0</v>
      </c>
      <c r="BD25" s="154">
        <f>IF(AND(BD22&lt;=$D$19,BD22&lt;=HOLD_PERIOD),-SUM('Monthly CF'!BD30:BD32)*Financing!$D$13,0)</f>
        <v>0</v>
      </c>
      <c r="BE25" s="154">
        <f>IF(AND(BE22&lt;=$D$19,BE22&lt;=HOLD_PERIOD),-SUM('Monthly CF'!BE30:BE32)*Financing!$D$13,0)</f>
        <v>0</v>
      </c>
      <c r="BF25" s="154">
        <f>IF(AND(BF22&lt;=$D$19,BF22&lt;=HOLD_PERIOD),-SUM('Monthly CF'!BF30:BF32)*Financing!$D$13,0)</f>
        <v>0</v>
      </c>
      <c r="BG25" s="154">
        <f>IF(AND(BG22&lt;=$D$19,BG22&lt;=HOLD_PERIOD),-SUM('Monthly CF'!BG30:BG32)*Financing!$D$13,0)</f>
        <v>0</v>
      </c>
      <c r="BH25" s="154">
        <f>IF(AND(BH22&lt;=$D$19,BH22&lt;=HOLD_PERIOD),-SUM('Monthly CF'!BH30:BH32)*Financing!$D$13,0)</f>
        <v>0</v>
      </c>
      <c r="BI25" s="154">
        <f>IF(AND(BI22&lt;=$D$19,BI22&lt;=HOLD_PERIOD),-SUM('Monthly CF'!BI30:BI32)*Financing!$D$13,0)</f>
        <v>0</v>
      </c>
      <c r="BJ25" s="154">
        <f>IF(AND(BJ22&lt;=$D$19,BJ22&lt;=HOLD_PERIOD),-SUM('Monthly CF'!BJ30:BJ32)*Financing!$D$13,0)</f>
        <v>0</v>
      </c>
      <c r="BK25" s="154">
        <f>IF(AND(BK22&lt;=$D$19,BK22&lt;=HOLD_PERIOD),-SUM('Monthly CF'!BK30:BK32)*Financing!$D$13,0)</f>
        <v>0</v>
      </c>
      <c r="BL25" s="154">
        <f>IF(AND(BL22&lt;=$D$19,BL22&lt;=HOLD_PERIOD),-SUM('Monthly CF'!BL30:BL32)*Financing!$D$13,0)</f>
        <v>0</v>
      </c>
      <c r="BM25" s="154">
        <f>IF(AND(BM22&lt;=$D$19,BM22&lt;=HOLD_PERIOD),-SUM('Monthly CF'!BM30:BM32)*Financing!$D$13,0)</f>
        <v>0</v>
      </c>
      <c r="BN25" s="154">
        <f>IF(AND(BN22&lt;=$D$19,BN22&lt;=HOLD_PERIOD),-SUM('Monthly CF'!BN30:BN32)*Financing!$D$13,0)</f>
        <v>0</v>
      </c>
      <c r="BO25" s="154">
        <f>IF(AND(BO22&lt;=$D$19,BO22&lt;=HOLD_PERIOD),-SUM('Monthly CF'!BO30:BO32)*Financing!$D$13,0)</f>
        <v>0</v>
      </c>
      <c r="BP25" s="154">
        <f>IF(AND(BP22&lt;=$D$19,BP22&lt;=HOLD_PERIOD),-SUM('Monthly CF'!BP30:BP32)*Financing!$D$13,0)</f>
        <v>0</v>
      </c>
      <c r="BQ25" s="154">
        <f>IF(AND(BQ22&lt;=$D$19,BQ22&lt;=HOLD_PERIOD),-SUM('Monthly CF'!BQ30:BQ32)*Financing!$D$13,0)</f>
        <v>0</v>
      </c>
      <c r="BR25" s="154">
        <f>IF(AND(BR22&lt;=$D$19,BR22&lt;=HOLD_PERIOD),-SUM('Monthly CF'!BR30:BR32)*Financing!$D$13,0)</f>
        <v>0</v>
      </c>
      <c r="BS25" s="154">
        <f>IF(AND(BS22&lt;=$D$19,BS22&lt;=HOLD_PERIOD),-SUM('Monthly CF'!BS30:BS32)*Financing!$D$13,0)</f>
        <v>0</v>
      </c>
      <c r="BT25" s="154">
        <f>IF(AND(BT22&lt;=$D$19,BT22&lt;=HOLD_PERIOD),-SUM('Monthly CF'!BT30:BT32)*Financing!$D$13,0)</f>
        <v>0</v>
      </c>
      <c r="BU25" s="154">
        <f>IF(AND(BU22&lt;=$D$19,BU22&lt;=HOLD_PERIOD),-SUM('Monthly CF'!BU30:BU32)*Financing!$D$13,0)</f>
        <v>0</v>
      </c>
      <c r="BV25" s="154">
        <f>IF(AND(BV22&lt;=$D$19,BV22&lt;=HOLD_PERIOD),-SUM('Monthly CF'!BV30:BV32)*Financing!$D$13,0)</f>
        <v>0</v>
      </c>
      <c r="BW25" s="154">
        <f>IF(AND(BW22&lt;=$D$19,BW22&lt;=HOLD_PERIOD),-SUM('Monthly CF'!BW30:BW32)*Financing!$D$13,0)</f>
        <v>0</v>
      </c>
      <c r="BX25" s="154">
        <f>IF(AND(BX22&lt;=$D$19,BX22&lt;=HOLD_PERIOD),-SUM('Monthly CF'!BX30:BX32)*Financing!$D$13,0)</f>
        <v>0</v>
      </c>
      <c r="BY25" s="154">
        <f>IF(AND(BY22&lt;=$D$19,BY22&lt;=HOLD_PERIOD),-SUM('Monthly CF'!BY30:BY32)*Financing!$D$13,0)</f>
        <v>0</v>
      </c>
      <c r="BZ25" s="154">
        <f>IF(AND(BZ22&lt;=$D$19,BZ22&lt;=HOLD_PERIOD),-SUM('Monthly CF'!BZ30:BZ32)*Financing!$D$13,0)</f>
        <v>0</v>
      </c>
      <c r="CA25" s="154">
        <f>IF(AND(CA22&lt;=$D$19,CA22&lt;=HOLD_PERIOD),-SUM('Monthly CF'!CA30:CA32)*Financing!$D$13,0)</f>
        <v>0</v>
      </c>
      <c r="CB25" s="154">
        <f>IF(AND(CB22&lt;=$D$19,CB22&lt;=HOLD_PERIOD),-SUM('Monthly CF'!CB30:CB32)*Financing!$D$13,0)</f>
        <v>0</v>
      </c>
      <c r="CC25" s="154">
        <f>IF(AND(CC22&lt;=$D$19,CC22&lt;=HOLD_PERIOD),-SUM('Monthly CF'!CC30:CC32)*Financing!$D$13,0)</f>
        <v>0</v>
      </c>
      <c r="CD25" s="154">
        <f>IF(AND(CD22&lt;=$D$19,CD22&lt;=HOLD_PERIOD),-SUM('Monthly CF'!CD30:CD32)*Financing!$D$13,0)</f>
        <v>0</v>
      </c>
      <c r="CE25" s="154">
        <f>IF(AND(CE22&lt;=$D$19,CE22&lt;=HOLD_PERIOD),-SUM('Monthly CF'!CE30:CE32)*Financing!$D$13,0)</f>
        <v>0</v>
      </c>
      <c r="CF25" s="154">
        <f>IF(AND(CF22&lt;=$D$19,CF22&lt;=HOLD_PERIOD),-SUM('Monthly CF'!CF30:CF32)*Financing!$D$13,0)</f>
        <v>0</v>
      </c>
      <c r="CG25" s="154">
        <f>IF(AND(CG22&lt;=$D$19,CG22&lt;=HOLD_PERIOD),-SUM('Monthly CF'!CG30:CG32)*Financing!$D$13,0)</f>
        <v>0</v>
      </c>
      <c r="CH25" s="154">
        <f>IF(AND(CH22&lt;=$D$19,CH22&lt;=HOLD_PERIOD),-SUM('Monthly CF'!CH30:CH32)*Financing!$D$13,0)</f>
        <v>0</v>
      </c>
      <c r="CI25" s="154">
        <f>IF(AND(CI22&lt;=$D$19,CI22&lt;=HOLD_PERIOD),-SUM('Monthly CF'!CI30:CI32)*Financing!$D$13,0)</f>
        <v>0</v>
      </c>
      <c r="CJ25" s="154">
        <f>IF(AND(CJ22&lt;=$D$19,CJ22&lt;=HOLD_PERIOD),-SUM('Monthly CF'!CJ30:CJ32)*Financing!$D$13,0)</f>
        <v>0</v>
      </c>
      <c r="CK25" s="154">
        <f>IF(AND(CK22&lt;=$D$19,CK22&lt;=HOLD_PERIOD),-SUM('Monthly CF'!CK30:CK32)*Financing!$D$13,0)</f>
        <v>0</v>
      </c>
      <c r="CL25" s="154">
        <f>IF(AND(CL22&lt;=$D$19,CL22&lt;=HOLD_PERIOD),-SUM('Monthly CF'!CL30:CL32)*Financing!$D$13,0)</f>
        <v>0</v>
      </c>
      <c r="CM25" s="154">
        <f>IF(AND(CM22&lt;=$D$19,CM22&lt;=HOLD_PERIOD),-SUM('Monthly CF'!CM30:CM32)*Financing!$D$13,0)</f>
        <v>0</v>
      </c>
      <c r="CN25" s="154">
        <f>IF(AND(CN22&lt;=$D$19,CN22&lt;=HOLD_PERIOD),-SUM('Monthly CF'!CN30:CN32)*Financing!$D$13,0)</f>
        <v>0</v>
      </c>
      <c r="CO25" s="154">
        <f>IF(AND(CO22&lt;=$D$19,CO22&lt;=HOLD_PERIOD),-SUM('Monthly CF'!CO30:CO32)*Financing!$D$13,0)</f>
        <v>0</v>
      </c>
      <c r="CP25" s="154">
        <f>IF(AND(CP22&lt;=$D$19,CP22&lt;=HOLD_PERIOD),-SUM('Monthly CF'!CP30:CP32)*Financing!$D$13,0)</f>
        <v>0</v>
      </c>
      <c r="CQ25" s="154">
        <f>IF(AND(CQ22&lt;=$D$19,CQ22&lt;=HOLD_PERIOD),-SUM('Monthly CF'!CQ30:CQ32)*Financing!$D$13,0)</f>
        <v>0</v>
      </c>
      <c r="CR25" s="154">
        <f>IF(AND(CR22&lt;=$D$19,CR22&lt;=HOLD_PERIOD),-SUM('Monthly CF'!CR30:CR32)*Financing!$D$13,0)</f>
        <v>0</v>
      </c>
      <c r="CS25" s="154">
        <f>IF(AND(CS22&lt;=$D$19,CS22&lt;=HOLD_PERIOD),-SUM('Monthly CF'!CS30:CS32)*Financing!$D$13,0)</f>
        <v>0</v>
      </c>
      <c r="CT25" s="154">
        <f>IF(AND(CT22&lt;=$D$19,CT22&lt;=HOLD_PERIOD),-SUM('Monthly CF'!CT30:CT32)*Financing!$D$13,0)</f>
        <v>0</v>
      </c>
      <c r="CU25" s="154">
        <f>IF(AND(CU22&lt;=$D$19,CU22&lt;=HOLD_PERIOD),-SUM('Monthly CF'!CU30:CU32)*Financing!$D$13,0)</f>
        <v>0</v>
      </c>
      <c r="CV25" s="154">
        <f>IF(AND(CV22&lt;=$D$19,CV22&lt;=HOLD_PERIOD),-SUM('Monthly CF'!CV30:CV32)*Financing!$D$13,0)</f>
        <v>0</v>
      </c>
      <c r="CW25" s="154">
        <f>IF(AND(CW22&lt;=$D$19,CW22&lt;=HOLD_PERIOD),-SUM('Monthly CF'!CW30:CW32)*Financing!$D$13,0)</f>
        <v>0</v>
      </c>
      <c r="CX25" s="154">
        <f>IF(AND(CX22&lt;=$D$19,CX22&lt;=HOLD_PERIOD),-SUM('Monthly CF'!CX30:CX32)*Financing!$D$13,0)</f>
        <v>0</v>
      </c>
      <c r="CY25" s="154">
        <f>IF(AND(CY22&lt;=$D$19,CY22&lt;=HOLD_PERIOD),-SUM('Monthly CF'!CY30:CY32)*Financing!$D$13,0)</f>
        <v>0</v>
      </c>
      <c r="CZ25" s="154">
        <f>IF(AND(CZ22&lt;=$D$19,CZ22&lt;=HOLD_PERIOD),-SUM('Monthly CF'!CZ30:CZ32)*Financing!$D$13,0)</f>
        <v>0</v>
      </c>
      <c r="DA25" s="154">
        <f>IF(AND(DA22&lt;=$D$19,DA22&lt;=HOLD_PERIOD),-SUM('Monthly CF'!DA30:DA32)*Financing!$D$13,0)</f>
        <v>0</v>
      </c>
      <c r="DB25" s="154">
        <f>IF(AND(DB22&lt;=$D$19,DB22&lt;=HOLD_PERIOD),-SUM('Monthly CF'!DB30:DB32)*Financing!$D$13,0)</f>
        <v>0</v>
      </c>
      <c r="DC25" s="154">
        <f>IF(AND(DC22&lt;=$D$19,DC22&lt;=HOLD_PERIOD),-SUM('Monthly CF'!DC30:DC32)*Financing!$D$13,0)</f>
        <v>0</v>
      </c>
      <c r="DD25" s="154">
        <f>IF(AND(DD22&lt;=$D$19,DD22&lt;=HOLD_PERIOD),-SUM('Monthly CF'!DD30:DD32)*Financing!$D$13,0)</f>
        <v>0</v>
      </c>
      <c r="DE25" s="154">
        <f>IF(AND(DE22&lt;=$D$19,DE22&lt;=HOLD_PERIOD),-SUM('Monthly CF'!DE30:DE32)*Financing!$D$13,0)</f>
        <v>0</v>
      </c>
      <c r="DF25" s="154">
        <f>IF(AND(DF22&lt;=$D$19,DF22&lt;=HOLD_PERIOD),-SUM('Monthly CF'!DF30:DF32)*Financing!$D$13,0)</f>
        <v>0</v>
      </c>
      <c r="DG25" s="154">
        <f>IF(AND(DG22&lt;=$D$19,DG22&lt;=HOLD_PERIOD),-SUM('Monthly CF'!DG30:DG32)*Financing!$D$13,0)</f>
        <v>0</v>
      </c>
      <c r="DH25" s="154">
        <f>IF(AND(DH22&lt;=$D$19,DH22&lt;=HOLD_PERIOD),-SUM('Monthly CF'!DH30:DH32)*Financing!$D$13,0)</f>
        <v>0</v>
      </c>
      <c r="DI25" s="154">
        <f>IF(AND(DI22&lt;=$D$19,DI22&lt;=HOLD_PERIOD),-SUM('Monthly CF'!DI30:DI32)*Financing!$D$13,0)</f>
        <v>0</v>
      </c>
      <c r="DJ25" s="154">
        <f>IF(AND(DJ22&lt;=$D$19,DJ22&lt;=HOLD_PERIOD),-SUM('Monthly CF'!DJ30:DJ32)*Financing!$D$13,0)</f>
        <v>0</v>
      </c>
      <c r="DK25" s="154">
        <f>IF(AND(DK22&lt;=$D$19,DK22&lt;=HOLD_PERIOD),-SUM('Monthly CF'!DK30:DK32)*Financing!$D$13,0)</f>
        <v>0</v>
      </c>
      <c r="DL25" s="154">
        <f>IF(AND(DL22&lt;=$D$19,DL22&lt;=HOLD_PERIOD),-SUM('Monthly CF'!DL30:DL32)*Financing!$D$13,0)</f>
        <v>0</v>
      </c>
      <c r="DM25" s="154">
        <f>IF(AND(DM22&lt;=$D$19,DM22&lt;=HOLD_PERIOD),-SUM('Monthly CF'!DM30:DM32)*Financing!$D$13,0)</f>
        <v>0</v>
      </c>
      <c r="DN25" s="154">
        <f>IF(AND(DN22&lt;=$D$19,DN22&lt;=HOLD_PERIOD),-SUM('Monthly CF'!DN30:DN32)*Financing!$D$13,0)</f>
        <v>0</v>
      </c>
      <c r="DO25" s="154">
        <f>IF(AND(DO22&lt;=$D$19,DO22&lt;=HOLD_PERIOD),-SUM('Monthly CF'!DO30:DO32)*Financing!$D$13,0)</f>
        <v>0</v>
      </c>
      <c r="DP25" s="154">
        <f>IF(AND(DP22&lt;=$D$19,DP22&lt;=HOLD_PERIOD),-SUM('Monthly CF'!DP30:DP32)*Financing!$D$13,0)</f>
        <v>0</v>
      </c>
      <c r="DQ25" s="154">
        <f>IF(AND(DQ22&lt;=$D$19,DQ22&lt;=HOLD_PERIOD),-SUM('Monthly CF'!DQ30:DQ32)*Financing!$D$13,0)</f>
        <v>0</v>
      </c>
      <c r="DR25" s="154">
        <f>IF(AND(DR22&lt;=$D$19,DR22&lt;=HOLD_PERIOD),-SUM('Monthly CF'!DR30:DR32)*Financing!$D$13,0)</f>
        <v>0</v>
      </c>
      <c r="DS25" s="154">
        <f>IF(AND(DS22&lt;=$D$19,DS22&lt;=HOLD_PERIOD),-SUM('Monthly CF'!DS30:DS32)*Financing!$D$13,0)</f>
        <v>0</v>
      </c>
      <c r="DT25" s="154">
        <f>IF(AND(DT22&lt;=$D$19,DT22&lt;=HOLD_PERIOD),-SUM('Monthly CF'!DT30:DT32)*Financing!$D$13,0)</f>
        <v>0</v>
      </c>
      <c r="DU25" s="154">
        <f>IF(AND(DU22&lt;=$D$19,DU22&lt;=HOLD_PERIOD),-SUM('Monthly CF'!DU30:DU32)*Financing!$D$13,0)</f>
        <v>0</v>
      </c>
      <c r="DV25" s="154">
        <f>IF(AND(DV22&lt;=$D$19,DV22&lt;=HOLD_PERIOD),-SUM('Monthly CF'!DV30:DV32)*Financing!$D$13,0)</f>
        <v>0</v>
      </c>
      <c r="DW25" s="154">
        <f>IF(AND(DW22&lt;=$D$19,DW22&lt;=HOLD_PERIOD),-SUM('Monthly CF'!DW30:DW32)*Financing!$D$13,0)</f>
        <v>0</v>
      </c>
      <c r="DX25" s="154">
        <f>IF(AND(DX22&lt;=$D$19,DX22&lt;=HOLD_PERIOD),-SUM('Monthly CF'!DX30:DX32)*Financing!$D$13,0)</f>
        <v>0</v>
      </c>
      <c r="DY25" s="154">
        <f>IF(AND(DY22&lt;=$D$19,DY22&lt;=HOLD_PERIOD),-SUM('Monthly CF'!DY30:DY32)*Financing!$D$13,0)</f>
        <v>0</v>
      </c>
      <c r="DZ25" s="154">
        <f>IF(AND(DZ22&lt;=$D$19,DZ22&lt;=HOLD_PERIOD),-SUM('Monthly CF'!DZ30:DZ32)*Financing!$D$13,0)</f>
        <v>0</v>
      </c>
      <c r="EA25" s="154">
        <f>IF(AND(EA22&lt;=$D$19,EA22&lt;=HOLD_PERIOD),-SUM('Monthly CF'!EA30:EA32)*Financing!$D$13,0)</f>
        <v>0</v>
      </c>
      <c r="EB25" s="154">
        <f>IF(AND(EB22&lt;=$D$19,EB22&lt;=HOLD_PERIOD),-SUM('Monthly CF'!EB30:EB32)*Financing!$D$13,0)</f>
        <v>0</v>
      </c>
      <c r="EC25" s="154">
        <f>IF(AND(EC22&lt;=$D$19,EC22&lt;=HOLD_PERIOD),-SUM('Monthly CF'!EC30:EC32)*Financing!$D$13,0)</f>
        <v>0</v>
      </c>
      <c r="ED25" s="154">
        <f>IF(AND(ED22&lt;=$D$19,ED22&lt;=HOLD_PERIOD),-SUM('Monthly CF'!ED30:ED32)*Financing!$D$13,0)</f>
        <v>0</v>
      </c>
      <c r="EE25" s="157">
        <f>IF(AND(EE22&lt;=$D$19,EE22&lt;=HOLD_PERIOD),-SUM('Monthly CF'!EE30:EE32)*Financing!$D$13,0)</f>
        <v>0</v>
      </c>
    </row>
    <row r="26" spans="1:135" x14ac:dyDescent="0.25">
      <c r="A26" s="48" t="s">
        <v>258</v>
      </c>
      <c r="B26" s="251">
        <f t="shared" ref="B26:B30" si="8">SUM(D26:EE26)</f>
        <v>2229055.1284779916</v>
      </c>
      <c r="C26" s="29" t="s">
        <v>247</v>
      </c>
      <c r="D26" s="192">
        <f t="shared" ref="D26:AI26" si="9">IF(D22&gt;MIN(ACQ_LOAN_TERM,HOLD_PERIOD),0,IF(D22&lt;=IO_ACQ,SUM(D24:D25)*D32/12,PMT(D32/12,ACQ_AMORTIZATION*12-D22+IO_ACQ+1,-D24-D25,0,0)))</f>
        <v>35204.747065282245</v>
      </c>
      <c r="E26" s="154">
        <f t="shared" si="9"/>
        <v>35204.747065282245</v>
      </c>
      <c r="F26" s="154">
        <f t="shared" si="9"/>
        <v>35540.388170469952</v>
      </c>
      <c r="G26" s="154">
        <f t="shared" si="9"/>
        <v>35858.890915355194</v>
      </c>
      <c r="H26" s="154">
        <f t="shared" si="9"/>
        <v>37010.402258159738</v>
      </c>
      <c r="I26" s="154">
        <f t="shared" si="9"/>
        <v>37040.059427236796</v>
      </c>
      <c r="J26" s="154">
        <f t="shared" si="9"/>
        <v>37069.76987784946</v>
      </c>
      <c r="K26" s="154">
        <f t="shared" si="9"/>
        <v>37069.769877849445</v>
      </c>
      <c r="L26" s="154">
        <f t="shared" si="9"/>
        <v>37149.285156232669</v>
      </c>
      <c r="M26" s="154">
        <f t="shared" si="9"/>
        <v>37228.945783077281</v>
      </c>
      <c r="N26" s="154">
        <f t="shared" si="9"/>
        <v>37228.945783077281</v>
      </c>
      <c r="O26" s="154">
        <f t="shared" si="9"/>
        <v>37228.945783077288</v>
      </c>
      <c r="P26" s="154">
        <f t="shared" si="9"/>
        <v>37228.945783077288</v>
      </c>
      <c r="Q26" s="154">
        <f t="shared" si="9"/>
        <v>37228.945783077288</v>
      </c>
      <c r="R26" s="154">
        <f t="shared" si="9"/>
        <v>37228.945783077281</v>
      </c>
      <c r="S26" s="154">
        <f t="shared" si="9"/>
        <v>37228.945783077288</v>
      </c>
      <c r="T26" s="154">
        <f t="shared" si="9"/>
        <v>37228.945783077288</v>
      </c>
      <c r="U26" s="154">
        <f t="shared" si="9"/>
        <v>37228.945783077295</v>
      </c>
      <c r="V26" s="154">
        <f t="shared" si="9"/>
        <v>37228.945783077288</v>
      </c>
      <c r="W26" s="154">
        <f t="shared" si="9"/>
        <v>37228.945783077288</v>
      </c>
      <c r="X26" s="154">
        <f t="shared" si="9"/>
        <v>37228.945783077281</v>
      </c>
      <c r="Y26" s="154">
        <f t="shared" si="9"/>
        <v>37228.945783077281</v>
      </c>
      <c r="Z26" s="154">
        <f t="shared" si="9"/>
        <v>37228.945783077288</v>
      </c>
      <c r="AA26" s="154">
        <f t="shared" si="9"/>
        <v>37228.945783077288</v>
      </c>
      <c r="AB26" s="154">
        <f t="shared" si="9"/>
        <v>37228.945783077288</v>
      </c>
      <c r="AC26" s="154">
        <f t="shared" si="9"/>
        <v>37228.945783077295</v>
      </c>
      <c r="AD26" s="154">
        <f t="shared" si="9"/>
        <v>37228.945783077295</v>
      </c>
      <c r="AE26" s="154">
        <f t="shared" si="9"/>
        <v>37228.945783077288</v>
      </c>
      <c r="AF26" s="154">
        <f t="shared" si="9"/>
        <v>37228.945783077288</v>
      </c>
      <c r="AG26" s="154">
        <f t="shared" si="9"/>
        <v>37228.945783077295</v>
      </c>
      <c r="AH26" s="154">
        <f t="shared" si="9"/>
        <v>37228.945783077288</v>
      </c>
      <c r="AI26" s="154">
        <f t="shared" si="9"/>
        <v>37228.945783077295</v>
      </c>
      <c r="AJ26" s="154">
        <f t="shared" ref="AJ26:BO26" si="10">IF(AJ22&gt;MIN(ACQ_LOAN_TERM,HOLD_PERIOD),0,IF(AJ22&lt;=IO_ACQ,SUM(AJ24:AJ25)*AJ32/12,PMT(AJ32/12,ACQ_AMORTIZATION*12-AJ22+IO_ACQ+1,-AJ24-AJ25,0,0)))</f>
        <v>37228.945783077288</v>
      </c>
      <c r="AK26" s="154">
        <f t="shared" si="10"/>
        <v>37228.945783077288</v>
      </c>
      <c r="AL26" s="154">
        <f t="shared" si="10"/>
        <v>37353.20861874392</v>
      </c>
      <c r="AM26" s="154">
        <f t="shared" si="10"/>
        <v>37353.208618743927</v>
      </c>
      <c r="AN26" s="154">
        <f t="shared" si="10"/>
        <v>37353.208618743927</v>
      </c>
      <c r="AO26" s="154">
        <f t="shared" si="10"/>
        <v>37353.208618743927</v>
      </c>
      <c r="AP26" s="154">
        <f t="shared" si="10"/>
        <v>37353.208618743934</v>
      </c>
      <c r="AQ26" s="154">
        <f t="shared" si="10"/>
        <v>37353.208618743934</v>
      </c>
      <c r="AR26" s="154">
        <f t="shared" si="10"/>
        <v>37353.208618743934</v>
      </c>
      <c r="AS26" s="154">
        <f t="shared" si="10"/>
        <v>37353.208618743934</v>
      </c>
      <c r="AT26" s="154">
        <f t="shared" si="10"/>
        <v>37353.208618743934</v>
      </c>
      <c r="AU26" s="154">
        <f t="shared" si="10"/>
        <v>37353.208618743934</v>
      </c>
      <c r="AV26" s="154">
        <f t="shared" si="10"/>
        <v>37353.208618743927</v>
      </c>
      <c r="AW26" s="154">
        <f t="shared" si="10"/>
        <v>37353.208618743927</v>
      </c>
      <c r="AX26" s="154">
        <f t="shared" si="10"/>
        <v>37353.208618743927</v>
      </c>
      <c r="AY26" s="154">
        <f t="shared" si="10"/>
        <v>37353.208618743934</v>
      </c>
      <c r="AZ26" s="154">
        <f t="shared" si="10"/>
        <v>37353.208618743934</v>
      </c>
      <c r="BA26" s="154">
        <f t="shared" si="10"/>
        <v>37353.208618743934</v>
      </c>
      <c r="BB26" s="154">
        <f t="shared" si="10"/>
        <v>37353.208618743942</v>
      </c>
      <c r="BC26" s="154">
        <f t="shared" si="10"/>
        <v>37353.208618743934</v>
      </c>
      <c r="BD26" s="154">
        <f t="shared" si="10"/>
        <v>37353.208618743934</v>
      </c>
      <c r="BE26" s="154">
        <f t="shared" si="10"/>
        <v>37353.208618743927</v>
      </c>
      <c r="BF26" s="154">
        <f t="shared" si="10"/>
        <v>37353.208618743927</v>
      </c>
      <c r="BG26" s="154">
        <f t="shared" si="10"/>
        <v>37353.208618743927</v>
      </c>
      <c r="BH26" s="154">
        <f t="shared" si="10"/>
        <v>37353.208618743927</v>
      </c>
      <c r="BI26" s="154">
        <f t="shared" si="10"/>
        <v>37353.208618743934</v>
      </c>
      <c r="BJ26" s="154">
        <f t="shared" si="10"/>
        <v>37353.208618743934</v>
      </c>
      <c r="BK26" s="154">
        <f t="shared" si="10"/>
        <v>37353.208618743927</v>
      </c>
      <c r="BL26" s="154">
        <f t="shared" si="10"/>
        <v>0</v>
      </c>
      <c r="BM26" s="154">
        <f t="shared" si="10"/>
        <v>0</v>
      </c>
      <c r="BN26" s="154">
        <f t="shared" si="10"/>
        <v>0</v>
      </c>
      <c r="BO26" s="154">
        <f t="shared" si="10"/>
        <v>0</v>
      </c>
      <c r="BP26" s="154">
        <f t="shared" ref="BP26:CU26" si="11">IF(BP22&gt;MIN(ACQ_LOAN_TERM,HOLD_PERIOD),0,IF(BP22&lt;=IO_ACQ,SUM(BP24:BP25)*BP32/12,PMT(BP32/12,ACQ_AMORTIZATION*12-BP22+IO_ACQ+1,-BP24-BP25,0,0)))</f>
        <v>0</v>
      </c>
      <c r="BQ26" s="154">
        <f t="shared" si="11"/>
        <v>0</v>
      </c>
      <c r="BR26" s="154">
        <f t="shared" si="11"/>
        <v>0</v>
      </c>
      <c r="BS26" s="154">
        <f t="shared" si="11"/>
        <v>0</v>
      </c>
      <c r="BT26" s="154">
        <f t="shared" si="11"/>
        <v>0</v>
      </c>
      <c r="BU26" s="154">
        <f t="shared" si="11"/>
        <v>0</v>
      </c>
      <c r="BV26" s="154">
        <f t="shared" si="11"/>
        <v>0</v>
      </c>
      <c r="BW26" s="154">
        <f t="shared" si="11"/>
        <v>0</v>
      </c>
      <c r="BX26" s="154">
        <f t="shared" si="11"/>
        <v>0</v>
      </c>
      <c r="BY26" s="154">
        <f t="shared" si="11"/>
        <v>0</v>
      </c>
      <c r="BZ26" s="154">
        <f t="shared" si="11"/>
        <v>0</v>
      </c>
      <c r="CA26" s="154">
        <f t="shared" si="11"/>
        <v>0</v>
      </c>
      <c r="CB26" s="154">
        <f t="shared" si="11"/>
        <v>0</v>
      </c>
      <c r="CC26" s="154">
        <f t="shared" si="11"/>
        <v>0</v>
      </c>
      <c r="CD26" s="154">
        <f t="shared" si="11"/>
        <v>0</v>
      </c>
      <c r="CE26" s="154">
        <f t="shared" si="11"/>
        <v>0</v>
      </c>
      <c r="CF26" s="154">
        <f t="shared" si="11"/>
        <v>0</v>
      </c>
      <c r="CG26" s="154">
        <f t="shared" si="11"/>
        <v>0</v>
      </c>
      <c r="CH26" s="154">
        <f t="shared" si="11"/>
        <v>0</v>
      </c>
      <c r="CI26" s="154">
        <f t="shared" si="11"/>
        <v>0</v>
      </c>
      <c r="CJ26" s="154">
        <f t="shared" si="11"/>
        <v>0</v>
      </c>
      <c r="CK26" s="154">
        <f t="shared" si="11"/>
        <v>0</v>
      </c>
      <c r="CL26" s="154">
        <f t="shared" si="11"/>
        <v>0</v>
      </c>
      <c r="CM26" s="154">
        <f t="shared" si="11"/>
        <v>0</v>
      </c>
      <c r="CN26" s="154">
        <f t="shared" si="11"/>
        <v>0</v>
      </c>
      <c r="CO26" s="154">
        <f t="shared" si="11"/>
        <v>0</v>
      </c>
      <c r="CP26" s="154">
        <f t="shared" si="11"/>
        <v>0</v>
      </c>
      <c r="CQ26" s="154">
        <f t="shared" si="11"/>
        <v>0</v>
      </c>
      <c r="CR26" s="154">
        <f t="shared" si="11"/>
        <v>0</v>
      </c>
      <c r="CS26" s="154">
        <f t="shared" si="11"/>
        <v>0</v>
      </c>
      <c r="CT26" s="154">
        <f t="shared" si="11"/>
        <v>0</v>
      </c>
      <c r="CU26" s="154">
        <f t="shared" si="11"/>
        <v>0</v>
      </c>
      <c r="CV26" s="154">
        <f t="shared" ref="CV26:EA26" si="12">IF(CV22&gt;MIN(ACQ_LOAN_TERM,HOLD_PERIOD),0,IF(CV22&lt;=IO_ACQ,SUM(CV24:CV25)*CV32/12,PMT(CV32/12,ACQ_AMORTIZATION*12-CV22+IO_ACQ+1,-CV24-CV25,0,0)))</f>
        <v>0</v>
      </c>
      <c r="CW26" s="154">
        <f t="shared" si="12"/>
        <v>0</v>
      </c>
      <c r="CX26" s="154">
        <f t="shared" si="12"/>
        <v>0</v>
      </c>
      <c r="CY26" s="154">
        <f t="shared" si="12"/>
        <v>0</v>
      </c>
      <c r="CZ26" s="154">
        <f t="shared" si="12"/>
        <v>0</v>
      </c>
      <c r="DA26" s="154">
        <f t="shared" si="12"/>
        <v>0</v>
      </c>
      <c r="DB26" s="154">
        <f t="shared" si="12"/>
        <v>0</v>
      </c>
      <c r="DC26" s="154">
        <f t="shared" si="12"/>
        <v>0</v>
      </c>
      <c r="DD26" s="154">
        <f t="shared" si="12"/>
        <v>0</v>
      </c>
      <c r="DE26" s="154">
        <f t="shared" si="12"/>
        <v>0</v>
      </c>
      <c r="DF26" s="154">
        <f t="shared" si="12"/>
        <v>0</v>
      </c>
      <c r="DG26" s="154">
        <f t="shared" si="12"/>
        <v>0</v>
      </c>
      <c r="DH26" s="154">
        <f t="shared" si="12"/>
        <v>0</v>
      </c>
      <c r="DI26" s="154">
        <f t="shared" si="12"/>
        <v>0</v>
      </c>
      <c r="DJ26" s="154">
        <f t="shared" si="12"/>
        <v>0</v>
      </c>
      <c r="DK26" s="154">
        <f t="shared" si="12"/>
        <v>0</v>
      </c>
      <c r="DL26" s="154">
        <f t="shared" si="12"/>
        <v>0</v>
      </c>
      <c r="DM26" s="154">
        <f t="shared" si="12"/>
        <v>0</v>
      </c>
      <c r="DN26" s="154">
        <f t="shared" si="12"/>
        <v>0</v>
      </c>
      <c r="DO26" s="154">
        <f t="shared" si="12"/>
        <v>0</v>
      </c>
      <c r="DP26" s="154">
        <f t="shared" si="12"/>
        <v>0</v>
      </c>
      <c r="DQ26" s="154">
        <f t="shared" si="12"/>
        <v>0</v>
      </c>
      <c r="DR26" s="154">
        <f t="shared" si="12"/>
        <v>0</v>
      </c>
      <c r="DS26" s="154">
        <f t="shared" si="12"/>
        <v>0</v>
      </c>
      <c r="DT26" s="154">
        <f t="shared" si="12"/>
        <v>0</v>
      </c>
      <c r="DU26" s="154">
        <f t="shared" si="12"/>
        <v>0</v>
      </c>
      <c r="DV26" s="154">
        <f t="shared" si="12"/>
        <v>0</v>
      </c>
      <c r="DW26" s="154">
        <f t="shared" si="12"/>
        <v>0</v>
      </c>
      <c r="DX26" s="154">
        <f t="shared" si="12"/>
        <v>0</v>
      </c>
      <c r="DY26" s="154">
        <f t="shared" si="12"/>
        <v>0</v>
      </c>
      <c r="DZ26" s="154">
        <f t="shared" si="12"/>
        <v>0</v>
      </c>
      <c r="EA26" s="154">
        <f t="shared" si="12"/>
        <v>0</v>
      </c>
      <c r="EB26" s="154">
        <f t="shared" ref="EB26:EE26" si="13">IF(EB22&gt;MIN(ACQ_LOAN_TERM,HOLD_PERIOD),0,IF(EB22&lt;=IO_ACQ,SUM(EB24:EB25)*EB32/12,PMT(EB32/12,ACQ_AMORTIZATION*12-EB22+IO_ACQ+1,-EB24-EB25,0,0)))</f>
        <v>0</v>
      </c>
      <c r="EC26" s="154">
        <f t="shared" si="13"/>
        <v>0</v>
      </c>
      <c r="ED26" s="154">
        <f t="shared" si="13"/>
        <v>0</v>
      </c>
      <c r="EE26" s="157">
        <f t="shared" si="13"/>
        <v>0</v>
      </c>
    </row>
    <row r="27" spans="1:135" x14ac:dyDescent="0.25">
      <c r="A27" s="48" t="s">
        <v>259</v>
      </c>
      <c r="B27" s="251">
        <f t="shared" si="8"/>
        <v>767800.53464789735</v>
      </c>
      <c r="C27" s="29" t="s">
        <v>248</v>
      </c>
      <c r="D27" s="192">
        <f t="shared" ref="D27:AI27" si="14">IF(D22&gt;MIN(ACQ_LOAN_TERM,HOLD_PERIOD),0,IF(D22&lt;=IO_ACQ,0,D26-D28))</f>
        <v>10762.038731948913</v>
      </c>
      <c r="E27" s="154">
        <f t="shared" si="14"/>
        <v>10804.638468596208</v>
      </c>
      <c r="F27" s="154">
        <f t="shared" si="14"/>
        <v>10950.825712166548</v>
      </c>
      <c r="G27" s="154">
        <f t="shared" si="14"/>
        <v>11092.699347023561</v>
      </c>
      <c r="H27" s="154">
        <f t="shared" si="14"/>
        <v>11494.230006785121</v>
      </c>
      <c r="I27" s="154">
        <f t="shared" si="14"/>
        <v>11548.975013389037</v>
      </c>
      <c r="J27" s="154">
        <f t="shared" si="14"/>
        <v>11603.990000513037</v>
      </c>
      <c r="K27" s="154">
        <f t="shared" si="14"/>
        <v>11649.922460931721</v>
      </c>
      <c r="L27" s="154">
        <f t="shared" si="14"/>
        <v>11721.124932389463</v>
      </c>
      <c r="M27" s="154">
        <f t="shared" si="14"/>
        <v>11792.754595424783</v>
      </c>
      <c r="N27" s="154">
        <f t="shared" si="14"/>
        <v>11839.434249031674</v>
      </c>
      <c r="O27" s="154">
        <f t="shared" si="14"/>
        <v>11886.29867626743</v>
      </c>
      <c r="P27" s="154">
        <f t="shared" si="14"/>
        <v>11933.348608527653</v>
      </c>
      <c r="Q27" s="154">
        <f t="shared" si="14"/>
        <v>11980.584780103076</v>
      </c>
      <c r="R27" s="154">
        <f t="shared" si="14"/>
        <v>12028.007928190978</v>
      </c>
      <c r="S27" s="154">
        <f t="shared" si="14"/>
        <v>12075.618792906738</v>
      </c>
      <c r="T27" s="154">
        <f t="shared" si="14"/>
        <v>12123.418117295329</v>
      </c>
      <c r="U27" s="154">
        <f t="shared" si="14"/>
        <v>12171.406647342963</v>
      </c>
      <c r="V27" s="154">
        <f t="shared" si="14"/>
        <v>12219.585131988686</v>
      </c>
      <c r="W27" s="154">
        <f t="shared" si="14"/>
        <v>12267.954323136146</v>
      </c>
      <c r="X27" s="154">
        <f t="shared" si="14"/>
        <v>12316.514975665217</v>
      </c>
      <c r="Y27" s="154">
        <f t="shared" si="14"/>
        <v>12365.267847443891</v>
      </c>
      <c r="Z27" s="154">
        <f t="shared" si="14"/>
        <v>12414.213699340031</v>
      </c>
      <c r="AA27" s="154">
        <f t="shared" si="14"/>
        <v>12463.35329523325</v>
      </c>
      <c r="AB27" s="154">
        <f t="shared" si="14"/>
        <v>12512.687402026884</v>
      </c>
      <c r="AC27" s="154">
        <f t="shared" si="14"/>
        <v>12562.216789659909</v>
      </c>
      <c r="AD27" s="154">
        <f t="shared" si="14"/>
        <v>12611.942231118981</v>
      </c>
      <c r="AE27" s="154">
        <f t="shared" si="14"/>
        <v>12661.864502450491</v>
      </c>
      <c r="AF27" s="154">
        <f t="shared" si="14"/>
        <v>12711.984382772687</v>
      </c>
      <c r="AG27" s="154">
        <f t="shared" si="14"/>
        <v>12762.30265428784</v>
      </c>
      <c r="AH27" s="154">
        <f t="shared" si="14"/>
        <v>12812.820102294387</v>
      </c>
      <c r="AI27" s="154">
        <f t="shared" si="14"/>
        <v>12863.53751519931</v>
      </c>
      <c r="AJ27" s="154">
        <f t="shared" ref="AJ27:BO27" si="15">IF(AJ22&gt;MIN(ACQ_LOAN_TERM,HOLD_PERIOD),0,IF(AJ22&lt;=IO_ACQ,0,AJ26-AJ28))</f>
        <v>12914.455684530298</v>
      </c>
      <c r="AK27" s="154">
        <f t="shared" si="15"/>
        <v>12965.575404948231</v>
      </c>
      <c r="AL27" s="154">
        <f t="shared" si="15"/>
        <v>13060.345295778741</v>
      </c>
      <c r="AM27" s="154">
        <f t="shared" si="15"/>
        <v>13112.04249590787</v>
      </c>
      <c r="AN27" s="154">
        <f t="shared" si="15"/>
        <v>13163.944330787508</v>
      </c>
      <c r="AO27" s="154">
        <f t="shared" si="15"/>
        <v>13216.051610430208</v>
      </c>
      <c r="AP27" s="154">
        <f t="shared" si="15"/>
        <v>13268.365148054832</v>
      </c>
      <c r="AQ27" s="154">
        <f t="shared" si="15"/>
        <v>13320.885760099212</v>
      </c>
      <c r="AR27" s="154">
        <f t="shared" si="15"/>
        <v>13373.614266232944</v>
      </c>
      <c r="AS27" s="154">
        <f t="shared" si="15"/>
        <v>13426.551489370111</v>
      </c>
      <c r="AT27" s="154">
        <f t="shared" si="15"/>
        <v>13479.6982556822</v>
      </c>
      <c r="AU27" s="154">
        <f t="shared" si="15"/>
        <v>13533.055394610947</v>
      </c>
      <c r="AV27" s="154">
        <f t="shared" si="15"/>
        <v>13586.623738881273</v>
      </c>
      <c r="AW27" s="154">
        <f t="shared" si="15"/>
        <v>13640.404124514345</v>
      </c>
      <c r="AX27" s="154">
        <f t="shared" si="15"/>
        <v>13694.397390840546</v>
      </c>
      <c r="AY27" s="154">
        <f t="shared" si="15"/>
        <v>13748.604380512632</v>
      </c>
      <c r="AZ27" s="154">
        <f t="shared" si="15"/>
        <v>13803.025939518826</v>
      </c>
      <c r="BA27" s="154">
        <f t="shared" si="15"/>
        <v>13857.662917196089</v>
      </c>
      <c r="BB27" s="154">
        <f t="shared" si="15"/>
        <v>13912.516166243327</v>
      </c>
      <c r="BC27" s="154">
        <f t="shared" si="15"/>
        <v>13967.586542734705</v>
      </c>
      <c r="BD27" s="154">
        <f t="shared" si="15"/>
        <v>14022.874906133027</v>
      </c>
      <c r="BE27" s="154">
        <f t="shared" si="15"/>
        <v>14078.382119303133</v>
      </c>
      <c r="BF27" s="154">
        <f t="shared" si="15"/>
        <v>14134.109048525377</v>
      </c>
      <c r="BG27" s="154">
        <f t="shared" si="15"/>
        <v>14190.056563509122</v>
      </c>
      <c r="BH27" s="154">
        <f t="shared" si="15"/>
        <v>14246.225537406342</v>
      </c>
      <c r="BI27" s="154">
        <f t="shared" si="15"/>
        <v>14302.616846825251</v>
      </c>
      <c r="BJ27" s="154">
        <f t="shared" si="15"/>
        <v>14359.231371843933</v>
      </c>
      <c r="BK27" s="154">
        <f t="shared" si="15"/>
        <v>14416.069996024144</v>
      </c>
      <c r="BL27" s="154">
        <f t="shared" si="15"/>
        <v>0</v>
      </c>
      <c r="BM27" s="154">
        <f t="shared" si="15"/>
        <v>0</v>
      </c>
      <c r="BN27" s="154">
        <f t="shared" si="15"/>
        <v>0</v>
      </c>
      <c r="BO27" s="154">
        <f t="shared" si="15"/>
        <v>0</v>
      </c>
      <c r="BP27" s="154">
        <f t="shared" ref="BP27:CU27" si="16">IF(BP22&gt;MIN(ACQ_LOAN_TERM,HOLD_PERIOD),0,IF(BP22&lt;=IO_ACQ,0,BP26-BP28))</f>
        <v>0</v>
      </c>
      <c r="BQ27" s="154">
        <f t="shared" si="16"/>
        <v>0</v>
      </c>
      <c r="BR27" s="154">
        <f t="shared" si="16"/>
        <v>0</v>
      </c>
      <c r="BS27" s="154">
        <f t="shared" si="16"/>
        <v>0</v>
      </c>
      <c r="BT27" s="154">
        <f t="shared" si="16"/>
        <v>0</v>
      </c>
      <c r="BU27" s="154">
        <f t="shared" si="16"/>
        <v>0</v>
      </c>
      <c r="BV27" s="154">
        <f t="shared" si="16"/>
        <v>0</v>
      </c>
      <c r="BW27" s="154">
        <f t="shared" si="16"/>
        <v>0</v>
      </c>
      <c r="BX27" s="154">
        <f t="shared" si="16"/>
        <v>0</v>
      </c>
      <c r="BY27" s="154">
        <f t="shared" si="16"/>
        <v>0</v>
      </c>
      <c r="BZ27" s="154">
        <f t="shared" si="16"/>
        <v>0</v>
      </c>
      <c r="CA27" s="154">
        <f t="shared" si="16"/>
        <v>0</v>
      </c>
      <c r="CB27" s="154">
        <f t="shared" si="16"/>
        <v>0</v>
      </c>
      <c r="CC27" s="154">
        <f t="shared" si="16"/>
        <v>0</v>
      </c>
      <c r="CD27" s="154">
        <f t="shared" si="16"/>
        <v>0</v>
      </c>
      <c r="CE27" s="154">
        <f t="shared" si="16"/>
        <v>0</v>
      </c>
      <c r="CF27" s="154">
        <f t="shared" si="16"/>
        <v>0</v>
      </c>
      <c r="CG27" s="154">
        <f t="shared" si="16"/>
        <v>0</v>
      </c>
      <c r="CH27" s="154">
        <f t="shared" si="16"/>
        <v>0</v>
      </c>
      <c r="CI27" s="154">
        <f t="shared" si="16"/>
        <v>0</v>
      </c>
      <c r="CJ27" s="154">
        <f t="shared" si="16"/>
        <v>0</v>
      </c>
      <c r="CK27" s="154">
        <f t="shared" si="16"/>
        <v>0</v>
      </c>
      <c r="CL27" s="154">
        <f t="shared" si="16"/>
        <v>0</v>
      </c>
      <c r="CM27" s="154">
        <f t="shared" si="16"/>
        <v>0</v>
      </c>
      <c r="CN27" s="154">
        <f t="shared" si="16"/>
        <v>0</v>
      </c>
      <c r="CO27" s="154">
        <f t="shared" si="16"/>
        <v>0</v>
      </c>
      <c r="CP27" s="154">
        <f t="shared" si="16"/>
        <v>0</v>
      </c>
      <c r="CQ27" s="154">
        <f t="shared" si="16"/>
        <v>0</v>
      </c>
      <c r="CR27" s="154">
        <f t="shared" si="16"/>
        <v>0</v>
      </c>
      <c r="CS27" s="154">
        <f t="shared" si="16"/>
        <v>0</v>
      </c>
      <c r="CT27" s="154">
        <f t="shared" si="16"/>
        <v>0</v>
      </c>
      <c r="CU27" s="154">
        <f t="shared" si="16"/>
        <v>0</v>
      </c>
      <c r="CV27" s="154">
        <f t="shared" ref="CV27:EA27" si="17">IF(CV22&gt;MIN(ACQ_LOAN_TERM,HOLD_PERIOD),0,IF(CV22&lt;=IO_ACQ,0,CV26-CV28))</f>
        <v>0</v>
      </c>
      <c r="CW27" s="154">
        <f t="shared" si="17"/>
        <v>0</v>
      </c>
      <c r="CX27" s="154">
        <f t="shared" si="17"/>
        <v>0</v>
      </c>
      <c r="CY27" s="154">
        <f t="shared" si="17"/>
        <v>0</v>
      </c>
      <c r="CZ27" s="154">
        <f t="shared" si="17"/>
        <v>0</v>
      </c>
      <c r="DA27" s="154">
        <f t="shared" si="17"/>
        <v>0</v>
      </c>
      <c r="DB27" s="154">
        <f t="shared" si="17"/>
        <v>0</v>
      </c>
      <c r="DC27" s="154">
        <f t="shared" si="17"/>
        <v>0</v>
      </c>
      <c r="DD27" s="154">
        <f t="shared" si="17"/>
        <v>0</v>
      </c>
      <c r="DE27" s="154">
        <f t="shared" si="17"/>
        <v>0</v>
      </c>
      <c r="DF27" s="154">
        <f t="shared" si="17"/>
        <v>0</v>
      </c>
      <c r="DG27" s="154">
        <f t="shared" si="17"/>
        <v>0</v>
      </c>
      <c r="DH27" s="154">
        <f t="shared" si="17"/>
        <v>0</v>
      </c>
      <c r="DI27" s="154">
        <f t="shared" si="17"/>
        <v>0</v>
      </c>
      <c r="DJ27" s="154">
        <f t="shared" si="17"/>
        <v>0</v>
      </c>
      <c r="DK27" s="154">
        <f t="shared" si="17"/>
        <v>0</v>
      </c>
      <c r="DL27" s="154">
        <f t="shared" si="17"/>
        <v>0</v>
      </c>
      <c r="DM27" s="154">
        <f t="shared" si="17"/>
        <v>0</v>
      </c>
      <c r="DN27" s="154">
        <f t="shared" si="17"/>
        <v>0</v>
      </c>
      <c r="DO27" s="154">
        <f t="shared" si="17"/>
        <v>0</v>
      </c>
      <c r="DP27" s="154">
        <f t="shared" si="17"/>
        <v>0</v>
      </c>
      <c r="DQ27" s="154">
        <f t="shared" si="17"/>
        <v>0</v>
      </c>
      <c r="DR27" s="154">
        <f t="shared" si="17"/>
        <v>0</v>
      </c>
      <c r="DS27" s="154">
        <f t="shared" si="17"/>
        <v>0</v>
      </c>
      <c r="DT27" s="154">
        <f t="shared" si="17"/>
        <v>0</v>
      </c>
      <c r="DU27" s="154">
        <f t="shared" si="17"/>
        <v>0</v>
      </c>
      <c r="DV27" s="154">
        <f t="shared" si="17"/>
        <v>0</v>
      </c>
      <c r="DW27" s="154">
        <f t="shared" si="17"/>
        <v>0</v>
      </c>
      <c r="DX27" s="154">
        <f t="shared" si="17"/>
        <v>0</v>
      </c>
      <c r="DY27" s="154">
        <f t="shared" si="17"/>
        <v>0</v>
      </c>
      <c r="DZ27" s="154">
        <f t="shared" si="17"/>
        <v>0</v>
      </c>
      <c r="EA27" s="154">
        <f t="shared" si="17"/>
        <v>0</v>
      </c>
      <c r="EB27" s="154">
        <f t="shared" ref="EB27:EE27" si="18">IF(EB22&gt;MIN(ACQ_LOAN_TERM,HOLD_PERIOD),0,IF(EB22&lt;=IO_ACQ,0,EB26-EB28))</f>
        <v>0</v>
      </c>
      <c r="EC27" s="154">
        <f t="shared" si="18"/>
        <v>0</v>
      </c>
      <c r="ED27" s="154">
        <f t="shared" si="18"/>
        <v>0</v>
      </c>
      <c r="EE27" s="157">
        <f t="shared" si="18"/>
        <v>0</v>
      </c>
    </row>
    <row r="28" spans="1:135" x14ac:dyDescent="0.25">
      <c r="A28" s="48" t="s">
        <v>260</v>
      </c>
      <c r="B28" s="251">
        <f t="shared" si="8"/>
        <v>1461254.5938300947</v>
      </c>
      <c r="C28" s="29" t="s">
        <v>249</v>
      </c>
      <c r="D28" s="192">
        <f t="shared" ref="D28:AI28" si="19">IF(D22&gt;MIN(ACQ_LOAN_TERM,HOLD_PERIOD),0,SUM(D24:D25)*D32/12)</f>
        <v>24442.708333333332</v>
      </c>
      <c r="E28" s="154">
        <f t="shared" si="19"/>
        <v>24400.108596686037</v>
      </c>
      <c r="F28" s="154">
        <f t="shared" si="19"/>
        <v>24589.562458303404</v>
      </c>
      <c r="G28" s="154">
        <f t="shared" si="19"/>
        <v>24766.191568331633</v>
      </c>
      <c r="H28" s="154">
        <f t="shared" si="19"/>
        <v>25516.172251374617</v>
      </c>
      <c r="I28" s="154">
        <f t="shared" si="19"/>
        <v>25491.084413847759</v>
      </c>
      <c r="J28" s="154">
        <f t="shared" si="19"/>
        <v>25465.779877336423</v>
      </c>
      <c r="K28" s="154">
        <f t="shared" si="19"/>
        <v>25419.847416917724</v>
      </c>
      <c r="L28" s="154">
        <f t="shared" si="19"/>
        <v>25428.160223843206</v>
      </c>
      <c r="M28" s="154">
        <f t="shared" si="19"/>
        <v>25436.191187652497</v>
      </c>
      <c r="N28" s="154">
        <f t="shared" si="19"/>
        <v>25389.511534045607</v>
      </c>
      <c r="O28" s="154">
        <f t="shared" si="19"/>
        <v>25342.647106809858</v>
      </c>
      <c r="P28" s="154">
        <f t="shared" si="19"/>
        <v>25295.597174549635</v>
      </c>
      <c r="Q28" s="154">
        <f t="shared" si="19"/>
        <v>25248.361002974212</v>
      </c>
      <c r="R28" s="154">
        <f t="shared" si="19"/>
        <v>25200.937854886302</v>
      </c>
      <c r="S28" s="154">
        <f t="shared" si="19"/>
        <v>25153.32699017055</v>
      </c>
      <c r="T28" s="154">
        <f t="shared" si="19"/>
        <v>25105.52766578196</v>
      </c>
      <c r="U28" s="154">
        <f t="shared" si="19"/>
        <v>25057.539135734332</v>
      </c>
      <c r="V28" s="154">
        <f t="shared" si="19"/>
        <v>25009.360651088602</v>
      </c>
      <c r="W28" s="154">
        <f t="shared" si="19"/>
        <v>24960.991459941142</v>
      </c>
      <c r="X28" s="154">
        <f t="shared" si="19"/>
        <v>24912.430807412064</v>
      </c>
      <c r="Y28" s="154">
        <f t="shared" si="19"/>
        <v>24863.67793563339</v>
      </c>
      <c r="Z28" s="154">
        <f t="shared" si="19"/>
        <v>24814.732083737257</v>
      </c>
      <c r="AA28" s="154">
        <f t="shared" si="19"/>
        <v>24765.592487844038</v>
      </c>
      <c r="AB28" s="154">
        <f t="shared" si="19"/>
        <v>24716.258381050404</v>
      </c>
      <c r="AC28" s="154">
        <f t="shared" si="19"/>
        <v>24666.728993417386</v>
      </c>
      <c r="AD28" s="154">
        <f t="shared" si="19"/>
        <v>24617.003551958314</v>
      </c>
      <c r="AE28" s="154">
        <f t="shared" si="19"/>
        <v>24567.081280626797</v>
      </c>
      <c r="AF28" s="154">
        <f t="shared" si="19"/>
        <v>24516.961400304601</v>
      </c>
      <c r="AG28" s="154">
        <f t="shared" si="19"/>
        <v>24466.643128789456</v>
      </c>
      <c r="AH28" s="154">
        <f t="shared" si="19"/>
        <v>24416.125680782901</v>
      </c>
      <c r="AI28" s="154">
        <f t="shared" si="19"/>
        <v>24365.408267877985</v>
      </c>
      <c r="AJ28" s="154">
        <f t="shared" ref="AJ28:BO28" si="20">IF(AJ22&gt;MIN(ACQ_LOAN_TERM,HOLD_PERIOD),0,SUM(AJ24:AJ25)*AJ32/12)</f>
        <v>24314.49009854699</v>
      </c>
      <c r="AK28" s="154">
        <f t="shared" si="20"/>
        <v>24263.370378129057</v>
      </c>
      <c r="AL28" s="154">
        <f t="shared" si="20"/>
        <v>24292.863322965179</v>
      </c>
      <c r="AM28" s="154">
        <f t="shared" si="20"/>
        <v>24241.166122836057</v>
      </c>
      <c r="AN28" s="154">
        <f t="shared" si="20"/>
        <v>24189.264287956419</v>
      </c>
      <c r="AO28" s="154">
        <f t="shared" si="20"/>
        <v>24137.157008313719</v>
      </c>
      <c r="AP28" s="154">
        <f t="shared" si="20"/>
        <v>24084.843470689102</v>
      </c>
      <c r="AQ28" s="154">
        <f t="shared" si="20"/>
        <v>24032.322858644722</v>
      </c>
      <c r="AR28" s="154">
        <f t="shared" si="20"/>
        <v>23979.594352510991</v>
      </c>
      <c r="AS28" s="154">
        <f t="shared" si="20"/>
        <v>23926.657129373823</v>
      </c>
      <c r="AT28" s="154">
        <f t="shared" si="20"/>
        <v>23873.510363061734</v>
      </c>
      <c r="AU28" s="154">
        <f t="shared" si="20"/>
        <v>23820.153224132988</v>
      </c>
      <c r="AV28" s="154">
        <f t="shared" si="20"/>
        <v>23766.584879862654</v>
      </c>
      <c r="AW28" s="154">
        <f t="shared" si="20"/>
        <v>23712.804494229582</v>
      </c>
      <c r="AX28" s="154">
        <f t="shared" si="20"/>
        <v>23658.811227903381</v>
      </c>
      <c r="AY28" s="154">
        <f t="shared" si="20"/>
        <v>23604.604238231303</v>
      </c>
      <c r="AZ28" s="154">
        <f t="shared" si="20"/>
        <v>23550.182679225109</v>
      </c>
      <c r="BA28" s="154">
        <f t="shared" si="20"/>
        <v>23495.545701547846</v>
      </c>
      <c r="BB28" s="154">
        <f t="shared" si="20"/>
        <v>23440.692452500614</v>
      </c>
      <c r="BC28" s="154">
        <f t="shared" si="20"/>
        <v>23385.622076009229</v>
      </c>
      <c r="BD28" s="154">
        <f t="shared" si="20"/>
        <v>23330.333712610907</v>
      </c>
      <c r="BE28" s="154">
        <f t="shared" si="20"/>
        <v>23274.826499440795</v>
      </c>
      <c r="BF28" s="154">
        <f t="shared" si="20"/>
        <v>23219.09957021855</v>
      </c>
      <c r="BG28" s="154">
        <f t="shared" si="20"/>
        <v>23163.152055234805</v>
      </c>
      <c r="BH28" s="154">
        <f t="shared" si="20"/>
        <v>23106.983081337585</v>
      </c>
      <c r="BI28" s="154">
        <f t="shared" si="20"/>
        <v>23050.591771918684</v>
      </c>
      <c r="BJ28" s="154">
        <f t="shared" si="20"/>
        <v>22993.977246900002</v>
      </c>
      <c r="BK28" s="154">
        <f t="shared" si="20"/>
        <v>22937.138622719784</v>
      </c>
      <c r="BL28" s="154">
        <f t="shared" si="20"/>
        <v>0</v>
      </c>
      <c r="BM28" s="154">
        <f t="shared" si="20"/>
        <v>0</v>
      </c>
      <c r="BN28" s="154">
        <f t="shared" si="20"/>
        <v>0</v>
      </c>
      <c r="BO28" s="154">
        <f t="shared" si="20"/>
        <v>0</v>
      </c>
      <c r="BP28" s="154">
        <f t="shared" ref="BP28:CU28" si="21">IF(BP22&gt;MIN(ACQ_LOAN_TERM,HOLD_PERIOD),0,SUM(BP24:BP25)*BP32/12)</f>
        <v>0</v>
      </c>
      <c r="BQ28" s="154">
        <f t="shared" si="21"/>
        <v>0</v>
      </c>
      <c r="BR28" s="154">
        <f t="shared" si="21"/>
        <v>0</v>
      </c>
      <c r="BS28" s="154">
        <f t="shared" si="21"/>
        <v>0</v>
      </c>
      <c r="BT28" s="154">
        <f t="shared" si="21"/>
        <v>0</v>
      </c>
      <c r="BU28" s="154">
        <f t="shared" si="21"/>
        <v>0</v>
      </c>
      <c r="BV28" s="154">
        <f t="shared" si="21"/>
        <v>0</v>
      </c>
      <c r="BW28" s="154">
        <f t="shared" si="21"/>
        <v>0</v>
      </c>
      <c r="BX28" s="154">
        <f t="shared" si="21"/>
        <v>0</v>
      </c>
      <c r="BY28" s="154">
        <f t="shared" si="21"/>
        <v>0</v>
      </c>
      <c r="BZ28" s="154">
        <f t="shared" si="21"/>
        <v>0</v>
      </c>
      <c r="CA28" s="154">
        <f t="shared" si="21"/>
        <v>0</v>
      </c>
      <c r="CB28" s="154">
        <f t="shared" si="21"/>
        <v>0</v>
      </c>
      <c r="CC28" s="154">
        <f t="shared" si="21"/>
        <v>0</v>
      </c>
      <c r="CD28" s="154">
        <f t="shared" si="21"/>
        <v>0</v>
      </c>
      <c r="CE28" s="154">
        <f t="shared" si="21"/>
        <v>0</v>
      </c>
      <c r="CF28" s="154">
        <f t="shared" si="21"/>
        <v>0</v>
      </c>
      <c r="CG28" s="154">
        <f t="shared" si="21"/>
        <v>0</v>
      </c>
      <c r="CH28" s="154">
        <f t="shared" si="21"/>
        <v>0</v>
      </c>
      <c r="CI28" s="154">
        <f t="shared" si="21"/>
        <v>0</v>
      </c>
      <c r="CJ28" s="154">
        <f t="shared" si="21"/>
        <v>0</v>
      </c>
      <c r="CK28" s="154">
        <f t="shared" si="21"/>
        <v>0</v>
      </c>
      <c r="CL28" s="154">
        <f t="shared" si="21"/>
        <v>0</v>
      </c>
      <c r="CM28" s="154">
        <f t="shared" si="21"/>
        <v>0</v>
      </c>
      <c r="CN28" s="154">
        <f t="shared" si="21"/>
        <v>0</v>
      </c>
      <c r="CO28" s="154">
        <f t="shared" si="21"/>
        <v>0</v>
      </c>
      <c r="CP28" s="154">
        <f t="shared" si="21"/>
        <v>0</v>
      </c>
      <c r="CQ28" s="154">
        <f t="shared" si="21"/>
        <v>0</v>
      </c>
      <c r="CR28" s="154">
        <f t="shared" si="21"/>
        <v>0</v>
      </c>
      <c r="CS28" s="154">
        <f t="shared" si="21"/>
        <v>0</v>
      </c>
      <c r="CT28" s="154">
        <f t="shared" si="21"/>
        <v>0</v>
      </c>
      <c r="CU28" s="154">
        <f t="shared" si="21"/>
        <v>0</v>
      </c>
      <c r="CV28" s="154">
        <f t="shared" ref="CV28:EE28" si="22">IF(CV22&gt;MIN(ACQ_LOAN_TERM,HOLD_PERIOD),0,SUM(CV24:CV25)*CV32/12)</f>
        <v>0</v>
      </c>
      <c r="CW28" s="154">
        <f t="shared" si="22"/>
        <v>0</v>
      </c>
      <c r="CX28" s="154">
        <f t="shared" si="22"/>
        <v>0</v>
      </c>
      <c r="CY28" s="154">
        <f t="shared" si="22"/>
        <v>0</v>
      </c>
      <c r="CZ28" s="154">
        <f t="shared" si="22"/>
        <v>0</v>
      </c>
      <c r="DA28" s="154">
        <f t="shared" si="22"/>
        <v>0</v>
      </c>
      <c r="DB28" s="154">
        <f t="shared" si="22"/>
        <v>0</v>
      </c>
      <c r="DC28" s="154">
        <f t="shared" si="22"/>
        <v>0</v>
      </c>
      <c r="DD28" s="154">
        <f t="shared" si="22"/>
        <v>0</v>
      </c>
      <c r="DE28" s="154">
        <f t="shared" si="22"/>
        <v>0</v>
      </c>
      <c r="DF28" s="154">
        <f t="shared" si="22"/>
        <v>0</v>
      </c>
      <c r="DG28" s="154">
        <f t="shared" si="22"/>
        <v>0</v>
      </c>
      <c r="DH28" s="154">
        <f t="shared" si="22"/>
        <v>0</v>
      </c>
      <c r="DI28" s="154">
        <f t="shared" si="22"/>
        <v>0</v>
      </c>
      <c r="DJ28" s="154">
        <f t="shared" si="22"/>
        <v>0</v>
      </c>
      <c r="DK28" s="154">
        <f t="shared" si="22"/>
        <v>0</v>
      </c>
      <c r="DL28" s="154">
        <f t="shared" si="22"/>
        <v>0</v>
      </c>
      <c r="DM28" s="154">
        <f t="shared" si="22"/>
        <v>0</v>
      </c>
      <c r="DN28" s="154">
        <f t="shared" si="22"/>
        <v>0</v>
      </c>
      <c r="DO28" s="154">
        <f t="shared" si="22"/>
        <v>0</v>
      </c>
      <c r="DP28" s="154">
        <f t="shared" si="22"/>
        <v>0</v>
      </c>
      <c r="DQ28" s="154">
        <f t="shared" si="22"/>
        <v>0</v>
      </c>
      <c r="DR28" s="154">
        <f t="shared" si="22"/>
        <v>0</v>
      </c>
      <c r="DS28" s="154">
        <f t="shared" si="22"/>
        <v>0</v>
      </c>
      <c r="DT28" s="154">
        <f t="shared" si="22"/>
        <v>0</v>
      </c>
      <c r="DU28" s="154">
        <f t="shared" si="22"/>
        <v>0</v>
      </c>
      <c r="DV28" s="154">
        <f t="shared" si="22"/>
        <v>0</v>
      </c>
      <c r="DW28" s="154">
        <f t="shared" si="22"/>
        <v>0</v>
      </c>
      <c r="DX28" s="154">
        <f t="shared" si="22"/>
        <v>0</v>
      </c>
      <c r="DY28" s="154">
        <f t="shared" si="22"/>
        <v>0</v>
      </c>
      <c r="DZ28" s="154">
        <f t="shared" si="22"/>
        <v>0</v>
      </c>
      <c r="EA28" s="154">
        <f t="shared" si="22"/>
        <v>0</v>
      </c>
      <c r="EB28" s="154">
        <f t="shared" si="22"/>
        <v>0</v>
      </c>
      <c r="EC28" s="154">
        <f t="shared" si="22"/>
        <v>0</v>
      </c>
      <c r="ED28" s="154">
        <f t="shared" si="22"/>
        <v>0</v>
      </c>
      <c r="EE28" s="157">
        <f t="shared" si="22"/>
        <v>0</v>
      </c>
    </row>
    <row r="29" spans="1:135" x14ac:dyDescent="0.25">
      <c r="A29" s="48" t="s">
        <v>261</v>
      </c>
      <c r="B29" s="251">
        <f t="shared" si="8"/>
        <v>-5780229.4767963421</v>
      </c>
      <c r="C29" s="29" t="s">
        <v>210</v>
      </c>
      <c r="D29" s="192">
        <f t="shared" ref="D29:AI29" si="23">IF(D22=MIN(ACQ_LOAN_TERM,HOLD_PERIOD),-D24-D25+D27,0)</f>
        <v>0</v>
      </c>
      <c r="E29" s="154">
        <f t="shared" si="23"/>
        <v>0</v>
      </c>
      <c r="F29" s="154">
        <f t="shared" si="23"/>
        <v>0</v>
      </c>
      <c r="G29" s="154">
        <f t="shared" si="23"/>
        <v>0</v>
      </c>
      <c r="H29" s="154">
        <f t="shared" si="23"/>
        <v>0</v>
      </c>
      <c r="I29" s="154">
        <f t="shared" si="23"/>
        <v>0</v>
      </c>
      <c r="J29" s="154">
        <f t="shared" si="23"/>
        <v>0</v>
      </c>
      <c r="K29" s="154">
        <f t="shared" si="23"/>
        <v>0</v>
      </c>
      <c r="L29" s="154">
        <f t="shared" si="23"/>
        <v>0</v>
      </c>
      <c r="M29" s="154">
        <f t="shared" si="23"/>
        <v>0</v>
      </c>
      <c r="N29" s="154">
        <f t="shared" si="23"/>
        <v>0</v>
      </c>
      <c r="O29" s="154">
        <f t="shared" si="23"/>
        <v>0</v>
      </c>
      <c r="P29" s="154">
        <f t="shared" si="23"/>
        <v>0</v>
      </c>
      <c r="Q29" s="154">
        <f t="shared" si="23"/>
        <v>0</v>
      </c>
      <c r="R29" s="154">
        <f t="shared" si="23"/>
        <v>0</v>
      </c>
      <c r="S29" s="154">
        <f t="shared" si="23"/>
        <v>0</v>
      </c>
      <c r="T29" s="154">
        <f t="shared" si="23"/>
        <v>0</v>
      </c>
      <c r="U29" s="154">
        <f t="shared" si="23"/>
        <v>0</v>
      </c>
      <c r="V29" s="154">
        <f t="shared" si="23"/>
        <v>0</v>
      </c>
      <c r="W29" s="154">
        <f t="shared" si="23"/>
        <v>0</v>
      </c>
      <c r="X29" s="154">
        <f t="shared" si="23"/>
        <v>0</v>
      </c>
      <c r="Y29" s="154">
        <f t="shared" si="23"/>
        <v>0</v>
      </c>
      <c r="Z29" s="154">
        <f t="shared" si="23"/>
        <v>0</v>
      </c>
      <c r="AA29" s="154">
        <f t="shared" si="23"/>
        <v>0</v>
      </c>
      <c r="AB29" s="154">
        <f t="shared" si="23"/>
        <v>0</v>
      </c>
      <c r="AC29" s="154">
        <f t="shared" si="23"/>
        <v>0</v>
      </c>
      <c r="AD29" s="154">
        <f t="shared" si="23"/>
        <v>0</v>
      </c>
      <c r="AE29" s="154">
        <f t="shared" si="23"/>
        <v>0</v>
      </c>
      <c r="AF29" s="154">
        <f t="shared" si="23"/>
        <v>0</v>
      </c>
      <c r="AG29" s="154">
        <f t="shared" si="23"/>
        <v>0</v>
      </c>
      <c r="AH29" s="154">
        <f t="shared" si="23"/>
        <v>0</v>
      </c>
      <c r="AI29" s="154">
        <f t="shared" si="23"/>
        <v>0</v>
      </c>
      <c r="AJ29" s="154">
        <f t="shared" ref="AJ29:BO29" si="24">IF(AJ22=MIN(ACQ_LOAN_TERM,HOLD_PERIOD),-AJ24-AJ25+AJ27,0)</f>
        <v>0</v>
      </c>
      <c r="AK29" s="154">
        <f t="shared" si="24"/>
        <v>0</v>
      </c>
      <c r="AL29" s="154">
        <f t="shared" si="24"/>
        <v>0</v>
      </c>
      <c r="AM29" s="154">
        <f t="shared" si="24"/>
        <v>0</v>
      </c>
      <c r="AN29" s="154">
        <f t="shared" si="24"/>
        <v>0</v>
      </c>
      <c r="AO29" s="154">
        <f t="shared" si="24"/>
        <v>0</v>
      </c>
      <c r="AP29" s="154">
        <f t="shared" si="24"/>
        <v>0</v>
      </c>
      <c r="AQ29" s="154">
        <f t="shared" si="24"/>
        <v>0</v>
      </c>
      <c r="AR29" s="154">
        <f t="shared" si="24"/>
        <v>0</v>
      </c>
      <c r="AS29" s="154">
        <f t="shared" si="24"/>
        <v>0</v>
      </c>
      <c r="AT29" s="154">
        <f t="shared" si="24"/>
        <v>0</v>
      </c>
      <c r="AU29" s="154">
        <f t="shared" si="24"/>
        <v>0</v>
      </c>
      <c r="AV29" s="154">
        <f t="shared" si="24"/>
        <v>0</v>
      </c>
      <c r="AW29" s="154">
        <f t="shared" si="24"/>
        <v>0</v>
      </c>
      <c r="AX29" s="154">
        <f t="shared" si="24"/>
        <v>0</v>
      </c>
      <c r="AY29" s="154">
        <f t="shared" si="24"/>
        <v>0</v>
      </c>
      <c r="AZ29" s="154">
        <f t="shared" si="24"/>
        <v>0</v>
      </c>
      <c r="BA29" s="154">
        <f t="shared" si="24"/>
        <v>0</v>
      </c>
      <c r="BB29" s="154">
        <f t="shared" si="24"/>
        <v>0</v>
      </c>
      <c r="BC29" s="154">
        <f t="shared" si="24"/>
        <v>0</v>
      </c>
      <c r="BD29" s="154">
        <f t="shared" si="24"/>
        <v>0</v>
      </c>
      <c r="BE29" s="154">
        <f t="shared" si="24"/>
        <v>0</v>
      </c>
      <c r="BF29" s="154">
        <f t="shared" si="24"/>
        <v>0</v>
      </c>
      <c r="BG29" s="154">
        <f t="shared" si="24"/>
        <v>0</v>
      </c>
      <c r="BH29" s="154">
        <f t="shared" si="24"/>
        <v>0</v>
      </c>
      <c r="BI29" s="154">
        <f t="shared" si="24"/>
        <v>0</v>
      </c>
      <c r="BJ29" s="154">
        <f t="shared" si="24"/>
        <v>0</v>
      </c>
      <c r="BK29" s="154">
        <f t="shared" si="24"/>
        <v>-5780229.4767963421</v>
      </c>
      <c r="BL29" s="154">
        <f t="shared" si="24"/>
        <v>0</v>
      </c>
      <c r="BM29" s="154">
        <f t="shared" si="24"/>
        <v>0</v>
      </c>
      <c r="BN29" s="154">
        <f t="shared" si="24"/>
        <v>0</v>
      </c>
      <c r="BO29" s="154">
        <f t="shared" si="24"/>
        <v>0</v>
      </c>
      <c r="BP29" s="154">
        <f t="shared" ref="BP29:CU29" si="25">IF(BP22=MIN(ACQ_LOAN_TERM,HOLD_PERIOD),-BP24-BP25+BP27,0)</f>
        <v>0</v>
      </c>
      <c r="BQ29" s="154">
        <f t="shared" si="25"/>
        <v>0</v>
      </c>
      <c r="BR29" s="154">
        <f t="shared" si="25"/>
        <v>0</v>
      </c>
      <c r="BS29" s="154">
        <f t="shared" si="25"/>
        <v>0</v>
      </c>
      <c r="BT29" s="154">
        <f t="shared" si="25"/>
        <v>0</v>
      </c>
      <c r="BU29" s="154">
        <f t="shared" si="25"/>
        <v>0</v>
      </c>
      <c r="BV29" s="154">
        <f t="shared" si="25"/>
        <v>0</v>
      </c>
      <c r="BW29" s="154">
        <f t="shared" si="25"/>
        <v>0</v>
      </c>
      <c r="BX29" s="154">
        <f t="shared" si="25"/>
        <v>0</v>
      </c>
      <c r="BY29" s="154">
        <f t="shared" si="25"/>
        <v>0</v>
      </c>
      <c r="BZ29" s="154">
        <f t="shared" si="25"/>
        <v>0</v>
      </c>
      <c r="CA29" s="154">
        <f t="shared" si="25"/>
        <v>0</v>
      </c>
      <c r="CB29" s="154">
        <f t="shared" si="25"/>
        <v>0</v>
      </c>
      <c r="CC29" s="154">
        <f t="shared" si="25"/>
        <v>0</v>
      </c>
      <c r="CD29" s="154">
        <f t="shared" si="25"/>
        <v>0</v>
      </c>
      <c r="CE29" s="154">
        <f t="shared" si="25"/>
        <v>0</v>
      </c>
      <c r="CF29" s="154">
        <f t="shared" si="25"/>
        <v>0</v>
      </c>
      <c r="CG29" s="154">
        <f t="shared" si="25"/>
        <v>0</v>
      </c>
      <c r="CH29" s="154">
        <f t="shared" si="25"/>
        <v>0</v>
      </c>
      <c r="CI29" s="154">
        <f t="shared" si="25"/>
        <v>0</v>
      </c>
      <c r="CJ29" s="154">
        <f t="shared" si="25"/>
        <v>0</v>
      </c>
      <c r="CK29" s="154">
        <f t="shared" si="25"/>
        <v>0</v>
      </c>
      <c r="CL29" s="154">
        <f t="shared" si="25"/>
        <v>0</v>
      </c>
      <c r="CM29" s="154">
        <f t="shared" si="25"/>
        <v>0</v>
      </c>
      <c r="CN29" s="154">
        <f t="shared" si="25"/>
        <v>0</v>
      </c>
      <c r="CO29" s="154">
        <f t="shared" si="25"/>
        <v>0</v>
      </c>
      <c r="CP29" s="154">
        <f t="shared" si="25"/>
        <v>0</v>
      </c>
      <c r="CQ29" s="154">
        <f t="shared" si="25"/>
        <v>0</v>
      </c>
      <c r="CR29" s="154">
        <f t="shared" si="25"/>
        <v>0</v>
      </c>
      <c r="CS29" s="154">
        <f t="shared" si="25"/>
        <v>0</v>
      </c>
      <c r="CT29" s="154">
        <f t="shared" si="25"/>
        <v>0</v>
      </c>
      <c r="CU29" s="154">
        <f t="shared" si="25"/>
        <v>0</v>
      </c>
      <c r="CV29" s="154">
        <f t="shared" ref="CV29:EE29" si="26">IF(CV22=MIN(ACQ_LOAN_TERM,HOLD_PERIOD),-CV24-CV25+CV27,0)</f>
        <v>0</v>
      </c>
      <c r="CW29" s="154">
        <f t="shared" si="26"/>
        <v>0</v>
      </c>
      <c r="CX29" s="154">
        <f t="shared" si="26"/>
        <v>0</v>
      </c>
      <c r="CY29" s="154">
        <f t="shared" si="26"/>
        <v>0</v>
      </c>
      <c r="CZ29" s="154">
        <f t="shared" si="26"/>
        <v>0</v>
      </c>
      <c r="DA29" s="154">
        <f t="shared" si="26"/>
        <v>0</v>
      </c>
      <c r="DB29" s="154">
        <f t="shared" si="26"/>
        <v>0</v>
      </c>
      <c r="DC29" s="154">
        <f t="shared" si="26"/>
        <v>0</v>
      </c>
      <c r="DD29" s="154">
        <f t="shared" si="26"/>
        <v>0</v>
      </c>
      <c r="DE29" s="154">
        <f t="shared" si="26"/>
        <v>0</v>
      </c>
      <c r="DF29" s="154">
        <f t="shared" si="26"/>
        <v>0</v>
      </c>
      <c r="DG29" s="154">
        <f t="shared" si="26"/>
        <v>0</v>
      </c>
      <c r="DH29" s="154">
        <f t="shared" si="26"/>
        <v>0</v>
      </c>
      <c r="DI29" s="154">
        <f t="shared" si="26"/>
        <v>0</v>
      </c>
      <c r="DJ29" s="154">
        <f t="shared" si="26"/>
        <v>0</v>
      </c>
      <c r="DK29" s="154">
        <f t="shared" si="26"/>
        <v>0</v>
      </c>
      <c r="DL29" s="154">
        <f t="shared" si="26"/>
        <v>0</v>
      </c>
      <c r="DM29" s="154">
        <f t="shared" si="26"/>
        <v>0</v>
      </c>
      <c r="DN29" s="154">
        <f t="shared" si="26"/>
        <v>0</v>
      </c>
      <c r="DO29" s="154">
        <f t="shared" si="26"/>
        <v>0</v>
      </c>
      <c r="DP29" s="154">
        <f t="shared" si="26"/>
        <v>0</v>
      </c>
      <c r="DQ29" s="154">
        <f t="shared" si="26"/>
        <v>0</v>
      </c>
      <c r="DR29" s="154">
        <f t="shared" si="26"/>
        <v>0</v>
      </c>
      <c r="DS29" s="154">
        <f t="shared" si="26"/>
        <v>0</v>
      </c>
      <c r="DT29" s="154">
        <f t="shared" si="26"/>
        <v>0</v>
      </c>
      <c r="DU29" s="154">
        <f t="shared" si="26"/>
        <v>0</v>
      </c>
      <c r="DV29" s="154">
        <f t="shared" si="26"/>
        <v>0</v>
      </c>
      <c r="DW29" s="154">
        <f t="shared" si="26"/>
        <v>0</v>
      </c>
      <c r="DX29" s="154">
        <f t="shared" si="26"/>
        <v>0</v>
      </c>
      <c r="DY29" s="154">
        <f t="shared" si="26"/>
        <v>0</v>
      </c>
      <c r="DZ29" s="154">
        <f t="shared" si="26"/>
        <v>0</v>
      </c>
      <c r="EA29" s="154">
        <f t="shared" si="26"/>
        <v>0</v>
      </c>
      <c r="EB29" s="154">
        <f t="shared" si="26"/>
        <v>0</v>
      </c>
      <c r="EC29" s="154">
        <f t="shared" si="26"/>
        <v>0</v>
      </c>
      <c r="ED29" s="154">
        <f t="shared" si="26"/>
        <v>0</v>
      </c>
      <c r="EE29" s="157">
        <f t="shared" si="26"/>
        <v>0</v>
      </c>
    </row>
    <row r="30" spans="1:135" x14ac:dyDescent="0.25">
      <c r="A30" s="48" t="s">
        <v>262</v>
      </c>
      <c r="B30" s="251">
        <f t="shared" si="8"/>
        <v>0</v>
      </c>
      <c r="C30" s="42" t="s">
        <v>250</v>
      </c>
      <c r="D30" s="193">
        <f t="shared" ref="D30:AI30" si="27">IF(ACQ_LOAN_TERM-D22&lt;=ACQ_PREPAY_WINDOW,0,D29*ACQ_PREPAY_PENALTY)</f>
        <v>0</v>
      </c>
      <c r="E30" s="194">
        <f t="shared" si="27"/>
        <v>0</v>
      </c>
      <c r="F30" s="194">
        <f t="shared" si="27"/>
        <v>0</v>
      </c>
      <c r="G30" s="194">
        <f t="shared" si="27"/>
        <v>0</v>
      </c>
      <c r="H30" s="194">
        <f t="shared" si="27"/>
        <v>0</v>
      </c>
      <c r="I30" s="194">
        <f t="shared" si="27"/>
        <v>0</v>
      </c>
      <c r="J30" s="194">
        <f t="shared" si="27"/>
        <v>0</v>
      </c>
      <c r="K30" s="194">
        <f t="shared" si="27"/>
        <v>0</v>
      </c>
      <c r="L30" s="194">
        <f t="shared" si="27"/>
        <v>0</v>
      </c>
      <c r="M30" s="194">
        <f t="shared" si="27"/>
        <v>0</v>
      </c>
      <c r="N30" s="194">
        <f t="shared" si="27"/>
        <v>0</v>
      </c>
      <c r="O30" s="194">
        <f t="shared" si="27"/>
        <v>0</v>
      </c>
      <c r="P30" s="194">
        <f t="shared" si="27"/>
        <v>0</v>
      </c>
      <c r="Q30" s="194">
        <f t="shared" si="27"/>
        <v>0</v>
      </c>
      <c r="R30" s="194">
        <f t="shared" si="27"/>
        <v>0</v>
      </c>
      <c r="S30" s="194">
        <f t="shared" si="27"/>
        <v>0</v>
      </c>
      <c r="T30" s="194">
        <f t="shared" si="27"/>
        <v>0</v>
      </c>
      <c r="U30" s="194">
        <f t="shared" si="27"/>
        <v>0</v>
      </c>
      <c r="V30" s="194">
        <f t="shared" si="27"/>
        <v>0</v>
      </c>
      <c r="W30" s="194">
        <f t="shared" si="27"/>
        <v>0</v>
      </c>
      <c r="X30" s="194">
        <f t="shared" si="27"/>
        <v>0</v>
      </c>
      <c r="Y30" s="194">
        <f t="shared" si="27"/>
        <v>0</v>
      </c>
      <c r="Z30" s="194">
        <f t="shared" si="27"/>
        <v>0</v>
      </c>
      <c r="AA30" s="194">
        <f t="shared" si="27"/>
        <v>0</v>
      </c>
      <c r="AB30" s="194">
        <f t="shared" si="27"/>
        <v>0</v>
      </c>
      <c r="AC30" s="194">
        <f t="shared" si="27"/>
        <v>0</v>
      </c>
      <c r="AD30" s="194">
        <f t="shared" si="27"/>
        <v>0</v>
      </c>
      <c r="AE30" s="194">
        <f t="shared" si="27"/>
        <v>0</v>
      </c>
      <c r="AF30" s="194">
        <f t="shared" si="27"/>
        <v>0</v>
      </c>
      <c r="AG30" s="194">
        <f t="shared" si="27"/>
        <v>0</v>
      </c>
      <c r="AH30" s="194">
        <f t="shared" si="27"/>
        <v>0</v>
      </c>
      <c r="AI30" s="194">
        <f t="shared" si="27"/>
        <v>0</v>
      </c>
      <c r="AJ30" s="194">
        <f t="shared" ref="AJ30:BO30" si="28">IF(ACQ_LOAN_TERM-AJ22&lt;=ACQ_PREPAY_WINDOW,0,AJ29*ACQ_PREPAY_PENALTY)</f>
        <v>0</v>
      </c>
      <c r="AK30" s="194">
        <f t="shared" si="28"/>
        <v>0</v>
      </c>
      <c r="AL30" s="194">
        <f t="shared" si="28"/>
        <v>0</v>
      </c>
      <c r="AM30" s="194">
        <f t="shared" si="28"/>
        <v>0</v>
      </c>
      <c r="AN30" s="194">
        <f t="shared" si="28"/>
        <v>0</v>
      </c>
      <c r="AO30" s="194">
        <f t="shared" si="28"/>
        <v>0</v>
      </c>
      <c r="AP30" s="194">
        <f t="shared" si="28"/>
        <v>0</v>
      </c>
      <c r="AQ30" s="194">
        <f t="shared" si="28"/>
        <v>0</v>
      </c>
      <c r="AR30" s="194">
        <f t="shared" si="28"/>
        <v>0</v>
      </c>
      <c r="AS30" s="194">
        <f t="shared" si="28"/>
        <v>0</v>
      </c>
      <c r="AT30" s="194">
        <f t="shared" si="28"/>
        <v>0</v>
      </c>
      <c r="AU30" s="194">
        <f t="shared" si="28"/>
        <v>0</v>
      </c>
      <c r="AV30" s="194">
        <f t="shared" si="28"/>
        <v>0</v>
      </c>
      <c r="AW30" s="194">
        <f t="shared" si="28"/>
        <v>0</v>
      </c>
      <c r="AX30" s="194">
        <f t="shared" si="28"/>
        <v>0</v>
      </c>
      <c r="AY30" s="194">
        <f t="shared" si="28"/>
        <v>0</v>
      </c>
      <c r="AZ30" s="194">
        <f t="shared" si="28"/>
        <v>0</v>
      </c>
      <c r="BA30" s="194">
        <f t="shared" si="28"/>
        <v>0</v>
      </c>
      <c r="BB30" s="194">
        <f t="shared" si="28"/>
        <v>0</v>
      </c>
      <c r="BC30" s="194">
        <f t="shared" si="28"/>
        <v>0</v>
      </c>
      <c r="BD30" s="194">
        <f t="shared" si="28"/>
        <v>0</v>
      </c>
      <c r="BE30" s="194">
        <f t="shared" si="28"/>
        <v>0</v>
      </c>
      <c r="BF30" s="194">
        <f t="shared" si="28"/>
        <v>0</v>
      </c>
      <c r="BG30" s="194">
        <f t="shared" si="28"/>
        <v>0</v>
      </c>
      <c r="BH30" s="194">
        <f t="shared" si="28"/>
        <v>0</v>
      </c>
      <c r="BI30" s="194">
        <f t="shared" si="28"/>
        <v>0</v>
      </c>
      <c r="BJ30" s="194">
        <f t="shared" si="28"/>
        <v>0</v>
      </c>
      <c r="BK30" s="194">
        <f t="shared" si="28"/>
        <v>0</v>
      </c>
      <c r="BL30" s="194">
        <f t="shared" si="28"/>
        <v>0</v>
      </c>
      <c r="BM30" s="194">
        <f t="shared" si="28"/>
        <v>0</v>
      </c>
      <c r="BN30" s="194">
        <f t="shared" si="28"/>
        <v>0</v>
      </c>
      <c r="BO30" s="194">
        <f t="shared" si="28"/>
        <v>0</v>
      </c>
      <c r="BP30" s="194">
        <f t="shared" ref="BP30:CU30" si="29">IF(ACQ_LOAN_TERM-BP22&lt;=ACQ_PREPAY_WINDOW,0,BP29*ACQ_PREPAY_PENALTY)</f>
        <v>0</v>
      </c>
      <c r="BQ30" s="194">
        <f t="shared" si="29"/>
        <v>0</v>
      </c>
      <c r="BR30" s="194">
        <f t="shared" si="29"/>
        <v>0</v>
      </c>
      <c r="BS30" s="194">
        <f t="shared" si="29"/>
        <v>0</v>
      </c>
      <c r="BT30" s="194">
        <f t="shared" si="29"/>
        <v>0</v>
      </c>
      <c r="BU30" s="194">
        <f t="shared" si="29"/>
        <v>0</v>
      </c>
      <c r="BV30" s="194">
        <f t="shared" si="29"/>
        <v>0</v>
      </c>
      <c r="BW30" s="194">
        <f t="shared" si="29"/>
        <v>0</v>
      </c>
      <c r="BX30" s="194">
        <f t="shared" si="29"/>
        <v>0</v>
      </c>
      <c r="BY30" s="194">
        <f t="shared" si="29"/>
        <v>0</v>
      </c>
      <c r="BZ30" s="194">
        <f t="shared" si="29"/>
        <v>0</v>
      </c>
      <c r="CA30" s="194">
        <f t="shared" si="29"/>
        <v>0</v>
      </c>
      <c r="CB30" s="194">
        <f t="shared" si="29"/>
        <v>0</v>
      </c>
      <c r="CC30" s="194">
        <f t="shared" si="29"/>
        <v>0</v>
      </c>
      <c r="CD30" s="194">
        <f t="shared" si="29"/>
        <v>0</v>
      </c>
      <c r="CE30" s="194">
        <f t="shared" si="29"/>
        <v>0</v>
      </c>
      <c r="CF30" s="194">
        <f t="shared" si="29"/>
        <v>0</v>
      </c>
      <c r="CG30" s="194">
        <f t="shared" si="29"/>
        <v>0</v>
      </c>
      <c r="CH30" s="194">
        <f t="shared" si="29"/>
        <v>0</v>
      </c>
      <c r="CI30" s="194">
        <f t="shared" si="29"/>
        <v>0</v>
      </c>
      <c r="CJ30" s="194">
        <f t="shared" si="29"/>
        <v>0</v>
      </c>
      <c r="CK30" s="194">
        <f t="shared" si="29"/>
        <v>0</v>
      </c>
      <c r="CL30" s="194">
        <f t="shared" si="29"/>
        <v>0</v>
      </c>
      <c r="CM30" s="194">
        <f t="shared" si="29"/>
        <v>0</v>
      </c>
      <c r="CN30" s="194">
        <f t="shared" si="29"/>
        <v>0</v>
      </c>
      <c r="CO30" s="194">
        <f t="shared" si="29"/>
        <v>0</v>
      </c>
      <c r="CP30" s="194">
        <f t="shared" si="29"/>
        <v>0</v>
      </c>
      <c r="CQ30" s="194">
        <f t="shared" si="29"/>
        <v>0</v>
      </c>
      <c r="CR30" s="194">
        <f t="shared" si="29"/>
        <v>0</v>
      </c>
      <c r="CS30" s="194">
        <f t="shared" si="29"/>
        <v>0</v>
      </c>
      <c r="CT30" s="194">
        <f t="shared" si="29"/>
        <v>0</v>
      </c>
      <c r="CU30" s="194">
        <f t="shared" si="29"/>
        <v>0</v>
      </c>
      <c r="CV30" s="194">
        <f t="shared" ref="CV30:EA30" si="30">IF(ACQ_LOAN_TERM-CV22&lt;=ACQ_PREPAY_WINDOW,0,CV29*ACQ_PREPAY_PENALTY)</f>
        <v>0</v>
      </c>
      <c r="CW30" s="194">
        <f t="shared" si="30"/>
        <v>0</v>
      </c>
      <c r="CX30" s="194">
        <f t="shared" si="30"/>
        <v>0</v>
      </c>
      <c r="CY30" s="194">
        <f t="shared" si="30"/>
        <v>0</v>
      </c>
      <c r="CZ30" s="194">
        <f t="shared" si="30"/>
        <v>0</v>
      </c>
      <c r="DA30" s="194">
        <f t="shared" si="30"/>
        <v>0</v>
      </c>
      <c r="DB30" s="194">
        <f t="shared" si="30"/>
        <v>0</v>
      </c>
      <c r="DC30" s="194">
        <f t="shared" si="30"/>
        <v>0</v>
      </c>
      <c r="DD30" s="194">
        <f t="shared" si="30"/>
        <v>0</v>
      </c>
      <c r="DE30" s="194">
        <f t="shared" si="30"/>
        <v>0</v>
      </c>
      <c r="DF30" s="194">
        <f t="shared" si="30"/>
        <v>0</v>
      </c>
      <c r="DG30" s="194">
        <f t="shared" si="30"/>
        <v>0</v>
      </c>
      <c r="DH30" s="194">
        <f t="shared" si="30"/>
        <v>0</v>
      </c>
      <c r="DI30" s="194">
        <f t="shared" si="30"/>
        <v>0</v>
      </c>
      <c r="DJ30" s="194">
        <f t="shared" si="30"/>
        <v>0</v>
      </c>
      <c r="DK30" s="194">
        <f t="shared" si="30"/>
        <v>0</v>
      </c>
      <c r="DL30" s="194">
        <f t="shared" si="30"/>
        <v>0</v>
      </c>
      <c r="DM30" s="194">
        <f t="shared" si="30"/>
        <v>0</v>
      </c>
      <c r="DN30" s="194">
        <f t="shared" si="30"/>
        <v>0</v>
      </c>
      <c r="DO30" s="194">
        <f t="shared" si="30"/>
        <v>0</v>
      </c>
      <c r="DP30" s="194">
        <f t="shared" si="30"/>
        <v>0</v>
      </c>
      <c r="DQ30" s="194">
        <f t="shared" si="30"/>
        <v>0</v>
      </c>
      <c r="DR30" s="194">
        <f t="shared" si="30"/>
        <v>0</v>
      </c>
      <c r="DS30" s="194">
        <f t="shared" si="30"/>
        <v>0</v>
      </c>
      <c r="DT30" s="194">
        <f t="shared" si="30"/>
        <v>0</v>
      </c>
      <c r="DU30" s="194">
        <f t="shared" si="30"/>
        <v>0</v>
      </c>
      <c r="DV30" s="194">
        <f t="shared" si="30"/>
        <v>0</v>
      </c>
      <c r="DW30" s="194">
        <f t="shared" si="30"/>
        <v>0</v>
      </c>
      <c r="DX30" s="194">
        <f t="shared" si="30"/>
        <v>0</v>
      </c>
      <c r="DY30" s="194">
        <f t="shared" si="30"/>
        <v>0</v>
      </c>
      <c r="DZ30" s="194">
        <f t="shared" si="30"/>
        <v>0</v>
      </c>
      <c r="EA30" s="194">
        <f t="shared" si="30"/>
        <v>0</v>
      </c>
      <c r="EB30" s="194">
        <f t="shared" ref="EB30:EE30" si="31">IF(ACQ_LOAN_TERM-EB22&lt;=ACQ_PREPAY_WINDOW,0,EB29*ACQ_PREPAY_PENALTY)</f>
        <v>0</v>
      </c>
      <c r="EC30" s="194">
        <f t="shared" si="31"/>
        <v>0</v>
      </c>
      <c r="ED30" s="194">
        <f t="shared" si="31"/>
        <v>0</v>
      </c>
      <c r="EE30" s="195">
        <f t="shared" si="31"/>
        <v>0</v>
      </c>
    </row>
    <row r="31" spans="1:135" x14ac:dyDescent="0.25">
      <c r="C31" s="92" t="s">
        <v>253</v>
      </c>
      <c r="D31" s="160">
        <f>D24+D25-D27+D29</f>
        <v>6164237.9612680515</v>
      </c>
      <c r="E31" s="160">
        <f t="shared" ref="E31:BP31" si="32">E24+E25-E27+E29</f>
        <v>6153433.3227994554</v>
      </c>
      <c r="F31" s="160">
        <f t="shared" si="32"/>
        <v>6201149.1637539556</v>
      </c>
      <c r="G31" s="160">
        <f t="shared" si="32"/>
        <v>6245629.3810735987</v>
      </c>
      <c r="H31" s="160">
        <f t="shared" si="32"/>
        <v>6434696.6545510124</v>
      </c>
      <c r="I31" s="160">
        <f t="shared" si="32"/>
        <v>6428303.9295376232</v>
      </c>
      <c r="J31" s="160">
        <f t="shared" si="32"/>
        <v>6421856.1895371098</v>
      </c>
      <c r="K31" s="160">
        <f t="shared" si="32"/>
        <v>6410206.2670761785</v>
      </c>
      <c r="L31" s="160">
        <f t="shared" si="32"/>
        <v>6412235.1421437887</v>
      </c>
      <c r="M31" s="160">
        <f t="shared" si="32"/>
        <v>6414192.3875483638</v>
      </c>
      <c r="N31" s="160">
        <f t="shared" si="32"/>
        <v>6402352.9532993324</v>
      </c>
      <c r="O31" s="160">
        <f t="shared" si="32"/>
        <v>6390466.6546230651</v>
      </c>
      <c r="P31" s="160">
        <f t="shared" si="32"/>
        <v>6378533.3060145378</v>
      </c>
      <c r="Q31" s="160">
        <f t="shared" si="32"/>
        <v>6366552.7212344343</v>
      </c>
      <c r="R31" s="160">
        <f t="shared" si="32"/>
        <v>6354524.7133062435</v>
      </c>
      <c r="S31" s="160">
        <f t="shared" si="32"/>
        <v>6342449.0945133371</v>
      </c>
      <c r="T31" s="160">
        <f t="shared" si="32"/>
        <v>6330325.6763960421</v>
      </c>
      <c r="U31" s="160">
        <f t="shared" si="32"/>
        <v>6318154.2697486989</v>
      </c>
      <c r="V31" s="160">
        <f t="shared" si="32"/>
        <v>6305934.6846167101</v>
      </c>
      <c r="W31" s="160">
        <f t="shared" si="32"/>
        <v>6293666.7302935738</v>
      </c>
      <c r="X31" s="160">
        <f t="shared" si="32"/>
        <v>6281350.2153179087</v>
      </c>
      <c r="Y31" s="160">
        <f t="shared" si="32"/>
        <v>6268984.9474704647</v>
      </c>
      <c r="Z31" s="160">
        <f t="shared" si="32"/>
        <v>6256570.7337711249</v>
      </c>
      <c r="AA31" s="160">
        <f t="shared" si="32"/>
        <v>6244107.3804758918</v>
      </c>
      <c r="AB31" s="160">
        <f t="shared" si="32"/>
        <v>6231594.693073865</v>
      </c>
      <c r="AC31" s="160">
        <f t="shared" si="32"/>
        <v>6219032.476284205</v>
      </c>
      <c r="AD31" s="160">
        <f t="shared" si="32"/>
        <v>6206420.5340530863</v>
      </c>
      <c r="AE31" s="160">
        <f t="shared" si="32"/>
        <v>6193758.6695506359</v>
      </c>
      <c r="AF31" s="160">
        <f t="shared" si="32"/>
        <v>6181046.685167863</v>
      </c>
      <c r="AG31" s="160">
        <f t="shared" si="32"/>
        <v>6168284.3825135753</v>
      </c>
      <c r="AH31" s="160">
        <f t="shared" si="32"/>
        <v>6155471.5624112813</v>
      </c>
      <c r="AI31" s="160">
        <f t="shared" si="32"/>
        <v>6142608.0248960815</v>
      </c>
      <c r="AJ31" s="160">
        <f t="shared" si="32"/>
        <v>6129693.569211551</v>
      </c>
      <c r="AK31" s="160">
        <f t="shared" si="32"/>
        <v>6116727.9938066024</v>
      </c>
      <c r="AL31" s="160">
        <f t="shared" si="32"/>
        <v>6124084.0731375301</v>
      </c>
      <c r="AM31" s="160">
        <f t="shared" si="32"/>
        <v>6110972.0306416219</v>
      </c>
      <c r="AN31" s="160">
        <f t="shared" si="32"/>
        <v>6097808.0863108346</v>
      </c>
      <c r="AO31" s="160">
        <f t="shared" si="32"/>
        <v>6084592.0347004049</v>
      </c>
      <c r="AP31" s="160">
        <f t="shared" si="32"/>
        <v>6071323.6695523504</v>
      </c>
      <c r="AQ31" s="160">
        <f t="shared" si="32"/>
        <v>6058002.7837922508</v>
      </c>
      <c r="AR31" s="160">
        <f t="shared" si="32"/>
        <v>6044629.1695260182</v>
      </c>
      <c r="AS31" s="160">
        <f t="shared" si="32"/>
        <v>6031202.6180366483</v>
      </c>
      <c r="AT31" s="160">
        <f t="shared" si="32"/>
        <v>6017722.9197809659</v>
      </c>
      <c r="AU31" s="160">
        <f t="shared" si="32"/>
        <v>6004189.8643863546</v>
      </c>
      <c r="AV31" s="160">
        <f t="shared" si="32"/>
        <v>5990603.2406474734</v>
      </c>
      <c r="AW31" s="160">
        <f t="shared" si="32"/>
        <v>5976962.8365229592</v>
      </c>
      <c r="AX31" s="160">
        <f t="shared" si="32"/>
        <v>5963268.4391321186</v>
      </c>
      <c r="AY31" s="160">
        <f t="shared" si="32"/>
        <v>5949519.834751606</v>
      </c>
      <c r="AZ31" s="160">
        <f t="shared" si="32"/>
        <v>5935716.8088120874</v>
      </c>
      <c r="BA31" s="160">
        <f t="shared" si="32"/>
        <v>5921859.1458948916</v>
      </c>
      <c r="BB31" s="160">
        <f t="shared" si="32"/>
        <v>5907946.6297286479</v>
      </c>
      <c r="BC31" s="160">
        <f t="shared" si="32"/>
        <v>5893979.043185913</v>
      </c>
      <c r="BD31" s="160">
        <f t="shared" si="32"/>
        <v>5879956.1682797801</v>
      </c>
      <c r="BE31" s="160">
        <f t="shared" si="32"/>
        <v>5865877.7861604765</v>
      </c>
      <c r="BF31" s="160">
        <f t="shared" si="32"/>
        <v>5851743.6771119507</v>
      </c>
      <c r="BG31" s="160">
        <f t="shared" si="32"/>
        <v>5837553.620548442</v>
      </c>
      <c r="BH31" s="160">
        <f t="shared" si="32"/>
        <v>5823307.3950110357</v>
      </c>
      <c r="BI31" s="160">
        <f t="shared" si="32"/>
        <v>5809004.7781642107</v>
      </c>
      <c r="BJ31" s="160">
        <f t="shared" si="32"/>
        <v>5794645.5467923665</v>
      </c>
      <c r="BK31" s="160">
        <f t="shared" si="32"/>
        <v>0</v>
      </c>
      <c r="BL31" s="160">
        <f t="shared" si="32"/>
        <v>0</v>
      </c>
      <c r="BM31" s="160">
        <f t="shared" si="32"/>
        <v>0</v>
      </c>
      <c r="BN31" s="160">
        <f t="shared" si="32"/>
        <v>0</v>
      </c>
      <c r="BO31" s="160">
        <f t="shared" si="32"/>
        <v>0</v>
      </c>
      <c r="BP31" s="160">
        <f t="shared" si="32"/>
        <v>0</v>
      </c>
      <c r="BQ31" s="160">
        <f t="shared" ref="BQ31:EB31" si="33">BQ24+BQ25-BQ27+BQ29</f>
        <v>0</v>
      </c>
      <c r="BR31" s="160">
        <f t="shared" si="33"/>
        <v>0</v>
      </c>
      <c r="BS31" s="160">
        <f t="shared" si="33"/>
        <v>0</v>
      </c>
      <c r="BT31" s="160">
        <f t="shared" si="33"/>
        <v>0</v>
      </c>
      <c r="BU31" s="160">
        <f t="shared" si="33"/>
        <v>0</v>
      </c>
      <c r="BV31" s="160">
        <f t="shared" si="33"/>
        <v>0</v>
      </c>
      <c r="BW31" s="160">
        <f t="shared" si="33"/>
        <v>0</v>
      </c>
      <c r="BX31" s="160">
        <f t="shared" si="33"/>
        <v>0</v>
      </c>
      <c r="BY31" s="160">
        <f t="shared" si="33"/>
        <v>0</v>
      </c>
      <c r="BZ31" s="160">
        <f t="shared" si="33"/>
        <v>0</v>
      </c>
      <c r="CA31" s="160">
        <f t="shared" si="33"/>
        <v>0</v>
      </c>
      <c r="CB31" s="160">
        <f t="shared" si="33"/>
        <v>0</v>
      </c>
      <c r="CC31" s="160">
        <f t="shared" si="33"/>
        <v>0</v>
      </c>
      <c r="CD31" s="160">
        <f t="shared" si="33"/>
        <v>0</v>
      </c>
      <c r="CE31" s="160">
        <f t="shared" si="33"/>
        <v>0</v>
      </c>
      <c r="CF31" s="160">
        <f t="shared" si="33"/>
        <v>0</v>
      </c>
      <c r="CG31" s="160">
        <f t="shared" si="33"/>
        <v>0</v>
      </c>
      <c r="CH31" s="160">
        <f t="shared" si="33"/>
        <v>0</v>
      </c>
      <c r="CI31" s="160">
        <f t="shared" si="33"/>
        <v>0</v>
      </c>
      <c r="CJ31" s="160">
        <f t="shared" si="33"/>
        <v>0</v>
      </c>
      <c r="CK31" s="160">
        <f t="shared" si="33"/>
        <v>0</v>
      </c>
      <c r="CL31" s="160">
        <f t="shared" si="33"/>
        <v>0</v>
      </c>
      <c r="CM31" s="160">
        <f t="shared" si="33"/>
        <v>0</v>
      </c>
      <c r="CN31" s="160">
        <f t="shared" si="33"/>
        <v>0</v>
      </c>
      <c r="CO31" s="160">
        <f t="shared" si="33"/>
        <v>0</v>
      </c>
      <c r="CP31" s="160">
        <f t="shared" si="33"/>
        <v>0</v>
      </c>
      <c r="CQ31" s="160">
        <f t="shared" si="33"/>
        <v>0</v>
      </c>
      <c r="CR31" s="160">
        <f t="shared" si="33"/>
        <v>0</v>
      </c>
      <c r="CS31" s="160">
        <f t="shared" si="33"/>
        <v>0</v>
      </c>
      <c r="CT31" s="160">
        <f t="shared" si="33"/>
        <v>0</v>
      </c>
      <c r="CU31" s="160">
        <f t="shared" si="33"/>
        <v>0</v>
      </c>
      <c r="CV31" s="160">
        <f t="shared" si="33"/>
        <v>0</v>
      </c>
      <c r="CW31" s="160">
        <f t="shared" si="33"/>
        <v>0</v>
      </c>
      <c r="CX31" s="160">
        <f t="shared" si="33"/>
        <v>0</v>
      </c>
      <c r="CY31" s="160">
        <f t="shared" si="33"/>
        <v>0</v>
      </c>
      <c r="CZ31" s="160">
        <f t="shared" si="33"/>
        <v>0</v>
      </c>
      <c r="DA31" s="160">
        <f t="shared" si="33"/>
        <v>0</v>
      </c>
      <c r="DB31" s="160">
        <f t="shared" si="33"/>
        <v>0</v>
      </c>
      <c r="DC31" s="160">
        <f t="shared" si="33"/>
        <v>0</v>
      </c>
      <c r="DD31" s="160">
        <f t="shared" si="33"/>
        <v>0</v>
      </c>
      <c r="DE31" s="160">
        <f t="shared" si="33"/>
        <v>0</v>
      </c>
      <c r="DF31" s="160">
        <f t="shared" si="33"/>
        <v>0</v>
      </c>
      <c r="DG31" s="160">
        <f t="shared" si="33"/>
        <v>0</v>
      </c>
      <c r="DH31" s="160">
        <f t="shared" si="33"/>
        <v>0</v>
      </c>
      <c r="DI31" s="160">
        <f t="shared" si="33"/>
        <v>0</v>
      </c>
      <c r="DJ31" s="160">
        <f t="shared" si="33"/>
        <v>0</v>
      </c>
      <c r="DK31" s="160">
        <f t="shared" si="33"/>
        <v>0</v>
      </c>
      <c r="DL31" s="160">
        <f t="shared" si="33"/>
        <v>0</v>
      </c>
      <c r="DM31" s="160">
        <f t="shared" si="33"/>
        <v>0</v>
      </c>
      <c r="DN31" s="160">
        <f t="shared" si="33"/>
        <v>0</v>
      </c>
      <c r="DO31" s="160">
        <f t="shared" si="33"/>
        <v>0</v>
      </c>
      <c r="DP31" s="160">
        <f t="shared" si="33"/>
        <v>0</v>
      </c>
      <c r="DQ31" s="160">
        <f t="shared" si="33"/>
        <v>0</v>
      </c>
      <c r="DR31" s="160">
        <f t="shared" si="33"/>
        <v>0</v>
      </c>
      <c r="DS31" s="160">
        <f t="shared" si="33"/>
        <v>0</v>
      </c>
      <c r="DT31" s="160">
        <f t="shared" si="33"/>
        <v>0</v>
      </c>
      <c r="DU31" s="160">
        <f t="shared" si="33"/>
        <v>0</v>
      </c>
      <c r="DV31" s="160">
        <f t="shared" si="33"/>
        <v>0</v>
      </c>
      <c r="DW31" s="160">
        <f t="shared" si="33"/>
        <v>0</v>
      </c>
      <c r="DX31" s="160">
        <f t="shared" si="33"/>
        <v>0</v>
      </c>
      <c r="DY31" s="160">
        <f t="shared" si="33"/>
        <v>0</v>
      </c>
      <c r="DZ31" s="160">
        <f t="shared" si="33"/>
        <v>0</v>
      </c>
      <c r="EA31" s="160">
        <f t="shared" si="33"/>
        <v>0</v>
      </c>
      <c r="EB31" s="160">
        <f t="shared" si="33"/>
        <v>0</v>
      </c>
      <c r="EC31" s="160">
        <f t="shared" ref="EC31:EE31" si="34">EC24+EC25-EC27+EC29</f>
        <v>0</v>
      </c>
      <c r="ED31" s="160">
        <f t="shared" si="34"/>
        <v>0</v>
      </c>
      <c r="EE31" s="161">
        <f t="shared" si="34"/>
        <v>0</v>
      </c>
    </row>
    <row r="32" spans="1:135" x14ac:dyDescent="0.25">
      <c r="C32" s="252" t="s">
        <v>254</v>
      </c>
      <c r="D32" s="253">
        <f>IFERROR(IF($D$8="Fixed",$D$11,HLOOKUP(D23,$D$61:$EE$62,2,0)+$D$10),C32)</f>
        <v>4.7500000000000001E-2</v>
      </c>
      <c r="E32" s="253">
        <f t="shared" ref="E32:BP32" si="35">IFERROR(IF($D$8="Fixed",$D$11,HLOOKUP(E23,$D$61:$EE$62,2,0)+$D$10),D32)</f>
        <v>4.7500000000000001E-2</v>
      </c>
      <c r="F32" s="253">
        <f t="shared" si="35"/>
        <v>4.7500000000000001E-2</v>
      </c>
      <c r="G32" s="253">
        <f t="shared" si="35"/>
        <v>4.7500000000000001E-2</v>
      </c>
      <c r="H32" s="253">
        <f t="shared" si="35"/>
        <v>4.7500000000000001E-2</v>
      </c>
      <c r="I32" s="253">
        <f t="shared" si="35"/>
        <v>4.7500000000000001E-2</v>
      </c>
      <c r="J32" s="253">
        <f t="shared" si="35"/>
        <v>4.7500000000000001E-2</v>
      </c>
      <c r="K32" s="253">
        <f t="shared" si="35"/>
        <v>4.7500000000000001E-2</v>
      </c>
      <c r="L32" s="253">
        <f t="shared" si="35"/>
        <v>4.7500000000000001E-2</v>
      </c>
      <c r="M32" s="253">
        <f t="shared" si="35"/>
        <v>4.7500000000000001E-2</v>
      </c>
      <c r="N32" s="253">
        <f t="shared" si="35"/>
        <v>4.7500000000000001E-2</v>
      </c>
      <c r="O32" s="253">
        <f t="shared" si="35"/>
        <v>4.7500000000000001E-2</v>
      </c>
      <c r="P32" s="253">
        <f t="shared" si="35"/>
        <v>4.7500000000000001E-2</v>
      </c>
      <c r="Q32" s="253">
        <f t="shared" si="35"/>
        <v>4.7500000000000001E-2</v>
      </c>
      <c r="R32" s="253">
        <f t="shared" si="35"/>
        <v>4.7500000000000001E-2</v>
      </c>
      <c r="S32" s="253">
        <f t="shared" si="35"/>
        <v>4.7500000000000001E-2</v>
      </c>
      <c r="T32" s="253">
        <f t="shared" si="35"/>
        <v>4.7500000000000001E-2</v>
      </c>
      <c r="U32" s="253">
        <f t="shared" si="35"/>
        <v>4.7500000000000001E-2</v>
      </c>
      <c r="V32" s="253">
        <f t="shared" si="35"/>
        <v>4.7500000000000001E-2</v>
      </c>
      <c r="W32" s="253">
        <f t="shared" si="35"/>
        <v>4.7500000000000001E-2</v>
      </c>
      <c r="X32" s="253">
        <f t="shared" si="35"/>
        <v>4.7500000000000001E-2</v>
      </c>
      <c r="Y32" s="253">
        <f t="shared" si="35"/>
        <v>4.7500000000000001E-2</v>
      </c>
      <c r="Z32" s="253">
        <f t="shared" si="35"/>
        <v>4.7500000000000001E-2</v>
      </c>
      <c r="AA32" s="253">
        <f t="shared" si="35"/>
        <v>4.7500000000000001E-2</v>
      </c>
      <c r="AB32" s="253">
        <f t="shared" si="35"/>
        <v>4.7500000000000001E-2</v>
      </c>
      <c r="AC32" s="253">
        <f t="shared" si="35"/>
        <v>4.7500000000000001E-2</v>
      </c>
      <c r="AD32" s="253">
        <f t="shared" si="35"/>
        <v>4.7500000000000001E-2</v>
      </c>
      <c r="AE32" s="253">
        <f t="shared" si="35"/>
        <v>4.7500000000000001E-2</v>
      </c>
      <c r="AF32" s="253">
        <f t="shared" si="35"/>
        <v>4.7500000000000001E-2</v>
      </c>
      <c r="AG32" s="253">
        <f t="shared" si="35"/>
        <v>4.7500000000000001E-2</v>
      </c>
      <c r="AH32" s="253">
        <f t="shared" si="35"/>
        <v>4.7500000000000001E-2</v>
      </c>
      <c r="AI32" s="253">
        <f t="shared" si="35"/>
        <v>4.7500000000000001E-2</v>
      </c>
      <c r="AJ32" s="253">
        <f t="shared" si="35"/>
        <v>4.7500000000000001E-2</v>
      </c>
      <c r="AK32" s="253">
        <f t="shared" si="35"/>
        <v>4.7500000000000001E-2</v>
      </c>
      <c r="AL32" s="253">
        <f t="shared" si="35"/>
        <v>4.7500000000000001E-2</v>
      </c>
      <c r="AM32" s="253">
        <f t="shared" si="35"/>
        <v>4.7500000000000001E-2</v>
      </c>
      <c r="AN32" s="253">
        <f t="shared" si="35"/>
        <v>4.7500000000000001E-2</v>
      </c>
      <c r="AO32" s="253">
        <f t="shared" si="35"/>
        <v>4.7500000000000001E-2</v>
      </c>
      <c r="AP32" s="253">
        <f t="shared" si="35"/>
        <v>4.7500000000000001E-2</v>
      </c>
      <c r="AQ32" s="253">
        <f t="shared" si="35"/>
        <v>4.7500000000000001E-2</v>
      </c>
      <c r="AR32" s="253">
        <f t="shared" si="35"/>
        <v>4.7500000000000001E-2</v>
      </c>
      <c r="AS32" s="253">
        <f t="shared" si="35"/>
        <v>4.7500000000000001E-2</v>
      </c>
      <c r="AT32" s="253">
        <f t="shared" si="35"/>
        <v>4.7500000000000001E-2</v>
      </c>
      <c r="AU32" s="253">
        <f t="shared" si="35"/>
        <v>4.7500000000000001E-2</v>
      </c>
      <c r="AV32" s="253">
        <f t="shared" si="35"/>
        <v>4.7500000000000001E-2</v>
      </c>
      <c r="AW32" s="253">
        <f t="shared" si="35"/>
        <v>4.7500000000000001E-2</v>
      </c>
      <c r="AX32" s="253">
        <f t="shared" si="35"/>
        <v>4.7500000000000001E-2</v>
      </c>
      <c r="AY32" s="253">
        <f t="shared" si="35"/>
        <v>4.7500000000000001E-2</v>
      </c>
      <c r="AZ32" s="253">
        <f t="shared" si="35"/>
        <v>4.7500000000000001E-2</v>
      </c>
      <c r="BA32" s="253">
        <f t="shared" si="35"/>
        <v>4.7500000000000001E-2</v>
      </c>
      <c r="BB32" s="253">
        <f t="shared" si="35"/>
        <v>4.7500000000000001E-2</v>
      </c>
      <c r="BC32" s="253">
        <f t="shared" si="35"/>
        <v>4.7500000000000001E-2</v>
      </c>
      <c r="BD32" s="253">
        <f t="shared" si="35"/>
        <v>4.7500000000000001E-2</v>
      </c>
      <c r="BE32" s="253">
        <f t="shared" si="35"/>
        <v>4.7500000000000001E-2</v>
      </c>
      <c r="BF32" s="253">
        <f t="shared" si="35"/>
        <v>4.7500000000000001E-2</v>
      </c>
      <c r="BG32" s="253">
        <f t="shared" si="35"/>
        <v>4.7500000000000001E-2</v>
      </c>
      <c r="BH32" s="253">
        <f t="shared" si="35"/>
        <v>4.7500000000000001E-2</v>
      </c>
      <c r="BI32" s="253">
        <f t="shared" si="35"/>
        <v>4.7500000000000001E-2</v>
      </c>
      <c r="BJ32" s="253">
        <f t="shared" si="35"/>
        <v>4.7500000000000001E-2</v>
      </c>
      <c r="BK32" s="253">
        <f t="shared" si="35"/>
        <v>4.7500000000000001E-2</v>
      </c>
      <c r="BL32" s="253">
        <f t="shared" si="35"/>
        <v>4.7500000000000001E-2</v>
      </c>
      <c r="BM32" s="253">
        <f t="shared" si="35"/>
        <v>4.7500000000000001E-2</v>
      </c>
      <c r="BN32" s="253">
        <f t="shared" si="35"/>
        <v>4.7500000000000001E-2</v>
      </c>
      <c r="BO32" s="253">
        <f t="shared" si="35"/>
        <v>4.7500000000000001E-2</v>
      </c>
      <c r="BP32" s="253">
        <f t="shared" si="35"/>
        <v>4.7500000000000001E-2</v>
      </c>
      <c r="BQ32" s="253">
        <f t="shared" ref="BQ32:EB32" si="36">IFERROR(IF($D$8="Fixed",$D$11,HLOOKUP(BQ23,$D$61:$EE$62,2,0)+$D$10),BP32)</f>
        <v>4.7500000000000001E-2</v>
      </c>
      <c r="BR32" s="253">
        <f t="shared" si="36"/>
        <v>4.7500000000000001E-2</v>
      </c>
      <c r="BS32" s="253">
        <f t="shared" si="36"/>
        <v>4.7500000000000001E-2</v>
      </c>
      <c r="BT32" s="253">
        <f t="shared" si="36"/>
        <v>4.7500000000000001E-2</v>
      </c>
      <c r="BU32" s="253">
        <f t="shared" si="36"/>
        <v>4.7500000000000001E-2</v>
      </c>
      <c r="BV32" s="253">
        <f t="shared" si="36"/>
        <v>4.7500000000000001E-2</v>
      </c>
      <c r="BW32" s="253">
        <f t="shared" si="36"/>
        <v>4.7500000000000001E-2</v>
      </c>
      <c r="BX32" s="253">
        <f t="shared" si="36"/>
        <v>4.7500000000000001E-2</v>
      </c>
      <c r="BY32" s="253">
        <f t="shared" si="36"/>
        <v>4.7500000000000001E-2</v>
      </c>
      <c r="BZ32" s="253">
        <f t="shared" si="36"/>
        <v>4.7500000000000001E-2</v>
      </c>
      <c r="CA32" s="253">
        <f t="shared" si="36"/>
        <v>4.7500000000000001E-2</v>
      </c>
      <c r="CB32" s="253">
        <f t="shared" si="36"/>
        <v>4.7500000000000001E-2</v>
      </c>
      <c r="CC32" s="253">
        <f t="shared" si="36"/>
        <v>4.7500000000000001E-2</v>
      </c>
      <c r="CD32" s="253">
        <f t="shared" si="36"/>
        <v>4.7500000000000001E-2</v>
      </c>
      <c r="CE32" s="253">
        <f t="shared" si="36"/>
        <v>4.7500000000000001E-2</v>
      </c>
      <c r="CF32" s="253">
        <f t="shared" si="36"/>
        <v>4.7500000000000001E-2</v>
      </c>
      <c r="CG32" s="253">
        <f t="shared" si="36"/>
        <v>4.7500000000000001E-2</v>
      </c>
      <c r="CH32" s="253">
        <f t="shared" si="36"/>
        <v>4.7500000000000001E-2</v>
      </c>
      <c r="CI32" s="253">
        <f t="shared" si="36"/>
        <v>4.7500000000000001E-2</v>
      </c>
      <c r="CJ32" s="253">
        <f t="shared" si="36"/>
        <v>4.7500000000000001E-2</v>
      </c>
      <c r="CK32" s="253">
        <f t="shared" si="36"/>
        <v>4.7500000000000001E-2</v>
      </c>
      <c r="CL32" s="253">
        <f t="shared" si="36"/>
        <v>4.7500000000000001E-2</v>
      </c>
      <c r="CM32" s="253">
        <f t="shared" si="36"/>
        <v>4.7500000000000001E-2</v>
      </c>
      <c r="CN32" s="253">
        <f t="shared" si="36"/>
        <v>4.7500000000000001E-2</v>
      </c>
      <c r="CO32" s="253">
        <f t="shared" si="36"/>
        <v>4.7500000000000001E-2</v>
      </c>
      <c r="CP32" s="253">
        <f t="shared" si="36"/>
        <v>4.7500000000000001E-2</v>
      </c>
      <c r="CQ32" s="253">
        <f t="shared" si="36"/>
        <v>4.7500000000000001E-2</v>
      </c>
      <c r="CR32" s="253">
        <f t="shared" si="36"/>
        <v>4.7500000000000001E-2</v>
      </c>
      <c r="CS32" s="253">
        <f t="shared" si="36"/>
        <v>4.7500000000000001E-2</v>
      </c>
      <c r="CT32" s="253">
        <f t="shared" si="36"/>
        <v>4.7500000000000001E-2</v>
      </c>
      <c r="CU32" s="253">
        <f t="shared" si="36"/>
        <v>4.7500000000000001E-2</v>
      </c>
      <c r="CV32" s="253">
        <f t="shared" si="36"/>
        <v>4.7500000000000001E-2</v>
      </c>
      <c r="CW32" s="253">
        <f t="shared" si="36"/>
        <v>4.7500000000000001E-2</v>
      </c>
      <c r="CX32" s="253">
        <f t="shared" si="36"/>
        <v>4.7500000000000001E-2</v>
      </c>
      <c r="CY32" s="253">
        <f t="shared" si="36"/>
        <v>4.7500000000000001E-2</v>
      </c>
      <c r="CZ32" s="253">
        <f t="shared" si="36"/>
        <v>4.7500000000000001E-2</v>
      </c>
      <c r="DA32" s="253">
        <f t="shared" si="36"/>
        <v>4.7500000000000001E-2</v>
      </c>
      <c r="DB32" s="253">
        <f t="shared" si="36"/>
        <v>4.7500000000000001E-2</v>
      </c>
      <c r="DC32" s="253">
        <f t="shared" si="36"/>
        <v>4.7500000000000001E-2</v>
      </c>
      <c r="DD32" s="253">
        <f t="shared" si="36"/>
        <v>4.7500000000000001E-2</v>
      </c>
      <c r="DE32" s="253">
        <f t="shared" si="36"/>
        <v>4.7500000000000001E-2</v>
      </c>
      <c r="DF32" s="253">
        <f t="shared" si="36"/>
        <v>4.7500000000000001E-2</v>
      </c>
      <c r="DG32" s="253">
        <f t="shared" si="36"/>
        <v>4.7500000000000001E-2</v>
      </c>
      <c r="DH32" s="253">
        <f t="shared" si="36"/>
        <v>4.7500000000000001E-2</v>
      </c>
      <c r="DI32" s="253">
        <f t="shared" si="36"/>
        <v>4.7500000000000001E-2</v>
      </c>
      <c r="DJ32" s="253">
        <f t="shared" si="36"/>
        <v>4.7500000000000001E-2</v>
      </c>
      <c r="DK32" s="253">
        <f t="shared" si="36"/>
        <v>4.7500000000000001E-2</v>
      </c>
      <c r="DL32" s="253">
        <f t="shared" si="36"/>
        <v>4.7500000000000001E-2</v>
      </c>
      <c r="DM32" s="253">
        <f t="shared" si="36"/>
        <v>4.7500000000000001E-2</v>
      </c>
      <c r="DN32" s="253">
        <f t="shared" si="36"/>
        <v>4.7500000000000001E-2</v>
      </c>
      <c r="DO32" s="253">
        <f t="shared" si="36"/>
        <v>4.7500000000000001E-2</v>
      </c>
      <c r="DP32" s="253">
        <f t="shared" si="36"/>
        <v>4.7500000000000001E-2</v>
      </c>
      <c r="DQ32" s="253">
        <f t="shared" si="36"/>
        <v>4.7500000000000001E-2</v>
      </c>
      <c r="DR32" s="253">
        <f t="shared" si="36"/>
        <v>4.7500000000000001E-2</v>
      </c>
      <c r="DS32" s="253">
        <f t="shared" si="36"/>
        <v>4.7500000000000001E-2</v>
      </c>
      <c r="DT32" s="253">
        <f t="shared" si="36"/>
        <v>4.7500000000000001E-2</v>
      </c>
      <c r="DU32" s="253">
        <f t="shared" si="36"/>
        <v>4.7500000000000001E-2</v>
      </c>
      <c r="DV32" s="253">
        <f t="shared" si="36"/>
        <v>4.7500000000000001E-2</v>
      </c>
      <c r="DW32" s="253">
        <f t="shared" si="36"/>
        <v>4.7500000000000001E-2</v>
      </c>
      <c r="DX32" s="253">
        <f t="shared" si="36"/>
        <v>4.7500000000000001E-2</v>
      </c>
      <c r="DY32" s="253">
        <f t="shared" si="36"/>
        <v>4.7500000000000001E-2</v>
      </c>
      <c r="DZ32" s="253">
        <f t="shared" si="36"/>
        <v>4.7500000000000001E-2</v>
      </c>
      <c r="EA32" s="253">
        <f t="shared" si="36"/>
        <v>4.7500000000000001E-2</v>
      </c>
      <c r="EB32" s="253">
        <f t="shared" si="36"/>
        <v>4.7500000000000001E-2</v>
      </c>
      <c r="EC32" s="253">
        <f t="shared" ref="EC32:EE32" si="37">IFERROR(IF($D$8="Fixed",$D$11,HLOOKUP(EC23,$D$61:$EE$62,2,0)+$D$10),EB32)</f>
        <v>4.7500000000000001E-2</v>
      </c>
      <c r="ED32" s="253">
        <f t="shared" si="37"/>
        <v>4.7500000000000001E-2</v>
      </c>
      <c r="EE32" s="253">
        <f t="shared" si="37"/>
        <v>4.7500000000000001E-2</v>
      </c>
    </row>
    <row r="34" spans="1:135" x14ac:dyDescent="0.25">
      <c r="A34" s="13" t="s">
        <v>152</v>
      </c>
      <c r="B34" s="13" t="s">
        <v>255</v>
      </c>
      <c r="C34" s="242" t="s">
        <v>256</v>
      </c>
      <c r="D34" s="205"/>
      <c r="E34" s="205"/>
      <c r="F34" s="205"/>
      <c r="G34" s="205"/>
      <c r="H34" s="205"/>
      <c r="I34" s="205"/>
      <c r="J34" s="205"/>
      <c r="K34" s="205"/>
      <c r="L34" s="205"/>
      <c r="M34" s="205"/>
      <c r="N34" s="205"/>
      <c r="O34" s="205"/>
      <c r="P34" s="205"/>
      <c r="Q34" s="205"/>
      <c r="R34" s="205"/>
      <c r="S34" s="205"/>
      <c r="T34" s="205"/>
      <c r="U34" s="205"/>
      <c r="V34" s="205"/>
      <c r="W34" s="205"/>
      <c r="X34" s="205"/>
      <c r="Y34" s="205"/>
      <c r="Z34" s="205"/>
      <c r="AA34" s="205"/>
      <c r="AB34" s="205"/>
      <c r="AC34" s="205"/>
      <c r="AD34" s="205"/>
      <c r="AE34" s="205"/>
      <c r="AF34" s="205"/>
      <c r="AG34" s="205"/>
      <c r="AH34" s="205"/>
      <c r="AI34" s="205"/>
      <c r="AJ34" s="205"/>
      <c r="AK34" s="205"/>
      <c r="AL34" s="205"/>
      <c r="AM34" s="205"/>
      <c r="AN34" s="205"/>
      <c r="AO34" s="205"/>
      <c r="AP34" s="205"/>
      <c r="AQ34" s="205"/>
      <c r="AR34" s="205"/>
      <c r="AS34" s="205"/>
      <c r="AT34" s="205"/>
      <c r="AU34" s="205"/>
      <c r="AV34" s="205"/>
      <c r="AW34" s="205"/>
      <c r="AX34" s="205"/>
      <c r="AY34" s="205"/>
      <c r="AZ34" s="205"/>
      <c r="BA34" s="205"/>
      <c r="BB34" s="205"/>
      <c r="BC34" s="205"/>
      <c r="BD34" s="205"/>
      <c r="BE34" s="205"/>
      <c r="BF34" s="205"/>
      <c r="BG34" s="205"/>
      <c r="BH34" s="205"/>
      <c r="BI34" s="205"/>
      <c r="BJ34" s="205"/>
      <c r="BK34" s="205"/>
      <c r="BL34" s="205"/>
      <c r="BM34" s="205"/>
      <c r="BN34" s="205"/>
      <c r="BO34" s="205"/>
      <c r="BP34" s="205"/>
      <c r="BQ34" s="205"/>
      <c r="BR34" s="205"/>
      <c r="BS34" s="205"/>
      <c r="BT34" s="205"/>
      <c r="BU34" s="205"/>
      <c r="BV34" s="205"/>
      <c r="BW34" s="205"/>
      <c r="BX34" s="205"/>
      <c r="BY34" s="205"/>
      <c r="BZ34" s="205"/>
      <c r="CA34" s="205"/>
      <c r="CB34" s="205"/>
      <c r="CC34" s="205"/>
      <c r="CD34" s="205"/>
      <c r="CE34" s="205"/>
      <c r="CF34" s="205"/>
      <c r="CG34" s="205"/>
      <c r="CH34" s="205"/>
      <c r="CI34" s="205"/>
      <c r="CJ34" s="205"/>
      <c r="CK34" s="205"/>
      <c r="CL34" s="205"/>
      <c r="CM34" s="205"/>
      <c r="CN34" s="205"/>
      <c r="CO34" s="205"/>
      <c r="CP34" s="205"/>
      <c r="CQ34" s="205"/>
      <c r="CR34" s="205"/>
      <c r="CS34" s="205"/>
      <c r="CT34" s="205"/>
      <c r="CU34" s="205"/>
      <c r="CV34" s="205"/>
      <c r="CW34" s="205"/>
      <c r="CX34" s="205"/>
      <c r="CY34" s="205"/>
      <c r="CZ34" s="205"/>
      <c r="DA34" s="205"/>
      <c r="DB34" s="205"/>
      <c r="DC34" s="205"/>
      <c r="DD34" s="205"/>
      <c r="DE34" s="205"/>
      <c r="DF34" s="205"/>
      <c r="DG34" s="205"/>
      <c r="DH34" s="205"/>
      <c r="DI34" s="205"/>
      <c r="DJ34" s="205"/>
      <c r="DK34" s="205"/>
      <c r="DL34" s="205"/>
      <c r="DM34" s="205"/>
      <c r="DN34" s="205"/>
      <c r="DO34" s="205"/>
      <c r="DP34" s="205"/>
      <c r="DQ34" s="205"/>
      <c r="DR34" s="205"/>
      <c r="DS34" s="205"/>
      <c r="DT34" s="205"/>
      <c r="DU34" s="205"/>
      <c r="DV34" s="205"/>
      <c r="DW34" s="205"/>
      <c r="DX34" s="205"/>
      <c r="DY34" s="205"/>
      <c r="DZ34" s="205"/>
      <c r="EA34" s="205"/>
      <c r="EB34" s="205"/>
      <c r="EC34" s="205"/>
      <c r="ED34" s="205"/>
      <c r="EE34" s="206"/>
    </row>
    <row r="35" spans="1:135" x14ac:dyDescent="0.25">
      <c r="B35" s="243" t="b">
        <f>ABS(E2+B38-B40+B42)&lt;0.01</f>
        <v>1</v>
      </c>
      <c r="C35" s="199" t="s">
        <v>134</v>
      </c>
      <c r="D35" s="244">
        <v>1</v>
      </c>
      <c r="E35" s="245">
        <f>D35+1</f>
        <v>2</v>
      </c>
      <c r="F35" s="245">
        <f t="shared" ref="F35:BQ35" si="38">E35+1</f>
        <v>3</v>
      </c>
      <c r="G35" s="245">
        <f t="shared" si="38"/>
        <v>4</v>
      </c>
      <c r="H35" s="245">
        <f t="shared" si="38"/>
        <v>5</v>
      </c>
      <c r="I35" s="245">
        <f t="shared" si="38"/>
        <v>6</v>
      </c>
      <c r="J35" s="245">
        <f t="shared" si="38"/>
        <v>7</v>
      </c>
      <c r="K35" s="245">
        <f t="shared" si="38"/>
        <v>8</v>
      </c>
      <c r="L35" s="245">
        <f t="shared" si="38"/>
        <v>9</v>
      </c>
      <c r="M35" s="245">
        <f t="shared" si="38"/>
        <v>10</v>
      </c>
      <c r="N35" s="245">
        <f t="shared" si="38"/>
        <v>11</v>
      </c>
      <c r="O35" s="245">
        <f t="shared" si="38"/>
        <v>12</v>
      </c>
      <c r="P35" s="245">
        <f t="shared" si="38"/>
        <v>13</v>
      </c>
      <c r="Q35" s="245">
        <f t="shared" si="38"/>
        <v>14</v>
      </c>
      <c r="R35" s="245">
        <f t="shared" si="38"/>
        <v>15</v>
      </c>
      <c r="S35" s="245">
        <f t="shared" si="38"/>
        <v>16</v>
      </c>
      <c r="T35" s="245">
        <f t="shared" si="38"/>
        <v>17</v>
      </c>
      <c r="U35" s="245">
        <f t="shared" si="38"/>
        <v>18</v>
      </c>
      <c r="V35" s="245">
        <f t="shared" si="38"/>
        <v>19</v>
      </c>
      <c r="W35" s="245">
        <f t="shared" si="38"/>
        <v>20</v>
      </c>
      <c r="X35" s="245">
        <f t="shared" si="38"/>
        <v>21</v>
      </c>
      <c r="Y35" s="245">
        <f t="shared" si="38"/>
        <v>22</v>
      </c>
      <c r="Z35" s="245">
        <f t="shared" si="38"/>
        <v>23</v>
      </c>
      <c r="AA35" s="245">
        <f t="shared" si="38"/>
        <v>24</v>
      </c>
      <c r="AB35" s="245">
        <f t="shared" si="38"/>
        <v>25</v>
      </c>
      <c r="AC35" s="245">
        <f t="shared" si="38"/>
        <v>26</v>
      </c>
      <c r="AD35" s="245">
        <f t="shared" si="38"/>
        <v>27</v>
      </c>
      <c r="AE35" s="245">
        <f t="shared" si="38"/>
        <v>28</v>
      </c>
      <c r="AF35" s="245">
        <f t="shared" si="38"/>
        <v>29</v>
      </c>
      <c r="AG35" s="245">
        <f t="shared" si="38"/>
        <v>30</v>
      </c>
      <c r="AH35" s="245">
        <f t="shared" si="38"/>
        <v>31</v>
      </c>
      <c r="AI35" s="245">
        <f t="shared" si="38"/>
        <v>32</v>
      </c>
      <c r="AJ35" s="245">
        <f t="shared" si="38"/>
        <v>33</v>
      </c>
      <c r="AK35" s="245">
        <f t="shared" si="38"/>
        <v>34</v>
      </c>
      <c r="AL35" s="245">
        <f t="shared" si="38"/>
        <v>35</v>
      </c>
      <c r="AM35" s="245">
        <f t="shared" si="38"/>
        <v>36</v>
      </c>
      <c r="AN35" s="245">
        <f t="shared" si="38"/>
        <v>37</v>
      </c>
      <c r="AO35" s="245">
        <f t="shared" si="38"/>
        <v>38</v>
      </c>
      <c r="AP35" s="245">
        <f t="shared" si="38"/>
        <v>39</v>
      </c>
      <c r="AQ35" s="245">
        <f t="shared" si="38"/>
        <v>40</v>
      </c>
      <c r="AR35" s="245">
        <f t="shared" si="38"/>
        <v>41</v>
      </c>
      <c r="AS35" s="245">
        <f t="shared" si="38"/>
        <v>42</v>
      </c>
      <c r="AT35" s="245">
        <f t="shared" si="38"/>
        <v>43</v>
      </c>
      <c r="AU35" s="245">
        <f t="shared" si="38"/>
        <v>44</v>
      </c>
      <c r="AV35" s="245">
        <f t="shared" si="38"/>
        <v>45</v>
      </c>
      <c r="AW35" s="245">
        <f t="shared" si="38"/>
        <v>46</v>
      </c>
      <c r="AX35" s="245">
        <f t="shared" si="38"/>
        <v>47</v>
      </c>
      <c r="AY35" s="245">
        <f t="shared" si="38"/>
        <v>48</v>
      </c>
      <c r="AZ35" s="245">
        <f t="shared" si="38"/>
        <v>49</v>
      </c>
      <c r="BA35" s="245">
        <f t="shared" si="38"/>
        <v>50</v>
      </c>
      <c r="BB35" s="245">
        <f t="shared" si="38"/>
        <v>51</v>
      </c>
      <c r="BC35" s="245">
        <f t="shared" si="38"/>
        <v>52</v>
      </c>
      <c r="BD35" s="245">
        <f t="shared" si="38"/>
        <v>53</v>
      </c>
      <c r="BE35" s="245">
        <f t="shared" si="38"/>
        <v>54</v>
      </c>
      <c r="BF35" s="245">
        <f t="shared" si="38"/>
        <v>55</v>
      </c>
      <c r="BG35" s="245">
        <f t="shared" si="38"/>
        <v>56</v>
      </c>
      <c r="BH35" s="245">
        <f t="shared" si="38"/>
        <v>57</v>
      </c>
      <c r="BI35" s="245">
        <f t="shared" si="38"/>
        <v>58</v>
      </c>
      <c r="BJ35" s="245">
        <f t="shared" si="38"/>
        <v>59</v>
      </c>
      <c r="BK35" s="245">
        <f t="shared" si="38"/>
        <v>60</v>
      </c>
      <c r="BL35" s="245">
        <f t="shared" si="38"/>
        <v>61</v>
      </c>
      <c r="BM35" s="245">
        <f t="shared" si="38"/>
        <v>62</v>
      </c>
      <c r="BN35" s="245">
        <f t="shared" si="38"/>
        <v>63</v>
      </c>
      <c r="BO35" s="245">
        <f t="shared" si="38"/>
        <v>64</v>
      </c>
      <c r="BP35" s="245">
        <f t="shared" si="38"/>
        <v>65</v>
      </c>
      <c r="BQ35" s="245">
        <f t="shared" si="38"/>
        <v>66</v>
      </c>
      <c r="BR35" s="245">
        <f t="shared" ref="BR35:EC35" si="39">BQ35+1</f>
        <v>67</v>
      </c>
      <c r="BS35" s="245">
        <f t="shared" si="39"/>
        <v>68</v>
      </c>
      <c r="BT35" s="245">
        <f t="shared" si="39"/>
        <v>69</v>
      </c>
      <c r="BU35" s="245">
        <f t="shared" si="39"/>
        <v>70</v>
      </c>
      <c r="BV35" s="245">
        <f t="shared" si="39"/>
        <v>71</v>
      </c>
      <c r="BW35" s="245">
        <f t="shared" si="39"/>
        <v>72</v>
      </c>
      <c r="BX35" s="245">
        <f t="shared" si="39"/>
        <v>73</v>
      </c>
      <c r="BY35" s="245">
        <f t="shared" si="39"/>
        <v>74</v>
      </c>
      <c r="BZ35" s="245">
        <f t="shared" si="39"/>
        <v>75</v>
      </c>
      <c r="CA35" s="245">
        <f t="shared" si="39"/>
        <v>76</v>
      </c>
      <c r="CB35" s="245">
        <f t="shared" si="39"/>
        <v>77</v>
      </c>
      <c r="CC35" s="245">
        <f t="shared" si="39"/>
        <v>78</v>
      </c>
      <c r="CD35" s="245">
        <f t="shared" si="39"/>
        <v>79</v>
      </c>
      <c r="CE35" s="245">
        <f t="shared" si="39"/>
        <v>80</v>
      </c>
      <c r="CF35" s="245">
        <f t="shared" si="39"/>
        <v>81</v>
      </c>
      <c r="CG35" s="245">
        <f t="shared" si="39"/>
        <v>82</v>
      </c>
      <c r="CH35" s="245">
        <f t="shared" si="39"/>
        <v>83</v>
      </c>
      <c r="CI35" s="245">
        <f t="shared" si="39"/>
        <v>84</v>
      </c>
      <c r="CJ35" s="245">
        <f t="shared" si="39"/>
        <v>85</v>
      </c>
      <c r="CK35" s="245">
        <f t="shared" si="39"/>
        <v>86</v>
      </c>
      <c r="CL35" s="245">
        <f t="shared" si="39"/>
        <v>87</v>
      </c>
      <c r="CM35" s="245">
        <f t="shared" si="39"/>
        <v>88</v>
      </c>
      <c r="CN35" s="245">
        <f t="shared" si="39"/>
        <v>89</v>
      </c>
      <c r="CO35" s="245">
        <f t="shared" si="39"/>
        <v>90</v>
      </c>
      <c r="CP35" s="245">
        <f t="shared" si="39"/>
        <v>91</v>
      </c>
      <c r="CQ35" s="245">
        <f t="shared" si="39"/>
        <v>92</v>
      </c>
      <c r="CR35" s="245">
        <f t="shared" si="39"/>
        <v>93</v>
      </c>
      <c r="CS35" s="245">
        <f t="shared" si="39"/>
        <v>94</v>
      </c>
      <c r="CT35" s="245">
        <f t="shared" si="39"/>
        <v>95</v>
      </c>
      <c r="CU35" s="245">
        <f t="shared" si="39"/>
        <v>96</v>
      </c>
      <c r="CV35" s="245">
        <f t="shared" si="39"/>
        <v>97</v>
      </c>
      <c r="CW35" s="245">
        <f t="shared" si="39"/>
        <v>98</v>
      </c>
      <c r="CX35" s="245">
        <f t="shared" si="39"/>
        <v>99</v>
      </c>
      <c r="CY35" s="245">
        <f t="shared" si="39"/>
        <v>100</v>
      </c>
      <c r="CZ35" s="245">
        <f t="shared" si="39"/>
        <v>101</v>
      </c>
      <c r="DA35" s="245">
        <f t="shared" si="39"/>
        <v>102</v>
      </c>
      <c r="DB35" s="245">
        <f t="shared" si="39"/>
        <v>103</v>
      </c>
      <c r="DC35" s="245">
        <f t="shared" si="39"/>
        <v>104</v>
      </c>
      <c r="DD35" s="245">
        <f t="shared" si="39"/>
        <v>105</v>
      </c>
      <c r="DE35" s="245">
        <f t="shared" si="39"/>
        <v>106</v>
      </c>
      <c r="DF35" s="245">
        <f t="shared" si="39"/>
        <v>107</v>
      </c>
      <c r="DG35" s="245">
        <f t="shared" si="39"/>
        <v>108</v>
      </c>
      <c r="DH35" s="245">
        <f t="shared" si="39"/>
        <v>109</v>
      </c>
      <c r="DI35" s="245">
        <f t="shared" si="39"/>
        <v>110</v>
      </c>
      <c r="DJ35" s="245">
        <f t="shared" si="39"/>
        <v>111</v>
      </c>
      <c r="DK35" s="245">
        <f t="shared" si="39"/>
        <v>112</v>
      </c>
      <c r="DL35" s="245">
        <f t="shared" si="39"/>
        <v>113</v>
      </c>
      <c r="DM35" s="245">
        <f t="shared" si="39"/>
        <v>114</v>
      </c>
      <c r="DN35" s="245">
        <f t="shared" si="39"/>
        <v>115</v>
      </c>
      <c r="DO35" s="245">
        <f t="shared" si="39"/>
        <v>116</v>
      </c>
      <c r="DP35" s="245">
        <f t="shared" si="39"/>
        <v>117</v>
      </c>
      <c r="DQ35" s="245">
        <f t="shared" si="39"/>
        <v>118</v>
      </c>
      <c r="DR35" s="245">
        <f t="shared" si="39"/>
        <v>119</v>
      </c>
      <c r="DS35" s="245">
        <f t="shared" si="39"/>
        <v>120</v>
      </c>
      <c r="DT35" s="245">
        <f t="shared" si="39"/>
        <v>121</v>
      </c>
      <c r="DU35" s="245">
        <f t="shared" si="39"/>
        <v>122</v>
      </c>
      <c r="DV35" s="245">
        <f t="shared" si="39"/>
        <v>123</v>
      </c>
      <c r="DW35" s="245">
        <f t="shared" si="39"/>
        <v>124</v>
      </c>
      <c r="DX35" s="245">
        <f t="shared" si="39"/>
        <v>125</v>
      </c>
      <c r="DY35" s="245">
        <f t="shared" si="39"/>
        <v>126</v>
      </c>
      <c r="DZ35" s="245">
        <f t="shared" si="39"/>
        <v>127</v>
      </c>
      <c r="EA35" s="245">
        <f t="shared" si="39"/>
        <v>128</v>
      </c>
      <c r="EB35" s="245">
        <f t="shared" si="39"/>
        <v>129</v>
      </c>
      <c r="EC35" s="245">
        <f t="shared" si="39"/>
        <v>130</v>
      </c>
      <c r="ED35" s="245">
        <f t="shared" ref="ED35:EE35" si="40">EC35+1</f>
        <v>131</v>
      </c>
      <c r="EE35" s="246">
        <f t="shared" si="40"/>
        <v>132</v>
      </c>
    </row>
    <row r="36" spans="1:135" x14ac:dyDescent="0.25">
      <c r="C36" s="247" t="s">
        <v>245</v>
      </c>
      <c r="D36" s="248">
        <f>D23</f>
        <v>43890</v>
      </c>
      <c r="E36" s="249">
        <f t="shared" ref="E36:BP36" si="41">E23</f>
        <v>43921</v>
      </c>
      <c r="F36" s="249">
        <f t="shared" si="41"/>
        <v>43951</v>
      </c>
      <c r="G36" s="249">
        <f t="shared" si="41"/>
        <v>43982</v>
      </c>
      <c r="H36" s="249">
        <f t="shared" si="41"/>
        <v>44012</v>
      </c>
      <c r="I36" s="249">
        <f t="shared" si="41"/>
        <v>44043</v>
      </c>
      <c r="J36" s="249">
        <f t="shared" si="41"/>
        <v>44074</v>
      </c>
      <c r="K36" s="249">
        <f t="shared" si="41"/>
        <v>44104</v>
      </c>
      <c r="L36" s="249">
        <f t="shared" si="41"/>
        <v>44135</v>
      </c>
      <c r="M36" s="249">
        <f t="shared" si="41"/>
        <v>44165</v>
      </c>
      <c r="N36" s="249">
        <f t="shared" si="41"/>
        <v>44196</v>
      </c>
      <c r="O36" s="249">
        <f t="shared" si="41"/>
        <v>44227</v>
      </c>
      <c r="P36" s="249">
        <f t="shared" si="41"/>
        <v>44255</v>
      </c>
      <c r="Q36" s="249">
        <f t="shared" si="41"/>
        <v>44286</v>
      </c>
      <c r="R36" s="249">
        <f t="shared" si="41"/>
        <v>44316</v>
      </c>
      <c r="S36" s="249">
        <f t="shared" si="41"/>
        <v>44347</v>
      </c>
      <c r="T36" s="249">
        <f t="shared" si="41"/>
        <v>44377</v>
      </c>
      <c r="U36" s="249">
        <f t="shared" si="41"/>
        <v>44408</v>
      </c>
      <c r="V36" s="249">
        <f t="shared" si="41"/>
        <v>44439</v>
      </c>
      <c r="W36" s="249">
        <f t="shared" si="41"/>
        <v>44469</v>
      </c>
      <c r="X36" s="249">
        <f t="shared" si="41"/>
        <v>44500</v>
      </c>
      <c r="Y36" s="249">
        <f t="shared" si="41"/>
        <v>44530</v>
      </c>
      <c r="Z36" s="249">
        <f t="shared" si="41"/>
        <v>44561</v>
      </c>
      <c r="AA36" s="249">
        <f t="shared" si="41"/>
        <v>44592</v>
      </c>
      <c r="AB36" s="249">
        <f t="shared" si="41"/>
        <v>44620</v>
      </c>
      <c r="AC36" s="249">
        <f t="shared" si="41"/>
        <v>44651</v>
      </c>
      <c r="AD36" s="249">
        <f t="shared" si="41"/>
        <v>44681</v>
      </c>
      <c r="AE36" s="249">
        <f t="shared" si="41"/>
        <v>44712</v>
      </c>
      <c r="AF36" s="249">
        <f t="shared" si="41"/>
        <v>44742</v>
      </c>
      <c r="AG36" s="249">
        <f t="shared" si="41"/>
        <v>44773</v>
      </c>
      <c r="AH36" s="249">
        <f t="shared" si="41"/>
        <v>44804</v>
      </c>
      <c r="AI36" s="249">
        <f t="shared" si="41"/>
        <v>44834</v>
      </c>
      <c r="AJ36" s="249">
        <f t="shared" si="41"/>
        <v>44865</v>
      </c>
      <c r="AK36" s="249">
        <f t="shared" si="41"/>
        <v>44895</v>
      </c>
      <c r="AL36" s="249">
        <f t="shared" si="41"/>
        <v>44926</v>
      </c>
      <c r="AM36" s="249">
        <f t="shared" si="41"/>
        <v>44957</v>
      </c>
      <c r="AN36" s="249">
        <f t="shared" si="41"/>
        <v>44985</v>
      </c>
      <c r="AO36" s="249">
        <f t="shared" si="41"/>
        <v>45016</v>
      </c>
      <c r="AP36" s="249">
        <f t="shared" si="41"/>
        <v>45046</v>
      </c>
      <c r="AQ36" s="249">
        <f t="shared" si="41"/>
        <v>45077</v>
      </c>
      <c r="AR36" s="249">
        <f t="shared" si="41"/>
        <v>45107</v>
      </c>
      <c r="AS36" s="249">
        <f t="shared" si="41"/>
        <v>45138</v>
      </c>
      <c r="AT36" s="249">
        <f t="shared" si="41"/>
        <v>45169</v>
      </c>
      <c r="AU36" s="249">
        <f t="shared" si="41"/>
        <v>45199</v>
      </c>
      <c r="AV36" s="249">
        <f t="shared" si="41"/>
        <v>45230</v>
      </c>
      <c r="AW36" s="249">
        <f t="shared" si="41"/>
        <v>45260</v>
      </c>
      <c r="AX36" s="249">
        <f t="shared" si="41"/>
        <v>45291</v>
      </c>
      <c r="AY36" s="249">
        <f t="shared" si="41"/>
        <v>45322</v>
      </c>
      <c r="AZ36" s="249">
        <f t="shared" si="41"/>
        <v>45351</v>
      </c>
      <c r="BA36" s="249">
        <f t="shared" si="41"/>
        <v>45382</v>
      </c>
      <c r="BB36" s="249">
        <f t="shared" si="41"/>
        <v>45412</v>
      </c>
      <c r="BC36" s="249">
        <f t="shared" si="41"/>
        <v>45443</v>
      </c>
      <c r="BD36" s="249">
        <f t="shared" si="41"/>
        <v>45473</v>
      </c>
      <c r="BE36" s="249">
        <f t="shared" si="41"/>
        <v>45504</v>
      </c>
      <c r="BF36" s="249">
        <f t="shared" si="41"/>
        <v>45535</v>
      </c>
      <c r="BG36" s="249">
        <f t="shared" si="41"/>
        <v>45565</v>
      </c>
      <c r="BH36" s="249">
        <f t="shared" si="41"/>
        <v>45596</v>
      </c>
      <c r="BI36" s="249">
        <f t="shared" si="41"/>
        <v>45626</v>
      </c>
      <c r="BJ36" s="249">
        <f t="shared" si="41"/>
        <v>45657</v>
      </c>
      <c r="BK36" s="249">
        <f t="shared" si="41"/>
        <v>45688</v>
      </c>
      <c r="BL36" s="249">
        <f t="shared" si="41"/>
        <v>45716</v>
      </c>
      <c r="BM36" s="249">
        <f t="shared" si="41"/>
        <v>45747</v>
      </c>
      <c r="BN36" s="249">
        <f t="shared" si="41"/>
        <v>45777</v>
      </c>
      <c r="BO36" s="249">
        <f t="shared" si="41"/>
        <v>45808</v>
      </c>
      <c r="BP36" s="249">
        <f t="shared" si="41"/>
        <v>45838</v>
      </c>
      <c r="BQ36" s="249">
        <f t="shared" ref="BQ36:EB36" si="42">BQ23</f>
        <v>45869</v>
      </c>
      <c r="BR36" s="249">
        <f t="shared" si="42"/>
        <v>45900</v>
      </c>
      <c r="BS36" s="249">
        <f t="shared" si="42"/>
        <v>45930</v>
      </c>
      <c r="BT36" s="249">
        <f t="shared" si="42"/>
        <v>45961</v>
      </c>
      <c r="BU36" s="249">
        <f t="shared" si="42"/>
        <v>45991</v>
      </c>
      <c r="BV36" s="249">
        <f t="shared" si="42"/>
        <v>46022</v>
      </c>
      <c r="BW36" s="249">
        <f t="shared" si="42"/>
        <v>46053</v>
      </c>
      <c r="BX36" s="249">
        <f t="shared" si="42"/>
        <v>46081</v>
      </c>
      <c r="BY36" s="249">
        <f t="shared" si="42"/>
        <v>46112</v>
      </c>
      <c r="BZ36" s="249">
        <f t="shared" si="42"/>
        <v>46142</v>
      </c>
      <c r="CA36" s="249">
        <f t="shared" si="42"/>
        <v>46173</v>
      </c>
      <c r="CB36" s="249">
        <f t="shared" si="42"/>
        <v>46203</v>
      </c>
      <c r="CC36" s="249">
        <f t="shared" si="42"/>
        <v>46234</v>
      </c>
      <c r="CD36" s="249">
        <f t="shared" si="42"/>
        <v>46265</v>
      </c>
      <c r="CE36" s="249">
        <f t="shared" si="42"/>
        <v>46295</v>
      </c>
      <c r="CF36" s="249">
        <f t="shared" si="42"/>
        <v>46326</v>
      </c>
      <c r="CG36" s="249">
        <f t="shared" si="42"/>
        <v>46356</v>
      </c>
      <c r="CH36" s="249">
        <f t="shared" si="42"/>
        <v>46387</v>
      </c>
      <c r="CI36" s="249">
        <f t="shared" si="42"/>
        <v>46418</v>
      </c>
      <c r="CJ36" s="249">
        <f t="shared" si="42"/>
        <v>46446</v>
      </c>
      <c r="CK36" s="249">
        <f t="shared" si="42"/>
        <v>46477</v>
      </c>
      <c r="CL36" s="249">
        <f t="shared" si="42"/>
        <v>46507</v>
      </c>
      <c r="CM36" s="249">
        <f t="shared" si="42"/>
        <v>46538</v>
      </c>
      <c r="CN36" s="249">
        <f t="shared" si="42"/>
        <v>46568</v>
      </c>
      <c r="CO36" s="249">
        <f t="shared" si="42"/>
        <v>46599</v>
      </c>
      <c r="CP36" s="249">
        <f t="shared" si="42"/>
        <v>46630</v>
      </c>
      <c r="CQ36" s="249">
        <f t="shared" si="42"/>
        <v>46660</v>
      </c>
      <c r="CR36" s="249">
        <f t="shared" si="42"/>
        <v>46691</v>
      </c>
      <c r="CS36" s="249">
        <f t="shared" si="42"/>
        <v>46721</v>
      </c>
      <c r="CT36" s="249">
        <f t="shared" si="42"/>
        <v>46752</v>
      </c>
      <c r="CU36" s="249">
        <f t="shared" si="42"/>
        <v>46783</v>
      </c>
      <c r="CV36" s="249">
        <f t="shared" si="42"/>
        <v>46812</v>
      </c>
      <c r="CW36" s="249">
        <f t="shared" si="42"/>
        <v>46843</v>
      </c>
      <c r="CX36" s="249">
        <f t="shared" si="42"/>
        <v>46873</v>
      </c>
      <c r="CY36" s="249">
        <f t="shared" si="42"/>
        <v>46904</v>
      </c>
      <c r="CZ36" s="249">
        <f t="shared" si="42"/>
        <v>46934</v>
      </c>
      <c r="DA36" s="249">
        <f t="shared" si="42"/>
        <v>46965</v>
      </c>
      <c r="DB36" s="249">
        <f t="shared" si="42"/>
        <v>46996</v>
      </c>
      <c r="DC36" s="249">
        <f t="shared" si="42"/>
        <v>47026</v>
      </c>
      <c r="DD36" s="249">
        <f t="shared" si="42"/>
        <v>47057</v>
      </c>
      <c r="DE36" s="249">
        <f t="shared" si="42"/>
        <v>47087</v>
      </c>
      <c r="DF36" s="249">
        <f t="shared" si="42"/>
        <v>47118</v>
      </c>
      <c r="DG36" s="249">
        <f t="shared" si="42"/>
        <v>47149</v>
      </c>
      <c r="DH36" s="249">
        <f t="shared" si="42"/>
        <v>47177</v>
      </c>
      <c r="DI36" s="249">
        <f t="shared" si="42"/>
        <v>47208</v>
      </c>
      <c r="DJ36" s="249">
        <f t="shared" si="42"/>
        <v>47238</v>
      </c>
      <c r="DK36" s="249">
        <f t="shared" si="42"/>
        <v>47269</v>
      </c>
      <c r="DL36" s="249">
        <f t="shared" si="42"/>
        <v>47299</v>
      </c>
      <c r="DM36" s="249">
        <f t="shared" si="42"/>
        <v>47330</v>
      </c>
      <c r="DN36" s="249">
        <f t="shared" si="42"/>
        <v>47361</v>
      </c>
      <c r="DO36" s="249">
        <f t="shared" si="42"/>
        <v>47391</v>
      </c>
      <c r="DP36" s="249">
        <f t="shared" si="42"/>
        <v>47422</v>
      </c>
      <c r="DQ36" s="249">
        <f t="shared" si="42"/>
        <v>47452</v>
      </c>
      <c r="DR36" s="249">
        <f t="shared" si="42"/>
        <v>47483</v>
      </c>
      <c r="DS36" s="249">
        <f t="shared" si="42"/>
        <v>47514</v>
      </c>
      <c r="DT36" s="249">
        <f t="shared" si="42"/>
        <v>47542</v>
      </c>
      <c r="DU36" s="249">
        <f t="shared" si="42"/>
        <v>47573</v>
      </c>
      <c r="DV36" s="249">
        <f t="shared" si="42"/>
        <v>47603</v>
      </c>
      <c r="DW36" s="249">
        <f t="shared" si="42"/>
        <v>47634</v>
      </c>
      <c r="DX36" s="249">
        <f t="shared" si="42"/>
        <v>47664</v>
      </c>
      <c r="DY36" s="249">
        <f t="shared" si="42"/>
        <v>47695</v>
      </c>
      <c r="DZ36" s="249">
        <f t="shared" si="42"/>
        <v>47726</v>
      </c>
      <c r="EA36" s="249">
        <f t="shared" si="42"/>
        <v>47756</v>
      </c>
      <c r="EB36" s="249">
        <f t="shared" si="42"/>
        <v>47787</v>
      </c>
      <c r="EC36" s="249">
        <f t="shared" ref="EC36:EE36" si="43">EC23</f>
        <v>47817</v>
      </c>
      <c r="ED36" s="249">
        <f t="shared" si="43"/>
        <v>47848</v>
      </c>
      <c r="EE36" s="250">
        <f t="shared" si="43"/>
        <v>47879</v>
      </c>
    </row>
    <row r="37" spans="1:135" x14ac:dyDescent="0.25">
      <c r="B37" s="251">
        <f>MAX(D37:EE37)</f>
        <v>1777613.5868175321</v>
      </c>
      <c r="C37" s="29" t="s">
        <v>246</v>
      </c>
      <c r="D37" s="190">
        <f>E2</f>
        <v>1425000</v>
      </c>
      <c r="E37" s="191">
        <f>D44</f>
        <v>1425000</v>
      </c>
      <c r="F37" s="191">
        <f t="shared" ref="F37:BQ37" si="44">E44</f>
        <v>1425000</v>
      </c>
      <c r="G37" s="191">
        <f t="shared" si="44"/>
        <v>1483666.6666666667</v>
      </c>
      <c r="H37" s="191">
        <f t="shared" si="44"/>
        <v>1539239.5833333335</v>
      </c>
      <c r="I37" s="191">
        <f t="shared" si="44"/>
        <v>1739801.0868175321</v>
      </c>
      <c r="J37" s="191">
        <f t="shared" si="44"/>
        <v>1744957.3368175321</v>
      </c>
      <c r="K37" s="191">
        <f t="shared" si="44"/>
        <v>1750113.5868175321</v>
      </c>
      <c r="L37" s="191">
        <f t="shared" si="44"/>
        <v>1750113.5868175321</v>
      </c>
      <c r="M37" s="191">
        <f t="shared" si="44"/>
        <v>1763863.5868175321</v>
      </c>
      <c r="N37" s="191">
        <f t="shared" si="44"/>
        <v>1777613.5868175321</v>
      </c>
      <c r="O37" s="191">
        <f t="shared" si="44"/>
        <v>1777613.5868175321</v>
      </c>
      <c r="P37" s="191">
        <f t="shared" si="44"/>
        <v>1777613.5868175321</v>
      </c>
      <c r="Q37" s="191">
        <f t="shared" si="44"/>
        <v>1777613.5868175321</v>
      </c>
      <c r="R37" s="191">
        <f t="shared" si="44"/>
        <v>1777613.5868175321</v>
      </c>
      <c r="S37" s="191">
        <f t="shared" si="44"/>
        <v>1777613.5868175321</v>
      </c>
      <c r="T37" s="191">
        <f t="shared" si="44"/>
        <v>1777613.5868175321</v>
      </c>
      <c r="U37" s="191">
        <f t="shared" si="44"/>
        <v>1777613.5868175321</v>
      </c>
      <c r="V37" s="191">
        <f t="shared" si="44"/>
        <v>1777613.5868175321</v>
      </c>
      <c r="W37" s="191">
        <f t="shared" si="44"/>
        <v>1777613.5868175321</v>
      </c>
      <c r="X37" s="191">
        <f t="shared" si="44"/>
        <v>1777613.5868175321</v>
      </c>
      <c r="Y37" s="191">
        <f t="shared" si="44"/>
        <v>1777613.5868175321</v>
      </c>
      <c r="Z37" s="191">
        <f t="shared" si="44"/>
        <v>1777613.5868175321</v>
      </c>
      <c r="AA37" s="191">
        <f t="shared" si="44"/>
        <v>1777613.5868175321</v>
      </c>
      <c r="AB37" s="191">
        <f t="shared" si="44"/>
        <v>1777613.5868175321</v>
      </c>
      <c r="AC37" s="191">
        <f t="shared" si="44"/>
        <v>1775419.196367739</v>
      </c>
      <c r="AD37" s="191">
        <f t="shared" si="44"/>
        <v>1773212.005306989</v>
      </c>
      <c r="AE37" s="191">
        <f t="shared" si="44"/>
        <v>1770991.9389650512</v>
      </c>
      <c r="AF37" s="191">
        <f t="shared" si="44"/>
        <v>1768758.9222361187</v>
      </c>
      <c r="AG37" s="191">
        <f t="shared" si="44"/>
        <v>1766512.8795762674</v>
      </c>
      <c r="AH37" s="191">
        <f t="shared" si="44"/>
        <v>1764253.7350009005</v>
      </c>
      <c r="AI37" s="191">
        <f t="shared" si="44"/>
        <v>1761981.4120821771</v>
      </c>
      <c r="AJ37" s="191">
        <f t="shared" si="44"/>
        <v>1759695.8339464278</v>
      </c>
      <c r="AK37" s="191">
        <f t="shared" si="44"/>
        <v>1757396.9232715534</v>
      </c>
      <c r="AL37" s="191">
        <f t="shared" si="44"/>
        <v>1755084.6022844089</v>
      </c>
      <c r="AM37" s="191">
        <f t="shared" si="44"/>
        <v>1773148.1618715285</v>
      </c>
      <c r="AN37" s="191">
        <f t="shared" si="44"/>
        <v>1770781.5717858775</v>
      </c>
      <c r="AO37" s="191">
        <f t="shared" si="44"/>
        <v>1768401.1765913935</v>
      </c>
      <c r="AP37" s="191">
        <f t="shared" si="44"/>
        <v>1766006.8957582752</v>
      </c>
      <c r="AQ37" s="191">
        <f t="shared" si="44"/>
        <v>1763598.6482869636</v>
      </c>
      <c r="AR37" s="191">
        <f t="shared" si="44"/>
        <v>1761176.3527054025</v>
      </c>
      <c r="AS37" s="191">
        <f t="shared" si="44"/>
        <v>1758739.9270662824</v>
      </c>
      <c r="AT37" s="191">
        <f t="shared" si="44"/>
        <v>1756289.2889442674</v>
      </c>
      <c r="AU37" s="191">
        <f t="shared" si="44"/>
        <v>1753824.3554332075</v>
      </c>
      <c r="AV37" s="191">
        <f t="shared" si="44"/>
        <v>1751345.0431433329</v>
      </c>
      <c r="AW37" s="191">
        <f t="shared" si="44"/>
        <v>1748851.268198434</v>
      </c>
      <c r="AX37" s="191">
        <f t="shared" si="44"/>
        <v>1746342.9462330232</v>
      </c>
      <c r="AY37" s="191">
        <f t="shared" si="44"/>
        <v>1743819.9923894808</v>
      </c>
      <c r="AZ37" s="191">
        <f t="shared" si="44"/>
        <v>1741282.3213151845</v>
      </c>
      <c r="BA37" s="191">
        <f t="shared" si="44"/>
        <v>1738729.8471596215</v>
      </c>
      <c r="BB37" s="191">
        <f t="shared" si="44"/>
        <v>1736162.4835714845</v>
      </c>
      <c r="BC37" s="191">
        <f t="shared" si="44"/>
        <v>1733580.1436957498</v>
      </c>
      <c r="BD37" s="191">
        <f t="shared" si="44"/>
        <v>1730982.7401707401</v>
      </c>
      <c r="BE37" s="191">
        <f t="shared" si="44"/>
        <v>1728370.1851251677</v>
      </c>
      <c r="BF37" s="191">
        <f t="shared" si="44"/>
        <v>1725742.3901751628</v>
      </c>
      <c r="BG37" s="191">
        <f t="shared" si="44"/>
        <v>1723099.2664212829</v>
      </c>
      <c r="BH37" s="191">
        <f t="shared" si="44"/>
        <v>1720440.7244455055</v>
      </c>
      <c r="BI37" s="191">
        <f t="shared" si="44"/>
        <v>1717766.6743082027</v>
      </c>
      <c r="BJ37" s="191">
        <f t="shared" si="44"/>
        <v>1715077.0255450991</v>
      </c>
      <c r="BK37" s="191">
        <f t="shared" si="44"/>
        <v>1712371.6871642105</v>
      </c>
      <c r="BL37" s="191">
        <f t="shared" si="44"/>
        <v>0</v>
      </c>
      <c r="BM37" s="191">
        <f t="shared" si="44"/>
        <v>0</v>
      </c>
      <c r="BN37" s="191">
        <f t="shared" si="44"/>
        <v>0</v>
      </c>
      <c r="BO37" s="191">
        <f t="shared" si="44"/>
        <v>0</v>
      </c>
      <c r="BP37" s="191">
        <f t="shared" si="44"/>
        <v>0</v>
      </c>
      <c r="BQ37" s="191">
        <f t="shared" si="44"/>
        <v>0</v>
      </c>
      <c r="BR37" s="191">
        <f t="shared" ref="BR37:EC37" si="45">BQ44</f>
        <v>0</v>
      </c>
      <c r="BS37" s="191">
        <f t="shared" si="45"/>
        <v>0</v>
      </c>
      <c r="BT37" s="191">
        <f t="shared" si="45"/>
        <v>0</v>
      </c>
      <c r="BU37" s="191">
        <f t="shared" si="45"/>
        <v>0</v>
      </c>
      <c r="BV37" s="191">
        <f t="shared" si="45"/>
        <v>0</v>
      </c>
      <c r="BW37" s="191">
        <f t="shared" si="45"/>
        <v>0</v>
      </c>
      <c r="BX37" s="191">
        <f t="shared" si="45"/>
        <v>0</v>
      </c>
      <c r="BY37" s="191">
        <f t="shared" si="45"/>
        <v>0</v>
      </c>
      <c r="BZ37" s="191">
        <f t="shared" si="45"/>
        <v>0</v>
      </c>
      <c r="CA37" s="191">
        <f t="shared" si="45"/>
        <v>0</v>
      </c>
      <c r="CB37" s="191">
        <f t="shared" si="45"/>
        <v>0</v>
      </c>
      <c r="CC37" s="191">
        <f t="shared" si="45"/>
        <v>0</v>
      </c>
      <c r="CD37" s="191">
        <f t="shared" si="45"/>
        <v>0</v>
      </c>
      <c r="CE37" s="191">
        <f t="shared" si="45"/>
        <v>0</v>
      </c>
      <c r="CF37" s="191">
        <f t="shared" si="45"/>
        <v>0</v>
      </c>
      <c r="CG37" s="191">
        <f t="shared" si="45"/>
        <v>0</v>
      </c>
      <c r="CH37" s="191">
        <f t="shared" si="45"/>
        <v>0</v>
      </c>
      <c r="CI37" s="191">
        <f t="shared" si="45"/>
        <v>0</v>
      </c>
      <c r="CJ37" s="191">
        <f t="shared" si="45"/>
        <v>0</v>
      </c>
      <c r="CK37" s="191">
        <f t="shared" si="45"/>
        <v>0</v>
      </c>
      <c r="CL37" s="191">
        <f t="shared" si="45"/>
        <v>0</v>
      </c>
      <c r="CM37" s="191">
        <f t="shared" si="45"/>
        <v>0</v>
      </c>
      <c r="CN37" s="191">
        <f t="shared" si="45"/>
        <v>0</v>
      </c>
      <c r="CO37" s="191">
        <f t="shared" si="45"/>
        <v>0</v>
      </c>
      <c r="CP37" s="191">
        <f t="shared" si="45"/>
        <v>0</v>
      </c>
      <c r="CQ37" s="191">
        <f t="shared" si="45"/>
        <v>0</v>
      </c>
      <c r="CR37" s="191">
        <f t="shared" si="45"/>
        <v>0</v>
      </c>
      <c r="CS37" s="191">
        <f t="shared" si="45"/>
        <v>0</v>
      </c>
      <c r="CT37" s="191">
        <f t="shared" si="45"/>
        <v>0</v>
      </c>
      <c r="CU37" s="191">
        <f t="shared" si="45"/>
        <v>0</v>
      </c>
      <c r="CV37" s="191">
        <f t="shared" si="45"/>
        <v>0</v>
      </c>
      <c r="CW37" s="191">
        <f t="shared" si="45"/>
        <v>0</v>
      </c>
      <c r="CX37" s="191">
        <f t="shared" si="45"/>
        <v>0</v>
      </c>
      <c r="CY37" s="191">
        <f t="shared" si="45"/>
        <v>0</v>
      </c>
      <c r="CZ37" s="191">
        <f t="shared" si="45"/>
        <v>0</v>
      </c>
      <c r="DA37" s="191">
        <f t="shared" si="45"/>
        <v>0</v>
      </c>
      <c r="DB37" s="191">
        <f t="shared" si="45"/>
        <v>0</v>
      </c>
      <c r="DC37" s="191">
        <f t="shared" si="45"/>
        <v>0</v>
      </c>
      <c r="DD37" s="191">
        <f t="shared" si="45"/>
        <v>0</v>
      </c>
      <c r="DE37" s="191">
        <f t="shared" si="45"/>
        <v>0</v>
      </c>
      <c r="DF37" s="191">
        <f t="shared" si="45"/>
        <v>0</v>
      </c>
      <c r="DG37" s="191">
        <f t="shared" si="45"/>
        <v>0</v>
      </c>
      <c r="DH37" s="191">
        <f t="shared" si="45"/>
        <v>0</v>
      </c>
      <c r="DI37" s="191">
        <f t="shared" si="45"/>
        <v>0</v>
      </c>
      <c r="DJ37" s="191">
        <f t="shared" si="45"/>
        <v>0</v>
      </c>
      <c r="DK37" s="191">
        <f t="shared" si="45"/>
        <v>0</v>
      </c>
      <c r="DL37" s="191">
        <f t="shared" si="45"/>
        <v>0</v>
      </c>
      <c r="DM37" s="191">
        <f t="shared" si="45"/>
        <v>0</v>
      </c>
      <c r="DN37" s="191">
        <f t="shared" si="45"/>
        <v>0</v>
      </c>
      <c r="DO37" s="191">
        <f t="shared" si="45"/>
        <v>0</v>
      </c>
      <c r="DP37" s="191">
        <f t="shared" si="45"/>
        <v>0</v>
      </c>
      <c r="DQ37" s="191">
        <f t="shared" si="45"/>
        <v>0</v>
      </c>
      <c r="DR37" s="191">
        <f t="shared" si="45"/>
        <v>0</v>
      </c>
      <c r="DS37" s="191">
        <f t="shared" si="45"/>
        <v>0</v>
      </c>
      <c r="DT37" s="191">
        <f t="shared" si="45"/>
        <v>0</v>
      </c>
      <c r="DU37" s="191">
        <f t="shared" si="45"/>
        <v>0</v>
      </c>
      <c r="DV37" s="191">
        <f t="shared" si="45"/>
        <v>0</v>
      </c>
      <c r="DW37" s="191">
        <f t="shared" si="45"/>
        <v>0</v>
      </c>
      <c r="DX37" s="191">
        <f t="shared" si="45"/>
        <v>0</v>
      </c>
      <c r="DY37" s="191">
        <f t="shared" si="45"/>
        <v>0</v>
      </c>
      <c r="DZ37" s="191">
        <f t="shared" si="45"/>
        <v>0</v>
      </c>
      <c r="EA37" s="191">
        <f t="shared" si="45"/>
        <v>0</v>
      </c>
      <c r="EB37" s="191">
        <f t="shared" si="45"/>
        <v>0</v>
      </c>
      <c r="EC37" s="191">
        <f t="shared" si="45"/>
        <v>0</v>
      </c>
      <c r="ED37" s="191">
        <f t="shared" ref="ED37:EE37" si="46">EC44</f>
        <v>0</v>
      </c>
      <c r="EE37" s="155">
        <f t="shared" si="46"/>
        <v>0</v>
      </c>
    </row>
    <row r="38" spans="1:135" x14ac:dyDescent="0.25">
      <c r="A38" s="48" t="s">
        <v>257</v>
      </c>
      <c r="B38" s="251">
        <f>SUM(D38:EE38)</f>
        <v>373030.01144423825</v>
      </c>
      <c r="C38" s="29" t="s">
        <v>208</v>
      </c>
      <c r="D38" s="192">
        <f>IF(AND(D35&lt;=$D$19,D35&lt;=HOLD_PERIOD),-SUM('Monthly CF'!D$30:D$32)*Financing!$E$13,0)</f>
        <v>0</v>
      </c>
      <c r="E38" s="154">
        <f>IF(AND(E35&lt;=$D$19,E35&lt;=HOLD_PERIOD),-SUM('Monthly CF'!E$30:E$32)*Financing!$E$13,0)</f>
        <v>0</v>
      </c>
      <c r="F38" s="154">
        <f>IF(AND(F35&lt;=$D$19,F35&lt;=HOLD_PERIOD),-SUM('Monthly CF'!F$30:F$32)*Financing!$E$13,0)</f>
        <v>58666.666666666664</v>
      </c>
      <c r="G38" s="154">
        <f>IF(AND(G35&lt;=$D$19,G35&lt;=HOLD_PERIOD),-SUM('Monthly CF'!G$30:G$32)*Financing!$E$13,0)</f>
        <v>55572.916666666664</v>
      </c>
      <c r="H38" s="154">
        <f>IF(AND(H35&lt;=$D$19,H35&lt;=HOLD_PERIOD),-SUM('Monthly CF'!H$30:H$32)*Financing!$E$13,0)</f>
        <v>200561.50348419865</v>
      </c>
      <c r="I38" s="154">
        <f>IF(AND(I35&lt;=$D$19,I35&lt;=HOLD_PERIOD),-SUM('Monthly CF'!I$30:I$32)*Financing!$E$13,0)</f>
        <v>5156.25</v>
      </c>
      <c r="J38" s="154">
        <f>IF(AND(J35&lt;=$D$19,J35&lt;=HOLD_PERIOD),-SUM('Monthly CF'!J$30:J$32)*Financing!$E$13,0)</f>
        <v>5156.25</v>
      </c>
      <c r="K38" s="154">
        <f>IF(AND(K35&lt;=$D$19,K35&lt;=HOLD_PERIOD),-SUM('Monthly CF'!K$30:K$32)*Financing!$E$13,0)</f>
        <v>0</v>
      </c>
      <c r="L38" s="154">
        <f>IF(AND(L35&lt;=$D$19,L35&lt;=HOLD_PERIOD),-SUM('Monthly CF'!L$30:L$32)*Financing!$E$13,0)</f>
        <v>13750</v>
      </c>
      <c r="M38" s="154">
        <f>IF(AND(M35&lt;=$D$19,M35&lt;=HOLD_PERIOD),-SUM('Monthly CF'!M$30:M$32)*Financing!$E$13,0)</f>
        <v>13750</v>
      </c>
      <c r="N38" s="154">
        <f>IF(AND(N35&lt;=$D$19,N35&lt;=HOLD_PERIOD),-SUM('Monthly CF'!N$30:N$32)*Financing!$E$13,0)</f>
        <v>0</v>
      </c>
      <c r="O38" s="154">
        <f>IF(AND(O35&lt;=$D$19,O35&lt;=HOLD_PERIOD),-SUM('Monthly CF'!O$30:O$32)*Financing!$E$13,0)</f>
        <v>0</v>
      </c>
      <c r="P38" s="154">
        <f>IF(AND(P35&lt;=$D$19,P35&lt;=HOLD_PERIOD),-SUM('Monthly CF'!P$30:P$32)*Financing!$E$13,0)</f>
        <v>0</v>
      </c>
      <c r="Q38" s="154">
        <f>IF(AND(Q35&lt;=$D$19,Q35&lt;=HOLD_PERIOD),-SUM('Monthly CF'!Q$30:Q$32)*Financing!$E$13,0)</f>
        <v>0</v>
      </c>
      <c r="R38" s="154">
        <f>IF(AND(R35&lt;=$D$19,R35&lt;=HOLD_PERIOD),-SUM('Monthly CF'!R$30:R$32)*Financing!$E$13,0)</f>
        <v>0</v>
      </c>
      <c r="S38" s="154">
        <f>IF(AND(S35&lt;=$D$19,S35&lt;=HOLD_PERIOD),-SUM('Monthly CF'!S$30:S$32)*Financing!$E$13,0)</f>
        <v>0</v>
      </c>
      <c r="T38" s="154">
        <f>IF(AND(T35&lt;=$D$19,T35&lt;=HOLD_PERIOD),-SUM('Monthly CF'!T$30:T$32)*Financing!$E$13,0)</f>
        <v>0</v>
      </c>
      <c r="U38" s="154">
        <f>IF(AND(U35&lt;=$D$19,U35&lt;=HOLD_PERIOD),-SUM('Monthly CF'!U$30:U$32)*Financing!$E$13,0)</f>
        <v>0</v>
      </c>
      <c r="V38" s="154">
        <f>IF(AND(V35&lt;=$D$19,V35&lt;=HOLD_PERIOD),-SUM('Monthly CF'!V$30:V$32)*Financing!$E$13,0)</f>
        <v>0</v>
      </c>
      <c r="W38" s="154">
        <f>IF(AND(W35&lt;=$D$19,W35&lt;=HOLD_PERIOD),-SUM('Monthly CF'!W$30:W$32)*Financing!$E$13,0)</f>
        <v>0</v>
      </c>
      <c r="X38" s="154">
        <f>IF(AND(X35&lt;=$D$19,X35&lt;=HOLD_PERIOD),-SUM('Monthly CF'!X$30:X$32)*Financing!$E$13,0)</f>
        <v>0</v>
      </c>
      <c r="Y38" s="154">
        <f>IF(AND(Y35&lt;=$D$19,Y35&lt;=HOLD_PERIOD),-SUM('Monthly CF'!Y$30:Y$32)*Financing!$E$13,0)</f>
        <v>0</v>
      </c>
      <c r="Z38" s="154">
        <f>IF(AND(Z35&lt;=$D$19,Z35&lt;=HOLD_PERIOD),-SUM('Monthly CF'!Z$30:Z$32)*Financing!$E$13,0)</f>
        <v>0</v>
      </c>
      <c r="AA38" s="154">
        <f>IF(AND(AA35&lt;=$D$19,AA35&lt;=HOLD_PERIOD),-SUM('Monthly CF'!AA$30:AA$32)*Financing!$E$13,0)</f>
        <v>0</v>
      </c>
      <c r="AB38" s="154">
        <f>IF(AND(AB35&lt;=$D$19,AB35&lt;=HOLD_PERIOD),-SUM('Monthly CF'!AB$30:AB$32)*Financing!$E$13,0)</f>
        <v>0</v>
      </c>
      <c r="AC38" s="154">
        <f>IF(AND(AC35&lt;=$D$19,AC35&lt;=HOLD_PERIOD),-SUM('Monthly CF'!AC$30:AC$32)*Financing!$E$13,0)</f>
        <v>0</v>
      </c>
      <c r="AD38" s="154">
        <f>IF(AND(AD35&lt;=$D$19,AD35&lt;=HOLD_PERIOD),-SUM('Monthly CF'!AD$30:AD$32)*Financing!$E$13,0)</f>
        <v>0</v>
      </c>
      <c r="AE38" s="154">
        <f>IF(AND(AE35&lt;=$D$19,AE35&lt;=HOLD_PERIOD),-SUM('Monthly CF'!AE$30:AE$32)*Financing!$E$13,0)</f>
        <v>0</v>
      </c>
      <c r="AF38" s="154">
        <f>IF(AND(AF35&lt;=$D$19,AF35&lt;=HOLD_PERIOD),-SUM('Monthly CF'!AF$30:AF$32)*Financing!$E$13,0)</f>
        <v>0</v>
      </c>
      <c r="AG38" s="154">
        <f>IF(AND(AG35&lt;=$D$19,AG35&lt;=HOLD_PERIOD),-SUM('Monthly CF'!AG$30:AG$32)*Financing!$E$13,0)</f>
        <v>0</v>
      </c>
      <c r="AH38" s="154">
        <f>IF(AND(AH35&lt;=$D$19,AH35&lt;=HOLD_PERIOD),-SUM('Monthly CF'!AH$30:AH$32)*Financing!$E$13,0)</f>
        <v>0</v>
      </c>
      <c r="AI38" s="154">
        <f>IF(AND(AI35&lt;=$D$19,AI35&lt;=HOLD_PERIOD),-SUM('Monthly CF'!AI$30:AI$32)*Financing!$E$13,0)</f>
        <v>0</v>
      </c>
      <c r="AJ38" s="154">
        <f>IF(AND(AJ35&lt;=$D$19,AJ35&lt;=HOLD_PERIOD),-SUM('Monthly CF'!AJ$30:AJ$32)*Financing!$E$13,0)</f>
        <v>0</v>
      </c>
      <c r="AK38" s="154">
        <f>IF(AND(AK35&lt;=$D$19,AK35&lt;=HOLD_PERIOD),-SUM('Monthly CF'!AK$30:AK$32)*Financing!$E$13,0)</f>
        <v>0</v>
      </c>
      <c r="AL38" s="154">
        <f>IF(AND(AL35&lt;=$D$19,AL35&lt;=HOLD_PERIOD),-SUM('Monthly CF'!AL$30:AL$32)*Financing!$E$13,0)</f>
        <v>20416.424626706292</v>
      </c>
      <c r="AM38" s="154">
        <f>IF(AND(AM35&lt;=$D$19,AM35&lt;=HOLD_PERIOD),-SUM('Monthly CF'!AM$30:AM$32)*Financing!$E$13,0)</f>
        <v>0</v>
      </c>
      <c r="AN38" s="154">
        <f>IF(AND(AN35&lt;=$D$19,AN35&lt;=HOLD_PERIOD),-SUM('Monthly CF'!AN$30:AN$32)*Financing!$E$13,0)</f>
        <v>0</v>
      </c>
      <c r="AO38" s="154">
        <f>IF(AND(AO35&lt;=$D$19,AO35&lt;=HOLD_PERIOD),-SUM('Monthly CF'!AO$30:AO$32)*Financing!$E$13,0)</f>
        <v>0</v>
      </c>
      <c r="AP38" s="154">
        <f>IF(AND(AP35&lt;=$D$19,AP35&lt;=HOLD_PERIOD),-SUM('Monthly CF'!AP$30:AP$32)*Financing!$E$13,0)</f>
        <v>0</v>
      </c>
      <c r="AQ38" s="154">
        <f>IF(AND(AQ35&lt;=$D$19,AQ35&lt;=HOLD_PERIOD),-SUM('Monthly CF'!AQ$30:AQ$32)*Financing!$E$13,0)</f>
        <v>0</v>
      </c>
      <c r="AR38" s="154">
        <f>IF(AND(AR35&lt;=$D$19,AR35&lt;=HOLD_PERIOD),-SUM('Monthly CF'!AR$30:AR$32)*Financing!$E$13,0)</f>
        <v>0</v>
      </c>
      <c r="AS38" s="154">
        <f>IF(AND(AS35&lt;=$D$19,AS35&lt;=HOLD_PERIOD),-SUM('Monthly CF'!AS$30:AS$32)*Financing!$E$13,0)</f>
        <v>0</v>
      </c>
      <c r="AT38" s="154">
        <f>IF(AND(AT35&lt;=$D$19,AT35&lt;=HOLD_PERIOD),-SUM('Monthly CF'!AT$30:AT$32)*Financing!$E$13,0)</f>
        <v>0</v>
      </c>
      <c r="AU38" s="154">
        <f>IF(AND(AU35&lt;=$D$19,AU35&lt;=HOLD_PERIOD),-SUM('Monthly CF'!AU$30:AU$32)*Financing!$E$13,0)</f>
        <v>0</v>
      </c>
      <c r="AV38" s="154">
        <f>IF(AND(AV35&lt;=$D$19,AV35&lt;=HOLD_PERIOD),-SUM('Monthly CF'!AV$30:AV$32)*Financing!$E$13,0)</f>
        <v>0</v>
      </c>
      <c r="AW38" s="154">
        <f>IF(AND(AW35&lt;=$D$19,AW35&lt;=HOLD_PERIOD),-SUM('Monthly CF'!AW$30:AW$32)*Financing!$E$13,0)</f>
        <v>0</v>
      </c>
      <c r="AX38" s="154">
        <f>IF(AND(AX35&lt;=$D$19,AX35&lt;=HOLD_PERIOD),-SUM('Monthly CF'!AX$30:AX$32)*Financing!$E$13,0)</f>
        <v>0</v>
      </c>
      <c r="AY38" s="154">
        <f>IF(AND(AY35&lt;=$D$19,AY35&lt;=HOLD_PERIOD),-SUM('Monthly CF'!AY$30:AY$32)*Financing!$E$13,0)</f>
        <v>0</v>
      </c>
      <c r="AZ38" s="154">
        <f>IF(AND(AZ35&lt;=$D$19,AZ35&lt;=HOLD_PERIOD),-SUM('Monthly CF'!AZ$30:AZ$32)*Financing!$E$13,0)</f>
        <v>0</v>
      </c>
      <c r="BA38" s="154">
        <f>IF(AND(BA35&lt;=$D$19,BA35&lt;=HOLD_PERIOD),-SUM('Monthly CF'!BA$30:BA$32)*Financing!$E$13,0)</f>
        <v>0</v>
      </c>
      <c r="BB38" s="154">
        <f>IF(AND(BB35&lt;=$D$19,BB35&lt;=HOLD_PERIOD),-SUM('Monthly CF'!BB$30:BB$32)*Financing!$E$13,0)</f>
        <v>0</v>
      </c>
      <c r="BC38" s="154">
        <f>IF(AND(BC35&lt;=$D$19,BC35&lt;=HOLD_PERIOD),-SUM('Monthly CF'!BC$30:BC$32)*Financing!$E$13,0)</f>
        <v>0</v>
      </c>
      <c r="BD38" s="154">
        <f>IF(AND(BD35&lt;=$D$19,BD35&lt;=HOLD_PERIOD),-SUM('Monthly CF'!BD$30:BD$32)*Financing!$E$13,0)</f>
        <v>0</v>
      </c>
      <c r="BE38" s="154">
        <f>IF(AND(BE35&lt;=$D$19,BE35&lt;=HOLD_PERIOD),-SUM('Monthly CF'!BE$30:BE$32)*Financing!$E$13,0)</f>
        <v>0</v>
      </c>
      <c r="BF38" s="154">
        <f>IF(AND(BF35&lt;=$D$19,BF35&lt;=HOLD_PERIOD),-SUM('Monthly CF'!BF$30:BF$32)*Financing!$E$13,0)</f>
        <v>0</v>
      </c>
      <c r="BG38" s="154">
        <f>IF(AND(BG35&lt;=$D$19,BG35&lt;=HOLD_PERIOD),-SUM('Monthly CF'!BG$30:BG$32)*Financing!$E$13,0)</f>
        <v>0</v>
      </c>
      <c r="BH38" s="154">
        <f>IF(AND(BH35&lt;=$D$19,BH35&lt;=HOLD_PERIOD),-SUM('Monthly CF'!BH$30:BH$32)*Financing!$E$13,0)</f>
        <v>0</v>
      </c>
      <c r="BI38" s="154">
        <f>IF(AND(BI35&lt;=$D$19,BI35&lt;=HOLD_PERIOD),-SUM('Monthly CF'!BI$30:BI$32)*Financing!$E$13,0)</f>
        <v>0</v>
      </c>
      <c r="BJ38" s="154">
        <f>IF(AND(BJ35&lt;=$D$19,BJ35&lt;=HOLD_PERIOD),-SUM('Monthly CF'!BJ$30:BJ$32)*Financing!$E$13,0)</f>
        <v>0</v>
      </c>
      <c r="BK38" s="154">
        <f>IF(AND(BK35&lt;=$D$19,BK35&lt;=HOLD_PERIOD),-SUM('Monthly CF'!BK$30:BK$32)*Financing!$E$13,0)</f>
        <v>0</v>
      </c>
      <c r="BL38" s="154">
        <f>IF(AND(BL35&lt;=$D$19,BL35&lt;=HOLD_PERIOD),-SUM('Monthly CF'!BL$30:BL$32)*Financing!$E$13,0)</f>
        <v>0</v>
      </c>
      <c r="BM38" s="154">
        <f>IF(AND(BM35&lt;=$D$19,BM35&lt;=HOLD_PERIOD),-SUM('Monthly CF'!BM$30:BM$32)*Financing!$E$13,0)</f>
        <v>0</v>
      </c>
      <c r="BN38" s="154">
        <f>IF(AND(BN35&lt;=$D$19,BN35&lt;=HOLD_PERIOD),-SUM('Monthly CF'!BN$30:BN$32)*Financing!$E$13,0)</f>
        <v>0</v>
      </c>
      <c r="BO38" s="154">
        <f>IF(AND(BO35&lt;=$D$19,BO35&lt;=HOLD_PERIOD),-SUM('Monthly CF'!BO$30:BO$32)*Financing!$E$13,0)</f>
        <v>0</v>
      </c>
      <c r="BP38" s="154">
        <f>IF(AND(BP35&lt;=$D$19,BP35&lt;=HOLD_PERIOD),-SUM('Monthly CF'!BP$30:BP$32)*Financing!$E$13,0)</f>
        <v>0</v>
      </c>
      <c r="BQ38" s="154">
        <f>IF(AND(BQ35&lt;=$D$19,BQ35&lt;=HOLD_PERIOD),-SUM('Monthly CF'!BQ$30:BQ$32)*Financing!$E$13,0)</f>
        <v>0</v>
      </c>
      <c r="BR38" s="154">
        <f>IF(AND(BR35&lt;=$D$19,BR35&lt;=HOLD_PERIOD),-SUM('Monthly CF'!BR$30:BR$32)*Financing!$E$13,0)</f>
        <v>0</v>
      </c>
      <c r="BS38" s="154">
        <f>IF(AND(BS35&lt;=$D$19,BS35&lt;=HOLD_PERIOD),-SUM('Monthly CF'!BS$30:BS$32)*Financing!$E$13,0)</f>
        <v>0</v>
      </c>
      <c r="BT38" s="154">
        <f>IF(AND(BT35&lt;=$D$19,BT35&lt;=HOLD_PERIOD),-SUM('Monthly CF'!BT$30:BT$32)*Financing!$E$13,0)</f>
        <v>0</v>
      </c>
      <c r="BU38" s="154">
        <f>IF(AND(BU35&lt;=$D$19,BU35&lt;=HOLD_PERIOD),-SUM('Monthly CF'!BU$30:BU$32)*Financing!$E$13,0)</f>
        <v>0</v>
      </c>
      <c r="BV38" s="154">
        <f>IF(AND(BV35&lt;=$D$19,BV35&lt;=HOLD_PERIOD),-SUM('Monthly CF'!BV$30:BV$32)*Financing!$E$13,0)</f>
        <v>0</v>
      </c>
      <c r="BW38" s="154">
        <f>IF(AND(BW35&lt;=$D$19,BW35&lt;=HOLD_PERIOD),-SUM('Monthly CF'!BW$30:BW$32)*Financing!$E$13,0)</f>
        <v>0</v>
      </c>
      <c r="BX38" s="154">
        <f>IF(AND(BX35&lt;=$D$19,BX35&lt;=HOLD_PERIOD),-SUM('Monthly CF'!BX$30:BX$32)*Financing!$E$13,0)</f>
        <v>0</v>
      </c>
      <c r="BY38" s="154">
        <f>IF(AND(BY35&lt;=$D$19,BY35&lt;=HOLD_PERIOD),-SUM('Monthly CF'!BY$30:BY$32)*Financing!$E$13,0)</f>
        <v>0</v>
      </c>
      <c r="BZ38" s="154">
        <f>IF(AND(BZ35&lt;=$D$19,BZ35&lt;=HOLD_PERIOD),-SUM('Monthly CF'!BZ$30:BZ$32)*Financing!$E$13,0)</f>
        <v>0</v>
      </c>
      <c r="CA38" s="154">
        <f>IF(AND(CA35&lt;=$D$19,CA35&lt;=HOLD_PERIOD),-SUM('Monthly CF'!CA$30:CA$32)*Financing!$E$13,0)</f>
        <v>0</v>
      </c>
      <c r="CB38" s="154">
        <f>IF(AND(CB35&lt;=$D$19,CB35&lt;=HOLD_PERIOD),-SUM('Monthly CF'!CB$30:CB$32)*Financing!$E$13,0)</f>
        <v>0</v>
      </c>
      <c r="CC38" s="154">
        <f>IF(AND(CC35&lt;=$D$19,CC35&lt;=HOLD_PERIOD),-SUM('Monthly CF'!CC$30:CC$32)*Financing!$E$13,0)</f>
        <v>0</v>
      </c>
      <c r="CD38" s="154">
        <f>IF(AND(CD35&lt;=$D$19,CD35&lt;=HOLD_PERIOD),-SUM('Monthly CF'!CD$30:CD$32)*Financing!$E$13,0)</f>
        <v>0</v>
      </c>
      <c r="CE38" s="154">
        <f>IF(AND(CE35&lt;=$D$19,CE35&lt;=HOLD_PERIOD),-SUM('Monthly CF'!CE$30:CE$32)*Financing!$E$13,0)</f>
        <v>0</v>
      </c>
      <c r="CF38" s="154">
        <f>IF(AND(CF35&lt;=$D$19,CF35&lt;=HOLD_PERIOD),-SUM('Monthly CF'!CF$30:CF$32)*Financing!$E$13,0)</f>
        <v>0</v>
      </c>
      <c r="CG38" s="154">
        <f>IF(AND(CG35&lt;=$D$19,CG35&lt;=HOLD_PERIOD),-SUM('Monthly CF'!CG$30:CG$32)*Financing!$E$13,0)</f>
        <v>0</v>
      </c>
      <c r="CH38" s="154">
        <f>IF(AND(CH35&lt;=$D$19,CH35&lt;=HOLD_PERIOD),-SUM('Monthly CF'!CH$30:CH$32)*Financing!$E$13,0)</f>
        <v>0</v>
      </c>
      <c r="CI38" s="154">
        <f>IF(AND(CI35&lt;=$D$19,CI35&lt;=HOLD_PERIOD),-SUM('Monthly CF'!CI$30:CI$32)*Financing!$E$13,0)</f>
        <v>0</v>
      </c>
      <c r="CJ38" s="154">
        <f>IF(AND(CJ35&lt;=$D$19,CJ35&lt;=HOLD_PERIOD),-SUM('Monthly CF'!CJ$30:CJ$32)*Financing!$E$13,0)</f>
        <v>0</v>
      </c>
      <c r="CK38" s="154">
        <f>IF(AND(CK35&lt;=$D$19,CK35&lt;=HOLD_PERIOD),-SUM('Monthly CF'!CK$30:CK$32)*Financing!$E$13,0)</f>
        <v>0</v>
      </c>
      <c r="CL38" s="154">
        <f>IF(AND(CL35&lt;=$D$19,CL35&lt;=HOLD_PERIOD),-SUM('Monthly CF'!CL$30:CL$32)*Financing!$E$13,0)</f>
        <v>0</v>
      </c>
      <c r="CM38" s="154">
        <f>IF(AND(CM35&lt;=$D$19,CM35&lt;=HOLD_PERIOD),-SUM('Monthly CF'!CM$30:CM$32)*Financing!$E$13,0)</f>
        <v>0</v>
      </c>
      <c r="CN38" s="154">
        <f>IF(AND(CN35&lt;=$D$19,CN35&lt;=HOLD_PERIOD),-SUM('Monthly CF'!CN$30:CN$32)*Financing!$E$13,0)</f>
        <v>0</v>
      </c>
      <c r="CO38" s="154">
        <f>IF(AND(CO35&lt;=$D$19,CO35&lt;=HOLD_PERIOD),-SUM('Monthly CF'!CO$30:CO$32)*Financing!$E$13,0)</f>
        <v>0</v>
      </c>
      <c r="CP38" s="154">
        <f>IF(AND(CP35&lt;=$D$19,CP35&lt;=HOLD_PERIOD),-SUM('Monthly CF'!CP$30:CP$32)*Financing!$E$13,0)</f>
        <v>0</v>
      </c>
      <c r="CQ38" s="154">
        <f>IF(AND(CQ35&lt;=$D$19,CQ35&lt;=HOLD_PERIOD),-SUM('Monthly CF'!CQ$30:CQ$32)*Financing!$E$13,0)</f>
        <v>0</v>
      </c>
      <c r="CR38" s="154">
        <f>IF(AND(CR35&lt;=$D$19,CR35&lt;=HOLD_PERIOD),-SUM('Monthly CF'!CR$30:CR$32)*Financing!$E$13,0)</f>
        <v>0</v>
      </c>
      <c r="CS38" s="154">
        <f>IF(AND(CS35&lt;=$D$19,CS35&lt;=HOLD_PERIOD),-SUM('Monthly CF'!CS$30:CS$32)*Financing!$E$13,0)</f>
        <v>0</v>
      </c>
      <c r="CT38" s="154">
        <f>IF(AND(CT35&lt;=$D$19,CT35&lt;=HOLD_PERIOD),-SUM('Monthly CF'!CT$30:CT$32)*Financing!$E$13,0)</f>
        <v>0</v>
      </c>
      <c r="CU38" s="154">
        <f>IF(AND(CU35&lt;=$D$19,CU35&lt;=HOLD_PERIOD),-SUM('Monthly CF'!CU$30:CU$32)*Financing!$E$13,0)</f>
        <v>0</v>
      </c>
      <c r="CV38" s="154">
        <f>IF(AND(CV35&lt;=$D$19,CV35&lt;=HOLD_PERIOD),-SUM('Monthly CF'!CV$30:CV$32)*Financing!$E$13,0)</f>
        <v>0</v>
      </c>
      <c r="CW38" s="154">
        <f>IF(AND(CW35&lt;=$D$19,CW35&lt;=HOLD_PERIOD),-SUM('Monthly CF'!CW$30:CW$32)*Financing!$E$13,0)</f>
        <v>0</v>
      </c>
      <c r="CX38" s="154">
        <f>IF(AND(CX35&lt;=$D$19,CX35&lt;=HOLD_PERIOD),-SUM('Monthly CF'!CX$30:CX$32)*Financing!$E$13,0)</f>
        <v>0</v>
      </c>
      <c r="CY38" s="154">
        <f>IF(AND(CY35&lt;=$D$19,CY35&lt;=HOLD_PERIOD),-SUM('Monthly CF'!CY$30:CY$32)*Financing!$E$13,0)</f>
        <v>0</v>
      </c>
      <c r="CZ38" s="154">
        <f>IF(AND(CZ35&lt;=$D$19,CZ35&lt;=HOLD_PERIOD),-SUM('Monthly CF'!CZ$30:CZ$32)*Financing!$E$13,0)</f>
        <v>0</v>
      </c>
      <c r="DA38" s="154">
        <f>IF(AND(DA35&lt;=$D$19,DA35&lt;=HOLD_PERIOD),-SUM('Monthly CF'!DA$30:DA$32)*Financing!$E$13,0)</f>
        <v>0</v>
      </c>
      <c r="DB38" s="154">
        <f>IF(AND(DB35&lt;=$D$19,DB35&lt;=HOLD_PERIOD),-SUM('Monthly CF'!DB$30:DB$32)*Financing!$E$13,0)</f>
        <v>0</v>
      </c>
      <c r="DC38" s="154">
        <f>IF(AND(DC35&lt;=$D$19,DC35&lt;=HOLD_PERIOD),-SUM('Monthly CF'!DC$30:DC$32)*Financing!$E$13,0)</f>
        <v>0</v>
      </c>
      <c r="DD38" s="154">
        <f>IF(AND(DD35&lt;=$D$19,DD35&lt;=HOLD_PERIOD),-SUM('Monthly CF'!DD$30:DD$32)*Financing!$E$13,0)</f>
        <v>0</v>
      </c>
      <c r="DE38" s="154">
        <f>IF(AND(DE35&lt;=$D$19,DE35&lt;=HOLD_PERIOD),-SUM('Monthly CF'!DE$30:DE$32)*Financing!$E$13,0)</f>
        <v>0</v>
      </c>
      <c r="DF38" s="154">
        <f>IF(AND(DF35&lt;=$D$19,DF35&lt;=HOLD_PERIOD),-SUM('Monthly CF'!DF$30:DF$32)*Financing!$E$13,0)</f>
        <v>0</v>
      </c>
      <c r="DG38" s="154">
        <f>IF(AND(DG35&lt;=$D$19,DG35&lt;=HOLD_PERIOD),-SUM('Monthly CF'!DG$30:DG$32)*Financing!$E$13,0)</f>
        <v>0</v>
      </c>
      <c r="DH38" s="154">
        <f>IF(AND(DH35&lt;=$D$19,DH35&lt;=HOLD_PERIOD),-SUM('Monthly CF'!DH$30:DH$32)*Financing!$E$13,0)</f>
        <v>0</v>
      </c>
      <c r="DI38" s="154">
        <f>IF(AND(DI35&lt;=$D$19,DI35&lt;=HOLD_PERIOD),-SUM('Monthly CF'!DI$30:DI$32)*Financing!$E$13,0)</f>
        <v>0</v>
      </c>
      <c r="DJ38" s="154">
        <f>IF(AND(DJ35&lt;=$D$19,DJ35&lt;=HOLD_PERIOD),-SUM('Monthly CF'!DJ$30:DJ$32)*Financing!$E$13,0)</f>
        <v>0</v>
      </c>
      <c r="DK38" s="154">
        <f>IF(AND(DK35&lt;=$D$19,DK35&lt;=HOLD_PERIOD),-SUM('Monthly CF'!DK$30:DK$32)*Financing!$E$13,0)</f>
        <v>0</v>
      </c>
      <c r="DL38" s="154">
        <f>IF(AND(DL35&lt;=$D$19,DL35&lt;=HOLD_PERIOD),-SUM('Monthly CF'!DL$30:DL$32)*Financing!$E$13,0)</f>
        <v>0</v>
      </c>
      <c r="DM38" s="154">
        <f>IF(AND(DM35&lt;=$D$19,DM35&lt;=HOLD_PERIOD),-SUM('Monthly CF'!DM$30:DM$32)*Financing!$E$13,0)</f>
        <v>0</v>
      </c>
      <c r="DN38" s="154">
        <f>IF(AND(DN35&lt;=$D$19,DN35&lt;=HOLD_PERIOD),-SUM('Monthly CF'!DN$30:DN$32)*Financing!$E$13,0)</f>
        <v>0</v>
      </c>
      <c r="DO38" s="154">
        <f>IF(AND(DO35&lt;=$D$19,DO35&lt;=HOLD_PERIOD),-SUM('Monthly CF'!DO$30:DO$32)*Financing!$E$13,0)</f>
        <v>0</v>
      </c>
      <c r="DP38" s="154">
        <f>IF(AND(DP35&lt;=$D$19,DP35&lt;=HOLD_PERIOD),-SUM('Monthly CF'!DP$30:DP$32)*Financing!$E$13,0)</f>
        <v>0</v>
      </c>
      <c r="DQ38" s="154">
        <f>IF(AND(DQ35&lt;=$D$19,DQ35&lt;=HOLD_PERIOD),-SUM('Monthly CF'!DQ$30:DQ$32)*Financing!$E$13,0)</f>
        <v>0</v>
      </c>
      <c r="DR38" s="154">
        <f>IF(AND(DR35&lt;=$D$19,DR35&lt;=HOLD_PERIOD),-SUM('Monthly CF'!DR$30:DR$32)*Financing!$E$13,0)</f>
        <v>0</v>
      </c>
      <c r="DS38" s="154">
        <f>IF(AND(DS35&lt;=$D$19,DS35&lt;=HOLD_PERIOD),-SUM('Monthly CF'!DS$30:DS$32)*Financing!$E$13,0)</f>
        <v>0</v>
      </c>
      <c r="DT38" s="154">
        <f>IF(AND(DT35&lt;=$D$19,DT35&lt;=HOLD_PERIOD),-SUM('Monthly CF'!DT$30:DT$32)*Financing!$E$13,0)</f>
        <v>0</v>
      </c>
      <c r="DU38" s="154">
        <f>IF(AND(DU35&lt;=$D$19,DU35&lt;=HOLD_PERIOD),-SUM('Monthly CF'!DU$30:DU$32)*Financing!$E$13,0)</f>
        <v>0</v>
      </c>
      <c r="DV38" s="154">
        <f>IF(AND(DV35&lt;=$D$19,DV35&lt;=HOLD_PERIOD),-SUM('Monthly CF'!DV$30:DV$32)*Financing!$E$13,0)</f>
        <v>0</v>
      </c>
      <c r="DW38" s="154">
        <f>IF(AND(DW35&lt;=$D$19,DW35&lt;=HOLD_PERIOD),-SUM('Monthly CF'!DW$30:DW$32)*Financing!$E$13,0)</f>
        <v>0</v>
      </c>
      <c r="DX38" s="154">
        <f>IF(AND(DX35&lt;=$D$19,DX35&lt;=HOLD_PERIOD),-SUM('Monthly CF'!DX$30:DX$32)*Financing!$E$13,0)</f>
        <v>0</v>
      </c>
      <c r="DY38" s="154">
        <f>IF(AND(DY35&lt;=$D$19,DY35&lt;=HOLD_PERIOD),-SUM('Monthly CF'!DY$30:DY$32)*Financing!$E$13,0)</f>
        <v>0</v>
      </c>
      <c r="DZ38" s="154">
        <f>IF(AND(DZ35&lt;=$D$19,DZ35&lt;=HOLD_PERIOD),-SUM('Monthly CF'!DZ$30:DZ$32)*Financing!$E$13,0)</f>
        <v>0</v>
      </c>
      <c r="EA38" s="154">
        <f>IF(AND(EA35&lt;=$D$19,EA35&lt;=HOLD_PERIOD),-SUM('Monthly CF'!EA$30:EA$32)*Financing!$E$13,0)</f>
        <v>0</v>
      </c>
      <c r="EB38" s="154">
        <f>IF(AND(EB35&lt;=$D$19,EB35&lt;=HOLD_PERIOD),-SUM('Monthly CF'!EB$30:EB$32)*Financing!$E$13,0)</f>
        <v>0</v>
      </c>
      <c r="EC38" s="154">
        <f>IF(AND(EC35&lt;=$D$19,EC35&lt;=HOLD_PERIOD),-SUM('Monthly CF'!EC$30:EC$32)*Financing!$E$13,0)</f>
        <v>0</v>
      </c>
      <c r="ED38" s="154">
        <f>IF(AND(ED35&lt;=$D$19,ED35&lt;=HOLD_PERIOD),-SUM('Monthly CF'!ED$30:ED$32)*Financing!$E$13,0)</f>
        <v>0</v>
      </c>
      <c r="EE38" s="157">
        <f>IF(AND(EE35&lt;=$D$19,EE35&lt;=HOLD_PERIOD),-SUM('Monthly CF'!EE$30:EE$32)*Financing!$E$13,0)</f>
        <v>0</v>
      </c>
    </row>
    <row r="39" spans="1:135" x14ac:dyDescent="0.25">
      <c r="A39" s="48" t="s">
        <v>258</v>
      </c>
      <c r="B39" s="251">
        <f t="shared" ref="B39:B43" si="47">SUM(D39:EE39)</f>
        <v>696931.60605177248</v>
      </c>
      <c r="C39" s="29" t="s">
        <v>247</v>
      </c>
      <c r="D39" s="192">
        <f t="shared" ref="D39:AI39" si="48">IF(D35&gt;MIN(ACQ_LOAN_TERM,HOLD_PERIOD),0,IF(D35&lt;=IO_MEZZ,SUM(D37:D38)*D45/12,PMT(D45/12,MEZZ_AMORTIZATION*12-D35+IO_MEZZ+1,-D37-D38,0,0)))</f>
        <v>8312.5000000000018</v>
      </c>
      <c r="E39" s="154">
        <f t="shared" si="48"/>
        <v>8312.5000000000018</v>
      </c>
      <c r="F39" s="154">
        <f t="shared" si="48"/>
        <v>8654.7222222222244</v>
      </c>
      <c r="G39" s="154">
        <f t="shared" si="48"/>
        <v>8978.8975694444471</v>
      </c>
      <c r="H39" s="154">
        <f t="shared" si="48"/>
        <v>10148.839673102271</v>
      </c>
      <c r="I39" s="154">
        <f t="shared" si="48"/>
        <v>10178.917798102271</v>
      </c>
      <c r="J39" s="154">
        <f t="shared" si="48"/>
        <v>10208.995923102271</v>
      </c>
      <c r="K39" s="154">
        <f t="shared" si="48"/>
        <v>10208.995923102271</v>
      </c>
      <c r="L39" s="154">
        <f t="shared" si="48"/>
        <v>10289.204256435605</v>
      </c>
      <c r="M39" s="154">
        <f t="shared" si="48"/>
        <v>10369.412589768939</v>
      </c>
      <c r="N39" s="154">
        <f t="shared" si="48"/>
        <v>10369.412589768939</v>
      </c>
      <c r="O39" s="154">
        <f t="shared" si="48"/>
        <v>10369.412589768939</v>
      </c>
      <c r="P39" s="154">
        <f t="shared" si="48"/>
        <v>10369.412589768939</v>
      </c>
      <c r="Q39" s="154">
        <f t="shared" si="48"/>
        <v>10369.412589768939</v>
      </c>
      <c r="R39" s="154">
        <f t="shared" si="48"/>
        <v>10369.412589768939</v>
      </c>
      <c r="S39" s="154">
        <f t="shared" si="48"/>
        <v>10369.412589768939</v>
      </c>
      <c r="T39" s="154">
        <f t="shared" si="48"/>
        <v>10369.412589768939</v>
      </c>
      <c r="U39" s="154">
        <f t="shared" si="48"/>
        <v>10369.412589768939</v>
      </c>
      <c r="V39" s="154">
        <f t="shared" si="48"/>
        <v>10369.412589768939</v>
      </c>
      <c r="W39" s="154">
        <f t="shared" si="48"/>
        <v>10369.412589768939</v>
      </c>
      <c r="X39" s="154">
        <f t="shared" si="48"/>
        <v>10369.412589768939</v>
      </c>
      <c r="Y39" s="154">
        <f t="shared" si="48"/>
        <v>10369.412589768939</v>
      </c>
      <c r="Z39" s="154">
        <f t="shared" si="48"/>
        <v>10369.412589768939</v>
      </c>
      <c r="AA39" s="154">
        <f t="shared" si="48"/>
        <v>10369.412589768939</v>
      </c>
      <c r="AB39" s="154">
        <f t="shared" si="48"/>
        <v>12563.803039561919</v>
      </c>
      <c r="AC39" s="154">
        <f t="shared" si="48"/>
        <v>12563.803039561921</v>
      </c>
      <c r="AD39" s="154">
        <f t="shared" si="48"/>
        <v>12563.803039561919</v>
      </c>
      <c r="AE39" s="154">
        <f t="shared" si="48"/>
        <v>12563.803039561919</v>
      </c>
      <c r="AF39" s="154">
        <f t="shared" si="48"/>
        <v>12563.803039561919</v>
      </c>
      <c r="AG39" s="154">
        <f t="shared" si="48"/>
        <v>12563.803039561921</v>
      </c>
      <c r="AH39" s="154">
        <f t="shared" si="48"/>
        <v>12563.803039561919</v>
      </c>
      <c r="AI39" s="154">
        <f t="shared" si="48"/>
        <v>12563.803039561921</v>
      </c>
      <c r="AJ39" s="154">
        <f t="shared" ref="AJ39:BO39" si="49">IF(AJ35&gt;MIN(ACQ_LOAN_TERM,HOLD_PERIOD),0,IF(AJ35&lt;=IO_MEZZ,SUM(AJ37:AJ38)*AJ45/12,PMT(AJ45/12,MEZZ_AMORTIZATION*12-AJ35+IO_MEZZ+1,-AJ37-AJ38,0,0)))</f>
        <v>12563.803039561919</v>
      </c>
      <c r="AK39" s="154">
        <f t="shared" si="49"/>
        <v>12563.803039561919</v>
      </c>
      <c r="AL39" s="154">
        <f t="shared" si="49"/>
        <v>12709.95436323494</v>
      </c>
      <c r="AM39" s="154">
        <f t="shared" si="49"/>
        <v>12709.95436323494</v>
      </c>
      <c r="AN39" s="154">
        <f t="shared" si="49"/>
        <v>12709.95436323494</v>
      </c>
      <c r="AO39" s="154">
        <f t="shared" si="49"/>
        <v>12709.95436323494</v>
      </c>
      <c r="AP39" s="154">
        <f t="shared" si="49"/>
        <v>12709.95436323494</v>
      </c>
      <c r="AQ39" s="154">
        <f t="shared" si="49"/>
        <v>12709.95436323494</v>
      </c>
      <c r="AR39" s="154">
        <f t="shared" si="49"/>
        <v>12709.95436323494</v>
      </c>
      <c r="AS39" s="154">
        <f t="shared" si="49"/>
        <v>12709.95436323494</v>
      </c>
      <c r="AT39" s="154">
        <f t="shared" si="49"/>
        <v>12709.95436323494</v>
      </c>
      <c r="AU39" s="154">
        <f t="shared" si="49"/>
        <v>12709.95436323494</v>
      </c>
      <c r="AV39" s="154">
        <f t="shared" si="49"/>
        <v>12709.95436323494</v>
      </c>
      <c r="AW39" s="154">
        <f t="shared" si="49"/>
        <v>12709.95436323494</v>
      </c>
      <c r="AX39" s="154">
        <f t="shared" si="49"/>
        <v>12709.95436323494</v>
      </c>
      <c r="AY39" s="154">
        <f t="shared" si="49"/>
        <v>12709.95436323494</v>
      </c>
      <c r="AZ39" s="154">
        <f t="shared" si="49"/>
        <v>12709.954363234938</v>
      </c>
      <c r="BA39" s="154">
        <f t="shared" si="49"/>
        <v>12709.95436323494</v>
      </c>
      <c r="BB39" s="154">
        <f t="shared" si="49"/>
        <v>12709.95436323494</v>
      </c>
      <c r="BC39" s="154">
        <f t="shared" si="49"/>
        <v>12709.95436323494</v>
      </c>
      <c r="BD39" s="154">
        <f t="shared" si="49"/>
        <v>12709.95436323494</v>
      </c>
      <c r="BE39" s="154">
        <f t="shared" si="49"/>
        <v>12709.95436323494</v>
      </c>
      <c r="BF39" s="154">
        <f t="shared" si="49"/>
        <v>12709.954363234938</v>
      </c>
      <c r="BG39" s="154">
        <f t="shared" si="49"/>
        <v>12709.954363234938</v>
      </c>
      <c r="BH39" s="154">
        <f t="shared" si="49"/>
        <v>12709.954363234938</v>
      </c>
      <c r="BI39" s="154">
        <f t="shared" si="49"/>
        <v>12709.954363234938</v>
      </c>
      <c r="BJ39" s="154">
        <f t="shared" si="49"/>
        <v>12709.954363234938</v>
      </c>
      <c r="BK39" s="154">
        <f t="shared" si="49"/>
        <v>12709.954363234938</v>
      </c>
      <c r="BL39" s="154">
        <f t="shared" si="49"/>
        <v>0</v>
      </c>
      <c r="BM39" s="154">
        <f t="shared" si="49"/>
        <v>0</v>
      </c>
      <c r="BN39" s="154">
        <f t="shared" si="49"/>
        <v>0</v>
      </c>
      <c r="BO39" s="154">
        <f t="shared" si="49"/>
        <v>0</v>
      </c>
      <c r="BP39" s="154">
        <f t="shared" ref="BP39:CU39" si="50">IF(BP35&gt;MIN(ACQ_LOAN_TERM,HOLD_PERIOD),0,IF(BP35&lt;=IO_MEZZ,SUM(BP37:BP38)*BP45/12,PMT(BP45/12,MEZZ_AMORTIZATION*12-BP35+IO_MEZZ+1,-BP37-BP38,0,0)))</f>
        <v>0</v>
      </c>
      <c r="BQ39" s="154">
        <f t="shared" si="50"/>
        <v>0</v>
      </c>
      <c r="BR39" s="154">
        <f t="shared" si="50"/>
        <v>0</v>
      </c>
      <c r="BS39" s="154">
        <f t="shared" si="50"/>
        <v>0</v>
      </c>
      <c r="BT39" s="154">
        <f t="shared" si="50"/>
        <v>0</v>
      </c>
      <c r="BU39" s="154">
        <f t="shared" si="50"/>
        <v>0</v>
      </c>
      <c r="BV39" s="154">
        <f t="shared" si="50"/>
        <v>0</v>
      </c>
      <c r="BW39" s="154">
        <f t="shared" si="50"/>
        <v>0</v>
      </c>
      <c r="BX39" s="154">
        <f t="shared" si="50"/>
        <v>0</v>
      </c>
      <c r="BY39" s="154">
        <f t="shared" si="50"/>
        <v>0</v>
      </c>
      <c r="BZ39" s="154">
        <f t="shared" si="50"/>
        <v>0</v>
      </c>
      <c r="CA39" s="154">
        <f t="shared" si="50"/>
        <v>0</v>
      </c>
      <c r="CB39" s="154">
        <f t="shared" si="50"/>
        <v>0</v>
      </c>
      <c r="CC39" s="154">
        <f t="shared" si="50"/>
        <v>0</v>
      </c>
      <c r="CD39" s="154">
        <f t="shared" si="50"/>
        <v>0</v>
      </c>
      <c r="CE39" s="154">
        <f t="shared" si="50"/>
        <v>0</v>
      </c>
      <c r="CF39" s="154">
        <f t="shared" si="50"/>
        <v>0</v>
      </c>
      <c r="CG39" s="154">
        <f t="shared" si="50"/>
        <v>0</v>
      </c>
      <c r="CH39" s="154">
        <f t="shared" si="50"/>
        <v>0</v>
      </c>
      <c r="CI39" s="154">
        <f t="shared" si="50"/>
        <v>0</v>
      </c>
      <c r="CJ39" s="154">
        <f t="shared" si="50"/>
        <v>0</v>
      </c>
      <c r="CK39" s="154">
        <f t="shared" si="50"/>
        <v>0</v>
      </c>
      <c r="CL39" s="154">
        <f t="shared" si="50"/>
        <v>0</v>
      </c>
      <c r="CM39" s="154">
        <f t="shared" si="50"/>
        <v>0</v>
      </c>
      <c r="CN39" s="154">
        <f t="shared" si="50"/>
        <v>0</v>
      </c>
      <c r="CO39" s="154">
        <f t="shared" si="50"/>
        <v>0</v>
      </c>
      <c r="CP39" s="154">
        <f t="shared" si="50"/>
        <v>0</v>
      </c>
      <c r="CQ39" s="154">
        <f t="shared" si="50"/>
        <v>0</v>
      </c>
      <c r="CR39" s="154">
        <f t="shared" si="50"/>
        <v>0</v>
      </c>
      <c r="CS39" s="154">
        <f t="shared" si="50"/>
        <v>0</v>
      </c>
      <c r="CT39" s="154">
        <f t="shared" si="50"/>
        <v>0</v>
      </c>
      <c r="CU39" s="154">
        <f t="shared" si="50"/>
        <v>0</v>
      </c>
      <c r="CV39" s="154">
        <f t="shared" ref="CV39:EA39" si="51">IF(CV35&gt;MIN(ACQ_LOAN_TERM,HOLD_PERIOD),0,IF(CV35&lt;=IO_MEZZ,SUM(CV37:CV38)*CV45/12,PMT(CV45/12,MEZZ_AMORTIZATION*12-CV35+IO_MEZZ+1,-CV37-CV38,0,0)))</f>
        <v>0</v>
      </c>
      <c r="CW39" s="154">
        <f t="shared" si="51"/>
        <v>0</v>
      </c>
      <c r="CX39" s="154">
        <f t="shared" si="51"/>
        <v>0</v>
      </c>
      <c r="CY39" s="154">
        <f t="shared" si="51"/>
        <v>0</v>
      </c>
      <c r="CZ39" s="154">
        <f t="shared" si="51"/>
        <v>0</v>
      </c>
      <c r="DA39" s="154">
        <f t="shared" si="51"/>
        <v>0</v>
      </c>
      <c r="DB39" s="154">
        <f t="shared" si="51"/>
        <v>0</v>
      </c>
      <c r="DC39" s="154">
        <f t="shared" si="51"/>
        <v>0</v>
      </c>
      <c r="DD39" s="154">
        <f t="shared" si="51"/>
        <v>0</v>
      </c>
      <c r="DE39" s="154">
        <f t="shared" si="51"/>
        <v>0</v>
      </c>
      <c r="DF39" s="154">
        <f t="shared" si="51"/>
        <v>0</v>
      </c>
      <c r="DG39" s="154">
        <f t="shared" si="51"/>
        <v>0</v>
      </c>
      <c r="DH39" s="154">
        <f t="shared" si="51"/>
        <v>0</v>
      </c>
      <c r="DI39" s="154">
        <f t="shared" si="51"/>
        <v>0</v>
      </c>
      <c r="DJ39" s="154">
        <f t="shared" si="51"/>
        <v>0</v>
      </c>
      <c r="DK39" s="154">
        <f t="shared" si="51"/>
        <v>0</v>
      </c>
      <c r="DL39" s="154">
        <f t="shared" si="51"/>
        <v>0</v>
      </c>
      <c r="DM39" s="154">
        <f t="shared" si="51"/>
        <v>0</v>
      </c>
      <c r="DN39" s="154">
        <f t="shared" si="51"/>
        <v>0</v>
      </c>
      <c r="DO39" s="154">
        <f t="shared" si="51"/>
        <v>0</v>
      </c>
      <c r="DP39" s="154">
        <f t="shared" si="51"/>
        <v>0</v>
      </c>
      <c r="DQ39" s="154">
        <f t="shared" si="51"/>
        <v>0</v>
      </c>
      <c r="DR39" s="154">
        <f t="shared" si="51"/>
        <v>0</v>
      </c>
      <c r="DS39" s="154">
        <f t="shared" si="51"/>
        <v>0</v>
      </c>
      <c r="DT39" s="154">
        <f t="shared" si="51"/>
        <v>0</v>
      </c>
      <c r="DU39" s="154">
        <f t="shared" si="51"/>
        <v>0</v>
      </c>
      <c r="DV39" s="154">
        <f t="shared" si="51"/>
        <v>0</v>
      </c>
      <c r="DW39" s="154">
        <f t="shared" si="51"/>
        <v>0</v>
      </c>
      <c r="DX39" s="154">
        <f t="shared" si="51"/>
        <v>0</v>
      </c>
      <c r="DY39" s="154">
        <f t="shared" si="51"/>
        <v>0</v>
      </c>
      <c r="DZ39" s="154">
        <f t="shared" si="51"/>
        <v>0</v>
      </c>
      <c r="EA39" s="154">
        <f t="shared" si="51"/>
        <v>0</v>
      </c>
      <c r="EB39" s="154">
        <f t="shared" ref="EB39:EE39" si="52">IF(EB35&gt;MIN(ACQ_LOAN_TERM,HOLD_PERIOD),0,IF(EB35&lt;=IO_MEZZ,SUM(EB37:EB38)*EB45/12,PMT(EB45/12,MEZZ_AMORTIZATION*12-EB35+IO_MEZZ+1,-EB37-EB38,0,0)))</f>
        <v>0</v>
      </c>
      <c r="EC39" s="154">
        <f t="shared" si="52"/>
        <v>0</v>
      </c>
      <c r="ED39" s="154">
        <f t="shared" si="52"/>
        <v>0</v>
      </c>
      <c r="EE39" s="157">
        <f t="shared" si="52"/>
        <v>0</v>
      </c>
    </row>
    <row r="40" spans="1:135" x14ac:dyDescent="0.25">
      <c r="A40" s="48" t="s">
        <v>259</v>
      </c>
      <c r="B40" s="251">
        <f t="shared" si="47"/>
        <v>88379.443801471512</v>
      </c>
      <c r="C40" s="29" t="s">
        <v>248</v>
      </c>
      <c r="D40" s="192">
        <f t="shared" ref="D40:AI40" si="53">IF(D35&gt;MIN(ACQ_LOAN_TERM,HOLD_PERIOD),0,IF(D35&lt;=IO_MEZZ,0,D39-D41))</f>
        <v>0</v>
      </c>
      <c r="E40" s="154">
        <f t="shared" si="53"/>
        <v>0</v>
      </c>
      <c r="F40" s="154">
        <f t="shared" si="53"/>
        <v>0</v>
      </c>
      <c r="G40" s="154">
        <f t="shared" si="53"/>
        <v>0</v>
      </c>
      <c r="H40" s="154">
        <f t="shared" si="53"/>
        <v>0</v>
      </c>
      <c r="I40" s="154">
        <f t="shared" si="53"/>
        <v>0</v>
      </c>
      <c r="J40" s="154">
        <f t="shared" si="53"/>
        <v>0</v>
      </c>
      <c r="K40" s="154">
        <f t="shared" si="53"/>
        <v>0</v>
      </c>
      <c r="L40" s="154">
        <f t="shared" si="53"/>
        <v>0</v>
      </c>
      <c r="M40" s="154">
        <f t="shared" si="53"/>
        <v>0</v>
      </c>
      <c r="N40" s="154">
        <f t="shared" si="53"/>
        <v>0</v>
      </c>
      <c r="O40" s="154">
        <f t="shared" si="53"/>
        <v>0</v>
      </c>
      <c r="P40" s="154">
        <f t="shared" si="53"/>
        <v>0</v>
      </c>
      <c r="Q40" s="154">
        <f t="shared" si="53"/>
        <v>0</v>
      </c>
      <c r="R40" s="154">
        <f t="shared" si="53"/>
        <v>0</v>
      </c>
      <c r="S40" s="154">
        <f t="shared" si="53"/>
        <v>0</v>
      </c>
      <c r="T40" s="154">
        <f t="shared" si="53"/>
        <v>0</v>
      </c>
      <c r="U40" s="154">
        <f t="shared" si="53"/>
        <v>0</v>
      </c>
      <c r="V40" s="154">
        <f t="shared" si="53"/>
        <v>0</v>
      </c>
      <c r="W40" s="154">
        <f t="shared" si="53"/>
        <v>0</v>
      </c>
      <c r="X40" s="154">
        <f t="shared" si="53"/>
        <v>0</v>
      </c>
      <c r="Y40" s="154">
        <f t="shared" si="53"/>
        <v>0</v>
      </c>
      <c r="Z40" s="154">
        <f t="shared" si="53"/>
        <v>0</v>
      </c>
      <c r="AA40" s="154">
        <f t="shared" si="53"/>
        <v>0</v>
      </c>
      <c r="AB40" s="154">
        <f t="shared" si="53"/>
        <v>2194.3904497929798</v>
      </c>
      <c r="AC40" s="154">
        <f t="shared" si="53"/>
        <v>2207.1910607501086</v>
      </c>
      <c r="AD40" s="154">
        <f t="shared" si="53"/>
        <v>2220.0663419378161</v>
      </c>
      <c r="AE40" s="154">
        <f t="shared" si="53"/>
        <v>2233.0167289324527</v>
      </c>
      <c r="AF40" s="154">
        <f t="shared" si="53"/>
        <v>2246.0426598512258</v>
      </c>
      <c r="AG40" s="154">
        <f t="shared" si="53"/>
        <v>2259.1445753670268</v>
      </c>
      <c r="AH40" s="154">
        <f t="shared" si="53"/>
        <v>2272.3229187233319</v>
      </c>
      <c r="AI40" s="154">
        <f t="shared" si="53"/>
        <v>2285.5781357492197</v>
      </c>
      <c r="AJ40" s="154">
        <f t="shared" ref="AJ40:BO40" si="54">IF(AJ35&gt;MIN(ACQ_LOAN_TERM,HOLD_PERIOD),0,IF(AJ35&lt;=IO_MEZZ,0,AJ39-AJ41))</f>
        <v>2298.9106748744234</v>
      </c>
      <c r="AK40" s="154">
        <f t="shared" si="54"/>
        <v>2312.3209871445233</v>
      </c>
      <c r="AL40" s="154">
        <f t="shared" si="54"/>
        <v>2352.8650395867662</v>
      </c>
      <c r="AM40" s="154">
        <f t="shared" si="54"/>
        <v>2366.5900856510234</v>
      </c>
      <c r="AN40" s="154">
        <f t="shared" si="54"/>
        <v>2380.3951944839864</v>
      </c>
      <c r="AO40" s="154">
        <f t="shared" si="54"/>
        <v>2394.2808331184751</v>
      </c>
      <c r="AP40" s="154">
        <f t="shared" si="54"/>
        <v>2408.2474713116662</v>
      </c>
      <c r="AQ40" s="154">
        <f t="shared" si="54"/>
        <v>2422.2955815609839</v>
      </c>
      <c r="AR40" s="154">
        <f t="shared" si="54"/>
        <v>2436.4256391200906</v>
      </c>
      <c r="AS40" s="154">
        <f t="shared" si="54"/>
        <v>2450.6381220149578</v>
      </c>
      <c r="AT40" s="154">
        <f t="shared" si="54"/>
        <v>2464.9335110600441</v>
      </c>
      <c r="AU40" s="154">
        <f t="shared" si="54"/>
        <v>2479.3122898745605</v>
      </c>
      <c r="AV40" s="154">
        <f t="shared" si="54"/>
        <v>2493.7749448988288</v>
      </c>
      <c r="AW40" s="154">
        <f t="shared" si="54"/>
        <v>2508.3219654107397</v>
      </c>
      <c r="AX40" s="154">
        <f t="shared" si="54"/>
        <v>2522.9538435423037</v>
      </c>
      <c r="AY40" s="154">
        <f t="shared" si="54"/>
        <v>2537.6710742963005</v>
      </c>
      <c r="AZ40" s="154">
        <f t="shared" si="54"/>
        <v>2552.4741555630262</v>
      </c>
      <c r="BA40" s="154">
        <f t="shared" si="54"/>
        <v>2567.3635881371465</v>
      </c>
      <c r="BB40" s="154">
        <f t="shared" si="54"/>
        <v>2582.3398757346131</v>
      </c>
      <c r="BC40" s="154">
        <f t="shared" si="54"/>
        <v>2597.4035250097313</v>
      </c>
      <c r="BD40" s="154">
        <f t="shared" si="54"/>
        <v>2612.5550455722878</v>
      </c>
      <c r="BE40" s="154">
        <f t="shared" si="54"/>
        <v>2627.7949500047944</v>
      </c>
      <c r="BF40" s="154">
        <f t="shared" si="54"/>
        <v>2643.1237538798214</v>
      </c>
      <c r="BG40" s="154">
        <f t="shared" si="54"/>
        <v>2658.5419757774525</v>
      </c>
      <c r="BH40" s="154">
        <f t="shared" si="54"/>
        <v>2674.0501373028219</v>
      </c>
      <c r="BI40" s="154">
        <f t="shared" si="54"/>
        <v>2689.6487631037544</v>
      </c>
      <c r="BJ40" s="154">
        <f t="shared" si="54"/>
        <v>2705.3383808885246</v>
      </c>
      <c r="BK40" s="154">
        <f t="shared" si="54"/>
        <v>2721.1195214437084</v>
      </c>
      <c r="BL40" s="154">
        <f t="shared" si="54"/>
        <v>0</v>
      </c>
      <c r="BM40" s="154">
        <f t="shared" si="54"/>
        <v>0</v>
      </c>
      <c r="BN40" s="154">
        <f t="shared" si="54"/>
        <v>0</v>
      </c>
      <c r="BO40" s="154">
        <f t="shared" si="54"/>
        <v>0</v>
      </c>
      <c r="BP40" s="154">
        <f t="shared" ref="BP40:CU40" si="55">IF(BP35&gt;MIN(ACQ_LOAN_TERM,HOLD_PERIOD),0,IF(BP35&lt;=IO_MEZZ,0,BP39-BP41))</f>
        <v>0</v>
      </c>
      <c r="BQ40" s="154">
        <f t="shared" si="55"/>
        <v>0</v>
      </c>
      <c r="BR40" s="154">
        <f t="shared" si="55"/>
        <v>0</v>
      </c>
      <c r="BS40" s="154">
        <f t="shared" si="55"/>
        <v>0</v>
      </c>
      <c r="BT40" s="154">
        <f t="shared" si="55"/>
        <v>0</v>
      </c>
      <c r="BU40" s="154">
        <f t="shared" si="55"/>
        <v>0</v>
      </c>
      <c r="BV40" s="154">
        <f t="shared" si="55"/>
        <v>0</v>
      </c>
      <c r="BW40" s="154">
        <f t="shared" si="55"/>
        <v>0</v>
      </c>
      <c r="BX40" s="154">
        <f t="shared" si="55"/>
        <v>0</v>
      </c>
      <c r="BY40" s="154">
        <f t="shared" si="55"/>
        <v>0</v>
      </c>
      <c r="BZ40" s="154">
        <f t="shared" si="55"/>
        <v>0</v>
      </c>
      <c r="CA40" s="154">
        <f t="shared" si="55"/>
        <v>0</v>
      </c>
      <c r="CB40" s="154">
        <f t="shared" si="55"/>
        <v>0</v>
      </c>
      <c r="CC40" s="154">
        <f t="shared" si="55"/>
        <v>0</v>
      </c>
      <c r="CD40" s="154">
        <f t="shared" si="55"/>
        <v>0</v>
      </c>
      <c r="CE40" s="154">
        <f t="shared" si="55"/>
        <v>0</v>
      </c>
      <c r="CF40" s="154">
        <f t="shared" si="55"/>
        <v>0</v>
      </c>
      <c r="CG40" s="154">
        <f t="shared" si="55"/>
        <v>0</v>
      </c>
      <c r="CH40" s="154">
        <f t="shared" si="55"/>
        <v>0</v>
      </c>
      <c r="CI40" s="154">
        <f t="shared" si="55"/>
        <v>0</v>
      </c>
      <c r="CJ40" s="154">
        <f t="shared" si="55"/>
        <v>0</v>
      </c>
      <c r="CK40" s="154">
        <f t="shared" si="55"/>
        <v>0</v>
      </c>
      <c r="CL40" s="154">
        <f t="shared" si="55"/>
        <v>0</v>
      </c>
      <c r="CM40" s="154">
        <f t="shared" si="55"/>
        <v>0</v>
      </c>
      <c r="CN40" s="154">
        <f t="shared" si="55"/>
        <v>0</v>
      </c>
      <c r="CO40" s="154">
        <f t="shared" si="55"/>
        <v>0</v>
      </c>
      <c r="CP40" s="154">
        <f t="shared" si="55"/>
        <v>0</v>
      </c>
      <c r="CQ40" s="154">
        <f t="shared" si="55"/>
        <v>0</v>
      </c>
      <c r="CR40" s="154">
        <f t="shared" si="55"/>
        <v>0</v>
      </c>
      <c r="CS40" s="154">
        <f t="shared" si="55"/>
        <v>0</v>
      </c>
      <c r="CT40" s="154">
        <f t="shared" si="55"/>
        <v>0</v>
      </c>
      <c r="CU40" s="154">
        <f t="shared" si="55"/>
        <v>0</v>
      </c>
      <c r="CV40" s="154">
        <f t="shared" ref="CV40:EA40" si="56">IF(CV35&gt;MIN(ACQ_LOAN_TERM,HOLD_PERIOD),0,IF(CV35&lt;=IO_MEZZ,0,CV39-CV41))</f>
        <v>0</v>
      </c>
      <c r="CW40" s="154">
        <f t="shared" si="56"/>
        <v>0</v>
      </c>
      <c r="CX40" s="154">
        <f t="shared" si="56"/>
        <v>0</v>
      </c>
      <c r="CY40" s="154">
        <f t="shared" si="56"/>
        <v>0</v>
      </c>
      <c r="CZ40" s="154">
        <f t="shared" si="56"/>
        <v>0</v>
      </c>
      <c r="DA40" s="154">
        <f t="shared" si="56"/>
        <v>0</v>
      </c>
      <c r="DB40" s="154">
        <f t="shared" si="56"/>
        <v>0</v>
      </c>
      <c r="DC40" s="154">
        <f t="shared" si="56"/>
        <v>0</v>
      </c>
      <c r="DD40" s="154">
        <f t="shared" si="56"/>
        <v>0</v>
      </c>
      <c r="DE40" s="154">
        <f t="shared" si="56"/>
        <v>0</v>
      </c>
      <c r="DF40" s="154">
        <f t="shared" si="56"/>
        <v>0</v>
      </c>
      <c r="DG40" s="154">
        <f t="shared" si="56"/>
        <v>0</v>
      </c>
      <c r="DH40" s="154">
        <f t="shared" si="56"/>
        <v>0</v>
      </c>
      <c r="DI40" s="154">
        <f t="shared" si="56"/>
        <v>0</v>
      </c>
      <c r="DJ40" s="154">
        <f t="shared" si="56"/>
        <v>0</v>
      </c>
      <c r="DK40" s="154">
        <f t="shared" si="56"/>
        <v>0</v>
      </c>
      <c r="DL40" s="154">
        <f t="shared" si="56"/>
        <v>0</v>
      </c>
      <c r="DM40" s="154">
        <f t="shared" si="56"/>
        <v>0</v>
      </c>
      <c r="DN40" s="154">
        <f t="shared" si="56"/>
        <v>0</v>
      </c>
      <c r="DO40" s="154">
        <f t="shared" si="56"/>
        <v>0</v>
      </c>
      <c r="DP40" s="154">
        <f t="shared" si="56"/>
        <v>0</v>
      </c>
      <c r="DQ40" s="154">
        <f t="shared" si="56"/>
        <v>0</v>
      </c>
      <c r="DR40" s="154">
        <f t="shared" si="56"/>
        <v>0</v>
      </c>
      <c r="DS40" s="154">
        <f t="shared" si="56"/>
        <v>0</v>
      </c>
      <c r="DT40" s="154">
        <f t="shared" si="56"/>
        <v>0</v>
      </c>
      <c r="DU40" s="154">
        <f t="shared" si="56"/>
        <v>0</v>
      </c>
      <c r="DV40" s="154">
        <f t="shared" si="56"/>
        <v>0</v>
      </c>
      <c r="DW40" s="154">
        <f t="shared" si="56"/>
        <v>0</v>
      </c>
      <c r="DX40" s="154">
        <f t="shared" si="56"/>
        <v>0</v>
      </c>
      <c r="DY40" s="154">
        <f t="shared" si="56"/>
        <v>0</v>
      </c>
      <c r="DZ40" s="154">
        <f t="shared" si="56"/>
        <v>0</v>
      </c>
      <c r="EA40" s="154">
        <f t="shared" si="56"/>
        <v>0</v>
      </c>
      <c r="EB40" s="154">
        <f t="shared" ref="EB40:EE40" si="57">IF(EB35&gt;MIN(ACQ_LOAN_TERM,HOLD_PERIOD),0,IF(EB35&lt;=IO_MEZZ,0,EB39-EB41))</f>
        <v>0</v>
      </c>
      <c r="EC40" s="154">
        <f t="shared" si="57"/>
        <v>0</v>
      </c>
      <c r="ED40" s="154">
        <f t="shared" si="57"/>
        <v>0</v>
      </c>
      <c r="EE40" s="157">
        <f t="shared" si="57"/>
        <v>0</v>
      </c>
    </row>
    <row r="41" spans="1:135" x14ac:dyDescent="0.25">
      <c r="A41" s="48" t="s">
        <v>260</v>
      </c>
      <c r="B41" s="251">
        <f t="shared" si="47"/>
        <v>608552.16225030157</v>
      </c>
      <c r="C41" s="29" t="s">
        <v>249</v>
      </c>
      <c r="D41" s="192">
        <f t="shared" ref="D41:AI41" si="58">IF(D35&gt;MIN(ACQ_LOAN_TERM,HOLD_PERIOD),0,SUM(D37:D38)*D45/12)</f>
        <v>8312.5000000000018</v>
      </c>
      <c r="E41" s="154">
        <f t="shared" si="58"/>
        <v>8312.5000000000018</v>
      </c>
      <c r="F41" s="154">
        <f t="shared" si="58"/>
        <v>8654.7222222222244</v>
      </c>
      <c r="G41" s="154">
        <f t="shared" si="58"/>
        <v>8978.8975694444471</v>
      </c>
      <c r="H41" s="154">
        <f t="shared" si="58"/>
        <v>10148.839673102271</v>
      </c>
      <c r="I41" s="154">
        <f t="shared" si="58"/>
        <v>10178.917798102271</v>
      </c>
      <c r="J41" s="154">
        <f t="shared" si="58"/>
        <v>10208.995923102271</v>
      </c>
      <c r="K41" s="154">
        <f t="shared" si="58"/>
        <v>10208.995923102271</v>
      </c>
      <c r="L41" s="154">
        <f t="shared" si="58"/>
        <v>10289.204256435605</v>
      </c>
      <c r="M41" s="154">
        <f t="shared" si="58"/>
        <v>10369.412589768939</v>
      </c>
      <c r="N41" s="154">
        <f t="shared" si="58"/>
        <v>10369.412589768939</v>
      </c>
      <c r="O41" s="154">
        <f t="shared" si="58"/>
        <v>10369.412589768939</v>
      </c>
      <c r="P41" s="154">
        <f t="shared" si="58"/>
        <v>10369.412589768939</v>
      </c>
      <c r="Q41" s="154">
        <f t="shared" si="58"/>
        <v>10369.412589768939</v>
      </c>
      <c r="R41" s="154">
        <f t="shared" si="58"/>
        <v>10369.412589768939</v>
      </c>
      <c r="S41" s="154">
        <f t="shared" si="58"/>
        <v>10369.412589768939</v>
      </c>
      <c r="T41" s="154">
        <f t="shared" si="58"/>
        <v>10369.412589768939</v>
      </c>
      <c r="U41" s="154">
        <f t="shared" si="58"/>
        <v>10369.412589768939</v>
      </c>
      <c r="V41" s="154">
        <f t="shared" si="58"/>
        <v>10369.412589768939</v>
      </c>
      <c r="W41" s="154">
        <f t="shared" si="58"/>
        <v>10369.412589768939</v>
      </c>
      <c r="X41" s="154">
        <f t="shared" si="58"/>
        <v>10369.412589768939</v>
      </c>
      <c r="Y41" s="154">
        <f t="shared" si="58"/>
        <v>10369.412589768939</v>
      </c>
      <c r="Z41" s="154">
        <f t="shared" si="58"/>
        <v>10369.412589768939</v>
      </c>
      <c r="AA41" s="154">
        <f t="shared" si="58"/>
        <v>10369.412589768939</v>
      </c>
      <c r="AB41" s="154">
        <f t="shared" si="58"/>
        <v>10369.412589768939</v>
      </c>
      <c r="AC41" s="154">
        <f t="shared" si="58"/>
        <v>10356.611978811812</v>
      </c>
      <c r="AD41" s="154">
        <f t="shared" si="58"/>
        <v>10343.736697624103</v>
      </c>
      <c r="AE41" s="154">
        <f t="shared" si="58"/>
        <v>10330.786310629466</v>
      </c>
      <c r="AF41" s="154">
        <f t="shared" si="58"/>
        <v>10317.760379710693</v>
      </c>
      <c r="AG41" s="154">
        <f t="shared" si="58"/>
        <v>10304.658464194894</v>
      </c>
      <c r="AH41" s="154">
        <f t="shared" si="58"/>
        <v>10291.480120838587</v>
      </c>
      <c r="AI41" s="154">
        <f t="shared" si="58"/>
        <v>10278.224903812701</v>
      </c>
      <c r="AJ41" s="154">
        <f t="shared" ref="AJ41:BO41" si="59">IF(AJ35&gt;MIN(ACQ_LOAN_TERM,HOLD_PERIOD),0,SUM(AJ37:AJ38)*AJ45/12)</f>
        <v>10264.892364687496</v>
      </c>
      <c r="AK41" s="154">
        <f t="shared" si="59"/>
        <v>10251.482052417396</v>
      </c>
      <c r="AL41" s="154">
        <f t="shared" si="59"/>
        <v>10357.089323648173</v>
      </c>
      <c r="AM41" s="154">
        <f t="shared" si="59"/>
        <v>10343.364277583916</v>
      </c>
      <c r="AN41" s="154">
        <f t="shared" si="59"/>
        <v>10329.559168750953</v>
      </c>
      <c r="AO41" s="154">
        <f t="shared" si="59"/>
        <v>10315.673530116464</v>
      </c>
      <c r="AP41" s="154">
        <f t="shared" si="59"/>
        <v>10301.706891923273</v>
      </c>
      <c r="AQ41" s="154">
        <f t="shared" si="59"/>
        <v>10287.658781673956</v>
      </c>
      <c r="AR41" s="154">
        <f t="shared" si="59"/>
        <v>10273.528724114849</v>
      </c>
      <c r="AS41" s="154">
        <f t="shared" si="59"/>
        <v>10259.316241219982</v>
      </c>
      <c r="AT41" s="154">
        <f t="shared" si="59"/>
        <v>10245.020852174895</v>
      </c>
      <c r="AU41" s="154">
        <f t="shared" si="59"/>
        <v>10230.642073360379</v>
      </c>
      <c r="AV41" s="154">
        <f t="shared" si="59"/>
        <v>10216.179418336111</v>
      </c>
      <c r="AW41" s="154">
        <f t="shared" si="59"/>
        <v>10201.6323978242</v>
      </c>
      <c r="AX41" s="154">
        <f t="shared" si="59"/>
        <v>10187.000519692636</v>
      </c>
      <c r="AY41" s="154">
        <f t="shared" si="59"/>
        <v>10172.283288938639</v>
      </c>
      <c r="AZ41" s="154">
        <f t="shared" si="59"/>
        <v>10157.480207671912</v>
      </c>
      <c r="BA41" s="154">
        <f t="shared" si="59"/>
        <v>10142.590775097793</v>
      </c>
      <c r="BB41" s="154">
        <f t="shared" si="59"/>
        <v>10127.614487500327</v>
      </c>
      <c r="BC41" s="154">
        <f t="shared" si="59"/>
        <v>10112.550838225208</v>
      </c>
      <c r="BD41" s="154">
        <f t="shared" si="59"/>
        <v>10097.399317662652</v>
      </c>
      <c r="BE41" s="154">
        <f t="shared" si="59"/>
        <v>10082.159413230145</v>
      </c>
      <c r="BF41" s="154">
        <f t="shared" si="59"/>
        <v>10066.830609355116</v>
      </c>
      <c r="BG41" s="154">
        <f t="shared" si="59"/>
        <v>10051.412387457485</v>
      </c>
      <c r="BH41" s="154">
        <f t="shared" si="59"/>
        <v>10035.904225932116</v>
      </c>
      <c r="BI41" s="154">
        <f t="shared" si="59"/>
        <v>10020.305600131183</v>
      </c>
      <c r="BJ41" s="154">
        <f t="shared" si="59"/>
        <v>10004.615982346413</v>
      </c>
      <c r="BK41" s="154">
        <f t="shared" si="59"/>
        <v>9988.8348417912293</v>
      </c>
      <c r="BL41" s="154">
        <f t="shared" si="59"/>
        <v>0</v>
      </c>
      <c r="BM41" s="154">
        <f t="shared" si="59"/>
        <v>0</v>
      </c>
      <c r="BN41" s="154">
        <f t="shared" si="59"/>
        <v>0</v>
      </c>
      <c r="BO41" s="154">
        <f t="shared" si="59"/>
        <v>0</v>
      </c>
      <c r="BP41" s="154">
        <f t="shared" ref="BP41:CU41" si="60">IF(BP35&gt;MIN(ACQ_LOAN_TERM,HOLD_PERIOD),0,SUM(BP37:BP38)*BP45/12)</f>
        <v>0</v>
      </c>
      <c r="BQ41" s="154">
        <f t="shared" si="60"/>
        <v>0</v>
      </c>
      <c r="BR41" s="154">
        <f t="shared" si="60"/>
        <v>0</v>
      </c>
      <c r="BS41" s="154">
        <f t="shared" si="60"/>
        <v>0</v>
      </c>
      <c r="BT41" s="154">
        <f t="shared" si="60"/>
        <v>0</v>
      </c>
      <c r="BU41" s="154">
        <f t="shared" si="60"/>
        <v>0</v>
      </c>
      <c r="BV41" s="154">
        <f t="shared" si="60"/>
        <v>0</v>
      </c>
      <c r="BW41" s="154">
        <f t="shared" si="60"/>
        <v>0</v>
      </c>
      <c r="BX41" s="154">
        <f t="shared" si="60"/>
        <v>0</v>
      </c>
      <c r="BY41" s="154">
        <f t="shared" si="60"/>
        <v>0</v>
      </c>
      <c r="BZ41" s="154">
        <f t="shared" si="60"/>
        <v>0</v>
      </c>
      <c r="CA41" s="154">
        <f t="shared" si="60"/>
        <v>0</v>
      </c>
      <c r="CB41" s="154">
        <f t="shared" si="60"/>
        <v>0</v>
      </c>
      <c r="CC41" s="154">
        <f t="shared" si="60"/>
        <v>0</v>
      </c>
      <c r="CD41" s="154">
        <f t="shared" si="60"/>
        <v>0</v>
      </c>
      <c r="CE41" s="154">
        <f t="shared" si="60"/>
        <v>0</v>
      </c>
      <c r="CF41" s="154">
        <f t="shared" si="60"/>
        <v>0</v>
      </c>
      <c r="CG41" s="154">
        <f t="shared" si="60"/>
        <v>0</v>
      </c>
      <c r="CH41" s="154">
        <f t="shared" si="60"/>
        <v>0</v>
      </c>
      <c r="CI41" s="154">
        <f t="shared" si="60"/>
        <v>0</v>
      </c>
      <c r="CJ41" s="154">
        <f t="shared" si="60"/>
        <v>0</v>
      </c>
      <c r="CK41" s="154">
        <f t="shared" si="60"/>
        <v>0</v>
      </c>
      <c r="CL41" s="154">
        <f t="shared" si="60"/>
        <v>0</v>
      </c>
      <c r="CM41" s="154">
        <f t="shared" si="60"/>
        <v>0</v>
      </c>
      <c r="CN41" s="154">
        <f t="shared" si="60"/>
        <v>0</v>
      </c>
      <c r="CO41" s="154">
        <f t="shared" si="60"/>
        <v>0</v>
      </c>
      <c r="CP41" s="154">
        <f t="shared" si="60"/>
        <v>0</v>
      </c>
      <c r="CQ41" s="154">
        <f t="shared" si="60"/>
        <v>0</v>
      </c>
      <c r="CR41" s="154">
        <f t="shared" si="60"/>
        <v>0</v>
      </c>
      <c r="CS41" s="154">
        <f t="shared" si="60"/>
        <v>0</v>
      </c>
      <c r="CT41" s="154">
        <f t="shared" si="60"/>
        <v>0</v>
      </c>
      <c r="CU41" s="154">
        <f t="shared" si="60"/>
        <v>0</v>
      </c>
      <c r="CV41" s="154">
        <f t="shared" ref="CV41:EE41" si="61">IF(CV35&gt;MIN(ACQ_LOAN_TERM,HOLD_PERIOD),0,SUM(CV37:CV38)*CV45/12)</f>
        <v>0</v>
      </c>
      <c r="CW41" s="154">
        <f t="shared" si="61"/>
        <v>0</v>
      </c>
      <c r="CX41" s="154">
        <f t="shared" si="61"/>
        <v>0</v>
      </c>
      <c r="CY41" s="154">
        <f t="shared" si="61"/>
        <v>0</v>
      </c>
      <c r="CZ41" s="154">
        <f t="shared" si="61"/>
        <v>0</v>
      </c>
      <c r="DA41" s="154">
        <f t="shared" si="61"/>
        <v>0</v>
      </c>
      <c r="DB41" s="154">
        <f t="shared" si="61"/>
        <v>0</v>
      </c>
      <c r="DC41" s="154">
        <f t="shared" si="61"/>
        <v>0</v>
      </c>
      <c r="DD41" s="154">
        <f t="shared" si="61"/>
        <v>0</v>
      </c>
      <c r="DE41" s="154">
        <f t="shared" si="61"/>
        <v>0</v>
      </c>
      <c r="DF41" s="154">
        <f t="shared" si="61"/>
        <v>0</v>
      </c>
      <c r="DG41" s="154">
        <f t="shared" si="61"/>
        <v>0</v>
      </c>
      <c r="DH41" s="154">
        <f t="shared" si="61"/>
        <v>0</v>
      </c>
      <c r="DI41" s="154">
        <f t="shared" si="61"/>
        <v>0</v>
      </c>
      <c r="DJ41" s="154">
        <f t="shared" si="61"/>
        <v>0</v>
      </c>
      <c r="DK41" s="154">
        <f t="shared" si="61"/>
        <v>0</v>
      </c>
      <c r="DL41" s="154">
        <f t="shared" si="61"/>
        <v>0</v>
      </c>
      <c r="DM41" s="154">
        <f t="shared" si="61"/>
        <v>0</v>
      </c>
      <c r="DN41" s="154">
        <f t="shared" si="61"/>
        <v>0</v>
      </c>
      <c r="DO41" s="154">
        <f t="shared" si="61"/>
        <v>0</v>
      </c>
      <c r="DP41" s="154">
        <f t="shared" si="61"/>
        <v>0</v>
      </c>
      <c r="DQ41" s="154">
        <f t="shared" si="61"/>
        <v>0</v>
      </c>
      <c r="DR41" s="154">
        <f t="shared" si="61"/>
        <v>0</v>
      </c>
      <c r="DS41" s="154">
        <f t="shared" si="61"/>
        <v>0</v>
      </c>
      <c r="DT41" s="154">
        <f t="shared" si="61"/>
        <v>0</v>
      </c>
      <c r="DU41" s="154">
        <f t="shared" si="61"/>
        <v>0</v>
      </c>
      <c r="DV41" s="154">
        <f t="shared" si="61"/>
        <v>0</v>
      </c>
      <c r="DW41" s="154">
        <f t="shared" si="61"/>
        <v>0</v>
      </c>
      <c r="DX41" s="154">
        <f t="shared" si="61"/>
        <v>0</v>
      </c>
      <c r="DY41" s="154">
        <f t="shared" si="61"/>
        <v>0</v>
      </c>
      <c r="DZ41" s="154">
        <f t="shared" si="61"/>
        <v>0</v>
      </c>
      <c r="EA41" s="154">
        <f t="shared" si="61"/>
        <v>0</v>
      </c>
      <c r="EB41" s="154">
        <f t="shared" si="61"/>
        <v>0</v>
      </c>
      <c r="EC41" s="154">
        <f t="shared" si="61"/>
        <v>0</v>
      </c>
      <c r="ED41" s="154">
        <f t="shared" si="61"/>
        <v>0</v>
      </c>
      <c r="EE41" s="157">
        <f t="shared" si="61"/>
        <v>0</v>
      </c>
    </row>
    <row r="42" spans="1:135" x14ac:dyDescent="0.25">
      <c r="A42" s="48" t="s">
        <v>261</v>
      </c>
      <c r="B42" s="251">
        <f t="shared" si="47"/>
        <v>-1709650.5676427667</v>
      </c>
      <c r="C42" s="29" t="s">
        <v>210</v>
      </c>
      <c r="D42" s="192">
        <f t="shared" ref="D42:AI42" si="62">IF(D35=MIN(ACQ_LOAN_TERM,HOLD_PERIOD),-D37-D38+D40,0)</f>
        <v>0</v>
      </c>
      <c r="E42" s="154">
        <f t="shared" si="62"/>
        <v>0</v>
      </c>
      <c r="F42" s="154">
        <f t="shared" si="62"/>
        <v>0</v>
      </c>
      <c r="G42" s="154">
        <f t="shared" si="62"/>
        <v>0</v>
      </c>
      <c r="H42" s="154">
        <f t="shared" si="62"/>
        <v>0</v>
      </c>
      <c r="I42" s="154">
        <f t="shared" si="62"/>
        <v>0</v>
      </c>
      <c r="J42" s="154">
        <f t="shared" si="62"/>
        <v>0</v>
      </c>
      <c r="K42" s="154">
        <f t="shared" si="62"/>
        <v>0</v>
      </c>
      <c r="L42" s="154">
        <f t="shared" si="62"/>
        <v>0</v>
      </c>
      <c r="M42" s="154">
        <f t="shared" si="62"/>
        <v>0</v>
      </c>
      <c r="N42" s="154">
        <f t="shared" si="62"/>
        <v>0</v>
      </c>
      <c r="O42" s="154">
        <f t="shared" si="62"/>
        <v>0</v>
      </c>
      <c r="P42" s="154">
        <f t="shared" si="62"/>
        <v>0</v>
      </c>
      <c r="Q42" s="154">
        <f t="shared" si="62"/>
        <v>0</v>
      </c>
      <c r="R42" s="154">
        <f t="shared" si="62"/>
        <v>0</v>
      </c>
      <c r="S42" s="154">
        <f t="shared" si="62"/>
        <v>0</v>
      </c>
      <c r="T42" s="154">
        <f t="shared" si="62"/>
        <v>0</v>
      </c>
      <c r="U42" s="154">
        <f t="shared" si="62"/>
        <v>0</v>
      </c>
      <c r="V42" s="154">
        <f t="shared" si="62"/>
        <v>0</v>
      </c>
      <c r="W42" s="154">
        <f t="shared" si="62"/>
        <v>0</v>
      </c>
      <c r="X42" s="154">
        <f t="shared" si="62"/>
        <v>0</v>
      </c>
      <c r="Y42" s="154">
        <f t="shared" si="62"/>
        <v>0</v>
      </c>
      <c r="Z42" s="154">
        <f t="shared" si="62"/>
        <v>0</v>
      </c>
      <c r="AA42" s="154">
        <f t="shared" si="62"/>
        <v>0</v>
      </c>
      <c r="AB42" s="154">
        <f t="shared" si="62"/>
        <v>0</v>
      </c>
      <c r="AC42" s="154">
        <f t="shared" si="62"/>
        <v>0</v>
      </c>
      <c r="AD42" s="154">
        <f t="shared" si="62"/>
        <v>0</v>
      </c>
      <c r="AE42" s="154">
        <f t="shared" si="62"/>
        <v>0</v>
      </c>
      <c r="AF42" s="154">
        <f t="shared" si="62"/>
        <v>0</v>
      </c>
      <c r="AG42" s="154">
        <f t="shared" si="62"/>
        <v>0</v>
      </c>
      <c r="AH42" s="154">
        <f t="shared" si="62"/>
        <v>0</v>
      </c>
      <c r="AI42" s="154">
        <f t="shared" si="62"/>
        <v>0</v>
      </c>
      <c r="AJ42" s="154">
        <f t="shared" ref="AJ42:BO42" si="63">IF(AJ35=MIN(ACQ_LOAN_TERM,HOLD_PERIOD),-AJ37-AJ38+AJ40,0)</f>
        <v>0</v>
      </c>
      <c r="AK42" s="154">
        <f t="shared" si="63"/>
        <v>0</v>
      </c>
      <c r="AL42" s="154">
        <f t="shared" si="63"/>
        <v>0</v>
      </c>
      <c r="AM42" s="154">
        <f t="shared" si="63"/>
        <v>0</v>
      </c>
      <c r="AN42" s="154">
        <f t="shared" si="63"/>
        <v>0</v>
      </c>
      <c r="AO42" s="154">
        <f t="shared" si="63"/>
        <v>0</v>
      </c>
      <c r="AP42" s="154">
        <f t="shared" si="63"/>
        <v>0</v>
      </c>
      <c r="AQ42" s="154">
        <f t="shared" si="63"/>
        <v>0</v>
      </c>
      <c r="AR42" s="154">
        <f t="shared" si="63"/>
        <v>0</v>
      </c>
      <c r="AS42" s="154">
        <f t="shared" si="63"/>
        <v>0</v>
      </c>
      <c r="AT42" s="154">
        <f t="shared" si="63"/>
        <v>0</v>
      </c>
      <c r="AU42" s="154">
        <f t="shared" si="63"/>
        <v>0</v>
      </c>
      <c r="AV42" s="154">
        <f t="shared" si="63"/>
        <v>0</v>
      </c>
      <c r="AW42" s="154">
        <f t="shared" si="63"/>
        <v>0</v>
      </c>
      <c r="AX42" s="154">
        <f t="shared" si="63"/>
        <v>0</v>
      </c>
      <c r="AY42" s="154">
        <f t="shared" si="63"/>
        <v>0</v>
      </c>
      <c r="AZ42" s="154">
        <f t="shared" si="63"/>
        <v>0</v>
      </c>
      <c r="BA42" s="154">
        <f t="shared" si="63"/>
        <v>0</v>
      </c>
      <c r="BB42" s="154">
        <f t="shared" si="63"/>
        <v>0</v>
      </c>
      <c r="BC42" s="154">
        <f t="shared" si="63"/>
        <v>0</v>
      </c>
      <c r="BD42" s="154">
        <f t="shared" si="63"/>
        <v>0</v>
      </c>
      <c r="BE42" s="154">
        <f t="shared" si="63"/>
        <v>0</v>
      </c>
      <c r="BF42" s="154">
        <f t="shared" si="63"/>
        <v>0</v>
      </c>
      <c r="BG42" s="154">
        <f t="shared" si="63"/>
        <v>0</v>
      </c>
      <c r="BH42" s="154">
        <f t="shared" si="63"/>
        <v>0</v>
      </c>
      <c r="BI42" s="154">
        <f t="shared" si="63"/>
        <v>0</v>
      </c>
      <c r="BJ42" s="154">
        <f t="shared" si="63"/>
        <v>0</v>
      </c>
      <c r="BK42" s="154">
        <f t="shared" si="63"/>
        <v>-1709650.5676427667</v>
      </c>
      <c r="BL42" s="154">
        <f t="shared" si="63"/>
        <v>0</v>
      </c>
      <c r="BM42" s="154">
        <f t="shared" si="63"/>
        <v>0</v>
      </c>
      <c r="BN42" s="154">
        <f t="shared" si="63"/>
        <v>0</v>
      </c>
      <c r="BO42" s="154">
        <f t="shared" si="63"/>
        <v>0</v>
      </c>
      <c r="BP42" s="154">
        <f t="shared" ref="BP42:CU42" si="64">IF(BP35=MIN(ACQ_LOAN_TERM,HOLD_PERIOD),-BP37-BP38+BP40,0)</f>
        <v>0</v>
      </c>
      <c r="BQ42" s="154">
        <f t="shared" si="64"/>
        <v>0</v>
      </c>
      <c r="BR42" s="154">
        <f t="shared" si="64"/>
        <v>0</v>
      </c>
      <c r="BS42" s="154">
        <f t="shared" si="64"/>
        <v>0</v>
      </c>
      <c r="BT42" s="154">
        <f t="shared" si="64"/>
        <v>0</v>
      </c>
      <c r="BU42" s="154">
        <f t="shared" si="64"/>
        <v>0</v>
      </c>
      <c r="BV42" s="154">
        <f t="shared" si="64"/>
        <v>0</v>
      </c>
      <c r="BW42" s="154">
        <f t="shared" si="64"/>
        <v>0</v>
      </c>
      <c r="BX42" s="154">
        <f t="shared" si="64"/>
        <v>0</v>
      </c>
      <c r="BY42" s="154">
        <f t="shared" si="64"/>
        <v>0</v>
      </c>
      <c r="BZ42" s="154">
        <f t="shared" si="64"/>
        <v>0</v>
      </c>
      <c r="CA42" s="154">
        <f t="shared" si="64"/>
        <v>0</v>
      </c>
      <c r="CB42" s="154">
        <f t="shared" si="64"/>
        <v>0</v>
      </c>
      <c r="CC42" s="154">
        <f t="shared" si="64"/>
        <v>0</v>
      </c>
      <c r="CD42" s="154">
        <f t="shared" si="64"/>
        <v>0</v>
      </c>
      <c r="CE42" s="154">
        <f t="shared" si="64"/>
        <v>0</v>
      </c>
      <c r="CF42" s="154">
        <f t="shared" si="64"/>
        <v>0</v>
      </c>
      <c r="CG42" s="154">
        <f t="shared" si="64"/>
        <v>0</v>
      </c>
      <c r="CH42" s="154">
        <f t="shared" si="64"/>
        <v>0</v>
      </c>
      <c r="CI42" s="154">
        <f t="shared" si="64"/>
        <v>0</v>
      </c>
      <c r="CJ42" s="154">
        <f t="shared" si="64"/>
        <v>0</v>
      </c>
      <c r="CK42" s="154">
        <f t="shared" si="64"/>
        <v>0</v>
      </c>
      <c r="CL42" s="154">
        <f t="shared" si="64"/>
        <v>0</v>
      </c>
      <c r="CM42" s="154">
        <f t="shared" si="64"/>
        <v>0</v>
      </c>
      <c r="CN42" s="154">
        <f t="shared" si="64"/>
        <v>0</v>
      </c>
      <c r="CO42" s="154">
        <f t="shared" si="64"/>
        <v>0</v>
      </c>
      <c r="CP42" s="154">
        <f t="shared" si="64"/>
        <v>0</v>
      </c>
      <c r="CQ42" s="154">
        <f t="shared" si="64"/>
        <v>0</v>
      </c>
      <c r="CR42" s="154">
        <f t="shared" si="64"/>
        <v>0</v>
      </c>
      <c r="CS42" s="154">
        <f t="shared" si="64"/>
        <v>0</v>
      </c>
      <c r="CT42" s="154">
        <f t="shared" si="64"/>
        <v>0</v>
      </c>
      <c r="CU42" s="154">
        <f t="shared" si="64"/>
        <v>0</v>
      </c>
      <c r="CV42" s="154">
        <f t="shared" ref="CV42:EE42" si="65">IF(CV35=MIN(ACQ_LOAN_TERM,HOLD_PERIOD),-CV37-CV38+CV40,0)</f>
        <v>0</v>
      </c>
      <c r="CW42" s="154">
        <f t="shared" si="65"/>
        <v>0</v>
      </c>
      <c r="CX42" s="154">
        <f t="shared" si="65"/>
        <v>0</v>
      </c>
      <c r="CY42" s="154">
        <f t="shared" si="65"/>
        <v>0</v>
      </c>
      <c r="CZ42" s="154">
        <f t="shared" si="65"/>
        <v>0</v>
      </c>
      <c r="DA42" s="154">
        <f t="shared" si="65"/>
        <v>0</v>
      </c>
      <c r="DB42" s="154">
        <f t="shared" si="65"/>
        <v>0</v>
      </c>
      <c r="DC42" s="154">
        <f t="shared" si="65"/>
        <v>0</v>
      </c>
      <c r="DD42" s="154">
        <f t="shared" si="65"/>
        <v>0</v>
      </c>
      <c r="DE42" s="154">
        <f t="shared" si="65"/>
        <v>0</v>
      </c>
      <c r="DF42" s="154">
        <f t="shared" si="65"/>
        <v>0</v>
      </c>
      <c r="DG42" s="154">
        <f t="shared" si="65"/>
        <v>0</v>
      </c>
      <c r="DH42" s="154">
        <f t="shared" si="65"/>
        <v>0</v>
      </c>
      <c r="DI42" s="154">
        <f t="shared" si="65"/>
        <v>0</v>
      </c>
      <c r="DJ42" s="154">
        <f t="shared" si="65"/>
        <v>0</v>
      </c>
      <c r="DK42" s="154">
        <f t="shared" si="65"/>
        <v>0</v>
      </c>
      <c r="DL42" s="154">
        <f t="shared" si="65"/>
        <v>0</v>
      </c>
      <c r="DM42" s="154">
        <f t="shared" si="65"/>
        <v>0</v>
      </c>
      <c r="DN42" s="154">
        <f t="shared" si="65"/>
        <v>0</v>
      </c>
      <c r="DO42" s="154">
        <f t="shared" si="65"/>
        <v>0</v>
      </c>
      <c r="DP42" s="154">
        <f t="shared" si="65"/>
        <v>0</v>
      </c>
      <c r="DQ42" s="154">
        <f t="shared" si="65"/>
        <v>0</v>
      </c>
      <c r="DR42" s="154">
        <f t="shared" si="65"/>
        <v>0</v>
      </c>
      <c r="DS42" s="154">
        <f t="shared" si="65"/>
        <v>0</v>
      </c>
      <c r="DT42" s="154">
        <f t="shared" si="65"/>
        <v>0</v>
      </c>
      <c r="DU42" s="154">
        <f t="shared" si="65"/>
        <v>0</v>
      </c>
      <c r="DV42" s="154">
        <f t="shared" si="65"/>
        <v>0</v>
      </c>
      <c r="DW42" s="154">
        <f t="shared" si="65"/>
        <v>0</v>
      </c>
      <c r="DX42" s="154">
        <f t="shared" si="65"/>
        <v>0</v>
      </c>
      <c r="DY42" s="154">
        <f t="shared" si="65"/>
        <v>0</v>
      </c>
      <c r="DZ42" s="154">
        <f t="shared" si="65"/>
        <v>0</v>
      </c>
      <c r="EA42" s="154">
        <f t="shared" si="65"/>
        <v>0</v>
      </c>
      <c r="EB42" s="154">
        <f t="shared" si="65"/>
        <v>0</v>
      </c>
      <c r="EC42" s="154">
        <f t="shared" si="65"/>
        <v>0</v>
      </c>
      <c r="ED42" s="154">
        <f t="shared" si="65"/>
        <v>0</v>
      </c>
      <c r="EE42" s="157">
        <f t="shared" si="65"/>
        <v>0</v>
      </c>
    </row>
    <row r="43" spans="1:135" x14ac:dyDescent="0.25">
      <c r="A43" s="48" t="s">
        <v>262</v>
      </c>
      <c r="B43" s="251">
        <f t="shared" si="47"/>
        <v>0</v>
      </c>
      <c r="C43" s="42" t="s">
        <v>250</v>
      </c>
      <c r="D43" s="193">
        <f t="shared" ref="D43:AI43" si="66">IF(ACQ_LOAN_TERM-D35&lt;=MEZZ_PREPAY_WINDOW,0,D42*MEZZ_PREPAY_PENALTY)</f>
        <v>0</v>
      </c>
      <c r="E43" s="194">
        <f t="shared" si="66"/>
        <v>0</v>
      </c>
      <c r="F43" s="194">
        <f t="shared" si="66"/>
        <v>0</v>
      </c>
      <c r="G43" s="194">
        <f t="shared" si="66"/>
        <v>0</v>
      </c>
      <c r="H43" s="194">
        <f t="shared" si="66"/>
        <v>0</v>
      </c>
      <c r="I43" s="194">
        <f t="shared" si="66"/>
        <v>0</v>
      </c>
      <c r="J43" s="194">
        <f t="shared" si="66"/>
        <v>0</v>
      </c>
      <c r="K43" s="194">
        <f t="shared" si="66"/>
        <v>0</v>
      </c>
      <c r="L43" s="194">
        <f t="shared" si="66"/>
        <v>0</v>
      </c>
      <c r="M43" s="194">
        <f t="shared" si="66"/>
        <v>0</v>
      </c>
      <c r="N43" s="194">
        <f t="shared" si="66"/>
        <v>0</v>
      </c>
      <c r="O43" s="194">
        <f t="shared" si="66"/>
        <v>0</v>
      </c>
      <c r="P43" s="194">
        <f t="shared" si="66"/>
        <v>0</v>
      </c>
      <c r="Q43" s="194">
        <f t="shared" si="66"/>
        <v>0</v>
      </c>
      <c r="R43" s="194">
        <f t="shared" si="66"/>
        <v>0</v>
      </c>
      <c r="S43" s="194">
        <f t="shared" si="66"/>
        <v>0</v>
      </c>
      <c r="T43" s="194">
        <f t="shared" si="66"/>
        <v>0</v>
      </c>
      <c r="U43" s="194">
        <f t="shared" si="66"/>
        <v>0</v>
      </c>
      <c r="V43" s="194">
        <f t="shared" si="66"/>
        <v>0</v>
      </c>
      <c r="W43" s="194">
        <f t="shared" si="66"/>
        <v>0</v>
      </c>
      <c r="X43" s="194">
        <f t="shared" si="66"/>
        <v>0</v>
      </c>
      <c r="Y43" s="194">
        <f t="shared" si="66"/>
        <v>0</v>
      </c>
      <c r="Z43" s="194">
        <f t="shared" si="66"/>
        <v>0</v>
      </c>
      <c r="AA43" s="194">
        <f t="shared" si="66"/>
        <v>0</v>
      </c>
      <c r="AB43" s="194">
        <f t="shared" si="66"/>
        <v>0</v>
      </c>
      <c r="AC43" s="194">
        <f t="shared" si="66"/>
        <v>0</v>
      </c>
      <c r="AD43" s="194">
        <f t="shared" si="66"/>
        <v>0</v>
      </c>
      <c r="AE43" s="194">
        <f t="shared" si="66"/>
        <v>0</v>
      </c>
      <c r="AF43" s="194">
        <f t="shared" si="66"/>
        <v>0</v>
      </c>
      <c r="AG43" s="194">
        <f t="shared" si="66"/>
        <v>0</v>
      </c>
      <c r="AH43" s="194">
        <f t="shared" si="66"/>
        <v>0</v>
      </c>
      <c r="AI43" s="194">
        <f t="shared" si="66"/>
        <v>0</v>
      </c>
      <c r="AJ43" s="194">
        <f t="shared" ref="AJ43:BO43" si="67">IF(ACQ_LOAN_TERM-AJ35&lt;=MEZZ_PREPAY_WINDOW,0,AJ42*MEZZ_PREPAY_PENALTY)</f>
        <v>0</v>
      </c>
      <c r="AK43" s="194">
        <f t="shared" si="67"/>
        <v>0</v>
      </c>
      <c r="AL43" s="194">
        <f t="shared" si="67"/>
        <v>0</v>
      </c>
      <c r="AM43" s="194">
        <f t="shared" si="67"/>
        <v>0</v>
      </c>
      <c r="AN43" s="194">
        <f t="shared" si="67"/>
        <v>0</v>
      </c>
      <c r="AO43" s="194">
        <f t="shared" si="67"/>
        <v>0</v>
      </c>
      <c r="AP43" s="194">
        <f t="shared" si="67"/>
        <v>0</v>
      </c>
      <c r="AQ43" s="194">
        <f t="shared" si="67"/>
        <v>0</v>
      </c>
      <c r="AR43" s="194">
        <f t="shared" si="67"/>
        <v>0</v>
      </c>
      <c r="AS43" s="194">
        <f t="shared" si="67"/>
        <v>0</v>
      </c>
      <c r="AT43" s="194">
        <f t="shared" si="67"/>
        <v>0</v>
      </c>
      <c r="AU43" s="194">
        <f t="shared" si="67"/>
        <v>0</v>
      </c>
      <c r="AV43" s="194">
        <f t="shared" si="67"/>
        <v>0</v>
      </c>
      <c r="AW43" s="194">
        <f t="shared" si="67"/>
        <v>0</v>
      </c>
      <c r="AX43" s="194">
        <f t="shared" si="67"/>
        <v>0</v>
      </c>
      <c r="AY43" s="194">
        <f t="shared" si="67"/>
        <v>0</v>
      </c>
      <c r="AZ43" s="194">
        <f t="shared" si="67"/>
        <v>0</v>
      </c>
      <c r="BA43" s="194">
        <f t="shared" si="67"/>
        <v>0</v>
      </c>
      <c r="BB43" s="194">
        <f t="shared" si="67"/>
        <v>0</v>
      </c>
      <c r="BC43" s="194">
        <f t="shared" si="67"/>
        <v>0</v>
      </c>
      <c r="BD43" s="194">
        <f t="shared" si="67"/>
        <v>0</v>
      </c>
      <c r="BE43" s="194">
        <f t="shared" si="67"/>
        <v>0</v>
      </c>
      <c r="BF43" s="194">
        <f t="shared" si="67"/>
        <v>0</v>
      </c>
      <c r="BG43" s="194">
        <f t="shared" si="67"/>
        <v>0</v>
      </c>
      <c r="BH43" s="194">
        <f t="shared" si="67"/>
        <v>0</v>
      </c>
      <c r="BI43" s="194">
        <f t="shared" si="67"/>
        <v>0</v>
      </c>
      <c r="BJ43" s="194">
        <f t="shared" si="67"/>
        <v>0</v>
      </c>
      <c r="BK43" s="194">
        <f t="shared" si="67"/>
        <v>0</v>
      </c>
      <c r="BL43" s="194">
        <f t="shared" si="67"/>
        <v>0</v>
      </c>
      <c r="BM43" s="194">
        <f t="shared" si="67"/>
        <v>0</v>
      </c>
      <c r="BN43" s="194">
        <f t="shared" si="67"/>
        <v>0</v>
      </c>
      <c r="BO43" s="194">
        <f t="shared" si="67"/>
        <v>0</v>
      </c>
      <c r="BP43" s="194">
        <f t="shared" ref="BP43:CU43" si="68">IF(ACQ_LOAN_TERM-BP35&lt;=MEZZ_PREPAY_WINDOW,0,BP42*MEZZ_PREPAY_PENALTY)</f>
        <v>0</v>
      </c>
      <c r="BQ43" s="194">
        <f t="shared" si="68"/>
        <v>0</v>
      </c>
      <c r="BR43" s="194">
        <f t="shared" si="68"/>
        <v>0</v>
      </c>
      <c r="BS43" s="194">
        <f t="shared" si="68"/>
        <v>0</v>
      </c>
      <c r="BT43" s="194">
        <f t="shared" si="68"/>
        <v>0</v>
      </c>
      <c r="BU43" s="194">
        <f t="shared" si="68"/>
        <v>0</v>
      </c>
      <c r="BV43" s="194">
        <f t="shared" si="68"/>
        <v>0</v>
      </c>
      <c r="BW43" s="194">
        <f t="shared" si="68"/>
        <v>0</v>
      </c>
      <c r="BX43" s="194">
        <f t="shared" si="68"/>
        <v>0</v>
      </c>
      <c r="BY43" s="194">
        <f t="shared" si="68"/>
        <v>0</v>
      </c>
      <c r="BZ43" s="194">
        <f t="shared" si="68"/>
        <v>0</v>
      </c>
      <c r="CA43" s="194">
        <f t="shared" si="68"/>
        <v>0</v>
      </c>
      <c r="CB43" s="194">
        <f t="shared" si="68"/>
        <v>0</v>
      </c>
      <c r="CC43" s="194">
        <f t="shared" si="68"/>
        <v>0</v>
      </c>
      <c r="CD43" s="194">
        <f t="shared" si="68"/>
        <v>0</v>
      </c>
      <c r="CE43" s="194">
        <f t="shared" si="68"/>
        <v>0</v>
      </c>
      <c r="CF43" s="194">
        <f t="shared" si="68"/>
        <v>0</v>
      </c>
      <c r="CG43" s="194">
        <f t="shared" si="68"/>
        <v>0</v>
      </c>
      <c r="CH43" s="194">
        <f t="shared" si="68"/>
        <v>0</v>
      </c>
      <c r="CI43" s="194">
        <f t="shared" si="68"/>
        <v>0</v>
      </c>
      <c r="CJ43" s="194">
        <f t="shared" si="68"/>
        <v>0</v>
      </c>
      <c r="CK43" s="194">
        <f t="shared" si="68"/>
        <v>0</v>
      </c>
      <c r="CL43" s="194">
        <f t="shared" si="68"/>
        <v>0</v>
      </c>
      <c r="CM43" s="194">
        <f t="shared" si="68"/>
        <v>0</v>
      </c>
      <c r="CN43" s="194">
        <f t="shared" si="68"/>
        <v>0</v>
      </c>
      <c r="CO43" s="194">
        <f t="shared" si="68"/>
        <v>0</v>
      </c>
      <c r="CP43" s="194">
        <f t="shared" si="68"/>
        <v>0</v>
      </c>
      <c r="CQ43" s="194">
        <f t="shared" si="68"/>
        <v>0</v>
      </c>
      <c r="CR43" s="194">
        <f t="shared" si="68"/>
        <v>0</v>
      </c>
      <c r="CS43" s="194">
        <f t="shared" si="68"/>
        <v>0</v>
      </c>
      <c r="CT43" s="194">
        <f t="shared" si="68"/>
        <v>0</v>
      </c>
      <c r="CU43" s="194">
        <f t="shared" si="68"/>
        <v>0</v>
      </c>
      <c r="CV43" s="194">
        <f t="shared" ref="CV43:EA43" si="69">IF(ACQ_LOAN_TERM-CV35&lt;=MEZZ_PREPAY_WINDOW,0,CV42*MEZZ_PREPAY_PENALTY)</f>
        <v>0</v>
      </c>
      <c r="CW43" s="194">
        <f t="shared" si="69"/>
        <v>0</v>
      </c>
      <c r="CX43" s="194">
        <f t="shared" si="69"/>
        <v>0</v>
      </c>
      <c r="CY43" s="194">
        <f t="shared" si="69"/>
        <v>0</v>
      </c>
      <c r="CZ43" s="194">
        <f t="shared" si="69"/>
        <v>0</v>
      </c>
      <c r="DA43" s="194">
        <f t="shared" si="69"/>
        <v>0</v>
      </c>
      <c r="DB43" s="194">
        <f t="shared" si="69"/>
        <v>0</v>
      </c>
      <c r="DC43" s="194">
        <f t="shared" si="69"/>
        <v>0</v>
      </c>
      <c r="DD43" s="194">
        <f t="shared" si="69"/>
        <v>0</v>
      </c>
      <c r="DE43" s="194">
        <f t="shared" si="69"/>
        <v>0</v>
      </c>
      <c r="DF43" s="194">
        <f t="shared" si="69"/>
        <v>0</v>
      </c>
      <c r="DG43" s="194">
        <f t="shared" si="69"/>
        <v>0</v>
      </c>
      <c r="DH43" s="194">
        <f t="shared" si="69"/>
        <v>0</v>
      </c>
      <c r="DI43" s="194">
        <f t="shared" si="69"/>
        <v>0</v>
      </c>
      <c r="DJ43" s="194">
        <f t="shared" si="69"/>
        <v>0</v>
      </c>
      <c r="DK43" s="194">
        <f t="shared" si="69"/>
        <v>0</v>
      </c>
      <c r="DL43" s="194">
        <f t="shared" si="69"/>
        <v>0</v>
      </c>
      <c r="DM43" s="194">
        <f t="shared" si="69"/>
        <v>0</v>
      </c>
      <c r="DN43" s="194">
        <f t="shared" si="69"/>
        <v>0</v>
      </c>
      <c r="DO43" s="194">
        <f t="shared" si="69"/>
        <v>0</v>
      </c>
      <c r="DP43" s="194">
        <f t="shared" si="69"/>
        <v>0</v>
      </c>
      <c r="DQ43" s="194">
        <f t="shared" si="69"/>
        <v>0</v>
      </c>
      <c r="DR43" s="194">
        <f t="shared" si="69"/>
        <v>0</v>
      </c>
      <c r="DS43" s="194">
        <f t="shared" si="69"/>
        <v>0</v>
      </c>
      <c r="DT43" s="194">
        <f t="shared" si="69"/>
        <v>0</v>
      </c>
      <c r="DU43" s="194">
        <f t="shared" si="69"/>
        <v>0</v>
      </c>
      <c r="DV43" s="194">
        <f t="shared" si="69"/>
        <v>0</v>
      </c>
      <c r="DW43" s="194">
        <f t="shared" si="69"/>
        <v>0</v>
      </c>
      <c r="DX43" s="194">
        <f t="shared" si="69"/>
        <v>0</v>
      </c>
      <c r="DY43" s="194">
        <f t="shared" si="69"/>
        <v>0</v>
      </c>
      <c r="DZ43" s="194">
        <f t="shared" si="69"/>
        <v>0</v>
      </c>
      <c r="EA43" s="194">
        <f t="shared" si="69"/>
        <v>0</v>
      </c>
      <c r="EB43" s="194">
        <f t="shared" ref="EB43:EE43" si="70">IF(ACQ_LOAN_TERM-EB35&lt;=MEZZ_PREPAY_WINDOW,0,EB42*MEZZ_PREPAY_PENALTY)</f>
        <v>0</v>
      </c>
      <c r="EC43" s="194">
        <f t="shared" si="70"/>
        <v>0</v>
      </c>
      <c r="ED43" s="194">
        <f t="shared" si="70"/>
        <v>0</v>
      </c>
      <c r="EE43" s="195">
        <f t="shared" si="70"/>
        <v>0</v>
      </c>
    </row>
    <row r="44" spans="1:135" x14ac:dyDescent="0.25">
      <c r="C44" s="92" t="s">
        <v>253</v>
      </c>
      <c r="D44" s="160">
        <f>D37+D38-D40+D42</f>
        <v>1425000</v>
      </c>
      <c r="E44" s="160">
        <f t="shared" ref="E44:BP44" si="71">E37+E38-E40+E42</f>
        <v>1425000</v>
      </c>
      <c r="F44" s="160">
        <f t="shared" si="71"/>
        <v>1483666.6666666667</v>
      </c>
      <c r="G44" s="160">
        <f t="shared" si="71"/>
        <v>1539239.5833333335</v>
      </c>
      <c r="H44" s="160">
        <f t="shared" si="71"/>
        <v>1739801.0868175321</v>
      </c>
      <c r="I44" s="160">
        <f t="shared" si="71"/>
        <v>1744957.3368175321</v>
      </c>
      <c r="J44" s="160">
        <f t="shared" si="71"/>
        <v>1750113.5868175321</v>
      </c>
      <c r="K44" s="160">
        <f t="shared" si="71"/>
        <v>1750113.5868175321</v>
      </c>
      <c r="L44" s="160">
        <f t="shared" si="71"/>
        <v>1763863.5868175321</v>
      </c>
      <c r="M44" s="160">
        <f t="shared" si="71"/>
        <v>1777613.5868175321</v>
      </c>
      <c r="N44" s="160">
        <f t="shared" si="71"/>
        <v>1777613.5868175321</v>
      </c>
      <c r="O44" s="160">
        <f t="shared" si="71"/>
        <v>1777613.5868175321</v>
      </c>
      <c r="P44" s="160">
        <f t="shared" si="71"/>
        <v>1777613.5868175321</v>
      </c>
      <c r="Q44" s="160">
        <f t="shared" si="71"/>
        <v>1777613.5868175321</v>
      </c>
      <c r="R44" s="160">
        <f t="shared" si="71"/>
        <v>1777613.5868175321</v>
      </c>
      <c r="S44" s="160">
        <f t="shared" si="71"/>
        <v>1777613.5868175321</v>
      </c>
      <c r="T44" s="160">
        <f t="shared" si="71"/>
        <v>1777613.5868175321</v>
      </c>
      <c r="U44" s="160">
        <f t="shared" si="71"/>
        <v>1777613.5868175321</v>
      </c>
      <c r="V44" s="160">
        <f t="shared" si="71"/>
        <v>1777613.5868175321</v>
      </c>
      <c r="W44" s="160">
        <f t="shared" si="71"/>
        <v>1777613.5868175321</v>
      </c>
      <c r="X44" s="160">
        <f t="shared" si="71"/>
        <v>1777613.5868175321</v>
      </c>
      <c r="Y44" s="160">
        <f t="shared" si="71"/>
        <v>1777613.5868175321</v>
      </c>
      <c r="Z44" s="160">
        <f t="shared" si="71"/>
        <v>1777613.5868175321</v>
      </c>
      <c r="AA44" s="160">
        <f t="shared" si="71"/>
        <v>1777613.5868175321</v>
      </c>
      <c r="AB44" s="160">
        <f t="shared" si="71"/>
        <v>1775419.196367739</v>
      </c>
      <c r="AC44" s="160">
        <f t="shared" si="71"/>
        <v>1773212.005306989</v>
      </c>
      <c r="AD44" s="160">
        <f t="shared" si="71"/>
        <v>1770991.9389650512</v>
      </c>
      <c r="AE44" s="160">
        <f t="shared" si="71"/>
        <v>1768758.9222361187</v>
      </c>
      <c r="AF44" s="160">
        <f t="shared" si="71"/>
        <v>1766512.8795762674</v>
      </c>
      <c r="AG44" s="160">
        <f t="shared" si="71"/>
        <v>1764253.7350009005</v>
      </c>
      <c r="AH44" s="160">
        <f t="shared" si="71"/>
        <v>1761981.4120821771</v>
      </c>
      <c r="AI44" s="160">
        <f t="shared" si="71"/>
        <v>1759695.8339464278</v>
      </c>
      <c r="AJ44" s="160">
        <f t="shared" si="71"/>
        <v>1757396.9232715534</v>
      </c>
      <c r="AK44" s="160">
        <f t="shared" si="71"/>
        <v>1755084.6022844089</v>
      </c>
      <c r="AL44" s="160">
        <f t="shared" si="71"/>
        <v>1773148.1618715285</v>
      </c>
      <c r="AM44" s="160">
        <f t="shared" si="71"/>
        <v>1770781.5717858775</v>
      </c>
      <c r="AN44" s="160">
        <f t="shared" si="71"/>
        <v>1768401.1765913935</v>
      </c>
      <c r="AO44" s="160">
        <f t="shared" si="71"/>
        <v>1766006.8957582752</v>
      </c>
      <c r="AP44" s="160">
        <f t="shared" si="71"/>
        <v>1763598.6482869636</v>
      </c>
      <c r="AQ44" s="160">
        <f t="shared" si="71"/>
        <v>1761176.3527054025</v>
      </c>
      <c r="AR44" s="160">
        <f t="shared" si="71"/>
        <v>1758739.9270662824</v>
      </c>
      <c r="AS44" s="160">
        <f t="shared" si="71"/>
        <v>1756289.2889442674</v>
      </c>
      <c r="AT44" s="160">
        <f t="shared" si="71"/>
        <v>1753824.3554332075</v>
      </c>
      <c r="AU44" s="160">
        <f t="shared" si="71"/>
        <v>1751345.0431433329</v>
      </c>
      <c r="AV44" s="160">
        <f t="shared" si="71"/>
        <v>1748851.268198434</v>
      </c>
      <c r="AW44" s="160">
        <f t="shared" si="71"/>
        <v>1746342.9462330232</v>
      </c>
      <c r="AX44" s="160">
        <f t="shared" si="71"/>
        <v>1743819.9923894808</v>
      </c>
      <c r="AY44" s="160">
        <f t="shared" si="71"/>
        <v>1741282.3213151845</v>
      </c>
      <c r="AZ44" s="160">
        <f t="shared" si="71"/>
        <v>1738729.8471596215</v>
      </c>
      <c r="BA44" s="160">
        <f t="shared" si="71"/>
        <v>1736162.4835714845</v>
      </c>
      <c r="BB44" s="160">
        <f t="shared" si="71"/>
        <v>1733580.1436957498</v>
      </c>
      <c r="BC44" s="160">
        <f t="shared" si="71"/>
        <v>1730982.7401707401</v>
      </c>
      <c r="BD44" s="160">
        <f t="shared" si="71"/>
        <v>1728370.1851251677</v>
      </c>
      <c r="BE44" s="160">
        <f t="shared" si="71"/>
        <v>1725742.3901751628</v>
      </c>
      <c r="BF44" s="160">
        <f t="shared" si="71"/>
        <v>1723099.2664212829</v>
      </c>
      <c r="BG44" s="160">
        <f t="shared" si="71"/>
        <v>1720440.7244455055</v>
      </c>
      <c r="BH44" s="160">
        <f t="shared" si="71"/>
        <v>1717766.6743082027</v>
      </c>
      <c r="BI44" s="160">
        <f t="shared" si="71"/>
        <v>1715077.0255450991</v>
      </c>
      <c r="BJ44" s="160">
        <f t="shared" si="71"/>
        <v>1712371.6871642105</v>
      </c>
      <c r="BK44" s="160">
        <f t="shared" si="71"/>
        <v>0</v>
      </c>
      <c r="BL44" s="160">
        <f t="shared" si="71"/>
        <v>0</v>
      </c>
      <c r="BM44" s="160">
        <f t="shared" si="71"/>
        <v>0</v>
      </c>
      <c r="BN44" s="160">
        <f t="shared" si="71"/>
        <v>0</v>
      </c>
      <c r="BO44" s="160">
        <f t="shared" si="71"/>
        <v>0</v>
      </c>
      <c r="BP44" s="160">
        <f t="shared" si="71"/>
        <v>0</v>
      </c>
      <c r="BQ44" s="160">
        <f t="shared" ref="BQ44:EB44" si="72">BQ37+BQ38-BQ40+BQ42</f>
        <v>0</v>
      </c>
      <c r="BR44" s="160">
        <f t="shared" si="72"/>
        <v>0</v>
      </c>
      <c r="BS44" s="160">
        <f t="shared" si="72"/>
        <v>0</v>
      </c>
      <c r="BT44" s="160">
        <f t="shared" si="72"/>
        <v>0</v>
      </c>
      <c r="BU44" s="160">
        <f t="shared" si="72"/>
        <v>0</v>
      </c>
      <c r="BV44" s="160">
        <f t="shared" si="72"/>
        <v>0</v>
      </c>
      <c r="BW44" s="160">
        <f t="shared" si="72"/>
        <v>0</v>
      </c>
      <c r="BX44" s="160">
        <f t="shared" si="72"/>
        <v>0</v>
      </c>
      <c r="BY44" s="160">
        <f t="shared" si="72"/>
        <v>0</v>
      </c>
      <c r="BZ44" s="160">
        <f t="shared" si="72"/>
        <v>0</v>
      </c>
      <c r="CA44" s="160">
        <f t="shared" si="72"/>
        <v>0</v>
      </c>
      <c r="CB44" s="160">
        <f t="shared" si="72"/>
        <v>0</v>
      </c>
      <c r="CC44" s="160">
        <f t="shared" si="72"/>
        <v>0</v>
      </c>
      <c r="CD44" s="160">
        <f t="shared" si="72"/>
        <v>0</v>
      </c>
      <c r="CE44" s="160">
        <f t="shared" si="72"/>
        <v>0</v>
      </c>
      <c r="CF44" s="160">
        <f t="shared" si="72"/>
        <v>0</v>
      </c>
      <c r="CG44" s="160">
        <f t="shared" si="72"/>
        <v>0</v>
      </c>
      <c r="CH44" s="160">
        <f t="shared" si="72"/>
        <v>0</v>
      </c>
      <c r="CI44" s="160">
        <f t="shared" si="72"/>
        <v>0</v>
      </c>
      <c r="CJ44" s="160">
        <f t="shared" si="72"/>
        <v>0</v>
      </c>
      <c r="CK44" s="160">
        <f t="shared" si="72"/>
        <v>0</v>
      </c>
      <c r="CL44" s="160">
        <f t="shared" si="72"/>
        <v>0</v>
      </c>
      <c r="CM44" s="160">
        <f t="shared" si="72"/>
        <v>0</v>
      </c>
      <c r="CN44" s="160">
        <f t="shared" si="72"/>
        <v>0</v>
      </c>
      <c r="CO44" s="160">
        <f t="shared" si="72"/>
        <v>0</v>
      </c>
      <c r="CP44" s="160">
        <f t="shared" si="72"/>
        <v>0</v>
      </c>
      <c r="CQ44" s="160">
        <f t="shared" si="72"/>
        <v>0</v>
      </c>
      <c r="CR44" s="160">
        <f t="shared" si="72"/>
        <v>0</v>
      </c>
      <c r="CS44" s="160">
        <f t="shared" si="72"/>
        <v>0</v>
      </c>
      <c r="CT44" s="160">
        <f t="shared" si="72"/>
        <v>0</v>
      </c>
      <c r="CU44" s="160">
        <f t="shared" si="72"/>
        <v>0</v>
      </c>
      <c r="CV44" s="160">
        <f t="shared" si="72"/>
        <v>0</v>
      </c>
      <c r="CW44" s="160">
        <f t="shared" si="72"/>
        <v>0</v>
      </c>
      <c r="CX44" s="160">
        <f t="shared" si="72"/>
        <v>0</v>
      </c>
      <c r="CY44" s="160">
        <f t="shared" si="72"/>
        <v>0</v>
      </c>
      <c r="CZ44" s="160">
        <f t="shared" si="72"/>
        <v>0</v>
      </c>
      <c r="DA44" s="160">
        <f t="shared" si="72"/>
        <v>0</v>
      </c>
      <c r="DB44" s="160">
        <f t="shared" si="72"/>
        <v>0</v>
      </c>
      <c r="DC44" s="160">
        <f t="shared" si="72"/>
        <v>0</v>
      </c>
      <c r="DD44" s="160">
        <f t="shared" si="72"/>
        <v>0</v>
      </c>
      <c r="DE44" s="160">
        <f t="shared" si="72"/>
        <v>0</v>
      </c>
      <c r="DF44" s="160">
        <f t="shared" si="72"/>
        <v>0</v>
      </c>
      <c r="DG44" s="160">
        <f t="shared" si="72"/>
        <v>0</v>
      </c>
      <c r="DH44" s="160">
        <f t="shared" si="72"/>
        <v>0</v>
      </c>
      <c r="DI44" s="160">
        <f t="shared" si="72"/>
        <v>0</v>
      </c>
      <c r="DJ44" s="160">
        <f t="shared" si="72"/>
        <v>0</v>
      </c>
      <c r="DK44" s="160">
        <f t="shared" si="72"/>
        <v>0</v>
      </c>
      <c r="DL44" s="160">
        <f t="shared" si="72"/>
        <v>0</v>
      </c>
      <c r="DM44" s="160">
        <f t="shared" si="72"/>
        <v>0</v>
      </c>
      <c r="DN44" s="160">
        <f t="shared" si="72"/>
        <v>0</v>
      </c>
      <c r="DO44" s="160">
        <f t="shared" si="72"/>
        <v>0</v>
      </c>
      <c r="DP44" s="160">
        <f t="shared" si="72"/>
        <v>0</v>
      </c>
      <c r="DQ44" s="160">
        <f t="shared" si="72"/>
        <v>0</v>
      </c>
      <c r="DR44" s="160">
        <f t="shared" si="72"/>
        <v>0</v>
      </c>
      <c r="DS44" s="160">
        <f t="shared" si="72"/>
        <v>0</v>
      </c>
      <c r="DT44" s="160">
        <f t="shared" si="72"/>
        <v>0</v>
      </c>
      <c r="DU44" s="160">
        <f t="shared" si="72"/>
        <v>0</v>
      </c>
      <c r="DV44" s="160">
        <f t="shared" si="72"/>
        <v>0</v>
      </c>
      <c r="DW44" s="160">
        <f t="shared" si="72"/>
        <v>0</v>
      </c>
      <c r="DX44" s="160">
        <f t="shared" si="72"/>
        <v>0</v>
      </c>
      <c r="DY44" s="160">
        <f t="shared" si="72"/>
        <v>0</v>
      </c>
      <c r="DZ44" s="160">
        <f t="shared" si="72"/>
        <v>0</v>
      </c>
      <c r="EA44" s="160">
        <f t="shared" si="72"/>
        <v>0</v>
      </c>
      <c r="EB44" s="160">
        <f t="shared" si="72"/>
        <v>0</v>
      </c>
      <c r="EC44" s="160">
        <f t="shared" ref="EC44:EE44" si="73">EC37+EC38-EC40+EC42</f>
        <v>0</v>
      </c>
      <c r="ED44" s="160">
        <f t="shared" si="73"/>
        <v>0</v>
      </c>
      <c r="EE44" s="161">
        <f t="shared" si="73"/>
        <v>0</v>
      </c>
    </row>
    <row r="45" spans="1:135" x14ac:dyDescent="0.25">
      <c r="C45" s="252" t="s">
        <v>254</v>
      </c>
      <c r="D45" s="253">
        <f>IFERROR(IF($E$8="Fixed",$E$11,HLOOKUP(D36,$D$61:$EE$62,2,0)+$E$10),C45)</f>
        <v>7.0000000000000007E-2</v>
      </c>
      <c r="E45" s="253">
        <f t="shared" ref="E45:BP45" si="74">IFERROR(IF($E$8="Fixed",$E$11,HLOOKUP(E36,$D$61:$EE$62,2,0)+$E$10),D45)</f>
        <v>7.0000000000000007E-2</v>
      </c>
      <c r="F45" s="253">
        <f t="shared" si="74"/>
        <v>7.0000000000000007E-2</v>
      </c>
      <c r="G45" s="253">
        <f t="shared" si="74"/>
        <v>7.0000000000000007E-2</v>
      </c>
      <c r="H45" s="253">
        <f t="shared" si="74"/>
        <v>7.0000000000000007E-2</v>
      </c>
      <c r="I45" s="253">
        <f t="shared" si="74"/>
        <v>7.0000000000000007E-2</v>
      </c>
      <c r="J45" s="253">
        <f t="shared" si="74"/>
        <v>7.0000000000000007E-2</v>
      </c>
      <c r="K45" s="253">
        <f t="shared" si="74"/>
        <v>7.0000000000000007E-2</v>
      </c>
      <c r="L45" s="253">
        <f t="shared" si="74"/>
        <v>7.0000000000000007E-2</v>
      </c>
      <c r="M45" s="253">
        <f t="shared" si="74"/>
        <v>7.0000000000000007E-2</v>
      </c>
      <c r="N45" s="253">
        <f t="shared" si="74"/>
        <v>7.0000000000000007E-2</v>
      </c>
      <c r="O45" s="253">
        <f t="shared" si="74"/>
        <v>7.0000000000000007E-2</v>
      </c>
      <c r="P45" s="253">
        <f t="shared" si="74"/>
        <v>7.0000000000000007E-2</v>
      </c>
      <c r="Q45" s="253">
        <f t="shared" si="74"/>
        <v>7.0000000000000007E-2</v>
      </c>
      <c r="R45" s="253">
        <f t="shared" si="74"/>
        <v>7.0000000000000007E-2</v>
      </c>
      <c r="S45" s="253">
        <f t="shared" si="74"/>
        <v>7.0000000000000007E-2</v>
      </c>
      <c r="T45" s="253">
        <f t="shared" si="74"/>
        <v>7.0000000000000007E-2</v>
      </c>
      <c r="U45" s="253">
        <f t="shared" si="74"/>
        <v>7.0000000000000007E-2</v>
      </c>
      <c r="V45" s="253">
        <f t="shared" si="74"/>
        <v>7.0000000000000007E-2</v>
      </c>
      <c r="W45" s="253">
        <f t="shared" si="74"/>
        <v>7.0000000000000007E-2</v>
      </c>
      <c r="X45" s="253">
        <f t="shared" si="74"/>
        <v>7.0000000000000007E-2</v>
      </c>
      <c r="Y45" s="253">
        <f t="shared" si="74"/>
        <v>7.0000000000000007E-2</v>
      </c>
      <c r="Z45" s="253">
        <f t="shared" si="74"/>
        <v>7.0000000000000007E-2</v>
      </c>
      <c r="AA45" s="253">
        <f t="shared" si="74"/>
        <v>7.0000000000000007E-2</v>
      </c>
      <c r="AB45" s="253">
        <f t="shared" si="74"/>
        <v>7.0000000000000007E-2</v>
      </c>
      <c r="AC45" s="253">
        <f t="shared" si="74"/>
        <v>7.0000000000000007E-2</v>
      </c>
      <c r="AD45" s="253">
        <f t="shared" si="74"/>
        <v>7.0000000000000007E-2</v>
      </c>
      <c r="AE45" s="253">
        <f t="shared" si="74"/>
        <v>7.0000000000000007E-2</v>
      </c>
      <c r="AF45" s="253">
        <f t="shared" si="74"/>
        <v>7.0000000000000007E-2</v>
      </c>
      <c r="AG45" s="253">
        <f t="shared" si="74"/>
        <v>7.0000000000000007E-2</v>
      </c>
      <c r="AH45" s="253">
        <f t="shared" si="74"/>
        <v>7.0000000000000007E-2</v>
      </c>
      <c r="AI45" s="253">
        <f t="shared" si="74"/>
        <v>7.0000000000000007E-2</v>
      </c>
      <c r="AJ45" s="253">
        <f t="shared" si="74"/>
        <v>7.0000000000000007E-2</v>
      </c>
      <c r="AK45" s="253">
        <f t="shared" si="74"/>
        <v>7.0000000000000007E-2</v>
      </c>
      <c r="AL45" s="253">
        <f t="shared" si="74"/>
        <v>7.0000000000000007E-2</v>
      </c>
      <c r="AM45" s="253">
        <f t="shared" si="74"/>
        <v>7.0000000000000007E-2</v>
      </c>
      <c r="AN45" s="253">
        <f t="shared" si="74"/>
        <v>7.0000000000000007E-2</v>
      </c>
      <c r="AO45" s="253">
        <f t="shared" si="74"/>
        <v>7.0000000000000007E-2</v>
      </c>
      <c r="AP45" s="253">
        <f t="shared" si="74"/>
        <v>7.0000000000000007E-2</v>
      </c>
      <c r="AQ45" s="253">
        <f t="shared" si="74"/>
        <v>7.0000000000000007E-2</v>
      </c>
      <c r="AR45" s="253">
        <f t="shared" si="74"/>
        <v>7.0000000000000007E-2</v>
      </c>
      <c r="AS45" s="253">
        <f t="shared" si="74"/>
        <v>7.0000000000000007E-2</v>
      </c>
      <c r="AT45" s="253">
        <f t="shared" si="74"/>
        <v>7.0000000000000007E-2</v>
      </c>
      <c r="AU45" s="253">
        <f t="shared" si="74"/>
        <v>7.0000000000000007E-2</v>
      </c>
      <c r="AV45" s="253">
        <f t="shared" si="74"/>
        <v>7.0000000000000007E-2</v>
      </c>
      <c r="AW45" s="253">
        <f t="shared" si="74"/>
        <v>7.0000000000000007E-2</v>
      </c>
      <c r="AX45" s="253">
        <f t="shared" si="74"/>
        <v>7.0000000000000007E-2</v>
      </c>
      <c r="AY45" s="253">
        <f t="shared" si="74"/>
        <v>7.0000000000000007E-2</v>
      </c>
      <c r="AZ45" s="253">
        <f t="shared" si="74"/>
        <v>7.0000000000000007E-2</v>
      </c>
      <c r="BA45" s="253">
        <f t="shared" si="74"/>
        <v>7.0000000000000007E-2</v>
      </c>
      <c r="BB45" s="253">
        <f t="shared" si="74"/>
        <v>7.0000000000000007E-2</v>
      </c>
      <c r="BC45" s="253">
        <f t="shared" si="74"/>
        <v>7.0000000000000007E-2</v>
      </c>
      <c r="BD45" s="253">
        <f t="shared" si="74"/>
        <v>7.0000000000000007E-2</v>
      </c>
      <c r="BE45" s="253">
        <f t="shared" si="74"/>
        <v>7.0000000000000007E-2</v>
      </c>
      <c r="BF45" s="253">
        <f t="shared" si="74"/>
        <v>7.0000000000000007E-2</v>
      </c>
      <c r="BG45" s="253">
        <f t="shared" si="74"/>
        <v>7.0000000000000007E-2</v>
      </c>
      <c r="BH45" s="253">
        <f t="shared" si="74"/>
        <v>7.0000000000000007E-2</v>
      </c>
      <c r="BI45" s="253">
        <f t="shared" si="74"/>
        <v>7.0000000000000007E-2</v>
      </c>
      <c r="BJ45" s="253">
        <f t="shared" si="74"/>
        <v>7.0000000000000007E-2</v>
      </c>
      <c r="BK45" s="253">
        <f t="shared" si="74"/>
        <v>7.0000000000000007E-2</v>
      </c>
      <c r="BL45" s="253">
        <f t="shared" si="74"/>
        <v>7.0000000000000007E-2</v>
      </c>
      <c r="BM45" s="253">
        <f t="shared" si="74"/>
        <v>7.0000000000000007E-2</v>
      </c>
      <c r="BN45" s="253">
        <f t="shared" si="74"/>
        <v>7.0000000000000007E-2</v>
      </c>
      <c r="BO45" s="253">
        <f t="shared" si="74"/>
        <v>7.0000000000000007E-2</v>
      </c>
      <c r="BP45" s="253">
        <f t="shared" si="74"/>
        <v>7.0000000000000007E-2</v>
      </c>
      <c r="BQ45" s="253">
        <f t="shared" ref="BQ45:EB45" si="75">IFERROR(IF($E$8="Fixed",$E$11,HLOOKUP(BQ36,$D$61:$EE$62,2,0)+$E$10),BP45)</f>
        <v>7.0000000000000007E-2</v>
      </c>
      <c r="BR45" s="253">
        <f t="shared" si="75"/>
        <v>7.0000000000000007E-2</v>
      </c>
      <c r="BS45" s="253">
        <f t="shared" si="75"/>
        <v>7.0000000000000007E-2</v>
      </c>
      <c r="BT45" s="253">
        <f t="shared" si="75"/>
        <v>7.0000000000000007E-2</v>
      </c>
      <c r="BU45" s="253">
        <f t="shared" si="75"/>
        <v>7.0000000000000007E-2</v>
      </c>
      <c r="BV45" s="253">
        <f t="shared" si="75"/>
        <v>7.0000000000000007E-2</v>
      </c>
      <c r="BW45" s="253">
        <f t="shared" si="75"/>
        <v>7.0000000000000007E-2</v>
      </c>
      <c r="BX45" s="253">
        <f t="shared" si="75"/>
        <v>7.0000000000000007E-2</v>
      </c>
      <c r="BY45" s="253">
        <f t="shared" si="75"/>
        <v>7.0000000000000007E-2</v>
      </c>
      <c r="BZ45" s="253">
        <f t="shared" si="75"/>
        <v>7.0000000000000007E-2</v>
      </c>
      <c r="CA45" s="253">
        <f t="shared" si="75"/>
        <v>7.0000000000000007E-2</v>
      </c>
      <c r="CB45" s="253">
        <f t="shared" si="75"/>
        <v>7.0000000000000007E-2</v>
      </c>
      <c r="CC45" s="253">
        <f t="shared" si="75"/>
        <v>7.0000000000000007E-2</v>
      </c>
      <c r="CD45" s="253">
        <f t="shared" si="75"/>
        <v>7.0000000000000007E-2</v>
      </c>
      <c r="CE45" s="253">
        <f t="shared" si="75"/>
        <v>7.0000000000000007E-2</v>
      </c>
      <c r="CF45" s="253">
        <f t="shared" si="75"/>
        <v>7.0000000000000007E-2</v>
      </c>
      <c r="CG45" s="253">
        <f t="shared" si="75"/>
        <v>7.0000000000000007E-2</v>
      </c>
      <c r="CH45" s="253">
        <f t="shared" si="75"/>
        <v>7.0000000000000007E-2</v>
      </c>
      <c r="CI45" s="253">
        <f t="shared" si="75"/>
        <v>7.0000000000000007E-2</v>
      </c>
      <c r="CJ45" s="253">
        <f t="shared" si="75"/>
        <v>7.0000000000000007E-2</v>
      </c>
      <c r="CK45" s="253">
        <f t="shared" si="75"/>
        <v>7.0000000000000007E-2</v>
      </c>
      <c r="CL45" s="253">
        <f t="shared" si="75"/>
        <v>7.0000000000000007E-2</v>
      </c>
      <c r="CM45" s="253">
        <f t="shared" si="75"/>
        <v>7.0000000000000007E-2</v>
      </c>
      <c r="CN45" s="253">
        <f t="shared" si="75"/>
        <v>7.0000000000000007E-2</v>
      </c>
      <c r="CO45" s="253">
        <f t="shared" si="75"/>
        <v>7.0000000000000007E-2</v>
      </c>
      <c r="CP45" s="253">
        <f t="shared" si="75"/>
        <v>7.0000000000000007E-2</v>
      </c>
      <c r="CQ45" s="253">
        <f t="shared" si="75"/>
        <v>7.0000000000000007E-2</v>
      </c>
      <c r="CR45" s="253">
        <f t="shared" si="75"/>
        <v>7.0000000000000007E-2</v>
      </c>
      <c r="CS45" s="253">
        <f t="shared" si="75"/>
        <v>7.0000000000000007E-2</v>
      </c>
      <c r="CT45" s="253">
        <f t="shared" si="75"/>
        <v>7.0000000000000007E-2</v>
      </c>
      <c r="CU45" s="253">
        <f t="shared" si="75"/>
        <v>7.0000000000000007E-2</v>
      </c>
      <c r="CV45" s="253">
        <f t="shared" si="75"/>
        <v>7.0000000000000007E-2</v>
      </c>
      <c r="CW45" s="253">
        <f t="shared" si="75"/>
        <v>7.0000000000000007E-2</v>
      </c>
      <c r="CX45" s="253">
        <f t="shared" si="75"/>
        <v>7.0000000000000007E-2</v>
      </c>
      <c r="CY45" s="253">
        <f t="shared" si="75"/>
        <v>7.0000000000000007E-2</v>
      </c>
      <c r="CZ45" s="253">
        <f t="shared" si="75"/>
        <v>7.0000000000000007E-2</v>
      </c>
      <c r="DA45" s="253">
        <f t="shared" si="75"/>
        <v>7.0000000000000007E-2</v>
      </c>
      <c r="DB45" s="253">
        <f t="shared" si="75"/>
        <v>7.0000000000000007E-2</v>
      </c>
      <c r="DC45" s="253">
        <f t="shared" si="75"/>
        <v>7.0000000000000007E-2</v>
      </c>
      <c r="DD45" s="253">
        <f t="shared" si="75"/>
        <v>7.0000000000000007E-2</v>
      </c>
      <c r="DE45" s="253">
        <f t="shared" si="75"/>
        <v>7.0000000000000007E-2</v>
      </c>
      <c r="DF45" s="253">
        <f t="shared" si="75"/>
        <v>7.0000000000000007E-2</v>
      </c>
      <c r="DG45" s="253">
        <f t="shared" si="75"/>
        <v>7.0000000000000007E-2</v>
      </c>
      <c r="DH45" s="253">
        <f t="shared" si="75"/>
        <v>7.0000000000000007E-2</v>
      </c>
      <c r="DI45" s="253">
        <f t="shared" si="75"/>
        <v>7.0000000000000007E-2</v>
      </c>
      <c r="DJ45" s="253">
        <f t="shared" si="75"/>
        <v>7.0000000000000007E-2</v>
      </c>
      <c r="DK45" s="253">
        <f t="shared" si="75"/>
        <v>7.0000000000000007E-2</v>
      </c>
      <c r="DL45" s="253">
        <f t="shared" si="75"/>
        <v>7.0000000000000007E-2</v>
      </c>
      <c r="DM45" s="253">
        <f t="shared" si="75"/>
        <v>7.0000000000000007E-2</v>
      </c>
      <c r="DN45" s="253">
        <f t="shared" si="75"/>
        <v>7.0000000000000007E-2</v>
      </c>
      <c r="DO45" s="253">
        <f t="shared" si="75"/>
        <v>7.0000000000000007E-2</v>
      </c>
      <c r="DP45" s="253">
        <f t="shared" si="75"/>
        <v>7.0000000000000007E-2</v>
      </c>
      <c r="DQ45" s="253">
        <f t="shared" si="75"/>
        <v>7.0000000000000007E-2</v>
      </c>
      <c r="DR45" s="253">
        <f t="shared" si="75"/>
        <v>7.0000000000000007E-2</v>
      </c>
      <c r="DS45" s="253">
        <f t="shared" si="75"/>
        <v>7.0000000000000007E-2</v>
      </c>
      <c r="DT45" s="253">
        <f t="shared" si="75"/>
        <v>7.0000000000000007E-2</v>
      </c>
      <c r="DU45" s="253">
        <f t="shared" si="75"/>
        <v>7.0000000000000007E-2</v>
      </c>
      <c r="DV45" s="253">
        <f t="shared" si="75"/>
        <v>7.0000000000000007E-2</v>
      </c>
      <c r="DW45" s="253">
        <f t="shared" si="75"/>
        <v>7.0000000000000007E-2</v>
      </c>
      <c r="DX45" s="253">
        <f t="shared" si="75"/>
        <v>7.0000000000000007E-2</v>
      </c>
      <c r="DY45" s="253">
        <f t="shared" si="75"/>
        <v>7.0000000000000007E-2</v>
      </c>
      <c r="DZ45" s="253">
        <f t="shared" si="75"/>
        <v>7.0000000000000007E-2</v>
      </c>
      <c r="EA45" s="253">
        <f t="shared" si="75"/>
        <v>7.0000000000000007E-2</v>
      </c>
      <c r="EB45" s="253">
        <f t="shared" si="75"/>
        <v>7.0000000000000007E-2</v>
      </c>
      <c r="EC45" s="253">
        <f t="shared" ref="EC45:EE45" si="76">IFERROR(IF($E$8="Fixed",$E$11,HLOOKUP(EC36,$D$61:$EE$62,2,0)+$E$10),EB45)</f>
        <v>7.0000000000000007E-2</v>
      </c>
      <c r="ED45" s="253">
        <f t="shared" si="76"/>
        <v>7.0000000000000007E-2</v>
      </c>
      <c r="EE45" s="253">
        <f t="shared" si="76"/>
        <v>7.0000000000000007E-2</v>
      </c>
    </row>
    <row r="47" spans="1:135" x14ac:dyDescent="0.25">
      <c r="A47" s="13" t="s">
        <v>152</v>
      </c>
      <c r="B47" s="13" t="s">
        <v>255</v>
      </c>
      <c r="C47" s="242" t="s">
        <v>217</v>
      </c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205"/>
      <c r="AJ47" s="205"/>
      <c r="AK47" s="205"/>
      <c r="AL47" s="205"/>
      <c r="AM47" s="205"/>
      <c r="AN47" s="205"/>
      <c r="AO47" s="205"/>
      <c r="AP47" s="205"/>
      <c r="AQ47" s="205"/>
      <c r="AR47" s="205"/>
      <c r="AS47" s="205"/>
      <c r="AT47" s="205"/>
      <c r="AU47" s="205"/>
      <c r="AV47" s="205"/>
      <c r="AW47" s="205"/>
      <c r="AX47" s="205"/>
      <c r="AY47" s="205"/>
      <c r="AZ47" s="205"/>
      <c r="BA47" s="205"/>
      <c r="BB47" s="205"/>
      <c r="BC47" s="205"/>
      <c r="BD47" s="205"/>
      <c r="BE47" s="205"/>
      <c r="BF47" s="205"/>
      <c r="BG47" s="205"/>
      <c r="BH47" s="205"/>
      <c r="BI47" s="205"/>
      <c r="BJ47" s="205"/>
      <c r="BK47" s="205"/>
      <c r="BL47" s="205"/>
      <c r="BM47" s="205"/>
      <c r="BN47" s="205"/>
      <c r="BO47" s="205"/>
      <c r="BP47" s="205"/>
      <c r="BQ47" s="205"/>
      <c r="BR47" s="205"/>
      <c r="BS47" s="205"/>
      <c r="BT47" s="205"/>
      <c r="BU47" s="205"/>
      <c r="BV47" s="205"/>
      <c r="BW47" s="205"/>
      <c r="BX47" s="205"/>
      <c r="BY47" s="205"/>
      <c r="BZ47" s="205"/>
      <c r="CA47" s="205"/>
      <c r="CB47" s="205"/>
      <c r="CC47" s="205"/>
      <c r="CD47" s="205"/>
      <c r="CE47" s="205"/>
      <c r="CF47" s="205"/>
      <c r="CG47" s="205"/>
      <c r="CH47" s="205"/>
      <c r="CI47" s="205"/>
      <c r="CJ47" s="205"/>
      <c r="CK47" s="205"/>
      <c r="CL47" s="205"/>
      <c r="CM47" s="205"/>
      <c r="CN47" s="205"/>
      <c r="CO47" s="205"/>
      <c r="CP47" s="205"/>
      <c r="CQ47" s="205"/>
      <c r="CR47" s="205"/>
      <c r="CS47" s="205"/>
      <c r="CT47" s="205"/>
      <c r="CU47" s="205"/>
      <c r="CV47" s="205"/>
      <c r="CW47" s="205"/>
      <c r="CX47" s="205"/>
      <c r="CY47" s="205"/>
      <c r="CZ47" s="205"/>
      <c r="DA47" s="205"/>
      <c r="DB47" s="205"/>
      <c r="DC47" s="205"/>
      <c r="DD47" s="205"/>
      <c r="DE47" s="205"/>
      <c r="DF47" s="205"/>
      <c r="DG47" s="205"/>
      <c r="DH47" s="205"/>
      <c r="DI47" s="205"/>
      <c r="DJ47" s="205"/>
      <c r="DK47" s="205"/>
      <c r="DL47" s="205"/>
      <c r="DM47" s="205"/>
      <c r="DN47" s="205"/>
      <c r="DO47" s="205"/>
      <c r="DP47" s="205"/>
      <c r="DQ47" s="205"/>
      <c r="DR47" s="205"/>
      <c r="DS47" s="205"/>
      <c r="DT47" s="205"/>
      <c r="DU47" s="205"/>
      <c r="DV47" s="205"/>
      <c r="DW47" s="205"/>
      <c r="DX47" s="205"/>
      <c r="DY47" s="205"/>
      <c r="DZ47" s="205"/>
      <c r="EA47" s="205"/>
      <c r="EB47" s="205"/>
      <c r="EC47" s="205"/>
      <c r="ED47" s="205"/>
      <c r="EE47" s="206"/>
    </row>
    <row r="48" spans="1:135" x14ac:dyDescent="0.25">
      <c r="B48" s="243" t="b">
        <f ca="1">ABS(F2+B51-B53+B55)&lt;0.01</f>
        <v>1</v>
      </c>
      <c r="C48" s="199" t="s">
        <v>134</v>
      </c>
      <c r="D48" s="244">
        <v>1</v>
      </c>
      <c r="E48" s="245">
        <f>D48+1</f>
        <v>2</v>
      </c>
      <c r="F48" s="245">
        <f t="shared" ref="F48:BQ48" si="77">E48+1</f>
        <v>3</v>
      </c>
      <c r="G48" s="245">
        <f t="shared" si="77"/>
        <v>4</v>
      </c>
      <c r="H48" s="245">
        <f t="shared" si="77"/>
        <v>5</v>
      </c>
      <c r="I48" s="245">
        <f t="shared" si="77"/>
        <v>6</v>
      </c>
      <c r="J48" s="245">
        <f t="shared" si="77"/>
        <v>7</v>
      </c>
      <c r="K48" s="245">
        <f t="shared" si="77"/>
        <v>8</v>
      </c>
      <c r="L48" s="245">
        <f t="shared" si="77"/>
        <v>9</v>
      </c>
      <c r="M48" s="245">
        <f t="shared" si="77"/>
        <v>10</v>
      </c>
      <c r="N48" s="245">
        <f t="shared" si="77"/>
        <v>11</v>
      </c>
      <c r="O48" s="245">
        <f t="shared" si="77"/>
        <v>12</v>
      </c>
      <c r="P48" s="245">
        <f t="shared" si="77"/>
        <v>13</v>
      </c>
      <c r="Q48" s="245">
        <f t="shared" si="77"/>
        <v>14</v>
      </c>
      <c r="R48" s="245">
        <f t="shared" si="77"/>
        <v>15</v>
      </c>
      <c r="S48" s="245">
        <f t="shared" si="77"/>
        <v>16</v>
      </c>
      <c r="T48" s="245">
        <f t="shared" si="77"/>
        <v>17</v>
      </c>
      <c r="U48" s="245">
        <f t="shared" si="77"/>
        <v>18</v>
      </c>
      <c r="V48" s="245">
        <f t="shared" si="77"/>
        <v>19</v>
      </c>
      <c r="W48" s="245">
        <f t="shared" si="77"/>
        <v>20</v>
      </c>
      <c r="X48" s="245">
        <f t="shared" si="77"/>
        <v>21</v>
      </c>
      <c r="Y48" s="245">
        <f t="shared" si="77"/>
        <v>22</v>
      </c>
      <c r="Z48" s="245">
        <f t="shared" si="77"/>
        <v>23</v>
      </c>
      <c r="AA48" s="245">
        <f t="shared" si="77"/>
        <v>24</v>
      </c>
      <c r="AB48" s="245">
        <f t="shared" si="77"/>
        <v>25</v>
      </c>
      <c r="AC48" s="245">
        <f t="shared" si="77"/>
        <v>26</v>
      </c>
      <c r="AD48" s="245">
        <f t="shared" si="77"/>
        <v>27</v>
      </c>
      <c r="AE48" s="245">
        <f t="shared" si="77"/>
        <v>28</v>
      </c>
      <c r="AF48" s="245">
        <f t="shared" si="77"/>
        <v>29</v>
      </c>
      <c r="AG48" s="245">
        <f t="shared" si="77"/>
        <v>30</v>
      </c>
      <c r="AH48" s="245">
        <f t="shared" si="77"/>
        <v>31</v>
      </c>
      <c r="AI48" s="245">
        <f t="shared" si="77"/>
        <v>32</v>
      </c>
      <c r="AJ48" s="245">
        <f t="shared" si="77"/>
        <v>33</v>
      </c>
      <c r="AK48" s="245">
        <f t="shared" si="77"/>
        <v>34</v>
      </c>
      <c r="AL48" s="245">
        <f t="shared" si="77"/>
        <v>35</v>
      </c>
      <c r="AM48" s="245">
        <f t="shared" si="77"/>
        <v>36</v>
      </c>
      <c r="AN48" s="245">
        <f t="shared" si="77"/>
        <v>37</v>
      </c>
      <c r="AO48" s="245">
        <f t="shared" si="77"/>
        <v>38</v>
      </c>
      <c r="AP48" s="245">
        <f t="shared" si="77"/>
        <v>39</v>
      </c>
      <c r="AQ48" s="245">
        <f t="shared" si="77"/>
        <v>40</v>
      </c>
      <c r="AR48" s="245">
        <f t="shared" si="77"/>
        <v>41</v>
      </c>
      <c r="AS48" s="245">
        <f t="shared" si="77"/>
        <v>42</v>
      </c>
      <c r="AT48" s="245">
        <f t="shared" si="77"/>
        <v>43</v>
      </c>
      <c r="AU48" s="245">
        <f t="shared" si="77"/>
        <v>44</v>
      </c>
      <c r="AV48" s="245">
        <f t="shared" si="77"/>
        <v>45</v>
      </c>
      <c r="AW48" s="245">
        <f t="shared" si="77"/>
        <v>46</v>
      </c>
      <c r="AX48" s="245">
        <f t="shared" si="77"/>
        <v>47</v>
      </c>
      <c r="AY48" s="245">
        <f t="shared" si="77"/>
        <v>48</v>
      </c>
      <c r="AZ48" s="245">
        <f t="shared" si="77"/>
        <v>49</v>
      </c>
      <c r="BA48" s="245">
        <f t="shared" si="77"/>
        <v>50</v>
      </c>
      <c r="BB48" s="245">
        <f t="shared" si="77"/>
        <v>51</v>
      </c>
      <c r="BC48" s="245">
        <f t="shared" si="77"/>
        <v>52</v>
      </c>
      <c r="BD48" s="245">
        <f t="shared" si="77"/>
        <v>53</v>
      </c>
      <c r="BE48" s="245">
        <f t="shared" si="77"/>
        <v>54</v>
      </c>
      <c r="BF48" s="245">
        <f t="shared" si="77"/>
        <v>55</v>
      </c>
      <c r="BG48" s="245">
        <f t="shared" si="77"/>
        <v>56</v>
      </c>
      <c r="BH48" s="245">
        <f t="shared" si="77"/>
        <v>57</v>
      </c>
      <c r="BI48" s="245">
        <f t="shared" si="77"/>
        <v>58</v>
      </c>
      <c r="BJ48" s="245">
        <f t="shared" si="77"/>
        <v>59</v>
      </c>
      <c r="BK48" s="245">
        <f t="shared" si="77"/>
        <v>60</v>
      </c>
      <c r="BL48" s="245">
        <f t="shared" si="77"/>
        <v>61</v>
      </c>
      <c r="BM48" s="245">
        <f t="shared" si="77"/>
        <v>62</v>
      </c>
      <c r="BN48" s="245">
        <f t="shared" si="77"/>
        <v>63</v>
      </c>
      <c r="BO48" s="245">
        <f t="shared" si="77"/>
        <v>64</v>
      </c>
      <c r="BP48" s="245">
        <f t="shared" si="77"/>
        <v>65</v>
      </c>
      <c r="BQ48" s="245">
        <f t="shared" si="77"/>
        <v>66</v>
      </c>
      <c r="BR48" s="245">
        <f t="shared" ref="BR48:EC48" si="78">BQ48+1</f>
        <v>67</v>
      </c>
      <c r="BS48" s="245">
        <f t="shared" si="78"/>
        <v>68</v>
      </c>
      <c r="BT48" s="245">
        <f t="shared" si="78"/>
        <v>69</v>
      </c>
      <c r="BU48" s="245">
        <f t="shared" si="78"/>
        <v>70</v>
      </c>
      <c r="BV48" s="245">
        <f t="shared" si="78"/>
        <v>71</v>
      </c>
      <c r="BW48" s="245">
        <f t="shared" si="78"/>
        <v>72</v>
      </c>
      <c r="BX48" s="245">
        <f t="shared" si="78"/>
        <v>73</v>
      </c>
      <c r="BY48" s="245">
        <f t="shared" si="78"/>
        <v>74</v>
      </c>
      <c r="BZ48" s="245">
        <f t="shared" si="78"/>
        <v>75</v>
      </c>
      <c r="CA48" s="245">
        <f t="shared" si="78"/>
        <v>76</v>
      </c>
      <c r="CB48" s="245">
        <f t="shared" si="78"/>
        <v>77</v>
      </c>
      <c r="CC48" s="245">
        <f t="shared" si="78"/>
        <v>78</v>
      </c>
      <c r="CD48" s="245">
        <f t="shared" si="78"/>
        <v>79</v>
      </c>
      <c r="CE48" s="245">
        <f t="shared" si="78"/>
        <v>80</v>
      </c>
      <c r="CF48" s="245">
        <f t="shared" si="78"/>
        <v>81</v>
      </c>
      <c r="CG48" s="245">
        <f t="shared" si="78"/>
        <v>82</v>
      </c>
      <c r="CH48" s="245">
        <f t="shared" si="78"/>
        <v>83</v>
      </c>
      <c r="CI48" s="245">
        <f t="shared" si="78"/>
        <v>84</v>
      </c>
      <c r="CJ48" s="245">
        <f t="shared" si="78"/>
        <v>85</v>
      </c>
      <c r="CK48" s="245">
        <f t="shared" si="78"/>
        <v>86</v>
      </c>
      <c r="CL48" s="245">
        <f t="shared" si="78"/>
        <v>87</v>
      </c>
      <c r="CM48" s="245">
        <f t="shared" si="78"/>
        <v>88</v>
      </c>
      <c r="CN48" s="245">
        <f t="shared" si="78"/>
        <v>89</v>
      </c>
      <c r="CO48" s="245">
        <f t="shared" si="78"/>
        <v>90</v>
      </c>
      <c r="CP48" s="245">
        <f t="shared" si="78"/>
        <v>91</v>
      </c>
      <c r="CQ48" s="245">
        <f t="shared" si="78"/>
        <v>92</v>
      </c>
      <c r="CR48" s="245">
        <f t="shared" si="78"/>
        <v>93</v>
      </c>
      <c r="CS48" s="245">
        <f t="shared" si="78"/>
        <v>94</v>
      </c>
      <c r="CT48" s="245">
        <f t="shared" si="78"/>
        <v>95</v>
      </c>
      <c r="CU48" s="245">
        <f t="shared" si="78"/>
        <v>96</v>
      </c>
      <c r="CV48" s="245">
        <f t="shared" si="78"/>
        <v>97</v>
      </c>
      <c r="CW48" s="245">
        <f t="shared" si="78"/>
        <v>98</v>
      </c>
      <c r="CX48" s="245">
        <f t="shared" si="78"/>
        <v>99</v>
      </c>
      <c r="CY48" s="245">
        <f t="shared" si="78"/>
        <v>100</v>
      </c>
      <c r="CZ48" s="245">
        <f t="shared" si="78"/>
        <v>101</v>
      </c>
      <c r="DA48" s="245">
        <f t="shared" si="78"/>
        <v>102</v>
      </c>
      <c r="DB48" s="245">
        <f t="shared" si="78"/>
        <v>103</v>
      </c>
      <c r="DC48" s="245">
        <f t="shared" si="78"/>
        <v>104</v>
      </c>
      <c r="DD48" s="245">
        <f t="shared" si="78"/>
        <v>105</v>
      </c>
      <c r="DE48" s="245">
        <f t="shared" si="78"/>
        <v>106</v>
      </c>
      <c r="DF48" s="245">
        <f t="shared" si="78"/>
        <v>107</v>
      </c>
      <c r="DG48" s="245">
        <f t="shared" si="78"/>
        <v>108</v>
      </c>
      <c r="DH48" s="245">
        <f t="shared" si="78"/>
        <v>109</v>
      </c>
      <c r="DI48" s="245">
        <f t="shared" si="78"/>
        <v>110</v>
      </c>
      <c r="DJ48" s="245">
        <f t="shared" si="78"/>
        <v>111</v>
      </c>
      <c r="DK48" s="245">
        <f t="shared" si="78"/>
        <v>112</v>
      </c>
      <c r="DL48" s="245">
        <f t="shared" si="78"/>
        <v>113</v>
      </c>
      <c r="DM48" s="245">
        <f t="shared" si="78"/>
        <v>114</v>
      </c>
      <c r="DN48" s="245">
        <f t="shared" si="78"/>
        <v>115</v>
      </c>
      <c r="DO48" s="245">
        <f t="shared" si="78"/>
        <v>116</v>
      </c>
      <c r="DP48" s="245">
        <f t="shared" si="78"/>
        <v>117</v>
      </c>
      <c r="DQ48" s="245">
        <f t="shared" si="78"/>
        <v>118</v>
      </c>
      <c r="DR48" s="245">
        <f t="shared" si="78"/>
        <v>119</v>
      </c>
      <c r="DS48" s="245">
        <f t="shared" si="78"/>
        <v>120</v>
      </c>
      <c r="DT48" s="245">
        <f t="shared" si="78"/>
        <v>121</v>
      </c>
      <c r="DU48" s="245">
        <f t="shared" si="78"/>
        <v>122</v>
      </c>
      <c r="DV48" s="245">
        <f t="shared" si="78"/>
        <v>123</v>
      </c>
      <c r="DW48" s="245">
        <f t="shared" si="78"/>
        <v>124</v>
      </c>
      <c r="DX48" s="245">
        <f t="shared" si="78"/>
        <v>125</v>
      </c>
      <c r="DY48" s="245">
        <f t="shared" si="78"/>
        <v>126</v>
      </c>
      <c r="DZ48" s="245">
        <f t="shared" si="78"/>
        <v>127</v>
      </c>
      <c r="EA48" s="245">
        <f t="shared" si="78"/>
        <v>128</v>
      </c>
      <c r="EB48" s="245">
        <f t="shared" si="78"/>
        <v>129</v>
      </c>
      <c r="EC48" s="245">
        <f t="shared" si="78"/>
        <v>130</v>
      </c>
      <c r="ED48" s="245">
        <f t="shared" ref="ED48:EE48" si="79">EC48+1</f>
        <v>131</v>
      </c>
      <c r="EE48" s="246">
        <f t="shared" si="79"/>
        <v>132</v>
      </c>
    </row>
    <row r="49" spans="1:135" x14ac:dyDescent="0.25">
      <c r="C49" s="247" t="s">
        <v>245</v>
      </c>
      <c r="D49" s="248">
        <f>D36</f>
        <v>43890</v>
      </c>
      <c r="E49" s="249">
        <f t="shared" ref="E49:BP49" si="80">E36</f>
        <v>43921</v>
      </c>
      <c r="F49" s="249">
        <f t="shared" si="80"/>
        <v>43951</v>
      </c>
      <c r="G49" s="249">
        <f t="shared" si="80"/>
        <v>43982</v>
      </c>
      <c r="H49" s="249">
        <f t="shared" si="80"/>
        <v>44012</v>
      </c>
      <c r="I49" s="249">
        <f t="shared" si="80"/>
        <v>44043</v>
      </c>
      <c r="J49" s="249">
        <f t="shared" si="80"/>
        <v>44074</v>
      </c>
      <c r="K49" s="249">
        <f t="shared" si="80"/>
        <v>44104</v>
      </c>
      <c r="L49" s="249">
        <f t="shared" si="80"/>
        <v>44135</v>
      </c>
      <c r="M49" s="249">
        <f t="shared" si="80"/>
        <v>44165</v>
      </c>
      <c r="N49" s="249">
        <f t="shared" si="80"/>
        <v>44196</v>
      </c>
      <c r="O49" s="249">
        <f t="shared" si="80"/>
        <v>44227</v>
      </c>
      <c r="P49" s="249">
        <f t="shared" si="80"/>
        <v>44255</v>
      </c>
      <c r="Q49" s="249">
        <f t="shared" si="80"/>
        <v>44286</v>
      </c>
      <c r="R49" s="249">
        <f t="shared" si="80"/>
        <v>44316</v>
      </c>
      <c r="S49" s="249">
        <f t="shared" si="80"/>
        <v>44347</v>
      </c>
      <c r="T49" s="249">
        <f t="shared" si="80"/>
        <v>44377</v>
      </c>
      <c r="U49" s="249">
        <f t="shared" si="80"/>
        <v>44408</v>
      </c>
      <c r="V49" s="249">
        <f t="shared" si="80"/>
        <v>44439</v>
      </c>
      <c r="W49" s="249">
        <f t="shared" si="80"/>
        <v>44469</v>
      </c>
      <c r="X49" s="249">
        <f t="shared" si="80"/>
        <v>44500</v>
      </c>
      <c r="Y49" s="249">
        <f t="shared" si="80"/>
        <v>44530</v>
      </c>
      <c r="Z49" s="249">
        <f t="shared" si="80"/>
        <v>44561</v>
      </c>
      <c r="AA49" s="249">
        <f t="shared" si="80"/>
        <v>44592</v>
      </c>
      <c r="AB49" s="249">
        <f t="shared" si="80"/>
        <v>44620</v>
      </c>
      <c r="AC49" s="249">
        <f t="shared" si="80"/>
        <v>44651</v>
      </c>
      <c r="AD49" s="249">
        <f t="shared" si="80"/>
        <v>44681</v>
      </c>
      <c r="AE49" s="249">
        <f t="shared" si="80"/>
        <v>44712</v>
      </c>
      <c r="AF49" s="249">
        <f t="shared" si="80"/>
        <v>44742</v>
      </c>
      <c r="AG49" s="249">
        <f t="shared" si="80"/>
        <v>44773</v>
      </c>
      <c r="AH49" s="249">
        <f t="shared" si="80"/>
        <v>44804</v>
      </c>
      <c r="AI49" s="249">
        <f t="shared" si="80"/>
        <v>44834</v>
      </c>
      <c r="AJ49" s="249">
        <f t="shared" si="80"/>
        <v>44865</v>
      </c>
      <c r="AK49" s="249">
        <f t="shared" si="80"/>
        <v>44895</v>
      </c>
      <c r="AL49" s="249">
        <f t="shared" si="80"/>
        <v>44926</v>
      </c>
      <c r="AM49" s="249">
        <f t="shared" si="80"/>
        <v>44957</v>
      </c>
      <c r="AN49" s="249">
        <f t="shared" si="80"/>
        <v>44985</v>
      </c>
      <c r="AO49" s="249">
        <f t="shared" si="80"/>
        <v>45016</v>
      </c>
      <c r="AP49" s="249">
        <f t="shared" si="80"/>
        <v>45046</v>
      </c>
      <c r="AQ49" s="249">
        <f t="shared" si="80"/>
        <v>45077</v>
      </c>
      <c r="AR49" s="249">
        <f t="shared" si="80"/>
        <v>45107</v>
      </c>
      <c r="AS49" s="249">
        <f t="shared" si="80"/>
        <v>45138</v>
      </c>
      <c r="AT49" s="249">
        <f t="shared" si="80"/>
        <v>45169</v>
      </c>
      <c r="AU49" s="249">
        <f t="shared" si="80"/>
        <v>45199</v>
      </c>
      <c r="AV49" s="249">
        <f t="shared" si="80"/>
        <v>45230</v>
      </c>
      <c r="AW49" s="249">
        <f t="shared" si="80"/>
        <v>45260</v>
      </c>
      <c r="AX49" s="249">
        <f t="shared" si="80"/>
        <v>45291</v>
      </c>
      <c r="AY49" s="249">
        <f t="shared" si="80"/>
        <v>45322</v>
      </c>
      <c r="AZ49" s="249">
        <f t="shared" si="80"/>
        <v>45351</v>
      </c>
      <c r="BA49" s="249">
        <f t="shared" si="80"/>
        <v>45382</v>
      </c>
      <c r="BB49" s="249">
        <f t="shared" si="80"/>
        <v>45412</v>
      </c>
      <c r="BC49" s="249">
        <f t="shared" si="80"/>
        <v>45443</v>
      </c>
      <c r="BD49" s="249">
        <f t="shared" si="80"/>
        <v>45473</v>
      </c>
      <c r="BE49" s="249">
        <f t="shared" si="80"/>
        <v>45504</v>
      </c>
      <c r="BF49" s="249">
        <f t="shared" si="80"/>
        <v>45535</v>
      </c>
      <c r="BG49" s="249">
        <f t="shared" si="80"/>
        <v>45565</v>
      </c>
      <c r="BH49" s="249">
        <f t="shared" si="80"/>
        <v>45596</v>
      </c>
      <c r="BI49" s="249">
        <f t="shared" si="80"/>
        <v>45626</v>
      </c>
      <c r="BJ49" s="249">
        <f t="shared" si="80"/>
        <v>45657</v>
      </c>
      <c r="BK49" s="249">
        <f t="shared" si="80"/>
        <v>45688</v>
      </c>
      <c r="BL49" s="249">
        <f t="shared" si="80"/>
        <v>45716</v>
      </c>
      <c r="BM49" s="249">
        <f t="shared" si="80"/>
        <v>45747</v>
      </c>
      <c r="BN49" s="249">
        <f t="shared" si="80"/>
        <v>45777</v>
      </c>
      <c r="BO49" s="249">
        <f t="shared" si="80"/>
        <v>45808</v>
      </c>
      <c r="BP49" s="249">
        <f t="shared" si="80"/>
        <v>45838</v>
      </c>
      <c r="BQ49" s="249">
        <f t="shared" ref="BQ49:EB49" si="81">BQ36</f>
        <v>45869</v>
      </c>
      <c r="BR49" s="249">
        <f t="shared" si="81"/>
        <v>45900</v>
      </c>
      <c r="BS49" s="249">
        <f t="shared" si="81"/>
        <v>45930</v>
      </c>
      <c r="BT49" s="249">
        <f t="shared" si="81"/>
        <v>45961</v>
      </c>
      <c r="BU49" s="249">
        <f t="shared" si="81"/>
        <v>45991</v>
      </c>
      <c r="BV49" s="249">
        <f t="shared" si="81"/>
        <v>46022</v>
      </c>
      <c r="BW49" s="249">
        <f t="shared" si="81"/>
        <v>46053</v>
      </c>
      <c r="BX49" s="249">
        <f t="shared" si="81"/>
        <v>46081</v>
      </c>
      <c r="BY49" s="249">
        <f t="shared" si="81"/>
        <v>46112</v>
      </c>
      <c r="BZ49" s="249">
        <f t="shared" si="81"/>
        <v>46142</v>
      </c>
      <c r="CA49" s="249">
        <f t="shared" si="81"/>
        <v>46173</v>
      </c>
      <c r="CB49" s="249">
        <f t="shared" si="81"/>
        <v>46203</v>
      </c>
      <c r="CC49" s="249">
        <f t="shared" si="81"/>
        <v>46234</v>
      </c>
      <c r="CD49" s="249">
        <f t="shared" si="81"/>
        <v>46265</v>
      </c>
      <c r="CE49" s="249">
        <f t="shared" si="81"/>
        <v>46295</v>
      </c>
      <c r="CF49" s="249">
        <f t="shared" si="81"/>
        <v>46326</v>
      </c>
      <c r="CG49" s="249">
        <f t="shared" si="81"/>
        <v>46356</v>
      </c>
      <c r="CH49" s="249">
        <f t="shared" si="81"/>
        <v>46387</v>
      </c>
      <c r="CI49" s="249">
        <f t="shared" si="81"/>
        <v>46418</v>
      </c>
      <c r="CJ49" s="249">
        <f t="shared" si="81"/>
        <v>46446</v>
      </c>
      <c r="CK49" s="249">
        <f t="shared" si="81"/>
        <v>46477</v>
      </c>
      <c r="CL49" s="249">
        <f t="shared" si="81"/>
        <v>46507</v>
      </c>
      <c r="CM49" s="249">
        <f t="shared" si="81"/>
        <v>46538</v>
      </c>
      <c r="CN49" s="249">
        <f t="shared" si="81"/>
        <v>46568</v>
      </c>
      <c r="CO49" s="249">
        <f t="shared" si="81"/>
        <v>46599</v>
      </c>
      <c r="CP49" s="249">
        <f t="shared" si="81"/>
        <v>46630</v>
      </c>
      <c r="CQ49" s="249">
        <f t="shared" si="81"/>
        <v>46660</v>
      </c>
      <c r="CR49" s="249">
        <f t="shared" si="81"/>
        <v>46691</v>
      </c>
      <c r="CS49" s="249">
        <f t="shared" si="81"/>
        <v>46721</v>
      </c>
      <c r="CT49" s="249">
        <f t="shared" si="81"/>
        <v>46752</v>
      </c>
      <c r="CU49" s="249">
        <f t="shared" si="81"/>
        <v>46783</v>
      </c>
      <c r="CV49" s="249">
        <f t="shared" si="81"/>
        <v>46812</v>
      </c>
      <c r="CW49" s="249">
        <f t="shared" si="81"/>
        <v>46843</v>
      </c>
      <c r="CX49" s="249">
        <f t="shared" si="81"/>
        <v>46873</v>
      </c>
      <c r="CY49" s="249">
        <f t="shared" si="81"/>
        <v>46904</v>
      </c>
      <c r="CZ49" s="249">
        <f t="shared" si="81"/>
        <v>46934</v>
      </c>
      <c r="DA49" s="249">
        <f t="shared" si="81"/>
        <v>46965</v>
      </c>
      <c r="DB49" s="249">
        <f t="shared" si="81"/>
        <v>46996</v>
      </c>
      <c r="DC49" s="249">
        <f t="shared" si="81"/>
        <v>47026</v>
      </c>
      <c r="DD49" s="249">
        <f t="shared" si="81"/>
        <v>47057</v>
      </c>
      <c r="DE49" s="249">
        <f t="shared" si="81"/>
        <v>47087</v>
      </c>
      <c r="DF49" s="249">
        <f t="shared" si="81"/>
        <v>47118</v>
      </c>
      <c r="DG49" s="249">
        <f t="shared" si="81"/>
        <v>47149</v>
      </c>
      <c r="DH49" s="249">
        <f t="shared" si="81"/>
        <v>47177</v>
      </c>
      <c r="DI49" s="249">
        <f t="shared" si="81"/>
        <v>47208</v>
      </c>
      <c r="DJ49" s="249">
        <f t="shared" si="81"/>
        <v>47238</v>
      </c>
      <c r="DK49" s="249">
        <f t="shared" si="81"/>
        <v>47269</v>
      </c>
      <c r="DL49" s="249">
        <f t="shared" si="81"/>
        <v>47299</v>
      </c>
      <c r="DM49" s="249">
        <f t="shared" si="81"/>
        <v>47330</v>
      </c>
      <c r="DN49" s="249">
        <f t="shared" si="81"/>
        <v>47361</v>
      </c>
      <c r="DO49" s="249">
        <f t="shared" si="81"/>
        <v>47391</v>
      </c>
      <c r="DP49" s="249">
        <f t="shared" si="81"/>
        <v>47422</v>
      </c>
      <c r="DQ49" s="249">
        <f t="shared" si="81"/>
        <v>47452</v>
      </c>
      <c r="DR49" s="249">
        <f t="shared" si="81"/>
        <v>47483</v>
      </c>
      <c r="DS49" s="249">
        <f t="shared" si="81"/>
        <v>47514</v>
      </c>
      <c r="DT49" s="249">
        <f t="shared" si="81"/>
        <v>47542</v>
      </c>
      <c r="DU49" s="249">
        <f t="shared" si="81"/>
        <v>47573</v>
      </c>
      <c r="DV49" s="249">
        <f t="shared" si="81"/>
        <v>47603</v>
      </c>
      <c r="DW49" s="249">
        <f t="shared" si="81"/>
        <v>47634</v>
      </c>
      <c r="DX49" s="249">
        <f t="shared" si="81"/>
        <v>47664</v>
      </c>
      <c r="DY49" s="249">
        <f t="shared" si="81"/>
        <v>47695</v>
      </c>
      <c r="DZ49" s="249">
        <f t="shared" si="81"/>
        <v>47726</v>
      </c>
      <c r="EA49" s="249">
        <f t="shared" si="81"/>
        <v>47756</v>
      </c>
      <c r="EB49" s="249">
        <f t="shared" si="81"/>
        <v>47787</v>
      </c>
      <c r="EC49" s="249">
        <f t="shared" ref="EC49:EE49" si="82">EC36</f>
        <v>47817</v>
      </c>
      <c r="ED49" s="249">
        <f t="shared" si="82"/>
        <v>47848</v>
      </c>
      <c r="EE49" s="250">
        <f t="shared" si="82"/>
        <v>47879</v>
      </c>
    </row>
    <row r="50" spans="1:135" x14ac:dyDescent="0.25">
      <c r="B50" s="251">
        <f ca="1">MAX(D50:EE50)</f>
        <v>8687606.4053585548</v>
      </c>
      <c r="C50" s="29" t="s">
        <v>246</v>
      </c>
      <c r="D50" s="190">
        <f t="shared" ref="D50:AI50" si="83">IF(AND(ACQ_LOAN_TERM=HOLD_PERIOD,ACQ_LOAN_TERM=D48),0,IF(OR(D48&gt;HOLD_PERIOD,D48&lt;ACQ_LOAN_TERM),0,IF(D48=ACQ_LOAN_TERM,$F$2,C57)))</f>
        <v>0</v>
      </c>
      <c r="E50" s="191">
        <f t="shared" si="83"/>
        <v>0</v>
      </c>
      <c r="F50" s="191">
        <f t="shared" si="83"/>
        <v>0</v>
      </c>
      <c r="G50" s="191">
        <f t="shared" si="83"/>
        <v>0</v>
      </c>
      <c r="H50" s="191">
        <f t="shared" si="83"/>
        <v>0</v>
      </c>
      <c r="I50" s="191">
        <f t="shared" si="83"/>
        <v>0</v>
      </c>
      <c r="J50" s="191">
        <f t="shared" si="83"/>
        <v>0</v>
      </c>
      <c r="K50" s="191">
        <f t="shared" si="83"/>
        <v>0</v>
      </c>
      <c r="L50" s="191">
        <f t="shared" si="83"/>
        <v>0</v>
      </c>
      <c r="M50" s="191">
        <f t="shared" si="83"/>
        <v>0</v>
      </c>
      <c r="N50" s="191">
        <f t="shared" si="83"/>
        <v>0</v>
      </c>
      <c r="O50" s="191">
        <f t="shared" si="83"/>
        <v>0</v>
      </c>
      <c r="P50" s="191">
        <f t="shared" si="83"/>
        <v>0</v>
      </c>
      <c r="Q50" s="191">
        <f t="shared" si="83"/>
        <v>0</v>
      </c>
      <c r="R50" s="191">
        <f t="shared" si="83"/>
        <v>0</v>
      </c>
      <c r="S50" s="191">
        <f t="shared" si="83"/>
        <v>0</v>
      </c>
      <c r="T50" s="191">
        <f t="shared" si="83"/>
        <v>0</v>
      </c>
      <c r="U50" s="191">
        <f t="shared" si="83"/>
        <v>0</v>
      </c>
      <c r="V50" s="191">
        <f t="shared" si="83"/>
        <v>0</v>
      </c>
      <c r="W50" s="191">
        <f t="shared" si="83"/>
        <v>0</v>
      </c>
      <c r="X50" s="191">
        <f t="shared" si="83"/>
        <v>0</v>
      </c>
      <c r="Y50" s="191">
        <f t="shared" si="83"/>
        <v>0</v>
      </c>
      <c r="Z50" s="191">
        <f t="shared" si="83"/>
        <v>0</v>
      </c>
      <c r="AA50" s="191">
        <f t="shared" si="83"/>
        <v>0</v>
      </c>
      <c r="AB50" s="191">
        <f t="shared" si="83"/>
        <v>0</v>
      </c>
      <c r="AC50" s="191">
        <f t="shared" si="83"/>
        <v>0</v>
      </c>
      <c r="AD50" s="191">
        <f t="shared" si="83"/>
        <v>0</v>
      </c>
      <c r="AE50" s="191">
        <f t="shared" si="83"/>
        <v>0</v>
      </c>
      <c r="AF50" s="191">
        <f t="shared" si="83"/>
        <v>0</v>
      </c>
      <c r="AG50" s="191">
        <f t="shared" si="83"/>
        <v>0</v>
      </c>
      <c r="AH50" s="191">
        <f t="shared" si="83"/>
        <v>0</v>
      </c>
      <c r="AI50" s="191">
        <f t="shared" si="83"/>
        <v>0</v>
      </c>
      <c r="AJ50" s="191">
        <f t="shared" ref="AJ50:BO50" si="84">IF(AND(ACQ_LOAN_TERM=HOLD_PERIOD,ACQ_LOAN_TERM=AJ48),0,IF(OR(AJ48&gt;HOLD_PERIOD,AJ48&lt;ACQ_LOAN_TERM),0,IF(AJ48=ACQ_LOAN_TERM,$F$2,AI57)))</f>
        <v>0</v>
      </c>
      <c r="AK50" s="191">
        <f t="shared" si="84"/>
        <v>0</v>
      </c>
      <c r="AL50" s="191">
        <f t="shared" si="84"/>
        <v>0</v>
      </c>
      <c r="AM50" s="191">
        <f t="shared" si="84"/>
        <v>0</v>
      </c>
      <c r="AN50" s="191">
        <f t="shared" si="84"/>
        <v>0</v>
      </c>
      <c r="AO50" s="191">
        <f t="shared" si="84"/>
        <v>0</v>
      </c>
      <c r="AP50" s="191">
        <f t="shared" si="84"/>
        <v>0</v>
      </c>
      <c r="AQ50" s="191">
        <f t="shared" si="84"/>
        <v>0</v>
      </c>
      <c r="AR50" s="191">
        <f t="shared" si="84"/>
        <v>0</v>
      </c>
      <c r="AS50" s="191">
        <f t="shared" si="84"/>
        <v>0</v>
      </c>
      <c r="AT50" s="191">
        <f t="shared" si="84"/>
        <v>0</v>
      </c>
      <c r="AU50" s="191">
        <f t="shared" si="84"/>
        <v>0</v>
      </c>
      <c r="AV50" s="191">
        <f t="shared" si="84"/>
        <v>0</v>
      </c>
      <c r="AW50" s="191">
        <f t="shared" si="84"/>
        <v>0</v>
      </c>
      <c r="AX50" s="191">
        <f t="shared" si="84"/>
        <v>0</v>
      </c>
      <c r="AY50" s="191">
        <f t="shared" si="84"/>
        <v>0</v>
      </c>
      <c r="AZ50" s="191">
        <f t="shared" si="84"/>
        <v>0</v>
      </c>
      <c r="BA50" s="191">
        <f t="shared" si="84"/>
        <v>0</v>
      </c>
      <c r="BB50" s="191">
        <f t="shared" si="84"/>
        <v>0</v>
      </c>
      <c r="BC50" s="191">
        <f t="shared" si="84"/>
        <v>0</v>
      </c>
      <c r="BD50" s="191">
        <f t="shared" si="84"/>
        <v>0</v>
      </c>
      <c r="BE50" s="191">
        <f t="shared" si="84"/>
        <v>0</v>
      </c>
      <c r="BF50" s="191">
        <f t="shared" si="84"/>
        <v>0</v>
      </c>
      <c r="BG50" s="191">
        <f t="shared" si="84"/>
        <v>0</v>
      </c>
      <c r="BH50" s="191">
        <f t="shared" si="84"/>
        <v>0</v>
      </c>
      <c r="BI50" s="191">
        <f t="shared" si="84"/>
        <v>0</v>
      </c>
      <c r="BJ50" s="191">
        <f t="shared" si="84"/>
        <v>0</v>
      </c>
      <c r="BK50" s="191">
        <f t="shared" ca="1" si="84"/>
        <v>8687606.4053585548</v>
      </c>
      <c r="BL50" s="191">
        <f t="shared" ca="1" si="84"/>
        <v>8687606.4053585548</v>
      </c>
      <c r="BM50" s="191">
        <f t="shared" ca="1" si="84"/>
        <v>8687606.4053585548</v>
      </c>
      <c r="BN50" s="191">
        <f t="shared" ca="1" si="84"/>
        <v>8687606.4053585548</v>
      </c>
      <c r="BO50" s="191">
        <f t="shared" ca="1" si="84"/>
        <v>8687606.4053585548</v>
      </c>
      <c r="BP50" s="191">
        <f t="shared" ref="BP50:CU50" ca="1" si="85">IF(AND(ACQ_LOAN_TERM=HOLD_PERIOD,ACQ_LOAN_TERM=BP48),0,IF(OR(BP48&gt;HOLD_PERIOD,BP48&lt;ACQ_LOAN_TERM),0,IF(BP48=ACQ_LOAN_TERM,$F$2,BO57)))</f>
        <v>8687606.4053585548</v>
      </c>
      <c r="BQ50" s="191">
        <f t="shared" ca="1" si="85"/>
        <v>8687606.4053585548</v>
      </c>
      <c r="BR50" s="191">
        <f t="shared" ca="1" si="85"/>
        <v>8687606.4053585548</v>
      </c>
      <c r="BS50" s="191">
        <f t="shared" ca="1" si="85"/>
        <v>8687606.4053585548</v>
      </c>
      <c r="BT50" s="191">
        <f t="shared" ca="1" si="85"/>
        <v>8687606.4053585548</v>
      </c>
      <c r="BU50" s="191">
        <f t="shared" ca="1" si="85"/>
        <v>8687606.4053585548</v>
      </c>
      <c r="BV50" s="191">
        <f t="shared" ca="1" si="85"/>
        <v>8687606.4053585548</v>
      </c>
      <c r="BW50" s="191">
        <f t="shared" ca="1" si="85"/>
        <v>8687606.4053585548</v>
      </c>
      <c r="BX50" s="191">
        <f t="shared" ca="1" si="85"/>
        <v>8687606.4053585548</v>
      </c>
      <c r="BY50" s="191">
        <f t="shared" ca="1" si="85"/>
        <v>8687606.4053585548</v>
      </c>
      <c r="BZ50" s="191">
        <f t="shared" ca="1" si="85"/>
        <v>8687606.4053585548</v>
      </c>
      <c r="CA50" s="191">
        <f t="shared" ca="1" si="85"/>
        <v>8687606.4053585548</v>
      </c>
      <c r="CB50" s="191">
        <f t="shared" ca="1" si="85"/>
        <v>8687606.4053585548</v>
      </c>
      <c r="CC50" s="191">
        <f t="shared" ca="1" si="85"/>
        <v>8687606.4053585548</v>
      </c>
      <c r="CD50" s="191">
        <f t="shared" ca="1" si="85"/>
        <v>8687606.4053585548</v>
      </c>
      <c r="CE50" s="191">
        <f t="shared" ca="1" si="85"/>
        <v>8687606.4053585548</v>
      </c>
      <c r="CF50" s="191">
        <f t="shared" ca="1" si="85"/>
        <v>8687606.4053585548</v>
      </c>
      <c r="CG50" s="191">
        <f t="shared" ca="1" si="85"/>
        <v>8687606.4053585548</v>
      </c>
      <c r="CH50" s="191">
        <f t="shared" ca="1" si="85"/>
        <v>8687606.4053585548</v>
      </c>
      <c r="CI50" s="191">
        <f t="shared" ca="1" si="85"/>
        <v>8687606.4053585548</v>
      </c>
      <c r="CJ50" s="191">
        <f t="shared" ca="1" si="85"/>
        <v>8687606.4053585548</v>
      </c>
      <c r="CK50" s="191">
        <f t="shared" ca="1" si="85"/>
        <v>8687606.4053585548</v>
      </c>
      <c r="CL50" s="191">
        <f t="shared" ca="1" si="85"/>
        <v>8687606.4053585548</v>
      </c>
      <c r="CM50" s="191">
        <f t="shared" ca="1" si="85"/>
        <v>8687606.4053585548</v>
      </c>
      <c r="CN50" s="191">
        <f t="shared" ca="1" si="85"/>
        <v>8687606.4053585548</v>
      </c>
      <c r="CO50" s="191">
        <f t="shared" ca="1" si="85"/>
        <v>8687606.4053585548</v>
      </c>
      <c r="CP50" s="191">
        <f t="shared" ca="1" si="85"/>
        <v>8687606.4053585548</v>
      </c>
      <c r="CQ50" s="191">
        <f t="shared" ca="1" si="85"/>
        <v>8687606.4053585548</v>
      </c>
      <c r="CR50" s="191">
        <f t="shared" ca="1" si="85"/>
        <v>8687606.4053585548</v>
      </c>
      <c r="CS50" s="191">
        <f t="shared" ca="1" si="85"/>
        <v>8687606.4053585548</v>
      </c>
      <c r="CT50" s="191">
        <f t="shared" ca="1" si="85"/>
        <v>8687606.4053585548</v>
      </c>
      <c r="CU50" s="191">
        <f t="shared" ca="1" si="85"/>
        <v>8687606.4053585548</v>
      </c>
      <c r="CV50" s="191">
        <f t="shared" ref="CV50:EE50" ca="1" si="86">IF(AND(ACQ_LOAN_TERM=HOLD_PERIOD,ACQ_LOAN_TERM=CV48),0,IF(OR(CV48&gt;HOLD_PERIOD,CV48&lt;ACQ_LOAN_TERM),0,IF(CV48=ACQ_LOAN_TERM,$F$2,CU57)))</f>
        <v>8687606.4053585548</v>
      </c>
      <c r="CW50" s="191">
        <f t="shared" ca="1" si="86"/>
        <v>8673554.4004948139</v>
      </c>
      <c r="CX50" s="191">
        <f t="shared" ca="1" si="86"/>
        <v>8659440.9181097951</v>
      </c>
      <c r="CY50" s="191">
        <f t="shared" ca="1" si="86"/>
        <v>8645265.6892393418</v>
      </c>
      <c r="CZ50" s="191">
        <f t="shared" ca="1" si="86"/>
        <v>8631028.4437425788</v>
      </c>
      <c r="DA50" s="191">
        <f t="shared" ca="1" si="86"/>
        <v>8616728.910296768</v>
      </c>
      <c r="DB50" s="191">
        <f t="shared" ca="1" si="86"/>
        <v>8602366.8163921311</v>
      </c>
      <c r="DC50" s="191">
        <f t="shared" ca="1" si="86"/>
        <v>8587941.8883266617</v>
      </c>
      <c r="DD50" s="191">
        <f t="shared" ca="1" si="86"/>
        <v>8573453.8512009066</v>
      </c>
      <c r="DE50" s="191">
        <f t="shared" ca="1" si="86"/>
        <v>8558902.4289127253</v>
      </c>
      <c r="DF50" s="191">
        <f t="shared" ca="1" si="86"/>
        <v>8544287.3441520333</v>
      </c>
      <c r="DG50" s="191">
        <f t="shared" ca="1" si="86"/>
        <v>8529608.318395514</v>
      </c>
      <c r="DH50" s="191">
        <f t="shared" ca="1" si="86"/>
        <v>8514865.0719013102</v>
      </c>
      <c r="DI50" s="191">
        <f t="shared" ca="1" si="86"/>
        <v>8500057.3237036932</v>
      </c>
      <c r="DJ50" s="191">
        <f t="shared" ca="1" si="86"/>
        <v>8485184.7916077115</v>
      </c>
      <c r="DK50" s="191">
        <f t="shared" ca="1" si="86"/>
        <v>8470247.1921838112</v>
      </c>
      <c r="DL50" s="191">
        <f t="shared" ca="1" si="86"/>
        <v>8455244.2407624312</v>
      </c>
      <c r="DM50" s="191">
        <f t="shared" ca="1" si="86"/>
        <v>8440175.6514285821</v>
      </c>
      <c r="DN50" s="191">
        <f t="shared" ca="1" si="86"/>
        <v>8425041.137016397</v>
      </c>
      <c r="DO50" s="191">
        <f t="shared" ca="1" si="86"/>
        <v>8409840.4091036599</v>
      </c>
      <c r="DP50" s="191">
        <f t="shared" ca="1" si="86"/>
        <v>8394573.1780063044</v>
      </c>
      <c r="DQ50" s="191">
        <f t="shared" ca="1" si="86"/>
        <v>8379239.1527728979</v>
      </c>
      <c r="DR50" s="191">
        <f t="shared" ca="1" si="86"/>
        <v>8363838.0411790945</v>
      </c>
      <c r="DS50" s="191">
        <f t="shared" ca="1" si="86"/>
        <v>8348369.549722068</v>
      </c>
      <c r="DT50" s="191">
        <f t="shared" si="86"/>
        <v>0</v>
      </c>
      <c r="DU50" s="191">
        <f t="shared" si="86"/>
        <v>0</v>
      </c>
      <c r="DV50" s="191">
        <f t="shared" si="86"/>
        <v>0</v>
      </c>
      <c r="DW50" s="191">
        <f t="shared" si="86"/>
        <v>0</v>
      </c>
      <c r="DX50" s="191">
        <f t="shared" si="86"/>
        <v>0</v>
      </c>
      <c r="DY50" s="191">
        <f t="shared" si="86"/>
        <v>0</v>
      </c>
      <c r="DZ50" s="191">
        <f t="shared" si="86"/>
        <v>0</v>
      </c>
      <c r="EA50" s="191">
        <f t="shared" si="86"/>
        <v>0</v>
      </c>
      <c r="EB50" s="191">
        <f t="shared" si="86"/>
        <v>0</v>
      </c>
      <c r="EC50" s="191">
        <f t="shared" si="86"/>
        <v>0</v>
      </c>
      <c r="ED50" s="191">
        <f t="shared" si="86"/>
        <v>0</v>
      </c>
      <c r="EE50" s="155">
        <f t="shared" si="86"/>
        <v>0</v>
      </c>
    </row>
    <row r="51" spans="1:135" x14ac:dyDescent="0.25">
      <c r="A51" s="48" t="s">
        <v>257</v>
      </c>
      <c r="B51" s="251">
        <f>SUM(D51:EE51)</f>
        <v>0</v>
      </c>
      <c r="C51" s="29" t="s">
        <v>208</v>
      </c>
      <c r="D51" s="192">
        <f>IF(AND(D48&gt;ACQ_LOAN_TERM,D48&lt;=HOLD_PERIOD),-SUM('Monthly CF'!D$30:D$32)*Financing!$F$13,0)</f>
        <v>0</v>
      </c>
      <c r="E51" s="154">
        <f>IF(AND(E48&gt;ACQ_LOAN_TERM,E48&lt;=HOLD_PERIOD),-SUM('Monthly CF'!E$30:E$32)*Financing!$F$13,0)</f>
        <v>0</v>
      </c>
      <c r="F51" s="154">
        <f>IF(AND(F48&gt;ACQ_LOAN_TERM,F48&lt;=HOLD_PERIOD),-SUM('Monthly CF'!F$30:F$32)*Financing!$F$13,0)</f>
        <v>0</v>
      </c>
      <c r="G51" s="154">
        <f>IF(AND(G48&gt;ACQ_LOAN_TERM,G48&lt;=HOLD_PERIOD),-SUM('Monthly CF'!G$30:G$32)*Financing!$F$13,0)</f>
        <v>0</v>
      </c>
      <c r="H51" s="154">
        <f>IF(AND(H48&gt;ACQ_LOAN_TERM,H48&lt;=HOLD_PERIOD),-SUM('Monthly CF'!H$30:H$32)*Financing!$F$13,0)</f>
        <v>0</v>
      </c>
      <c r="I51" s="154">
        <f>IF(AND(I48&gt;ACQ_LOAN_TERM,I48&lt;=HOLD_PERIOD),-SUM('Monthly CF'!I$30:I$32)*Financing!$F$13,0)</f>
        <v>0</v>
      </c>
      <c r="J51" s="154">
        <f>IF(AND(J48&gt;ACQ_LOAN_TERM,J48&lt;=HOLD_PERIOD),-SUM('Monthly CF'!J$30:J$32)*Financing!$F$13,0)</f>
        <v>0</v>
      </c>
      <c r="K51" s="154">
        <f>IF(AND(K48&gt;ACQ_LOAN_TERM,K48&lt;=HOLD_PERIOD),-SUM('Monthly CF'!K$30:K$32)*Financing!$F$13,0)</f>
        <v>0</v>
      </c>
      <c r="L51" s="154">
        <f>IF(AND(L48&gt;ACQ_LOAN_TERM,L48&lt;=HOLD_PERIOD),-SUM('Monthly CF'!L$30:L$32)*Financing!$F$13,0)</f>
        <v>0</v>
      </c>
      <c r="M51" s="154">
        <f>IF(AND(M48&gt;ACQ_LOAN_TERM,M48&lt;=HOLD_PERIOD),-SUM('Monthly CF'!M$30:M$32)*Financing!$F$13,0)</f>
        <v>0</v>
      </c>
      <c r="N51" s="154">
        <f>IF(AND(N48&gt;ACQ_LOAN_TERM,N48&lt;=HOLD_PERIOD),-SUM('Monthly CF'!N$30:N$32)*Financing!$F$13,0)</f>
        <v>0</v>
      </c>
      <c r="O51" s="154">
        <f>IF(AND(O48&gt;ACQ_LOAN_TERM,O48&lt;=HOLD_PERIOD),-SUM('Monthly CF'!O$30:O$32)*Financing!$F$13,0)</f>
        <v>0</v>
      </c>
      <c r="P51" s="154">
        <f>IF(AND(P48&gt;ACQ_LOAN_TERM,P48&lt;=HOLD_PERIOD),-SUM('Monthly CF'!P$30:P$32)*Financing!$F$13,0)</f>
        <v>0</v>
      </c>
      <c r="Q51" s="154">
        <f>IF(AND(Q48&gt;ACQ_LOAN_TERM,Q48&lt;=HOLD_PERIOD),-SUM('Monthly CF'!Q$30:Q$32)*Financing!$F$13,0)</f>
        <v>0</v>
      </c>
      <c r="R51" s="154">
        <f>IF(AND(R48&gt;ACQ_LOAN_TERM,R48&lt;=HOLD_PERIOD),-SUM('Monthly CF'!R$30:R$32)*Financing!$F$13,0)</f>
        <v>0</v>
      </c>
      <c r="S51" s="154">
        <f>IF(AND(S48&gt;ACQ_LOAN_TERM,S48&lt;=HOLD_PERIOD),-SUM('Monthly CF'!S$30:S$32)*Financing!$F$13,0)</f>
        <v>0</v>
      </c>
      <c r="T51" s="154">
        <f>IF(AND(T48&gt;ACQ_LOAN_TERM,T48&lt;=HOLD_PERIOD),-SUM('Monthly CF'!T$30:T$32)*Financing!$F$13,0)</f>
        <v>0</v>
      </c>
      <c r="U51" s="154">
        <f>IF(AND(U48&gt;ACQ_LOAN_TERM,U48&lt;=HOLD_PERIOD),-SUM('Monthly CF'!U$30:U$32)*Financing!$F$13,0)</f>
        <v>0</v>
      </c>
      <c r="V51" s="154">
        <f>IF(AND(V48&gt;ACQ_LOAN_TERM,V48&lt;=HOLD_PERIOD),-SUM('Monthly CF'!V$30:V$32)*Financing!$F$13,0)</f>
        <v>0</v>
      </c>
      <c r="W51" s="154">
        <f>IF(AND(W48&gt;ACQ_LOAN_TERM,W48&lt;=HOLD_PERIOD),-SUM('Monthly CF'!W$30:W$32)*Financing!$F$13,0)</f>
        <v>0</v>
      </c>
      <c r="X51" s="154">
        <f>IF(AND(X48&gt;ACQ_LOAN_TERM,X48&lt;=HOLD_PERIOD),-SUM('Monthly CF'!X$30:X$32)*Financing!$F$13,0)</f>
        <v>0</v>
      </c>
      <c r="Y51" s="154">
        <f>IF(AND(Y48&gt;ACQ_LOAN_TERM,Y48&lt;=HOLD_PERIOD),-SUM('Monthly CF'!Y$30:Y$32)*Financing!$F$13,0)</f>
        <v>0</v>
      </c>
      <c r="Z51" s="154">
        <f>IF(AND(Z48&gt;ACQ_LOAN_TERM,Z48&lt;=HOLD_PERIOD),-SUM('Monthly CF'!Z$30:Z$32)*Financing!$F$13,0)</f>
        <v>0</v>
      </c>
      <c r="AA51" s="154">
        <f>IF(AND(AA48&gt;ACQ_LOAN_TERM,AA48&lt;=HOLD_PERIOD),-SUM('Monthly CF'!AA$30:AA$32)*Financing!$F$13,0)</f>
        <v>0</v>
      </c>
      <c r="AB51" s="154">
        <f>IF(AND(AB48&gt;ACQ_LOAN_TERM,AB48&lt;=HOLD_PERIOD),-SUM('Monthly CF'!AB$30:AB$32)*Financing!$F$13,0)</f>
        <v>0</v>
      </c>
      <c r="AC51" s="154">
        <f>IF(AND(AC48&gt;ACQ_LOAN_TERM,AC48&lt;=HOLD_PERIOD),-SUM('Monthly CF'!AC$30:AC$32)*Financing!$F$13,0)</f>
        <v>0</v>
      </c>
      <c r="AD51" s="154">
        <f>IF(AND(AD48&gt;ACQ_LOAN_TERM,AD48&lt;=HOLD_PERIOD),-SUM('Monthly CF'!AD$30:AD$32)*Financing!$F$13,0)</f>
        <v>0</v>
      </c>
      <c r="AE51" s="154">
        <f>IF(AND(AE48&gt;ACQ_LOAN_TERM,AE48&lt;=HOLD_PERIOD),-SUM('Monthly CF'!AE$30:AE$32)*Financing!$F$13,0)</f>
        <v>0</v>
      </c>
      <c r="AF51" s="154">
        <f>IF(AND(AF48&gt;ACQ_LOAN_TERM,AF48&lt;=HOLD_PERIOD),-SUM('Monthly CF'!AF$30:AF$32)*Financing!$F$13,0)</f>
        <v>0</v>
      </c>
      <c r="AG51" s="154">
        <f>IF(AND(AG48&gt;ACQ_LOAN_TERM,AG48&lt;=HOLD_PERIOD),-SUM('Monthly CF'!AG$30:AG$32)*Financing!$F$13,0)</f>
        <v>0</v>
      </c>
      <c r="AH51" s="154">
        <f>IF(AND(AH48&gt;ACQ_LOAN_TERM,AH48&lt;=HOLD_PERIOD),-SUM('Monthly CF'!AH$30:AH$32)*Financing!$F$13,0)</f>
        <v>0</v>
      </c>
      <c r="AI51" s="154">
        <f>IF(AND(AI48&gt;ACQ_LOAN_TERM,AI48&lt;=HOLD_PERIOD),-SUM('Monthly CF'!AI$30:AI$32)*Financing!$F$13,0)</f>
        <v>0</v>
      </c>
      <c r="AJ51" s="154">
        <f>IF(AND(AJ48&gt;ACQ_LOAN_TERM,AJ48&lt;=HOLD_PERIOD),-SUM('Monthly CF'!AJ$30:AJ$32)*Financing!$F$13,0)</f>
        <v>0</v>
      </c>
      <c r="AK51" s="154">
        <f>IF(AND(AK48&gt;ACQ_LOAN_TERM,AK48&lt;=HOLD_PERIOD),-SUM('Monthly CF'!AK$30:AK$32)*Financing!$F$13,0)</f>
        <v>0</v>
      </c>
      <c r="AL51" s="154">
        <f>IF(AND(AL48&gt;ACQ_LOAN_TERM,AL48&lt;=HOLD_PERIOD),-SUM('Monthly CF'!AL$30:AL$32)*Financing!$F$13,0)</f>
        <v>0</v>
      </c>
      <c r="AM51" s="154">
        <f>IF(AND(AM48&gt;ACQ_LOAN_TERM,AM48&lt;=HOLD_PERIOD),-SUM('Monthly CF'!AM$30:AM$32)*Financing!$F$13,0)</f>
        <v>0</v>
      </c>
      <c r="AN51" s="154">
        <f>IF(AND(AN48&gt;ACQ_LOAN_TERM,AN48&lt;=HOLD_PERIOD),-SUM('Monthly CF'!AN$30:AN$32)*Financing!$F$13,0)</f>
        <v>0</v>
      </c>
      <c r="AO51" s="154">
        <f>IF(AND(AO48&gt;ACQ_LOAN_TERM,AO48&lt;=HOLD_PERIOD),-SUM('Monthly CF'!AO$30:AO$32)*Financing!$F$13,0)</f>
        <v>0</v>
      </c>
      <c r="AP51" s="154">
        <f>IF(AND(AP48&gt;ACQ_LOAN_TERM,AP48&lt;=HOLD_PERIOD),-SUM('Monthly CF'!AP$30:AP$32)*Financing!$F$13,0)</f>
        <v>0</v>
      </c>
      <c r="AQ51" s="154">
        <f>IF(AND(AQ48&gt;ACQ_LOAN_TERM,AQ48&lt;=HOLD_PERIOD),-SUM('Monthly CF'!AQ$30:AQ$32)*Financing!$F$13,0)</f>
        <v>0</v>
      </c>
      <c r="AR51" s="154">
        <f>IF(AND(AR48&gt;ACQ_LOAN_TERM,AR48&lt;=HOLD_PERIOD),-SUM('Monthly CF'!AR$30:AR$32)*Financing!$F$13,0)</f>
        <v>0</v>
      </c>
      <c r="AS51" s="154">
        <f>IF(AND(AS48&gt;ACQ_LOAN_TERM,AS48&lt;=HOLD_PERIOD),-SUM('Monthly CF'!AS$30:AS$32)*Financing!$F$13,0)</f>
        <v>0</v>
      </c>
      <c r="AT51" s="154">
        <f>IF(AND(AT48&gt;ACQ_LOAN_TERM,AT48&lt;=HOLD_PERIOD),-SUM('Monthly CF'!AT$30:AT$32)*Financing!$F$13,0)</f>
        <v>0</v>
      </c>
      <c r="AU51" s="154">
        <f>IF(AND(AU48&gt;ACQ_LOAN_TERM,AU48&lt;=HOLD_PERIOD),-SUM('Monthly CF'!AU$30:AU$32)*Financing!$F$13,0)</f>
        <v>0</v>
      </c>
      <c r="AV51" s="154">
        <f>IF(AND(AV48&gt;ACQ_LOAN_TERM,AV48&lt;=HOLD_PERIOD),-SUM('Monthly CF'!AV$30:AV$32)*Financing!$F$13,0)</f>
        <v>0</v>
      </c>
      <c r="AW51" s="154">
        <f>IF(AND(AW48&gt;ACQ_LOAN_TERM,AW48&lt;=HOLD_PERIOD),-SUM('Monthly CF'!AW$30:AW$32)*Financing!$F$13,0)</f>
        <v>0</v>
      </c>
      <c r="AX51" s="154">
        <f>IF(AND(AX48&gt;ACQ_LOAN_TERM,AX48&lt;=HOLD_PERIOD),-SUM('Monthly CF'!AX$30:AX$32)*Financing!$F$13,0)</f>
        <v>0</v>
      </c>
      <c r="AY51" s="154">
        <f>IF(AND(AY48&gt;ACQ_LOAN_TERM,AY48&lt;=HOLD_PERIOD),-SUM('Monthly CF'!AY$30:AY$32)*Financing!$F$13,0)</f>
        <v>0</v>
      </c>
      <c r="AZ51" s="154">
        <f>IF(AND(AZ48&gt;ACQ_LOAN_TERM,AZ48&lt;=HOLD_PERIOD),-SUM('Monthly CF'!AZ$30:AZ$32)*Financing!$F$13,0)</f>
        <v>0</v>
      </c>
      <c r="BA51" s="154">
        <f>IF(AND(BA48&gt;ACQ_LOAN_TERM,BA48&lt;=HOLD_PERIOD),-SUM('Monthly CF'!BA$30:BA$32)*Financing!$F$13,0)</f>
        <v>0</v>
      </c>
      <c r="BB51" s="154">
        <f>IF(AND(BB48&gt;ACQ_LOAN_TERM,BB48&lt;=HOLD_PERIOD),-SUM('Monthly CF'!BB$30:BB$32)*Financing!$F$13,0)</f>
        <v>0</v>
      </c>
      <c r="BC51" s="154">
        <f>IF(AND(BC48&gt;ACQ_LOAN_TERM,BC48&lt;=HOLD_PERIOD),-SUM('Monthly CF'!BC$30:BC$32)*Financing!$F$13,0)</f>
        <v>0</v>
      </c>
      <c r="BD51" s="154">
        <f>IF(AND(BD48&gt;ACQ_LOAN_TERM,BD48&lt;=HOLD_PERIOD),-SUM('Monthly CF'!BD$30:BD$32)*Financing!$F$13,0)</f>
        <v>0</v>
      </c>
      <c r="BE51" s="154">
        <f>IF(AND(BE48&gt;ACQ_LOAN_TERM,BE48&lt;=HOLD_PERIOD),-SUM('Monthly CF'!BE$30:BE$32)*Financing!$F$13,0)</f>
        <v>0</v>
      </c>
      <c r="BF51" s="154">
        <f>IF(AND(BF48&gt;ACQ_LOAN_TERM,BF48&lt;=HOLD_PERIOD),-SUM('Monthly CF'!BF$30:BF$32)*Financing!$F$13,0)</f>
        <v>0</v>
      </c>
      <c r="BG51" s="154">
        <f>IF(AND(BG48&gt;ACQ_LOAN_TERM,BG48&lt;=HOLD_PERIOD),-SUM('Monthly CF'!BG$30:BG$32)*Financing!$F$13,0)</f>
        <v>0</v>
      </c>
      <c r="BH51" s="154">
        <f>IF(AND(BH48&gt;ACQ_LOAN_TERM,BH48&lt;=HOLD_PERIOD),-SUM('Monthly CF'!BH$30:BH$32)*Financing!$F$13,0)</f>
        <v>0</v>
      </c>
      <c r="BI51" s="154">
        <f>IF(AND(BI48&gt;ACQ_LOAN_TERM,BI48&lt;=HOLD_PERIOD),-SUM('Monthly CF'!BI$30:BI$32)*Financing!$F$13,0)</f>
        <v>0</v>
      </c>
      <c r="BJ51" s="154">
        <f>IF(AND(BJ48&gt;ACQ_LOAN_TERM,BJ48&lt;=HOLD_PERIOD),-SUM('Monthly CF'!BJ$30:BJ$32)*Financing!$F$13,0)</f>
        <v>0</v>
      </c>
      <c r="BK51" s="154">
        <f>IF(AND(BK48&gt;ACQ_LOAN_TERM,BK48&lt;=HOLD_PERIOD),-SUM('Monthly CF'!BK$30:BK$32)*Financing!$F$13,0)</f>
        <v>0</v>
      </c>
      <c r="BL51" s="154">
        <f>IF(AND(BL48&gt;ACQ_LOAN_TERM,BL48&lt;=HOLD_PERIOD),-SUM('Monthly CF'!BL$30:BL$32)*Financing!$F$13,0)</f>
        <v>0</v>
      </c>
      <c r="BM51" s="154">
        <f>IF(AND(BM48&gt;ACQ_LOAN_TERM,BM48&lt;=HOLD_PERIOD),-SUM('Monthly CF'!BM$30:BM$32)*Financing!$F$13,0)</f>
        <v>0</v>
      </c>
      <c r="BN51" s="154">
        <f>IF(AND(BN48&gt;ACQ_LOAN_TERM,BN48&lt;=HOLD_PERIOD),-SUM('Monthly CF'!BN$30:BN$32)*Financing!$F$13,0)</f>
        <v>0</v>
      </c>
      <c r="BO51" s="154">
        <f>IF(AND(BO48&gt;ACQ_LOAN_TERM,BO48&lt;=HOLD_PERIOD),-SUM('Monthly CF'!BO$30:BO$32)*Financing!$F$13,0)</f>
        <v>0</v>
      </c>
      <c r="BP51" s="154">
        <f>IF(AND(BP48&gt;ACQ_LOAN_TERM,BP48&lt;=HOLD_PERIOD),-SUM('Monthly CF'!BP$30:BP$32)*Financing!$F$13,0)</f>
        <v>0</v>
      </c>
      <c r="BQ51" s="154">
        <f>IF(AND(BQ48&gt;ACQ_LOAN_TERM,BQ48&lt;=HOLD_PERIOD),-SUM('Monthly CF'!BQ$30:BQ$32)*Financing!$F$13,0)</f>
        <v>0</v>
      </c>
      <c r="BR51" s="154">
        <f>IF(AND(BR48&gt;ACQ_LOAN_TERM,BR48&lt;=HOLD_PERIOD),-SUM('Monthly CF'!BR$30:BR$32)*Financing!$F$13,0)</f>
        <v>0</v>
      </c>
      <c r="BS51" s="154">
        <f>IF(AND(BS48&gt;ACQ_LOAN_TERM,BS48&lt;=HOLD_PERIOD),-SUM('Monthly CF'!BS$30:BS$32)*Financing!$F$13,0)</f>
        <v>0</v>
      </c>
      <c r="BT51" s="154">
        <f>IF(AND(BT48&gt;ACQ_LOAN_TERM,BT48&lt;=HOLD_PERIOD),-SUM('Monthly CF'!BT$30:BT$32)*Financing!$F$13,0)</f>
        <v>0</v>
      </c>
      <c r="BU51" s="154">
        <f>IF(AND(BU48&gt;ACQ_LOAN_TERM,BU48&lt;=HOLD_PERIOD),-SUM('Monthly CF'!BU$30:BU$32)*Financing!$F$13,0)</f>
        <v>0</v>
      </c>
      <c r="BV51" s="154">
        <f>IF(AND(BV48&gt;ACQ_LOAN_TERM,BV48&lt;=HOLD_PERIOD),-SUM('Monthly CF'!BV$30:BV$32)*Financing!$F$13,0)</f>
        <v>0</v>
      </c>
      <c r="BW51" s="154">
        <f>IF(AND(BW48&gt;ACQ_LOAN_TERM,BW48&lt;=HOLD_PERIOD),-SUM('Monthly CF'!BW$30:BW$32)*Financing!$F$13,0)</f>
        <v>0</v>
      </c>
      <c r="BX51" s="154">
        <f>IF(AND(BX48&gt;ACQ_LOAN_TERM,BX48&lt;=HOLD_PERIOD),-SUM('Monthly CF'!BX$30:BX$32)*Financing!$F$13,0)</f>
        <v>0</v>
      </c>
      <c r="BY51" s="154">
        <f>IF(AND(BY48&gt;ACQ_LOAN_TERM,BY48&lt;=HOLD_PERIOD),-SUM('Monthly CF'!BY$30:BY$32)*Financing!$F$13,0)</f>
        <v>0</v>
      </c>
      <c r="BZ51" s="154">
        <f>IF(AND(BZ48&gt;ACQ_LOAN_TERM,BZ48&lt;=HOLD_PERIOD),-SUM('Monthly CF'!BZ$30:BZ$32)*Financing!$F$13,0)</f>
        <v>0</v>
      </c>
      <c r="CA51" s="154">
        <f>IF(AND(CA48&gt;ACQ_LOAN_TERM,CA48&lt;=HOLD_PERIOD),-SUM('Monthly CF'!CA$30:CA$32)*Financing!$F$13,0)</f>
        <v>0</v>
      </c>
      <c r="CB51" s="154">
        <f>IF(AND(CB48&gt;ACQ_LOAN_TERM,CB48&lt;=HOLD_PERIOD),-SUM('Monthly CF'!CB$30:CB$32)*Financing!$F$13,0)</f>
        <v>0</v>
      </c>
      <c r="CC51" s="154">
        <f>IF(AND(CC48&gt;ACQ_LOAN_TERM,CC48&lt;=HOLD_PERIOD),-SUM('Monthly CF'!CC$30:CC$32)*Financing!$F$13,0)</f>
        <v>0</v>
      </c>
      <c r="CD51" s="154">
        <f>IF(AND(CD48&gt;ACQ_LOAN_TERM,CD48&lt;=HOLD_PERIOD),-SUM('Monthly CF'!CD$30:CD$32)*Financing!$F$13,0)</f>
        <v>0</v>
      </c>
      <c r="CE51" s="154">
        <f>IF(AND(CE48&gt;ACQ_LOAN_TERM,CE48&lt;=HOLD_PERIOD),-SUM('Monthly CF'!CE$30:CE$32)*Financing!$F$13,0)</f>
        <v>0</v>
      </c>
      <c r="CF51" s="154">
        <f>IF(AND(CF48&gt;ACQ_LOAN_TERM,CF48&lt;=HOLD_PERIOD),-SUM('Monthly CF'!CF$30:CF$32)*Financing!$F$13,0)</f>
        <v>0</v>
      </c>
      <c r="CG51" s="154">
        <f>IF(AND(CG48&gt;ACQ_LOAN_TERM,CG48&lt;=HOLD_PERIOD),-SUM('Monthly CF'!CG$30:CG$32)*Financing!$F$13,0)</f>
        <v>0</v>
      </c>
      <c r="CH51" s="154">
        <f>IF(AND(CH48&gt;ACQ_LOAN_TERM,CH48&lt;=HOLD_PERIOD),-SUM('Monthly CF'!CH$30:CH$32)*Financing!$F$13,0)</f>
        <v>0</v>
      </c>
      <c r="CI51" s="154">
        <f>IF(AND(CI48&gt;ACQ_LOAN_TERM,CI48&lt;=HOLD_PERIOD),-SUM('Monthly CF'!CI$30:CI$32)*Financing!$F$13,0)</f>
        <v>0</v>
      </c>
      <c r="CJ51" s="154">
        <f>IF(AND(CJ48&gt;ACQ_LOAN_TERM,CJ48&lt;=HOLD_PERIOD),-SUM('Monthly CF'!CJ$30:CJ$32)*Financing!$F$13,0)</f>
        <v>0</v>
      </c>
      <c r="CK51" s="154">
        <f>IF(AND(CK48&gt;ACQ_LOAN_TERM,CK48&lt;=HOLD_PERIOD),-SUM('Monthly CF'!CK$30:CK$32)*Financing!$F$13,0)</f>
        <v>0</v>
      </c>
      <c r="CL51" s="154">
        <f>IF(AND(CL48&gt;ACQ_LOAN_TERM,CL48&lt;=HOLD_PERIOD),-SUM('Monthly CF'!CL$30:CL$32)*Financing!$F$13,0)</f>
        <v>0</v>
      </c>
      <c r="CM51" s="154">
        <f>IF(AND(CM48&gt;ACQ_LOAN_TERM,CM48&lt;=HOLD_PERIOD),-SUM('Monthly CF'!CM$30:CM$32)*Financing!$F$13,0)</f>
        <v>0</v>
      </c>
      <c r="CN51" s="154">
        <f>IF(AND(CN48&gt;ACQ_LOAN_TERM,CN48&lt;=HOLD_PERIOD),-SUM('Monthly CF'!CN$30:CN$32)*Financing!$F$13,0)</f>
        <v>0</v>
      </c>
      <c r="CO51" s="154">
        <f>IF(AND(CO48&gt;ACQ_LOAN_TERM,CO48&lt;=HOLD_PERIOD),-SUM('Monthly CF'!CO$30:CO$32)*Financing!$F$13,0)</f>
        <v>0</v>
      </c>
      <c r="CP51" s="154">
        <f>IF(AND(CP48&gt;ACQ_LOAN_TERM,CP48&lt;=HOLD_PERIOD),-SUM('Monthly CF'!CP$30:CP$32)*Financing!$F$13,0)</f>
        <v>0</v>
      </c>
      <c r="CQ51" s="154">
        <f>IF(AND(CQ48&gt;ACQ_LOAN_TERM,CQ48&lt;=HOLD_PERIOD),-SUM('Monthly CF'!CQ$30:CQ$32)*Financing!$F$13,0)</f>
        <v>0</v>
      </c>
      <c r="CR51" s="154">
        <f>IF(AND(CR48&gt;ACQ_LOAN_TERM,CR48&lt;=HOLD_PERIOD),-SUM('Monthly CF'!CR$30:CR$32)*Financing!$F$13,0)</f>
        <v>0</v>
      </c>
      <c r="CS51" s="154">
        <f>IF(AND(CS48&gt;ACQ_LOAN_TERM,CS48&lt;=HOLD_PERIOD),-SUM('Monthly CF'!CS$30:CS$32)*Financing!$F$13,0)</f>
        <v>0</v>
      </c>
      <c r="CT51" s="154">
        <f>IF(AND(CT48&gt;ACQ_LOAN_TERM,CT48&lt;=HOLD_PERIOD),-SUM('Monthly CF'!CT$30:CT$32)*Financing!$F$13,0)</f>
        <v>0</v>
      </c>
      <c r="CU51" s="154">
        <f>IF(AND(CU48&gt;ACQ_LOAN_TERM,CU48&lt;=HOLD_PERIOD),-SUM('Monthly CF'!CU$30:CU$32)*Financing!$F$13,0)</f>
        <v>0</v>
      </c>
      <c r="CV51" s="154">
        <f>IF(AND(CV48&gt;ACQ_LOAN_TERM,CV48&lt;=HOLD_PERIOD),-SUM('Monthly CF'!CV$30:CV$32)*Financing!$F$13,0)</f>
        <v>0</v>
      </c>
      <c r="CW51" s="154">
        <f>IF(AND(CW48&gt;ACQ_LOAN_TERM,CW48&lt;=HOLD_PERIOD),-SUM('Monthly CF'!CW$30:CW$32)*Financing!$F$13,0)</f>
        <v>0</v>
      </c>
      <c r="CX51" s="154">
        <f>IF(AND(CX48&gt;ACQ_LOAN_TERM,CX48&lt;=HOLD_PERIOD),-SUM('Monthly CF'!CX$30:CX$32)*Financing!$F$13,0)</f>
        <v>0</v>
      </c>
      <c r="CY51" s="154">
        <f>IF(AND(CY48&gt;ACQ_LOAN_TERM,CY48&lt;=HOLD_PERIOD),-SUM('Monthly CF'!CY$30:CY$32)*Financing!$F$13,0)</f>
        <v>0</v>
      </c>
      <c r="CZ51" s="154">
        <f>IF(AND(CZ48&gt;ACQ_LOAN_TERM,CZ48&lt;=HOLD_PERIOD),-SUM('Monthly CF'!CZ$30:CZ$32)*Financing!$F$13,0)</f>
        <v>0</v>
      </c>
      <c r="DA51" s="154">
        <f>IF(AND(DA48&gt;ACQ_LOAN_TERM,DA48&lt;=HOLD_PERIOD),-SUM('Monthly CF'!DA$30:DA$32)*Financing!$F$13,0)</f>
        <v>0</v>
      </c>
      <c r="DB51" s="154">
        <f>IF(AND(DB48&gt;ACQ_LOAN_TERM,DB48&lt;=HOLD_PERIOD),-SUM('Monthly CF'!DB$30:DB$32)*Financing!$F$13,0)</f>
        <v>0</v>
      </c>
      <c r="DC51" s="154">
        <f>IF(AND(DC48&gt;ACQ_LOAN_TERM,DC48&lt;=HOLD_PERIOD),-SUM('Monthly CF'!DC$30:DC$32)*Financing!$F$13,0)</f>
        <v>0</v>
      </c>
      <c r="DD51" s="154">
        <f>IF(AND(DD48&gt;ACQ_LOAN_TERM,DD48&lt;=HOLD_PERIOD),-SUM('Monthly CF'!DD$30:DD$32)*Financing!$F$13,0)</f>
        <v>0</v>
      </c>
      <c r="DE51" s="154">
        <f>IF(AND(DE48&gt;ACQ_LOAN_TERM,DE48&lt;=HOLD_PERIOD),-SUM('Monthly CF'!DE$30:DE$32)*Financing!$F$13,0)</f>
        <v>0</v>
      </c>
      <c r="DF51" s="154">
        <f>IF(AND(DF48&gt;ACQ_LOAN_TERM,DF48&lt;=HOLD_PERIOD),-SUM('Monthly CF'!DF$30:DF$32)*Financing!$F$13,0)</f>
        <v>0</v>
      </c>
      <c r="DG51" s="154">
        <f>IF(AND(DG48&gt;ACQ_LOAN_TERM,DG48&lt;=HOLD_PERIOD),-SUM('Monthly CF'!DG$30:DG$32)*Financing!$F$13,0)</f>
        <v>0</v>
      </c>
      <c r="DH51" s="154">
        <f>IF(AND(DH48&gt;ACQ_LOAN_TERM,DH48&lt;=HOLD_PERIOD),-SUM('Monthly CF'!DH$30:DH$32)*Financing!$F$13,0)</f>
        <v>0</v>
      </c>
      <c r="DI51" s="154">
        <f>IF(AND(DI48&gt;ACQ_LOAN_TERM,DI48&lt;=HOLD_PERIOD),-SUM('Monthly CF'!DI$30:DI$32)*Financing!$F$13,0)</f>
        <v>0</v>
      </c>
      <c r="DJ51" s="154">
        <f>IF(AND(DJ48&gt;ACQ_LOAN_TERM,DJ48&lt;=HOLD_PERIOD),-SUM('Monthly CF'!DJ$30:DJ$32)*Financing!$F$13,0)</f>
        <v>0</v>
      </c>
      <c r="DK51" s="154">
        <f>IF(AND(DK48&gt;ACQ_LOAN_TERM,DK48&lt;=HOLD_PERIOD),-SUM('Monthly CF'!DK$30:DK$32)*Financing!$F$13,0)</f>
        <v>0</v>
      </c>
      <c r="DL51" s="154">
        <f>IF(AND(DL48&gt;ACQ_LOAN_TERM,DL48&lt;=HOLD_PERIOD),-SUM('Monthly CF'!DL$30:DL$32)*Financing!$F$13,0)</f>
        <v>0</v>
      </c>
      <c r="DM51" s="154">
        <f>IF(AND(DM48&gt;ACQ_LOAN_TERM,DM48&lt;=HOLD_PERIOD),-SUM('Monthly CF'!DM$30:DM$32)*Financing!$F$13,0)</f>
        <v>0</v>
      </c>
      <c r="DN51" s="154">
        <f>IF(AND(DN48&gt;ACQ_LOAN_TERM,DN48&lt;=HOLD_PERIOD),-SUM('Monthly CF'!DN$30:DN$32)*Financing!$F$13,0)</f>
        <v>0</v>
      </c>
      <c r="DO51" s="154">
        <f>IF(AND(DO48&gt;ACQ_LOAN_TERM,DO48&lt;=HOLD_PERIOD),-SUM('Monthly CF'!DO$30:DO$32)*Financing!$F$13,0)</f>
        <v>0</v>
      </c>
      <c r="DP51" s="154">
        <f>IF(AND(DP48&gt;ACQ_LOAN_TERM,DP48&lt;=HOLD_PERIOD),-SUM('Monthly CF'!DP$30:DP$32)*Financing!$F$13,0)</f>
        <v>0</v>
      </c>
      <c r="DQ51" s="154">
        <f>IF(AND(DQ48&gt;ACQ_LOAN_TERM,DQ48&lt;=HOLD_PERIOD),-SUM('Monthly CF'!DQ$30:DQ$32)*Financing!$F$13,0)</f>
        <v>0</v>
      </c>
      <c r="DR51" s="154">
        <f>IF(AND(DR48&gt;ACQ_LOAN_TERM,DR48&lt;=HOLD_PERIOD),-SUM('Monthly CF'!DR$30:DR$32)*Financing!$F$13,0)</f>
        <v>0</v>
      </c>
      <c r="DS51" s="154">
        <f>IF(AND(DS48&gt;ACQ_LOAN_TERM,DS48&lt;=HOLD_PERIOD),-SUM('Monthly CF'!DS$30:DS$32)*Financing!$F$13,0)</f>
        <v>0</v>
      </c>
      <c r="DT51" s="154">
        <f>IF(AND(DT48&gt;ACQ_LOAN_TERM,DT48&lt;=HOLD_PERIOD),-SUM('Monthly CF'!DT$30:DT$32)*Financing!$F$13,0)</f>
        <v>0</v>
      </c>
      <c r="DU51" s="154">
        <f>IF(AND(DU48&gt;ACQ_LOAN_TERM,DU48&lt;=HOLD_PERIOD),-SUM('Monthly CF'!DU$30:DU$32)*Financing!$F$13,0)</f>
        <v>0</v>
      </c>
      <c r="DV51" s="154">
        <f>IF(AND(DV48&gt;ACQ_LOAN_TERM,DV48&lt;=HOLD_PERIOD),-SUM('Monthly CF'!DV$30:DV$32)*Financing!$F$13,0)</f>
        <v>0</v>
      </c>
      <c r="DW51" s="154">
        <f>IF(AND(DW48&gt;ACQ_LOAN_TERM,DW48&lt;=HOLD_PERIOD),-SUM('Monthly CF'!DW$30:DW$32)*Financing!$F$13,0)</f>
        <v>0</v>
      </c>
      <c r="DX51" s="154">
        <f>IF(AND(DX48&gt;ACQ_LOAN_TERM,DX48&lt;=HOLD_PERIOD),-SUM('Monthly CF'!DX$30:DX$32)*Financing!$F$13,0)</f>
        <v>0</v>
      </c>
      <c r="DY51" s="154">
        <f>IF(AND(DY48&gt;ACQ_LOAN_TERM,DY48&lt;=HOLD_PERIOD),-SUM('Monthly CF'!DY$30:DY$32)*Financing!$F$13,0)</f>
        <v>0</v>
      </c>
      <c r="DZ51" s="154">
        <f>IF(AND(DZ48&gt;ACQ_LOAN_TERM,DZ48&lt;=HOLD_PERIOD),-SUM('Monthly CF'!DZ$30:DZ$32)*Financing!$F$13,0)</f>
        <v>0</v>
      </c>
      <c r="EA51" s="154">
        <f>IF(AND(EA48&gt;ACQ_LOAN_TERM,EA48&lt;=HOLD_PERIOD),-SUM('Monthly CF'!EA$30:EA$32)*Financing!$F$13,0)</f>
        <v>0</v>
      </c>
      <c r="EB51" s="154">
        <f>IF(AND(EB48&gt;ACQ_LOAN_TERM,EB48&lt;=HOLD_PERIOD),-SUM('Monthly CF'!EB$30:EB$32)*Financing!$F$13,0)</f>
        <v>0</v>
      </c>
      <c r="EC51" s="154">
        <f>IF(AND(EC48&gt;ACQ_LOAN_TERM,EC48&lt;=HOLD_PERIOD),-SUM('Monthly CF'!EC$30:EC$32)*Financing!$F$13,0)</f>
        <v>0</v>
      </c>
      <c r="ED51" s="154">
        <f>IF(AND(ED48&gt;ACQ_LOAN_TERM,ED48&lt;=HOLD_PERIOD),-SUM('Monthly CF'!ED$30:ED$32)*Financing!$F$13,0)</f>
        <v>0</v>
      </c>
      <c r="EE51" s="157">
        <f>IF(AND(EE48&gt;ACQ_LOAN_TERM,EE48&lt;=HOLD_PERIOD),-SUM('Monthly CF'!EE$30:EE$32)*Financing!$F$13,0)</f>
        <v>0</v>
      </c>
    </row>
    <row r="52" spans="1:135" x14ac:dyDescent="0.25">
      <c r="A52" s="48" t="s">
        <v>258</v>
      </c>
      <c r="B52" s="251">
        <f t="shared" ref="B52:B56" ca="1" si="87">SUM(D52:EE52)</f>
        <v>2617744.7981364005</v>
      </c>
      <c r="C52" s="29" t="s">
        <v>247</v>
      </c>
      <c r="D52" s="192">
        <f t="shared" ref="D52:AI52" si="88">IF(OR(D48&gt;HOLD_PERIOD,D48&lt;=ACQ_LOAN_TERM),0,IF(D48&lt;=ACQ_LOAN_TERM+IO_REFI,SUM(D50:D51)*D58/12,PMT(D58/12,REFI_AMORTIZATION*12-D48+ACQ_LOAN_TERM+IO_REFI+1,-D50-D51,0,0)))</f>
        <v>0</v>
      </c>
      <c r="E52" s="154">
        <f t="shared" si="88"/>
        <v>0</v>
      </c>
      <c r="F52" s="154">
        <f t="shared" si="88"/>
        <v>0</v>
      </c>
      <c r="G52" s="154">
        <f t="shared" si="88"/>
        <v>0</v>
      </c>
      <c r="H52" s="154">
        <f t="shared" si="88"/>
        <v>0</v>
      </c>
      <c r="I52" s="154">
        <f t="shared" si="88"/>
        <v>0</v>
      </c>
      <c r="J52" s="154">
        <f t="shared" si="88"/>
        <v>0</v>
      </c>
      <c r="K52" s="154">
        <f t="shared" si="88"/>
        <v>0</v>
      </c>
      <c r="L52" s="154">
        <f t="shared" si="88"/>
        <v>0</v>
      </c>
      <c r="M52" s="154">
        <f t="shared" si="88"/>
        <v>0</v>
      </c>
      <c r="N52" s="154">
        <f t="shared" si="88"/>
        <v>0</v>
      </c>
      <c r="O52" s="154">
        <f t="shared" si="88"/>
        <v>0</v>
      </c>
      <c r="P52" s="154">
        <f t="shared" si="88"/>
        <v>0</v>
      </c>
      <c r="Q52" s="154">
        <f t="shared" si="88"/>
        <v>0</v>
      </c>
      <c r="R52" s="154">
        <f t="shared" si="88"/>
        <v>0</v>
      </c>
      <c r="S52" s="154">
        <f t="shared" si="88"/>
        <v>0</v>
      </c>
      <c r="T52" s="154">
        <f t="shared" si="88"/>
        <v>0</v>
      </c>
      <c r="U52" s="154">
        <f t="shared" si="88"/>
        <v>0</v>
      </c>
      <c r="V52" s="154">
        <f t="shared" si="88"/>
        <v>0</v>
      </c>
      <c r="W52" s="154">
        <f t="shared" si="88"/>
        <v>0</v>
      </c>
      <c r="X52" s="154">
        <f t="shared" si="88"/>
        <v>0</v>
      </c>
      <c r="Y52" s="154">
        <f t="shared" si="88"/>
        <v>0</v>
      </c>
      <c r="Z52" s="154">
        <f t="shared" si="88"/>
        <v>0</v>
      </c>
      <c r="AA52" s="154">
        <f t="shared" si="88"/>
        <v>0</v>
      </c>
      <c r="AB52" s="154">
        <f t="shared" si="88"/>
        <v>0</v>
      </c>
      <c r="AC52" s="154">
        <f t="shared" si="88"/>
        <v>0</v>
      </c>
      <c r="AD52" s="154">
        <f t="shared" si="88"/>
        <v>0</v>
      </c>
      <c r="AE52" s="154">
        <f t="shared" si="88"/>
        <v>0</v>
      </c>
      <c r="AF52" s="154">
        <f t="shared" si="88"/>
        <v>0</v>
      </c>
      <c r="AG52" s="154">
        <f t="shared" si="88"/>
        <v>0</v>
      </c>
      <c r="AH52" s="154">
        <f t="shared" si="88"/>
        <v>0</v>
      </c>
      <c r="AI52" s="154">
        <f t="shared" si="88"/>
        <v>0</v>
      </c>
      <c r="AJ52" s="154">
        <f t="shared" ref="AJ52:BO52" si="89">IF(OR(AJ48&gt;HOLD_PERIOD,AJ48&lt;=ACQ_LOAN_TERM),0,IF(AJ48&lt;=ACQ_LOAN_TERM+IO_REFI,SUM(AJ50:AJ51)*AJ58/12,PMT(AJ58/12,REFI_AMORTIZATION*12-AJ48+ACQ_LOAN_TERM+IO_REFI+1,-AJ50-AJ51,0,0)))</f>
        <v>0</v>
      </c>
      <c r="AK52" s="154">
        <f t="shared" si="89"/>
        <v>0</v>
      </c>
      <c r="AL52" s="154">
        <f t="shared" si="89"/>
        <v>0</v>
      </c>
      <c r="AM52" s="154">
        <f t="shared" si="89"/>
        <v>0</v>
      </c>
      <c r="AN52" s="154">
        <f t="shared" si="89"/>
        <v>0</v>
      </c>
      <c r="AO52" s="154">
        <f t="shared" si="89"/>
        <v>0</v>
      </c>
      <c r="AP52" s="154">
        <f t="shared" si="89"/>
        <v>0</v>
      </c>
      <c r="AQ52" s="154">
        <f t="shared" si="89"/>
        <v>0</v>
      </c>
      <c r="AR52" s="154">
        <f t="shared" si="89"/>
        <v>0</v>
      </c>
      <c r="AS52" s="154">
        <f t="shared" si="89"/>
        <v>0</v>
      </c>
      <c r="AT52" s="154">
        <f t="shared" si="89"/>
        <v>0</v>
      </c>
      <c r="AU52" s="154">
        <f t="shared" si="89"/>
        <v>0</v>
      </c>
      <c r="AV52" s="154">
        <f t="shared" si="89"/>
        <v>0</v>
      </c>
      <c r="AW52" s="154">
        <f t="shared" si="89"/>
        <v>0</v>
      </c>
      <c r="AX52" s="154">
        <f t="shared" si="89"/>
        <v>0</v>
      </c>
      <c r="AY52" s="154">
        <f t="shared" si="89"/>
        <v>0</v>
      </c>
      <c r="AZ52" s="154">
        <f t="shared" si="89"/>
        <v>0</v>
      </c>
      <c r="BA52" s="154">
        <f t="shared" si="89"/>
        <v>0</v>
      </c>
      <c r="BB52" s="154">
        <f t="shared" si="89"/>
        <v>0</v>
      </c>
      <c r="BC52" s="154">
        <f t="shared" si="89"/>
        <v>0</v>
      </c>
      <c r="BD52" s="154">
        <f t="shared" si="89"/>
        <v>0</v>
      </c>
      <c r="BE52" s="154">
        <f t="shared" si="89"/>
        <v>0</v>
      </c>
      <c r="BF52" s="154">
        <f t="shared" si="89"/>
        <v>0</v>
      </c>
      <c r="BG52" s="154">
        <f t="shared" si="89"/>
        <v>0</v>
      </c>
      <c r="BH52" s="154">
        <f t="shared" si="89"/>
        <v>0</v>
      </c>
      <c r="BI52" s="154">
        <f t="shared" si="89"/>
        <v>0</v>
      </c>
      <c r="BJ52" s="154">
        <f t="shared" si="89"/>
        <v>0</v>
      </c>
      <c r="BK52" s="154">
        <f t="shared" si="89"/>
        <v>0</v>
      </c>
      <c r="BL52" s="154">
        <f t="shared" ca="1" si="89"/>
        <v>38008.278023443672</v>
      </c>
      <c r="BM52" s="154">
        <f t="shared" ca="1" si="89"/>
        <v>38008.278023443672</v>
      </c>
      <c r="BN52" s="154">
        <f t="shared" ca="1" si="89"/>
        <v>38008.278023443672</v>
      </c>
      <c r="BO52" s="154">
        <f t="shared" ca="1" si="89"/>
        <v>38008.278023443672</v>
      </c>
      <c r="BP52" s="154">
        <f t="shared" ref="BP52:CU52" ca="1" si="90">IF(OR(BP48&gt;HOLD_PERIOD,BP48&lt;=ACQ_LOAN_TERM),0,IF(BP48&lt;=ACQ_LOAN_TERM+IO_REFI,SUM(BP50:BP51)*BP58/12,PMT(BP58/12,REFI_AMORTIZATION*12-BP48+ACQ_LOAN_TERM+IO_REFI+1,-BP50-BP51,0,0)))</f>
        <v>38008.278023443672</v>
      </c>
      <c r="BQ52" s="154">
        <f t="shared" ca="1" si="90"/>
        <v>38008.278023443672</v>
      </c>
      <c r="BR52" s="154">
        <f t="shared" ca="1" si="90"/>
        <v>38008.278023443672</v>
      </c>
      <c r="BS52" s="154">
        <f t="shared" ca="1" si="90"/>
        <v>38008.278023443672</v>
      </c>
      <c r="BT52" s="154">
        <f t="shared" ca="1" si="90"/>
        <v>38008.278023443672</v>
      </c>
      <c r="BU52" s="154">
        <f t="shared" ca="1" si="90"/>
        <v>38008.278023443672</v>
      </c>
      <c r="BV52" s="154">
        <f t="shared" ca="1" si="90"/>
        <v>38008.278023443672</v>
      </c>
      <c r="BW52" s="154">
        <f t="shared" ca="1" si="90"/>
        <v>38008.278023443672</v>
      </c>
      <c r="BX52" s="154">
        <f t="shared" ca="1" si="90"/>
        <v>38008.278023443672</v>
      </c>
      <c r="BY52" s="154">
        <f t="shared" ca="1" si="90"/>
        <v>38008.278023443672</v>
      </c>
      <c r="BZ52" s="154">
        <f t="shared" ca="1" si="90"/>
        <v>38008.278023443672</v>
      </c>
      <c r="CA52" s="154">
        <f t="shared" ca="1" si="90"/>
        <v>38008.278023443672</v>
      </c>
      <c r="CB52" s="154">
        <f t="shared" ca="1" si="90"/>
        <v>38008.278023443672</v>
      </c>
      <c r="CC52" s="154">
        <f t="shared" ca="1" si="90"/>
        <v>38008.278023443672</v>
      </c>
      <c r="CD52" s="154">
        <f t="shared" ca="1" si="90"/>
        <v>38008.278023443672</v>
      </c>
      <c r="CE52" s="154">
        <f t="shared" ca="1" si="90"/>
        <v>38008.278023443672</v>
      </c>
      <c r="CF52" s="154">
        <f t="shared" ca="1" si="90"/>
        <v>38008.278023443672</v>
      </c>
      <c r="CG52" s="154">
        <f t="shared" ca="1" si="90"/>
        <v>38008.278023443672</v>
      </c>
      <c r="CH52" s="154">
        <f t="shared" ca="1" si="90"/>
        <v>38008.278023443672</v>
      </c>
      <c r="CI52" s="154">
        <f t="shared" ca="1" si="90"/>
        <v>38008.278023443672</v>
      </c>
      <c r="CJ52" s="154">
        <f t="shared" ca="1" si="90"/>
        <v>38008.278023443672</v>
      </c>
      <c r="CK52" s="154">
        <f t="shared" ca="1" si="90"/>
        <v>38008.278023443672</v>
      </c>
      <c r="CL52" s="154">
        <f t="shared" ca="1" si="90"/>
        <v>38008.278023443672</v>
      </c>
      <c r="CM52" s="154">
        <f t="shared" ca="1" si="90"/>
        <v>38008.278023443672</v>
      </c>
      <c r="CN52" s="154">
        <f t="shared" ca="1" si="90"/>
        <v>38008.278023443672</v>
      </c>
      <c r="CO52" s="154">
        <f t="shared" ca="1" si="90"/>
        <v>38008.278023443672</v>
      </c>
      <c r="CP52" s="154">
        <f t="shared" ca="1" si="90"/>
        <v>38008.278023443672</v>
      </c>
      <c r="CQ52" s="154">
        <f t="shared" ca="1" si="90"/>
        <v>38008.278023443672</v>
      </c>
      <c r="CR52" s="154">
        <f t="shared" ca="1" si="90"/>
        <v>38008.278023443672</v>
      </c>
      <c r="CS52" s="154">
        <f t="shared" ca="1" si="90"/>
        <v>38008.278023443672</v>
      </c>
      <c r="CT52" s="154">
        <f t="shared" ca="1" si="90"/>
        <v>38008.278023443672</v>
      </c>
      <c r="CU52" s="154">
        <f t="shared" ca="1" si="90"/>
        <v>38008.278023443672</v>
      </c>
      <c r="CV52" s="154">
        <f t="shared" ref="CV52:EA52" ca="1" si="91">IF(OR(CV48&gt;HOLD_PERIOD,CV48&lt;=ACQ_LOAN_TERM),0,IF(CV48&lt;=ACQ_LOAN_TERM+IO_REFI,SUM(CV50:CV51)*CV58/12,PMT(CV58/12,REFI_AMORTIZATION*12-CV48+ACQ_LOAN_TERM+IO_REFI+1,-CV50-CV51,0,0)))</f>
        <v>52060.282887184549</v>
      </c>
      <c r="CW52" s="154">
        <f t="shared" ca="1" si="91"/>
        <v>52060.282887184541</v>
      </c>
      <c r="CX52" s="154">
        <f t="shared" ca="1" si="91"/>
        <v>52060.282887184549</v>
      </c>
      <c r="CY52" s="154">
        <f t="shared" ca="1" si="91"/>
        <v>52060.282887184556</v>
      </c>
      <c r="CZ52" s="154">
        <f t="shared" ca="1" si="91"/>
        <v>52060.282887184556</v>
      </c>
      <c r="DA52" s="154">
        <f t="shared" ca="1" si="91"/>
        <v>52060.282887184556</v>
      </c>
      <c r="DB52" s="154">
        <f t="shared" ca="1" si="91"/>
        <v>52060.282887184556</v>
      </c>
      <c r="DC52" s="154">
        <f t="shared" ca="1" si="91"/>
        <v>52060.282887184541</v>
      </c>
      <c r="DD52" s="154">
        <f t="shared" ca="1" si="91"/>
        <v>52060.282887184541</v>
      </c>
      <c r="DE52" s="154">
        <f t="shared" ca="1" si="91"/>
        <v>52060.282887184549</v>
      </c>
      <c r="DF52" s="154">
        <f t="shared" ca="1" si="91"/>
        <v>52060.282887184541</v>
      </c>
      <c r="DG52" s="154">
        <f t="shared" ca="1" si="91"/>
        <v>52060.282887184541</v>
      </c>
      <c r="DH52" s="154">
        <f t="shared" ca="1" si="91"/>
        <v>52060.282887184541</v>
      </c>
      <c r="DI52" s="154">
        <f t="shared" ca="1" si="91"/>
        <v>52060.282887184541</v>
      </c>
      <c r="DJ52" s="154">
        <f t="shared" ca="1" si="91"/>
        <v>52060.282887184527</v>
      </c>
      <c r="DK52" s="154">
        <f t="shared" ca="1" si="91"/>
        <v>52060.282887184541</v>
      </c>
      <c r="DL52" s="154">
        <f t="shared" ca="1" si="91"/>
        <v>52060.282887184534</v>
      </c>
      <c r="DM52" s="154">
        <f t="shared" ca="1" si="91"/>
        <v>52060.282887184541</v>
      </c>
      <c r="DN52" s="154">
        <f t="shared" ca="1" si="91"/>
        <v>52060.282887184541</v>
      </c>
      <c r="DO52" s="154">
        <f t="shared" ca="1" si="91"/>
        <v>52060.282887184541</v>
      </c>
      <c r="DP52" s="154">
        <f t="shared" ca="1" si="91"/>
        <v>52060.282887184541</v>
      </c>
      <c r="DQ52" s="154">
        <f t="shared" ca="1" si="91"/>
        <v>52060.282887184541</v>
      </c>
      <c r="DR52" s="154">
        <f t="shared" ca="1" si="91"/>
        <v>52060.282887184541</v>
      </c>
      <c r="DS52" s="154">
        <f t="shared" ca="1" si="91"/>
        <v>52060.282887184534</v>
      </c>
      <c r="DT52" s="154">
        <f t="shared" si="91"/>
        <v>0</v>
      </c>
      <c r="DU52" s="154">
        <f t="shared" si="91"/>
        <v>0</v>
      </c>
      <c r="DV52" s="154">
        <f t="shared" si="91"/>
        <v>0</v>
      </c>
      <c r="DW52" s="154">
        <f t="shared" si="91"/>
        <v>0</v>
      </c>
      <c r="DX52" s="154">
        <f t="shared" si="91"/>
        <v>0</v>
      </c>
      <c r="DY52" s="154">
        <f t="shared" si="91"/>
        <v>0</v>
      </c>
      <c r="DZ52" s="154">
        <f t="shared" si="91"/>
        <v>0</v>
      </c>
      <c r="EA52" s="154">
        <f t="shared" si="91"/>
        <v>0</v>
      </c>
      <c r="EB52" s="154">
        <f t="shared" ref="EB52:EE52" si="92">IF(OR(EB48&gt;HOLD_PERIOD,EB48&lt;=ACQ_LOAN_TERM),0,IF(EB48&lt;=ACQ_LOAN_TERM+IO_REFI,SUM(EB50:EB51)*EB58/12,PMT(EB58/12,REFI_AMORTIZATION*12-EB48+ACQ_LOAN_TERM+IO_REFI+1,-EB50-EB51,0,0)))</f>
        <v>0</v>
      </c>
      <c r="EC52" s="154">
        <f t="shared" si="92"/>
        <v>0</v>
      </c>
      <c r="ED52" s="154">
        <f t="shared" si="92"/>
        <v>0</v>
      </c>
      <c r="EE52" s="157">
        <f t="shared" si="92"/>
        <v>0</v>
      </c>
    </row>
    <row r="53" spans="1:135" x14ac:dyDescent="0.25">
      <c r="A53" s="48" t="s">
        <v>259</v>
      </c>
      <c r="B53" s="251">
        <f t="shared" ca="1" si="87"/>
        <v>354773.02174363629</v>
      </c>
      <c r="C53" s="29" t="s">
        <v>248</v>
      </c>
      <c r="D53" s="192">
        <f t="shared" ref="D53:AI53" si="93">IF(D48&lt;=ACQ_LOAN_TERM+IO_REFI,0,D52-D54)</f>
        <v>0</v>
      </c>
      <c r="E53" s="154">
        <f t="shared" si="93"/>
        <v>0</v>
      </c>
      <c r="F53" s="154">
        <f t="shared" si="93"/>
        <v>0</v>
      </c>
      <c r="G53" s="154">
        <f t="shared" si="93"/>
        <v>0</v>
      </c>
      <c r="H53" s="154">
        <f t="shared" si="93"/>
        <v>0</v>
      </c>
      <c r="I53" s="154">
        <f t="shared" si="93"/>
        <v>0</v>
      </c>
      <c r="J53" s="154">
        <f t="shared" si="93"/>
        <v>0</v>
      </c>
      <c r="K53" s="154">
        <f t="shared" si="93"/>
        <v>0</v>
      </c>
      <c r="L53" s="154">
        <f t="shared" si="93"/>
        <v>0</v>
      </c>
      <c r="M53" s="154">
        <f t="shared" si="93"/>
        <v>0</v>
      </c>
      <c r="N53" s="154">
        <f t="shared" si="93"/>
        <v>0</v>
      </c>
      <c r="O53" s="154">
        <f t="shared" si="93"/>
        <v>0</v>
      </c>
      <c r="P53" s="154">
        <f t="shared" si="93"/>
        <v>0</v>
      </c>
      <c r="Q53" s="154">
        <f t="shared" si="93"/>
        <v>0</v>
      </c>
      <c r="R53" s="154">
        <f t="shared" si="93"/>
        <v>0</v>
      </c>
      <c r="S53" s="154">
        <f t="shared" si="93"/>
        <v>0</v>
      </c>
      <c r="T53" s="154">
        <f t="shared" si="93"/>
        <v>0</v>
      </c>
      <c r="U53" s="154">
        <f t="shared" si="93"/>
        <v>0</v>
      </c>
      <c r="V53" s="154">
        <f t="shared" si="93"/>
        <v>0</v>
      </c>
      <c r="W53" s="154">
        <f t="shared" si="93"/>
        <v>0</v>
      </c>
      <c r="X53" s="154">
        <f t="shared" si="93"/>
        <v>0</v>
      </c>
      <c r="Y53" s="154">
        <f t="shared" si="93"/>
        <v>0</v>
      </c>
      <c r="Z53" s="154">
        <f t="shared" si="93"/>
        <v>0</v>
      </c>
      <c r="AA53" s="154">
        <f t="shared" si="93"/>
        <v>0</v>
      </c>
      <c r="AB53" s="154">
        <f t="shared" si="93"/>
        <v>0</v>
      </c>
      <c r="AC53" s="154">
        <f t="shared" si="93"/>
        <v>0</v>
      </c>
      <c r="AD53" s="154">
        <f t="shared" si="93"/>
        <v>0</v>
      </c>
      <c r="AE53" s="154">
        <f t="shared" si="93"/>
        <v>0</v>
      </c>
      <c r="AF53" s="154">
        <f t="shared" si="93"/>
        <v>0</v>
      </c>
      <c r="AG53" s="154">
        <f t="shared" si="93"/>
        <v>0</v>
      </c>
      <c r="AH53" s="154">
        <f t="shared" si="93"/>
        <v>0</v>
      </c>
      <c r="AI53" s="154">
        <f t="shared" si="93"/>
        <v>0</v>
      </c>
      <c r="AJ53" s="154">
        <f t="shared" ref="AJ53:BO53" si="94">IF(AJ48&lt;=ACQ_LOAN_TERM+IO_REFI,0,AJ52-AJ54)</f>
        <v>0</v>
      </c>
      <c r="AK53" s="154">
        <f t="shared" si="94"/>
        <v>0</v>
      </c>
      <c r="AL53" s="154">
        <f t="shared" si="94"/>
        <v>0</v>
      </c>
      <c r="AM53" s="154">
        <f t="shared" si="94"/>
        <v>0</v>
      </c>
      <c r="AN53" s="154">
        <f t="shared" si="94"/>
        <v>0</v>
      </c>
      <c r="AO53" s="154">
        <f t="shared" si="94"/>
        <v>0</v>
      </c>
      <c r="AP53" s="154">
        <f t="shared" si="94"/>
        <v>0</v>
      </c>
      <c r="AQ53" s="154">
        <f t="shared" si="94"/>
        <v>0</v>
      </c>
      <c r="AR53" s="154">
        <f t="shared" si="94"/>
        <v>0</v>
      </c>
      <c r="AS53" s="154">
        <f t="shared" si="94"/>
        <v>0</v>
      </c>
      <c r="AT53" s="154">
        <f t="shared" si="94"/>
        <v>0</v>
      </c>
      <c r="AU53" s="154">
        <f t="shared" si="94"/>
        <v>0</v>
      </c>
      <c r="AV53" s="154">
        <f t="shared" si="94"/>
        <v>0</v>
      </c>
      <c r="AW53" s="154">
        <f t="shared" si="94"/>
        <v>0</v>
      </c>
      <c r="AX53" s="154">
        <f t="shared" si="94"/>
        <v>0</v>
      </c>
      <c r="AY53" s="154">
        <f t="shared" si="94"/>
        <v>0</v>
      </c>
      <c r="AZ53" s="154">
        <f t="shared" si="94"/>
        <v>0</v>
      </c>
      <c r="BA53" s="154">
        <f t="shared" si="94"/>
        <v>0</v>
      </c>
      <c r="BB53" s="154">
        <f t="shared" si="94"/>
        <v>0</v>
      </c>
      <c r="BC53" s="154">
        <f t="shared" si="94"/>
        <v>0</v>
      </c>
      <c r="BD53" s="154">
        <f t="shared" si="94"/>
        <v>0</v>
      </c>
      <c r="BE53" s="154">
        <f t="shared" si="94"/>
        <v>0</v>
      </c>
      <c r="BF53" s="154">
        <f t="shared" si="94"/>
        <v>0</v>
      </c>
      <c r="BG53" s="154">
        <f t="shared" si="94"/>
        <v>0</v>
      </c>
      <c r="BH53" s="154">
        <f t="shared" si="94"/>
        <v>0</v>
      </c>
      <c r="BI53" s="154">
        <f t="shared" si="94"/>
        <v>0</v>
      </c>
      <c r="BJ53" s="154">
        <f t="shared" si="94"/>
        <v>0</v>
      </c>
      <c r="BK53" s="154">
        <f t="shared" si="94"/>
        <v>0</v>
      </c>
      <c r="BL53" s="154">
        <f t="shared" si="94"/>
        <v>0</v>
      </c>
      <c r="BM53" s="154">
        <f t="shared" si="94"/>
        <v>0</v>
      </c>
      <c r="BN53" s="154">
        <f t="shared" si="94"/>
        <v>0</v>
      </c>
      <c r="BO53" s="154">
        <f t="shared" si="94"/>
        <v>0</v>
      </c>
      <c r="BP53" s="154">
        <f t="shared" ref="BP53:CU53" si="95">IF(BP48&lt;=ACQ_LOAN_TERM+IO_REFI,0,BP52-BP54)</f>
        <v>0</v>
      </c>
      <c r="BQ53" s="154">
        <f t="shared" si="95"/>
        <v>0</v>
      </c>
      <c r="BR53" s="154">
        <f t="shared" si="95"/>
        <v>0</v>
      </c>
      <c r="BS53" s="154">
        <f t="shared" si="95"/>
        <v>0</v>
      </c>
      <c r="BT53" s="154">
        <f t="shared" si="95"/>
        <v>0</v>
      </c>
      <c r="BU53" s="154">
        <f t="shared" si="95"/>
        <v>0</v>
      </c>
      <c r="BV53" s="154">
        <f t="shared" si="95"/>
        <v>0</v>
      </c>
      <c r="BW53" s="154">
        <f t="shared" si="95"/>
        <v>0</v>
      </c>
      <c r="BX53" s="154">
        <f t="shared" si="95"/>
        <v>0</v>
      </c>
      <c r="BY53" s="154">
        <f t="shared" si="95"/>
        <v>0</v>
      </c>
      <c r="BZ53" s="154">
        <f t="shared" si="95"/>
        <v>0</v>
      </c>
      <c r="CA53" s="154">
        <f t="shared" si="95"/>
        <v>0</v>
      </c>
      <c r="CB53" s="154">
        <f t="shared" si="95"/>
        <v>0</v>
      </c>
      <c r="CC53" s="154">
        <f t="shared" si="95"/>
        <v>0</v>
      </c>
      <c r="CD53" s="154">
        <f t="shared" si="95"/>
        <v>0</v>
      </c>
      <c r="CE53" s="154">
        <f t="shared" si="95"/>
        <v>0</v>
      </c>
      <c r="CF53" s="154">
        <f t="shared" si="95"/>
        <v>0</v>
      </c>
      <c r="CG53" s="154">
        <f t="shared" si="95"/>
        <v>0</v>
      </c>
      <c r="CH53" s="154">
        <f t="shared" si="95"/>
        <v>0</v>
      </c>
      <c r="CI53" s="154">
        <f t="shared" si="95"/>
        <v>0</v>
      </c>
      <c r="CJ53" s="154">
        <f t="shared" si="95"/>
        <v>0</v>
      </c>
      <c r="CK53" s="154">
        <f t="shared" si="95"/>
        <v>0</v>
      </c>
      <c r="CL53" s="154">
        <f t="shared" si="95"/>
        <v>0</v>
      </c>
      <c r="CM53" s="154">
        <f t="shared" si="95"/>
        <v>0</v>
      </c>
      <c r="CN53" s="154">
        <f t="shared" si="95"/>
        <v>0</v>
      </c>
      <c r="CO53" s="154">
        <f t="shared" si="95"/>
        <v>0</v>
      </c>
      <c r="CP53" s="154">
        <f t="shared" si="95"/>
        <v>0</v>
      </c>
      <c r="CQ53" s="154">
        <f t="shared" si="95"/>
        <v>0</v>
      </c>
      <c r="CR53" s="154">
        <f t="shared" si="95"/>
        <v>0</v>
      </c>
      <c r="CS53" s="154">
        <f t="shared" si="95"/>
        <v>0</v>
      </c>
      <c r="CT53" s="154">
        <f t="shared" si="95"/>
        <v>0</v>
      </c>
      <c r="CU53" s="154">
        <f t="shared" si="95"/>
        <v>0</v>
      </c>
      <c r="CV53" s="154">
        <f t="shared" ref="CV53:EA53" ca="1" si="96">IF(CV48&lt;=ACQ_LOAN_TERM+IO_REFI,0,CV52-CV54)</f>
        <v>14052.004863740876</v>
      </c>
      <c r="CW53" s="154">
        <f t="shared" ca="1" si="96"/>
        <v>14113.482385019735</v>
      </c>
      <c r="CX53" s="154">
        <f t="shared" ca="1" si="96"/>
        <v>14175.228870454201</v>
      </c>
      <c r="CY53" s="154">
        <f t="shared" ca="1" si="96"/>
        <v>14237.245496762436</v>
      </c>
      <c r="CZ53" s="154">
        <f t="shared" ca="1" si="96"/>
        <v>14299.533445810775</v>
      </c>
      <c r="DA53" s="154">
        <f t="shared" ca="1" si="96"/>
        <v>14362.093904636196</v>
      </c>
      <c r="DB53" s="154">
        <f t="shared" ca="1" si="96"/>
        <v>14424.928065468986</v>
      </c>
      <c r="DC53" s="154">
        <f t="shared" ca="1" si="96"/>
        <v>14488.0371257554</v>
      </c>
      <c r="DD53" s="154">
        <f t="shared" ca="1" si="96"/>
        <v>14551.422288180576</v>
      </c>
      <c r="DE53" s="154">
        <f t="shared" ca="1" si="96"/>
        <v>14615.084760691374</v>
      </c>
      <c r="DF53" s="154">
        <f t="shared" ca="1" si="96"/>
        <v>14679.025756519397</v>
      </c>
      <c r="DG53" s="154">
        <f t="shared" ca="1" si="96"/>
        <v>14743.24649420417</v>
      </c>
      <c r="DH53" s="154">
        <f t="shared" ca="1" si="96"/>
        <v>14807.748197616311</v>
      </c>
      <c r="DI53" s="154">
        <f t="shared" ca="1" si="96"/>
        <v>14872.532095980881</v>
      </c>
      <c r="DJ53" s="154">
        <f t="shared" ca="1" si="96"/>
        <v>14937.599423900792</v>
      </c>
      <c r="DK53" s="154">
        <f t="shared" ca="1" si="96"/>
        <v>15002.95142138037</v>
      </c>
      <c r="DL53" s="154">
        <f t="shared" ca="1" si="96"/>
        <v>15068.589333848897</v>
      </c>
      <c r="DM53" s="154">
        <f t="shared" ca="1" si="96"/>
        <v>15134.514412184501</v>
      </c>
      <c r="DN53" s="154">
        <f t="shared" ca="1" si="96"/>
        <v>15200.727912737806</v>
      </c>
      <c r="DO53" s="154">
        <f t="shared" ca="1" si="96"/>
        <v>15267.231097356031</v>
      </c>
      <c r="DP53" s="154">
        <f t="shared" ca="1" si="96"/>
        <v>15334.025233406959</v>
      </c>
      <c r="DQ53" s="154">
        <f t="shared" ca="1" si="96"/>
        <v>15401.111593803114</v>
      </c>
      <c r="DR53" s="154">
        <f t="shared" ca="1" si="96"/>
        <v>15468.491457026008</v>
      </c>
      <c r="DS53" s="154">
        <f t="shared" ca="1" si="96"/>
        <v>15536.166107150486</v>
      </c>
      <c r="DT53" s="154">
        <f t="shared" si="96"/>
        <v>0</v>
      </c>
      <c r="DU53" s="154">
        <f t="shared" si="96"/>
        <v>0</v>
      </c>
      <c r="DV53" s="154">
        <f t="shared" si="96"/>
        <v>0</v>
      </c>
      <c r="DW53" s="154">
        <f t="shared" si="96"/>
        <v>0</v>
      </c>
      <c r="DX53" s="154">
        <f t="shared" si="96"/>
        <v>0</v>
      </c>
      <c r="DY53" s="154">
        <f t="shared" si="96"/>
        <v>0</v>
      </c>
      <c r="DZ53" s="154">
        <f t="shared" si="96"/>
        <v>0</v>
      </c>
      <c r="EA53" s="154">
        <f t="shared" si="96"/>
        <v>0</v>
      </c>
      <c r="EB53" s="154">
        <f t="shared" ref="EB53:EE53" si="97">IF(EB48&lt;=ACQ_LOAN_TERM+IO_REFI,0,EB52-EB54)</f>
        <v>0</v>
      </c>
      <c r="EC53" s="154">
        <f t="shared" si="97"/>
        <v>0</v>
      </c>
      <c r="ED53" s="154">
        <f t="shared" si="97"/>
        <v>0</v>
      </c>
      <c r="EE53" s="157">
        <f t="shared" si="97"/>
        <v>0</v>
      </c>
    </row>
    <row r="54" spans="1:135" x14ac:dyDescent="0.25">
      <c r="A54" s="48" t="s">
        <v>260</v>
      </c>
      <c r="B54" s="251">
        <f t="shared" ca="1" si="87"/>
        <v>2262971.7763927649</v>
      </c>
      <c r="C54" s="29" t="s">
        <v>249</v>
      </c>
      <c r="D54" s="192">
        <f t="shared" ref="D54:AI54" si="98">IF(D48&lt;=ACQ_LOAN_TERM,0,SUM(D50:D51)*D58/12)</f>
        <v>0</v>
      </c>
      <c r="E54" s="154">
        <f t="shared" si="98"/>
        <v>0</v>
      </c>
      <c r="F54" s="154">
        <f t="shared" si="98"/>
        <v>0</v>
      </c>
      <c r="G54" s="154">
        <f t="shared" si="98"/>
        <v>0</v>
      </c>
      <c r="H54" s="154">
        <f t="shared" si="98"/>
        <v>0</v>
      </c>
      <c r="I54" s="154">
        <f t="shared" si="98"/>
        <v>0</v>
      </c>
      <c r="J54" s="154">
        <f t="shared" si="98"/>
        <v>0</v>
      </c>
      <c r="K54" s="154">
        <f t="shared" si="98"/>
        <v>0</v>
      </c>
      <c r="L54" s="154">
        <f t="shared" si="98"/>
        <v>0</v>
      </c>
      <c r="M54" s="154">
        <f t="shared" si="98"/>
        <v>0</v>
      </c>
      <c r="N54" s="154">
        <f t="shared" si="98"/>
        <v>0</v>
      </c>
      <c r="O54" s="154">
        <f t="shared" si="98"/>
        <v>0</v>
      </c>
      <c r="P54" s="154">
        <f t="shared" si="98"/>
        <v>0</v>
      </c>
      <c r="Q54" s="154">
        <f t="shared" si="98"/>
        <v>0</v>
      </c>
      <c r="R54" s="154">
        <f t="shared" si="98"/>
        <v>0</v>
      </c>
      <c r="S54" s="154">
        <f t="shared" si="98"/>
        <v>0</v>
      </c>
      <c r="T54" s="154">
        <f t="shared" si="98"/>
        <v>0</v>
      </c>
      <c r="U54" s="154">
        <f t="shared" si="98"/>
        <v>0</v>
      </c>
      <c r="V54" s="154">
        <f t="shared" si="98"/>
        <v>0</v>
      </c>
      <c r="W54" s="154">
        <f t="shared" si="98"/>
        <v>0</v>
      </c>
      <c r="X54" s="154">
        <f t="shared" si="98"/>
        <v>0</v>
      </c>
      <c r="Y54" s="154">
        <f t="shared" si="98"/>
        <v>0</v>
      </c>
      <c r="Z54" s="154">
        <f t="shared" si="98"/>
        <v>0</v>
      </c>
      <c r="AA54" s="154">
        <f t="shared" si="98"/>
        <v>0</v>
      </c>
      <c r="AB54" s="154">
        <f t="shared" si="98"/>
        <v>0</v>
      </c>
      <c r="AC54" s="154">
        <f t="shared" si="98"/>
        <v>0</v>
      </c>
      <c r="AD54" s="154">
        <f t="shared" si="98"/>
        <v>0</v>
      </c>
      <c r="AE54" s="154">
        <f t="shared" si="98"/>
        <v>0</v>
      </c>
      <c r="AF54" s="154">
        <f t="shared" si="98"/>
        <v>0</v>
      </c>
      <c r="AG54" s="154">
        <f t="shared" si="98"/>
        <v>0</v>
      </c>
      <c r="AH54" s="154">
        <f t="shared" si="98"/>
        <v>0</v>
      </c>
      <c r="AI54" s="154">
        <f t="shared" si="98"/>
        <v>0</v>
      </c>
      <c r="AJ54" s="154">
        <f t="shared" ref="AJ54:BO54" si="99">IF(AJ48&lt;=ACQ_LOAN_TERM,0,SUM(AJ50:AJ51)*AJ58/12)</f>
        <v>0</v>
      </c>
      <c r="AK54" s="154">
        <f t="shared" si="99"/>
        <v>0</v>
      </c>
      <c r="AL54" s="154">
        <f t="shared" si="99"/>
        <v>0</v>
      </c>
      <c r="AM54" s="154">
        <f t="shared" si="99"/>
        <v>0</v>
      </c>
      <c r="AN54" s="154">
        <f t="shared" si="99"/>
        <v>0</v>
      </c>
      <c r="AO54" s="154">
        <f t="shared" si="99"/>
        <v>0</v>
      </c>
      <c r="AP54" s="154">
        <f t="shared" si="99"/>
        <v>0</v>
      </c>
      <c r="AQ54" s="154">
        <f t="shared" si="99"/>
        <v>0</v>
      </c>
      <c r="AR54" s="154">
        <f t="shared" si="99"/>
        <v>0</v>
      </c>
      <c r="AS54" s="154">
        <f t="shared" si="99"/>
        <v>0</v>
      </c>
      <c r="AT54" s="154">
        <f t="shared" si="99"/>
        <v>0</v>
      </c>
      <c r="AU54" s="154">
        <f t="shared" si="99"/>
        <v>0</v>
      </c>
      <c r="AV54" s="154">
        <f t="shared" si="99"/>
        <v>0</v>
      </c>
      <c r="AW54" s="154">
        <f t="shared" si="99"/>
        <v>0</v>
      </c>
      <c r="AX54" s="154">
        <f t="shared" si="99"/>
        <v>0</v>
      </c>
      <c r="AY54" s="154">
        <f t="shared" si="99"/>
        <v>0</v>
      </c>
      <c r="AZ54" s="154">
        <f t="shared" si="99"/>
        <v>0</v>
      </c>
      <c r="BA54" s="154">
        <f t="shared" si="99"/>
        <v>0</v>
      </c>
      <c r="BB54" s="154">
        <f t="shared" si="99"/>
        <v>0</v>
      </c>
      <c r="BC54" s="154">
        <f t="shared" si="99"/>
        <v>0</v>
      </c>
      <c r="BD54" s="154">
        <f t="shared" si="99"/>
        <v>0</v>
      </c>
      <c r="BE54" s="154">
        <f t="shared" si="99"/>
        <v>0</v>
      </c>
      <c r="BF54" s="154">
        <f t="shared" si="99"/>
        <v>0</v>
      </c>
      <c r="BG54" s="154">
        <f t="shared" si="99"/>
        <v>0</v>
      </c>
      <c r="BH54" s="154">
        <f t="shared" si="99"/>
        <v>0</v>
      </c>
      <c r="BI54" s="154">
        <f t="shared" si="99"/>
        <v>0</v>
      </c>
      <c r="BJ54" s="154">
        <f t="shared" si="99"/>
        <v>0</v>
      </c>
      <c r="BK54" s="154">
        <f t="shared" si="99"/>
        <v>0</v>
      </c>
      <c r="BL54" s="154">
        <f t="shared" ca="1" si="99"/>
        <v>38008.278023443672</v>
      </c>
      <c r="BM54" s="154">
        <f t="shared" ca="1" si="99"/>
        <v>38008.278023443672</v>
      </c>
      <c r="BN54" s="154">
        <f t="shared" ca="1" si="99"/>
        <v>38008.278023443672</v>
      </c>
      <c r="BO54" s="154">
        <f t="shared" ca="1" si="99"/>
        <v>38008.278023443672</v>
      </c>
      <c r="BP54" s="154">
        <f t="shared" ref="BP54:CU54" ca="1" si="100">IF(BP48&lt;=ACQ_LOAN_TERM,0,SUM(BP50:BP51)*BP58/12)</f>
        <v>38008.278023443672</v>
      </c>
      <c r="BQ54" s="154">
        <f t="shared" ca="1" si="100"/>
        <v>38008.278023443672</v>
      </c>
      <c r="BR54" s="154">
        <f t="shared" ca="1" si="100"/>
        <v>38008.278023443672</v>
      </c>
      <c r="BS54" s="154">
        <f t="shared" ca="1" si="100"/>
        <v>38008.278023443672</v>
      </c>
      <c r="BT54" s="154">
        <f t="shared" ca="1" si="100"/>
        <v>38008.278023443672</v>
      </c>
      <c r="BU54" s="154">
        <f t="shared" ca="1" si="100"/>
        <v>38008.278023443672</v>
      </c>
      <c r="BV54" s="154">
        <f t="shared" ca="1" si="100"/>
        <v>38008.278023443672</v>
      </c>
      <c r="BW54" s="154">
        <f t="shared" ca="1" si="100"/>
        <v>38008.278023443672</v>
      </c>
      <c r="BX54" s="154">
        <f t="shared" ca="1" si="100"/>
        <v>38008.278023443672</v>
      </c>
      <c r="BY54" s="154">
        <f t="shared" ca="1" si="100"/>
        <v>38008.278023443672</v>
      </c>
      <c r="BZ54" s="154">
        <f t="shared" ca="1" si="100"/>
        <v>38008.278023443672</v>
      </c>
      <c r="CA54" s="154">
        <f t="shared" ca="1" si="100"/>
        <v>38008.278023443672</v>
      </c>
      <c r="CB54" s="154">
        <f t="shared" ca="1" si="100"/>
        <v>38008.278023443672</v>
      </c>
      <c r="CC54" s="154">
        <f t="shared" ca="1" si="100"/>
        <v>38008.278023443672</v>
      </c>
      <c r="CD54" s="154">
        <f t="shared" ca="1" si="100"/>
        <v>38008.278023443672</v>
      </c>
      <c r="CE54" s="154">
        <f t="shared" ca="1" si="100"/>
        <v>38008.278023443672</v>
      </c>
      <c r="CF54" s="154">
        <f t="shared" ca="1" si="100"/>
        <v>38008.278023443672</v>
      </c>
      <c r="CG54" s="154">
        <f t="shared" ca="1" si="100"/>
        <v>38008.278023443672</v>
      </c>
      <c r="CH54" s="154">
        <f t="shared" ca="1" si="100"/>
        <v>38008.278023443672</v>
      </c>
      <c r="CI54" s="154">
        <f t="shared" ca="1" si="100"/>
        <v>38008.278023443672</v>
      </c>
      <c r="CJ54" s="154">
        <f t="shared" ca="1" si="100"/>
        <v>38008.278023443672</v>
      </c>
      <c r="CK54" s="154">
        <f t="shared" ca="1" si="100"/>
        <v>38008.278023443672</v>
      </c>
      <c r="CL54" s="154">
        <f t="shared" ca="1" si="100"/>
        <v>38008.278023443672</v>
      </c>
      <c r="CM54" s="154">
        <f t="shared" ca="1" si="100"/>
        <v>38008.278023443672</v>
      </c>
      <c r="CN54" s="154">
        <f t="shared" ca="1" si="100"/>
        <v>38008.278023443672</v>
      </c>
      <c r="CO54" s="154">
        <f t="shared" ca="1" si="100"/>
        <v>38008.278023443672</v>
      </c>
      <c r="CP54" s="154">
        <f t="shared" ca="1" si="100"/>
        <v>38008.278023443672</v>
      </c>
      <c r="CQ54" s="154">
        <f t="shared" ca="1" si="100"/>
        <v>38008.278023443672</v>
      </c>
      <c r="CR54" s="154">
        <f t="shared" ca="1" si="100"/>
        <v>38008.278023443672</v>
      </c>
      <c r="CS54" s="154">
        <f t="shared" ca="1" si="100"/>
        <v>38008.278023443672</v>
      </c>
      <c r="CT54" s="154">
        <f t="shared" ca="1" si="100"/>
        <v>38008.278023443672</v>
      </c>
      <c r="CU54" s="154">
        <f t="shared" ca="1" si="100"/>
        <v>38008.278023443672</v>
      </c>
      <c r="CV54" s="154">
        <f t="shared" ref="CV54:EE54" ca="1" si="101">IF(CV48&lt;=ACQ_LOAN_TERM,0,SUM(CV50:CV51)*CV58/12)</f>
        <v>38008.278023443672</v>
      </c>
      <c r="CW54" s="154">
        <f t="shared" ca="1" si="101"/>
        <v>37946.800502164806</v>
      </c>
      <c r="CX54" s="154">
        <f t="shared" ca="1" si="101"/>
        <v>37885.054016730348</v>
      </c>
      <c r="CY54" s="154">
        <f t="shared" ca="1" si="101"/>
        <v>37823.03739042212</v>
      </c>
      <c r="CZ54" s="154">
        <f t="shared" ca="1" si="101"/>
        <v>37760.74944137378</v>
      </c>
      <c r="DA54" s="154">
        <f t="shared" ca="1" si="101"/>
        <v>37698.188982548359</v>
      </c>
      <c r="DB54" s="154">
        <f t="shared" ca="1" si="101"/>
        <v>37635.354821715569</v>
      </c>
      <c r="DC54" s="154">
        <f t="shared" ca="1" si="101"/>
        <v>37572.245761429142</v>
      </c>
      <c r="DD54" s="154">
        <f t="shared" ca="1" si="101"/>
        <v>37508.860599003965</v>
      </c>
      <c r="DE54" s="154">
        <f t="shared" ca="1" si="101"/>
        <v>37445.198126493175</v>
      </c>
      <c r="DF54" s="154">
        <f t="shared" ca="1" si="101"/>
        <v>37381.257130665144</v>
      </c>
      <c r="DG54" s="154">
        <f t="shared" ca="1" si="101"/>
        <v>37317.036392980372</v>
      </c>
      <c r="DH54" s="154">
        <f t="shared" ca="1" si="101"/>
        <v>37252.534689568231</v>
      </c>
      <c r="DI54" s="154">
        <f t="shared" ca="1" si="101"/>
        <v>37187.75079120366</v>
      </c>
      <c r="DJ54" s="154">
        <f t="shared" ca="1" si="101"/>
        <v>37122.683463283734</v>
      </c>
      <c r="DK54" s="154">
        <f t="shared" ca="1" si="101"/>
        <v>37057.331465804171</v>
      </c>
      <c r="DL54" s="154">
        <f t="shared" ca="1" si="101"/>
        <v>36991.693553335637</v>
      </c>
      <c r="DM54" s="154">
        <f t="shared" ca="1" si="101"/>
        <v>36925.768475000041</v>
      </c>
      <c r="DN54" s="154">
        <f t="shared" ca="1" si="101"/>
        <v>36859.554974446735</v>
      </c>
      <c r="DO54" s="154">
        <f t="shared" ca="1" si="101"/>
        <v>36793.051789828511</v>
      </c>
      <c r="DP54" s="154">
        <f t="shared" ca="1" si="101"/>
        <v>36726.257653777582</v>
      </c>
      <c r="DQ54" s="154">
        <f t="shared" ca="1" si="101"/>
        <v>36659.171293381427</v>
      </c>
      <c r="DR54" s="154">
        <f t="shared" ca="1" si="101"/>
        <v>36591.791430158533</v>
      </c>
      <c r="DS54" s="154">
        <f t="shared" ca="1" si="101"/>
        <v>36524.116780034048</v>
      </c>
      <c r="DT54" s="154">
        <f t="shared" si="101"/>
        <v>0</v>
      </c>
      <c r="DU54" s="154">
        <f t="shared" si="101"/>
        <v>0</v>
      </c>
      <c r="DV54" s="154">
        <f t="shared" si="101"/>
        <v>0</v>
      </c>
      <c r="DW54" s="154">
        <f t="shared" si="101"/>
        <v>0</v>
      </c>
      <c r="DX54" s="154">
        <f t="shared" si="101"/>
        <v>0</v>
      </c>
      <c r="DY54" s="154">
        <f t="shared" si="101"/>
        <v>0</v>
      </c>
      <c r="DZ54" s="154">
        <f t="shared" si="101"/>
        <v>0</v>
      </c>
      <c r="EA54" s="154">
        <f t="shared" si="101"/>
        <v>0</v>
      </c>
      <c r="EB54" s="154">
        <f t="shared" si="101"/>
        <v>0</v>
      </c>
      <c r="EC54" s="154">
        <f t="shared" si="101"/>
        <v>0</v>
      </c>
      <c r="ED54" s="154">
        <f t="shared" si="101"/>
        <v>0</v>
      </c>
      <c r="EE54" s="157">
        <f t="shared" si="101"/>
        <v>0</v>
      </c>
    </row>
    <row r="55" spans="1:135" x14ac:dyDescent="0.25">
      <c r="A55" s="48" t="s">
        <v>261</v>
      </c>
      <c r="B55" s="251">
        <f t="shared" ca="1" si="87"/>
        <v>-8332833.3836149173</v>
      </c>
      <c r="C55" s="29" t="s">
        <v>210</v>
      </c>
      <c r="D55" s="192">
        <f t="shared" ref="D55:AI55" si="102">IF(D48=HOLD_PERIOD,-D50-D51+D53,0)</f>
        <v>0</v>
      </c>
      <c r="E55" s="154">
        <f t="shared" si="102"/>
        <v>0</v>
      </c>
      <c r="F55" s="154">
        <f t="shared" si="102"/>
        <v>0</v>
      </c>
      <c r="G55" s="154">
        <f t="shared" si="102"/>
        <v>0</v>
      </c>
      <c r="H55" s="154">
        <f t="shared" si="102"/>
        <v>0</v>
      </c>
      <c r="I55" s="154">
        <f t="shared" si="102"/>
        <v>0</v>
      </c>
      <c r="J55" s="154">
        <f t="shared" si="102"/>
        <v>0</v>
      </c>
      <c r="K55" s="154">
        <f t="shared" si="102"/>
        <v>0</v>
      </c>
      <c r="L55" s="154">
        <f t="shared" si="102"/>
        <v>0</v>
      </c>
      <c r="M55" s="154">
        <f t="shared" si="102"/>
        <v>0</v>
      </c>
      <c r="N55" s="154">
        <f t="shared" si="102"/>
        <v>0</v>
      </c>
      <c r="O55" s="154">
        <f t="shared" si="102"/>
        <v>0</v>
      </c>
      <c r="P55" s="154">
        <f t="shared" si="102"/>
        <v>0</v>
      </c>
      <c r="Q55" s="154">
        <f t="shared" si="102"/>
        <v>0</v>
      </c>
      <c r="R55" s="154">
        <f t="shared" si="102"/>
        <v>0</v>
      </c>
      <c r="S55" s="154">
        <f t="shared" si="102"/>
        <v>0</v>
      </c>
      <c r="T55" s="154">
        <f t="shared" si="102"/>
        <v>0</v>
      </c>
      <c r="U55" s="154">
        <f t="shared" si="102"/>
        <v>0</v>
      </c>
      <c r="V55" s="154">
        <f t="shared" si="102"/>
        <v>0</v>
      </c>
      <c r="W55" s="154">
        <f t="shared" si="102"/>
        <v>0</v>
      </c>
      <c r="X55" s="154">
        <f t="shared" si="102"/>
        <v>0</v>
      </c>
      <c r="Y55" s="154">
        <f t="shared" si="102"/>
        <v>0</v>
      </c>
      <c r="Z55" s="154">
        <f t="shared" si="102"/>
        <v>0</v>
      </c>
      <c r="AA55" s="154">
        <f t="shared" si="102"/>
        <v>0</v>
      </c>
      <c r="AB55" s="154">
        <f t="shared" si="102"/>
        <v>0</v>
      </c>
      <c r="AC55" s="154">
        <f t="shared" si="102"/>
        <v>0</v>
      </c>
      <c r="AD55" s="154">
        <f t="shared" si="102"/>
        <v>0</v>
      </c>
      <c r="AE55" s="154">
        <f t="shared" si="102"/>
        <v>0</v>
      </c>
      <c r="AF55" s="154">
        <f t="shared" si="102"/>
        <v>0</v>
      </c>
      <c r="AG55" s="154">
        <f t="shared" si="102"/>
        <v>0</v>
      </c>
      <c r="AH55" s="154">
        <f t="shared" si="102"/>
        <v>0</v>
      </c>
      <c r="AI55" s="154">
        <f t="shared" si="102"/>
        <v>0</v>
      </c>
      <c r="AJ55" s="154">
        <f t="shared" ref="AJ55:BO55" si="103">IF(AJ48=HOLD_PERIOD,-AJ50-AJ51+AJ53,0)</f>
        <v>0</v>
      </c>
      <c r="AK55" s="154">
        <f t="shared" si="103"/>
        <v>0</v>
      </c>
      <c r="AL55" s="154">
        <f t="shared" si="103"/>
        <v>0</v>
      </c>
      <c r="AM55" s="154">
        <f t="shared" si="103"/>
        <v>0</v>
      </c>
      <c r="AN55" s="154">
        <f t="shared" si="103"/>
        <v>0</v>
      </c>
      <c r="AO55" s="154">
        <f t="shared" si="103"/>
        <v>0</v>
      </c>
      <c r="AP55" s="154">
        <f t="shared" si="103"/>
        <v>0</v>
      </c>
      <c r="AQ55" s="154">
        <f t="shared" si="103"/>
        <v>0</v>
      </c>
      <c r="AR55" s="154">
        <f t="shared" si="103"/>
        <v>0</v>
      </c>
      <c r="AS55" s="154">
        <f t="shared" si="103"/>
        <v>0</v>
      </c>
      <c r="AT55" s="154">
        <f t="shared" si="103"/>
        <v>0</v>
      </c>
      <c r="AU55" s="154">
        <f t="shared" si="103"/>
        <v>0</v>
      </c>
      <c r="AV55" s="154">
        <f t="shared" si="103"/>
        <v>0</v>
      </c>
      <c r="AW55" s="154">
        <f t="shared" si="103"/>
        <v>0</v>
      </c>
      <c r="AX55" s="154">
        <f t="shared" si="103"/>
        <v>0</v>
      </c>
      <c r="AY55" s="154">
        <f t="shared" si="103"/>
        <v>0</v>
      </c>
      <c r="AZ55" s="154">
        <f t="shared" si="103"/>
        <v>0</v>
      </c>
      <c r="BA55" s="154">
        <f t="shared" si="103"/>
        <v>0</v>
      </c>
      <c r="BB55" s="154">
        <f t="shared" si="103"/>
        <v>0</v>
      </c>
      <c r="BC55" s="154">
        <f t="shared" si="103"/>
        <v>0</v>
      </c>
      <c r="BD55" s="154">
        <f t="shared" si="103"/>
        <v>0</v>
      </c>
      <c r="BE55" s="154">
        <f t="shared" si="103"/>
        <v>0</v>
      </c>
      <c r="BF55" s="154">
        <f t="shared" si="103"/>
        <v>0</v>
      </c>
      <c r="BG55" s="154">
        <f t="shared" si="103"/>
        <v>0</v>
      </c>
      <c r="BH55" s="154">
        <f t="shared" si="103"/>
        <v>0</v>
      </c>
      <c r="BI55" s="154">
        <f t="shared" si="103"/>
        <v>0</v>
      </c>
      <c r="BJ55" s="154">
        <f t="shared" si="103"/>
        <v>0</v>
      </c>
      <c r="BK55" s="154">
        <f t="shared" si="103"/>
        <v>0</v>
      </c>
      <c r="BL55" s="154">
        <f t="shared" si="103"/>
        <v>0</v>
      </c>
      <c r="BM55" s="154">
        <f t="shared" si="103"/>
        <v>0</v>
      </c>
      <c r="BN55" s="154">
        <f t="shared" si="103"/>
        <v>0</v>
      </c>
      <c r="BO55" s="154">
        <f t="shared" si="103"/>
        <v>0</v>
      </c>
      <c r="BP55" s="154">
        <f t="shared" ref="BP55:CU55" si="104">IF(BP48=HOLD_PERIOD,-BP50-BP51+BP53,0)</f>
        <v>0</v>
      </c>
      <c r="BQ55" s="154">
        <f t="shared" si="104"/>
        <v>0</v>
      </c>
      <c r="BR55" s="154">
        <f t="shared" si="104"/>
        <v>0</v>
      </c>
      <c r="BS55" s="154">
        <f t="shared" si="104"/>
        <v>0</v>
      </c>
      <c r="BT55" s="154">
        <f t="shared" si="104"/>
        <v>0</v>
      </c>
      <c r="BU55" s="154">
        <f t="shared" si="104"/>
        <v>0</v>
      </c>
      <c r="BV55" s="154">
        <f t="shared" si="104"/>
        <v>0</v>
      </c>
      <c r="BW55" s="154">
        <f t="shared" si="104"/>
        <v>0</v>
      </c>
      <c r="BX55" s="154">
        <f t="shared" si="104"/>
        <v>0</v>
      </c>
      <c r="BY55" s="154">
        <f t="shared" si="104"/>
        <v>0</v>
      </c>
      <c r="BZ55" s="154">
        <f t="shared" si="104"/>
        <v>0</v>
      </c>
      <c r="CA55" s="154">
        <f t="shared" si="104"/>
        <v>0</v>
      </c>
      <c r="CB55" s="154">
        <f t="shared" si="104"/>
        <v>0</v>
      </c>
      <c r="CC55" s="154">
        <f t="shared" si="104"/>
        <v>0</v>
      </c>
      <c r="CD55" s="154">
        <f t="shared" si="104"/>
        <v>0</v>
      </c>
      <c r="CE55" s="154">
        <f t="shared" si="104"/>
        <v>0</v>
      </c>
      <c r="CF55" s="154">
        <f t="shared" si="104"/>
        <v>0</v>
      </c>
      <c r="CG55" s="154">
        <f t="shared" si="104"/>
        <v>0</v>
      </c>
      <c r="CH55" s="154">
        <f t="shared" si="104"/>
        <v>0</v>
      </c>
      <c r="CI55" s="154">
        <f t="shared" si="104"/>
        <v>0</v>
      </c>
      <c r="CJ55" s="154">
        <f t="shared" si="104"/>
        <v>0</v>
      </c>
      <c r="CK55" s="154">
        <f t="shared" si="104"/>
        <v>0</v>
      </c>
      <c r="CL55" s="154">
        <f t="shared" si="104"/>
        <v>0</v>
      </c>
      <c r="CM55" s="154">
        <f t="shared" si="104"/>
        <v>0</v>
      </c>
      <c r="CN55" s="154">
        <f t="shared" si="104"/>
        <v>0</v>
      </c>
      <c r="CO55" s="154">
        <f t="shared" si="104"/>
        <v>0</v>
      </c>
      <c r="CP55" s="154">
        <f t="shared" si="104"/>
        <v>0</v>
      </c>
      <c r="CQ55" s="154">
        <f t="shared" si="104"/>
        <v>0</v>
      </c>
      <c r="CR55" s="154">
        <f t="shared" si="104"/>
        <v>0</v>
      </c>
      <c r="CS55" s="154">
        <f t="shared" si="104"/>
        <v>0</v>
      </c>
      <c r="CT55" s="154">
        <f t="shared" si="104"/>
        <v>0</v>
      </c>
      <c r="CU55" s="154">
        <f t="shared" si="104"/>
        <v>0</v>
      </c>
      <c r="CV55" s="154">
        <f t="shared" ref="CV55:EE55" si="105">IF(CV48=HOLD_PERIOD,-CV50-CV51+CV53,0)</f>
        <v>0</v>
      </c>
      <c r="CW55" s="154">
        <f t="shared" si="105"/>
        <v>0</v>
      </c>
      <c r="CX55" s="154">
        <f t="shared" si="105"/>
        <v>0</v>
      </c>
      <c r="CY55" s="154">
        <f t="shared" si="105"/>
        <v>0</v>
      </c>
      <c r="CZ55" s="154">
        <f t="shared" si="105"/>
        <v>0</v>
      </c>
      <c r="DA55" s="154">
        <f t="shared" si="105"/>
        <v>0</v>
      </c>
      <c r="DB55" s="154">
        <f t="shared" si="105"/>
        <v>0</v>
      </c>
      <c r="DC55" s="154">
        <f t="shared" si="105"/>
        <v>0</v>
      </c>
      <c r="DD55" s="154">
        <f t="shared" si="105"/>
        <v>0</v>
      </c>
      <c r="DE55" s="154">
        <f t="shared" si="105"/>
        <v>0</v>
      </c>
      <c r="DF55" s="154">
        <f t="shared" si="105"/>
        <v>0</v>
      </c>
      <c r="DG55" s="154">
        <f t="shared" si="105"/>
        <v>0</v>
      </c>
      <c r="DH55" s="154">
        <f t="shared" si="105"/>
        <v>0</v>
      </c>
      <c r="DI55" s="154">
        <f t="shared" si="105"/>
        <v>0</v>
      </c>
      <c r="DJ55" s="154">
        <f t="shared" si="105"/>
        <v>0</v>
      </c>
      <c r="DK55" s="154">
        <f t="shared" si="105"/>
        <v>0</v>
      </c>
      <c r="DL55" s="154">
        <f t="shared" si="105"/>
        <v>0</v>
      </c>
      <c r="DM55" s="154">
        <f t="shared" si="105"/>
        <v>0</v>
      </c>
      <c r="DN55" s="154">
        <f t="shared" si="105"/>
        <v>0</v>
      </c>
      <c r="DO55" s="154">
        <f t="shared" si="105"/>
        <v>0</v>
      </c>
      <c r="DP55" s="154">
        <f t="shared" si="105"/>
        <v>0</v>
      </c>
      <c r="DQ55" s="154">
        <f t="shared" si="105"/>
        <v>0</v>
      </c>
      <c r="DR55" s="154">
        <f t="shared" si="105"/>
        <v>0</v>
      </c>
      <c r="DS55" s="154">
        <f t="shared" ca="1" si="105"/>
        <v>-8332833.3836149173</v>
      </c>
      <c r="DT55" s="154">
        <f t="shared" si="105"/>
        <v>0</v>
      </c>
      <c r="DU55" s="154">
        <f t="shared" si="105"/>
        <v>0</v>
      </c>
      <c r="DV55" s="154">
        <f t="shared" si="105"/>
        <v>0</v>
      </c>
      <c r="DW55" s="154">
        <f t="shared" si="105"/>
        <v>0</v>
      </c>
      <c r="DX55" s="154">
        <f t="shared" si="105"/>
        <v>0</v>
      </c>
      <c r="DY55" s="154">
        <f t="shared" si="105"/>
        <v>0</v>
      </c>
      <c r="DZ55" s="154">
        <f t="shared" si="105"/>
        <v>0</v>
      </c>
      <c r="EA55" s="154">
        <f t="shared" si="105"/>
        <v>0</v>
      </c>
      <c r="EB55" s="154">
        <f t="shared" si="105"/>
        <v>0</v>
      </c>
      <c r="EC55" s="154">
        <f t="shared" si="105"/>
        <v>0</v>
      </c>
      <c r="ED55" s="154">
        <f t="shared" si="105"/>
        <v>0</v>
      </c>
      <c r="EE55" s="157">
        <f t="shared" si="105"/>
        <v>0</v>
      </c>
    </row>
    <row r="56" spans="1:135" x14ac:dyDescent="0.25">
      <c r="A56" s="48" t="s">
        <v>262</v>
      </c>
      <c r="B56" s="251">
        <f t="shared" ca="1" si="87"/>
        <v>-83328.333836149177</v>
      </c>
      <c r="C56" s="42" t="s">
        <v>250</v>
      </c>
      <c r="D56" s="193">
        <f t="shared" ref="D56:AI56" si="106">IF(REFI_LOAN_TERM+ACQ_LOAN_TERM-D48&lt;=REFI_PREPAY_WINDOW,0,REFI_PREPAY_PENALTY*D55)</f>
        <v>0</v>
      </c>
      <c r="E56" s="194">
        <f t="shared" si="106"/>
        <v>0</v>
      </c>
      <c r="F56" s="194">
        <f t="shared" si="106"/>
        <v>0</v>
      </c>
      <c r="G56" s="194">
        <f t="shared" si="106"/>
        <v>0</v>
      </c>
      <c r="H56" s="194">
        <f t="shared" si="106"/>
        <v>0</v>
      </c>
      <c r="I56" s="194">
        <f t="shared" si="106"/>
        <v>0</v>
      </c>
      <c r="J56" s="194">
        <f t="shared" si="106"/>
        <v>0</v>
      </c>
      <c r="K56" s="194">
        <f t="shared" si="106"/>
        <v>0</v>
      </c>
      <c r="L56" s="194">
        <f t="shared" si="106"/>
        <v>0</v>
      </c>
      <c r="M56" s="194">
        <f t="shared" si="106"/>
        <v>0</v>
      </c>
      <c r="N56" s="194">
        <f t="shared" si="106"/>
        <v>0</v>
      </c>
      <c r="O56" s="194">
        <f t="shared" si="106"/>
        <v>0</v>
      </c>
      <c r="P56" s="194">
        <f t="shared" si="106"/>
        <v>0</v>
      </c>
      <c r="Q56" s="194">
        <f t="shared" si="106"/>
        <v>0</v>
      </c>
      <c r="R56" s="194">
        <f t="shared" si="106"/>
        <v>0</v>
      </c>
      <c r="S56" s="194">
        <f t="shared" si="106"/>
        <v>0</v>
      </c>
      <c r="T56" s="194">
        <f t="shared" si="106"/>
        <v>0</v>
      </c>
      <c r="U56" s="194">
        <f t="shared" si="106"/>
        <v>0</v>
      </c>
      <c r="V56" s="194">
        <f t="shared" si="106"/>
        <v>0</v>
      </c>
      <c r="W56" s="194">
        <f t="shared" si="106"/>
        <v>0</v>
      </c>
      <c r="X56" s="194">
        <f t="shared" si="106"/>
        <v>0</v>
      </c>
      <c r="Y56" s="194">
        <f t="shared" si="106"/>
        <v>0</v>
      </c>
      <c r="Z56" s="194">
        <f t="shared" si="106"/>
        <v>0</v>
      </c>
      <c r="AA56" s="194">
        <f t="shared" si="106"/>
        <v>0</v>
      </c>
      <c r="AB56" s="194">
        <f t="shared" si="106"/>
        <v>0</v>
      </c>
      <c r="AC56" s="194">
        <f t="shared" si="106"/>
        <v>0</v>
      </c>
      <c r="AD56" s="194">
        <f t="shared" si="106"/>
        <v>0</v>
      </c>
      <c r="AE56" s="194">
        <f t="shared" si="106"/>
        <v>0</v>
      </c>
      <c r="AF56" s="194">
        <f t="shared" si="106"/>
        <v>0</v>
      </c>
      <c r="AG56" s="194">
        <f t="shared" si="106"/>
        <v>0</v>
      </c>
      <c r="AH56" s="194">
        <f t="shared" si="106"/>
        <v>0</v>
      </c>
      <c r="AI56" s="194">
        <f t="shared" si="106"/>
        <v>0</v>
      </c>
      <c r="AJ56" s="194">
        <f t="shared" ref="AJ56:BO56" si="107">IF(REFI_LOAN_TERM+ACQ_LOAN_TERM-AJ48&lt;=REFI_PREPAY_WINDOW,0,REFI_PREPAY_PENALTY*AJ55)</f>
        <v>0</v>
      </c>
      <c r="AK56" s="194">
        <f t="shared" si="107"/>
        <v>0</v>
      </c>
      <c r="AL56" s="194">
        <f t="shared" si="107"/>
        <v>0</v>
      </c>
      <c r="AM56" s="194">
        <f t="shared" si="107"/>
        <v>0</v>
      </c>
      <c r="AN56" s="194">
        <f t="shared" si="107"/>
        <v>0</v>
      </c>
      <c r="AO56" s="194">
        <f t="shared" si="107"/>
        <v>0</v>
      </c>
      <c r="AP56" s="194">
        <f t="shared" si="107"/>
        <v>0</v>
      </c>
      <c r="AQ56" s="194">
        <f t="shared" si="107"/>
        <v>0</v>
      </c>
      <c r="AR56" s="194">
        <f t="shared" si="107"/>
        <v>0</v>
      </c>
      <c r="AS56" s="194">
        <f t="shared" si="107"/>
        <v>0</v>
      </c>
      <c r="AT56" s="194">
        <f t="shared" si="107"/>
        <v>0</v>
      </c>
      <c r="AU56" s="194">
        <f t="shared" si="107"/>
        <v>0</v>
      </c>
      <c r="AV56" s="194">
        <f t="shared" si="107"/>
        <v>0</v>
      </c>
      <c r="AW56" s="194">
        <f t="shared" si="107"/>
        <v>0</v>
      </c>
      <c r="AX56" s="194">
        <f t="shared" si="107"/>
        <v>0</v>
      </c>
      <c r="AY56" s="194">
        <f t="shared" si="107"/>
        <v>0</v>
      </c>
      <c r="AZ56" s="194">
        <f t="shared" si="107"/>
        <v>0</v>
      </c>
      <c r="BA56" s="194">
        <f t="shared" si="107"/>
        <v>0</v>
      </c>
      <c r="BB56" s="194">
        <f t="shared" si="107"/>
        <v>0</v>
      </c>
      <c r="BC56" s="194">
        <f t="shared" si="107"/>
        <v>0</v>
      </c>
      <c r="BD56" s="194">
        <f t="shared" si="107"/>
        <v>0</v>
      </c>
      <c r="BE56" s="194">
        <f t="shared" si="107"/>
        <v>0</v>
      </c>
      <c r="BF56" s="194">
        <f t="shared" si="107"/>
        <v>0</v>
      </c>
      <c r="BG56" s="194">
        <f t="shared" si="107"/>
        <v>0</v>
      </c>
      <c r="BH56" s="194">
        <f t="shared" si="107"/>
        <v>0</v>
      </c>
      <c r="BI56" s="194">
        <f t="shared" si="107"/>
        <v>0</v>
      </c>
      <c r="BJ56" s="194">
        <f t="shared" si="107"/>
        <v>0</v>
      </c>
      <c r="BK56" s="194">
        <f t="shared" si="107"/>
        <v>0</v>
      </c>
      <c r="BL56" s="194">
        <f t="shared" si="107"/>
        <v>0</v>
      </c>
      <c r="BM56" s="194">
        <f t="shared" si="107"/>
        <v>0</v>
      </c>
      <c r="BN56" s="194">
        <f t="shared" si="107"/>
        <v>0</v>
      </c>
      <c r="BO56" s="194">
        <f t="shared" si="107"/>
        <v>0</v>
      </c>
      <c r="BP56" s="194">
        <f t="shared" ref="BP56:CU56" si="108">IF(REFI_LOAN_TERM+ACQ_LOAN_TERM-BP48&lt;=REFI_PREPAY_WINDOW,0,REFI_PREPAY_PENALTY*BP55)</f>
        <v>0</v>
      </c>
      <c r="BQ56" s="194">
        <f t="shared" si="108"/>
        <v>0</v>
      </c>
      <c r="BR56" s="194">
        <f t="shared" si="108"/>
        <v>0</v>
      </c>
      <c r="BS56" s="194">
        <f t="shared" si="108"/>
        <v>0</v>
      </c>
      <c r="BT56" s="194">
        <f t="shared" si="108"/>
        <v>0</v>
      </c>
      <c r="BU56" s="194">
        <f t="shared" si="108"/>
        <v>0</v>
      </c>
      <c r="BV56" s="194">
        <f t="shared" si="108"/>
        <v>0</v>
      </c>
      <c r="BW56" s="194">
        <f t="shared" si="108"/>
        <v>0</v>
      </c>
      <c r="BX56" s="194">
        <f t="shared" si="108"/>
        <v>0</v>
      </c>
      <c r="BY56" s="194">
        <f t="shared" si="108"/>
        <v>0</v>
      </c>
      <c r="BZ56" s="194">
        <f t="shared" si="108"/>
        <v>0</v>
      </c>
      <c r="CA56" s="194">
        <f t="shared" si="108"/>
        <v>0</v>
      </c>
      <c r="CB56" s="194">
        <f t="shared" si="108"/>
        <v>0</v>
      </c>
      <c r="CC56" s="194">
        <f t="shared" si="108"/>
        <v>0</v>
      </c>
      <c r="CD56" s="194">
        <f t="shared" si="108"/>
        <v>0</v>
      </c>
      <c r="CE56" s="194">
        <f t="shared" si="108"/>
        <v>0</v>
      </c>
      <c r="CF56" s="194">
        <f t="shared" si="108"/>
        <v>0</v>
      </c>
      <c r="CG56" s="194">
        <f t="shared" si="108"/>
        <v>0</v>
      </c>
      <c r="CH56" s="194">
        <f t="shared" si="108"/>
        <v>0</v>
      </c>
      <c r="CI56" s="194">
        <f t="shared" si="108"/>
        <v>0</v>
      </c>
      <c r="CJ56" s="194">
        <f t="shared" si="108"/>
        <v>0</v>
      </c>
      <c r="CK56" s="194">
        <f t="shared" si="108"/>
        <v>0</v>
      </c>
      <c r="CL56" s="194">
        <f t="shared" si="108"/>
        <v>0</v>
      </c>
      <c r="CM56" s="194">
        <f t="shared" si="108"/>
        <v>0</v>
      </c>
      <c r="CN56" s="194">
        <f t="shared" si="108"/>
        <v>0</v>
      </c>
      <c r="CO56" s="194">
        <f t="shared" si="108"/>
        <v>0</v>
      </c>
      <c r="CP56" s="194">
        <f t="shared" si="108"/>
        <v>0</v>
      </c>
      <c r="CQ56" s="194">
        <f t="shared" si="108"/>
        <v>0</v>
      </c>
      <c r="CR56" s="194">
        <f t="shared" si="108"/>
        <v>0</v>
      </c>
      <c r="CS56" s="194">
        <f t="shared" si="108"/>
        <v>0</v>
      </c>
      <c r="CT56" s="194">
        <f t="shared" si="108"/>
        <v>0</v>
      </c>
      <c r="CU56" s="194">
        <f t="shared" si="108"/>
        <v>0</v>
      </c>
      <c r="CV56" s="194">
        <f t="shared" ref="CV56:EA56" si="109">IF(REFI_LOAN_TERM+ACQ_LOAN_TERM-CV48&lt;=REFI_PREPAY_WINDOW,0,REFI_PREPAY_PENALTY*CV55)</f>
        <v>0</v>
      </c>
      <c r="CW56" s="194">
        <f t="shared" si="109"/>
        <v>0</v>
      </c>
      <c r="CX56" s="194">
        <f t="shared" si="109"/>
        <v>0</v>
      </c>
      <c r="CY56" s="194">
        <f t="shared" si="109"/>
        <v>0</v>
      </c>
      <c r="CZ56" s="194">
        <f t="shared" si="109"/>
        <v>0</v>
      </c>
      <c r="DA56" s="194">
        <f t="shared" si="109"/>
        <v>0</v>
      </c>
      <c r="DB56" s="194">
        <f t="shared" si="109"/>
        <v>0</v>
      </c>
      <c r="DC56" s="194">
        <f t="shared" si="109"/>
        <v>0</v>
      </c>
      <c r="DD56" s="194">
        <f t="shared" si="109"/>
        <v>0</v>
      </c>
      <c r="DE56" s="194">
        <f t="shared" si="109"/>
        <v>0</v>
      </c>
      <c r="DF56" s="194">
        <f t="shared" si="109"/>
        <v>0</v>
      </c>
      <c r="DG56" s="194">
        <f t="shared" si="109"/>
        <v>0</v>
      </c>
      <c r="DH56" s="194">
        <f t="shared" si="109"/>
        <v>0</v>
      </c>
      <c r="DI56" s="194">
        <f t="shared" si="109"/>
        <v>0</v>
      </c>
      <c r="DJ56" s="194">
        <f t="shared" si="109"/>
        <v>0</v>
      </c>
      <c r="DK56" s="194">
        <f t="shared" si="109"/>
        <v>0</v>
      </c>
      <c r="DL56" s="194">
        <f t="shared" si="109"/>
        <v>0</v>
      </c>
      <c r="DM56" s="194">
        <f t="shared" si="109"/>
        <v>0</v>
      </c>
      <c r="DN56" s="194">
        <f t="shared" si="109"/>
        <v>0</v>
      </c>
      <c r="DO56" s="194">
        <f t="shared" si="109"/>
        <v>0</v>
      </c>
      <c r="DP56" s="194">
        <f t="shared" si="109"/>
        <v>0</v>
      </c>
      <c r="DQ56" s="194">
        <f t="shared" si="109"/>
        <v>0</v>
      </c>
      <c r="DR56" s="194">
        <f t="shared" si="109"/>
        <v>0</v>
      </c>
      <c r="DS56" s="194">
        <f t="shared" ca="1" si="109"/>
        <v>-83328.333836149177</v>
      </c>
      <c r="DT56" s="194">
        <f t="shared" si="109"/>
        <v>0</v>
      </c>
      <c r="DU56" s="194">
        <f t="shared" si="109"/>
        <v>0</v>
      </c>
      <c r="DV56" s="194">
        <f t="shared" si="109"/>
        <v>0</v>
      </c>
      <c r="DW56" s="194">
        <f t="shared" si="109"/>
        <v>0</v>
      </c>
      <c r="DX56" s="194">
        <f t="shared" si="109"/>
        <v>0</v>
      </c>
      <c r="DY56" s="194">
        <f t="shared" si="109"/>
        <v>0</v>
      </c>
      <c r="DZ56" s="194">
        <f t="shared" si="109"/>
        <v>0</v>
      </c>
      <c r="EA56" s="194">
        <f t="shared" si="109"/>
        <v>0</v>
      </c>
      <c r="EB56" s="194">
        <f t="shared" ref="EB56:EE56" si="110">IF(REFI_LOAN_TERM+ACQ_LOAN_TERM-EB48&lt;=REFI_PREPAY_WINDOW,0,REFI_PREPAY_PENALTY*EB55)</f>
        <v>0</v>
      </c>
      <c r="EC56" s="194">
        <f t="shared" si="110"/>
        <v>0</v>
      </c>
      <c r="ED56" s="194">
        <f t="shared" si="110"/>
        <v>0</v>
      </c>
      <c r="EE56" s="195">
        <f t="shared" si="110"/>
        <v>0</v>
      </c>
    </row>
    <row r="57" spans="1:135" x14ac:dyDescent="0.25">
      <c r="C57" s="92" t="s">
        <v>253</v>
      </c>
      <c r="D57" s="160">
        <f>D50+D51-D53+D55</f>
        <v>0</v>
      </c>
      <c r="E57" s="160">
        <f t="shared" ref="E57:BP57" si="111">E50+E51-E53+E55</f>
        <v>0</v>
      </c>
      <c r="F57" s="160">
        <f t="shared" si="111"/>
        <v>0</v>
      </c>
      <c r="G57" s="160">
        <f t="shared" si="111"/>
        <v>0</v>
      </c>
      <c r="H57" s="160">
        <f t="shared" si="111"/>
        <v>0</v>
      </c>
      <c r="I57" s="160">
        <f t="shared" si="111"/>
        <v>0</v>
      </c>
      <c r="J57" s="160">
        <f t="shared" si="111"/>
        <v>0</v>
      </c>
      <c r="K57" s="160">
        <f t="shared" si="111"/>
        <v>0</v>
      </c>
      <c r="L57" s="160">
        <f t="shared" si="111"/>
        <v>0</v>
      </c>
      <c r="M57" s="160">
        <f t="shared" si="111"/>
        <v>0</v>
      </c>
      <c r="N57" s="160">
        <f t="shared" si="111"/>
        <v>0</v>
      </c>
      <c r="O57" s="160">
        <f t="shared" si="111"/>
        <v>0</v>
      </c>
      <c r="P57" s="160">
        <f t="shared" si="111"/>
        <v>0</v>
      </c>
      <c r="Q57" s="160">
        <f t="shared" si="111"/>
        <v>0</v>
      </c>
      <c r="R57" s="160">
        <f t="shared" si="111"/>
        <v>0</v>
      </c>
      <c r="S57" s="160">
        <f t="shared" si="111"/>
        <v>0</v>
      </c>
      <c r="T57" s="160">
        <f t="shared" si="111"/>
        <v>0</v>
      </c>
      <c r="U57" s="160">
        <f t="shared" si="111"/>
        <v>0</v>
      </c>
      <c r="V57" s="160">
        <f t="shared" si="111"/>
        <v>0</v>
      </c>
      <c r="W57" s="160">
        <f t="shared" si="111"/>
        <v>0</v>
      </c>
      <c r="X57" s="160">
        <f t="shared" si="111"/>
        <v>0</v>
      </c>
      <c r="Y57" s="160">
        <f t="shared" si="111"/>
        <v>0</v>
      </c>
      <c r="Z57" s="160">
        <f t="shared" si="111"/>
        <v>0</v>
      </c>
      <c r="AA57" s="160">
        <f t="shared" si="111"/>
        <v>0</v>
      </c>
      <c r="AB57" s="160">
        <f t="shared" si="111"/>
        <v>0</v>
      </c>
      <c r="AC57" s="160">
        <f t="shared" si="111"/>
        <v>0</v>
      </c>
      <c r="AD57" s="160">
        <f t="shared" si="111"/>
        <v>0</v>
      </c>
      <c r="AE57" s="160">
        <f t="shared" si="111"/>
        <v>0</v>
      </c>
      <c r="AF57" s="160">
        <f t="shared" si="111"/>
        <v>0</v>
      </c>
      <c r="AG57" s="160">
        <f t="shared" si="111"/>
        <v>0</v>
      </c>
      <c r="AH57" s="160">
        <f t="shared" si="111"/>
        <v>0</v>
      </c>
      <c r="AI57" s="160">
        <f t="shared" si="111"/>
        <v>0</v>
      </c>
      <c r="AJ57" s="160">
        <f t="shared" si="111"/>
        <v>0</v>
      </c>
      <c r="AK57" s="160">
        <f t="shared" si="111"/>
        <v>0</v>
      </c>
      <c r="AL57" s="160">
        <f t="shared" si="111"/>
        <v>0</v>
      </c>
      <c r="AM57" s="160">
        <f t="shared" si="111"/>
        <v>0</v>
      </c>
      <c r="AN57" s="160">
        <f t="shared" si="111"/>
        <v>0</v>
      </c>
      <c r="AO57" s="160">
        <f t="shared" si="111"/>
        <v>0</v>
      </c>
      <c r="AP57" s="160">
        <f t="shared" si="111"/>
        <v>0</v>
      </c>
      <c r="AQ57" s="160">
        <f t="shared" si="111"/>
        <v>0</v>
      </c>
      <c r="AR57" s="160">
        <f t="shared" si="111"/>
        <v>0</v>
      </c>
      <c r="AS57" s="160">
        <f t="shared" si="111"/>
        <v>0</v>
      </c>
      <c r="AT57" s="160">
        <f t="shared" si="111"/>
        <v>0</v>
      </c>
      <c r="AU57" s="160">
        <f t="shared" si="111"/>
        <v>0</v>
      </c>
      <c r="AV57" s="160">
        <f t="shared" si="111"/>
        <v>0</v>
      </c>
      <c r="AW57" s="160">
        <f t="shared" si="111"/>
        <v>0</v>
      </c>
      <c r="AX57" s="160">
        <f t="shared" si="111"/>
        <v>0</v>
      </c>
      <c r="AY57" s="160">
        <f t="shared" si="111"/>
        <v>0</v>
      </c>
      <c r="AZ57" s="160">
        <f t="shared" si="111"/>
        <v>0</v>
      </c>
      <c r="BA57" s="160">
        <f t="shared" si="111"/>
        <v>0</v>
      </c>
      <c r="BB57" s="160">
        <f t="shared" si="111"/>
        <v>0</v>
      </c>
      <c r="BC57" s="160">
        <f t="shared" si="111"/>
        <v>0</v>
      </c>
      <c r="BD57" s="160">
        <f t="shared" si="111"/>
        <v>0</v>
      </c>
      <c r="BE57" s="160">
        <f t="shared" si="111"/>
        <v>0</v>
      </c>
      <c r="BF57" s="160">
        <f t="shared" si="111"/>
        <v>0</v>
      </c>
      <c r="BG57" s="160">
        <f t="shared" si="111"/>
        <v>0</v>
      </c>
      <c r="BH57" s="160">
        <f t="shared" si="111"/>
        <v>0</v>
      </c>
      <c r="BI57" s="160">
        <f t="shared" si="111"/>
        <v>0</v>
      </c>
      <c r="BJ57" s="160">
        <f t="shared" si="111"/>
        <v>0</v>
      </c>
      <c r="BK57" s="160">
        <f t="shared" ca="1" si="111"/>
        <v>8687606.4053585548</v>
      </c>
      <c r="BL57" s="160">
        <f t="shared" ca="1" si="111"/>
        <v>8687606.4053585548</v>
      </c>
      <c r="BM57" s="160">
        <f t="shared" ca="1" si="111"/>
        <v>8687606.4053585548</v>
      </c>
      <c r="BN57" s="160">
        <f t="shared" ca="1" si="111"/>
        <v>8687606.4053585548</v>
      </c>
      <c r="BO57" s="160">
        <f t="shared" ca="1" si="111"/>
        <v>8687606.4053585548</v>
      </c>
      <c r="BP57" s="160">
        <f t="shared" ca="1" si="111"/>
        <v>8687606.4053585548</v>
      </c>
      <c r="BQ57" s="160">
        <f t="shared" ref="BQ57:EB57" ca="1" si="112">BQ50+BQ51-BQ53+BQ55</f>
        <v>8687606.4053585548</v>
      </c>
      <c r="BR57" s="160">
        <f t="shared" ca="1" si="112"/>
        <v>8687606.4053585548</v>
      </c>
      <c r="BS57" s="160">
        <f t="shared" ca="1" si="112"/>
        <v>8687606.4053585548</v>
      </c>
      <c r="BT57" s="160">
        <f t="shared" ca="1" si="112"/>
        <v>8687606.4053585548</v>
      </c>
      <c r="BU57" s="160">
        <f t="shared" ca="1" si="112"/>
        <v>8687606.4053585548</v>
      </c>
      <c r="BV57" s="160">
        <f t="shared" ca="1" si="112"/>
        <v>8687606.4053585548</v>
      </c>
      <c r="BW57" s="160">
        <f t="shared" ca="1" si="112"/>
        <v>8687606.4053585548</v>
      </c>
      <c r="BX57" s="160">
        <f t="shared" ca="1" si="112"/>
        <v>8687606.4053585548</v>
      </c>
      <c r="BY57" s="160">
        <f t="shared" ca="1" si="112"/>
        <v>8687606.4053585548</v>
      </c>
      <c r="BZ57" s="160">
        <f t="shared" ca="1" si="112"/>
        <v>8687606.4053585548</v>
      </c>
      <c r="CA57" s="160">
        <f t="shared" ca="1" si="112"/>
        <v>8687606.4053585548</v>
      </c>
      <c r="CB57" s="160">
        <f t="shared" ca="1" si="112"/>
        <v>8687606.4053585548</v>
      </c>
      <c r="CC57" s="160">
        <f t="shared" ca="1" si="112"/>
        <v>8687606.4053585548</v>
      </c>
      <c r="CD57" s="160">
        <f t="shared" ca="1" si="112"/>
        <v>8687606.4053585548</v>
      </c>
      <c r="CE57" s="160">
        <f t="shared" ca="1" si="112"/>
        <v>8687606.4053585548</v>
      </c>
      <c r="CF57" s="160">
        <f t="shared" ca="1" si="112"/>
        <v>8687606.4053585548</v>
      </c>
      <c r="CG57" s="160">
        <f t="shared" ca="1" si="112"/>
        <v>8687606.4053585548</v>
      </c>
      <c r="CH57" s="160">
        <f t="shared" ca="1" si="112"/>
        <v>8687606.4053585548</v>
      </c>
      <c r="CI57" s="160">
        <f t="shared" ca="1" si="112"/>
        <v>8687606.4053585548</v>
      </c>
      <c r="CJ57" s="160">
        <f t="shared" ca="1" si="112"/>
        <v>8687606.4053585548</v>
      </c>
      <c r="CK57" s="160">
        <f t="shared" ca="1" si="112"/>
        <v>8687606.4053585548</v>
      </c>
      <c r="CL57" s="160">
        <f t="shared" ca="1" si="112"/>
        <v>8687606.4053585548</v>
      </c>
      <c r="CM57" s="160">
        <f t="shared" ca="1" si="112"/>
        <v>8687606.4053585548</v>
      </c>
      <c r="CN57" s="160">
        <f t="shared" ca="1" si="112"/>
        <v>8687606.4053585548</v>
      </c>
      <c r="CO57" s="160">
        <f t="shared" ca="1" si="112"/>
        <v>8687606.4053585548</v>
      </c>
      <c r="CP57" s="160">
        <f t="shared" ca="1" si="112"/>
        <v>8687606.4053585548</v>
      </c>
      <c r="CQ57" s="160">
        <f t="shared" ca="1" si="112"/>
        <v>8687606.4053585548</v>
      </c>
      <c r="CR57" s="160">
        <f t="shared" ca="1" si="112"/>
        <v>8687606.4053585548</v>
      </c>
      <c r="CS57" s="160">
        <f t="shared" ca="1" si="112"/>
        <v>8687606.4053585548</v>
      </c>
      <c r="CT57" s="160">
        <f t="shared" ca="1" si="112"/>
        <v>8687606.4053585548</v>
      </c>
      <c r="CU57" s="160">
        <f t="shared" ca="1" si="112"/>
        <v>8687606.4053585548</v>
      </c>
      <c r="CV57" s="160">
        <f t="shared" ca="1" si="112"/>
        <v>8673554.4004948139</v>
      </c>
      <c r="CW57" s="160">
        <f t="shared" ca="1" si="112"/>
        <v>8659440.9181097951</v>
      </c>
      <c r="CX57" s="160">
        <f t="shared" ca="1" si="112"/>
        <v>8645265.6892393418</v>
      </c>
      <c r="CY57" s="160">
        <f t="shared" ca="1" si="112"/>
        <v>8631028.4437425788</v>
      </c>
      <c r="CZ57" s="160">
        <f t="shared" ca="1" si="112"/>
        <v>8616728.910296768</v>
      </c>
      <c r="DA57" s="160">
        <f t="shared" ca="1" si="112"/>
        <v>8602366.8163921311</v>
      </c>
      <c r="DB57" s="160">
        <f t="shared" ca="1" si="112"/>
        <v>8587941.8883266617</v>
      </c>
      <c r="DC57" s="160">
        <f t="shared" ca="1" si="112"/>
        <v>8573453.8512009066</v>
      </c>
      <c r="DD57" s="160">
        <f t="shared" ca="1" si="112"/>
        <v>8558902.4289127253</v>
      </c>
      <c r="DE57" s="160">
        <f t="shared" ca="1" si="112"/>
        <v>8544287.3441520333</v>
      </c>
      <c r="DF57" s="160">
        <f t="shared" ca="1" si="112"/>
        <v>8529608.318395514</v>
      </c>
      <c r="DG57" s="160">
        <f t="shared" ca="1" si="112"/>
        <v>8514865.0719013102</v>
      </c>
      <c r="DH57" s="160">
        <f t="shared" ca="1" si="112"/>
        <v>8500057.3237036932</v>
      </c>
      <c r="DI57" s="160">
        <f t="shared" ca="1" si="112"/>
        <v>8485184.7916077115</v>
      </c>
      <c r="DJ57" s="160">
        <f t="shared" ca="1" si="112"/>
        <v>8470247.1921838112</v>
      </c>
      <c r="DK57" s="160">
        <f t="shared" ca="1" si="112"/>
        <v>8455244.2407624312</v>
      </c>
      <c r="DL57" s="160">
        <f t="shared" ca="1" si="112"/>
        <v>8440175.6514285821</v>
      </c>
      <c r="DM57" s="160">
        <f t="shared" ca="1" si="112"/>
        <v>8425041.137016397</v>
      </c>
      <c r="DN57" s="160">
        <f t="shared" ca="1" si="112"/>
        <v>8409840.4091036599</v>
      </c>
      <c r="DO57" s="160">
        <f t="shared" ca="1" si="112"/>
        <v>8394573.1780063044</v>
      </c>
      <c r="DP57" s="160">
        <f t="shared" ca="1" si="112"/>
        <v>8379239.1527728979</v>
      </c>
      <c r="DQ57" s="160">
        <f t="shared" ca="1" si="112"/>
        <v>8363838.0411790945</v>
      </c>
      <c r="DR57" s="160">
        <f t="shared" ca="1" si="112"/>
        <v>8348369.549722068</v>
      </c>
      <c r="DS57" s="160">
        <f t="shared" ca="1" si="112"/>
        <v>0</v>
      </c>
      <c r="DT57" s="160">
        <f t="shared" si="112"/>
        <v>0</v>
      </c>
      <c r="DU57" s="160">
        <f t="shared" si="112"/>
        <v>0</v>
      </c>
      <c r="DV57" s="160">
        <f t="shared" si="112"/>
        <v>0</v>
      </c>
      <c r="DW57" s="160">
        <f t="shared" si="112"/>
        <v>0</v>
      </c>
      <c r="DX57" s="160">
        <f t="shared" si="112"/>
        <v>0</v>
      </c>
      <c r="DY57" s="160">
        <f t="shared" si="112"/>
        <v>0</v>
      </c>
      <c r="DZ57" s="160">
        <f t="shared" si="112"/>
        <v>0</v>
      </c>
      <c r="EA57" s="160">
        <f t="shared" si="112"/>
        <v>0</v>
      </c>
      <c r="EB57" s="160">
        <f t="shared" si="112"/>
        <v>0</v>
      </c>
      <c r="EC57" s="160">
        <f t="shared" ref="EC57:EE57" si="113">EC50+EC51-EC53+EC55</f>
        <v>0</v>
      </c>
      <c r="ED57" s="160">
        <f t="shared" si="113"/>
        <v>0</v>
      </c>
      <c r="EE57" s="161">
        <f t="shared" si="113"/>
        <v>0</v>
      </c>
    </row>
    <row r="58" spans="1:135" x14ac:dyDescent="0.25">
      <c r="C58" s="252" t="s">
        <v>254</v>
      </c>
      <c r="D58" s="253">
        <f>IFERROR(IF($F$8="Fixed",$F$11,HLOOKUP(D49,$D$61:$EE$62,2,0)+$F$10),C58)</f>
        <v>5.2499999999999998E-2</v>
      </c>
      <c r="E58" s="253">
        <f t="shared" ref="E58:BP58" si="114">IFERROR(IF($F$8="Fixed",$F$11,HLOOKUP(E49,$D$61:$EE$62,2,0)+$F$10),D58)</f>
        <v>5.2499999999999998E-2</v>
      </c>
      <c r="F58" s="253">
        <f t="shared" si="114"/>
        <v>5.2499999999999998E-2</v>
      </c>
      <c r="G58" s="253">
        <f t="shared" si="114"/>
        <v>5.2499999999999998E-2</v>
      </c>
      <c r="H58" s="253">
        <f t="shared" si="114"/>
        <v>5.2499999999999998E-2</v>
      </c>
      <c r="I58" s="253">
        <f t="shared" si="114"/>
        <v>5.2499999999999998E-2</v>
      </c>
      <c r="J58" s="253">
        <f t="shared" si="114"/>
        <v>5.2499999999999998E-2</v>
      </c>
      <c r="K58" s="253">
        <f t="shared" si="114"/>
        <v>5.2499999999999998E-2</v>
      </c>
      <c r="L58" s="253">
        <f t="shared" si="114"/>
        <v>5.2499999999999998E-2</v>
      </c>
      <c r="M58" s="253">
        <f t="shared" si="114"/>
        <v>5.2499999999999998E-2</v>
      </c>
      <c r="N58" s="253">
        <f t="shared" si="114"/>
        <v>5.2499999999999998E-2</v>
      </c>
      <c r="O58" s="253">
        <f t="shared" si="114"/>
        <v>5.2499999999999998E-2</v>
      </c>
      <c r="P58" s="253">
        <f t="shared" si="114"/>
        <v>5.2499999999999998E-2</v>
      </c>
      <c r="Q58" s="253">
        <f t="shared" si="114"/>
        <v>5.2499999999999998E-2</v>
      </c>
      <c r="R58" s="253">
        <f t="shared" si="114"/>
        <v>5.2499999999999998E-2</v>
      </c>
      <c r="S58" s="253">
        <f t="shared" si="114"/>
        <v>5.2499999999999998E-2</v>
      </c>
      <c r="T58" s="253">
        <f t="shared" si="114"/>
        <v>5.2499999999999998E-2</v>
      </c>
      <c r="U58" s="253">
        <f t="shared" si="114"/>
        <v>5.2499999999999998E-2</v>
      </c>
      <c r="V58" s="253">
        <f t="shared" si="114"/>
        <v>5.2499999999999998E-2</v>
      </c>
      <c r="W58" s="253">
        <f t="shared" si="114"/>
        <v>5.2499999999999998E-2</v>
      </c>
      <c r="X58" s="253">
        <f t="shared" si="114"/>
        <v>5.2499999999999998E-2</v>
      </c>
      <c r="Y58" s="253">
        <f t="shared" si="114"/>
        <v>5.2499999999999998E-2</v>
      </c>
      <c r="Z58" s="253">
        <f t="shared" si="114"/>
        <v>5.2499999999999998E-2</v>
      </c>
      <c r="AA58" s="253">
        <f t="shared" si="114"/>
        <v>5.2499999999999998E-2</v>
      </c>
      <c r="AB58" s="253">
        <f t="shared" si="114"/>
        <v>5.2499999999999998E-2</v>
      </c>
      <c r="AC58" s="253">
        <f t="shared" si="114"/>
        <v>5.2499999999999998E-2</v>
      </c>
      <c r="AD58" s="253">
        <f t="shared" si="114"/>
        <v>5.2499999999999998E-2</v>
      </c>
      <c r="AE58" s="253">
        <f t="shared" si="114"/>
        <v>5.2499999999999998E-2</v>
      </c>
      <c r="AF58" s="253">
        <f t="shared" si="114"/>
        <v>5.2499999999999998E-2</v>
      </c>
      <c r="AG58" s="253">
        <f t="shared" si="114"/>
        <v>5.2499999999999998E-2</v>
      </c>
      <c r="AH58" s="253">
        <f t="shared" si="114"/>
        <v>5.2499999999999998E-2</v>
      </c>
      <c r="AI58" s="253">
        <f t="shared" si="114"/>
        <v>5.2499999999999998E-2</v>
      </c>
      <c r="AJ58" s="253">
        <f t="shared" si="114"/>
        <v>5.2499999999999998E-2</v>
      </c>
      <c r="AK58" s="253">
        <f t="shared" si="114"/>
        <v>5.2499999999999998E-2</v>
      </c>
      <c r="AL58" s="253">
        <f t="shared" si="114"/>
        <v>5.2499999999999998E-2</v>
      </c>
      <c r="AM58" s="253">
        <f t="shared" si="114"/>
        <v>5.2499999999999998E-2</v>
      </c>
      <c r="AN58" s="253">
        <f t="shared" si="114"/>
        <v>5.2499999999999998E-2</v>
      </c>
      <c r="AO58" s="253">
        <f t="shared" si="114"/>
        <v>5.2499999999999998E-2</v>
      </c>
      <c r="AP58" s="253">
        <f t="shared" si="114"/>
        <v>5.2499999999999998E-2</v>
      </c>
      <c r="AQ58" s="253">
        <f t="shared" si="114"/>
        <v>5.2499999999999998E-2</v>
      </c>
      <c r="AR58" s="253">
        <f t="shared" si="114"/>
        <v>5.2499999999999998E-2</v>
      </c>
      <c r="AS58" s="253">
        <f t="shared" si="114"/>
        <v>5.2499999999999998E-2</v>
      </c>
      <c r="AT58" s="253">
        <f t="shared" si="114"/>
        <v>5.2499999999999998E-2</v>
      </c>
      <c r="AU58" s="253">
        <f t="shared" si="114"/>
        <v>5.2499999999999998E-2</v>
      </c>
      <c r="AV58" s="253">
        <f t="shared" si="114"/>
        <v>5.2499999999999998E-2</v>
      </c>
      <c r="AW58" s="253">
        <f t="shared" si="114"/>
        <v>5.2499999999999998E-2</v>
      </c>
      <c r="AX58" s="253">
        <f t="shared" si="114"/>
        <v>5.2499999999999998E-2</v>
      </c>
      <c r="AY58" s="253">
        <f t="shared" si="114"/>
        <v>5.2499999999999998E-2</v>
      </c>
      <c r="AZ58" s="253">
        <f t="shared" si="114"/>
        <v>5.2499999999999998E-2</v>
      </c>
      <c r="BA58" s="253">
        <f t="shared" si="114"/>
        <v>5.2499999999999998E-2</v>
      </c>
      <c r="BB58" s="253">
        <f t="shared" si="114"/>
        <v>5.2499999999999998E-2</v>
      </c>
      <c r="BC58" s="253">
        <f t="shared" si="114"/>
        <v>5.2499999999999998E-2</v>
      </c>
      <c r="BD58" s="253">
        <f t="shared" si="114"/>
        <v>5.2499999999999998E-2</v>
      </c>
      <c r="BE58" s="253">
        <f t="shared" si="114"/>
        <v>5.2499999999999998E-2</v>
      </c>
      <c r="BF58" s="253">
        <f t="shared" si="114"/>
        <v>5.2499999999999998E-2</v>
      </c>
      <c r="BG58" s="253">
        <f t="shared" si="114"/>
        <v>5.2499999999999998E-2</v>
      </c>
      <c r="BH58" s="253">
        <f t="shared" si="114"/>
        <v>5.2499999999999998E-2</v>
      </c>
      <c r="BI58" s="253">
        <f t="shared" si="114"/>
        <v>5.2499999999999998E-2</v>
      </c>
      <c r="BJ58" s="253">
        <f t="shared" si="114"/>
        <v>5.2499999999999998E-2</v>
      </c>
      <c r="BK58" s="253">
        <f t="shared" si="114"/>
        <v>5.2499999999999998E-2</v>
      </c>
      <c r="BL58" s="253">
        <f t="shared" si="114"/>
        <v>5.2499999999999998E-2</v>
      </c>
      <c r="BM58" s="253">
        <f t="shared" si="114"/>
        <v>5.2499999999999998E-2</v>
      </c>
      <c r="BN58" s="253">
        <f t="shared" si="114"/>
        <v>5.2499999999999998E-2</v>
      </c>
      <c r="BO58" s="253">
        <f t="shared" si="114"/>
        <v>5.2499999999999998E-2</v>
      </c>
      <c r="BP58" s="253">
        <f t="shared" si="114"/>
        <v>5.2499999999999998E-2</v>
      </c>
      <c r="BQ58" s="253">
        <f t="shared" ref="BQ58:EB58" si="115">IFERROR(IF($F$8="Fixed",$F$11,HLOOKUP(BQ49,$D$61:$EE$62,2,0)+$F$10),BP58)</f>
        <v>5.2499999999999998E-2</v>
      </c>
      <c r="BR58" s="253">
        <f t="shared" si="115"/>
        <v>5.2499999999999998E-2</v>
      </c>
      <c r="BS58" s="253">
        <f t="shared" si="115"/>
        <v>5.2499999999999998E-2</v>
      </c>
      <c r="BT58" s="253">
        <f t="shared" si="115"/>
        <v>5.2499999999999998E-2</v>
      </c>
      <c r="BU58" s="253">
        <f t="shared" si="115"/>
        <v>5.2499999999999998E-2</v>
      </c>
      <c r="BV58" s="253">
        <f t="shared" si="115"/>
        <v>5.2499999999999998E-2</v>
      </c>
      <c r="BW58" s="253">
        <f t="shared" si="115"/>
        <v>5.2499999999999998E-2</v>
      </c>
      <c r="BX58" s="253">
        <f t="shared" si="115"/>
        <v>5.2499999999999998E-2</v>
      </c>
      <c r="BY58" s="253">
        <f t="shared" si="115"/>
        <v>5.2499999999999998E-2</v>
      </c>
      <c r="BZ58" s="253">
        <f t="shared" si="115"/>
        <v>5.2499999999999998E-2</v>
      </c>
      <c r="CA58" s="253">
        <f t="shared" si="115"/>
        <v>5.2499999999999998E-2</v>
      </c>
      <c r="CB58" s="253">
        <f t="shared" si="115"/>
        <v>5.2499999999999998E-2</v>
      </c>
      <c r="CC58" s="253">
        <f t="shared" si="115"/>
        <v>5.2499999999999998E-2</v>
      </c>
      <c r="CD58" s="253">
        <f t="shared" si="115"/>
        <v>5.2499999999999998E-2</v>
      </c>
      <c r="CE58" s="253">
        <f t="shared" si="115"/>
        <v>5.2499999999999998E-2</v>
      </c>
      <c r="CF58" s="253">
        <f t="shared" si="115"/>
        <v>5.2499999999999998E-2</v>
      </c>
      <c r="CG58" s="253">
        <f t="shared" si="115"/>
        <v>5.2499999999999998E-2</v>
      </c>
      <c r="CH58" s="253">
        <f t="shared" si="115"/>
        <v>5.2499999999999998E-2</v>
      </c>
      <c r="CI58" s="253">
        <f t="shared" si="115"/>
        <v>5.2499999999999998E-2</v>
      </c>
      <c r="CJ58" s="253">
        <f t="shared" si="115"/>
        <v>5.2499999999999998E-2</v>
      </c>
      <c r="CK58" s="253">
        <f t="shared" si="115"/>
        <v>5.2499999999999998E-2</v>
      </c>
      <c r="CL58" s="253">
        <f t="shared" si="115"/>
        <v>5.2499999999999998E-2</v>
      </c>
      <c r="CM58" s="253">
        <f t="shared" si="115"/>
        <v>5.2499999999999998E-2</v>
      </c>
      <c r="CN58" s="253">
        <f t="shared" si="115"/>
        <v>5.2499999999999998E-2</v>
      </c>
      <c r="CO58" s="253">
        <f t="shared" si="115"/>
        <v>5.2499999999999998E-2</v>
      </c>
      <c r="CP58" s="253">
        <f t="shared" si="115"/>
        <v>5.2499999999999998E-2</v>
      </c>
      <c r="CQ58" s="253">
        <f t="shared" si="115"/>
        <v>5.2499999999999998E-2</v>
      </c>
      <c r="CR58" s="253">
        <f t="shared" si="115"/>
        <v>5.2499999999999998E-2</v>
      </c>
      <c r="CS58" s="253">
        <f t="shared" si="115"/>
        <v>5.2499999999999998E-2</v>
      </c>
      <c r="CT58" s="253">
        <f t="shared" si="115"/>
        <v>5.2499999999999998E-2</v>
      </c>
      <c r="CU58" s="253">
        <f t="shared" si="115"/>
        <v>5.2499999999999998E-2</v>
      </c>
      <c r="CV58" s="253">
        <f t="shared" si="115"/>
        <v>5.2499999999999998E-2</v>
      </c>
      <c r="CW58" s="253">
        <f t="shared" si="115"/>
        <v>5.2499999999999998E-2</v>
      </c>
      <c r="CX58" s="253">
        <f t="shared" si="115"/>
        <v>5.2499999999999998E-2</v>
      </c>
      <c r="CY58" s="253">
        <f t="shared" si="115"/>
        <v>5.2499999999999998E-2</v>
      </c>
      <c r="CZ58" s="253">
        <f t="shared" si="115"/>
        <v>5.2499999999999998E-2</v>
      </c>
      <c r="DA58" s="253">
        <f t="shared" si="115"/>
        <v>5.2499999999999998E-2</v>
      </c>
      <c r="DB58" s="253">
        <f t="shared" si="115"/>
        <v>5.2499999999999998E-2</v>
      </c>
      <c r="DC58" s="253">
        <f t="shared" si="115"/>
        <v>5.2499999999999998E-2</v>
      </c>
      <c r="DD58" s="253">
        <f t="shared" si="115"/>
        <v>5.2499999999999998E-2</v>
      </c>
      <c r="DE58" s="253">
        <f t="shared" si="115"/>
        <v>5.2499999999999998E-2</v>
      </c>
      <c r="DF58" s="253">
        <f t="shared" si="115"/>
        <v>5.2499999999999998E-2</v>
      </c>
      <c r="DG58" s="253">
        <f t="shared" si="115"/>
        <v>5.2499999999999998E-2</v>
      </c>
      <c r="DH58" s="253">
        <f t="shared" si="115"/>
        <v>5.2499999999999998E-2</v>
      </c>
      <c r="DI58" s="253">
        <f t="shared" si="115"/>
        <v>5.2499999999999998E-2</v>
      </c>
      <c r="DJ58" s="253">
        <f t="shared" si="115"/>
        <v>5.2499999999999998E-2</v>
      </c>
      <c r="DK58" s="253">
        <f t="shared" si="115"/>
        <v>5.2499999999999998E-2</v>
      </c>
      <c r="DL58" s="253">
        <f t="shared" si="115"/>
        <v>5.2499999999999998E-2</v>
      </c>
      <c r="DM58" s="253">
        <f t="shared" si="115"/>
        <v>5.2499999999999998E-2</v>
      </c>
      <c r="DN58" s="253">
        <f t="shared" si="115"/>
        <v>5.2499999999999998E-2</v>
      </c>
      <c r="DO58" s="253">
        <f t="shared" si="115"/>
        <v>5.2499999999999998E-2</v>
      </c>
      <c r="DP58" s="253">
        <f t="shared" si="115"/>
        <v>5.2499999999999998E-2</v>
      </c>
      <c r="DQ58" s="253">
        <f t="shared" si="115"/>
        <v>5.2499999999999998E-2</v>
      </c>
      <c r="DR58" s="253">
        <f t="shared" si="115"/>
        <v>5.2499999999999998E-2</v>
      </c>
      <c r="DS58" s="253">
        <f t="shared" si="115"/>
        <v>5.2499999999999998E-2</v>
      </c>
      <c r="DT58" s="253">
        <f t="shared" si="115"/>
        <v>5.2499999999999998E-2</v>
      </c>
      <c r="DU58" s="253">
        <f t="shared" si="115"/>
        <v>5.2499999999999998E-2</v>
      </c>
      <c r="DV58" s="253">
        <f t="shared" si="115"/>
        <v>5.2499999999999998E-2</v>
      </c>
      <c r="DW58" s="253">
        <f t="shared" si="115"/>
        <v>5.2499999999999998E-2</v>
      </c>
      <c r="DX58" s="253">
        <f t="shared" si="115"/>
        <v>5.2499999999999998E-2</v>
      </c>
      <c r="DY58" s="253">
        <f t="shared" si="115"/>
        <v>5.2499999999999998E-2</v>
      </c>
      <c r="DZ58" s="253">
        <f t="shared" si="115"/>
        <v>5.2499999999999998E-2</v>
      </c>
      <c r="EA58" s="253">
        <f t="shared" si="115"/>
        <v>5.2499999999999998E-2</v>
      </c>
      <c r="EB58" s="253">
        <f t="shared" si="115"/>
        <v>5.2499999999999998E-2</v>
      </c>
      <c r="EC58" s="253">
        <f t="shared" ref="EC58:EE58" si="116">IFERROR(IF($F$8="Fixed",$F$11,HLOOKUP(EC49,$D$61:$EE$62,2,0)+$F$10),EB58)</f>
        <v>5.2499999999999998E-2</v>
      </c>
      <c r="ED58" s="253">
        <f t="shared" si="116"/>
        <v>5.2499999999999998E-2</v>
      </c>
      <c r="EE58" s="253">
        <f t="shared" si="116"/>
        <v>5.2499999999999998E-2</v>
      </c>
    </row>
    <row r="60" spans="1:135" x14ac:dyDescent="0.25">
      <c r="C60" s="186" t="s">
        <v>245</v>
      </c>
      <c r="D60" s="254">
        <f t="array" ref="D60:EE60">TRANSPOSE(C68:C188)</f>
        <v>43658</v>
      </c>
      <c r="E60" s="254">
        <v>43689</v>
      </c>
      <c r="F60" s="254">
        <v>43720</v>
      </c>
      <c r="G60" s="254">
        <v>43752</v>
      </c>
      <c r="H60" s="254">
        <v>43781</v>
      </c>
      <c r="I60" s="254">
        <v>43811</v>
      </c>
      <c r="J60" s="254">
        <v>43843</v>
      </c>
      <c r="K60" s="254">
        <v>43873</v>
      </c>
      <c r="L60" s="254">
        <v>43902</v>
      </c>
      <c r="M60" s="254">
        <v>43934</v>
      </c>
      <c r="N60" s="254">
        <v>43963</v>
      </c>
      <c r="O60" s="254">
        <v>43994</v>
      </c>
      <c r="P60" s="254">
        <v>44025</v>
      </c>
      <c r="Q60" s="254">
        <v>44055</v>
      </c>
      <c r="R60" s="254">
        <v>44088</v>
      </c>
      <c r="S60" s="254">
        <v>44116</v>
      </c>
      <c r="T60" s="254">
        <v>44147</v>
      </c>
      <c r="U60" s="254">
        <v>44179</v>
      </c>
      <c r="V60" s="254">
        <v>44208</v>
      </c>
      <c r="W60" s="254">
        <v>44239</v>
      </c>
      <c r="X60" s="254">
        <v>44267</v>
      </c>
      <c r="Y60" s="254">
        <v>44298</v>
      </c>
      <c r="Z60" s="254">
        <v>44328</v>
      </c>
      <c r="AA60" s="254">
        <v>44361</v>
      </c>
      <c r="AB60" s="254">
        <v>44389</v>
      </c>
      <c r="AC60" s="254">
        <v>44420</v>
      </c>
      <c r="AD60" s="254">
        <v>44452</v>
      </c>
      <c r="AE60" s="254">
        <v>44481</v>
      </c>
      <c r="AF60" s="254">
        <v>44512</v>
      </c>
      <c r="AG60" s="254">
        <v>44543</v>
      </c>
      <c r="AH60" s="254">
        <v>44573</v>
      </c>
      <c r="AI60" s="254">
        <v>44606</v>
      </c>
      <c r="AJ60" s="254">
        <v>44634</v>
      </c>
      <c r="AK60" s="254">
        <v>44663</v>
      </c>
      <c r="AL60" s="254">
        <v>44693</v>
      </c>
      <c r="AM60" s="254">
        <v>44725</v>
      </c>
      <c r="AN60" s="254">
        <v>44754</v>
      </c>
      <c r="AO60" s="254">
        <v>44785</v>
      </c>
      <c r="AP60" s="254">
        <v>44816</v>
      </c>
      <c r="AQ60" s="254">
        <v>44846</v>
      </c>
      <c r="AR60" s="254">
        <v>44879</v>
      </c>
      <c r="AS60" s="254">
        <v>44907</v>
      </c>
      <c r="AT60" s="254">
        <v>44938</v>
      </c>
      <c r="AU60" s="254">
        <v>44970</v>
      </c>
      <c r="AV60" s="254">
        <v>44998</v>
      </c>
      <c r="AW60" s="254">
        <v>45028</v>
      </c>
      <c r="AX60" s="254">
        <v>45058</v>
      </c>
      <c r="AY60" s="254">
        <v>45089</v>
      </c>
      <c r="AZ60" s="254">
        <v>45119</v>
      </c>
      <c r="BA60" s="254">
        <v>45152</v>
      </c>
      <c r="BB60" s="254">
        <v>45181</v>
      </c>
      <c r="BC60" s="254">
        <v>45211</v>
      </c>
      <c r="BD60" s="254">
        <v>45243</v>
      </c>
      <c r="BE60" s="254">
        <v>45272</v>
      </c>
      <c r="BF60" s="254">
        <v>45303</v>
      </c>
      <c r="BG60" s="254">
        <v>45334</v>
      </c>
      <c r="BH60" s="254">
        <v>45363</v>
      </c>
      <c r="BI60" s="254">
        <v>45394</v>
      </c>
      <c r="BJ60" s="254">
        <v>45425</v>
      </c>
      <c r="BK60" s="254">
        <v>45455</v>
      </c>
      <c r="BL60" s="254">
        <v>45485</v>
      </c>
      <c r="BM60" s="254">
        <v>45516</v>
      </c>
      <c r="BN60" s="254">
        <v>45547</v>
      </c>
      <c r="BO60" s="254">
        <v>45579</v>
      </c>
      <c r="BP60" s="254">
        <v>45608</v>
      </c>
      <c r="BQ60" s="254">
        <v>45638</v>
      </c>
      <c r="BR60" s="254">
        <v>45670</v>
      </c>
      <c r="BS60" s="254">
        <v>45700</v>
      </c>
      <c r="BT60" s="254">
        <v>45728</v>
      </c>
      <c r="BU60" s="254">
        <v>45761</v>
      </c>
      <c r="BV60" s="254">
        <v>45789</v>
      </c>
      <c r="BW60" s="254">
        <v>45820</v>
      </c>
      <c r="BX60" s="254">
        <v>45852</v>
      </c>
      <c r="BY60" s="254">
        <v>45881</v>
      </c>
      <c r="BZ60" s="254">
        <v>45912</v>
      </c>
      <c r="CA60" s="254">
        <v>45943</v>
      </c>
      <c r="CB60" s="254">
        <v>45973</v>
      </c>
      <c r="CC60" s="254">
        <v>46003</v>
      </c>
      <c r="CD60" s="254">
        <v>46034</v>
      </c>
      <c r="CE60" s="254">
        <v>46065</v>
      </c>
      <c r="CF60" s="254">
        <v>46093</v>
      </c>
      <c r="CG60" s="254">
        <v>46125</v>
      </c>
      <c r="CH60" s="254">
        <v>46154</v>
      </c>
      <c r="CI60" s="254">
        <v>46185</v>
      </c>
      <c r="CJ60" s="254">
        <v>46216</v>
      </c>
      <c r="CK60" s="254">
        <v>46246</v>
      </c>
      <c r="CL60" s="254">
        <v>46279</v>
      </c>
      <c r="CM60" s="254">
        <v>46307</v>
      </c>
      <c r="CN60" s="254">
        <v>46338</v>
      </c>
      <c r="CO60" s="254">
        <v>46370</v>
      </c>
      <c r="CP60" s="254">
        <v>46399</v>
      </c>
      <c r="CQ60" s="254">
        <v>46430</v>
      </c>
      <c r="CR60" s="254">
        <v>46458</v>
      </c>
      <c r="CS60" s="254">
        <v>46489</v>
      </c>
      <c r="CT60" s="254">
        <v>46519</v>
      </c>
      <c r="CU60" s="254">
        <v>46552</v>
      </c>
      <c r="CV60" s="254">
        <v>46580</v>
      </c>
      <c r="CW60" s="254">
        <v>46611</v>
      </c>
      <c r="CX60" s="254">
        <v>46643</v>
      </c>
      <c r="CY60" s="254">
        <v>46672</v>
      </c>
      <c r="CZ60" s="254">
        <v>46703</v>
      </c>
      <c r="DA60" s="254">
        <v>46734</v>
      </c>
      <c r="DB60" s="254">
        <v>46764</v>
      </c>
      <c r="DC60" s="254">
        <v>46797</v>
      </c>
      <c r="DD60" s="254">
        <v>46825</v>
      </c>
      <c r="DE60" s="254">
        <v>46855</v>
      </c>
      <c r="DF60" s="254">
        <v>46885</v>
      </c>
      <c r="DG60" s="254">
        <v>46916</v>
      </c>
      <c r="DH60" s="254">
        <v>46946</v>
      </c>
      <c r="DI60" s="254">
        <v>46979</v>
      </c>
      <c r="DJ60" s="254">
        <v>47008</v>
      </c>
      <c r="DK60" s="254">
        <v>47038</v>
      </c>
      <c r="DL60" s="254">
        <v>47070</v>
      </c>
      <c r="DM60" s="254">
        <v>47099</v>
      </c>
      <c r="DN60" s="254">
        <v>47130</v>
      </c>
      <c r="DO60" s="254">
        <v>47161</v>
      </c>
      <c r="DP60" s="254">
        <v>47189</v>
      </c>
      <c r="DQ60" s="254">
        <v>47220</v>
      </c>
      <c r="DR60" s="254">
        <v>47252</v>
      </c>
      <c r="DS60" s="254">
        <v>47281</v>
      </c>
      <c r="DT60" s="254">
        <v>47311</v>
      </c>
      <c r="DU60" s="254" t="e">
        <v>#N/A</v>
      </c>
      <c r="DV60" s="254" t="e">
        <v>#N/A</v>
      </c>
      <c r="DW60" s="254" t="e">
        <v>#N/A</v>
      </c>
      <c r="DX60" s="254" t="e">
        <v>#N/A</v>
      </c>
      <c r="DY60" s="254" t="e">
        <v>#N/A</v>
      </c>
      <c r="DZ60" s="254" t="e">
        <v>#N/A</v>
      </c>
      <c r="EA60" s="254" t="e">
        <v>#N/A</v>
      </c>
      <c r="EB60" s="254" t="e">
        <v>#N/A</v>
      </c>
      <c r="EC60" s="254" t="e">
        <v>#N/A</v>
      </c>
      <c r="ED60" s="254" t="e">
        <v>#N/A</v>
      </c>
      <c r="EE60" s="255" t="e">
        <v>#N/A</v>
      </c>
    </row>
    <row r="61" spans="1:135" x14ac:dyDescent="0.25">
      <c r="C61" s="186" t="s">
        <v>135</v>
      </c>
      <c r="D61" s="254">
        <f>EOMONTH(D60,0)</f>
        <v>43677</v>
      </c>
      <c r="E61" s="254">
        <f>EOMONTH(D61,1)</f>
        <v>43708</v>
      </c>
      <c r="F61" s="254">
        <f t="shared" ref="F61:BQ61" si="117">EOMONTH(E61,1)</f>
        <v>43738</v>
      </c>
      <c r="G61" s="254">
        <f t="shared" si="117"/>
        <v>43769</v>
      </c>
      <c r="H61" s="254">
        <f t="shared" si="117"/>
        <v>43799</v>
      </c>
      <c r="I61" s="254">
        <f t="shared" si="117"/>
        <v>43830</v>
      </c>
      <c r="J61" s="254">
        <f t="shared" si="117"/>
        <v>43861</v>
      </c>
      <c r="K61" s="254">
        <f t="shared" si="117"/>
        <v>43890</v>
      </c>
      <c r="L61" s="254">
        <f t="shared" si="117"/>
        <v>43921</v>
      </c>
      <c r="M61" s="254">
        <f t="shared" si="117"/>
        <v>43951</v>
      </c>
      <c r="N61" s="254">
        <f t="shared" si="117"/>
        <v>43982</v>
      </c>
      <c r="O61" s="254">
        <f t="shared" si="117"/>
        <v>44012</v>
      </c>
      <c r="P61" s="254">
        <f t="shared" si="117"/>
        <v>44043</v>
      </c>
      <c r="Q61" s="254">
        <f t="shared" si="117"/>
        <v>44074</v>
      </c>
      <c r="R61" s="254">
        <f t="shared" si="117"/>
        <v>44104</v>
      </c>
      <c r="S61" s="254">
        <f t="shared" si="117"/>
        <v>44135</v>
      </c>
      <c r="T61" s="254">
        <f t="shared" si="117"/>
        <v>44165</v>
      </c>
      <c r="U61" s="254">
        <f t="shared" si="117"/>
        <v>44196</v>
      </c>
      <c r="V61" s="254">
        <f t="shared" si="117"/>
        <v>44227</v>
      </c>
      <c r="W61" s="254">
        <f t="shared" si="117"/>
        <v>44255</v>
      </c>
      <c r="X61" s="254">
        <f t="shared" si="117"/>
        <v>44286</v>
      </c>
      <c r="Y61" s="254">
        <f t="shared" si="117"/>
        <v>44316</v>
      </c>
      <c r="Z61" s="254">
        <f t="shared" si="117"/>
        <v>44347</v>
      </c>
      <c r="AA61" s="254">
        <f t="shared" si="117"/>
        <v>44377</v>
      </c>
      <c r="AB61" s="254">
        <f t="shared" si="117"/>
        <v>44408</v>
      </c>
      <c r="AC61" s="254">
        <f t="shared" si="117"/>
        <v>44439</v>
      </c>
      <c r="AD61" s="254">
        <f t="shared" si="117"/>
        <v>44469</v>
      </c>
      <c r="AE61" s="254">
        <f t="shared" si="117"/>
        <v>44500</v>
      </c>
      <c r="AF61" s="254">
        <f t="shared" si="117"/>
        <v>44530</v>
      </c>
      <c r="AG61" s="254">
        <f t="shared" si="117"/>
        <v>44561</v>
      </c>
      <c r="AH61" s="254">
        <f t="shared" si="117"/>
        <v>44592</v>
      </c>
      <c r="AI61" s="254">
        <f t="shared" si="117"/>
        <v>44620</v>
      </c>
      <c r="AJ61" s="254">
        <f t="shared" si="117"/>
        <v>44651</v>
      </c>
      <c r="AK61" s="254">
        <f t="shared" si="117"/>
        <v>44681</v>
      </c>
      <c r="AL61" s="254">
        <f t="shared" si="117"/>
        <v>44712</v>
      </c>
      <c r="AM61" s="254">
        <f t="shared" si="117"/>
        <v>44742</v>
      </c>
      <c r="AN61" s="254">
        <f t="shared" si="117"/>
        <v>44773</v>
      </c>
      <c r="AO61" s="254">
        <f t="shared" si="117"/>
        <v>44804</v>
      </c>
      <c r="AP61" s="254">
        <f t="shared" si="117"/>
        <v>44834</v>
      </c>
      <c r="AQ61" s="254">
        <f t="shared" si="117"/>
        <v>44865</v>
      </c>
      <c r="AR61" s="254">
        <f t="shared" si="117"/>
        <v>44895</v>
      </c>
      <c r="AS61" s="254">
        <f t="shared" si="117"/>
        <v>44926</v>
      </c>
      <c r="AT61" s="254">
        <f t="shared" si="117"/>
        <v>44957</v>
      </c>
      <c r="AU61" s="254">
        <f t="shared" si="117"/>
        <v>44985</v>
      </c>
      <c r="AV61" s="254">
        <f t="shared" si="117"/>
        <v>45016</v>
      </c>
      <c r="AW61" s="254">
        <f t="shared" si="117"/>
        <v>45046</v>
      </c>
      <c r="AX61" s="254">
        <f t="shared" si="117"/>
        <v>45077</v>
      </c>
      <c r="AY61" s="254">
        <f t="shared" si="117"/>
        <v>45107</v>
      </c>
      <c r="AZ61" s="254">
        <f t="shared" si="117"/>
        <v>45138</v>
      </c>
      <c r="BA61" s="254">
        <f t="shared" si="117"/>
        <v>45169</v>
      </c>
      <c r="BB61" s="254">
        <f t="shared" si="117"/>
        <v>45199</v>
      </c>
      <c r="BC61" s="254">
        <f t="shared" si="117"/>
        <v>45230</v>
      </c>
      <c r="BD61" s="254">
        <f t="shared" si="117"/>
        <v>45260</v>
      </c>
      <c r="BE61" s="254">
        <f t="shared" si="117"/>
        <v>45291</v>
      </c>
      <c r="BF61" s="254">
        <f t="shared" si="117"/>
        <v>45322</v>
      </c>
      <c r="BG61" s="254">
        <f t="shared" si="117"/>
        <v>45351</v>
      </c>
      <c r="BH61" s="254">
        <f t="shared" si="117"/>
        <v>45382</v>
      </c>
      <c r="BI61" s="254">
        <f t="shared" si="117"/>
        <v>45412</v>
      </c>
      <c r="BJ61" s="254">
        <f t="shared" si="117"/>
        <v>45443</v>
      </c>
      <c r="BK61" s="254">
        <f t="shared" si="117"/>
        <v>45473</v>
      </c>
      <c r="BL61" s="254">
        <f t="shared" si="117"/>
        <v>45504</v>
      </c>
      <c r="BM61" s="254">
        <f t="shared" si="117"/>
        <v>45535</v>
      </c>
      <c r="BN61" s="254">
        <f t="shared" si="117"/>
        <v>45565</v>
      </c>
      <c r="BO61" s="254">
        <f t="shared" si="117"/>
        <v>45596</v>
      </c>
      <c r="BP61" s="254">
        <f t="shared" si="117"/>
        <v>45626</v>
      </c>
      <c r="BQ61" s="254">
        <f t="shared" si="117"/>
        <v>45657</v>
      </c>
      <c r="BR61" s="254">
        <f t="shared" ref="BR61:EC61" si="118">EOMONTH(BQ61,1)</f>
        <v>45688</v>
      </c>
      <c r="BS61" s="254">
        <f t="shared" si="118"/>
        <v>45716</v>
      </c>
      <c r="BT61" s="254">
        <f t="shared" si="118"/>
        <v>45747</v>
      </c>
      <c r="BU61" s="254">
        <f t="shared" si="118"/>
        <v>45777</v>
      </c>
      <c r="BV61" s="254">
        <f t="shared" si="118"/>
        <v>45808</v>
      </c>
      <c r="BW61" s="254">
        <f t="shared" si="118"/>
        <v>45838</v>
      </c>
      <c r="BX61" s="254">
        <f t="shared" si="118"/>
        <v>45869</v>
      </c>
      <c r="BY61" s="254">
        <f t="shared" si="118"/>
        <v>45900</v>
      </c>
      <c r="BZ61" s="254">
        <f t="shared" si="118"/>
        <v>45930</v>
      </c>
      <c r="CA61" s="254">
        <f t="shared" si="118"/>
        <v>45961</v>
      </c>
      <c r="CB61" s="254">
        <f t="shared" si="118"/>
        <v>45991</v>
      </c>
      <c r="CC61" s="254">
        <f t="shared" si="118"/>
        <v>46022</v>
      </c>
      <c r="CD61" s="254">
        <f t="shared" si="118"/>
        <v>46053</v>
      </c>
      <c r="CE61" s="254">
        <f t="shared" si="118"/>
        <v>46081</v>
      </c>
      <c r="CF61" s="254">
        <f t="shared" si="118"/>
        <v>46112</v>
      </c>
      <c r="CG61" s="254">
        <f t="shared" si="118"/>
        <v>46142</v>
      </c>
      <c r="CH61" s="254">
        <f t="shared" si="118"/>
        <v>46173</v>
      </c>
      <c r="CI61" s="254">
        <f t="shared" si="118"/>
        <v>46203</v>
      </c>
      <c r="CJ61" s="254">
        <f t="shared" si="118"/>
        <v>46234</v>
      </c>
      <c r="CK61" s="254">
        <f t="shared" si="118"/>
        <v>46265</v>
      </c>
      <c r="CL61" s="254">
        <f t="shared" si="118"/>
        <v>46295</v>
      </c>
      <c r="CM61" s="254">
        <f t="shared" si="118"/>
        <v>46326</v>
      </c>
      <c r="CN61" s="254">
        <f t="shared" si="118"/>
        <v>46356</v>
      </c>
      <c r="CO61" s="254">
        <f t="shared" si="118"/>
        <v>46387</v>
      </c>
      <c r="CP61" s="254">
        <f t="shared" si="118"/>
        <v>46418</v>
      </c>
      <c r="CQ61" s="254">
        <f t="shared" si="118"/>
        <v>46446</v>
      </c>
      <c r="CR61" s="254">
        <f t="shared" si="118"/>
        <v>46477</v>
      </c>
      <c r="CS61" s="254">
        <f t="shared" si="118"/>
        <v>46507</v>
      </c>
      <c r="CT61" s="254">
        <f t="shared" si="118"/>
        <v>46538</v>
      </c>
      <c r="CU61" s="254">
        <f t="shared" si="118"/>
        <v>46568</v>
      </c>
      <c r="CV61" s="254">
        <f t="shared" si="118"/>
        <v>46599</v>
      </c>
      <c r="CW61" s="254">
        <f t="shared" si="118"/>
        <v>46630</v>
      </c>
      <c r="CX61" s="254">
        <f t="shared" si="118"/>
        <v>46660</v>
      </c>
      <c r="CY61" s="254">
        <f t="shared" si="118"/>
        <v>46691</v>
      </c>
      <c r="CZ61" s="254">
        <f t="shared" si="118"/>
        <v>46721</v>
      </c>
      <c r="DA61" s="254">
        <f t="shared" si="118"/>
        <v>46752</v>
      </c>
      <c r="DB61" s="254">
        <f t="shared" si="118"/>
        <v>46783</v>
      </c>
      <c r="DC61" s="254">
        <f t="shared" si="118"/>
        <v>46812</v>
      </c>
      <c r="DD61" s="254">
        <f t="shared" si="118"/>
        <v>46843</v>
      </c>
      <c r="DE61" s="254">
        <f t="shared" si="118"/>
        <v>46873</v>
      </c>
      <c r="DF61" s="254">
        <f t="shared" si="118"/>
        <v>46904</v>
      </c>
      <c r="DG61" s="254">
        <f t="shared" si="118"/>
        <v>46934</v>
      </c>
      <c r="DH61" s="254">
        <f t="shared" si="118"/>
        <v>46965</v>
      </c>
      <c r="DI61" s="254">
        <f t="shared" si="118"/>
        <v>46996</v>
      </c>
      <c r="DJ61" s="254">
        <f t="shared" si="118"/>
        <v>47026</v>
      </c>
      <c r="DK61" s="254">
        <f t="shared" si="118"/>
        <v>47057</v>
      </c>
      <c r="DL61" s="254">
        <f t="shared" si="118"/>
        <v>47087</v>
      </c>
      <c r="DM61" s="254">
        <f t="shared" si="118"/>
        <v>47118</v>
      </c>
      <c r="DN61" s="254">
        <f t="shared" si="118"/>
        <v>47149</v>
      </c>
      <c r="DO61" s="254">
        <f t="shared" si="118"/>
        <v>47177</v>
      </c>
      <c r="DP61" s="254">
        <f t="shared" si="118"/>
        <v>47208</v>
      </c>
      <c r="DQ61" s="254">
        <f t="shared" si="118"/>
        <v>47238</v>
      </c>
      <c r="DR61" s="254">
        <f t="shared" si="118"/>
        <v>47269</v>
      </c>
      <c r="DS61" s="254">
        <f t="shared" si="118"/>
        <v>47299</v>
      </c>
      <c r="DT61" s="254">
        <f t="shared" si="118"/>
        <v>47330</v>
      </c>
      <c r="DU61" s="254">
        <f t="shared" si="118"/>
        <v>47361</v>
      </c>
      <c r="DV61" s="254">
        <f t="shared" si="118"/>
        <v>47391</v>
      </c>
      <c r="DW61" s="254">
        <f t="shared" si="118"/>
        <v>47422</v>
      </c>
      <c r="DX61" s="254">
        <f t="shared" si="118"/>
        <v>47452</v>
      </c>
      <c r="DY61" s="254">
        <f t="shared" si="118"/>
        <v>47483</v>
      </c>
      <c r="DZ61" s="254">
        <f t="shared" si="118"/>
        <v>47514</v>
      </c>
      <c r="EA61" s="254">
        <f t="shared" si="118"/>
        <v>47542</v>
      </c>
      <c r="EB61" s="254">
        <f t="shared" si="118"/>
        <v>47573</v>
      </c>
      <c r="EC61" s="254">
        <f t="shared" si="118"/>
        <v>47603</v>
      </c>
      <c r="ED61" s="254">
        <f t="shared" ref="ED61:EE61" si="119">EOMONTH(EC61,1)</f>
        <v>47634</v>
      </c>
      <c r="EE61" s="254">
        <f t="shared" si="119"/>
        <v>47664</v>
      </c>
    </row>
    <row r="62" spans="1:135" x14ac:dyDescent="0.25">
      <c r="C62" s="57" t="s">
        <v>252</v>
      </c>
      <c r="D62" s="256">
        <f>IFERROR(VLOOKUP(D60,$C$68:$D$188,2,0),C62)</f>
        <v>2.3691299999999998E-2</v>
      </c>
      <c r="E62" s="203">
        <f t="shared" ref="E62:BP62" si="120">IFERROR(VLOOKUP(E60,$C$68:$D$188,2,0),D62)</f>
        <v>2.18368E-2</v>
      </c>
      <c r="F62" s="203">
        <f t="shared" si="120"/>
        <v>2.0402400000000001E-2</v>
      </c>
      <c r="G62" s="203">
        <f t="shared" si="120"/>
        <v>1.9555099999999999E-2</v>
      </c>
      <c r="H62" s="203">
        <f t="shared" si="120"/>
        <v>1.9066699999999999E-2</v>
      </c>
      <c r="I62" s="203">
        <f t="shared" si="120"/>
        <v>1.8718800000000001E-2</v>
      </c>
      <c r="J62" s="203">
        <f t="shared" si="120"/>
        <v>1.84122E-2</v>
      </c>
      <c r="K62" s="203">
        <f t="shared" si="120"/>
        <v>1.80588E-2</v>
      </c>
      <c r="L62" s="203">
        <f t="shared" si="120"/>
        <v>1.7594599999999998E-2</v>
      </c>
      <c r="M62" s="203">
        <f t="shared" si="120"/>
        <v>1.71112E-2</v>
      </c>
      <c r="N62" s="203">
        <f t="shared" si="120"/>
        <v>1.66666E-2</v>
      </c>
      <c r="O62" s="203">
        <f t="shared" si="120"/>
        <v>1.6334000000000001E-2</v>
      </c>
      <c r="P62" s="203">
        <f t="shared" si="120"/>
        <v>1.6129600000000001E-2</v>
      </c>
      <c r="Q62" s="203">
        <f t="shared" si="120"/>
        <v>1.6001100000000001E-2</v>
      </c>
      <c r="R62" s="203">
        <f t="shared" si="120"/>
        <v>1.5884200000000001E-2</v>
      </c>
      <c r="S62" s="203">
        <f t="shared" si="120"/>
        <v>1.5781099999999999E-2</v>
      </c>
      <c r="T62" s="203">
        <f t="shared" si="120"/>
        <v>1.5682600000000001E-2</v>
      </c>
      <c r="U62" s="203">
        <f t="shared" si="120"/>
        <v>1.5566699999999999E-2</v>
      </c>
      <c r="V62" s="203">
        <f t="shared" si="120"/>
        <v>1.5462800000000001E-2</v>
      </c>
      <c r="W62" s="203">
        <f t="shared" si="120"/>
        <v>1.53887E-2</v>
      </c>
      <c r="X62" s="203">
        <f t="shared" si="120"/>
        <v>1.5326599999999999E-2</v>
      </c>
      <c r="Y62" s="203">
        <f t="shared" si="120"/>
        <v>1.53118E-2</v>
      </c>
      <c r="Z62" s="203">
        <f t="shared" si="120"/>
        <v>1.5344E-2</v>
      </c>
      <c r="AA62" s="203">
        <f t="shared" si="120"/>
        <v>1.53892E-2</v>
      </c>
      <c r="AB62" s="203">
        <f t="shared" si="120"/>
        <v>1.5465599999999999E-2</v>
      </c>
      <c r="AC62" s="203">
        <f t="shared" si="120"/>
        <v>1.5559999999999999E-2</v>
      </c>
      <c r="AD62" s="203">
        <f t="shared" si="120"/>
        <v>1.5636199999999999E-2</v>
      </c>
      <c r="AE62" s="203">
        <f t="shared" si="120"/>
        <v>1.57143E-2</v>
      </c>
      <c r="AF62" s="203">
        <f t="shared" si="120"/>
        <v>1.5793499999999999E-2</v>
      </c>
      <c r="AG62" s="203">
        <f t="shared" si="120"/>
        <v>1.5850099999999999E-2</v>
      </c>
      <c r="AH62" s="203">
        <f t="shared" si="120"/>
        <v>1.59072E-2</v>
      </c>
      <c r="AI62" s="203">
        <f t="shared" si="120"/>
        <v>1.5966399999999999E-2</v>
      </c>
      <c r="AJ62" s="203">
        <f t="shared" si="120"/>
        <v>1.6004899999999999E-2</v>
      </c>
      <c r="AK62" s="203">
        <f t="shared" si="120"/>
        <v>1.60457E-2</v>
      </c>
      <c r="AL62" s="203">
        <f t="shared" si="120"/>
        <v>1.60906E-2</v>
      </c>
      <c r="AM62" s="203">
        <f t="shared" si="120"/>
        <v>1.6119700000000001E-2</v>
      </c>
      <c r="AN62" s="203">
        <f t="shared" si="120"/>
        <v>1.61578E-2</v>
      </c>
      <c r="AO62" s="203">
        <f t="shared" si="120"/>
        <v>1.62086E-2</v>
      </c>
      <c r="AP62" s="203">
        <f t="shared" si="120"/>
        <v>1.62506E-2</v>
      </c>
      <c r="AQ62" s="203">
        <f t="shared" si="120"/>
        <v>1.6308599999999999E-2</v>
      </c>
      <c r="AR62" s="203">
        <f t="shared" si="120"/>
        <v>1.6383000000000002E-2</v>
      </c>
      <c r="AS62" s="203">
        <f t="shared" si="120"/>
        <v>1.6447099999999999E-2</v>
      </c>
      <c r="AT62" s="203">
        <f t="shared" si="120"/>
        <v>1.6525700000000001E-2</v>
      </c>
      <c r="AU62" s="203">
        <f t="shared" si="120"/>
        <v>1.6617900000000001E-2</v>
      </c>
      <c r="AV62" s="203">
        <f t="shared" si="120"/>
        <v>1.6697199999999999E-2</v>
      </c>
      <c r="AW62" s="203">
        <f t="shared" si="120"/>
        <v>1.67882E-2</v>
      </c>
      <c r="AX62" s="203">
        <f t="shared" si="120"/>
        <v>1.6891099999999999E-2</v>
      </c>
      <c r="AY62" s="203">
        <f t="shared" si="120"/>
        <v>1.6981799999999998E-2</v>
      </c>
      <c r="AZ62" s="203">
        <f t="shared" si="120"/>
        <v>1.7084800000000001E-2</v>
      </c>
      <c r="BA62" s="203">
        <f t="shared" si="120"/>
        <v>1.7200099999999999E-2</v>
      </c>
      <c r="BB62" s="203">
        <f t="shared" si="120"/>
        <v>1.7301799999999999E-2</v>
      </c>
      <c r="BC62" s="203">
        <f t="shared" si="120"/>
        <v>1.7413700000000001E-2</v>
      </c>
      <c r="BD62" s="203">
        <f t="shared" si="120"/>
        <v>1.7536E-2</v>
      </c>
      <c r="BE62" s="203">
        <f t="shared" si="120"/>
        <v>1.76434E-2</v>
      </c>
      <c r="BF62" s="203">
        <f t="shared" si="120"/>
        <v>1.7759899999999999E-2</v>
      </c>
      <c r="BG62" s="203">
        <f t="shared" si="120"/>
        <v>1.78847E-2</v>
      </c>
      <c r="BH62" s="203">
        <f t="shared" si="120"/>
        <v>1.79927E-2</v>
      </c>
      <c r="BI62" s="203">
        <f t="shared" si="120"/>
        <v>1.81078E-2</v>
      </c>
      <c r="BJ62" s="203">
        <f t="shared" si="120"/>
        <v>1.8229200000000001E-2</v>
      </c>
      <c r="BK62" s="203">
        <f t="shared" si="120"/>
        <v>1.8332000000000001E-2</v>
      </c>
      <c r="BL62" s="203">
        <f t="shared" si="120"/>
        <v>1.8441200000000001E-2</v>
      </c>
      <c r="BM62" s="203">
        <f t="shared" si="120"/>
        <v>1.85583E-2</v>
      </c>
      <c r="BN62" s="203">
        <f t="shared" si="120"/>
        <v>1.8657900000000002E-2</v>
      </c>
      <c r="BO62" s="203">
        <f t="shared" si="120"/>
        <v>1.87656E-2</v>
      </c>
      <c r="BP62" s="203">
        <f t="shared" si="120"/>
        <v>1.8879199999999999E-2</v>
      </c>
      <c r="BQ62" s="203">
        <f t="shared" ref="BQ62:EB62" si="121">IFERROR(VLOOKUP(BQ60,$C$68:$D$188,2,0),BP62)</f>
        <v>1.8971600000000002E-2</v>
      </c>
      <c r="BR62" s="203">
        <f t="shared" si="121"/>
        <v>1.90689E-2</v>
      </c>
      <c r="BS62" s="203">
        <f t="shared" si="121"/>
        <v>1.9169700000000001E-2</v>
      </c>
      <c r="BT62" s="203">
        <f t="shared" si="121"/>
        <v>1.9246599999999999E-2</v>
      </c>
      <c r="BU62" s="203">
        <f t="shared" si="121"/>
        <v>1.93277E-2</v>
      </c>
      <c r="BV62" s="203">
        <f t="shared" si="121"/>
        <v>1.9412599999999999E-2</v>
      </c>
      <c r="BW62" s="203">
        <f t="shared" si="121"/>
        <v>1.9476500000000001E-2</v>
      </c>
      <c r="BX62" s="203">
        <f t="shared" si="121"/>
        <v>1.9547700000000001E-2</v>
      </c>
      <c r="BY62" s="203">
        <f t="shared" si="121"/>
        <v>1.9626899999999999E-2</v>
      </c>
      <c r="BZ62" s="203">
        <f t="shared" si="121"/>
        <v>1.96899E-2</v>
      </c>
      <c r="CA62" s="203">
        <f t="shared" si="121"/>
        <v>1.9763599999999999E-2</v>
      </c>
      <c r="CB62" s="203">
        <f t="shared" si="121"/>
        <v>1.9848299999999999E-2</v>
      </c>
      <c r="CC62" s="203">
        <f t="shared" si="121"/>
        <v>1.9918999999999999E-2</v>
      </c>
      <c r="CD62" s="203">
        <f t="shared" si="121"/>
        <v>2.00019E-2</v>
      </c>
      <c r="CE62" s="203">
        <f t="shared" si="121"/>
        <v>2.00971E-2</v>
      </c>
      <c r="CF62" s="203">
        <f t="shared" si="121"/>
        <v>2.01783E-2</v>
      </c>
      <c r="CG62" s="203">
        <f t="shared" si="121"/>
        <v>2.02718E-2</v>
      </c>
      <c r="CH62" s="203">
        <f t="shared" si="121"/>
        <v>2.0377099999999999E-2</v>
      </c>
      <c r="CI62" s="203">
        <f t="shared" si="121"/>
        <v>2.0468799999999999E-2</v>
      </c>
      <c r="CJ62" s="203">
        <f t="shared" si="121"/>
        <v>2.0570700000000001E-2</v>
      </c>
      <c r="CK62" s="203">
        <f t="shared" si="121"/>
        <v>2.0680199999999999E-2</v>
      </c>
      <c r="CL62" s="203">
        <f t="shared" si="121"/>
        <v>2.0771499999999998E-2</v>
      </c>
      <c r="CM62" s="203">
        <f t="shared" si="121"/>
        <v>2.0866599999999999E-2</v>
      </c>
      <c r="CN62" s="203">
        <f t="shared" si="121"/>
        <v>2.0965600000000001E-2</v>
      </c>
      <c r="CO62" s="203">
        <f t="shared" si="121"/>
        <v>2.10446E-2</v>
      </c>
      <c r="CP62" s="203">
        <f t="shared" si="121"/>
        <v>2.11264E-2</v>
      </c>
      <c r="CQ62" s="203">
        <f t="shared" si="121"/>
        <v>2.1211000000000001E-2</v>
      </c>
      <c r="CR62" s="203">
        <f t="shared" si="121"/>
        <v>2.1274700000000001E-2</v>
      </c>
      <c r="CS62" s="203">
        <f t="shared" si="121"/>
        <v>2.1342699999999999E-2</v>
      </c>
      <c r="CT62" s="203">
        <f t="shared" si="121"/>
        <v>2.1415799999999999E-2</v>
      </c>
      <c r="CU62" s="203">
        <f t="shared" si="121"/>
        <v>2.14722E-2</v>
      </c>
      <c r="CV62" s="203">
        <f t="shared" si="121"/>
        <v>2.1534899999999999E-2</v>
      </c>
      <c r="CW62" s="203">
        <f t="shared" si="121"/>
        <v>2.1605699999999999E-2</v>
      </c>
      <c r="CX62" s="203">
        <f t="shared" si="121"/>
        <v>2.1662299999999999E-2</v>
      </c>
      <c r="CY62" s="203">
        <f t="shared" si="121"/>
        <v>2.1727900000000001E-2</v>
      </c>
      <c r="CZ62" s="203">
        <f t="shared" si="121"/>
        <v>2.1803300000000001E-2</v>
      </c>
      <c r="DA62" s="203">
        <f t="shared" si="121"/>
        <v>2.1865800000000001E-2</v>
      </c>
      <c r="DB62" s="203">
        <f t="shared" si="121"/>
        <v>2.19384E-2</v>
      </c>
      <c r="DC62" s="203">
        <f t="shared" si="121"/>
        <v>2.2021200000000001E-2</v>
      </c>
      <c r="DD62" s="203">
        <f t="shared" si="121"/>
        <v>2.2089500000000001E-2</v>
      </c>
      <c r="DE62" s="203">
        <f t="shared" si="121"/>
        <v>2.2165899999999999E-2</v>
      </c>
      <c r="DF62" s="203">
        <f t="shared" si="121"/>
        <v>2.2250300000000001E-2</v>
      </c>
      <c r="DG62" s="203">
        <f t="shared" si="121"/>
        <v>2.232E-2</v>
      </c>
      <c r="DH62" s="203">
        <f t="shared" si="121"/>
        <v>2.2397199999999999E-2</v>
      </c>
      <c r="DI62" s="203">
        <f t="shared" si="121"/>
        <v>2.2481500000000001E-2</v>
      </c>
      <c r="DJ62" s="203">
        <f t="shared" si="121"/>
        <v>2.25477E-2</v>
      </c>
      <c r="DK62" s="203">
        <f t="shared" si="121"/>
        <v>2.2617700000000001E-2</v>
      </c>
      <c r="DL62" s="203">
        <f t="shared" si="121"/>
        <v>2.2690999999999999E-2</v>
      </c>
      <c r="DM62" s="203">
        <f t="shared" si="121"/>
        <v>2.2743099999999999E-2</v>
      </c>
      <c r="DN62" s="203">
        <f t="shared" si="121"/>
        <v>2.2796199999999999E-2</v>
      </c>
      <c r="DO62" s="203">
        <f t="shared" si="121"/>
        <v>2.2849100000000001E-2</v>
      </c>
      <c r="DP62" s="203">
        <f t="shared" si="121"/>
        <v>2.28778E-2</v>
      </c>
      <c r="DQ62" s="203">
        <f t="shared" si="121"/>
        <v>2.2905700000000001E-2</v>
      </c>
      <c r="DR62" s="203">
        <f t="shared" si="121"/>
        <v>2.29334E-2</v>
      </c>
      <c r="DS62" s="203">
        <f t="shared" si="121"/>
        <v>2.2937699999999998E-2</v>
      </c>
      <c r="DT62" s="203">
        <f t="shared" si="121"/>
        <v>2.2945900000000002E-2</v>
      </c>
      <c r="DU62" s="203">
        <f t="shared" si="121"/>
        <v>2.2945900000000002E-2</v>
      </c>
      <c r="DV62" s="203">
        <f t="shared" si="121"/>
        <v>2.2945900000000002E-2</v>
      </c>
      <c r="DW62" s="203">
        <f t="shared" si="121"/>
        <v>2.2945900000000002E-2</v>
      </c>
      <c r="DX62" s="203">
        <f t="shared" si="121"/>
        <v>2.2945900000000002E-2</v>
      </c>
      <c r="DY62" s="203">
        <f t="shared" si="121"/>
        <v>2.2945900000000002E-2</v>
      </c>
      <c r="DZ62" s="203">
        <f t="shared" si="121"/>
        <v>2.2945900000000002E-2</v>
      </c>
      <c r="EA62" s="203">
        <f t="shared" si="121"/>
        <v>2.2945900000000002E-2</v>
      </c>
      <c r="EB62" s="203">
        <f t="shared" si="121"/>
        <v>2.2945900000000002E-2</v>
      </c>
      <c r="EC62" s="203">
        <f t="shared" ref="EC62:EE62" si="122">IFERROR(VLOOKUP(EC60,$C$68:$D$188,2,0),EB62)</f>
        <v>2.2945900000000002E-2</v>
      </c>
      <c r="ED62" s="203">
        <f t="shared" si="122"/>
        <v>2.2945900000000002E-2</v>
      </c>
      <c r="EE62" s="204">
        <f t="shared" si="122"/>
        <v>2.2945900000000002E-2</v>
      </c>
    </row>
    <row r="66" spans="3:4" ht="14.25" thickBot="1" x14ac:dyDescent="0.3"/>
    <row r="67" spans="3:4" x14ac:dyDescent="0.25">
      <c r="C67" s="257" t="s">
        <v>245</v>
      </c>
      <c r="D67" s="258" t="s">
        <v>251</v>
      </c>
    </row>
    <row r="68" spans="3:4" ht="15" x14ac:dyDescent="0.25">
      <c r="C68" s="259">
        <v>43658</v>
      </c>
      <c r="D68" s="260">
        <v>2.3691299999999998E-2</v>
      </c>
    </row>
    <row r="69" spans="3:4" ht="15" x14ac:dyDescent="0.25">
      <c r="C69" s="259">
        <v>43689</v>
      </c>
      <c r="D69" s="260">
        <v>2.18368E-2</v>
      </c>
    </row>
    <row r="70" spans="3:4" ht="15" x14ac:dyDescent="0.25">
      <c r="C70" s="259">
        <v>43720</v>
      </c>
      <c r="D70" s="260">
        <v>2.0402400000000001E-2</v>
      </c>
    </row>
    <row r="71" spans="3:4" ht="15" x14ac:dyDescent="0.25">
      <c r="C71" s="259">
        <v>43752</v>
      </c>
      <c r="D71" s="260">
        <v>1.9555099999999999E-2</v>
      </c>
    </row>
    <row r="72" spans="3:4" ht="15" x14ac:dyDescent="0.25">
      <c r="C72" s="259">
        <v>43781</v>
      </c>
      <c r="D72" s="260">
        <v>1.9066699999999999E-2</v>
      </c>
    </row>
    <row r="73" spans="3:4" ht="15" x14ac:dyDescent="0.25">
      <c r="C73" s="259">
        <v>43811</v>
      </c>
      <c r="D73" s="260">
        <v>1.8718800000000001E-2</v>
      </c>
    </row>
    <row r="74" spans="3:4" ht="15" x14ac:dyDescent="0.25">
      <c r="C74" s="259">
        <v>43843</v>
      </c>
      <c r="D74" s="260">
        <v>1.84122E-2</v>
      </c>
    </row>
    <row r="75" spans="3:4" ht="15" x14ac:dyDescent="0.25">
      <c r="C75" s="259">
        <v>43873</v>
      </c>
      <c r="D75" s="260">
        <v>1.80588E-2</v>
      </c>
    </row>
    <row r="76" spans="3:4" ht="15" x14ac:dyDescent="0.25">
      <c r="C76" s="259">
        <v>43902</v>
      </c>
      <c r="D76" s="260">
        <v>1.7594599999999998E-2</v>
      </c>
    </row>
    <row r="77" spans="3:4" ht="15" x14ac:dyDescent="0.25">
      <c r="C77" s="259">
        <v>43934</v>
      </c>
      <c r="D77" s="260">
        <v>1.71112E-2</v>
      </c>
    </row>
    <row r="78" spans="3:4" ht="15" x14ac:dyDescent="0.25">
      <c r="C78" s="259">
        <v>43963</v>
      </c>
      <c r="D78" s="260">
        <v>1.66666E-2</v>
      </c>
    </row>
    <row r="79" spans="3:4" ht="15" x14ac:dyDescent="0.25">
      <c r="C79" s="259">
        <v>43994</v>
      </c>
      <c r="D79" s="260">
        <v>1.6334000000000001E-2</v>
      </c>
    </row>
    <row r="80" spans="3:4" ht="15" x14ac:dyDescent="0.25">
      <c r="C80" s="259">
        <v>44025</v>
      </c>
      <c r="D80" s="260">
        <v>1.6129600000000001E-2</v>
      </c>
    </row>
    <row r="81" spans="3:4" ht="15" x14ac:dyDescent="0.25">
      <c r="C81" s="259">
        <v>44055</v>
      </c>
      <c r="D81" s="260">
        <v>1.6001100000000001E-2</v>
      </c>
    </row>
    <row r="82" spans="3:4" ht="15" x14ac:dyDescent="0.25">
      <c r="C82" s="259">
        <v>44088</v>
      </c>
      <c r="D82" s="260">
        <v>1.5884200000000001E-2</v>
      </c>
    </row>
    <row r="83" spans="3:4" ht="15" x14ac:dyDescent="0.25">
      <c r="C83" s="259">
        <v>44116</v>
      </c>
      <c r="D83" s="260">
        <v>1.5781099999999999E-2</v>
      </c>
    </row>
    <row r="84" spans="3:4" ht="15" x14ac:dyDescent="0.25">
      <c r="C84" s="259">
        <v>44147</v>
      </c>
      <c r="D84" s="260">
        <v>1.5682600000000001E-2</v>
      </c>
    </row>
    <row r="85" spans="3:4" ht="15" x14ac:dyDescent="0.25">
      <c r="C85" s="259">
        <v>44179</v>
      </c>
      <c r="D85" s="260">
        <v>1.5566699999999999E-2</v>
      </c>
    </row>
    <row r="86" spans="3:4" ht="15" x14ac:dyDescent="0.25">
      <c r="C86" s="259">
        <v>44208</v>
      </c>
      <c r="D86" s="260">
        <v>1.5462800000000001E-2</v>
      </c>
    </row>
    <row r="87" spans="3:4" ht="15" x14ac:dyDescent="0.25">
      <c r="C87" s="259">
        <v>44239</v>
      </c>
      <c r="D87" s="260">
        <v>1.53887E-2</v>
      </c>
    </row>
    <row r="88" spans="3:4" ht="15" x14ac:dyDescent="0.25">
      <c r="C88" s="259">
        <v>44267</v>
      </c>
      <c r="D88" s="260">
        <v>1.5326599999999999E-2</v>
      </c>
    </row>
    <row r="89" spans="3:4" ht="15" x14ac:dyDescent="0.25">
      <c r="C89" s="259">
        <v>44298</v>
      </c>
      <c r="D89" s="260">
        <v>1.53118E-2</v>
      </c>
    </row>
    <row r="90" spans="3:4" ht="15" x14ac:dyDescent="0.25">
      <c r="C90" s="259">
        <v>44328</v>
      </c>
      <c r="D90" s="260">
        <v>1.5344E-2</v>
      </c>
    </row>
    <row r="91" spans="3:4" ht="15" x14ac:dyDescent="0.25">
      <c r="C91" s="259">
        <v>44361</v>
      </c>
      <c r="D91" s="260">
        <v>1.53892E-2</v>
      </c>
    </row>
    <row r="92" spans="3:4" ht="15" x14ac:dyDescent="0.25">
      <c r="C92" s="259">
        <v>44389</v>
      </c>
      <c r="D92" s="260">
        <v>1.5465599999999999E-2</v>
      </c>
    </row>
    <row r="93" spans="3:4" ht="15" x14ac:dyDescent="0.25">
      <c r="C93" s="259">
        <v>44420</v>
      </c>
      <c r="D93" s="260">
        <v>1.5559999999999999E-2</v>
      </c>
    </row>
    <row r="94" spans="3:4" ht="15" x14ac:dyDescent="0.25">
      <c r="C94" s="259">
        <v>44452</v>
      </c>
      <c r="D94" s="260">
        <v>1.5636199999999999E-2</v>
      </c>
    </row>
    <row r="95" spans="3:4" ht="15" x14ac:dyDescent="0.25">
      <c r="C95" s="259">
        <v>44481</v>
      </c>
      <c r="D95" s="260">
        <v>1.57143E-2</v>
      </c>
    </row>
    <row r="96" spans="3:4" ht="15" x14ac:dyDescent="0.25">
      <c r="C96" s="259">
        <v>44512</v>
      </c>
      <c r="D96" s="260">
        <v>1.5793499999999999E-2</v>
      </c>
    </row>
    <row r="97" spans="3:4" ht="15" x14ac:dyDescent="0.25">
      <c r="C97" s="259">
        <v>44543</v>
      </c>
      <c r="D97" s="260">
        <v>1.5850099999999999E-2</v>
      </c>
    </row>
    <row r="98" spans="3:4" ht="15" x14ac:dyDescent="0.25">
      <c r="C98" s="259">
        <v>44573</v>
      </c>
      <c r="D98" s="260">
        <v>1.59072E-2</v>
      </c>
    </row>
    <row r="99" spans="3:4" ht="15" x14ac:dyDescent="0.25">
      <c r="C99" s="259">
        <v>44606</v>
      </c>
      <c r="D99" s="260">
        <v>1.5966399999999999E-2</v>
      </c>
    </row>
    <row r="100" spans="3:4" ht="15" x14ac:dyDescent="0.25">
      <c r="C100" s="259">
        <v>44634</v>
      </c>
      <c r="D100" s="260">
        <v>1.6004899999999999E-2</v>
      </c>
    </row>
    <row r="101" spans="3:4" ht="15" x14ac:dyDescent="0.25">
      <c r="C101" s="259">
        <v>44663</v>
      </c>
      <c r="D101" s="260">
        <v>1.60457E-2</v>
      </c>
    </row>
    <row r="102" spans="3:4" ht="15" x14ac:dyDescent="0.25">
      <c r="C102" s="259">
        <v>44693</v>
      </c>
      <c r="D102" s="260">
        <v>1.60906E-2</v>
      </c>
    </row>
    <row r="103" spans="3:4" ht="15" x14ac:dyDescent="0.25">
      <c r="C103" s="259">
        <v>44725</v>
      </c>
      <c r="D103" s="260">
        <v>1.6119700000000001E-2</v>
      </c>
    </row>
    <row r="104" spans="3:4" ht="15" x14ac:dyDescent="0.25">
      <c r="C104" s="259">
        <v>44754</v>
      </c>
      <c r="D104" s="260">
        <v>1.61578E-2</v>
      </c>
    </row>
    <row r="105" spans="3:4" ht="15" x14ac:dyDescent="0.25">
      <c r="C105" s="259">
        <v>44785</v>
      </c>
      <c r="D105" s="260">
        <v>1.62086E-2</v>
      </c>
    </row>
    <row r="106" spans="3:4" ht="15" x14ac:dyDescent="0.25">
      <c r="C106" s="259">
        <v>44816</v>
      </c>
      <c r="D106" s="260">
        <v>1.62506E-2</v>
      </c>
    </row>
    <row r="107" spans="3:4" ht="15" x14ac:dyDescent="0.25">
      <c r="C107" s="259">
        <v>44846</v>
      </c>
      <c r="D107" s="260">
        <v>1.6308599999999999E-2</v>
      </c>
    </row>
    <row r="108" spans="3:4" ht="15" x14ac:dyDescent="0.25">
      <c r="C108" s="259">
        <v>44879</v>
      </c>
      <c r="D108" s="260">
        <v>1.6383000000000002E-2</v>
      </c>
    </row>
    <row r="109" spans="3:4" ht="15" x14ac:dyDescent="0.25">
      <c r="C109" s="259">
        <v>44907</v>
      </c>
      <c r="D109" s="260">
        <v>1.6447099999999999E-2</v>
      </c>
    </row>
    <row r="110" spans="3:4" ht="15" x14ac:dyDescent="0.25">
      <c r="C110" s="259">
        <v>44938</v>
      </c>
      <c r="D110" s="260">
        <v>1.6525700000000001E-2</v>
      </c>
    </row>
    <row r="111" spans="3:4" ht="15" x14ac:dyDescent="0.25">
      <c r="C111" s="259">
        <v>44970</v>
      </c>
      <c r="D111" s="260">
        <v>1.6617900000000001E-2</v>
      </c>
    </row>
    <row r="112" spans="3:4" ht="15" x14ac:dyDescent="0.25">
      <c r="C112" s="259">
        <v>44998</v>
      </c>
      <c r="D112" s="260">
        <v>1.6697199999999999E-2</v>
      </c>
    </row>
    <row r="113" spans="3:4" ht="15" x14ac:dyDescent="0.25">
      <c r="C113" s="259">
        <v>45028</v>
      </c>
      <c r="D113" s="260">
        <v>1.67882E-2</v>
      </c>
    </row>
    <row r="114" spans="3:4" ht="15" x14ac:dyDescent="0.25">
      <c r="C114" s="259">
        <v>45058</v>
      </c>
      <c r="D114" s="260">
        <v>1.6891099999999999E-2</v>
      </c>
    </row>
    <row r="115" spans="3:4" ht="15" x14ac:dyDescent="0.25">
      <c r="C115" s="259">
        <v>45089</v>
      </c>
      <c r="D115" s="260">
        <v>1.6981799999999998E-2</v>
      </c>
    </row>
    <row r="116" spans="3:4" ht="15" x14ac:dyDescent="0.25">
      <c r="C116" s="259">
        <v>45119</v>
      </c>
      <c r="D116" s="260">
        <v>1.7084800000000001E-2</v>
      </c>
    </row>
    <row r="117" spans="3:4" ht="15" x14ac:dyDescent="0.25">
      <c r="C117" s="259">
        <v>45152</v>
      </c>
      <c r="D117" s="260">
        <v>1.7200099999999999E-2</v>
      </c>
    </row>
    <row r="118" spans="3:4" ht="15" x14ac:dyDescent="0.25">
      <c r="C118" s="259">
        <v>45181</v>
      </c>
      <c r="D118" s="260">
        <v>1.7301799999999999E-2</v>
      </c>
    </row>
    <row r="119" spans="3:4" ht="15" x14ac:dyDescent="0.25">
      <c r="C119" s="259">
        <v>45211</v>
      </c>
      <c r="D119" s="260">
        <v>1.7413700000000001E-2</v>
      </c>
    </row>
    <row r="120" spans="3:4" ht="15" x14ac:dyDescent="0.25">
      <c r="C120" s="259">
        <v>45243</v>
      </c>
      <c r="D120" s="260">
        <v>1.7536E-2</v>
      </c>
    </row>
    <row r="121" spans="3:4" ht="15" x14ac:dyDescent="0.25">
      <c r="C121" s="259">
        <v>45272</v>
      </c>
      <c r="D121" s="260">
        <v>1.76434E-2</v>
      </c>
    </row>
    <row r="122" spans="3:4" ht="15" x14ac:dyDescent="0.25">
      <c r="C122" s="259">
        <v>45303</v>
      </c>
      <c r="D122" s="260">
        <v>1.7759899999999999E-2</v>
      </c>
    </row>
    <row r="123" spans="3:4" ht="15" x14ac:dyDescent="0.25">
      <c r="C123" s="259">
        <v>45334</v>
      </c>
      <c r="D123" s="260">
        <v>1.78847E-2</v>
      </c>
    </row>
    <row r="124" spans="3:4" ht="15" x14ac:dyDescent="0.25">
      <c r="C124" s="259">
        <v>45363</v>
      </c>
      <c r="D124" s="260">
        <v>1.79927E-2</v>
      </c>
    </row>
    <row r="125" spans="3:4" ht="15" x14ac:dyDescent="0.25">
      <c r="C125" s="259">
        <v>45394</v>
      </c>
      <c r="D125" s="260">
        <v>1.81078E-2</v>
      </c>
    </row>
    <row r="126" spans="3:4" ht="15" x14ac:dyDescent="0.25">
      <c r="C126" s="259">
        <v>45425</v>
      </c>
      <c r="D126" s="260">
        <v>1.8229200000000001E-2</v>
      </c>
    </row>
    <row r="127" spans="3:4" ht="15" x14ac:dyDescent="0.25">
      <c r="C127" s="259">
        <v>45455</v>
      </c>
      <c r="D127" s="260">
        <v>1.8332000000000001E-2</v>
      </c>
    </row>
    <row r="128" spans="3:4" ht="15" x14ac:dyDescent="0.25">
      <c r="C128" s="259">
        <v>45485</v>
      </c>
      <c r="D128" s="260">
        <v>1.8441200000000001E-2</v>
      </c>
    </row>
    <row r="129" spans="3:4" ht="15" x14ac:dyDescent="0.25">
      <c r="C129" s="259">
        <v>45516</v>
      </c>
      <c r="D129" s="260">
        <v>1.85583E-2</v>
      </c>
    </row>
    <row r="130" spans="3:4" ht="15" x14ac:dyDescent="0.25">
      <c r="C130" s="259">
        <v>45547</v>
      </c>
      <c r="D130" s="260">
        <v>1.8657900000000002E-2</v>
      </c>
    </row>
    <row r="131" spans="3:4" ht="15" x14ac:dyDescent="0.25">
      <c r="C131" s="259">
        <v>45579</v>
      </c>
      <c r="D131" s="260">
        <v>1.87656E-2</v>
      </c>
    </row>
    <row r="132" spans="3:4" ht="15" x14ac:dyDescent="0.25">
      <c r="C132" s="259">
        <v>45608</v>
      </c>
      <c r="D132" s="260">
        <v>1.8879199999999999E-2</v>
      </c>
    </row>
    <row r="133" spans="3:4" ht="15" x14ac:dyDescent="0.25">
      <c r="C133" s="259">
        <v>45638</v>
      </c>
      <c r="D133" s="260">
        <v>1.8971600000000002E-2</v>
      </c>
    </row>
    <row r="134" spans="3:4" ht="15" x14ac:dyDescent="0.25">
      <c r="C134" s="259">
        <v>45670</v>
      </c>
      <c r="D134" s="260">
        <v>1.90689E-2</v>
      </c>
    </row>
    <row r="135" spans="3:4" ht="15" x14ac:dyDescent="0.25">
      <c r="C135" s="259">
        <v>45700</v>
      </c>
      <c r="D135" s="260">
        <v>1.9169700000000001E-2</v>
      </c>
    </row>
    <row r="136" spans="3:4" ht="15" x14ac:dyDescent="0.25">
      <c r="C136" s="259">
        <v>45728</v>
      </c>
      <c r="D136" s="260">
        <v>1.9246599999999999E-2</v>
      </c>
    </row>
    <row r="137" spans="3:4" ht="15" x14ac:dyDescent="0.25">
      <c r="C137" s="259">
        <v>45761</v>
      </c>
      <c r="D137" s="260">
        <v>1.93277E-2</v>
      </c>
    </row>
    <row r="138" spans="3:4" ht="15" x14ac:dyDescent="0.25">
      <c r="C138" s="259">
        <v>45789</v>
      </c>
      <c r="D138" s="260">
        <v>1.9412599999999999E-2</v>
      </c>
    </row>
    <row r="139" spans="3:4" ht="15" x14ac:dyDescent="0.25">
      <c r="C139" s="259">
        <v>45820</v>
      </c>
      <c r="D139" s="260">
        <v>1.9476500000000001E-2</v>
      </c>
    </row>
    <row r="140" spans="3:4" ht="15" x14ac:dyDescent="0.25">
      <c r="C140" s="259">
        <v>45852</v>
      </c>
      <c r="D140" s="260">
        <v>1.9547700000000001E-2</v>
      </c>
    </row>
    <row r="141" spans="3:4" ht="15" x14ac:dyDescent="0.25">
      <c r="C141" s="259">
        <v>45881</v>
      </c>
      <c r="D141" s="260">
        <v>1.9626899999999999E-2</v>
      </c>
    </row>
    <row r="142" spans="3:4" ht="15" x14ac:dyDescent="0.25">
      <c r="C142" s="259">
        <v>45912</v>
      </c>
      <c r="D142" s="260">
        <v>1.96899E-2</v>
      </c>
    </row>
    <row r="143" spans="3:4" ht="15" x14ac:dyDescent="0.25">
      <c r="C143" s="259">
        <v>45943</v>
      </c>
      <c r="D143" s="260">
        <v>1.9763599999999999E-2</v>
      </c>
    </row>
    <row r="144" spans="3:4" ht="15" x14ac:dyDescent="0.25">
      <c r="C144" s="259">
        <v>45973</v>
      </c>
      <c r="D144" s="260">
        <v>1.9848299999999999E-2</v>
      </c>
    </row>
    <row r="145" spans="3:4" ht="15" x14ac:dyDescent="0.25">
      <c r="C145" s="259">
        <v>46003</v>
      </c>
      <c r="D145" s="260">
        <v>1.9918999999999999E-2</v>
      </c>
    </row>
    <row r="146" spans="3:4" ht="15" x14ac:dyDescent="0.25">
      <c r="C146" s="259">
        <v>46034</v>
      </c>
      <c r="D146" s="260">
        <v>2.00019E-2</v>
      </c>
    </row>
    <row r="147" spans="3:4" ht="15" x14ac:dyDescent="0.25">
      <c r="C147" s="259">
        <v>46065</v>
      </c>
      <c r="D147" s="260">
        <v>2.00971E-2</v>
      </c>
    </row>
    <row r="148" spans="3:4" ht="15" x14ac:dyDescent="0.25">
      <c r="C148" s="259">
        <v>46093</v>
      </c>
      <c r="D148" s="260">
        <v>2.01783E-2</v>
      </c>
    </row>
    <row r="149" spans="3:4" ht="15" x14ac:dyDescent="0.25">
      <c r="C149" s="259">
        <v>46125</v>
      </c>
      <c r="D149" s="260">
        <v>2.02718E-2</v>
      </c>
    </row>
    <row r="150" spans="3:4" ht="15" x14ac:dyDescent="0.25">
      <c r="C150" s="259">
        <v>46154</v>
      </c>
      <c r="D150" s="260">
        <v>2.0377099999999999E-2</v>
      </c>
    </row>
    <row r="151" spans="3:4" ht="15" x14ac:dyDescent="0.25">
      <c r="C151" s="259">
        <v>46185</v>
      </c>
      <c r="D151" s="260">
        <v>2.0468799999999999E-2</v>
      </c>
    </row>
    <row r="152" spans="3:4" ht="15" x14ac:dyDescent="0.25">
      <c r="C152" s="259">
        <v>46216</v>
      </c>
      <c r="D152" s="260">
        <v>2.0570700000000001E-2</v>
      </c>
    </row>
    <row r="153" spans="3:4" ht="15" x14ac:dyDescent="0.25">
      <c r="C153" s="259">
        <v>46246</v>
      </c>
      <c r="D153" s="260">
        <v>2.0680199999999999E-2</v>
      </c>
    </row>
    <row r="154" spans="3:4" ht="15" x14ac:dyDescent="0.25">
      <c r="C154" s="259">
        <v>46279</v>
      </c>
      <c r="D154" s="260">
        <v>2.0771499999999998E-2</v>
      </c>
    </row>
    <row r="155" spans="3:4" ht="15" x14ac:dyDescent="0.25">
      <c r="C155" s="259">
        <v>46307</v>
      </c>
      <c r="D155" s="260">
        <v>2.0866599999999999E-2</v>
      </c>
    </row>
    <row r="156" spans="3:4" ht="15" x14ac:dyDescent="0.25">
      <c r="C156" s="259">
        <v>46338</v>
      </c>
      <c r="D156" s="260">
        <v>2.0965600000000001E-2</v>
      </c>
    </row>
    <row r="157" spans="3:4" ht="15" x14ac:dyDescent="0.25">
      <c r="C157" s="259">
        <v>46370</v>
      </c>
      <c r="D157" s="260">
        <v>2.10446E-2</v>
      </c>
    </row>
    <row r="158" spans="3:4" ht="15" x14ac:dyDescent="0.25">
      <c r="C158" s="259">
        <v>46399</v>
      </c>
      <c r="D158" s="260">
        <v>2.11264E-2</v>
      </c>
    </row>
    <row r="159" spans="3:4" ht="15" x14ac:dyDescent="0.25">
      <c r="C159" s="259">
        <v>46430</v>
      </c>
      <c r="D159" s="260">
        <v>2.1211000000000001E-2</v>
      </c>
    </row>
    <row r="160" spans="3:4" ht="15" x14ac:dyDescent="0.25">
      <c r="C160" s="259">
        <v>46458</v>
      </c>
      <c r="D160" s="260">
        <v>2.1274700000000001E-2</v>
      </c>
    </row>
    <row r="161" spans="3:4" ht="15" x14ac:dyDescent="0.25">
      <c r="C161" s="259">
        <v>46489</v>
      </c>
      <c r="D161" s="260">
        <v>2.1342699999999999E-2</v>
      </c>
    </row>
    <row r="162" spans="3:4" ht="15" x14ac:dyDescent="0.25">
      <c r="C162" s="259">
        <v>46519</v>
      </c>
      <c r="D162" s="260">
        <v>2.1415799999999999E-2</v>
      </c>
    </row>
    <row r="163" spans="3:4" ht="15" x14ac:dyDescent="0.25">
      <c r="C163" s="259">
        <v>46552</v>
      </c>
      <c r="D163" s="260">
        <v>2.14722E-2</v>
      </c>
    </row>
    <row r="164" spans="3:4" ht="15" x14ac:dyDescent="0.25">
      <c r="C164" s="259">
        <v>46580</v>
      </c>
      <c r="D164" s="260">
        <v>2.1534899999999999E-2</v>
      </c>
    </row>
    <row r="165" spans="3:4" ht="15" x14ac:dyDescent="0.25">
      <c r="C165" s="259">
        <v>46611</v>
      </c>
      <c r="D165" s="260">
        <v>2.1605699999999999E-2</v>
      </c>
    </row>
    <row r="166" spans="3:4" ht="15" x14ac:dyDescent="0.25">
      <c r="C166" s="259">
        <v>46643</v>
      </c>
      <c r="D166" s="260">
        <v>2.1662299999999999E-2</v>
      </c>
    </row>
    <row r="167" spans="3:4" ht="15" x14ac:dyDescent="0.25">
      <c r="C167" s="259">
        <v>46672</v>
      </c>
      <c r="D167" s="260">
        <v>2.1727900000000001E-2</v>
      </c>
    </row>
    <row r="168" spans="3:4" ht="15" x14ac:dyDescent="0.25">
      <c r="C168" s="259">
        <v>46703</v>
      </c>
      <c r="D168" s="260">
        <v>2.1803300000000001E-2</v>
      </c>
    </row>
    <row r="169" spans="3:4" ht="15" x14ac:dyDescent="0.25">
      <c r="C169" s="259">
        <v>46734</v>
      </c>
      <c r="D169" s="260">
        <v>2.1865800000000001E-2</v>
      </c>
    </row>
    <row r="170" spans="3:4" ht="15" x14ac:dyDescent="0.25">
      <c r="C170" s="259">
        <v>46764</v>
      </c>
      <c r="D170" s="260">
        <v>2.19384E-2</v>
      </c>
    </row>
    <row r="171" spans="3:4" ht="15" x14ac:dyDescent="0.25">
      <c r="C171" s="259">
        <v>46797</v>
      </c>
      <c r="D171" s="260">
        <v>2.2021200000000001E-2</v>
      </c>
    </row>
    <row r="172" spans="3:4" ht="15" x14ac:dyDescent="0.25">
      <c r="C172" s="259">
        <v>46825</v>
      </c>
      <c r="D172" s="260">
        <v>2.2089500000000001E-2</v>
      </c>
    </row>
    <row r="173" spans="3:4" ht="15" x14ac:dyDescent="0.25">
      <c r="C173" s="259">
        <v>46855</v>
      </c>
      <c r="D173" s="260">
        <v>2.2165899999999999E-2</v>
      </c>
    </row>
    <row r="174" spans="3:4" ht="15" x14ac:dyDescent="0.25">
      <c r="C174" s="259">
        <v>46885</v>
      </c>
      <c r="D174" s="260">
        <v>2.2250300000000001E-2</v>
      </c>
    </row>
    <row r="175" spans="3:4" ht="15" x14ac:dyDescent="0.25">
      <c r="C175" s="259">
        <v>46916</v>
      </c>
      <c r="D175" s="260">
        <v>2.232E-2</v>
      </c>
    </row>
    <row r="176" spans="3:4" ht="15" x14ac:dyDescent="0.25">
      <c r="C176" s="259">
        <v>46946</v>
      </c>
      <c r="D176" s="260">
        <v>2.2397199999999999E-2</v>
      </c>
    </row>
    <row r="177" spans="3:4" ht="15" x14ac:dyDescent="0.25">
      <c r="C177" s="259">
        <v>46979</v>
      </c>
      <c r="D177" s="260">
        <v>2.2481500000000001E-2</v>
      </c>
    </row>
    <row r="178" spans="3:4" ht="15" x14ac:dyDescent="0.25">
      <c r="C178" s="259">
        <v>47008</v>
      </c>
      <c r="D178" s="260">
        <v>2.25477E-2</v>
      </c>
    </row>
    <row r="179" spans="3:4" ht="15" x14ac:dyDescent="0.25">
      <c r="C179" s="259">
        <v>47038</v>
      </c>
      <c r="D179" s="260">
        <v>2.2617700000000001E-2</v>
      </c>
    </row>
    <row r="180" spans="3:4" ht="15" x14ac:dyDescent="0.25">
      <c r="C180" s="259">
        <v>47070</v>
      </c>
      <c r="D180" s="260">
        <v>2.2690999999999999E-2</v>
      </c>
    </row>
    <row r="181" spans="3:4" ht="15" x14ac:dyDescent="0.25">
      <c r="C181" s="259">
        <v>47099</v>
      </c>
      <c r="D181" s="260">
        <v>2.2743099999999999E-2</v>
      </c>
    </row>
    <row r="182" spans="3:4" ht="15" x14ac:dyDescent="0.25">
      <c r="C182" s="259">
        <v>47130</v>
      </c>
      <c r="D182" s="260">
        <v>2.2796199999999999E-2</v>
      </c>
    </row>
    <row r="183" spans="3:4" ht="15" x14ac:dyDescent="0.25">
      <c r="C183" s="259">
        <v>47161</v>
      </c>
      <c r="D183" s="260">
        <v>2.2849100000000001E-2</v>
      </c>
    </row>
    <row r="184" spans="3:4" ht="15" x14ac:dyDescent="0.25">
      <c r="C184" s="259">
        <v>47189</v>
      </c>
      <c r="D184" s="260">
        <v>2.28778E-2</v>
      </c>
    </row>
    <row r="185" spans="3:4" ht="15" x14ac:dyDescent="0.25">
      <c r="C185" s="259">
        <v>47220</v>
      </c>
      <c r="D185" s="260">
        <v>2.2905700000000001E-2</v>
      </c>
    </row>
    <row r="186" spans="3:4" ht="15" x14ac:dyDescent="0.25">
      <c r="C186" s="259">
        <v>47252</v>
      </c>
      <c r="D186" s="260">
        <v>2.29334E-2</v>
      </c>
    </row>
    <row r="187" spans="3:4" ht="15" x14ac:dyDescent="0.25">
      <c r="C187" s="259">
        <v>47281</v>
      </c>
      <c r="D187" s="260">
        <v>2.2937699999999998E-2</v>
      </c>
    </row>
    <row r="188" spans="3:4" ht="15.75" thickBot="1" x14ac:dyDescent="0.3">
      <c r="C188" s="261">
        <v>47311</v>
      </c>
      <c r="D188" s="262">
        <v>2.2945900000000002E-2</v>
      </c>
    </row>
  </sheetData>
  <sheetProtection algorithmName="SHA-512" hashValue="hjTVO5exXTFA0JVDxPORMGJHae62QnZB1sr/SiJhT7RkgHOEPWyIKm1XGP4/AmW66E/68C3vPqKhZW4KcklRhw==" saltValue="BJjlFVAk3j5qOKDuRNY2jQ==" spinCount="100000" sheet="1" objects="1" scenarios="1"/>
  <conditionalFormatting sqref="B22">
    <cfRule type="cellIs" dxfId="12" priority="5" operator="equal">
      <formula>FALSE</formula>
    </cfRule>
    <cfRule type="cellIs" dxfId="11" priority="6" operator="equal">
      <formula>TRUE</formula>
    </cfRule>
  </conditionalFormatting>
  <conditionalFormatting sqref="B35">
    <cfRule type="cellIs" dxfId="10" priority="3" operator="equal">
      <formula>FALSE</formula>
    </cfRule>
    <cfRule type="cellIs" dxfId="9" priority="4" operator="equal">
      <formula>TRUE</formula>
    </cfRule>
  </conditionalFormatting>
  <conditionalFormatting sqref="B48">
    <cfRule type="cellIs" dxfId="8" priority="1" operator="equal">
      <formula>FALSE</formula>
    </cfRule>
    <cfRule type="cellIs" dxfId="7" priority="2" operator="equal">
      <formula>TRUE</formula>
    </cfRule>
  </conditionalFormatting>
  <dataValidations count="2">
    <dataValidation type="list" allowBlank="1" showInputMessage="1" showErrorMessage="1" sqref="D3:F3" xr:uid="{C1FEDF6C-EBB1-4DB8-82A1-9757571AAFD2}">
      <formula1>$H$2:$H$5</formula1>
    </dataValidation>
    <dataValidation type="list" allowBlank="1" showInputMessage="1" showErrorMessage="1" sqref="D8:F8" xr:uid="{12922B23-7594-45C2-B88C-512FCF8403B1}">
      <formula1>$H$8:$H$9</formula1>
    </dataValidation>
  </dataValidation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A4BE9-68A6-413D-8E68-08F7543EF785}">
  <dimension ref="A2:EJ20"/>
  <sheetViews>
    <sheetView showGridLines="0" zoomScaleNormal="100" zoomScaleSheetLayoutView="120" workbookViewId="0">
      <selection activeCell="G28" sqref="G28"/>
    </sheetView>
  </sheetViews>
  <sheetFormatPr defaultColWidth="8.85546875" defaultRowHeight="13.5" x14ac:dyDescent="0.25"/>
  <cols>
    <col min="1" max="1" width="8" style="1" bestFit="1" customWidth="1"/>
    <col min="2" max="2" width="15" style="1" bestFit="1" customWidth="1"/>
    <col min="3" max="3" width="11.5703125" style="1" bestFit="1" customWidth="1"/>
    <col min="4" max="4" width="9" style="1" bestFit="1" customWidth="1"/>
    <col min="5" max="6" width="10.28515625" style="1" bestFit="1" customWidth="1"/>
    <col min="7" max="7" width="11.28515625" style="1" bestFit="1" customWidth="1"/>
    <col min="8" max="8" width="12.5703125" style="1" bestFit="1" customWidth="1"/>
    <col min="9" max="16" width="10.7109375" style="1" bestFit="1" customWidth="1"/>
    <col min="17" max="19" width="11.85546875" style="1" bestFit="1" customWidth="1"/>
    <col min="20" max="28" width="10.7109375" style="1" bestFit="1" customWidth="1"/>
    <col min="29" max="31" width="11.85546875" style="1" bestFit="1" customWidth="1"/>
    <col min="32" max="40" width="10.7109375" style="1" bestFit="1" customWidth="1"/>
    <col min="41" max="43" width="11.85546875" style="1" bestFit="1" customWidth="1"/>
    <col min="44" max="52" width="10.7109375" style="1" bestFit="1" customWidth="1"/>
    <col min="53" max="55" width="11.85546875" style="1" bestFit="1" customWidth="1"/>
    <col min="56" max="64" width="10.7109375" style="1" bestFit="1" customWidth="1"/>
    <col min="65" max="67" width="11.85546875" style="1" bestFit="1" customWidth="1"/>
    <col min="68" max="76" width="10.7109375" style="1" bestFit="1" customWidth="1"/>
    <col min="77" max="79" width="11.85546875" style="1" bestFit="1" customWidth="1"/>
    <col min="80" max="88" width="10.7109375" style="1" bestFit="1" customWidth="1"/>
    <col min="89" max="91" width="11.85546875" style="1" bestFit="1" customWidth="1"/>
    <col min="92" max="100" width="10.7109375" style="1" bestFit="1" customWidth="1"/>
    <col min="101" max="103" width="11.85546875" style="1" bestFit="1" customWidth="1"/>
    <col min="104" max="112" width="10.7109375" style="1" bestFit="1" customWidth="1"/>
    <col min="113" max="115" width="11.85546875" style="1" bestFit="1" customWidth="1"/>
    <col min="116" max="124" width="10.7109375" style="1" bestFit="1" customWidth="1"/>
    <col min="125" max="127" width="11.85546875" style="1" bestFit="1" customWidth="1"/>
    <col min="128" max="136" width="10.7109375" style="1" bestFit="1" customWidth="1"/>
    <col min="137" max="139" width="11.85546875" style="1" bestFit="1" customWidth="1"/>
    <col min="140" max="140" width="10.7109375" style="1" bestFit="1" customWidth="1"/>
    <col min="141" max="16384" width="8.85546875" style="1"/>
  </cols>
  <sheetData>
    <row r="2" spans="1:140" x14ac:dyDescent="0.25">
      <c r="A2" s="8"/>
      <c r="B2" s="8"/>
      <c r="C2" s="8"/>
      <c r="D2" s="8"/>
      <c r="E2" s="8"/>
      <c r="F2" s="8"/>
      <c r="G2" s="8"/>
      <c r="H2" s="263" t="s">
        <v>134</v>
      </c>
      <c r="I2" s="100">
        <v>1</v>
      </c>
      <c r="J2" s="100">
        <f>I2+1</f>
        <v>2</v>
      </c>
      <c r="K2" s="100">
        <f t="shared" ref="K2:BV2" si="0">J2+1</f>
        <v>3</v>
      </c>
      <c r="L2" s="100">
        <f t="shared" si="0"/>
        <v>4</v>
      </c>
      <c r="M2" s="100">
        <f t="shared" si="0"/>
        <v>5</v>
      </c>
      <c r="N2" s="100">
        <f t="shared" si="0"/>
        <v>6</v>
      </c>
      <c r="O2" s="100">
        <f t="shared" si="0"/>
        <v>7</v>
      </c>
      <c r="P2" s="100">
        <f t="shared" si="0"/>
        <v>8</v>
      </c>
      <c r="Q2" s="100">
        <f t="shared" si="0"/>
        <v>9</v>
      </c>
      <c r="R2" s="100">
        <f t="shared" si="0"/>
        <v>10</v>
      </c>
      <c r="S2" s="100">
        <f t="shared" si="0"/>
        <v>11</v>
      </c>
      <c r="T2" s="100">
        <f t="shared" si="0"/>
        <v>12</v>
      </c>
      <c r="U2" s="100">
        <f t="shared" si="0"/>
        <v>13</v>
      </c>
      <c r="V2" s="100">
        <f t="shared" si="0"/>
        <v>14</v>
      </c>
      <c r="W2" s="100">
        <f t="shared" si="0"/>
        <v>15</v>
      </c>
      <c r="X2" s="100">
        <f t="shared" si="0"/>
        <v>16</v>
      </c>
      <c r="Y2" s="100">
        <f t="shared" si="0"/>
        <v>17</v>
      </c>
      <c r="Z2" s="100">
        <f t="shared" si="0"/>
        <v>18</v>
      </c>
      <c r="AA2" s="100">
        <f t="shared" si="0"/>
        <v>19</v>
      </c>
      <c r="AB2" s="100">
        <f t="shared" si="0"/>
        <v>20</v>
      </c>
      <c r="AC2" s="100">
        <f t="shared" si="0"/>
        <v>21</v>
      </c>
      <c r="AD2" s="100">
        <f t="shared" si="0"/>
        <v>22</v>
      </c>
      <c r="AE2" s="100">
        <f t="shared" si="0"/>
        <v>23</v>
      </c>
      <c r="AF2" s="100">
        <f t="shared" si="0"/>
        <v>24</v>
      </c>
      <c r="AG2" s="100">
        <f t="shared" si="0"/>
        <v>25</v>
      </c>
      <c r="AH2" s="100">
        <f t="shared" si="0"/>
        <v>26</v>
      </c>
      <c r="AI2" s="100">
        <f t="shared" si="0"/>
        <v>27</v>
      </c>
      <c r="AJ2" s="100">
        <f t="shared" si="0"/>
        <v>28</v>
      </c>
      <c r="AK2" s="100">
        <f t="shared" si="0"/>
        <v>29</v>
      </c>
      <c r="AL2" s="100">
        <f t="shared" si="0"/>
        <v>30</v>
      </c>
      <c r="AM2" s="100">
        <f t="shared" si="0"/>
        <v>31</v>
      </c>
      <c r="AN2" s="100">
        <f t="shared" si="0"/>
        <v>32</v>
      </c>
      <c r="AO2" s="100">
        <f t="shared" si="0"/>
        <v>33</v>
      </c>
      <c r="AP2" s="100">
        <f t="shared" si="0"/>
        <v>34</v>
      </c>
      <c r="AQ2" s="100">
        <f t="shared" si="0"/>
        <v>35</v>
      </c>
      <c r="AR2" s="100">
        <f t="shared" si="0"/>
        <v>36</v>
      </c>
      <c r="AS2" s="100">
        <f t="shared" si="0"/>
        <v>37</v>
      </c>
      <c r="AT2" s="100">
        <f t="shared" si="0"/>
        <v>38</v>
      </c>
      <c r="AU2" s="100">
        <f t="shared" si="0"/>
        <v>39</v>
      </c>
      <c r="AV2" s="100">
        <f t="shared" si="0"/>
        <v>40</v>
      </c>
      <c r="AW2" s="100">
        <f t="shared" si="0"/>
        <v>41</v>
      </c>
      <c r="AX2" s="100">
        <f t="shared" si="0"/>
        <v>42</v>
      </c>
      <c r="AY2" s="100">
        <f t="shared" si="0"/>
        <v>43</v>
      </c>
      <c r="AZ2" s="100">
        <f t="shared" si="0"/>
        <v>44</v>
      </c>
      <c r="BA2" s="100">
        <f t="shared" si="0"/>
        <v>45</v>
      </c>
      <c r="BB2" s="100">
        <f t="shared" si="0"/>
        <v>46</v>
      </c>
      <c r="BC2" s="100">
        <f t="shared" si="0"/>
        <v>47</v>
      </c>
      <c r="BD2" s="100">
        <f t="shared" si="0"/>
        <v>48</v>
      </c>
      <c r="BE2" s="100">
        <f t="shared" si="0"/>
        <v>49</v>
      </c>
      <c r="BF2" s="100">
        <f t="shared" si="0"/>
        <v>50</v>
      </c>
      <c r="BG2" s="100">
        <f t="shared" si="0"/>
        <v>51</v>
      </c>
      <c r="BH2" s="100">
        <f t="shared" si="0"/>
        <v>52</v>
      </c>
      <c r="BI2" s="100">
        <f t="shared" si="0"/>
        <v>53</v>
      </c>
      <c r="BJ2" s="100">
        <f t="shared" si="0"/>
        <v>54</v>
      </c>
      <c r="BK2" s="100">
        <f t="shared" si="0"/>
        <v>55</v>
      </c>
      <c r="BL2" s="100">
        <f t="shared" si="0"/>
        <v>56</v>
      </c>
      <c r="BM2" s="100">
        <f t="shared" si="0"/>
        <v>57</v>
      </c>
      <c r="BN2" s="100">
        <f t="shared" si="0"/>
        <v>58</v>
      </c>
      <c r="BO2" s="100">
        <f t="shared" si="0"/>
        <v>59</v>
      </c>
      <c r="BP2" s="100">
        <f t="shared" si="0"/>
        <v>60</v>
      </c>
      <c r="BQ2" s="100">
        <f t="shared" si="0"/>
        <v>61</v>
      </c>
      <c r="BR2" s="100">
        <f t="shared" si="0"/>
        <v>62</v>
      </c>
      <c r="BS2" s="100">
        <f t="shared" si="0"/>
        <v>63</v>
      </c>
      <c r="BT2" s="100">
        <f t="shared" si="0"/>
        <v>64</v>
      </c>
      <c r="BU2" s="100">
        <f t="shared" si="0"/>
        <v>65</v>
      </c>
      <c r="BV2" s="100">
        <f t="shared" si="0"/>
        <v>66</v>
      </c>
      <c r="BW2" s="100">
        <f t="shared" ref="BW2:EH2" si="1">BV2+1</f>
        <v>67</v>
      </c>
      <c r="BX2" s="100">
        <f t="shared" si="1"/>
        <v>68</v>
      </c>
      <c r="BY2" s="100">
        <f t="shared" si="1"/>
        <v>69</v>
      </c>
      <c r="BZ2" s="100">
        <f t="shared" si="1"/>
        <v>70</v>
      </c>
      <c r="CA2" s="100">
        <f t="shared" si="1"/>
        <v>71</v>
      </c>
      <c r="CB2" s="100">
        <f t="shared" si="1"/>
        <v>72</v>
      </c>
      <c r="CC2" s="100">
        <f t="shared" si="1"/>
        <v>73</v>
      </c>
      <c r="CD2" s="100">
        <f t="shared" si="1"/>
        <v>74</v>
      </c>
      <c r="CE2" s="100">
        <f t="shared" si="1"/>
        <v>75</v>
      </c>
      <c r="CF2" s="100">
        <f t="shared" si="1"/>
        <v>76</v>
      </c>
      <c r="CG2" s="100">
        <f t="shared" si="1"/>
        <v>77</v>
      </c>
      <c r="CH2" s="100">
        <f t="shared" si="1"/>
        <v>78</v>
      </c>
      <c r="CI2" s="100">
        <f t="shared" si="1"/>
        <v>79</v>
      </c>
      <c r="CJ2" s="100">
        <f t="shared" si="1"/>
        <v>80</v>
      </c>
      <c r="CK2" s="100">
        <f t="shared" si="1"/>
        <v>81</v>
      </c>
      <c r="CL2" s="100">
        <f t="shared" si="1"/>
        <v>82</v>
      </c>
      <c r="CM2" s="100">
        <f t="shared" si="1"/>
        <v>83</v>
      </c>
      <c r="CN2" s="100">
        <f t="shared" si="1"/>
        <v>84</v>
      </c>
      <c r="CO2" s="100">
        <f t="shared" si="1"/>
        <v>85</v>
      </c>
      <c r="CP2" s="100">
        <f t="shared" si="1"/>
        <v>86</v>
      </c>
      <c r="CQ2" s="100">
        <f t="shared" si="1"/>
        <v>87</v>
      </c>
      <c r="CR2" s="100">
        <f t="shared" si="1"/>
        <v>88</v>
      </c>
      <c r="CS2" s="100">
        <f t="shared" si="1"/>
        <v>89</v>
      </c>
      <c r="CT2" s="100">
        <f t="shared" si="1"/>
        <v>90</v>
      </c>
      <c r="CU2" s="100">
        <f t="shared" si="1"/>
        <v>91</v>
      </c>
      <c r="CV2" s="100">
        <f t="shared" si="1"/>
        <v>92</v>
      </c>
      <c r="CW2" s="100">
        <f t="shared" si="1"/>
        <v>93</v>
      </c>
      <c r="CX2" s="100">
        <f t="shared" si="1"/>
        <v>94</v>
      </c>
      <c r="CY2" s="100">
        <f t="shared" si="1"/>
        <v>95</v>
      </c>
      <c r="CZ2" s="100">
        <f t="shared" si="1"/>
        <v>96</v>
      </c>
      <c r="DA2" s="100">
        <f t="shared" si="1"/>
        <v>97</v>
      </c>
      <c r="DB2" s="100">
        <f t="shared" si="1"/>
        <v>98</v>
      </c>
      <c r="DC2" s="100">
        <f t="shared" si="1"/>
        <v>99</v>
      </c>
      <c r="DD2" s="100">
        <f t="shared" si="1"/>
        <v>100</v>
      </c>
      <c r="DE2" s="100">
        <f t="shared" si="1"/>
        <v>101</v>
      </c>
      <c r="DF2" s="100">
        <f t="shared" si="1"/>
        <v>102</v>
      </c>
      <c r="DG2" s="100">
        <f t="shared" si="1"/>
        <v>103</v>
      </c>
      <c r="DH2" s="100">
        <f t="shared" si="1"/>
        <v>104</v>
      </c>
      <c r="DI2" s="100">
        <f t="shared" si="1"/>
        <v>105</v>
      </c>
      <c r="DJ2" s="100">
        <f t="shared" si="1"/>
        <v>106</v>
      </c>
      <c r="DK2" s="100">
        <f t="shared" si="1"/>
        <v>107</v>
      </c>
      <c r="DL2" s="100">
        <f t="shared" si="1"/>
        <v>108</v>
      </c>
      <c r="DM2" s="100">
        <f t="shared" si="1"/>
        <v>109</v>
      </c>
      <c r="DN2" s="100">
        <f t="shared" si="1"/>
        <v>110</v>
      </c>
      <c r="DO2" s="100">
        <f t="shared" si="1"/>
        <v>111</v>
      </c>
      <c r="DP2" s="100">
        <f t="shared" si="1"/>
        <v>112</v>
      </c>
      <c r="DQ2" s="100">
        <f t="shared" si="1"/>
        <v>113</v>
      </c>
      <c r="DR2" s="100">
        <f t="shared" si="1"/>
        <v>114</v>
      </c>
      <c r="DS2" s="100">
        <f t="shared" si="1"/>
        <v>115</v>
      </c>
      <c r="DT2" s="100">
        <f t="shared" si="1"/>
        <v>116</v>
      </c>
      <c r="DU2" s="100">
        <f t="shared" si="1"/>
        <v>117</v>
      </c>
      <c r="DV2" s="100">
        <f t="shared" si="1"/>
        <v>118</v>
      </c>
      <c r="DW2" s="100">
        <f t="shared" si="1"/>
        <v>119</v>
      </c>
      <c r="DX2" s="100">
        <f t="shared" si="1"/>
        <v>120</v>
      </c>
      <c r="DY2" s="100">
        <f t="shared" si="1"/>
        <v>121</v>
      </c>
      <c r="DZ2" s="100">
        <f t="shared" si="1"/>
        <v>122</v>
      </c>
      <c r="EA2" s="100">
        <f t="shared" si="1"/>
        <v>123</v>
      </c>
      <c r="EB2" s="100">
        <f t="shared" si="1"/>
        <v>124</v>
      </c>
      <c r="EC2" s="100">
        <f t="shared" si="1"/>
        <v>125</v>
      </c>
      <c r="ED2" s="100">
        <f t="shared" si="1"/>
        <v>126</v>
      </c>
      <c r="EE2" s="100">
        <f t="shared" si="1"/>
        <v>127</v>
      </c>
      <c r="EF2" s="100">
        <f t="shared" si="1"/>
        <v>128</v>
      </c>
      <c r="EG2" s="100">
        <f t="shared" si="1"/>
        <v>129</v>
      </c>
      <c r="EH2" s="100">
        <f t="shared" si="1"/>
        <v>130</v>
      </c>
      <c r="EI2" s="100">
        <f t="shared" ref="EI2:EJ2" si="2">EH2+1</f>
        <v>131</v>
      </c>
      <c r="EJ2" s="101">
        <f t="shared" si="2"/>
        <v>132</v>
      </c>
    </row>
    <row r="3" spans="1:140" x14ac:dyDescent="0.25">
      <c r="A3" s="8"/>
      <c r="B3" s="242" t="s">
        <v>263</v>
      </c>
      <c r="C3" s="205"/>
      <c r="D3" s="205"/>
      <c r="E3" s="205"/>
      <c r="F3" s="205"/>
      <c r="G3" s="205"/>
      <c r="H3" s="264" t="s">
        <v>133</v>
      </c>
      <c r="I3" s="265">
        <f>ROUNDUP(I2/12,0)</f>
        <v>1</v>
      </c>
      <c r="J3" s="265">
        <f t="shared" ref="J3:BU3" si="3">ROUNDUP(J2/12,0)</f>
        <v>1</v>
      </c>
      <c r="K3" s="265">
        <f t="shared" si="3"/>
        <v>1</v>
      </c>
      <c r="L3" s="265">
        <f t="shared" si="3"/>
        <v>1</v>
      </c>
      <c r="M3" s="265">
        <f t="shared" si="3"/>
        <v>1</v>
      </c>
      <c r="N3" s="265">
        <f t="shared" si="3"/>
        <v>1</v>
      </c>
      <c r="O3" s="265">
        <f t="shared" si="3"/>
        <v>1</v>
      </c>
      <c r="P3" s="265">
        <f t="shared" si="3"/>
        <v>1</v>
      </c>
      <c r="Q3" s="265">
        <f t="shared" si="3"/>
        <v>1</v>
      </c>
      <c r="R3" s="265">
        <f t="shared" si="3"/>
        <v>1</v>
      </c>
      <c r="S3" s="265">
        <f t="shared" si="3"/>
        <v>1</v>
      </c>
      <c r="T3" s="265">
        <f t="shared" si="3"/>
        <v>1</v>
      </c>
      <c r="U3" s="265">
        <f t="shared" si="3"/>
        <v>2</v>
      </c>
      <c r="V3" s="265">
        <f t="shared" si="3"/>
        <v>2</v>
      </c>
      <c r="W3" s="265">
        <f t="shared" si="3"/>
        <v>2</v>
      </c>
      <c r="X3" s="265">
        <f t="shared" si="3"/>
        <v>2</v>
      </c>
      <c r="Y3" s="265">
        <f t="shared" si="3"/>
        <v>2</v>
      </c>
      <c r="Z3" s="265">
        <f t="shared" si="3"/>
        <v>2</v>
      </c>
      <c r="AA3" s="265">
        <f t="shared" si="3"/>
        <v>2</v>
      </c>
      <c r="AB3" s="265">
        <f t="shared" si="3"/>
        <v>2</v>
      </c>
      <c r="AC3" s="265">
        <f t="shared" si="3"/>
        <v>2</v>
      </c>
      <c r="AD3" s="265">
        <f t="shared" si="3"/>
        <v>2</v>
      </c>
      <c r="AE3" s="265">
        <f t="shared" si="3"/>
        <v>2</v>
      </c>
      <c r="AF3" s="265">
        <f t="shared" si="3"/>
        <v>2</v>
      </c>
      <c r="AG3" s="265">
        <f t="shared" si="3"/>
        <v>3</v>
      </c>
      <c r="AH3" s="265">
        <f t="shared" si="3"/>
        <v>3</v>
      </c>
      <c r="AI3" s="265">
        <f t="shared" si="3"/>
        <v>3</v>
      </c>
      <c r="AJ3" s="265">
        <f t="shared" si="3"/>
        <v>3</v>
      </c>
      <c r="AK3" s="265">
        <f t="shared" si="3"/>
        <v>3</v>
      </c>
      <c r="AL3" s="265">
        <f t="shared" si="3"/>
        <v>3</v>
      </c>
      <c r="AM3" s="265">
        <f t="shared" si="3"/>
        <v>3</v>
      </c>
      <c r="AN3" s="265">
        <f t="shared" si="3"/>
        <v>3</v>
      </c>
      <c r="AO3" s="265">
        <f t="shared" si="3"/>
        <v>3</v>
      </c>
      <c r="AP3" s="265">
        <f t="shared" si="3"/>
        <v>3</v>
      </c>
      <c r="AQ3" s="265">
        <f t="shared" si="3"/>
        <v>3</v>
      </c>
      <c r="AR3" s="265">
        <f t="shared" si="3"/>
        <v>3</v>
      </c>
      <c r="AS3" s="265">
        <f t="shared" si="3"/>
        <v>4</v>
      </c>
      <c r="AT3" s="265">
        <f t="shared" si="3"/>
        <v>4</v>
      </c>
      <c r="AU3" s="265">
        <f t="shared" si="3"/>
        <v>4</v>
      </c>
      <c r="AV3" s="265">
        <f t="shared" si="3"/>
        <v>4</v>
      </c>
      <c r="AW3" s="265">
        <f t="shared" si="3"/>
        <v>4</v>
      </c>
      <c r="AX3" s="265">
        <f t="shared" si="3"/>
        <v>4</v>
      </c>
      <c r="AY3" s="265">
        <f t="shared" si="3"/>
        <v>4</v>
      </c>
      <c r="AZ3" s="265">
        <f t="shared" si="3"/>
        <v>4</v>
      </c>
      <c r="BA3" s="265">
        <f t="shared" si="3"/>
        <v>4</v>
      </c>
      <c r="BB3" s="265">
        <f t="shared" si="3"/>
        <v>4</v>
      </c>
      <c r="BC3" s="265">
        <f t="shared" si="3"/>
        <v>4</v>
      </c>
      <c r="BD3" s="265">
        <f t="shared" si="3"/>
        <v>4</v>
      </c>
      <c r="BE3" s="265">
        <f t="shared" si="3"/>
        <v>5</v>
      </c>
      <c r="BF3" s="265">
        <f t="shared" si="3"/>
        <v>5</v>
      </c>
      <c r="BG3" s="265">
        <f t="shared" si="3"/>
        <v>5</v>
      </c>
      <c r="BH3" s="265">
        <f t="shared" si="3"/>
        <v>5</v>
      </c>
      <c r="BI3" s="265">
        <f t="shared" si="3"/>
        <v>5</v>
      </c>
      <c r="BJ3" s="265">
        <f t="shared" si="3"/>
        <v>5</v>
      </c>
      <c r="BK3" s="265">
        <f t="shared" si="3"/>
        <v>5</v>
      </c>
      <c r="BL3" s="265">
        <f t="shared" si="3"/>
        <v>5</v>
      </c>
      <c r="BM3" s="265">
        <f t="shared" si="3"/>
        <v>5</v>
      </c>
      <c r="BN3" s="265">
        <f t="shared" si="3"/>
        <v>5</v>
      </c>
      <c r="BO3" s="265">
        <f t="shared" si="3"/>
        <v>5</v>
      </c>
      <c r="BP3" s="265">
        <f t="shared" si="3"/>
        <v>5</v>
      </c>
      <c r="BQ3" s="265">
        <f t="shared" si="3"/>
        <v>6</v>
      </c>
      <c r="BR3" s="265">
        <f t="shared" si="3"/>
        <v>6</v>
      </c>
      <c r="BS3" s="265">
        <f t="shared" si="3"/>
        <v>6</v>
      </c>
      <c r="BT3" s="265">
        <f t="shared" si="3"/>
        <v>6</v>
      </c>
      <c r="BU3" s="265">
        <f t="shared" si="3"/>
        <v>6</v>
      </c>
      <c r="BV3" s="265">
        <f t="shared" ref="BV3:EG3" si="4">ROUNDUP(BV2/12,0)</f>
        <v>6</v>
      </c>
      <c r="BW3" s="265">
        <f t="shared" si="4"/>
        <v>6</v>
      </c>
      <c r="BX3" s="265">
        <f t="shared" si="4"/>
        <v>6</v>
      </c>
      <c r="BY3" s="265">
        <f t="shared" si="4"/>
        <v>6</v>
      </c>
      <c r="BZ3" s="265">
        <f t="shared" si="4"/>
        <v>6</v>
      </c>
      <c r="CA3" s="265">
        <f t="shared" si="4"/>
        <v>6</v>
      </c>
      <c r="CB3" s="265">
        <f t="shared" si="4"/>
        <v>6</v>
      </c>
      <c r="CC3" s="265">
        <f t="shared" si="4"/>
        <v>7</v>
      </c>
      <c r="CD3" s="265">
        <f t="shared" si="4"/>
        <v>7</v>
      </c>
      <c r="CE3" s="265">
        <f t="shared" si="4"/>
        <v>7</v>
      </c>
      <c r="CF3" s="265">
        <f t="shared" si="4"/>
        <v>7</v>
      </c>
      <c r="CG3" s="265">
        <f t="shared" si="4"/>
        <v>7</v>
      </c>
      <c r="CH3" s="265">
        <f t="shared" si="4"/>
        <v>7</v>
      </c>
      <c r="CI3" s="265">
        <f t="shared" si="4"/>
        <v>7</v>
      </c>
      <c r="CJ3" s="265">
        <f t="shared" si="4"/>
        <v>7</v>
      </c>
      <c r="CK3" s="265">
        <f t="shared" si="4"/>
        <v>7</v>
      </c>
      <c r="CL3" s="265">
        <f t="shared" si="4"/>
        <v>7</v>
      </c>
      <c r="CM3" s="265">
        <f t="shared" si="4"/>
        <v>7</v>
      </c>
      <c r="CN3" s="265">
        <f t="shared" si="4"/>
        <v>7</v>
      </c>
      <c r="CO3" s="265">
        <f t="shared" si="4"/>
        <v>8</v>
      </c>
      <c r="CP3" s="265">
        <f t="shared" si="4"/>
        <v>8</v>
      </c>
      <c r="CQ3" s="265">
        <f t="shared" si="4"/>
        <v>8</v>
      </c>
      <c r="CR3" s="265">
        <f t="shared" si="4"/>
        <v>8</v>
      </c>
      <c r="CS3" s="265">
        <f t="shared" si="4"/>
        <v>8</v>
      </c>
      <c r="CT3" s="265">
        <f t="shared" si="4"/>
        <v>8</v>
      </c>
      <c r="CU3" s="265">
        <f t="shared" si="4"/>
        <v>8</v>
      </c>
      <c r="CV3" s="265">
        <f t="shared" si="4"/>
        <v>8</v>
      </c>
      <c r="CW3" s="265">
        <f t="shared" si="4"/>
        <v>8</v>
      </c>
      <c r="CX3" s="265">
        <f t="shared" si="4"/>
        <v>8</v>
      </c>
      <c r="CY3" s="265">
        <f t="shared" si="4"/>
        <v>8</v>
      </c>
      <c r="CZ3" s="265">
        <f t="shared" si="4"/>
        <v>8</v>
      </c>
      <c r="DA3" s="265">
        <f t="shared" si="4"/>
        <v>9</v>
      </c>
      <c r="DB3" s="265">
        <f t="shared" si="4"/>
        <v>9</v>
      </c>
      <c r="DC3" s="265">
        <f t="shared" si="4"/>
        <v>9</v>
      </c>
      <c r="DD3" s="265">
        <f t="shared" si="4"/>
        <v>9</v>
      </c>
      <c r="DE3" s="265">
        <f t="shared" si="4"/>
        <v>9</v>
      </c>
      <c r="DF3" s="265">
        <f t="shared" si="4"/>
        <v>9</v>
      </c>
      <c r="DG3" s="265">
        <f t="shared" si="4"/>
        <v>9</v>
      </c>
      <c r="DH3" s="265">
        <f t="shared" si="4"/>
        <v>9</v>
      </c>
      <c r="DI3" s="265">
        <f t="shared" si="4"/>
        <v>9</v>
      </c>
      <c r="DJ3" s="265">
        <f t="shared" si="4"/>
        <v>9</v>
      </c>
      <c r="DK3" s="265">
        <f t="shared" si="4"/>
        <v>9</v>
      </c>
      <c r="DL3" s="265">
        <f t="shared" si="4"/>
        <v>9</v>
      </c>
      <c r="DM3" s="265">
        <f t="shared" si="4"/>
        <v>10</v>
      </c>
      <c r="DN3" s="265">
        <f t="shared" si="4"/>
        <v>10</v>
      </c>
      <c r="DO3" s="265">
        <f t="shared" si="4"/>
        <v>10</v>
      </c>
      <c r="DP3" s="265">
        <f t="shared" si="4"/>
        <v>10</v>
      </c>
      <c r="DQ3" s="265">
        <f t="shared" si="4"/>
        <v>10</v>
      </c>
      <c r="DR3" s="265">
        <f t="shared" si="4"/>
        <v>10</v>
      </c>
      <c r="DS3" s="265">
        <f t="shared" si="4"/>
        <v>10</v>
      </c>
      <c r="DT3" s="265">
        <f t="shared" si="4"/>
        <v>10</v>
      </c>
      <c r="DU3" s="265">
        <f t="shared" si="4"/>
        <v>10</v>
      </c>
      <c r="DV3" s="265">
        <f t="shared" si="4"/>
        <v>10</v>
      </c>
      <c r="DW3" s="265">
        <f t="shared" si="4"/>
        <v>10</v>
      </c>
      <c r="DX3" s="265">
        <f t="shared" si="4"/>
        <v>10</v>
      </c>
      <c r="DY3" s="265">
        <f t="shared" si="4"/>
        <v>11</v>
      </c>
      <c r="DZ3" s="265">
        <f t="shared" si="4"/>
        <v>11</v>
      </c>
      <c r="EA3" s="265">
        <f t="shared" si="4"/>
        <v>11</v>
      </c>
      <c r="EB3" s="265">
        <f t="shared" si="4"/>
        <v>11</v>
      </c>
      <c r="EC3" s="265">
        <f t="shared" si="4"/>
        <v>11</v>
      </c>
      <c r="ED3" s="265">
        <f t="shared" si="4"/>
        <v>11</v>
      </c>
      <c r="EE3" s="265">
        <f t="shared" si="4"/>
        <v>11</v>
      </c>
      <c r="EF3" s="265">
        <f t="shared" si="4"/>
        <v>11</v>
      </c>
      <c r="EG3" s="265">
        <f t="shared" si="4"/>
        <v>11</v>
      </c>
      <c r="EH3" s="265">
        <f t="shared" ref="EH3:EJ3" si="5">ROUNDUP(EH2/12,0)</f>
        <v>11</v>
      </c>
      <c r="EI3" s="265">
        <f t="shared" si="5"/>
        <v>11</v>
      </c>
      <c r="EJ3" s="266">
        <f t="shared" si="5"/>
        <v>11</v>
      </c>
    </row>
    <row r="4" spans="1:140" x14ac:dyDescent="0.25">
      <c r="A4" s="13" t="s">
        <v>281</v>
      </c>
      <c r="B4" s="118" t="s">
        <v>264</v>
      </c>
      <c r="C4" s="118" t="s">
        <v>170</v>
      </c>
      <c r="D4" s="118" t="s">
        <v>265</v>
      </c>
      <c r="E4" s="118" t="s">
        <v>266</v>
      </c>
      <c r="F4" s="118" t="s">
        <v>267</v>
      </c>
      <c r="G4" s="170" t="s">
        <v>268</v>
      </c>
      <c r="H4" s="267" t="s">
        <v>135</v>
      </c>
      <c r="I4" s="103">
        <f>'Monthly CF'!D4</f>
        <v>43890</v>
      </c>
      <c r="J4" s="103">
        <f>'Monthly CF'!E4</f>
        <v>43921</v>
      </c>
      <c r="K4" s="103">
        <f>'Monthly CF'!F4</f>
        <v>43951</v>
      </c>
      <c r="L4" s="103">
        <f>'Monthly CF'!G4</f>
        <v>43982</v>
      </c>
      <c r="M4" s="103">
        <f>'Monthly CF'!H4</f>
        <v>44012</v>
      </c>
      <c r="N4" s="103">
        <f>'Monthly CF'!I4</f>
        <v>44043</v>
      </c>
      <c r="O4" s="103">
        <f>'Monthly CF'!J4</f>
        <v>44074</v>
      </c>
      <c r="P4" s="103">
        <f>'Monthly CF'!K4</f>
        <v>44104</v>
      </c>
      <c r="Q4" s="103">
        <f>'Monthly CF'!L4</f>
        <v>44135</v>
      </c>
      <c r="R4" s="103">
        <f>'Monthly CF'!M4</f>
        <v>44165</v>
      </c>
      <c r="S4" s="103">
        <f>'Monthly CF'!N4</f>
        <v>44196</v>
      </c>
      <c r="T4" s="103">
        <f>'Monthly CF'!O4</f>
        <v>44227</v>
      </c>
      <c r="U4" s="103">
        <f>'Monthly CF'!P4</f>
        <v>44255</v>
      </c>
      <c r="V4" s="103">
        <f>'Monthly CF'!Q4</f>
        <v>44286</v>
      </c>
      <c r="W4" s="103">
        <f>'Monthly CF'!R4</f>
        <v>44316</v>
      </c>
      <c r="X4" s="103">
        <f>'Monthly CF'!S4</f>
        <v>44347</v>
      </c>
      <c r="Y4" s="103">
        <f>'Monthly CF'!T4</f>
        <v>44377</v>
      </c>
      <c r="Z4" s="103">
        <f>'Monthly CF'!U4</f>
        <v>44408</v>
      </c>
      <c r="AA4" s="103">
        <f>'Monthly CF'!V4</f>
        <v>44439</v>
      </c>
      <c r="AB4" s="103">
        <f>'Monthly CF'!W4</f>
        <v>44469</v>
      </c>
      <c r="AC4" s="103">
        <f>'Monthly CF'!X4</f>
        <v>44500</v>
      </c>
      <c r="AD4" s="103">
        <f>'Monthly CF'!Y4</f>
        <v>44530</v>
      </c>
      <c r="AE4" s="103">
        <f>'Monthly CF'!Z4</f>
        <v>44561</v>
      </c>
      <c r="AF4" s="103">
        <f>'Monthly CF'!AA4</f>
        <v>44592</v>
      </c>
      <c r="AG4" s="103">
        <f>'Monthly CF'!AB4</f>
        <v>44620</v>
      </c>
      <c r="AH4" s="103">
        <f>'Monthly CF'!AC4</f>
        <v>44651</v>
      </c>
      <c r="AI4" s="103">
        <f>'Monthly CF'!AD4</f>
        <v>44681</v>
      </c>
      <c r="AJ4" s="103">
        <f>'Monthly CF'!AE4</f>
        <v>44712</v>
      </c>
      <c r="AK4" s="103">
        <f>'Monthly CF'!AF4</f>
        <v>44742</v>
      </c>
      <c r="AL4" s="103">
        <f>'Monthly CF'!AG4</f>
        <v>44773</v>
      </c>
      <c r="AM4" s="103">
        <f>'Monthly CF'!AH4</f>
        <v>44804</v>
      </c>
      <c r="AN4" s="103">
        <f>'Monthly CF'!AI4</f>
        <v>44834</v>
      </c>
      <c r="AO4" s="103">
        <f>'Monthly CF'!AJ4</f>
        <v>44865</v>
      </c>
      <c r="AP4" s="103">
        <f>'Monthly CF'!AK4</f>
        <v>44895</v>
      </c>
      <c r="AQ4" s="103">
        <f>'Monthly CF'!AL4</f>
        <v>44926</v>
      </c>
      <c r="AR4" s="103">
        <f>'Monthly CF'!AM4</f>
        <v>44957</v>
      </c>
      <c r="AS4" s="103">
        <f>'Monthly CF'!AN4</f>
        <v>44985</v>
      </c>
      <c r="AT4" s="103">
        <f>'Monthly CF'!AO4</f>
        <v>45016</v>
      </c>
      <c r="AU4" s="103">
        <f>'Monthly CF'!AP4</f>
        <v>45046</v>
      </c>
      <c r="AV4" s="103">
        <f>'Monthly CF'!AQ4</f>
        <v>45077</v>
      </c>
      <c r="AW4" s="103">
        <f>'Monthly CF'!AR4</f>
        <v>45107</v>
      </c>
      <c r="AX4" s="103">
        <f>'Monthly CF'!AS4</f>
        <v>45138</v>
      </c>
      <c r="AY4" s="103">
        <f>'Monthly CF'!AT4</f>
        <v>45169</v>
      </c>
      <c r="AZ4" s="103">
        <f>'Monthly CF'!AU4</f>
        <v>45199</v>
      </c>
      <c r="BA4" s="103">
        <f>'Monthly CF'!AV4</f>
        <v>45230</v>
      </c>
      <c r="BB4" s="103">
        <f>'Monthly CF'!AW4</f>
        <v>45260</v>
      </c>
      <c r="BC4" s="103">
        <f>'Monthly CF'!AX4</f>
        <v>45291</v>
      </c>
      <c r="BD4" s="103">
        <f>'Monthly CF'!AY4</f>
        <v>45322</v>
      </c>
      <c r="BE4" s="103">
        <f>'Monthly CF'!AZ4</f>
        <v>45351</v>
      </c>
      <c r="BF4" s="103">
        <f>'Monthly CF'!BA4</f>
        <v>45382</v>
      </c>
      <c r="BG4" s="103">
        <f>'Monthly CF'!BB4</f>
        <v>45412</v>
      </c>
      <c r="BH4" s="103">
        <f>'Monthly CF'!BC4</f>
        <v>45443</v>
      </c>
      <c r="BI4" s="103">
        <f>'Monthly CF'!BD4</f>
        <v>45473</v>
      </c>
      <c r="BJ4" s="103">
        <f>'Monthly CF'!BE4</f>
        <v>45504</v>
      </c>
      <c r="BK4" s="103">
        <f>'Monthly CF'!BF4</f>
        <v>45535</v>
      </c>
      <c r="BL4" s="103">
        <f>'Monthly CF'!BG4</f>
        <v>45565</v>
      </c>
      <c r="BM4" s="103">
        <f>'Monthly CF'!BH4</f>
        <v>45596</v>
      </c>
      <c r="BN4" s="103">
        <f>'Monthly CF'!BI4</f>
        <v>45626</v>
      </c>
      <c r="BO4" s="103">
        <f>'Monthly CF'!BJ4</f>
        <v>45657</v>
      </c>
      <c r="BP4" s="103">
        <f>'Monthly CF'!BK4</f>
        <v>45688</v>
      </c>
      <c r="BQ4" s="103">
        <f>'Monthly CF'!BL4</f>
        <v>45716</v>
      </c>
      <c r="BR4" s="103">
        <f>'Monthly CF'!BM4</f>
        <v>45747</v>
      </c>
      <c r="BS4" s="103">
        <f>'Monthly CF'!BN4</f>
        <v>45777</v>
      </c>
      <c r="BT4" s="103">
        <f>'Monthly CF'!BO4</f>
        <v>45808</v>
      </c>
      <c r="BU4" s="103">
        <f>'Monthly CF'!BP4</f>
        <v>45838</v>
      </c>
      <c r="BV4" s="103">
        <f>'Monthly CF'!BQ4</f>
        <v>45869</v>
      </c>
      <c r="BW4" s="103">
        <f>'Monthly CF'!BR4</f>
        <v>45900</v>
      </c>
      <c r="BX4" s="103">
        <f>'Monthly CF'!BS4</f>
        <v>45930</v>
      </c>
      <c r="BY4" s="103">
        <f>'Monthly CF'!BT4</f>
        <v>45961</v>
      </c>
      <c r="BZ4" s="103">
        <f>'Monthly CF'!BU4</f>
        <v>45991</v>
      </c>
      <c r="CA4" s="103">
        <f>'Monthly CF'!BV4</f>
        <v>46022</v>
      </c>
      <c r="CB4" s="103">
        <f>'Monthly CF'!BW4</f>
        <v>46053</v>
      </c>
      <c r="CC4" s="103">
        <f>'Monthly CF'!BX4</f>
        <v>46081</v>
      </c>
      <c r="CD4" s="103">
        <f>'Monthly CF'!BY4</f>
        <v>46112</v>
      </c>
      <c r="CE4" s="103">
        <f>'Monthly CF'!BZ4</f>
        <v>46142</v>
      </c>
      <c r="CF4" s="103">
        <f>'Monthly CF'!CA4</f>
        <v>46173</v>
      </c>
      <c r="CG4" s="103">
        <f>'Monthly CF'!CB4</f>
        <v>46203</v>
      </c>
      <c r="CH4" s="103">
        <f>'Monthly CF'!CC4</f>
        <v>46234</v>
      </c>
      <c r="CI4" s="103">
        <f>'Monthly CF'!CD4</f>
        <v>46265</v>
      </c>
      <c r="CJ4" s="103">
        <f>'Monthly CF'!CE4</f>
        <v>46295</v>
      </c>
      <c r="CK4" s="103">
        <f>'Monthly CF'!CF4</f>
        <v>46326</v>
      </c>
      <c r="CL4" s="103">
        <f>'Monthly CF'!CG4</f>
        <v>46356</v>
      </c>
      <c r="CM4" s="103">
        <f>'Monthly CF'!CH4</f>
        <v>46387</v>
      </c>
      <c r="CN4" s="103">
        <f>'Monthly CF'!CI4</f>
        <v>46418</v>
      </c>
      <c r="CO4" s="103">
        <f>'Monthly CF'!CJ4</f>
        <v>46446</v>
      </c>
      <c r="CP4" s="103">
        <f>'Monthly CF'!CK4</f>
        <v>46477</v>
      </c>
      <c r="CQ4" s="103">
        <f>'Monthly CF'!CL4</f>
        <v>46507</v>
      </c>
      <c r="CR4" s="103">
        <f>'Monthly CF'!CM4</f>
        <v>46538</v>
      </c>
      <c r="CS4" s="103">
        <f>'Monthly CF'!CN4</f>
        <v>46568</v>
      </c>
      <c r="CT4" s="103">
        <f>'Monthly CF'!CO4</f>
        <v>46599</v>
      </c>
      <c r="CU4" s="103">
        <f>'Monthly CF'!CP4</f>
        <v>46630</v>
      </c>
      <c r="CV4" s="103">
        <f>'Monthly CF'!CQ4</f>
        <v>46660</v>
      </c>
      <c r="CW4" s="103">
        <f>'Monthly CF'!CR4</f>
        <v>46691</v>
      </c>
      <c r="CX4" s="103">
        <f>'Monthly CF'!CS4</f>
        <v>46721</v>
      </c>
      <c r="CY4" s="103">
        <f>'Monthly CF'!CT4</f>
        <v>46752</v>
      </c>
      <c r="CZ4" s="103">
        <f>'Monthly CF'!CU4</f>
        <v>46783</v>
      </c>
      <c r="DA4" s="103">
        <f>'Monthly CF'!CV4</f>
        <v>46812</v>
      </c>
      <c r="DB4" s="103">
        <f>'Monthly CF'!CW4</f>
        <v>46843</v>
      </c>
      <c r="DC4" s="103">
        <f>'Monthly CF'!CX4</f>
        <v>46873</v>
      </c>
      <c r="DD4" s="103">
        <f>'Monthly CF'!CY4</f>
        <v>46904</v>
      </c>
      <c r="DE4" s="103">
        <f>'Monthly CF'!CZ4</f>
        <v>46934</v>
      </c>
      <c r="DF4" s="103">
        <f>'Monthly CF'!DA4</f>
        <v>46965</v>
      </c>
      <c r="DG4" s="103">
        <f>'Monthly CF'!DB4</f>
        <v>46996</v>
      </c>
      <c r="DH4" s="103">
        <f>'Monthly CF'!DC4</f>
        <v>47026</v>
      </c>
      <c r="DI4" s="103">
        <f>'Monthly CF'!DD4</f>
        <v>47057</v>
      </c>
      <c r="DJ4" s="103">
        <f>'Monthly CF'!DE4</f>
        <v>47087</v>
      </c>
      <c r="DK4" s="103">
        <f>'Monthly CF'!DF4</f>
        <v>47118</v>
      </c>
      <c r="DL4" s="103">
        <f>'Monthly CF'!DG4</f>
        <v>47149</v>
      </c>
      <c r="DM4" s="103">
        <f>'Monthly CF'!DH4</f>
        <v>47177</v>
      </c>
      <c r="DN4" s="103">
        <f>'Monthly CF'!DI4</f>
        <v>47208</v>
      </c>
      <c r="DO4" s="103">
        <f>'Monthly CF'!DJ4</f>
        <v>47238</v>
      </c>
      <c r="DP4" s="103">
        <f>'Monthly CF'!DK4</f>
        <v>47269</v>
      </c>
      <c r="DQ4" s="103">
        <f>'Monthly CF'!DL4</f>
        <v>47299</v>
      </c>
      <c r="DR4" s="103">
        <f>'Monthly CF'!DM4</f>
        <v>47330</v>
      </c>
      <c r="DS4" s="103">
        <f>'Monthly CF'!DN4</f>
        <v>47361</v>
      </c>
      <c r="DT4" s="103">
        <f>'Monthly CF'!DO4</f>
        <v>47391</v>
      </c>
      <c r="DU4" s="103">
        <f>'Monthly CF'!DP4</f>
        <v>47422</v>
      </c>
      <c r="DV4" s="103">
        <f>'Monthly CF'!DQ4</f>
        <v>47452</v>
      </c>
      <c r="DW4" s="103">
        <f>'Monthly CF'!DR4</f>
        <v>47483</v>
      </c>
      <c r="DX4" s="103">
        <f>'Monthly CF'!DS4</f>
        <v>47514</v>
      </c>
      <c r="DY4" s="103">
        <f>'Monthly CF'!DT4</f>
        <v>47542</v>
      </c>
      <c r="DZ4" s="103">
        <f>'Monthly CF'!DU4</f>
        <v>47573</v>
      </c>
      <c r="EA4" s="103">
        <f>'Monthly CF'!DV4</f>
        <v>47603</v>
      </c>
      <c r="EB4" s="103">
        <f>'Monthly CF'!DW4</f>
        <v>47634</v>
      </c>
      <c r="EC4" s="103">
        <f>'Monthly CF'!DX4</f>
        <v>47664</v>
      </c>
      <c r="ED4" s="103">
        <f>'Monthly CF'!DY4</f>
        <v>47695</v>
      </c>
      <c r="EE4" s="103">
        <f>'Monthly CF'!DZ4</f>
        <v>47726</v>
      </c>
      <c r="EF4" s="103">
        <f>'Monthly CF'!EA4</f>
        <v>47756</v>
      </c>
      <c r="EG4" s="103">
        <f>'Monthly CF'!EB4</f>
        <v>47787</v>
      </c>
      <c r="EH4" s="103">
        <f>'Monthly CF'!EC4</f>
        <v>47817</v>
      </c>
      <c r="EI4" s="103">
        <f>'Monthly CF'!ED4</f>
        <v>47848</v>
      </c>
      <c r="EJ4" s="104">
        <f>'Monthly CF'!EE4</f>
        <v>47879</v>
      </c>
    </row>
    <row r="5" spans="1:140" x14ac:dyDescent="0.25">
      <c r="A5" s="268" t="b">
        <f>C5=SUM(I5:EJ5)</f>
        <v>1</v>
      </c>
      <c r="B5" s="269" t="s">
        <v>269</v>
      </c>
      <c r="C5" s="80">
        <v>250000</v>
      </c>
      <c r="D5" s="270">
        <f t="shared" ref="D5:D16" si="6">C5/NLA</f>
        <v>10.526315789473685</v>
      </c>
      <c r="E5" s="271">
        <v>3</v>
      </c>
      <c r="F5" s="271">
        <v>5</v>
      </c>
      <c r="G5" s="272">
        <f>F5-E5+1</f>
        <v>3</v>
      </c>
      <c r="H5" s="273"/>
      <c r="I5" s="154">
        <f>IF(AND(I$2&gt;=$E5,I$2&lt;=$F5),$C5/$G5,0)</f>
        <v>0</v>
      </c>
      <c r="J5" s="154">
        <f t="shared" ref="J5:BU8" si="7">IF(AND(J$2&gt;=$E5,J$2&lt;=$F5),$C5/$G5,0)</f>
        <v>0</v>
      </c>
      <c r="K5" s="154">
        <f t="shared" si="7"/>
        <v>83333.333333333328</v>
      </c>
      <c r="L5" s="154">
        <f t="shared" si="7"/>
        <v>83333.333333333328</v>
      </c>
      <c r="M5" s="154">
        <f t="shared" si="7"/>
        <v>83333.333333333328</v>
      </c>
      <c r="N5" s="154">
        <f t="shared" si="7"/>
        <v>0</v>
      </c>
      <c r="O5" s="154">
        <f t="shared" si="7"/>
        <v>0</v>
      </c>
      <c r="P5" s="154">
        <f t="shared" si="7"/>
        <v>0</v>
      </c>
      <c r="Q5" s="154">
        <f t="shared" si="7"/>
        <v>0</v>
      </c>
      <c r="R5" s="154">
        <f t="shared" si="7"/>
        <v>0</v>
      </c>
      <c r="S5" s="154">
        <f t="shared" si="7"/>
        <v>0</v>
      </c>
      <c r="T5" s="154">
        <f t="shared" si="7"/>
        <v>0</v>
      </c>
      <c r="U5" s="154">
        <f t="shared" si="7"/>
        <v>0</v>
      </c>
      <c r="V5" s="154">
        <f t="shared" si="7"/>
        <v>0</v>
      </c>
      <c r="W5" s="154">
        <f t="shared" si="7"/>
        <v>0</v>
      </c>
      <c r="X5" s="154">
        <f t="shared" si="7"/>
        <v>0</v>
      </c>
      <c r="Y5" s="154">
        <f t="shared" si="7"/>
        <v>0</v>
      </c>
      <c r="Z5" s="154">
        <f t="shared" si="7"/>
        <v>0</v>
      </c>
      <c r="AA5" s="154">
        <f t="shared" si="7"/>
        <v>0</v>
      </c>
      <c r="AB5" s="154">
        <f t="shared" si="7"/>
        <v>0</v>
      </c>
      <c r="AC5" s="154">
        <f t="shared" si="7"/>
        <v>0</v>
      </c>
      <c r="AD5" s="154">
        <f t="shared" si="7"/>
        <v>0</v>
      </c>
      <c r="AE5" s="154">
        <f t="shared" si="7"/>
        <v>0</v>
      </c>
      <c r="AF5" s="154">
        <f t="shared" si="7"/>
        <v>0</v>
      </c>
      <c r="AG5" s="154">
        <f t="shared" si="7"/>
        <v>0</v>
      </c>
      <c r="AH5" s="154">
        <f t="shared" si="7"/>
        <v>0</v>
      </c>
      <c r="AI5" s="154">
        <f t="shared" si="7"/>
        <v>0</v>
      </c>
      <c r="AJ5" s="154">
        <f t="shared" si="7"/>
        <v>0</v>
      </c>
      <c r="AK5" s="154">
        <f t="shared" si="7"/>
        <v>0</v>
      </c>
      <c r="AL5" s="154">
        <f t="shared" si="7"/>
        <v>0</v>
      </c>
      <c r="AM5" s="154">
        <f t="shared" si="7"/>
        <v>0</v>
      </c>
      <c r="AN5" s="154">
        <f t="shared" si="7"/>
        <v>0</v>
      </c>
      <c r="AO5" s="154">
        <f t="shared" si="7"/>
        <v>0</v>
      </c>
      <c r="AP5" s="154">
        <f t="shared" si="7"/>
        <v>0</v>
      </c>
      <c r="AQ5" s="154">
        <f t="shared" si="7"/>
        <v>0</v>
      </c>
      <c r="AR5" s="154">
        <f t="shared" si="7"/>
        <v>0</v>
      </c>
      <c r="AS5" s="154">
        <f t="shared" si="7"/>
        <v>0</v>
      </c>
      <c r="AT5" s="154">
        <f t="shared" si="7"/>
        <v>0</v>
      </c>
      <c r="AU5" s="154">
        <f t="shared" si="7"/>
        <v>0</v>
      </c>
      <c r="AV5" s="154">
        <f t="shared" si="7"/>
        <v>0</v>
      </c>
      <c r="AW5" s="154">
        <f t="shared" si="7"/>
        <v>0</v>
      </c>
      <c r="AX5" s="154">
        <f t="shared" si="7"/>
        <v>0</v>
      </c>
      <c r="AY5" s="154">
        <f t="shared" si="7"/>
        <v>0</v>
      </c>
      <c r="AZ5" s="154">
        <f t="shared" si="7"/>
        <v>0</v>
      </c>
      <c r="BA5" s="154">
        <f t="shared" si="7"/>
        <v>0</v>
      </c>
      <c r="BB5" s="154">
        <f t="shared" si="7"/>
        <v>0</v>
      </c>
      <c r="BC5" s="154">
        <f t="shared" si="7"/>
        <v>0</v>
      </c>
      <c r="BD5" s="154">
        <f t="shared" si="7"/>
        <v>0</v>
      </c>
      <c r="BE5" s="154">
        <f t="shared" si="7"/>
        <v>0</v>
      </c>
      <c r="BF5" s="154">
        <f t="shared" si="7"/>
        <v>0</v>
      </c>
      <c r="BG5" s="154">
        <f t="shared" si="7"/>
        <v>0</v>
      </c>
      <c r="BH5" s="154">
        <f t="shared" si="7"/>
        <v>0</v>
      </c>
      <c r="BI5" s="154">
        <f t="shared" si="7"/>
        <v>0</v>
      </c>
      <c r="BJ5" s="154">
        <f t="shared" si="7"/>
        <v>0</v>
      </c>
      <c r="BK5" s="154">
        <f t="shared" si="7"/>
        <v>0</v>
      </c>
      <c r="BL5" s="154">
        <f t="shared" si="7"/>
        <v>0</v>
      </c>
      <c r="BM5" s="154">
        <f t="shared" si="7"/>
        <v>0</v>
      </c>
      <c r="BN5" s="154">
        <f t="shared" si="7"/>
        <v>0</v>
      </c>
      <c r="BO5" s="154">
        <f t="shared" si="7"/>
        <v>0</v>
      </c>
      <c r="BP5" s="154">
        <f t="shared" si="7"/>
        <v>0</v>
      </c>
      <c r="BQ5" s="154">
        <f t="shared" si="7"/>
        <v>0</v>
      </c>
      <c r="BR5" s="154">
        <f t="shared" si="7"/>
        <v>0</v>
      </c>
      <c r="BS5" s="154">
        <f t="shared" si="7"/>
        <v>0</v>
      </c>
      <c r="BT5" s="154">
        <f t="shared" si="7"/>
        <v>0</v>
      </c>
      <c r="BU5" s="154">
        <f t="shared" si="7"/>
        <v>0</v>
      </c>
      <c r="BV5" s="154">
        <f t="shared" ref="BV5:EG8" si="8">IF(AND(BV$2&gt;=$E5,BV$2&lt;=$F5),$C5/$G5,0)</f>
        <v>0</v>
      </c>
      <c r="BW5" s="154">
        <f t="shared" si="8"/>
        <v>0</v>
      </c>
      <c r="BX5" s="154">
        <f t="shared" si="8"/>
        <v>0</v>
      </c>
      <c r="BY5" s="154">
        <f t="shared" si="8"/>
        <v>0</v>
      </c>
      <c r="BZ5" s="154">
        <f t="shared" si="8"/>
        <v>0</v>
      </c>
      <c r="CA5" s="154">
        <f t="shared" si="8"/>
        <v>0</v>
      </c>
      <c r="CB5" s="154">
        <f t="shared" si="8"/>
        <v>0</v>
      </c>
      <c r="CC5" s="154">
        <f t="shared" si="8"/>
        <v>0</v>
      </c>
      <c r="CD5" s="154">
        <f t="shared" si="8"/>
        <v>0</v>
      </c>
      <c r="CE5" s="154">
        <f t="shared" si="8"/>
        <v>0</v>
      </c>
      <c r="CF5" s="154">
        <f t="shared" si="8"/>
        <v>0</v>
      </c>
      <c r="CG5" s="154">
        <f t="shared" si="8"/>
        <v>0</v>
      </c>
      <c r="CH5" s="154">
        <f t="shared" si="8"/>
        <v>0</v>
      </c>
      <c r="CI5" s="154">
        <f t="shared" si="8"/>
        <v>0</v>
      </c>
      <c r="CJ5" s="154">
        <f t="shared" si="8"/>
        <v>0</v>
      </c>
      <c r="CK5" s="154">
        <f t="shared" si="8"/>
        <v>0</v>
      </c>
      <c r="CL5" s="154">
        <f t="shared" si="8"/>
        <v>0</v>
      </c>
      <c r="CM5" s="154">
        <f t="shared" si="8"/>
        <v>0</v>
      </c>
      <c r="CN5" s="154">
        <f t="shared" si="8"/>
        <v>0</v>
      </c>
      <c r="CO5" s="154">
        <f t="shared" si="8"/>
        <v>0</v>
      </c>
      <c r="CP5" s="154">
        <f t="shared" si="8"/>
        <v>0</v>
      </c>
      <c r="CQ5" s="154">
        <f t="shared" si="8"/>
        <v>0</v>
      </c>
      <c r="CR5" s="154">
        <f t="shared" si="8"/>
        <v>0</v>
      </c>
      <c r="CS5" s="154">
        <f t="shared" si="8"/>
        <v>0</v>
      </c>
      <c r="CT5" s="154">
        <f t="shared" si="8"/>
        <v>0</v>
      </c>
      <c r="CU5" s="154">
        <f t="shared" si="8"/>
        <v>0</v>
      </c>
      <c r="CV5" s="154">
        <f t="shared" si="8"/>
        <v>0</v>
      </c>
      <c r="CW5" s="154">
        <f t="shared" si="8"/>
        <v>0</v>
      </c>
      <c r="CX5" s="154">
        <f t="shared" si="8"/>
        <v>0</v>
      </c>
      <c r="CY5" s="154">
        <f t="shared" si="8"/>
        <v>0</v>
      </c>
      <c r="CZ5" s="154">
        <f t="shared" si="8"/>
        <v>0</v>
      </c>
      <c r="DA5" s="154">
        <f t="shared" si="8"/>
        <v>0</v>
      </c>
      <c r="DB5" s="154">
        <f t="shared" si="8"/>
        <v>0</v>
      </c>
      <c r="DC5" s="154">
        <f t="shared" si="8"/>
        <v>0</v>
      </c>
      <c r="DD5" s="154">
        <f t="shared" si="8"/>
        <v>0</v>
      </c>
      <c r="DE5" s="154">
        <f t="shared" si="8"/>
        <v>0</v>
      </c>
      <c r="DF5" s="154">
        <f t="shared" si="8"/>
        <v>0</v>
      </c>
      <c r="DG5" s="154">
        <f t="shared" si="8"/>
        <v>0</v>
      </c>
      <c r="DH5" s="154">
        <f t="shared" si="8"/>
        <v>0</v>
      </c>
      <c r="DI5" s="154">
        <f t="shared" si="8"/>
        <v>0</v>
      </c>
      <c r="DJ5" s="154">
        <f t="shared" si="8"/>
        <v>0</v>
      </c>
      <c r="DK5" s="154">
        <f t="shared" si="8"/>
        <v>0</v>
      </c>
      <c r="DL5" s="154">
        <f t="shared" si="8"/>
        <v>0</v>
      </c>
      <c r="DM5" s="154">
        <f t="shared" si="8"/>
        <v>0</v>
      </c>
      <c r="DN5" s="154">
        <f t="shared" si="8"/>
        <v>0</v>
      </c>
      <c r="DO5" s="154">
        <f t="shared" si="8"/>
        <v>0</v>
      </c>
      <c r="DP5" s="154">
        <f t="shared" si="8"/>
        <v>0</v>
      </c>
      <c r="DQ5" s="154">
        <f t="shared" si="8"/>
        <v>0</v>
      </c>
      <c r="DR5" s="154">
        <f t="shared" si="8"/>
        <v>0</v>
      </c>
      <c r="DS5" s="154">
        <f t="shared" si="8"/>
        <v>0</v>
      </c>
      <c r="DT5" s="154">
        <f t="shared" si="8"/>
        <v>0</v>
      </c>
      <c r="DU5" s="154">
        <f t="shared" si="8"/>
        <v>0</v>
      </c>
      <c r="DV5" s="154">
        <f t="shared" si="8"/>
        <v>0</v>
      </c>
      <c r="DW5" s="154">
        <f t="shared" si="8"/>
        <v>0</v>
      </c>
      <c r="DX5" s="154">
        <f t="shared" si="8"/>
        <v>0</v>
      </c>
      <c r="DY5" s="154">
        <f t="shared" si="8"/>
        <v>0</v>
      </c>
      <c r="DZ5" s="154">
        <f t="shared" si="8"/>
        <v>0</v>
      </c>
      <c r="EA5" s="154">
        <f t="shared" si="8"/>
        <v>0</v>
      </c>
      <c r="EB5" s="154">
        <f t="shared" si="8"/>
        <v>0</v>
      </c>
      <c r="EC5" s="154">
        <f t="shared" si="8"/>
        <v>0</v>
      </c>
      <c r="ED5" s="154">
        <f t="shared" si="8"/>
        <v>0</v>
      </c>
      <c r="EE5" s="154">
        <f t="shared" si="8"/>
        <v>0</v>
      </c>
      <c r="EF5" s="154">
        <f t="shared" si="8"/>
        <v>0</v>
      </c>
      <c r="EG5" s="154">
        <f t="shared" si="8"/>
        <v>0</v>
      </c>
      <c r="EH5" s="154">
        <f t="shared" ref="EH5:EJ16" si="9">IF(AND(EH$2&gt;=$E5,EH$2&lt;=$F5),$C5/$G5,0)</f>
        <v>0</v>
      </c>
      <c r="EI5" s="154">
        <f t="shared" si="9"/>
        <v>0</v>
      </c>
      <c r="EJ5" s="157">
        <f t="shared" si="9"/>
        <v>0</v>
      </c>
    </row>
    <row r="6" spans="1:140" x14ac:dyDescent="0.25">
      <c r="A6" s="274" t="b">
        <f t="shared" ref="A6:A19" si="10">C6=SUM(I6:EJ6)</f>
        <v>1</v>
      </c>
      <c r="B6" s="275" t="s">
        <v>270</v>
      </c>
      <c r="C6" s="87">
        <v>50000</v>
      </c>
      <c r="D6" s="276">
        <f t="shared" si="6"/>
        <v>2.1052631578947367</v>
      </c>
      <c r="E6" s="277">
        <v>9</v>
      </c>
      <c r="F6" s="277">
        <v>10</v>
      </c>
      <c r="G6" s="278">
        <f t="shared" ref="G6:G16" si="11">F6-E6+1</f>
        <v>2</v>
      </c>
      <c r="H6" s="273"/>
      <c r="I6" s="154">
        <f t="shared" ref="I6:X16" si="12">IF(AND(I$2&gt;=$E6,I$2&lt;=$F6),$C6/$G6,0)</f>
        <v>0</v>
      </c>
      <c r="J6" s="154">
        <f t="shared" si="7"/>
        <v>0</v>
      </c>
      <c r="K6" s="154">
        <f t="shared" si="7"/>
        <v>0</v>
      </c>
      <c r="L6" s="154">
        <f t="shared" si="7"/>
        <v>0</v>
      </c>
      <c r="M6" s="154">
        <f t="shared" si="7"/>
        <v>0</v>
      </c>
      <c r="N6" s="154">
        <f t="shared" si="7"/>
        <v>0</v>
      </c>
      <c r="O6" s="154">
        <f t="shared" si="7"/>
        <v>0</v>
      </c>
      <c r="P6" s="154">
        <f t="shared" si="7"/>
        <v>0</v>
      </c>
      <c r="Q6" s="154">
        <f t="shared" si="7"/>
        <v>25000</v>
      </c>
      <c r="R6" s="154">
        <f t="shared" si="7"/>
        <v>25000</v>
      </c>
      <c r="S6" s="154">
        <f t="shared" si="7"/>
        <v>0</v>
      </c>
      <c r="T6" s="154">
        <f t="shared" si="7"/>
        <v>0</v>
      </c>
      <c r="U6" s="154">
        <f t="shared" si="7"/>
        <v>0</v>
      </c>
      <c r="V6" s="154">
        <f t="shared" si="7"/>
        <v>0</v>
      </c>
      <c r="W6" s="154">
        <f t="shared" si="7"/>
        <v>0</v>
      </c>
      <c r="X6" s="154">
        <f t="shared" si="7"/>
        <v>0</v>
      </c>
      <c r="Y6" s="154">
        <f t="shared" si="7"/>
        <v>0</v>
      </c>
      <c r="Z6" s="154">
        <f t="shared" si="7"/>
        <v>0</v>
      </c>
      <c r="AA6" s="154">
        <f t="shared" si="7"/>
        <v>0</v>
      </c>
      <c r="AB6" s="154">
        <f t="shared" si="7"/>
        <v>0</v>
      </c>
      <c r="AC6" s="154">
        <f t="shared" si="7"/>
        <v>0</v>
      </c>
      <c r="AD6" s="154">
        <f t="shared" si="7"/>
        <v>0</v>
      </c>
      <c r="AE6" s="154">
        <f t="shared" si="7"/>
        <v>0</v>
      </c>
      <c r="AF6" s="154">
        <f t="shared" si="7"/>
        <v>0</v>
      </c>
      <c r="AG6" s="154">
        <f t="shared" si="7"/>
        <v>0</v>
      </c>
      <c r="AH6" s="154">
        <f t="shared" si="7"/>
        <v>0</v>
      </c>
      <c r="AI6" s="154">
        <f t="shared" si="7"/>
        <v>0</v>
      </c>
      <c r="AJ6" s="154">
        <f t="shared" si="7"/>
        <v>0</v>
      </c>
      <c r="AK6" s="154">
        <f t="shared" si="7"/>
        <v>0</v>
      </c>
      <c r="AL6" s="154">
        <f t="shared" si="7"/>
        <v>0</v>
      </c>
      <c r="AM6" s="154">
        <f t="shared" si="7"/>
        <v>0</v>
      </c>
      <c r="AN6" s="154">
        <f t="shared" si="7"/>
        <v>0</v>
      </c>
      <c r="AO6" s="154">
        <f t="shared" si="7"/>
        <v>0</v>
      </c>
      <c r="AP6" s="154">
        <f t="shared" si="7"/>
        <v>0</v>
      </c>
      <c r="AQ6" s="154">
        <f t="shared" si="7"/>
        <v>0</v>
      </c>
      <c r="AR6" s="154">
        <f t="shared" si="7"/>
        <v>0</v>
      </c>
      <c r="AS6" s="154">
        <f t="shared" si="7"/>
        <v>0</v>
      </c>
      <c r="AT6" s="154">
        <f t="shared" si="7"/>
        <v>0</v>
      </c>
      <c r="AU6" s="154">
        <f t="shared" si="7"/>
        <v>0</v>
      </c>
      <c r="AV6" s="154">
        <f t="shared" si="7"/>
        <v>0</v>
      </c>
      <c r="AW6" s="154">
        <f t="shared" si="7"/>
        <v>0</v>
      </c>
      <c r="AX6" s="154">
        <f t="shared" si="7"/>
        <v>0</v>
      </c>
      <c r="AY6" s="154">
        <f t="shared" si="7"/>
        <v>0</v>
      </c>
      <c r="AZ6" s="154">
        <f t="shared" si="7"/>
        <v>0</v>
      </c>
      <c r="BA6" s="154">
        <f t="shared" si="7"/>
        <v>0</v>
      </c>
      <c r="BB6" s="154">
        <f t="shared" si="7"/>
        <v>0</v>
      </c>
      <c r="BC6" s="154">
        <f t="shared" si="7"/>
        <v>0</v>
      </c>
      <c r="BD6" s="154">
        <f t="shared" si="7"/>
        <v>0</v>
      </c>
      <c r="BE6" s="154">
        <f t="shared" si="7"/>
        <v>0</v>
      </c>
      <c r="BF6" s="154">
        <f t="shared" si="7"/>
        <v>0</v>
      </c>
      <c r="BG6" s="154">
        <f t="shared" si="7"/>
        <v>0</v>
      </c>
      <c r="BH6" s="154">
        <f t="shared" si="7"/>
        <v>0</v>
      </c>
      <c r="BI6" s="154">
        <f t="shared" si="7"/>
        <v>0</v>
      </c>
      <c r="BJ6" s="154">
        <f t="shared" si="7"/>
        <v>0</v>
      </c>
      <c r="BK6" s="154">
        <f t="shared" si="7"/>
        <v>0</v>
      </c>
      <c r="BL6" s="154">
        <f t="shared" si="7"/>
        <v>0</v>
      </c>
      <c r="BM6" s="154">
        <f t="shared" si="7"/>
        <v>0</v>
      </c>
      <c r="BN6" s="154">
        <f t="shared" si="7"/>
        <v>0</v>
      </c>
      <c r="BO6" s="154">
        <f t="shared" si="7"/>
        <v>0</v>
      </c>
      <c r="BP6" s="154">
        <f t="shared" si="7"/>
        <v>0</v>
      </c>
      <c r="BQ6" s="154">
        <f t="shared" si="7"/>
        <v>0</v>
      </c>
      <c r="BR6" s="154">
        <f t="shared" si="7"/>
        <v>0</v>
      </c>
      <c r="BS6" s="154">
        <f t="shared" si="7"/>
        <v>0</v>
      </c>
      <c r="BT6" s="154">
        <f t="shared" si="7"/>
        <v>0</v>
      </c>
      <c r="BU6" s="154">
        <f t="shared" si="7"/>
        <v>0</v>
      </c>
      <c r="BV6" s="154">
        <f t="shared" si="8"/>
        <v>0</v>
      </c>
      <c r="BW6" s="154">
        <f t="shared" si="8"/>
        <v>0</v>
      </c>
      <c r="BX6" s="154">
        <f t="shared" si="8"/>
        <v>0</v>
      </c>
      <c r="BY6" s="154">
        <f t="shared" si="8"/>
        <v>0</v>
      </c>
      <c r="BZ6" s="154">
        <f t="shared" si="8"/>
        <v>0</v>
      </c>
      <c r="CA6" s="154">
        <f t="shared" si="8"/>
        <v>0</v>
      </c>
      <c r="CB6" s="154">
        <f t="shared" si="8"/>
        <v>0</v>
      </c>
      <c r="CC6" s="154">
        <f t="shared" si="8"/>
        <v>0</v>
      </c>
      <c r="CD6" s="154">
        <f t="shared" si="8"/>
        <v>0</v>
      </c>
      <c r="CE6" s="154">
        <f t="shared" si="8"/>
        <v>0</v>
      </c>
      <c r="CF6" s="154">
        <f t="shared" si="8"/>
        <v>0</v>
      </c>
      <c r="CG6" s="154">
        <f t="shared" si="8"/>
        <v>0</v>
      </c>
      <c r="CH6" s="154">
        <f t="shared" si="8"/>
        <v>0</v>
      </c>
      <c r="CI6" s="154">
        <f t="shared" si="8"/>
        <v>0</v>
      </c>
      <c r="CJ6" s="154">
        <f t="shared" si="8"/>
        <v>0</v>
      </c>
      <c r="CK6" s="154">
        <f t="shared" si="8"/>
        <v>0</v>
      </c>
      <c r="CL6" s="154">
        <f t="shared" si="8"/>
        <v>0</v>
      </c>
      <c r="CM6" s="154">
        <f t="shared" si="8"/>
        <v>0</v>
      </c>
      <c r="CN6" s="154">
        <f t="shared" si="8"/>
        <v>0</v>
      </c>
      <c r="CO6" s="154">
        <f t="shared" si="8"/>
        <v>0</v>
      </c>
      <c r="CP6" s="154">
        <f t="shared" si="8"/>
        <v>0</v>
      </c>
      <c r="CQ6" s="154">
        <f t="shared" si="8"/>
        <v>0</v>
      </c>
      <c r="CR6" s="154">
        <f t="shared" si="8"/>
        <v>0</v>
      </c>
      <c r="CS6" s="154">
        <f t="shared" si="8"/>
        <v>0</v>
      </c>
      <c r="CT6" s="154">
        <f t="shared" si="8"/>
        <v>0</v>
      </c>
      <c r="CU6" s="154">
        <f t="shared" si="8"/>
        <v>0</v>
      </c>
      <c r="CV6" s="154">
        <f t="shared" si="8"/>
        <v>0</v>
      </c>
      <c r="CW6" s="154">
        <f t="shared" si="8"/>
        <v>0</v>
      </c>
      <c r="CX6" s="154">
        <f t="shared" si="8"/>
        <v>0</v>
      </c>
      <c r="CY6" s="154">
        <f t="shared" si="8"/>
        <v>0</v>
      </c>
      <c r="CZ6" s="154">
        <f t="shared" si="8"/>
        <v>0</v>
      </c>
      <c r="DA6" s="154">
        <f t="shared" si="8"/>
        <v>0</v>
      </c>
      <c r="DB6" s="154">
        <f t="shared" si="8"/>
        <v>0</v>
      </c>
      <c r="DC6" s="154">
        <f t="shared" si="8"/>
        <v>0</v>
      </c>
      <c r="DD6" s="154">
        <f t="shared" si="8"/>
        <v>0</v>
      </c>
      <c r="DE6" s="154">
        <f t="shared" si="8"/>
        <v>0</v>
      </c>
      <c r="DF6" s="154">
        <f t="shared" si="8"/>
        <v>0</v>
      </c>
      <c r="DG6" s="154">
        <f t="shared" si="8"/>
        <v>0</v>
      </c>
      <c r="DH6" s="154">
        <f t="shared" si="8"/>
        <v>0</v>
      </c>
      <c r="DI6" s="154">
        <f t="shared" si="8"/>
        <v>0</v>
      </c>
      <c r="DJ6" s="154">
        <f t="shared" si="8"/>
        <v>0</v>
      </c>
      <c r="DK6" s="154">
        <f t="shared" si="8"/>
        <v>0</v>
      </c>
      <c r="DL6" s="154">
        <f t="shared" si="8"/>
        <v>0</v>
      </c>
      <c r="DM6" s="154">
        <f t="shared" si="8"/>
        <v>0</v>
      </c>
      <c r="DN6" s="154">
        <f t="shared" si="8"/>
        <v>0</v>
      </c>
      <c r="DO6" s="154">
        <f t="shared" si="8"/>
        <v>0</v>
      </c>
      <c r="DP6" s="154">
        <f t="shared" si="8"/>
        <v>0</v>
      </c>
      <c r="DQ6" s="154">
        <f t="shared" si="8"/>
        <v>0</v>
      </c>
      <c r="DR6" s="154">
        <f t="shared" si="8"/>
        <v>0</v>
      </c>
      <c r="DS6" s="154">
        <f t="shared" si="8"/>
        <v>0</v>
      </c>
      <c r="DT6" s="154">
        <f t="shared" si="8"/>
        <v>0</v>
      </c>
      <c r="DU6" s="154">
        <f t="shared" si="8"/>
        <v>0</v>
      </c>
      <c r="DV6" s="154">
        <f t="shared" si="8"/>
        <v>0</v>
      </c>
      <c r="DW6" s="154">
        <f t="shared" si="8"/>
        <v>0</v>
      </c>
      <c r="DX6" s="154">
        <f t="shared" si="8"/>
        <v>0</v>
      </c>
      <c r="DY6" s="154">
        <f t="shared" si="8"/>
        <v>0</v>
      </c>
      <c r="DZ6" s="154">
        <f t="shared" si="8"/>
        <v>0</v>
      </c>
      <c r="EA6" s="154">
        <f t="shared" si="8"/>
        <v>0</v>
      </c>
      <c r="EB6" s="154">
        <f t="shared" si="8"/>
        <v>0</v>
      </c>
      <c r="EC6" s="154">
        <f t="shared" si="8"/>
        <v>0</v>
      </c>
      <c r="ED6" s="154">
        <f t="shared" si="8"/>
        <v>0</v>
      </c>
      <c r="EE6" s="154">
        <f t="shared" si="8"/>
        <v>0</v>
      </c>
      <c r="EF6" s="154">
        <f t="shared" si="8"/>
        <v>0</v>
      </c>
      <c r="EG6" s="154">
        <f t="shared" si="8"/>
        <v>0</v>
      </c>
      <c r="EH6" s="154">
        <f t="shared" si="9"/>
        <v>0</v>
      </c>
      <c r="EI6" s="154">
        <f t="shared" si="9"/>
        <v>0</v>
      </c>
      <c r="EJ6" s="157">
        <f t="shared" si="9"/>
        <v>0</v>
      </c>
    </row>
    <row r="7" spans="1:140" x14ac:dyDescent="0.25">
      <c r="A7" s="274" t="b">
        <f t="shared" si="10"/>
        <v>1</v>
      </c>
      <c r="B7" s="275" t="s">
        <v>271</v>
      </c>
      <c r="C7" s="87">
        <v>25000</v>
      </c>
      <c r="D7" s="276">
        <f t="shared" si="6"/>
        <v>1.0526315789473684</v>
      </c>
      <c r="E7" s="277">
        <v>3</v>
      </c>
      <c r="F7" s="277">
        <v>5</v>
      </c>
      <c r="G7" s="278">
        <f t="shared" si="11"/>
        <v>3</v>
      </c>
      <c r="H7" s="273"/>
      <c r="I7" s="154">
        <f t="shared" si="12"/>
        <v>0</v>
      </c>
      <c r="J7" s="154">
        <f t="shared" si="7"/>
        <v>0</v>
      </c>
      <c r="K7" s="154">
        <f t="shared" si="7"/>
        <v>8333.3333333333339</v>
      </c>
      <c r="L7" s="154">
        <f t="shared" si="7"/>
        <v>8333.3333333333339</v>
      </c>
      <c r="M7" s="154">
        <f t="shared" si="7"/>
        <v>8333.3333333333339</v>
      </c>
      <c r="N7" s="154">
        <f t="shared" si="7"/>
        <v>0</v>
      </c>
      <c r="O7" s="154">
        <f t="shared" si="7"/>
        <v>0</v>
      </c>
      <c r="P7" s="154">
        <f t="shared" si="7"/>
        <v>0</v>
      </c>
      <c r="Q7" s="154">
        <f t="shared" si="7"/>
        <v>0</v>
      </c>
      <c r="R7" s="154">
        <f t="shared" si="7"/>
        <v>0</v>
      </c>
      <c r="S7" s="154">
        <f t="shared" si="7"/>
        <v>0</v>
      </c>
      <c r="T7" s="154">
        <f t="shared" si="7"/>
        <v>0</v>
      </c>
      <c r="U7" s="154">
        <f t="shared" si="7"/>
        <v>0</v>
      </c>
      <c r="V7" s="154">
        <f t="shared" si="7"/>
        <v>0</v>
      </c>
      <c r="W7" s="154">
        <f t="shared" si="7"/>
        <v>0</v>
      </c>
      <c r="X7" s="154">
        <f t="shared" si="7"/>
        <v>0</v>
      </c>
      <c r="Y7" s="154">
        <f t="shared" si="7"/>
        <v>0</v>
      </c>
      <c r="Z7" s="154">
        <f t="shared" si="7"/>
        <v>0</v>
      </c>
      <c r="AA7" s="154">
        <f t="shared" si="7"/>
        <v>0</v>
      </c>
      <c r="AB7" s="154">
        <f t="shared" si="7"/>
        <v>0</v>
      </c>
      <c r="AC7" s="154">
        <f t="shared" si="7"/>
        <v>0</v>
      </c>
      <c r="AD7" s="154">
        <f t="shared" si="7"/>
        <v>0</v>
      </c>
      <c r="AE7" s="154">
        <f t="shared" si="7"/>
        <v>0</v>
      </c>
      <c r="AF7" s="154">
        <f t="shared" si="7"/>
        <v>0</v>
      </c>
      <c r="AG7" s="154">
        <f t="shared" si="7"/>
        <v>0</v>
      </c>
      <c r="AH7" s="154">
        <f t="shared" si="7"/>
        <v>0</v>
      </c>
      <c r="AI7" s="154">
        <f t="shared" si="7"/>
        <v>0</v>
      </c>
      <c r="AJ7" s="154">
        <f t="shared" si="7"/>
        <v>0</v>
      </c>
      <c r="AK7" s="154">
        <f t="shared" si="7"/>
        <v>0</v>
      </c>
      <c r="AL7" s="154">
        <f t="shared" si="7"/>
        <v>0</v>
      </c>
      <c r="AM7" s="154">
        <f t="shared" si="7"/>
        <v>0</v>
      </c>
      <c r="AN7" s="154">
        <f t="shared" si="7"/>
        <v>0</v>
      </c>
      <c r="AO7" s="154">
        <f t="shared" si="7"/>
        <v>0</v>
      </c>
      <c r="AP7" s="154">
        <f t="shared" si="7"/>
        <v>0</v>
      </c>
      <c r="AQ7" s="154">
        <f t="shared" si="7"/>
        <v>0</v>
      </c>
      <c r="AR7" s="154">
        <f t="shared" si="7"/>
        <v>0</v>
      </c>
      <c r="AS7" s="154">
        <f t="shared" si="7"/>
        <v>0</v>
      </c>
      <c r="AT7" s="154">
        <f t="shared" si="7"/>
        <v>0</v>
      </c>
      <c r="AU7" s="154">
        <f t="shared" si="7"/>
        <v>0</v>
      </c>
      <c r="AV7" s="154">
        <f t="shared" si="7"/>
        <v>0</v>
      </c>
      <c r="AW7" s="154">
        <f t="shared" si="7"/>
        <v>0</v>
      </c>
      <c r="AX7" s="154">
        <f t="shared" si="7"/>
        <v>0</v>
      </c>
      <c r="AY7" s="154">
        <f t="shared" si="7"/>
        <v>0</v>
      </c>
      <c r="AZ7" s="154">
        <f t="shared" si="7"/>
        <v>0</v>
      </c>
      <c r="BA7" s="154">
        <f t="shared" si="7"/>
        <v>0</v>
      </c>
      <c r="BB7" s="154">
        <f t="shared" si="7"/>
        <v>0</v>
      </c>
      <c r="BC7" s="154">
        <f t="shared" si="7"/>
        <v>0</v>
      </c>
      <c r="BD7" s="154">
        <f t="shared" si="7"/>
        <v>0</v>
      </c>
      <c r="BE7" s="154">
        <f t="shared" si="7"/>
        <v>0</v>
      </c>
      <c r="BF7" s="154">
        <f t="shared" si="7"/>
        <v>0</v>
      </c>
      <c r="BG7" s="154">
        <f t="shared" si="7"/>
        <v>0</v>
      </c>
      <c r="BH7" s="154">
        <f t="shared" si="7"/>
        <v>0</v>
      </c>
      <c r="BI7" s="154">
        <f t="shared" si="7"/>
        <v>0</v>
      </c>
      <c r="BJ7" s="154">
        <f t="shared" si="7"/>
        <v>0</v>
      </c>
      <c r="BK7" s="154">
        <f t="shared" si="7"/>
        <v>0</v>
      </c>
      <c r="BL7" s="154">
        <f t="shared" si="7"/>
        <v>0</v>
      </c>
      <c r="BM7" s="154">
        <f t="shared" si="7"/>
        <v>0</v>
      </c>
      <c r="BN7" s="154">
        <f t="shared" si="7"/>
        <v>0</v>
      </c>
      <c r="BO7" s="154">
        <f t="shared" si="7"/>
        <v>0</v>
      </c>
      <c r="BP7" s="154">
        <f t="shared" si="7"/>
        <v>0</v>
      </c>
      <c r="BQ7" s="154">
        <f t="shared" si="7"/>
        <v>0</v>
      </c>
      <c r="BR7" s="154">
        <f t="shared" si="7"/>
        <v>0</v>
      </c>
      <c r="BS7" s="154">
        <f t="shared" si="7"/>
        <v>0</v>
      </c>
      <c r="BT7" s="154">
        <f t="shared" si="7"/>
        <v>0</v>
      </c>
      <c r="BU7" s="154">
        <f t="shared" si="7"/>
        <v>0</v>
      </c>
      <c r="BV7" s="154">
        <f t="shared" si="8"/>
        <v>0</v>
      </c>
      <c r="BW7" s="154">
        <f t="shared" si="8"/>
        <v>0</v>
      </c>
      <c r="BX7" s="154">
        <f t="shared" si="8"/>
        <v>0</v>
      </c>
      <c r="BY7" s="154">
        <f t="shared" si="8"/>
        <v>0</v>
      </c>
      <c r="BZ7" s="154">
        <f t="shared" si="8"/>
        <v>0</v>
      </c>
      <c r="CA7" s="154">
        <f t="shared" si="8"/>
        <v>0</v>
      </c>
      <c r="CB7" s="154">
        <f t="shared" si="8"/>
        <v>0</v>
      </c>
      <c r="CC7" s="154">
        <f t="shared" si="8"/>
        <v>0</v>
      </c>
      <c r="CD7" s="154">
        <f t="shared" si="8"/>
        <v>0</v>
      </c>
      <c r="CE7" s="154">
        <f t="shared" si="8"/>
        <v>0</v>
      </c>
      <c r="CF7" s="154">
        <f t="shared" si="8"/>
        <v>0</v>
      </c>
      <c r="CG7" s="154">
        <f t="shared" si="8"/>
        <v>0</v>
      </c>
      <c r="CH7" s="154">
        <f t="shared" si="8"/>
        <v>0</v>
      </c>
      <c r="CI7" s="154">
        <f t="shared" si="8"/>
        <v>0</v>
      </c>
      <c r="CJ7" s="154">
        <f t="shared" si="8"/>
        <v>0</v>
      </c>
      <c r="CK7" s="154">
        <f t="shared" si="8"/>
        <v>0</v>
      </c>
      <c r="CL7" s="154">
        <f t="shared" si="8"/>
        <v>0</v>
      </c>
      <c r="CM7" s="154">
        <f t="shared" si="8"/>
        <v>0</v>
      </c>
      <c r="CN7" s="154">
        <f t="shared" si="8"/>
        <v>0</v>
      </c>
      <c r="CO7" s="154">
        <f t="shared" si="8"/>
        <v>0</v>
      </c>
      <c r="CP7" s="154">
        <f t="shared" si="8"/>
        <v>0</v>
      </c>
      <c r="CQ7" s="154">
        <f t="shared" si="8"/>
        <v>0</v>
      </c>
      <c r="CR7" s="154">
        <f t="shared" si="8"/>
        <v>0</v>
      </c>
      <c r="CS7" s="154">
        <f t="shared" si="8"/>
        <v>0</v>
      </c>
      <c r="CT7" s="154">
        <f t="shared" si="8"/>
        <v>0</v>
      </c>
      <c r="CU7" s="154">
        <f t="shared" si="8"/>
        <v>0</v>
      </c>
      <c r="CV7" s="154">
        <f t="shared" si="8"/>
        <v>0</v>
      </c>
      <c r="CW7" s="154">
        <f t="shared" si="8"/>
        <v>0</v>
      </c>
      <c r="CX7" s="154">
        <f t="shared" si="8"/>
        <v>0</v>
      </c>
      <c r="CY7" s="154">
        <f t="shared" si="8"/>
        <v>0</v>
      </c>
      <c r="CZ7" s="154">
        <f t="shared" si="8"/>
        <v>0</v>
      </c>
      <c r="DA7" s="154">
        <f t="shared" si="8"/>
        <v>0</v>
      </c>
      <c r="DB7" s="154">
        <f t="shared" si="8"/>
        <v>0</v>
      </c>
      <c r="DC7" s="154">
        <f t="shared" si="8"/>
        <v>0</v>
      </c>
      <c r="DD7" s="154">
        <f t="shared" si="8"/>
        <v>0</v>
      </c>
      <c r="DE7" s="154">
        <f t="shared" si="8"/>
        <v>0</v>
      </c>
      <c r="DF7" s="154">
        <f t="shared" si="8"/>
        <v>0</v>
      </c>
      <c r="DG7" s="154">
        <f t="shared" si="8"/>
        <v>0</v>
      </c>
      <c r="DH7" s="154">
        <f t="shared" si="8"/>
        <v>0</v>
      </c>
      <c r="DI7" s="154">
        <f t="shared" si="8"/>
        <v>0</v>
      </c>
      <c r="DJ7" s="154">
        <f t="shared" si="8"/>
        <v>0</v>
      </c>
      <c r="DK7" s="154">
        <f t="shared" si="8"/>
        <v>0</v>
      </c>
      <c r="DL7" s="154">
        <f t="shared" si="8"/>
        <v>0</v>
      </c>
      <c r="DM7" s="154">
        <f t="shared" si="8"/>
        <v>0</v>
      </c>
      <c r="DN7" s="154">
        <f t="shared" si="8"/>
        <v>0</v>
      </c>
      <c r="DO7" s="154">
        <f t="shared" si="8"/>
        <v>0</v>
      </c>
      <c r="DP7" s="154">
        <f t="shared" si="8"/>
        <v>0</v>
      </c>
      <c r="DQ7" s="154">
        <f t="shared" si="8"/>
        <v>0</v>
      </c>
      <c r="DR7" s="154">
        <f t="shared" si="8"/>
        <v>0</v>
      </c>
      <c r="DS7" s="154">
        <f t="shared" si="8"/>
        <v>0</v>
      </c>
      <c r="DT7" s="154">
        <f t="shared" si="8"/>
        <v>0</v>
      </c>
      <c r="DU7" s="154">
        <f t="shared" si="8"/>
        <v>0</v>
      </c>
      <c r="DV7" s="154">
        <f t="shared" si="8"/>
        <v>0</v>
      </c>
      <c r="DW7" s="154">
        <f t="shared" si="8"/>
        <v>0</v>
      </c>
      <c r="DX7" s="154">
        <f t="shared" si="8"/>
        <v>0</v>
      </c>
      <c r="DY7" s="154">
        <f t="shared" si="8"/>
        <v>0</v>
      </c>
      <c r="DZ7" s="154">
        <f t="shared" si="8"/>
        <v>0</v>
      </c>
      <c r="EA7" s="154">
        <f t="shared" si="8"/>
        <v>0</v>
      </c>
      <c r="EB7" s="154">
        <f t="shared" si="8"/>
        <v>0</v>
      </c>
      <c r="EC7" s="154">
        <f t="shared" si="8"/>
        <v>0</v>
      </c>
      <c r="ED7" s="154">
        <f t="shared" si="8"/>
        <v>0</v>
      </c>
      <c r="EE7" s="154">
        <f t="shared" si="8"/>
        <v>0</v>
      </c>
      <c r="EF7" s="154">
        <f t="shared" si="8"/>
        <v>0</v>
      </c>
      <c r="EG7" s="154">
        <f t="shared" si="8"/>
        <v>0</v>
      </c>
      <c r="EH7" s="154">
        <f t="shared" si="9"/>
        <v>0</v>
      </c>
      <c r="EI7" s="154">
        <f t="shared" si="9"/>
        <v>0</v>
      </c>
      <c r="EJ7" s="157">
        <f t="shared" si="9"/>
        <v>0</v>
      </c>
    </row>
    <row r="8" spans="1:140" x14ac:dyDescent="0.25">
      <c r="A8" s="274" t="b">
        <f t="shared" si="10"/>
        <v>1</v>
      </c>
      <c r="B8" s="275" t="s">
        <v>272</v>
      </c>
      <c r="C8" s="87">
        <v>0</v>
      </c>
      <c r="D8" s="276">
        <f t="shared" si="6"/>
        <v>0</v>
      </c>
      <c r="E8" s="277">
        <v>3</v>
      </c>
      <c r="F8" s="277">
        <v>3</v>
      </c>
      <c r="G8" s="278">
        <f t="shared" si="11"/>
        <v>1</v>
      </c>
      <c r="H8" s="273"/>
      <c r="I8" s="154">
        <f t="shared" si="12"/>
        <v>0</v>
      </c>
      <c r="J8" s="154">
        <f t="shared" si="7"/>
        <v>0</v>
      </c>
      <c r="K8" s="154">
        <f t="shared" si="7"/>
        <v>0</v>
      </c>
      <c r="L8" s="154">
        <f t="shared" si="7"/>
        <v>0</v>
      </c>
      <c r="M8" s="154">
        <f t="shared" si="7"/>
        <v>0</v>
      </c>
      <c r="N8" s="154">
        <f t="shared" si="7"/>
        <v>0</v>
      </c>
      <c r="O8" s="154">
        <f t="shared" si="7"/>
        <v>0</v>
      </c>
      <c r="P8" s="154">
        <f t="shared" si="7"/>
        <v>0</v>
      </c>
      <c r="Q8" s="154">
        <f t="shared" si="7"/>
        <v>0</v>
      </c>
      <c r="R8" s="154">
        <f t="shared" si="7"/>
        <v>0</v>
      </c>
      <c r="S8" s="154">
        <f t="shared" si="7"/>
        <v>0</v>
      </c>
      <c r="T8" s="154">
        <f t="shared" si="7"/>
        <v>0</v>
      </c>
      <c r="U8" s="154">
        <f t="shared" si="7"/>
        <v>0</v>
      </c>
      <c r="V8" s="154">
        <f t="shared" si="7"/>
        <v>0</v>
      </c>
      <c r="W8" s="154">
        <f t="shared" si="7"/>
        <v>0</v>
      </c>
      <c r="X8" s="154">
        <f t="shared" si="7"/>
        <v>0</v>
      </c>
      <c r="Y8" s="154">
        <f t="shared" si="7"/>
        <v>0</v>
      </c>
      <c r="Z8" s="154">
        <f t="shared" si="7"/>
        <v>0</v>
      </c>
      <c r="AA8" s="154">
        <f t="shared" si="7"/>
        <v>0</v>
      </c>
      <c r="AB8" s="154">
        <f t="shared" si="7"/>
        <v>0</v>
      </c>
      <c r="AC8" s="154">
        <f t="shared" si="7"/>
        <v>0</v>
      </c>
      <c r="AD8" s="154">
        <f t="shared" si="7"/>
        <v>0</v>
      </c>
      <c r="AE8" s="154">
        <f t="shared" si="7"/>
        <v>0</v>
      </c>
      <c r="AF8" s="154">
        <f t="shared" si="7"/>
        <v>0</v>
      </c>
      <c r="AG8" s="154">
        <f t="shared" si="7"/>
        <v>0</v>
      </c>
      <c r="AH8" s="154">
        <f t="shared" si="7"/>
        <v>0</v>
      </c>
      <c r="AI8" s="154">
        <f t="shared" si="7"/>
        <v>0</v>
      </c>
      <c r="AJ8" s="154">
        <f t="shared" si="7"/>
        <v>0</v>
      </c>
      <c r="AK8" s="154">
        <f t="shared" si="7"/>
        <v>0</v>
      </c>
      <c r="AL8" s="154">
        <f t="shared" si="7"/>
        <v>0</v>
      </c>
      <c r="AM8" s="154">
        <f t="shared" si="7"/>
        <v>0</v>
      </c>
      <c r="AN8" s="154">
        <f t="shared" si="7"/>
        <v>0</v>
      </c>
      <c r="AO8" s="154">
        <f t="shared" si="7"/>
        <v>0</v>
      </c>
      <c r="AP8" s="154">
        <f t="shared" si="7"/>
        <v>0</v>
      </c>
      <c r="AQ8" s="154">
        <f t="shared" si="7"/>
        <v>0</v>
      </c>
      <c r="AR8" s="154">
        <f t="shared" si="7"/>
        <v>0</v>
      </c>
      <c r="AS8" s="154">
        <f t="shared" si="7"/>
        <v>0</v>
      </c>
      <c r="AT8" s="154">
        <f t="shared" si="7"/>
        <v>0</v>
      </c>
      <c r="AU8" s="154">
        <f t="shared" si="7"/>
        <v>0</v>
      </c>
      <c r="AV8" s="154">
        <f t="shared" si="7"/>
        <v>0</v>
      </c>
      <c r="AW8" s="154">
        <f t="shared" si="7"/>
        <v>0</v>
      </c>
      <c r="AX8" s="154">
        <f t="shared" si="7"/>
        <v>0</v>
      </c>
      <c r="AY8" s="154">
        <f t="shared" si="7"/>
        <v>0</v>
      </c>
      <c r="AZ8" s="154">
        <f t="shared" si="7"/>
        <v>0</v>
      </c>
      <c r="BA8" s="154">
        <f t="shared" si="7"/>
        <v>0</v>
      </c>
      <c r="BB8" s="154">
        <f t="shared" si="7"/>
        <v>0</v>
      </c>
      <c r="BC8" s="154">
        <f t="shared" si="7"/>
        <v>0</v>
      </c>
      <c r="BD8" s="154">
        <f t="shared" si="7"/>
        <v>0</v>
      </c>
      <c r="BE8" s="154">
        <f t="shared" si="7"/>
        <v>0</v>
      </c>
      <c r="BF8" s="154">
        <f t="shared" si="7"/>
        <v>0</v>
      </c>
      <c r="BG8" s="154">
        <f t="shared" si="7"/>
        <v>0</v>
      </c>
      <c r="BH8" s="154">
        <f t="shared" si="7"/>
        <v>0</v>
      </c>
      <c r="BI8" s="154">
        <f t="shared" si="7"/>
        <v>0</v>
      </c>
      <c r="BJ8" s="154">
        <f t="shared" si="7"/>
        <v>0</v>
      </c>
      <c r="BK8" s="154">
        <f t="shared" si="7"/>
        <v>0</v>
      </c>
      <c r="BL8" s="154">
        <f t="shared" si="7"/>
        <v>0</v>
      </c>
      <c r="BM8" s="154">
        <f t="shared" si="7"/>
        <v>0</v>
      </c>
      <c r="BN8" s="154">
        <f t="shared" si="7"/>
        <v>0</v>
      </c>
      <c r="BO8" s="154">
        <f t="shared" si="7"/>
        <v>0</v>
      </c>
      <c r="BP8" s="154">
        <f t="shared" si="7"/>
        <v>0</v>
      </c>
      <c r="BQ8" s="154">
        <f t="shared" si="7"/>
        <v>0</v>
      </c>
      <c r="BR8" s="154">
        <f t="shared" si="7"/>
        <v>0</v>
      </c>
      <c r="BS8" s="154">
        <f t="shared" si="7"/>
        <v>0</v>
      </c>
      <c r="BT8" s="154">
        <f t="shared" si="7"/>
        <v>0</v>
      </c>
      <c r="BU8" s="154">
        <f t="shared" ref="J8:BU12" si="13">IF(AND(BU$2&gt;=$E8,BU$2&lt;=$F8),$C8/$G8,0)</f>
        <v>0</v>
      </c>
      <c r="BV8" s="154">
        <f t="shared" si="8"/>
        <v>0</v>
      </c>
      <c r="BW8" s="154">
        <f t="shared" si="8"/>
        <v>0</v>
      </c>
      <c r="BX8" s="154">
        <f t="shared" si="8"/>
        <v>0</v>
      </c>
      <c r="BY8" s="154">
        <f t="shared" si="8"/>
        <v>0</v>
      </c>
      <c r="BZ8" s="154">
        <f t="shared" si="8"/>
        <v>0</v>
      </c>
      <c r="CA8" s="154">
        <f t="shared" si="8"/>
        <v>0</v>
      </c>
      <c r="CB8" s="154">
        <f t="shared" si="8"/>
        <v>0</v>
      </c>
      <c r="CC8" s="154">
        <f t="shared" si="8"/>
        <v>0</v>
      </c>
      <c r="CD8" s="154">
        <f t="shared" si="8"/>
        <v>0</v>
      </c>
      <c r="CE8" s="154">
        <f t="shared" si="8"/>
        <v>0</v>
      </c>
      <c r="CF8" s="154">
        <f t="shared" si="8"/>
        <v>0</v>
      </c>
      <c r="CG8" s="154">
        <f t="shared" si="8"/>
        <v>0</v>
      </c>
      <c r="CH8" s="154">
        <f t="shared" si="8"/>
        <v>0</v>
      </c>
      <c r="CI8" s="154">
        <f t="shared" si="8"/>
        <v>0</v>
      </c>
      <c r="CJ8" s="154">
        <f t="shared" si="8"/>
        <v>0</v>
      </c>
      <c r="CK8" s="154">
        <f t="shared" si="8"/>
        <v>0</v>
      </c>
      <c r="CL8" s="154">
        <f t="shared" si="8"/>
        <v>0</v>
      </c>
      <c r="CM8" s="154">
        <f t="shared" si="8"/>
        <v>0</v>
      </c>
      <c r="CN8" s="154">
        <f t="shared" si="8"/>
        <v>0</v>
      </c>
      <c r="CO8" s="154">
        <f t="shared" si="8"/>
        <v>0</v>
      </c>
      <c r="CP8" s="154">
        <f t="shared" si="8"/>
        <v>0</v>
      </c>
      <c r="CQ8" s="154">
        <f t="shared" si="8"/>
        <v>0</v>
      </c>
      <c r="CR8" s="154">
        <f t="shared" si="8"/>
        <v>0</v>
      </c>
      <c r="CS8" s="154">
        <f t="shared" si="8"/>
        <v>0</v>
      </c>
      <c r="CT8" s="154">
        <f t="shared" si="8"/>
        <v>0</v>
      </c>
      <c r="CU8" s="154">
        <f t="shared" si="8"/>
        <v>0</v>
      </c>
      <c r="CV8" s="154">
        <f t="shared" si="8"/>
        <v>0</v>
      </c>
      <c r="CW8" s="154">
        <f t="shared" si="8"/>
        <v>0</v>
      </c>
      <c r="CX8" s="154">
        <f t="shared" si="8"/>
        <v>0</v>
      </c>
      <c r="CY8" s="154">
        <f t="shared" si="8"/>
        <v>0</v>
      </c>
      <c r="CZ8" s="154">
        <f t="shared" si="8"/>
        <v>0</v>
      </c>
      <c r="DA8" s="154">
        <f t="shared" si="8"/>
        <v>0</v>
      </c>
      <c r="DB8" s="154">
        <f t="shared" si="8"/>
        <v>0</v>
      </c>
      <c r="DC8" s="154">
        <f t="shared" si="8"/>
        <v>0</v>
      </c>
      <c r="DD8" s="154">
        <f t="shared" si="8"/>
        <v>0</v>
      </c>
      <c r="DE8" s="154">
        <f t="shared" si="8"/>
        <v>0</v>
      </c>
      <c r="DF8" s="154">
        <f t="shared" si="8"/>
        <v>0</v>
      </c>
      <c r="DG8" s="154">
        <f t="shared" si="8"/>
        <v>0</v>
      </c>
      <c r="DH8" s="154">
        <f t="shared" si="8"/>
        <v>0</v>
      </c>
      <c r="DI8" s="154">
        <f t="shared" si="8"/>
        <v>0</v>
      </c>
      <c r="DJ8" s="154">
        <f t="shared" si="8"/>
        <v>0</v>
      </c>
      <c r="DK8" s="154">
        <f t="shared" si="8"/>
        <v>0</v>
      </c>
      <c r="DL8" s="154">
        <f t="shared" si="8"/>
        <v>0</v>
      </c>
      <c r="DM8" s="154">
        <f t="shared" si="8"/>
        <v>0</v>
      </c>
      <c r="DN8" s="154">
        <f t="shared" si="8"/>
        <v>0</v>
      </c>
      <c r="DO8" s="154">
        <f t="shared" si="8"/>
        <v>0</v>
      </c>
      <c r="DP8" s="154">
        <f t="shared" si="8"/>
        <v>0</v>
      </c>
      <c r="DQ8" s="154">
        <f t="shared" si="8"/>
        <v>0</v>
      </c>
      <c r="DR8" s="154">
        <f t="shared" si="8"/>
        <v>0</v>
      </c>
      <c r="DS8" s="154">
        <f t="shared" si="8"/>
        <v>0</v>
      </c>
      <c r="DT8" s="154">
        <f t="shared" si="8"/>
        <v>0</v>
      </c>
      <c r="DU8" s="154">
        <f t="shared" si="8"/>
        <v>0</v>
      </c>
      <c r="DV8" s="154">
        <f t="shared" si="8"/>
        <v>0</v>
      </c>
      <c r="DW8" s="154">
        <f t="shared" si="8"/>
        <v>0</v>
      </c>
      <c r="DX8" s="154">
        <f t="shared" si="8"/>
        <v>0</v>
      </c>
      <c r="DY8" s="154">
        <f t="shared" si="8"/>
        <v>0</v>
      </c>
      <c r="DZ8" s="154">
        <f t="shared" si="8"/>
        <v>0</v>
      </c>
      <c r="EA8" s="154">
        <f t="shared" si="8"/>
        <v>0</v>
      </c>
      <c r="EB8" s="154">
        <f t="shared" si="8"/>
        <v>0</v>
      </c>
      <c r="EC8" s="154">
        <f t="shared" si="8"/>
        <v>0</v>
      </c>
      <c r="ED8" s="154">
        <f t="shared" si="8"/>
        <v>0</v>
      </c>
      <c r="EE8" s="154">
        <f t="shared" si="8"/>
        <v>0</v>
      </c>
      <c r="EF8" s="154">
        <f t="shared" si="8"/>
        <v>0</v>
      </c>
      <c r="EG8" s="154">
        <f t="shared" ref="BV8:EG12" si="14">IF(AND(EG$2&gt;=$E8,EG$2&lt;=$F8),$C8/$G8,0)</f>
        <v>0</v>
      </c>
      <c r="EH8" s="154">
        <f t="shared" si="9"/>
        <v>0</v>
      </c>
      <c r="EI8" s="154">
        <f t="shared" si="9"/>
        <v>0</v>
      </c>
      <c r="EJ8" s="157">
        <f t="shared" si="9"/>
        <v>0</v>
      </c>
    </row>
    <row r="9" spans="1:140" x14ac:dyDescent="0.25">
      <c r="A9" s="274" t="b">
        <f t="shared" si="10"/>
        <v>1</v>
      </c>
      <c r="B9" s="275" t="s">
        <v>273</v>
      </c>
      <c r="C9" s="87">
        <v>0</v>
      </c>
      <c r="D9" s="276">
        <f t="shared" si="6"/>
        <v>0</v>
      </c>
      <c r="E9" s="277">
        <v>3</v>
      </c>
      <c r="F9" s="277">
        <v>3</v>
      </c>
      <c r="G9" s="278">
        <f t="shared" si="11"/>
        <v>1</v>
      </c>
      <c r="H9" s="273"/>
      <c r="I9" s="154">
        <f t="shared" si="12"/>
        <v>0</v>
      </c>
      <c r="J9" s="154">
        <f t="shared" si="13"/>
        <v>0</v>
      </c>
      <c r="K9" s="154">
        <f t="shared" si="13"/>
        <v>0</v>
      </c>
      <c r="L9" s="154">
        <f t="shared" si="13"/>
        <v>0</v>
      </c>
      <c r="M9" s="154">
        <f t="shared" si="13"/>
        <v>0</v>
      </c>
      <c r="N9" s="154">
        <f t="shared" si="13"/>
        <v>0</v>
      </c>
      <c r="O9" s="154">
        <f t="shared" si="13"/>
        <v>0</v>
      </c>
      <c r="P9" s="154">
        <f t="shared" si="13"/>
        <v>0</v>
      </c>
      <c r="Q9" s="154">
        <f t="shared" si="13"/>
        <v>0</v>
      </c>
      <c r="R9" s="154">
        <f t="shared" si="13"/>
        <v>0</v>
      </c>
      <c r="S9" s="154">
        <f t="shared" si="13"/>
        <v>0</v>
      </c>
      <c r="T9" s="154">
        <f t="shared" si="13"/>
        <v>0</v>
      </c>
      <c r="U9" s="154">
        <f t="shared" si="13"/>
        <v>0</v>
      </c>
      <c r="V9" s="154">
        <f t="shared" si="13"/>
        <v>0</v>
      </c>
      <c r="W9" s="154">
        <f t="shared" si="13"/>
        <v>0</v>
      </c>
      <c r="X9" s="154">
        <f t="shared" si="13"/>
        <v>0</v>
      </c>
      <c r="Y9" s="154">
        <f t="shared" si="13"/>
        <v>0</v>
      </c>
      <c r="Z9" s="154">
        <f t="shared" si="13"/>
        <v>0</v>
      </c>
      <c r="AA9" s="154">
        <f t="shared" si="13"/>
        <v>0</v>
      </c>
      <c r="AB9" s="154">
        <f t="shared" si="13"/>
        <v>0</v>
      </c>
      <c r="AC9" s="154">
        <f t="shared" si="13"/>
        <v>0</v>
      </c>
      <c r="AD9" s="154">
        <f t="shared" si="13"/>
        <v>0</v>
      </c>
      <c r="AE9" s="154">
        <f t="shared" si="13"/>
        <v>0</v>
      </c>
      <c r="AF9" s="154">
        <f t="shared" si="13"/>
        <v>0</v>
      </c>
      <c r="AG9" s="154">
        <f t="shared" si="13"/>
        <v>0</v>
      </c>
      <c r="AH9" s="154">
        <f t="shared" si="13"/>
        <v>0</v>
      </c>
      <c r="AI9" s="154">
        <f t="shared" si="13"/>
        <v>0</v>
      </c>
      <c r="AJ9" s="154">
        <f t="shared" si="13"/>
        <v>0</v>
      </c>
      <c r="AK9" s="154">
        <f t="shared" si="13"/>
        <v>0</v>
      </c>
      <c r="AL9" s="154">
        <f t="shared" si="13"/>
        <v>0</v>
      </c>
      <c r="AM9" s="154">
        <f t="shared" si="13"/>
        <v>0</v>
      </c>
      <c r="AN9" s="154">
        <f t="shared" si="13"/>
        <v>0</v>
      </c>
      <c r="AO9" s="154">
        <f t="shared" si="13"/>
        <v>0</v>
      </c>
      <c r="AP9" s="154">
        <f t="shared" si="13"/>
        <v>0</v>
      </c>
      <c r="AQ9" s="154">
        <f t="shared" si="13"/>
        <v>0</v>
      </c>
      <c r="AR9" s="154">
        <f t="shared" si="13"/>
        <v>0</v>
      </c>
      <c r="AS9" s="154">
        <f t="shared" si="13"/>
        <v>0</v>
      </c>
      <c r="AT9" s="154">
        <f t="shared" si="13"/>
        <v>0</v>
      </c>
      <c r="AU9" s="154">
        <f t="shared" si="13"/>
        <v>0</v>
      </c>
      <c r="AV9" s="154">
        <f t="shared" si="13"/>
        <v>0</v>
      </c>
      <c r="AW9" s="154">
        <f t="shared" si="13"/>
        <v>0</v>
      </c>
      <c r="AX9" s="154">
        <f t="shared" si="13"/>
        <v>0</v>
      </c>
      <c r="AY9" s="154">
        <f t="shared" si="13"/>
        <v>0</v>
      </c>
      <c r="AZ9" s="154">
        <f t="shared" si="13"/>
        <v>0</v>
      </c>
      <c r="BA9" s="154">
        <f t="shared" si="13"/>
        <v>0</v>
      </c>
      <c r="BB9" s="154">
        <f t="shared" si="13"/>
        <v>0</v>
      </c>
      <c r="BC9" s="154">
        <f t="shared" si="13"/>
        <v>0</v>
      </c>
      <c r="BD9" s="154">
        <f t="shared" si="13"/>
        <v>0</v>
      </c>
      <c r="BE9" s="154">
        <f t="shared" si="13"/>
        <v>0</v>
      </c>
      <c r="BF9" s="154">
        <f t="shared" si="13"/>
        <v>0</v>
      </c>
      <c r="BG9" s="154">
        <f t="shared" si="13"/>
        <v>0</v>
      </c>
      <c r="BH9" s="154">
        <f t="shared" si="13"/>
        <v>0</v>
      </c>
      <c r="BI9" s="154">
        <f t="shared" si="13"/>
        <v>0</v>
      </c>
      <c r="BJ9" s="154">
        <f t="shared" si="13"/>
        <v>0</v>
      </c>
      <c r="BK9" s="154">
        <f t="shared" si="13"/>
        <v>0</v>
      </c>
      <c r="BL9" s="154">
        <f t="shared" si="13"/>
        <v>0</v>
      </c>
      <c r="BM9" s="154">
        <f t="shared" si="13"/>
        <v>0</v>
      </c>
      <c r="BN9" s="154">
        <f t="shared" si="13"/>
        <v>0</v>
      </c>
      <c r="BO9" s="154">
        <f t="shared" si="13"/>
        <v>0</v>
      </c>
      <c r="BP9" s="154">
        <f t="shared" si="13"/>
        <v>0</v>
      </c>
      <c r="BQ9" s="154">
        <f t="shared" si="13"/>
        <v>0</v>
      </c>
      <c r="BR9" s="154">
        <f t="shared" si="13"/>
        <v>0</v>
      </c>
      <c r="BS9" s="154">
        <f t="shared" si="13"/>
        <v>0</v>
      </c>
      <c r="BT9" s="154">
        <f t="shared" si="13"/>
        <v>0</v>
      </c>
      <c r="BU9" s="154">
        <f t="shared" si="13"/>
        <v>0</v>
      </c>
      <c r="BV9" s="154">
        <f t="shared" si="14"/>
        <v>0</v>
      </c>
      <c r="BW9" s="154">
        <f t="shared" si="14"/>
        <v>0</v>
      </c>
      <c r="BX9" s="154">
        <f t="shared" si="14"/>
        <v>0</v>
      </c>
      <c r="BY9" s="154">
        <f t="shared" si="14"/>
        <v>0</v>
      </c>
      <c r="BZ9" s="154">
        <f t="shared" si="14"/>
        <v>0</v>
      </c>
      <c r="CA9" s="154">
        <f t="shared" si="14"/>
        <v>0</v>
      </c>
      <c r="CB9" s="154">
        <f t="shared" si="14"/>
        <v>0</v>
      </c>
      <c r="CC9" s="154">
        <f t="shared" si="14"/>
        <v>0</v>
      </c>
      <c r="CD9" s="154">
        <f t="shared" si="14"/>
        <v>0</v>
      </c>
      <c r="CE9" s="154">
        <f t="shared" si="14"/>
        <v>0</v>
      </c>
      <c r="CF9" s="154">
        <f t="shared" si="14"/>
        <v>0</v>
      </c>
      <c r="CG9" s="154">
        <f t="shared" si="14"/>
        <v>0</v>
      </c>
      <c r="CH9" s="154">
        <f t="shared" si="14"/>
        <v>0</v>
      </c>
      <c r="CI9" s="154">
        <f t="shared" si="14"/>
        <v>0</v>
      </c>
      <c r="CJ9" s="154">
        <f t="shared" si="14"/>
        <v>0</v>
      </c>
      <c r="CK9" s="154">
        <f t="shared" si="14"/>
        <v>0</v>
      </c>
      <c r="CL9" s="154">
        <f t="shared" si="14"/>
        <v>0</v>
      </c>
      <c r="CM9" s="154">
        <f t="shared" si="14"/>
        <v>0</v>
      </c>
      <c r="CN9" s="154">
        <f t="shared" si="14"/>
        <v>0</v>
      </c>
      <c r="CO9" s="154">
        <f t="shared" si="14"/>
        <v>0</v>
      </c>
      <c r="CP9" s="154">
        <f t="shared" si="14"/>
        <v>0</v>
      </c>
      <c r="CQ9" s="154">
        <f t="shared" si="14"/>
        <v>0</v>
      </c>
      <c r="CR9" s="154">
        <f t="shared" si="14"/>
        <v>0</v>
      </c>
      <c r="CS9" s="154">
        <f t="shared" si="14"/>
        <v>0</v>
      </c>
      <c r="CT9" s="154">
        <f t="shared" si="14"/>
        <v>0</v>
      </c>
      <c r="CU9" s="154">
        <f t="shared" si="14"/>
        <v>0</v>
      </c>
      <c r="CV9" s="154">
        <f t="shared" si="14"/>
        <v>0</v>
      </c>
      <c r="CW9" s="154">
        <f t="shared" si="14"/>
        <v>0</v>
      </c>
      <c r="CX9" s="154">
        <f t="shared" si="14"/>
        <v>0</v>
      </c>
      <c r="CY9" s="154">
        <f t="shared" si="14"/>
        <v>0</v>
      </c>
      <c r="CZ9" s="154">
        <f t="shared" si="14"/>
        <v>0</v>
      </c>
      <c r="DA9" s="154">
        <f t="shared" si="14"/>
        <v>0</v>
      </c>
      <c r="DB9" s="154">
        <f t="shared" si="14"/>
        <v>0</v>
      </c>
      <c r="DC9" s="154">
        <f t="shared" si="14"/>
        <v>0</v>
      </c>
      <c r="DD9" s="154">
        <f t="shared" si="14"/>
        <v>0</v>
      </c>
      <c r="DE9" s="154">
        <f t="shared" si="14"/>
        <v>0</v>
      </c>
      <c r="DF9" s="154">
        <f t="shared" si="14"/>
        <v>0</v>
      </c>
      <c r="DG9" s="154">
        <f t="shared" si="14"/>
        <v>0</v>
      </c>
      <c r="DH9" s="154">
        <f t="shared" si="14"/>
        <v>0</v>
      </c>
      <c r="DI9" s="154">
        <f t="shared" si="14"/>
        <v>0</v>
      </c>
      <c r="DJ9" s="154">
        <f t="shared" si="14"/>
        <v>0</v>
      </c>
      <c r="DK9" s="154">
        <f t="shared" si="14"/>
        <v>0</v>
      </c>
      <c r="DL9" s="154">
        <f t="shared" si="14"/>
        <v>0</v>
      </c>
      <c r="DM9" s="154">
        <f t="shared" si="14"/>
        <v>0</v>
      </c>
      <c r="DN9" s="154">
        <f t="shared" si="14"/>
        <v>0</v>
      </c>
      <c r="DO9" s="154">
        <f t="shared" si="14"/>
        <v>0</v>
      </c>
      <c r="DP9" s="154">
        <f t="shared" si="14"/>
        <v>0</v>
      </c>
      <c r="DQ9" s="154">
        <f t="shared" si="14"/>
        <v>0</v>
      </c>
      <c r="DR9" s="154">
        <f t="shared" si="14"/>
        <v>0</v>
      </c>
      <c r="DS9" s="154">
        <f t="shared" si="14"/>
        <v>0</v>
      </c>
      <c r="DT9" s="154">
        <f t="shared" si="14"/>
        <v>0</v>
      </c>
      <c r="DU9" s="154">
        <f t="shared" si="14"/>
        <v>0</v>
      </c>
      <c r="DV9" s="154">
        <f t="shared" si="14"/>
        <v>0</v>
      </c>
      <c r="DW9" s="154">
        <f t="shared" si="14"/>
        <v>0</v>
      </c>
      <c r="DX9" s="154">
        <f t="shared" si="14"/>
        <v>0</v>
      </c>
      <c r="DY9" s="154">
        <f t="shared" si="14"/>
        <v>0</v>
      </c>
      <c r="DZ9" s="154">
        <f t="shared" si="14"/>
        <v>0</v>
      </c>
      <c r="EA9" s="154">
        <f t="shared" si="14"/>
        <v>0</v>
      </c>
      <c r="EB9" s="154">
        <f t="shared" si="14"/>
        <v>0</v>
      </c>
      <c r="EC9" s="154">
        <f t="shared" si="14"/>
        <v>0</v>
      </c>
      <c r="ED9" s="154">
        <f t="shared" si="14"/>
        <v>0</v>
      </c>
      <c r="EE9" s="154">
        <f t="shared" si="14"/>
        <v>0</v>
      </c>
      <c r="EF9" s="154">
        <f t="shared" si="14"/>
        <v>0</v>
      </c>
      <c r="EG9" s="154">
        <f t="shared" si="14"/>
        <v>0</v>
      </c>
      <c r="EH9" s="154">
        <f t="shared" si="9"/>
        <v>0</v>
      </c>
      <c r="EI9" s="154">
        <f t="shared" si="9"/>
        <v>0</v>
      </c>
      <c r="EJ9" s="157">
        <f t="shared" si="9"/>
        <v>0</v>
      </c>
    </row>
    <row r="10" spans="1:140" x14ac:dyDescent="0.25">
      <c r="A10" s="274" t="b">
        <f t="shared" si="10"/>
        <v>1</v>
      </c>
      <c r="B10" s="275" t="s">
        <v>274</v>
      </c>
      <c r="C10" s="87">
        <v>10000</v>
      </c>
      <c r="D10" s="276">
        <f t="shared" si="6"/>
        <v>0.42105263157894735</v>
      </c>
      <c r="E10" s="277">
        <v>3</v>
      </c>
      <c r="F10" s="277">
        <v>3</v>
      </c>
      <c r="G10" s="278">
        <f t="shared" si="11"/>
        <v>1</v>
      </c>
      <c r="H10" s="273"/>
      <c r="I10" s="154">
        <f t="shared" si="12"/>
        <v>0</v>
      </c>
      <c r="J10" s="154">
        <f t="shared" si="13"/>
        <v>0</v>
      </c>
      <c r="K10" s="154">
        <f t="shared" si="13"/>
        <v>10000</v>
      </c>
      <c r="L10" s="154">
        <f t="shared" si="13"/>
        <v>0</v>
      </c>
      <c r="M10" s="154">
        <f t="shared" si="13"/>
        <v>0</v>
      </c>
      <c r="N10" s="154">
        <f t="shared" si="13"/>
        <v>0</v>
      </c>
      <c r="O10" s="154">
        <f t="shared" si="13"/>
        <v>0</v>
      </c>
      <c r="P10" s="154">
        <f t="shared" si="13"/>
        <v>0</v>
      </c>
      <c r="Q10" s="154">
        <f t="shared" si="13"/>
        <v>0</v>
      </c>
      <c r="R10" s="154">
        <f t="shared" si="13"/>
        <v>0</v>
      </c>
      <c r="S10" s="154">
        <f t="shared" si="13"/>
        <v>0</v>
      </c>
      <c r="T10" s="154">
        <f t="shared" si="13"/>
        <v>0</v>
      </c>
      <c r="U10" s="154">
        <f t="shared" si="13"/>
        <v>0</v>
      </c>
      <c r="V10" s="154">
        <f t="shared" si="13"/>
        <v>0</v>
      </c>
      <c r="W10" s="154">
        <f t="shared" si="13"/>
        <v>0</v>
      </c>
      <c r="X10" s="154">
        <f t="shared" si="13"/>
        <v>0</v>
      </c>
      <c r="Y10" s="154">
        <f t="shared" si="13"/>
        <v>0</v>
      </c>
      <c r="Z10" s="154">
        <f t="shared" si="13"/>
        <v>0</v>
      </c>
      <c r="AA10" s="154">
        <f t="shared" si="13"/>
        <v>0</v>
      </c>
      <c r="AB10" s="154">
        <f t="shared" si="13"/>
        <v>0</v>
      </c>
      <c r="AC10" s="154">
        <f t="shared" si="13"/>
        <v>0</v>
      </c>
      <c r="AD10" s="154">
        <f t="shared" si="13"/>
        <v>0</v>
      </c>
      <c r="AE10" s="154">
        <f t="shared" si="13"/>
        <v>0</v>
      </c>
      <c r="AF10" s="154">
        <f t="shared" si="13"/>
        <v>0</v>
      </c>
      <c r="AG10" s="154">
        <f t="shared" si="13"/>
        <v>0</v>
      </c>
      <c r="AH10" s="154">
        <f t="shared" si="13"/>
        <v>0</v>
      </c>
      <c r="AI10" s="154">
        <f t="shared" si="13"/>
        <v>0</v>
      </c>
      <c r="AJ10" s="154">
        <f t="shared" si="13"/>
        <v>0</v>
      </c>
      <c r="AK10" s="154">
        <f t="shared" si="13"/>
        <v>0</v>
      </c>
      <c r="AL10" s="154">
        <f t="shared" si="13"/>
        <v>0</v>
      </c>
      <c r="AM10" s="154">
        <f t="shared" si="13"/>
        <v>0</v>
      </c>
      <c r="AN10" s="154">
        <f t="shared" si="13"/>
        <v>0</v>
      </c>
      <c r="AO10" s="154">
        <f t="shared" si="13"/>
        <v>0</v>
      </c>
      <c r="AP10" s="154">
        <f t="shared" si="13"/>
        <v>0</v>
      </c>
      <c r="AQ10" s="154">
        <f t="shared" si="13"/>
        <v>0</v>
      </c>
      <c r="AR10" s="154">
        <f t="shared" si="13"/>
        <v>0</v>
      </c>
      <c r="AS10" s="154">
        <f t="shared" si="13"/>
        <v>0</v>
      </c>
      <c r="AT10" s="154">
        <f t="shared" si="13"/>
        <v>0</v>
      </c>
      <c r="AU10" s="154">
        <f t="shared" si="13"/>
        <v>0</v>
      </c>
      <c r="AV10" s="154">
        <f t="shared" si="13"/>
        <v>0</v>
      </c>
      <c r="AW10" s="154">
        <f t="shared" si="13"/>
        <v>0</v>
      </c>
      <c r="AX10" s="154">
        <f t="shared" si="13"/>
        <v>0</v>
      </c>
      <c r="AY10" s="154">
        <f t="shared" si="13"/>
        <v>0</v>
      </c>
      <c r="AZ10" s="154">
        <f t="shared" si="13"/>
        <v>0</v>
      </c>
      <c r="BA10" s="154">
        <f t="shared" si="13"/>
        <v>0</v>
      </c>
      <c r="BB10" s="154">
        <f t="shared" si="13"/>
        <v>0</v>
      </c>
      <c r="BC10" s="154">
        <f t="shared" si="13"/>
        <v>0</v>
      </c>
      <c r="BD10" s="154">
        <f t="shared" si="13"/>
        <v>0</v>
      </c>
      <c r="BE10" s="154">
        <f t="shared" si="13"/>
        <v>0</v>
      </c>
      <c r="BF10" s="154">
        <f t="shared" si="13"/>
        <v>0</v>
      </c>
      <c r="BG10" s="154">
        <f t="shared" si="13"/>
        <v>0</v>
      </c>
      <c r="BH10" s="154">
        <f t="shared" si="13"/>
        <v>0</v>
      </c>
      <c r="BI10" s="154">
        <f t="shared" si="13"/>
        <v>0</v>
      </c>
      <c r="BJ10" s="154">
        <f t="shared" si="13"/>
        <v>0</v>
      </c>
      <c r="BK10" s="154">
        <f t="shared" si="13"/>
        <v>0</v>
      </c>
      <c r="BL10" s="154">
        <f t="shared" si="13"/>
        <v>0</v>
      </c>
      <c r="BM10" s="154">
        <f t="shared" si="13"/>
        <v>0</v>
      </c>
      <c r="BN10" s="154">
        <f t="shared" si="13"/>
        <v>0</v>
      </c>
      <c r="BO10" s="154">
        <f t="shared" si="13"/>
        <v>0</v>
      </c>
      <c r="BP10" s="154">
        <f t="shared" si="13"/>
        <v>0</v>
      </c>
      <c r="BQ10" s="154">
        <f t="shared" si="13"/>
        <v>0</v>
      </c>
      <c r="BR10" s="154">
        <f t="shared" si="13"/>
        <v>0</v>
      </c>
      <c r="BS10" s="154">
        <f t="shared" si="13"/>
        <v>0</v>
      </c>
      <c r="BT10" s="154">
        <f t="shared" si="13"/>
        <v>0</v>
      </c>
      <c r="BU10" s="154">
        <f t="shared" si="13"/>
        <v>0</v>
      </c>
      <c r="BV10" s="154">
        <f t="shared" si="14"/>
        <v>0</v>
      </c>
      <c r="BW10" s="154">
        <f t="shared" si="14"/>
        <v>0</v>
      </c>
      <c r="BX10" s="154">
        <f t="shared" si="14"/>
        <v>0</v>
      </c>
      <c r="BY10" s="154">
        <f t="shared" si="14"/>
        <v>0</v>
      </c>
      <c r="BZ10" s="154">
        <f t="shared" si="14"/>
        <v>0</v>
      </c>
      <c r="CA10" s="154">
        <f t="shared" si="14"/>
        <v>0</v>
      </c>
      <c r="CB10" s="154">
        <f t="shared" si="14"/>
        <v>0</v>
      </c>
      <c r="CC10" s="154">
        <f t="shared" si="14"/>
        <v>0</v>
      </c>
      <c r="CD10" s="154">
        <f t="shared" si="14"/>
        <v>0</v>
      </c>
      <c r="CE10" s="154">
        <f t="shared" si="14"/>
        <v>0</v>
      </c>
      <c r="CF10" s="154">
        <f t="shared" si="14"/>
        <v>0</v>
      </c>
      <c r="CG10" s="154">
        <f t="shared" si="14"/>
        <v>0</v>
      </c>
      <c r="CH10" s="154">
        <f t="shared" si="14"/>
        <v>0</v>
      </c>
      <c r="CI10" s="154">
        <f t="shared" si="14"/>
        <v>0</v>
      </c>
      <c r="CJ10" s="154">
        <f t="shared" si="14"/>
        <v>0</v>
      </c>
      <c r="CK10" s="154">
        <f t="shared" si="14"/>
        <v>0</v>
      </c>
      <c r="CL10" s="154">
        <f t="shared" si="14"/>
        <v>0</v>
      </c>
      <c r="CM10" s="154">
        <f t="shared" si="14"/>
        <v>0</v>
      </c>
      <c r="CN10" s="154">
        <f t="shared" si="14"/>
        <v>0</v>
      </c>
      <c r="CO10" s="154">
        <f t="shared" si="14"/>
        <v>0</v>
      </c>
      <c r="CP10" s="154">
        <f t="shared" si="14"/>
        <v>0</v>
      </c>
      <c r="CQ10" s="154">
        <f t="shared" si="14"/>
        <v>0</v>
      </c>
      <c r="CR10" s="154">
        <f t="shared" si="14"/>
        <v>0</v>
      </c>
      <c r="CS10" s="154">
        <f t="shared" si="14"/>
        <v>0</v>
      </c>
      <c r="CT10" s="154">
        <f t="shared" si="14"/>
        <v>0</v>
      </c>
      <c r="CU10" s="154">
        <f t="shared" si="14"/>
        <v>0</v>
      </c>
      <c r="CV10" s="154">
        <f t="shared" si="14"/>
        <v>0</v>
      </c>
      <c r="CW10" s="154">
        <f t="shared" si="14"/>
        <v>0</v>
      </c>
      <c r="CX10" s="154">
        <f t="shared" si="14"/>
        <v>0</v>
      </c>
      <c r="CY10" s="154">
        <f t="shared" si="14"/>
        <v>0</v>
      </c>
      <c r="CZ10" s="154">
        <f t="shared" si="14"/>
        <v>0</v>
      </c>
      <c r="DA10" s="154">
        <f t="shared" si="14"/>
        <v>0</v>
      </c>
      <c r="DB10" s="154">
        <f t="shared" si="14"/>
        <v>0</v>
      </c>
      <c r="DC10" s="154">
        <f t="shared" si="14"/>
        <v>0</v>
      </c>
      <c r="DD10" s="154">
        <f t="shared" si="14"/>
        <v>0</v>
      </c>
      <c r="DE10" s="154">
        <f t="shared" si="14"/>
        <v>0</v>
      </c>
      <c r="DF10" s="154">
        <f t="shared" si="14"/>
        <v>0</v>
      </c>
      <c r="DG10" s="154">
        <f t="shared" si="14"/>
        <v>0</v>
      </c>
      <c r="DH10" s="154">
        <f t="shared" si="14"/>
        <v>0</v>
      </c>
      <c r="DI10" s="154">
        <f t="shared" si="14"/>
        <v>0</v>
      </c>
      <c r="DJ10" s="154">
        <f t="shared" si="14"/>
        <v>0</v>
      </c>
      <c r="DK10" s="154">
        <f t="shared" si="14"/>
        <v>0</v>
      </c>
      <c r="DL10" s="154">
        <f t="shared" si="14"/>
        <v>0</v>
      </c>
      <c r="DM10" s="154">
        <f t="shared" si="14"/>
        <v>0</v>
      </c>
      <c r="DN10" s="154">
        <f t="shared" si="14"/>
        <v>0</v>
      </c>
      <c r="DO10" s="154">
        <f t="shared" si="14"/>
        <v>0</v>
      </c>
      <c r="DP10" s="154">
        <f t="shared" si="14"/>
        <v>0</v>
      </c>
      <c r="DQ10" s="154">
        <f t="shared" si="14"/>
        <v>0</v>
      </c>
      <c r="DR10" s="154">
        <f t="shared" si="14"/>
        <v>0</v>
      </c>
      <c r="DS10" s="154">
        <f t="shared" si="14"/>
        <v>0</v>
      </c>
      <c r="DT10" s="154">
        <f t="shared" si="14"/>
        <v>0</v>
      </c>
      <c r="DU10" s="154">
        <f t="shared" si="14"/>
        <v>0</v>
      </c>
      <c r="DV10" s="154">
        <f t="shared" si="14"/>
        <v>0</v>
      </c>
      <c r="DW10" s="154">
        <f t="shared" si="14"/>
        <v>0</v>
      </c>
      <c r="DX10" s="154">
        <f t="shared" si="14"/>
        <v>0</v>
      </c>
      <c r="DY10" s="154">
        <f t="shared" si="14"/>
        <v>0</v>
      </c>
      <c r="DZ10" s="154">
        <f t="shared" si="14"/>
        <v>0</v>
      </c>
      <c r="EA10" s="154">
        <f t="shared" si="14"/>
        <v>0</v>
      </c>
      <c r="EB10" s="154">
        <f t="shared" si="14"/>
        <v>0</v>
      </c>
      <c r="EC10" s="154">
        <f t="shared" si="14"/>
        <v>0</v>
      </c>
      <c r="ED10" s="154">
        <f t="shared" si="14"/>
        <v>0</v>
      </c>
      <c r="EE10" s="154">
        <f t="shared" si="14"/>
        <v>0</v>
      </c>
      <c r="EF10" s="154">
        <f t="shared" si="14"/>
        <v>0</v>
      </c>
      <c r="EG10" s="154">
        <f t="shared" si="14"/>
        <v>0</v>
      </c>
      <c r="EH10" s="154">
        <f t="shared" si="9"/>
        <v>0</v>
      </c>
      <c r="EI10" s="154">
        <f t="shared" si="9"/>
        <v>0</v>
      </c>
      <c r="EJ10" s="157">
        <f t="shared" si="9"/>
        <v>0</v>
      </c>
    </row>
    <row r="11" spans="1:140" x14ac:dyDescent="0.25">
      <c r="A11" s="274" t="b">
        <f t="shared" si="10"/>
        <v>1</v>
      </c>
      <c r="B11" s="275" t="s">
        <v>275</v>
      </c>
      <c r="C11" s="87">
        <v>5000</v>
      </c>
      <c r="D11" s="276">
        <f t="shared" si="6"/>
        <v>0.21052631578947367</v>
      </c>
      <c r="E11" s="277">
        <v>3</v>
      </c>
      <c r="F11" s="277">
        <v>3</v>
      </c>
      <c r="G11" s="278">
        <f t="shared" si="11"/>
        <v>1</v>
      </c>
      <c r="H11" s="273"/>
      <c r="I11" s="154">
        <f t="shared" si="12"/>
        <v>0</v>
      </c>
      <c r="J11" s="154">
        <f t="shared" si="13"/>
        <v>0</v>
      </c>
      <c r="K11" s="154">
        <f t="shared" si="13"/>
        <v>5000</v>
      </c>
      <c r="L11" s="154">
        <f t="shared" si="13"/>
        <v>0</v>
      </c>
      <c r="M11" s="154">
        <f t="shared" si="13"/>
        <v>0</v>
      </c>
      <c r="N11" s="154">
        <f t="shared" si="13"/>
        <v>0</v>
      </c>
      <c r="O11" s="154">
        <f t="shared" si="13"/>
        <v>0</v>
      </c>
      <c r="P11" s="154">
        <f t="shared" si="13"/>
        <v>0</v>
      </c>
      <c r="Q11" s="154">
        <f t="shared" si="13"/>
        <v>0</v>
      </c>
      <c r="R11" s="154">
        <f t="shared" si="13"/>
        <v>0</v>
      </c>
      <c r="S11" s="154">
        <f t="shared" si="13"/>
        <v>0</v>
      </c>
      <c r="T11" s="154">
        <f t="shared" si="13"/>
        <v>0</v>
      </c>
      <c r="U11" s="154">
        <f t="shared" si="13"/>
        <v>0</v>
      </c>
      <c r="V11" s="154">
        <f t="shared" si="13"/>
        <v>0</v>
      </c>
      <c r="W11" s="154">
        <f t="shared" si="13"/>
        <v>0</v>
      </c>
      <c r="X11" s="154">
        <f t="shared" si="13"/>
        <v>0</v>
      </c>
      <c r="Y11" s="154">
        <f t="shared" si="13"/>
        <v>0</v>
      </c>
      <c r="Z11" s="154">
        <f t="shared" si="13"/>
        <v>0</v>
      </c>
      <c r="AA11" s="154">
        <f t="shared" si="13"/>
        <v>0</v>
      </c>
      <c r="AB11" s="154">
        <f t="shared" si="13"/>
        <v>0</v>
      </c>
      <c r="AC11" s="154">
        <f t="shared" si="13"/>
        <v>0</v>
      </c>
      <c r="AD11" s="154">
        <f t="shared" si="13"/>
        <v>0</v>
      </c>
      <c r="AE11" s="154">
        <f t="shared" si="13"/>
        <v>0</v>
      </c>
      <c r="AF11" s="154">
        <f t="shared" si="13"/>
        <v>0</v>
      </c>
      <c r="AG11" s="154">
        <f t="shared" si="13"/>
        <v>0</v>
      </c>
      <c r="AH11" s="154">
        <f t="shared" si="13"/>
        <v>0</v>
      </c>
      <c r="AI11" s="154">
        <f t="shared" si="13"/>
        <v>0</v>
      </c>
      <c r="AJ11" s="154">
        <f t="shared" si="13"/>
        <v>0</v>
      </c>
      <c r="AK11" s="154">
        <f t="shared" si="13"/>
        <v>0</v>
      </c>
      <c r="AL11" s="154">
        <f t="shared" si="13"/>
        <v>0</v>
      </c>
      <c r="AM11" s="154">
        <f t="shared" si="13"/>
        <v>0</v>
      </c>
      <c r="AN11" s="154">
        <f t="shared" si="13"/>
        <v>0</v>
      </c>
      <c r="AO11" s="154">
        <f t="shared" si="13"/>
        <v>0</v>
      </c>
      <c r="AP11" s="154">
        <f t="shared" si="13"/>
        <v>0</v>
      </c>
      <c r="AQ11" s="154">
        <f t="shared" si="13"/>
        <v>0</v>
      </c>
      <c r="AR11" s="154">
        <f t="shared" si="13"/>
        <v>0</v>
      </c>
      <c r="AS11" s="154">
        <f t="shared" si="13"/>
        <v>0</v>
      </c>
      <c r="AT11" s="154">
        <f t="shared" si="13"/>
        <v>0</v>
      </c>
      <c r="AU11" s="154">
        <f t="shared" si="13"/>
        <v>0</v>
      </c>
      <c r="AV11" s="154">
        <f t="shared" si="13"/>
        <v>0</v>
      </c>
      <c r="AW11" s="154">
        <f t="shared" si="13"/>
        <v>0</v>
      </c>
      <c r="AX11" s="154">
        <f t="shared" si="13"/>
        <v>0</v>
      </c>
      <c r="AY11" s="154">
        <f t="shared" si="13"/>
        <v>0</v>
      </c>
      <c r="AZ11" s="154">
        <f t="shared" si="13"/>
        <v>0</v>
      </c>
      <c r="BA11" s="154">
        <f t="shared" si="13"/>
        <v>0</v>
      </c>
      <c r="BB11" s="154">
        <f t="shared" si="13"/>
        <v>0</v>
      </c>
      <c r="BC11" s="154">
        <f t="shared" si="13"/>
        <v>0</v>
      </c>
      <c r="BD11" s="154">
        <f t="shared" si="13"/>
        <v>0</v>
      </c>
      <c r="BE11" s="154">
        <f t="shared" si="13"/>
        <v>0</v>
      </c>
      <c r="BF11" s="154">
        <f t="shared" si="13"/>
        <v>0</v>
      </c>
      <c r="BG11" s="154">
        <f t="shared" si="13"/>
        <v>0</v>
      </c>
      <c r="BH11" s="154">
        <f t="shared" si="13"/>
        <v>0</v>
      </c>
      <c r="BI11" s="154">
        <f t="shared" si="13"/>
        <v>0</v>
      </c>
      <c r="BJ11" s="154">
        <f t="shared" si="13"/>
        <v>0</v>
      </c>
      <c r="BK11" s="154">
        <f t="shared" si="13"/>
        <v>0</v>
      </c>
      <c r="BL11" s="154">
        <f t="shared" si="13"/>
        <v>0</v>
      </c>
      <c r="BM11" s="154">
        <f t="shared" si="13"/>
        <v>0</v>
      </c>
      <c r="BN11" s="154">
        <f t="shared" si="13"/>
        <v>0</v>
      </c>
      <c r="BO11" s="154">
        <f t="shared" si="13"/>
        <v>0</v>
      </c>
      <c r="BP11" s="154">
        <f t="shared" si="13"/>
        <v>0</v>
      </c>
      <c r="BQ11" s="154">
        <f t="shared" si="13"/>
        <v>0</v>
      </c>
      <c r="BR11" s="154">
        <f t="shared" si="13"/>
        <v>0</v>
      </c>
      <c r="BS11" s="154">
        <f t="shared" si="13"/>
        <v>0</v>
      </c>
      <c r="BT11" s="154">
        <f t="shared" si="13"/>
        <v>0</v>
      </c>
      <c r="BU11" s="154">
        <f t="shared" si="13"/>
        <v>0</v>
      </c>
      <c r="BV11" s="154">
        <f t="shared" si="14"/>
        <v>0</v>
      </c>
      <c r="BW11" s="154">
        <f t="shared" si="14"/>
        <v>0</v>
      </c>
      <c r="BX11" s="154">
        <f t="shared" si="14"/>
        <v>0</v>
      </c>
      <c r="BY11" s="154">
        <f t="shared" si="14"/>
        <v>0</v>
      </c>
      <c r="BZ11" s="154">
        <f t="shared" si="14"/>
        <v>0</v>
      </c>
      <c r="CA11" s="154">
        <f t="shared" si="14"/>
        <v>0</v>
      </c>
      <c r="CB11" s="154">
        <f t="shared" si="14"/>
        <v>0</v>
      </c>
      <c r="CC11" s="154">
        <f t="shared" si="14"/>
        <v>0</v>
      </c>
      <c r="CD11" s="154">
        <f t="shared" si="14"/>
        <v>0</v>
      </c>
      <c r="CE11" s="154">
        <f t="shared" si="14"/>
        <v>0</v>
      </c>
      <c r="CF11" s="154">
        <f t="shared" si="14"/>
        <v>0</v>
      </c>
      <c r="CG11" s="154">
        <f t="shared" si="14"/>
        <v>0</v>
      </c>
      <c r="CH11" s="154">
        <f t="shared" si="14"/>
        <v>0</v>
      </c>
      <c r="CI11" s="154">
        <f t="shared" si="14"/>
        <v>0</v>
      </c>
      <c r="CJ11" s="154">
        <f t="shared" si="14"/>
        <v>0</v>
      </c>
      <c r="CK11" s="154">
        <f t="shared" si="14"/>
        <v>0</v>
      </c>
      <c r="CL11" s="154">
        <f t="shared" si="14"/>
        <v>0</v>
      </c>
      <c r="CM11" s="154">
        <f t="shared" si="14"/>
        <v>0</v>
      </c>
      <c r="CN11" s="154">
        <f t="shared" si="14"/>
        <v>0</v>
      </c>
      <c r="CO11" s="154">
        <f t="shared" si="14"/>
        <v>0</v>
      </c>
      <c r="CP11" s="154">
        <f t="shared" si="14"/>
        <v>0</v>
      </c>
      <c r="CQ11" s="154">
        <f t="shared" si="14"/>
        <v>0</v>
      </c>
      <c r="CR11" s="154">
        <f t="shared" si="14"/>
        <v>0</v>
      </c>
      <c r="CS11" s="154">
        <f t="shared" si="14"/>
        <v>0</v>
      </c>
      <c r="CT11" s="154">
        <f t="shared" si="14"/>
        <v>0</v>
      </c>
      <c r="CU11" s="154">
        <f t="shared" si="14"/>
        <v>0</v>
      </c>
      <c r="CV11" s="154">
        <f t="shared" si="14"/>
        <v>0</v>
      </c>
      <c r="CW11" s="154">
        <f t="shared" si="14"/>
        <v>0</v>
      </c>
      <c r="CX11" s="154">
        <f t="shared" si="14"/>
        <v>0</v>
      </c>
      <c r="CY11" s="154">
        <f t="shared" si="14"/>
        <v>0</v>
      </c>
      <c r="CZ11" s="154">
        <f t="shared" si="14"/>
        <v>0</v>
      </c>
      <c r="DA11" s="154">
        <f t="shared" si="14"/>
        <v>0</v>
      </c>
      <c r="DB11" s="154">
        <f t="shared" si="14"/>
        <v>0</v>
      </c>
      <c r="DC11" s="154">
        <f t="shared" si="14"/>
        <v>0</v>
      </c>
      <c r="DD11" s="154">
        <f t="shared" si="14"/>
        <v>0</v>
      </c>
      <c r="DE11" s="154">
        <f t="shared" si="14"/>
        <v>0</v>
      </c>
      <c r="DF11" s="154">
        <f t="shared" si="14"/>
        <v>0</v>
      </c>
      <c r="DG11" s="154">
        <f t="shared" si="14"/>
        <v>0</v>
      </c>
      <c r="DH11" s="154">
        <f t="shared" si="14"/>
        <v>0</v>
      </c>
      <c r="DI11" s="154">
        <f t="shared" si="14"/>
        <v>0</v>
      </c>
      <c r="DJ11" s="154">
        <f t="shared" si="14"/>
        <v>0</v>
      </c>
      <c r="DK11" s="154">
        <f t="shared" si="14"/>
        <v>0</v>
      </c>
      <c r="DL11" s="154">
        <f t="shared" si="14"/>
        <v>0</v>
      </c>
      <c r="DM11" s="154">
        <f t="shared" si="14"/>
        <v>0</v>
      </c>
      <c r="DN11" s="154">
        <f t="shared" si="14"/>
        <v>0</v>
      </c>
      <c r="DO11" s="154">
        <f t="shared" si="14"/>
        <v>0</v>
      </c>
      <c r="DP11" s="154">
        <f t="shared" si="14"/>
        <v>0</v>
      </c>
      <c r="DQ11" s="154">
        <f t="shared" si="14"/>
        <v>0</v>
      </c>
      <c r="DR11" s="154">
        <f t="shared" si="14"/>
        <v>0</v>
      </c>
      <c r="DS11" s="154">
        <f t="shared" si="14"/>
        <v>0</v>
      </c>
      <c r="DT11" s="154">
        <f t="shared" si="14"/>
        <v>0</v>
      </c>
      <c r="DU11" s="154">
        <f t="shared" si="14"/>
        <v>0</v>
      </c>
      <c r="DV11" s="154">
        <f t="shared" si="14"/>
        <v>0</v>
      </c>
      <c r="DW11" s="154">
        <f t="shared" si="14"/>
        <v>0</v>
      </c>
      <c r="DX11" s="154">
        <f t="shared" si="14"/>
        <v>0</v>
      </c>
      <c r="DY11" s="154">
        <f t="shared" si="14"/>
        <v>0</v>
      </c>
      <c r="DZ11" s="154">
        <f t="shared" si="14"/>
        <v>0</v>
      </c>
      <c r="EA11" s="154">
        <f t="shared" si="14"/>
        <v>0</v>
      </c>
      <c r="EB11" s="154">
        <f t="shared" si="14"/>
        <v>0</v>
      </c>
      <c r="EC11" s="154">
        <f t="shared" si="14"/>
        <v>0</v>
      </c>
      <c r="ED11" s="154">
        <f t="shared" si="14"/>
        <v>0</v>
      </c>
      <c r="EE11" s="154">
        <f t="shared" si="14"/>
        <v>0</v>
      </c>
      <c r="EF11" s="154">
        <f t="shared" si="14"/>
        <v>0</v>
      </c>
      <c r="EG11" s="154">
        <f t="shared" si="14"/>
        <v>0</v>
      </c>
      <c r="EH11" s="154">
        <f t="shared" si="9"/>
        <v>0</v>
      </c>
      <c r="EI11" s="154">
        <f t="shared" si="9"/>
        <v>0</v>
      </c>
      <c r="EJ11" s="157">
        <f t="shared" si="9"/>
        <v>0</v>
      </c>
    </row>
    <row r="12" spans="1:140" x14ac:dyDescent="0.25">
      <c r="A12" s="274" t="b">
        <f t="shared" si="10"/>
        <v>1</v>
      </c>
      <c r="B12" s="275" t="s">
        <v>276</v>
      </c>
      <c r="C12" s="87">
        <v>0</v>
      </c>
      <c r="D12" s="276">
        <f t="shared" si="6"/>
        <v>0</v>
      </c>
      <c r="E12" s="277">
        <v>1</v>
      </c>
      <c r="F12" s="277">
        <v>3</v>
      </c>
      <c r="G12" s="278">
        <f t="shared" si="11"/>
        <v>3</v>
      </c>
      <c r="H12" s="273"/>
      <c r="I12" s="154">
        <f t="shared" si="12"/>
        <v>0</v>
      </c>
      <c r="J12" s="154">
        <f t="shared" si="13"/>
        <v>0</v>
      </c>
      <c r="K12" s="154">
        <f t="shared" si="13"/>
        <v>0</v>
      </c>
      <c r="L12" s="154">
        <f t="shared" si="13"/>
        <v>0</v>
      </c>
      <c r="M12" s="154">
        <f t="shared" si="13"/>
        <v>0</v>
      </c>
      <c r="N12" s="154">
        <f t="shared" si="13"/>
        <v>0</v>
      </c>
      <c r="O12" s="154">
        <f t="shared" si="13"/>
        <v>0</v>
      </c>
      <c r="P12" s="154">
        <f t="shared" si="13"/>
        <v>0</v>
      </c>
      <c r="Q12" s="154">
        <f t="shared" si="13"/>
        <v>0</v>
      </c>
      <c r="R12" s="154">
        <f t="shared" si="13"/>
        <v>0</v>
      </c>
      <c r="S12" s="154">
        <f t="shared" si="13"/>
        <v>0</v>
      </c>
      <c r="T12" s="154">
        <f t="shared" si="13"/>
        <v>0</v>
      </c>
      <c r="U12" s="154">
        <f t="shared" si="13"/>
        <v>0</v>
      </c>
      <c r="V12" s="154">
        <f t="shared" si="13"/>
        <v>0</v>
      </c>
      <c r="W12" s="154">
        <f t="shared" si="13"/>
        <v>0</v>
      </c>
      <c r="X12" s="154">
        <f t="shared" si="13"/>
        <v>0</v>
      </c>
      <c r="Y12" s="154">
        <f t="shared" si="13"/>
        <v>0</v>
      </c>
      <c r="Z12" s="154">
        <f t="shared" si="13"/>
        <v>0</v>
      </c>
      <c r="AA12" s="154">
        <f t="shared" si="13"/>
        <v>0</v>
      </c>
      <c r="AB12" s="154">
        <f t="shared" si="13"/>
        <v>0</v>
      </c>
      <c r="AC12" s="154">
        <f t="shared" si="13"/>
        <v>0</v>
      </c>
      <c r="AD12" s="154">
        <f t="shared" si="13"/>
        <v>0</v>
      </c>
      <c r="AE12" s="154">
        <f t="shared" si="13"/>
        <v>0</v>
      </c>
      <c r="AF12" s="154">
        <f t="shared" si="13"/>
        <v>0</v>
      </c>
      <c r="AG12" s="154">
        <f t="shared" si="13"/>
        <v>0</v>
      </c>
      <c r="AH12" s="154">
        <f t="shared" si="13"/>
        <v>0</v>
      </c>
      <c r="AI12" s="154">
        <f t="shared" si="13"/>
        <v>0</v>
      </c>
      <c r="AJ12" s="154">
        <f t="shared" si="13"/>
        <v>0</v>
      </c>
      <c r="AK12" s="154">
        <f t="shared" si="13"/>
        <v>0</v>
      </c>
      <c r="AL12" s="154">
        <f t="shared" si="13"/>
        <v>0</v>
      </c>
      <c r="AM12" s="154">
        <f t="shared" si="13"/>
        <v>0</v>
      </c>
      <c r="AN12" s="154">
        <f t="shared" si="13"/>
        <v>0</v>
      </c>
      <c r="AO12" s="154">
        <f t="shared" si="13"/>
        <v>0</v>
      </c>
      <c r="AP12" s="154">
        <f t="shared" si="13"/>
        <v>0</v>
      </c>
      <c r="AQ12" s="154">
        <f t="shared" si="13"/>
        <v>0</v>
      </c>
      <c r="AR12" s="154">
        <f t="shared" si="13"/>
        <v>0</v>
      </c>
      <c r="AS12" s="154">
        <f t="shared" si="13"/>
        <v>0</v>
      </c>
      <c r="AT12" s="154">
        <f t="shared" si="13"/>
        <v>0</v>
      </c>
      <c r="AU12" s="154">
        <f t="shared" si="13"/>
        <v>0</v>
      </c>
      <c r="AV12" s="154">
        <f t="shared" si="13"/>
        <v>0</v>
      </c>
      <c r="AW12" s="154">
        <f t="shared" si="13"/>
        <v>0</v>
      </c>
      <c r="AX12" s="154">
        <f t="shared" si="13"/>
        <v>0</v>
      </c>
      <c r="AY12" s="154">
        <f t="shared" si="13"/>
        <v>0</v>
      </c>
      <c r="AZ12" s="154">
        <f t="shared" si="13"/>
        <v>0</v>
      </c>
      <c r="BA12" s="154">
        <f t="shared" si="13"/>
        <v>0</v>
      </c>
      <c r="BB12" s="154">
        <f t="shared" si="13"/>
        <v>0</v>
      </c>
      <c r="BC12" s="154">
        <f t="shared" si="13"/>
        <v>0</v>
      </c>
      <c r="BD12" s="154">
        <f t="shared" si="13"/>
        <v>0</v>
      </c>
      <c r="BE12" s="154">
        <f t="shared" si="13"/>
        <v>0</v>
      </c>
      <c r="BF12" s="154">
        <f t="shared" si="13"/>
        <v>0</v>
      </c>
      <c r="BG12" s="154">
        <f t="shared" si="13"/>
        <v>0</v>
      </c>
      <c r="BH12" s="154">
        <f t="shared" si="13"/>
        <v>0</v>
      </c>
      <c r="BI12" s="154">
        <f t="shared" si="13"/>
        <v>0</v>
      </c>
      <c r="BJ12" s="154">
        <f t="shared" si="13"/>
        <v>0</v>
      </c>
      <c r="BK12" s="154">
        <f t="shared" si="13"/>
        <v>0</v>
      </c>
      <c r="BL12" s="154">
        <f t="shared" si="13"/>
        <v>0</v>
      </c>
      <c r="BM12" s="154">
        <f t="shared" si="13"/>
        <v>0</v>
      </c>
      <c r="BN12" s="154">
        <f t="shared" si="13"/>
        <v>0</v>
      </c>
      <c r="BO12" s="154">
        <f t="shared" si="13"/>
        <v>0</v>
      </c>
      <c r="BP12" s="154">
        <f t="shared" si="13"/>
        <v>0</v>
      </c>
      <c r="BQ12" s="154">
        <f t="shared" si="13"/>
        <v>0</v>
      </c>
      <c r="BR12" s="154">
        <f t="shared" si="13"/>
        <v>0</v>
      </c>
      <c r="BS12" s="154">
        <f t="shared" si="13"/>
        <v>0</v>
      </c>
      <c r="BT12" s="154">
        <f t="shared" ref="BT12:CI16" si="15">IF(AND(BT$2&gt;=$E12,BT$2&lt;=$F12),$C12/$G12,0)</f>
        <v>0</v>
      </c>
      <c r="BU12" s="154">
        <f t="shared" si="15"/>
        <v>0</v>
      </c>
      <c r="BV12" s="154">
        <f t="shared" si="14"/>
        <v>0</v>
      </c>
      <c r="BW12" s="154">
        <f t="shared" si="14"/>
        <v>0</v>
      </c>
      <c r="BX12" s="154">
        <f t="shared" si="14"/>
        <v>0</v>
      </c>
      <c r="BY12" s="154">
        <f t="shared" si="14"/>
        <v>0</v>
      </c>
      <c r="BZ12" s="154">
        <f t="shared" si="14"/>
        <v>0</v>
      </c>
      <c r="CA12" s="154">
        <f t="shared" si="14"/>
        <v>0</v>
      </c>
      <c r="CB12" s="154">
        <f t="shared" si="14"/>
        <v>0</v>
      </c>
      <c r="CC12" s="154">
        <f t="shared" si="14"/>
        <v>0</v>
      </c>
      <c r="CD12" s="154">
        <f t="shared" si="14"/>
        <v>0</v>
      </c>
      <c r="CE12" s="154">
        <f t="shared" si="14"/>
        <v>0</v>
      </c>
      <c r="CF12" s="154">
        <f t="shared" si="14"/>
        <v>0</v>
      </c>
      <c r="CG12" s="154">
        <f t="shared" si="14"/>
        <v>0</v>
      </c>
      <c r="CH12" s="154">
        <f t="shared" si="14"/>
        <v>0</v>
      </c>
      <c r="CI12" s="154">
        <f t="shared" si="14"/>
        <v>0</v>
      </c>
      <c r="CJ12" s="154">
        <f t="shared" si="14"/>
        <v>0</v>
      </c>
      <c r="CK12" s="154">
        <f t="shared" si="14"/>
        <v>0</v>
      </c>
      <c r="CL12" s="154">
        <f t="shared" si="14"/>
        <v>0</v>
      </c>
      <c r="CM12" s="154">
        <f t="shared" si="14"/>
        <v>0</v>
      </c>
      <c r="CN12" s="154">
        <f t="shared" si="14"/>
        <v>0</v>
      </c>
      <c r="CO12" s="154">
        <f t="shared" si="14"/>
        <v>0</v>
      </c>
      <c r="CP12" s="154">
        <f t="shared" si="14"/>
        <v>0</v>
      </c>
      <c r="CQ12" s="154">
        <f t="shared" si="14"/>
        <v>0</v>
      </c>
      <c r="CR12" s="154">
        <f t="shared" si="14"/>
        <v>0</v>
      </c>
      <c r="CS12" s="154">
        <f t="shared" si="14"/>
        <v>0</v>
      </c>
      <c r="CT12" s="154">
        <f t="shared" si="14"/>
        <v>0</v>
      </c>
      <c r="CU12" s="154">
        <f t="shared" si="14"/>
        <v>0</v>
      </c>
      <c r="CV12" s="154">
        <f t="shared" si="14"/>
        <v>0</v>
      </c>
      <c r="CW12" s="154">
        <f t="shared" si="14"/>
        <v>0</v>
      </c>
      <c r="CX12" s="154">
        <f t="shared" si="14"/>
        <v>0</v>
      </c>
      <c r="CY12" s="154">
        <f t="shared" si="14"/>
        <v>0</v>
      </c>
      <c r="CZ12" s="154">
        <f t="shared" si="14"/>
        <v>0</v>
      </c>
      <c r="DA12" s="154">
        <f t="shared" si="14"/>
        <v>0</v>
      </c>
      <c r="DB12" s="154">
        <f t="shared" si="14"/>
        <v>0</v>
      </c>
      <c r="DC12" s="154">
        <f t="shared" si="14"/>
        <v>0</v>
      </c>
      <c r="DD12" s="154">
        <f t="shared" si="14"/>
        <v>0</v>
      </c>
      <c r="DE12" s="154">
        <f t="shared" si="14"/>
        <v>0</v>
      </c>
      <c r="DF12" s="154">
        <f t="shared" si="14"/>
        <v>0</v>
      </c>
      <c r="DG12" s="154">
        <f t="shared" si="14"/>
        <v>0</v>
      </c>
      <c r="DH12" s="154">
        <f t="shared" si="14"/>
        <v>0</v>
      </c>
      <c r="DI12" s="154">
        <f t="shared" si="14"/>
        <v>0</v>
      </c>
      <c r="DJ12" s="154">
        <f t="shared" si="14"/>
        <v>0</v>
      </c>
      <c r="DK12" s="154">
        <f t="shared" si="14"/>
        <v>0</v>
      </c>
      <c r="DL12" s="154">
        <f t="shared" si="14"/>
        <v>0</v>
      </c>
      <c r="DM12" s="154">
        <f t="shared" si="14"/>
        <v>0</v>
      </c>
      <c r="DN12" s="154">
        <f t="shared" si="14"/>
        <v>0</v>
      </c>
      <c r="DO12" s="154">
        <f t="shared" si="14"/>
        <v>0</v>
      </c>
      <c r="DP12" s="154">
        <f t="shared" si="14"/>
        <v>0</v>
      </c>
      <c r="DQ12" s="154">
        <f t="shared" si="14"/>
        <v>0</v>
      </c>
      <c r="DR12" s="154">
        <f t="shared" si="14"/>
        <v>0</v>
      </c>
      <c r="DS12" s="154">
        <f t="shared" si="14"/>
        <v>0</v>
      </c>
      <c r="DT12" s="154">
        <f t="shared" si="14"/>
        <v>0</v>
      </c>
      <c r="DU12" s="154">
        <f t="shared" si="14"/>
        <v>0</v>
      </c>
      <c r="DV12" s="154">
        <f t="shared" si="14"/>
        <v>0</v>
      </c>
      <c r="DW12" s="154">
        <f t="shared" si="14"/>
        <v>0</v>
      </c>
      <c r="DX12" s="154">
        <f t="shared" si="14"/>
        <v>0</v>
      </c>
      <c r="DY12" s="154">
        <f t="shared" si="14"/>
        <v>0</v>
      </c>
      <c r="DZ12" s="154">
        <f t="shared" si="14"/>
        <v>0</v>
      </c>
      <c r="EA12" s="154">
        <f t="shared" si="14"/>
        <v>0</v>
      </c>
      <c r="EB12" s="154">
        <f t="shared" si="14"/>
        <v>0</v>
      </c>
      <c r="EC12" s="154">
        <f t="shared" si="14"/>
        <v>0</v>
      </c>
      <c r="ED12" s="154">
        <f t="shared" si="14"/>
        <v>0</v>
      </c>
      <c r="EE12" s="154">
        <f t="shared" si="14"/>
        <v>0</v>
      </c>
      <c r="EF12" s="154">
        <f t="shared" ref="EF12:EG16" si="16">IF(AND(EF$2&gt;=$E12,EF$2&lt;=$F12),$C12/$G12,0)</f>
        <v>0</v>
      </c>
      <c r="EG12" s="154">
        <f t="shared" si="16"/>
        <v>0</v>
      </c>
      <c r="EH12" s="154">
        <f t="shared" si="9"/>
        <v>0</v>
      </c>
      <c r="EI12" s="154">
        <f t="shared" si="9"/>
        <v>0</v>
      </c>
      <c r="EJ12" s="157">
        <f t="shared" si="9"/>
        <v>0</v>
      </c>
    </row>
    <row r="13" spans="1:140" x14ac:dyDescent="0.25">
      <c r="A13" s="274" t="b">
        <f t="shared" si="10"/>
        <v>1</v>
      </c>
      <c r="B13" s="275" t="s">
        <v>277</v>
      </c>
      <c r="C13" s="87">
        <v>0</v>
      </c>
      <c r="D13" s="276">
        <f t="shared" si="6"/>
        <v>0</v>
      </c>
      <c r="E13" s="277">
        <v>3</v>
      </c>
      <c r="F13" s="277">
        <v>3</v>
      </c>
      <c r="G13" s="278">
        <f t="shared" si="11"/>
        <v>1</v>
      </c>
      <c r="H13" s="273"/>
      <c r="I13" s="154">
        <f t="shared" si="12"/>
        <v>0</v>
      </c>
      <c r="J13" s="154">
        <f t="shared" si="12"/>
        <v>0</v>
      </c>
      <c r="K13" s="154">
        <f t="shared" si="12"/>
        <v>0</v>
      </c>
      <c r="L13" s="154">
        <f t="shared" si="12"/>
        <v>0</v>
      </c>
      <c r="M13" s="154">
        <f t="shared" si="12"/>
        <v>0</v>
      </c>
      <c r="N13" s="154">
        <f t="shared" si="12"/>
        <v>0</v>
      </c>
      <c r="O13" s="154">
        <f t="shared" si="12"/>
        <v>0</v>
      </c>
      <c r="P13" s="154">
        <f t="shared" si="12"/>
        <v>0</v>
      </c>
      <c r="Q13" s="154">
        <f t="shared" si="12"/>
        <v>0</v>
      </c>
      <c r="R13" s="154">
        <f t="shared" si="12"/>
        <v>0</v>
      </c>
      <c r="S13" s="154">
        <f t="shared" si="12"/>
        <v>0</v>
      </c>
      <c r="T13" s="154">
        <f t="shared" si="12"/>
        <v>0</v>
      </c>
      <c r="U13" s="154">
        <f t="shared" si="12"/>
        <v>0</v>
      </c>
      <c r="V13" s="154">
        <f t="shared" si="12"/>
        <v>0</v>
      </c>
      <c r="W13" s="154">
        <f t="shared" si="12"/>
        <v>0</v>
      </c>
      <c r="X13" s="154">
        <f t="shared" si="12"/>
        <v>0</v>
      </c>
      <c r="Y13" s="154">
        <f t="shared" ref="Y13:AN16" si="17">IF(AND(Y$2&gt;=$E13,Y$2&lt;=$F13),$C13/$G13,0)</f>
        <v>0</v>
      </c>
      <c r="Z13" s="154">
        <f t="shared" si="17"/>
        <v>0</v>
      </c>
      <c r="AA13" s="154">
        <f t="shared" si="17"/>
        <v>0</v>
      </c>
      <c r="AB13" s="154">
        <f t="shared" si="17"/>
        <v>0</v>
      </c>
      <c r="AC13" s="154">
        <f t="shared" si="17"/>
        <v>0</v>
      </c>
      <c r="AD13" s="154">
        <f t="shared" si="17"/>
        <v>0</v>
      </c>
      <c r="AE13" s="154">
        <f t="shared" si="17"/>
        <v>0</v>
      </c>
      <c r="AF13" s="154">
        <f t="shared" si="17"/>
        <v>0</v>
      </c>
      <c r="AG13" s="154">
        <f t="shared" si="17"/>
        <v>0</v>
      </c>
      <c r="AH13" s="154">
        <f t="shared" si="17"/>
        <v>0</v>
      </c>
      <c r="AI13" s="154">
        <f t="shared" si="17"/>
        <v>0</v>
      </c>
      <c r="AJ13" s="154">
        <f t="shared" si="17"/>
        <v>0</v>
      </c>
      <c r="AK13" s="154">
        <f t="shared" si="17"/>
        <v>0</v>
      </c>
      <c r="AL13" s="154">
        <f t="shared" si="17"/>
        <v>0</v>
      </c>
      <c r="AM13" s="154">
        <f t="shared" si="17"/>
        <v>0</v>
      </c>
      <c r="AN13" s="154">
        <f t="shared" si="17"/>
        <v>0</v>
      </c>
      <c r="AO13" s="154">
        <f t="shared" ref="AO13:BD16" si="18">IF(AND(AO$2&gt;=$E13,AO$2&lt;=$F13),$C13/$G13,0)</f>
        <v>0</v>
      </c>
      <c r="AP13" s="154">
        <f t="shared" si="18"/>
        <v>0</v>
      </c>
      <c r="AQ13" s="154">
        <f t="shared" si="18"/>
        <v>0</v>
      </c>
      <c r="AR13" s="154">
        <f t="shared" si="18"/>
        <v>0</v>
      </c>
      <c r="AS13" s="154">
        <f t="shared" si="18"/>
        <v>0</v>
      </c>
      <c r="AT13" s="154">
        <f t="shared" si="18"/>
        <v>0</v>
      </c>
      <c r="AU13" s="154">
        <f t="shared" si="18"/>
        <v>0</v>
      </c>
      <c r="AV13" s="154">
        <f t="shared" si="18"/>
        <v>0</v>
      </c>
      <c r="AW13" s="154">
        <f t="shared" si="18"/>
        <v>0</v>
      </c>
      <c r="AX13" s="154">
        <f t="shared" si="18"/>
        <v>0</v>
      </c>
      <c r="AY13" s="154">
        <f t="shared" si="18"/>
        <v>0</v>
      </c>
      <c r="AZ13" s="154">
        <f t="shared" si="18"/>
        <v>0</v>
      </c>
      <c r="BA13" s="154">
        <f t="shared" si="18"/>
        <v>0</v>
      </c>
      <c r="BB13" s="154">
        <f t="shared" si="18"/>
        <v>0</v>
      </c>
      <c r="BC13" s="154">
        <f t="shared" si="18"/>
        <v>0</v>
      </c>
      <c r="BD13" s="154">
        <f t="shared" si="18"/>
        <v>0</v>
      </c>
      <c r="BE13" s="154">
        <f t="shared" ref="BE13:BT16" si="19">IF(AND(BE$2&gt;=$E13,BE$2&lt;=$F13),$C13/$G13,0)</f>
        <v>0</v>
      </c>
      <c r="BF13" s="154">
        <f t="shared" si="19"/>
        <v>0</v>
      </c>
      <c r="BG13" s="154">
        <f t="shared" si="19"/>
        <v>0</v>
      </c>
      <c r="BH13" s="154">
        <f t="shared" si="19"/>
        <v>0</v>
      </c>
      <c r="BI13" s="154">
        <f t="shared" si="19"/>
        <v>0</v>
      </c>
      <c r="BJ13" s="154">
        <f t="shared" si="19"/>
        <v>0</v>
      </c>
      <c r="BK13" s="154">
        <f t="shared" si="19"/>
        <v>0</v>
      </c>
      <c r="BL13" s="154">
        <f t="shared" si="19"/>
        <v>0</v>
      </c>
      <c r="BM13" s="154">
        <f t="shared" si="19"/>
        <v>0</v>
      </c>
      <c r="BN13" s="154">
        <f t="shared" si="19"/>
        <v>0</v>
      </c>
      <c r="BO13" s="154">
        <f t="shared" si="19"/>
        <v>0</v>
      </c>
      <c r="BP13" s="154">
        <f t="shared" si="19"/>
        <v>0</v>
      </c>
      <c r="BQ13" s="154">
        <f t="shared" si="19"/>
        <v>0</v>
      </c>
      <c r="BR13" s="154">
        <f t="shared" si="19"/>
        <v>0</v>
      </c>
      <c r="BS13" s="154">
        <f t="shared" si="19"/>
        <v>0</v>
      </c>
      <c r="BT13" s="154">
        <f t="shared" si="19"/>
        <v>0</v>
      </c>
      <c r="BU13" s="154">
        <f t="shared" si="15"/>
        <v>0</v>
      </c>
      <c r="BV13" s="154">
        <f t="shared" si="15"/>
        <v>0</v>
      </c>
      <c r="BW13" s="154">
        <f t="shared" si="15"/>
        <v>0</v>
      </c>
      <c r="BX13" s="154">
        <f t="shared" si="15"/>
        <v>0</v>
      </c>
      <c r="BY13" s="154">
        <f t="shared" si="15"/>
        <v>0</v>
      </c>
      <c r="BZ13" s="154">
        <f t="shared" si="15"/>
        <v>0</v>
      </c>
      <c r="CA13" s="154">
        <f t="shared" si="15"/>
        <v>0</v>
      </c>
      <c r="CB13" s="154">
        <f t="shared" si="15"/>
        <v>0</v>
      </c>
      <c r="CC13" s="154">
        <f t="shared" si="15"/>
        <v>0</v>
      </c>
      <c r="CD13" s="154">
        <f t="shared" si="15"/>
        <v>0</v>
      </c>
      <c r="CE13" s="154">
        <f t="shared" si="15"/>
        <v>0</v>
      </c>
      <c r="CF13" s="154">
        <f t="shared" si="15"/>
        <v>0</v>
      </c>
      <c r="CG13" s="154">
        <f t="shared" si="15"/>
        <v>0</v>
      </c>
      <c r="CH13" s="154">
        <f t="shared" si="15"/>
        <v>0</v>
      </c>
      <c r="CI13" s="154">
        <f t="shared" si="15"/>
        <v>0</v>
      </c>
      <c r="CJ13" s="154">
        <f t="shared" ref="CJ13:CY16" si="20">IF(AND(CJ$2&gt;=$E13,CJ$2&lt;=$F13),$C13/$G13,0)</f>
        <v>0</v>
      </c>
      <c r="CK13" s="154">
        <f t="shared" si="20"/>
        <v>0</v>
      </c>
      <c r="CL13" s="154">
        <f t="shared" si="20"/>
        <v>0</v>
      </c>
      <c r="CM13" s="154">
        <f t="shared" si="20"/>
        <v>0</v>
      </c>
      <c r="CN13" s="154">
        <f t="shared" si="20"/>
        <v>0</v>
      </c>
      <c r="CO13" s="154">
        <f t="shared" si="20"/>
        <v>0</v>
      </c>
      <c r="CP13" s="154">
        <f t="shared" si="20"/>
        <v>0</v>
      </c>
      <c r="CQ13" s="154">
        <f t="shared" si="20"/>
        <v>0</v>
      </c>
      <c r="CR13" s="154">
        <f t="shared" si="20"/>
        <v>0</v>
      </c>
      <c r="CS13" s="154">
        <f t="shared" si="20"/>
        <v>0</v>
      </c>
      <c r="CT13" s="154">
        <f t="shared" si="20"/>
        <v>0</v>
      </c>
      <c r="CU13" s="154">
        <f t="shared" si="20"/>
        <v>0</v>
      </c>
      <c r="CV13" s="154">
        <f t="shared" si="20"/>
        <v>0</v>
      </c>
      <c r="CW13" s="154">
        <f t="shared" si="20"/>
        <v>0</v>
      </c>
      <c r="CX13" s="154">
        <f t="shared" si="20"/>
        <v>0</v>
      </c>
      <c r="CY13" s="154">
        <f t="shared" si="20"/>
        <v>0</v>
      </c>
      <c r="CZ13" s="154">
        <f t="shared" ref="CZ13:DO16" si="21">IF(AND(CZ$2&gt;=$E13,CZ$2&lt;=$F13),$C13/$G13,0)</f>
        <v>0</v>
      </c>
      <c r="DA13" s="154">
        <f t="shared" si="21"/>
        <v>0</v>
      </c>
      <c r="DB13" s="154">
        <f t="shared" si="21"/>
        <v>0</v>
      </c>
      <c r="DC13" s="154">
        <f t="shared" si="21"/>
        <v>0</v>
      </c>
      <c r="DD13" s="154">
        <f t="shared" si="21"/>
        <v>0</v>
      </c>
      <c r="DE13" s="154">
        <f t="shared" si="21"/>
        <v>0</v>
      </c>
      <c r="DF13" s="154">
        <f t="shared" si="21"/>
        <v>0</v>
      </c>
      <c r="DG13" s="154">
        <f t="shared" si="21"/>
        <v>0</v>
      </c>
      <c r="DH13" s="154">
        <f t="shared" si="21"/>
        <v>0</v>
      </c>
      <c r="DI13" s="154">
        <f t="shared" si="21"/>
        <v>0</v>
      </c>
      <c r="DJ13" s="154">
        <f t="shared" si="21"/>
        <v>0</v>
      </c>
      <c r="DK13" s="154">
        <f t="shared" si="21"/>
        <v>0</v>
      </c>
      <c r="DL13" s="154">
        <f t="shared" si="21"/>
        <v>0</v>
      </c>
      <c r="DM13" s="154">
        <f t="shared" si="21"/>
        <v>0</v>
      </c>
      <c r="DN13" s="154">
        <f t="shared" si="21"/>
        <v>0</v>
      </c>
      <c r="DO13" s="154">
        <f t="shared" si="21"/>
        <v>0</v>
      </c>
      <c r="DP13" s="154">
        <f t="shared" ref="DP13:EE16" si="22">IF(AND(DP$2&gt;=$E13,DP$2&lt;=$F13),$C13/$G13,0)</f>
        <v>0</v>
      </c>
      <c r="DQ13" s="154">
        <f t="shared" si="22"/>
        <v>0</v>
      </c>
      <c r="DR13" s="154">
        <f t="shared" si="22"/>
        <v>0</v>
      </c>
      <c r="DS13" s="154">
        <f t="shared" si="22"/>
        <v>0</v>
      </c>
      <c r="DT13" s="154">
        <f t="shared" si="22"/>
        <v>0</v>
      </c>
      <c r="DU13" s="154">
        <f t="shared" si="22"/>
        <v>0</v>
      </c>
      <c r="DV13" s="154">
        <f t="shared" si="22"/>
        <v>0</v>
      </c>
      <c r="DW13" s="154">
        <f t="shared" si="22"/>
        <v>0</v>
      </c>
      <c r="DX13" s="154">
        <f t="shared" si="22"/>
        <v>0</v>
      </c>
      <c r="DY13" s="154">
        <f t="shared" si="22"/>
        <v>0</v>
      </c>
      <c r="DZ13" s="154">
        <f t="shared" si="22"/>
        <v>0</v>
      </c>
      <c r="EA13" s="154">
        <f t="shared" si="22"/>
        <v>0</v>
      </c>
      <c r="EB13" s="154">
        <f t="shared" si="22"/>
        <v>0</v>
      </c>
      <c r="EC13" s="154">
        <f t="shared" si="22"/>
        <v>0</v>
      </c>
      <c r="ED13" s="154">
        <f t="shared" si="22"/>
        <v>0</v>
      </c>
      <c r="EE13" s="154">
        <f t="shared" si="22"/>
        <v>0</v>
      </c>
      <c r="EF13" s="154">
        <f t="shared" si="16"/>
        <v>0</v>
      </c>
      <c r="EG13" s="154">
        <f t="shared" si="16"/>
        <v>0</v>
      </c>
      <c r="EH13" s="154">
        <f t="shared" si="9"/>
        <v>0</v>
      </c>
      <c r="EI13" s="154">
        <f t="shared" si="9"/>
        <v>0</v>
      </c>
      <c r="EJ13" s="157">
        <f t="shared" si="9"/>
        <v>0</v>
      </c>
    </row>
    <row r="14" spans="1:140" x14ac:dyDescent="0.25">
      <c r="A14" s="274" t="b">
        <f t="shared" si="10"/>
        <v>1</v>
      </c>
      <c r="B14" s="275" t="s">
        <v>278</v>
      </c>
      <c r="C14" s="87">
        <v>5000</v>
      </c>
      <c r="D14" s="276">
        <f t="shared" si="6"/>
        <v>0.21052631578947367</v>
      </c>
      <c r="E14" s="277">
        <v>4</v>
      </c>
      <c r="F14" s="277">
        <v>7</v>
      </c>
      <c r="G14" s="278">
        <f t="shared" si="11"/>
        <v>4</v>
      </c>
      <c r="H14" s="273"/>
      <c r="I14" s="154">
        <f t="shared" si="12"/>
        <v>0</v>
      </c>
      <c r="J14" s="154">
        <f t="shared" si="12"/>
        <v>0</v>
      </c>
      <c r="K14" s="154">
        <f t="shared" si="12"/>
        <v>0</v>
      </c>
      <c r="L14" s="154">
        <f t="shared" si="12"/>
        <v>1250</v>
      </c>
      <c r="M14" s="154">
        <f t="shared" si="12"/>
        <v>1250</v>
      </c>
      <c r="N14" s="154">
        <f t="shared" si="12"/>
        <v>1250</v>
      </c>
      <c r="O14" s="154">
        <f t="shared" si="12"/>
        <v>1250</v>
      </c>
      <c r="P14" s="154">
        <f t="shared" si="12"/>
        <v>0</v>
      </c>
      <c r="Q14" s="154">
        <f t="shared" si="12"/>
        <v>0</v>
      </c>
      <c r="R14" s="154">
        <f t="shared" si="12"/>
        <v>0</v>
      </c>
      <c r="S14" s="154">
        <f t="shared" si="12"/>
        <v>0</v>
      </c>
      <c r="T14" s="154">
        <f t="shared" si="12"/>
        <v>0</v>
      </c>
      <c r="U14" s="154">
        <f t="shared" si="12"/>
        <v>0</v>
      </c>
      <c r="V14" s="154">
        <f t="shared" si="12"/>
        <v>0</v>
      </c>
      <c r="W14" s="154">
        <f t="shared" si="12"/>
        <v>0</v>
      </c>
      <c r="X14" s="154">
        <f t="shared" si="12"/>
        <v>0</v>
      </c>
      <c r="Y14" s="154">
        <f t="shared" si="17"/>
        <v>0</v>
      </c>
      <c r="Z14" s="154">
        <f t="shared" si="17"/>
        <v>0</v>
      </c>
      <c r="AA14" s="154">
        <f t="shared" si="17"/>
        <v>0</v>
      </c>
      <c r="AB14" s="154">
        <f t="shared" si="17"/>
        <v>0</v>
      </c>
      <c r="AC14" s="154">
        <f t="shared" si="17"/>
        <v>0</v>
      </c>
      <c r="AD14" s="154">
        <f t="shared" si="17"/>
        <v>0</v>
      </c>
      <c r="AE14" s="154">
        <f t="shared" si="17"/>
        <v>0</v>
      </c>
      <c r="AF14" s="154">
        <f t="shared" si="17"/>
        <v>0</v>
      </c>
      <c r="AG14" s="154">
        <f t="shared" si="17"/>
        <v>0</v>
      </c>
      <c r="AH14" s="154">
        <f t="shared" si="17"/>
        <v>0</v>
      </c>
      <c r="AI14" s="154">
        <f t="shared" si="17"/>
        <v>0</v>
      </c>
      <c r="AJ14" s="154">
        <f t="shared" si="17"/>
        <v>0</v>
      </c>
      <c r="AK14" s="154">
        <f t="shared" si="17"/>
        <v>0</v>
      </c>
      <c r="AL14" s="154">
        <f t="shared" si="17"/>
        <v>0</v>
      </c>
      <c r="AM14" s="154">
        <f t="shared" si="17"/>
        <v>0</v>
      </c>
      <c r="AN14" s="154">
        <f t="shared" si="17"/>
        <v>0</v>
      </c>
      <c r="AO14" s="154">
        <f t="shared" si="18"/>
        <v>0</v>
      </c>
      <c r="AP14" s="154">
        <f t="shared" si="18"/>
        <v>0</v>
      </c>
      <c r="AQ14" s="154">
        <f t="shared" si="18"/>
        <v>0</v>
      </c>
      <c r="AR14" s="154">
        <f t="shared" si="18"/>
        <v>0</v>
      </c>
      <c r="AS14" s="154">
        <f t="shared" si="18"/>
        <v>0</v>
      </c>
      <c r="AT14" s="154">
        <f t="shared" si="18"/>
        <v>0</v>
      </c>
      <c r="AU14" s="154">
        <f t="shared" si="18"/>
        <v>0</v>
      </c>
      <c r="AV14" s="154">
        <f t="shared" si="18"/>
        <v>0</v>
      </c>
      <c r="AW14" s="154">
        <f t="shared" si="18"/>
        <v>0</v>
      </c>
      <c r="AX14" s="154">
        <f t="shared" si="18"/>
        <v>0</v>
      </c>
      <c r="AY14" s="154">
        <f t="shared" si="18"/>
        <v>0</v>
      </c>
      <c r="AZ14" s="154">
        <f t="shared" si="18"/>
        <v>0</v>
      </c>
      <c r="BA14" s="154">
        <f t="shared" si="18"/>
        <v>0</v>
      </c>
      <c r="BB14" s="154">
        <f t="shared" si="18"/>
        <v>0</v>
      </c>
      <c r="BC14" s="154">
        <f t="shared" si="18"/>
        <v>0</v>
      </c>
      <c r="BD14" s="154">
        <f t="shared" si="18"/>
        <v>0</v>
      </c>
      <c r="BE14" s="154">
        <f t="shared" si="19"/>
        <v>0</v>
      </c>
      <c r="BF14" s="154">
        <f t="shared" si="19"/>
        <v>0</v>
      </c>
      <c r="BG14" s="154">
        <f t="shared" si="19"/>
        <v>0</v>
      </c>
      <c r="BH14" s="154">
        <f t="shared" si="19"/>
        <v>0</v>
      </c>
      <c r="BI14" s="154">
        <f t="shared" si="19"/>
        <v>0</v>
      </c>
      <c r="BJ14" s="154">
        <f t="shared" si="19"/>
        <v>0</v>
      </c>
      <c r="BK14" s="154">
        <f t="shared" si="19"/>
        <v>0</v>
      </c>
      <c r="BL14" s="154">
        <f t="shared" si="19"/>
        <v>0</v>
      </c>
      <c r="BM14" s="154">
        <f t="shared" si="19"/>
        <v>0</v>
      </c>
      <c r="BN14" s="154">
        <f t="shared" si="19"/>
        <v>0</v>
      </c>
      <c r="BO14" s="154">
        <f t="shared" si="19"/>
        <v>0</v>
      </c>
      <c r="BP14" s="154">
        <f t="shared" si="19"/>
        <v>0</v>
      </c>
      <c r="BQ14" s="154">
        <f t="shared" si="19"/>
        <v>0</v>
      </c>
      <c r="BR14" s="154">
        <f t="shared" si="19"/>
        <v>0</v>
      </c>
      <c r="BS14" s="154">
        <f t="shared" si="19"/>
        <v>0</v>
      </c>
      <c r="BT14" s="154">
        <f t="shared" si="19"/>
        <v>0</v>
      </c>
      <c r="BU14" s="154">
        <f t="shared" si="15"/>
        <v>0</v>
      </c>
      <c r="BV14" s="154">
        <f t="shared" si="15"/>
        <v>0</v>
      </c>
      <c r="BW14" s="154">
        <f t="shared" si="15"/>
        <v>0</v>
      </c>
      <c r="BX14" s="154">
        <f t="shared" si="15"/>
        <v>0</v>
      </c>
      <c r="BY14" s="154">
        <f t="shared" si="15"/>
        <v>0</v>
      </c>
      <c r="BZ14" s="154">
        <f t="shared" si="15"/>
        <v>0</v>
      </c>
      <c r="CA14" s="154">
        <f t="shared" si="15"/>
        <v>0</v>
      </c>
      <c r="CB14" s="154">
        <f t="shared" si="15"/>
        <v>0</v>
      </c>
      <c r="CC14" s="154">
        <f t="shared" si="15"/>
        <v>0</v>
      </c>
      <c r="CD14" s="154">
        <f t="shared" si="15"/>
        <v>0</v>
      </c>
      <c r="CE14" s="154">
        <f t="shared" si="15"/>
        <v>0</v>
      </c>
      <c r="CF14" s="154">
        <f t="shared" si="15"/>
        <v>0</v>
      </c>
      <c r="CG14" s="154">
        <f t="shared" si="15"/>
        <v>0</v>
      </c>
      <c r="CH14" s="154">
        <f t="shared" si="15"/>
        <v>0</v>
      </c>
      <c r="CI14" s="154">
        <f t="shared" si="15"/>
        <v>0</v>
      </c>
      <c r="CJ14" s="154">
        <f t="shared" si="20"/>
        <v>0</v>
      </c>
      <c r="CK14" s="154">
        <f t="shared" si="20"/>
        <v>0</v>
      </c>
      <c r="CL14" s="154">
        <f t="shared" si="20"/>
        <v>0</v>
      </c>
      <c r="CM14" s="154">
        <f t="shared" si="20"/>
        <v>0</v>
      </c>
      <c r="CN14" s="154">
        <f t="shared" si="20"/>
        <v>0</v>
      </c>
      <c r="CO14" s="154">
        <f t="shared" si="20"/>
        <v>0</v>
      </c>
      <c r="CP14" s="154">
        <f t="shared" si="20"/>
        <v>0</v>
      </c>
      <c r="CQ14" s="154">
        <f t="shared" si="20"/>
        <v>0</v>
      </c>
      <c r="CR14" s="154">
        <f t="shared" si="20"/>
        <v>0</v>
      </c>
      <c r="CS14" s="154">
        <f t="shared" si="20"/>
        <v>0</v>
      </c>
      <c r="CT14" s="154">
        <f t="shared" si="20"/>
        <v>0</v>
      </c>
      <c r="CU14" s="154">
        <f t="shared" si="20"/>
        <v>0</v>
      </c>
      <c r="CV14" s="154">
        <f t="shared" si="20"/>
        <v>0</v>
      </c>
      <c r="CW14" s="154">
        <f t="shared" si="20"/>
        <v>0</v>
      </c>
      <c r="CX14" s="154">
        <f t="shared" si="20"/>
        <v>0</v>
      </c>
      <c r="CY14" s="154">
        <f t="shared" si="20"/>
        <v>0</v>
      </c>
      <c r="CZ14" s="154">
        <f t="shared" si="21"/>
        <v>0</v>
      </c>
      <c r="DA14" s="154">
        <f t="shared" si="21"/>
        <v>0</v>
      </c>
      <c r="DB14" s="154">
        <f t="shared" si="21"/>
        <v>0</v>
      </c>
      <c r="DC14" s="154">
        <f t="shared" si="21"/>
        <v>0</v>
      </c>
      <c r="DD14" s="154">
        <f t="shared" si="21"/>
        <v>0</v>
      </c>
      <c r="DE14" s="154">
        <f t="shared" si="21"/>
        <v>0</v>
      </c>
      <c r="DF14" s="154">
        <f t="shared" si="21"/>
        <v>0</v>
      </c>
      <c r="DG14" s="154">
        <f t="shared" si="21"/>
        <v>0</v>
      </c>
      <c r="DH14" s="154">
        <f t="shared" si="21"/>
        <v>0</v>
      </c>
      <c r="DI14" s="154">
        <f t="shared" si="21"/>
        <v>0</v>
      </c>
      <c r="DJ14" s="154">
        <f t="shared" si="21"/>
        <v>0</v>
      </c>
      <c r="DK14" s="154">
        <f t="shared" si="21"/>
        <v>0</v>
      </c>
      <c r="DL14" s="154">
        <f t="shared" si="21"/>
        <v>0</v>
      </c>
      <c r="DM14" s="154">
        <f t="shared" si="21"/>
        <v>0</v>
      </c>
      <c r="DN14" s="154">
        <f t="shared" si="21"/>
        <v>0</v>
      </c>
      <c r="DO14" s="154">
        <f t="shared" si="21"/>
        <v>0</v>
      </c>
      <c r="DP14" s="154">
        <f t="shared" si="22"/>
        <v>0</v>
      </c>
      <c r="DQ14" s="154">
        <f t="shared" si="22"/>
        <v>0</v>
      </c>
      <c r="DR14" s="154">
        <f t="shared" si="22"/>
        <v>0</v>
      </c>
      <c r="DS14" s="154">
        <f t="shared" si="22"/>
        <v>0</v>
      </c>
      <c r="DT14" s="154">
        <f t="shared" si="22"/>
        <v>0</v>
      </c>
      <c r="DU14" s="154">
        <f t="shared" si="22"/>
        <v>0</v>
      </c>
      <c r="DV14" s="154">
        <f t="shared" si="22"/>
        <v>0</v>
      </c>
      <c r="DW14" s="154">
        <f t="shared" si="22"/>
        <v>0</v>
      </c>
      <c r="DX14" s="154">
        <f t="shared" si="22"/>
        <v>0</v>
      </c>
      <c r="DY14" s="154">
        <f t="shared" si="22"/>
        <v>0</v>
      </c>
      <c r="DZ14" s="154">
        <f t="shared" si="22"/>
        <v>0</v>
      </c>
      <c r="EA14" s="154">
        <f t="shared" si="22"/>
        <v>0</v>
      </c>
      <c r="EB14" s="154">
        <f t="shared" si="22"/>
        <v>0</v>
      </c>
      <c r="EC14" s="154">
        <f t="shared" si="22"/>
        <v>0</v>
      </c>
      <c r="ED14" s="154">
        <f t="shared" si="22"/>
        <v>0</v>
      </c>
      <c r="EE14" s="154">
        <f t="shared" si="22"/>
        <v>0</v>
      </c>
      <c r="EF14" s="154">
        <f t="shared" si="16"/>
        <v>0</v>
      </c>
      <c r="EG14" s="154">
        <f t="shared" si="16"/>
        <v>0</v>
      </c>
      <c r="EH14" s="154">
        <f t="shared" si="9"/>
        <v>0</v>
      </c>
      <c r="EI14" s="154">
        <f t="shared" si="9"/>
        <v>0</v>
      </c>
      <c r="EJ14" s="157">
        <f t="shared" si="9"/>
        <v>0</v>
      </c>
    </row>
    <row r="15" spans="1:140" x14ac:dyDescent="0.25">
      <c r="A15" s="274" t="b">
        <f t="shared" si="10"/>
        <v>1</v>
      </c>
      <c r="B15" s="275" t="s">
        <v>279</v>
      </c>
      <c r="C15" s="87">
        <v>25000</v>
      </c>
      <c r="D15" s="276">
        <f t="shared" si="6"/>
        <v>1.0526315789473684</v>
      </c>
      <c r="E15" s="277">
        <v>4</v>
      </c>
      <c r="F15" s="277">
        <v>7</v>
      </c>
      <c r="G15" s="278">
        <f t="shared" si="11"/>
        <v>4</v>
      </c>
      <c r="H15" s="273"/>
      <c r="I15" s="154">
        <f t="shared" si="12"/>
        <v>0</v>
      </c>
      <c r="J15" s="154">
        <f t="shared" si="12"/>
        <v>0</v>
      </c>
      <c r="K15" s="154">
        <f t="shared" si="12"/>
        <v>0</v>
      </c>
      <c r="L15" s="154">
        <f t="shared" si="12"/>
        <v>6250</v>
      </c>
      <c r="M15" s="154">
        <f t="shared" si="12"/>
        <v>6250</v>
      </c>
      <c r="N15" s="154">
        <f t="shared" si="12"/>
        <v>6250</v>
      </c>
      <c r="O15" s="154">
        <f t="shared" si="12"/>
        <v>6250</v>
      </c>
      <c r="P15" s="154">
        <f t="shared" si="12"/>
        <v>0</v>
      </c>
      <c r="Q15" s="154">
        <f t="shared" si="12"/>
        <v>0</v>
      </c>
      <c r="R15" s="154">
        <f t="shared" si="12"/>
        <v>0</v>
      </c>
      <c r="S15" s="154">
        <f t="shared" si="12"/>
        <v>0</v>
      </c>
      <c r="T15" s="154">
        <f t="shared" si="12"/>
        <v>0</v>
      </c>
      <c r="U15" s="154">
        <f t="shared" si="12"/>
        <v>0</v>
      </c>
      <c r="V15" s="154">
        <f t="shared" si="12"/>
        <v>0</v>
      </c>
      <c r="W15" s="154">
        <f t="shared" si="12"/>
        <v>0</v>
      </c>
      <c r="X15" s="154">
        <f t="shared" si="12"/>
        <v>0</v>
      </c>
      <c r="Y15" s="154">
        <f t="shared" si="17"/>
        <v>0</v>
      </c>
      <c r="Z15" s="154">
        <f t="shared" si="17"/>
        <v>0</v>
      </c>
      <c r="AA15" s="154">
        <f t="shared" si="17"/>
        <v>0</v>
      </c>
      <c r="AB15" s="154">
        <f t="shared" si="17"/>
        <v>0</v>
      </c>
      <c r="AC15" s="154">
        <f t="shared" si="17"/>
        <v>0</v>
      </c>
      <c r="AD15" s="154">
        <f t="shared" si="17"/>
        <v>0</v>
      </c>
      <c r="AE15" s="154">
        <f t="shared" si="17"/>
        <v>0</v>
      </c>
      <c r="AF15" s="154">
        <f t="shared" si="17"/>
        <v>0</v>
      </c>
      <c r="AG15" s="154">
        <f t="shared" si="17"/>
        <v>0</v>
      </c>
      <c r="AH15" s="154">
        <f t="shared" si="17"/>
        <v>0</v>
      </c>
      <c r="AI15" s="154">
        <f t="shared" si="17"/>
        <v>0</v>
      </c>
      <c r="AJ15" s="154">
        <f t="shared" si="17"/>
        <v>0</v>
      </c>
      <c r="AK15" s="154">
        <f t="shared" si="17"/>
        <v>0</v>
      </c>
      <c r="AL15" s="154">
        <f t="shared" si="17"/>
        <v>0</v>
      </c>
      <c r="AM15" s="154">
        <f t="shared" si="17"/>
        <v>0</v>
      </c>
      <c r="AN15" s="154">
        <f t="shared" si="17"/>
        <v>0</v>
      </c>
      <c r="AO15" s="154">
        <f t="shared" si="18"/>
        <v>0</v>
      </c>
      <c r="AP15" s="154">
        <f t="shared" si="18"/>
        <v>0</v>
      </c>
      <c r="AQ15" s="154">
        <f t="shared" si="18"/>
        <v>0</v>
      </c>
      <c r="AR15" s="154">
        <f t="shared" si="18"/>
        <v>0</v>
      </c>
      <c r="AS15" s="154">
        <f t="shared" si="18"/>
        <v>0</v>
      </c>
      <c r="AT15" s="154">
        <f t="shared" si="18"/>
        <v>0</v>
      </c>
      <c r="AU15" s="154">
        <f t="shared" si="18"/>
        <v>0</v>
      </c>
      <c r="AV15" s="154">
        <f t="shared" si="18"/>
        <v>0</v>
      </c>
      <c r="AW15" s="154">
        <f t="shared" si="18"/>
        <v>0</v>
      </c>
      <c r="AX15" s="154">
        <f t="shared" si="18"/>
        <v>0</v>
      </c>
      <c r="AY15" s="154">
        <f t="shared" si="18"/>
        <v>0</v>
      </c>
      <c r="AZ15" s="154">
        <f t="shared" si="18"/>
        <v>0</v>
      </c>
      <c r="BA15" s="154">
        <f t="shared" si="18"/>
        <v>0</v>
      </c>
      <c r="BB15" s="154">
        <f t="shared" si="18"/>
        <v>0</v>
      </c>
      <c r="BC15" s="154">
        <f t="shared" si="18"/>
        <v>0</v>
      </c>
      <c r="BD15" s="154">
        <f t="shared" si="18"/>
        <v>0</v>
      </c>
      <c r="BE15" s="154">
        <f t="shared" si="19"/>
        <v>0</v>
      </c>
      <c r="BF15" s="154">
        <f t="shared" si="19"/>
        <v>0</v>
      </c>
      <c r="BG15" s="154">
        <f t="shared" si="19"/>
        <v>0</v>
      </c>
      <c r="BH15" s="154">
        <f t="shared" si="19"/>
        <v>0</v>
      </c>
      <c r="BI15" s="154">
        <f t="shared" si="19"/>
        <v>0</v>
      </c>
      <c r="BJ15" s="154">
        <f t="shared" si="19"/>
        <v>0</v>
      </c>
      <c r="BK15" s="154">
        <f t="shared" si="19"/>
        <v>0</v>
      </c>
      <c r="BL15" s="154">
        <f t="shared" si="19"/>
        <v>0</v>
      </c>
      <c r="BM15" s="154">
        <f t="shared" si="19"/>
        <v>0</v>
      </c>
      <c r="BN15" s="154">
        <f t="shared" si="19"/>
        <v>0</v>
      </c>
      <c r="BO15" s="154">
        <f t="shared" si="19"/>
        <v>0</v>
      </c>
      <c r="BP15" s="154">
        <f t="shared" si="19"/>
        <v>0</v>
      </c>
      <c r="BQ15" s="154">
        <f t="shared" si="19"/>
        <v>0</v>
      </c>
      <c r="BR15" s="154">
        <f t="shared" si="19"/>
        <v>0</v>
      </c>
      <c r="BS15" s="154">
        <f t="shared" si="19"/>
        <v>0</v>
      </c>
      <c r="BT15" s="154">
        <f t="shared" si="19"/>
        <v>0</v>
      </c>
      <c r="BU15" s="154">
        <f t="shared" si="15"/>
        <v>0</v>
      </c>
      <c r="BV15" s="154">
        <f t="shared" si="15"/>
        <v>0</v>
      </c>
      <c r="BW15" s="154">
        <f t="shared" si="15"/>
        <v>0</v>
      </c>
      <c r="BX15" s="154">
        <f t="shared" si="15"/>
        <v>0</v>
      </c>
      <c r="BY15" s="154">
        <f t="shared" si="15"/>
        <v>0</v>
      </c>
      <c r="BZ15" s="154">
        <f t="shared" si="15"/>
        <v>0</v>
      </c>
      <c r="CA15" s="154">
        <f t="shared" si="15"/>
        <v>0</v>
      </c>
      <c r="CB15" s="154">
        <f t="shared" si="15"/>
        <v>0</v>
      </c>
      <c r="CC15" s="154">
        <f t="shared" si="15"/>
        <v>0</v>
      </c>
      <c r="CD15" s="154">
        <f t="shared" si="15"/>
        <v>0</v>
      </c>
      <c r="CE15" s="154">
        <f t="shared" si="15"/>
        <v>0</v>
      </c>
      <c r="CF15" s="154">
        <f t="shared" si="15"/>
        <v>0</v>
      </c>
      <c r="CG15" s="154">
        <f t="shared" si="15"/>
        <v>0</v>
      </c>
      <c r="CH15" s="154">
        <f t="shared" si="15"/>
        <v>0</v>
      </c>
      <c r="CI15" s="154">
        <f t="shared" si="15"/>
        <v>0</v>
      </c>
      <c r="CJ15" s="154">
        <f t="shared" si="20"/>
        <v>0</v>
      </c>
      <c r="CK15" s="154">
        <f t="shared" si="20"/>
        <v>0</v>
      </c>
      <c r="CL15" s="154">
        <f t="shared" si="20"/>
        <v>0</v>
      </c>
      <c r="CM15" s="154">
        <f t="shared" si="20"/>
        <v>0</v>
      </c>
      <c r="CN15" s="154">
        <f t="shared" si="20"/>
        <v>0</v>
      </c>
      <c r="CO15" s="154">
        <f t="shared" si="20"/>
        <v>0</v>
      </c>
      <c r="CP15" s="154">
        <f t="shared" si="20"/>
        <v>0</v>
      </c>
      <c r="CQ15" s="154">
        <f t="shared" si="20"/>
        <v>0</v>
      </c>
      <c r="CR15" s="154">
        <f t="shared" si="20"/>
        <v>0</v>
      </c>
      <c r="CS15" s="154">
        <f t="shared" si="20"/>
        <v>0</v>
      </c>
      <c r="CT15" s="154">
        <f t="shared" si="20"/>
        <v>0</v>
      </c>
      <c r="CU15" s="154">
        <f t="shared" si="20"/>
        <v>0</v>
      </c>
      <c r="CV15" s="154">
        <f t="shared" si="20"/>
        <v>0</v>
      </c>
      <c r="CW15" s="154">
        <f t="shared" si="20"/>
        <v>0</v>
      </c>
      <c r="CX15" s="154">
        <f t="shared" si="20"/>
        <v>0</v>
      </c>
      <c r="CY15" s="154">
        <f t="shared" si="20"/>
        <v>0</v>
      </c>
      <c r="CZ15" s="154">
        <f t="shared" si="21"/>
        <v>0</v>
      </c>
      <c r="DA15" s="154">
        <f t="shared" si="21"/>
        <v>0</v>
      </c>
      <c r="DB15" s="154">
        <f t="shared" si="21"/>
        <v>0</v>
      </c>
      <c r="DC15" s="154">
        <f t="shared" si="21"/>
        <v>0</v>
      </c>
      <c r="DD15" s="154">
        <f t="shared" si="21"/>
        <v>0</v>
      </c>
      <c r="DE15" s="154">
        <f t="shared" si="21"/>
        <v>0</v>
      </c>
      <c r="DF15" s="154">
        <f t="shared" si="21"/>
        <v>0</v>
      </c>
      <c r="DG15" s="154">
        <f t="shared" si="21"/>
        <v>0</v>
      </c>
      <c r="DH15" s="154">
        <f t="shared" si="21"/>
        <v>0</v>
      </c>
      <c r="DI15" s="154">
        <f t="shared" si="21"/>
        <v>0</v>
      </c>
      <c r="DJ15" s="154">
        <f t="shared" si="21"/>
        <v>0</v>
      </c>
      <c r="DK15" s="154">
        <f t="shared" si="21"/>
        <v>0</v>
      </c>
      <c r="DL15" s="154">
        <f t="shared" si="21"/>
        <v>0</v>
      </c>
      <c r="DM15" s="154">
        <f t="shared" si="21"/>
        <v>0</v>
      </c>
      <c r="DN15" s="154">
        <f t="shared" si="21"/>
        <v>0</v>
      </c>
      <c r="DO15" s="154">
        <f t="shared" si="21"/>
        <v>0</v>
      </c>
      <c r="DP15" s="154">
        <f t="shared" si="22"/>
        <v>0</v>
      </c>
      <c r="DQ15" s="154">
        <f t="shared" si="22"/>
        <v>0</v>
      </c>
      <c r="DR15" s="154">
        <f t="shared" si="22"/>
        <v>0</v>
      </c>
      <c r="DS15" s="154">
        <f t="shared" si="22"/>
        <v>0</v>
      </c>
      <c r="DT15" s="154">
        <f t="shared" si="22"/>
        <v>0</v>
      </c>
      <c r="DU15" s="154">
        <f t="shared" si="22"/>
        <v>0</v>
      </c>
      <c r="DV15" s="154">
        <f t="shared" si="22"/>
        <v>0</v>
      </c>
      <c r="DW15" s="154">
        <f t="shared" si="22"/>
        <v>0</v>
      </c>
      <c r="DX15" s="154">
        <f t="shared" si="22"/>
        <v>0</v>
      </c>
      <c r="DY15" s="154">
        <f t="shared" si="22"/>
        <v>0</v>
      </c>
      <c r="DZ15" s="154">
        <f t="shared" si="22"/>
        <v>0</v>
      </c>
      <c r="EA15" s="154">
        <f t="shared" si="22"/>
        <v>0</v>
      </c>
      <c r="EB15" s="154">
        <f t="shared" si="22"/>
        <v>0</v>
      </c>
      <c r="EC15" s="154">
        <f t="shared" si="22"/>
        <v>0</v>
      </c>
      <c r="ED15" s="154">
        <f t="shared" si="22"/>
        <v>0</v>
      </c>
      <c r="EE15" s="154">
        <f t="shared" si="22"/>
        <v>0</v>
      </c>
      <c r="EF15" s="154">
        <f t="shared" si="16"/>
        <v>0</v>
      </c>
      <c r="EG15" s="154">
        <f t="shared" si="16"/>
        <v>0</v>
      </c>
      <c r="EH15" s="154">
        <f t="shared" si="9"/>
        <v>0</v>
      </c>
      <c r="EI15" s="154">
        <f t="shared" si="9"/>
        <v>0</v>
      </c>
      <c r="EJ15" s="157">
        <f t="shared" si="9"/>
        <v>0</v>
      </c>
    </row>
    <row r="16" spans="1:140" x14ac:dyDescent="0.25">
      <c r="A16" s="279" t="b">
        <f t="shared" si="10"/>
        <v>1</v>
      </c>
      <c r="B16" s="280" t="s">
        <v>280</v>
      </c>
      <c r="C16" s="180">
        <v>7500</v>
      </c>
      <c r="D16" s="281">
        <f t="shared" si="6"/>
        <v>0.31578947368421051</v>
      </c>
      <c r="E16" s="282">
        <v>4</v>
      </c>
      <c r="F16" s="282">
        <v>7</v>
      </c>
      <c r="G16" s="283">
        <f t="shared" si="11"/>
        <v>4</v>
      </c>
      <c r="H16" s="284"/>
      <c r="I16" s="194">
        <f t="shared" si="12"/>
        <v>0</v>
      </c>
      <c r="J16" s="194">
        <f t="shared" si="12"/>
        <v>0</v>
      </c>
      <c r="K16" s="194">
        <f t="shared" si="12"/>
        <v>0</v>
      </c>
      <c r="L16" s="194">
        <f t="shared" si="12"/>
        <v>1875</v>
      </c>
      <c r="M16" s="194">
        <f t="shared" si="12"/>
        <v>1875</v>
      </c>
      <c r="N16" s="194">
        <f t="shared" si="12"/>
        <v>1875</v>
      </c>
      <c r="O16" s="194">
        <f t="shared" si="12"/>
        <v>1875</v>
      </c>
      <c r="P16" s="194">
        <f t="shared" si="12"/>
        <v>0</v>
      </c>
      <c r="Q16" s="194">
        <f t="shared" si="12"/>
        <v>0</v>
      </c>
      <c r="R16" s="194">
        <f t="shared" si="12"/>
        <v>0</v>
      </c>
      <c r="S16" s="194">
        <f t="shared" si="12"/>
        <v>0</v>
      </c>
      <c r="T16" s="194">
        <f t="shared" si="12"/>
        <v>0</v>
      </c>
      <c r="U16" s="194">
        <f t="shared" si="12"/>
        <v>0</v>
      </c>
      <c r="V16" s="194">
        <f t="shared" si="12"/>
        <v>0</v>
      </c>
      <c r="W16" s="194">
        <f t="shared" si="12"/>
        <v>0</v>
      </c>
      <c r="X16" s="194">
        <f t="shared" si="12"/>
        <v>0</v>
      </c>
      <c r="Y16" s="194">
        <f t="shared" si="17"/>
        <v>0</v>
      </c>
      <c r="Z16" s="194">
        <f t="shared" si="17"/>
        <v>0</v>
      </c>
      <c r="AA16" s="194">
        <f t="shared" si="17"/>
        <v>0</v>
      </c>
      <c r="AB16" s="194">
        <f t="shared" si="17"/>
        <v>0</v>
      </c>
      <c r="AC16" s="194">
        <f t="shared" si="17"/>
        <v>0</v>
      </c>
      <c r="AD16" s="194">
        <f t="shared" si="17"/>
        <v>0</v>
      </c>
      <c r="AE16" s="194">
        <f t="shared" si="17"/>
        <v>0</v>
      </c>
      <c r="AF16" s="194">
        <f t="shared" si="17"/>
        <v>0</v>
      </c>
      <c r="AG16" s="194">
        <f t="shared" si="17"/>
        <v>0</v>
      </c>
      <c r="AH16" s="194">
        <f t="shared" si="17"/>
        <v>0</v>
      </c>
      <c r="AI16" s="194">
        <f t="shared" si="17"/>
        <v>0</v>
      </c>
      <c r="AJ16" s="194">
        <f t="shared" si="17"/>
        <v>0</v>
      </c>
      <c r="AK16" s="194">
        <f t="shared" si="17"/>
        <v>0</v>
      </c>
      <c r="AL16" s="194">
        <f t="shared" si="17"/>
        <v>0</v>
      </c>
      <c r="AM16" s="194">
        <f t="shared" si="17"/>
        <v>0</v>
      </c>
      <c r="AN16" s="194">
        <f t="shared" si="17"/>
        <v>0</v>
      </c>
      <c r="AO16" s="194">
        <f t="shared" si="18"/>
        <v>0</v>
      </c>
      <c r="AP16" s="194">
        <f t="shared" si="18"/>
        <v>0</v>
      </c>
      <c r="AQ16" s="194">
        <f t="shared" si="18"/>
        <v>0</v>
      </c>
      <c r="AR16" s="194">
        <f t="shared" si="18"/>
        <v>0</v>
      </c>
      <c r="AS16" s="194">
        <f t="shared" si="18"/>
        <v>0</v>
      </c>
      <c r="AT16" s="194">
        <f t="shared" si="18"/>
        <v>0</v>
      </c>
      <c r="AU16" s="194">
        <f t="shared" si="18"/>
        <v>0</v>
      </c>
      <c r="AV16" s="194">
        <f t="shared" si="18"/>
        <v>0</v>
      </c>
      <c r="AW16" s="194">
        <f t="shared" si="18"/>
        <v>0</v>
      </c>
      <c r="AX16" s="194">
        <f t="shared" si="18"/>
        <v>0</v>
      </c>
      <c r="AY16" s="194">
        <f t="shared" si="18"/>
        <v>0</v>
      </c>
      <c r="AZ16" s="194">
        <f t="shared" si="18"/>
        <v>0</v>
      </c>
      <c r="BA16" s="194">
        <f t="shared" si="18"/>
        <v>0</v>
      </c>
      <c r="BB16" s="194">
        <f t="shared" si="18"/>
        <v>0</v>
      </c>
      <c r="BC16" s="194">
        <f t="shared" si="18"/>
        <v>0</v>
      </c>
      <c r="BD16" s="194">
        <f t="shared" si="18"/>
        <v>0</v>
      </c>
      <c r="BE16" s="194">
        <f t="shared" si="19"/>
        <v>0</v>
      </c>
      <c r="BF16" s="194">
        <f t="shared" si="19"/>
        <v>0</v>
      </c>
      <c r="BG16" s="194">
        <f t="shared" si="19"/>
        <v>0</v>
      </c>
      <c r="BH16" s="194">
        <f t="shared" si="19"/>
        <v>0</v>
      </c>
      <c r="BI16" s="194">
        <f t="shared" si="19"/>
        <v>0</v>
      </c>
      <c r="BJ16" s="194">
        <f t="shared" si="19"/>
        <v>0</v>
      </c>
      <c r="BK16" s="194">
        <f t="shared" si="19"/>
        <v>0</v>
      </c>
      <c r="BL16" s="194">
        <f t="shared" si="19"/>
        <v>0</v>
      </c>
      <c r="BM16" s="194">
        <f t="shared" si="19"/>
        <v>0</v>
      </c>
      <c r="BN16" s="194">
        <f t="shared" si="19"/>
        <v>0</v>
      </c>
      <c r="BO16" s="194">
        <f t="shared" si="19"/>
        <v>0</v>
      </c>
      <c r="BP16" s="194">
        <f t="shared" si="19"/>
        <v>0</v>
      </c>
      <c r="BQ16" s="194">
        <f t="shared" si="19"/>
        <v>0</v>
      </c>
      <c r="BR16" s="194">
        <f t="shared" si="19"/>
        <v>0</v>
      </c>
      <c r="BS16" s="194">
        <f t="shared" si="19"/>
        <v>0</v>
      </c>
      <c r="BT16" s="194">
        <f t="shared" si="19"/>
        <v>0</v>
      </c>
      <c r="BU16" s="194">
        <f t="shared" si="15"/>
        <v>0</v>
      </c>
      <c r="BV16" s="194">
        <f t="shared" si="15"/>
        <v>0</v>
      </c>
      <c r="BW16" s="194">
        <f t="shared" si="15"/>
        <v>0</v>
      </c>
      <c r="BX16" s="194">
        <f t="shared" si="15"/>
        <v>0</v>
      </c>
      <c r="BY16" s="194">
        <f t="shared" si="15"/>
        <v>0</v>
      </c>
      <c r="BZ16" s="194">
        <f t="shared" si="15"/>
        <v>0</v>
      </c>
      <c r="CA16" s="194">
        <f t="shared" si="15"/>
        <v>0</v>
      </c>
      <c r="CB16" s="194">
        <f t="shared" si="15"/>
        <v>0</v>
      </c>
      <c r="CC16" s="194">
        <f t="shared" si="15"/>
        <v>0</v>
      </c>
      <c r="CD16" s="194">
        <f t="shared" si="15"/>
        <v>0</v>
      </c>
      <c r="CE16" s="194">
        <f t="shared" si="15"/>
        <v>0</v>
      </c>
      <c r="CF16" s="194">
        <f t="shared" si="15"/>
        <v>0</v>
      </c>
      <c r="CG16" s="194">
        <f t="shared" si="15"/>
        <v>0</v>
      </c>
      <c r="CH16" s="194">
        <f t="shared" si="15"/>
        <v>0</v>
      </c>
      <c r="CI16" s="194">
        <f t="shared" si="15"/>
        <v>0</v>
      </c>
      <c r="CJ16" s="194">
        <f t="shared" si="20"/>
        <v>0</v>
      </c>
      <c r="CK16" s="194">
        <f t="shared" si="20"/>
        <v>0</v>
      </c>
      <c r="CL16" s="194">
        <f t="shared" si="20"/>
        <v>0</v>
      </c>
      <c r="CM16" s="194">
        <f t="shared" si="20"/>
        <v>0</v>
      </c>
      <c r="CN16" s="194">
        <f t="shared" si="20"/>
        <v>0</v>
      </c>
      <c r="CO16" s="194">
        <f t="shared" si="20"/>
        <v>0</v>
      </c>
      <c r="CP16" s="194">
        <f t="shared" si="20"/>
        <v>0</v>
      </c>
      <c r="CQ16" s="194">
        <f t="shared" si="20"/>
        <v>0</v>
      </c>
      <c r="CR16" s="194">
        <f t="shared" si="20"/>
        <v>0</v>
      </c>
      <c r="CS16" s="194">
        <f t="shared" si="20"/>
        <v>0</v>
      </c>
      <c r="CT16" s="194">
        <f t="shared" si="20"/>
        <v>0</v>
      </c>
      <c r="CU16" s="194">
        <f t="shared" si="20"/>
        <v>0</v>
      </c>
      <c r="CV16" s="194">
        <f t="shared" si="20"/>
        <v>0</v>
      </c>
      <c r="CW16" s="194">
        <f t="shared" si="20"/>
        <v>0</v>
      </c>
      <c r="CX16" s="194">
        <f t="shared" si="20"/>
        <v>0</v>
      </c>
      <c r="CY16" s="194">
        <f t="shared" si="20"/>
        <v>0</v>
      </c>
      <c r="CZ16" s="194">
        <f t="shared" si="21"/>
        <v>0</v>
      </c>
      <c r="DA16" s="194">
        <f t="shared" si="21"/>
        <v>0</v>
      </c>
      <c r="DB16" s="194">
        <f t="shared" si="21"/>
        <v>0</v>
      </c>
      <c r="DC16" s="194">
        <f t="shared" si="21"/>
        <v>0</v>
      </c>
      <c r="DD16" s="194">
        <f t="shared" si="21"/>
        <v>0</v>
      </c>
      <c r="DE16" s="194">
        <f t="shared" si="21"/>
        <v>0</v>
      </c>
      <c r="DF16" s="194">
        <f t="shared" si="21"/>
        <v>0</v>
      </c>
      <c r="DG16" s="194">
        <f t="shared" si="21"/>
        <v>0</v>
      </c>
      <c r="DH16" s="194">
        <f t="shared" si="21"/>
        <v>0</v>
      </c>
      <c r="DI16" s="194">
        <f t="shared" si="21"/>
        <v>0</v>
      </c>
      <c r="DJ16" s="194">
        <f t="shared" si="21"/>
        <v>0</v>
      </c>
      <c r="DK16" s="194">
        <f t="shared" si="21"/>
        <v>0</v>
      </c>
      <c r="DL16" s="194">
        <f t="shared" si="21"/>
        <v>0</v>
      </c>
      <c r="DM16" s="194">
        <f t="shared" si="21"/>
        <v>0</v>
      </c>
      <c r="DN16" s="194">
        <f t="shared" si="21"/>
        <v>0</v>
      </c>
      <c r="DO16" s="194">
        <f t="shared" si="21"/>
        <v>0</v>
      </c>
      <c r="DP16" s="194">
        <f t="shared" si="22"/>
        <v>0</v>
      </c>
      <c r="DQ16" s="194">
        <f t="shared" si="22"/>
        <v>0</v>
      </c>
      <c r="DR16" s="194">
        <f t="shared" si="22"/>
        <v>0</v>
      </c>
      <c r="DS16" s="194">
        <f t="shared" si="22"/>
        <v>0</v>
      </c>
      <c r="DT16" s="194">
        <f t="shared" si="22"/>
        <v>0</v>
      </c>
      <c r="DU16" s="194">
        <f t="shared" si="22"/>
        <v>0</v>
      </c>
      <c r="DV16" s="194">
        <f t="shared" si="22"/>
        <v>0</v>
      </c>
      <c r="DW16" s="194">
        <f t="shared" si="22"/>
        <v>0</v>
      </c>
      <c r="DX16" s="194">
        <f t="shared" si="22"/>
        <v>0</v>
      </c>
      <c r="DY16" s="194">
        <f t="shared" si="22"/>
        <v>0</v>
      </c>
      <c r="DZ16" s="194">
        <f t="shared" si="22"/>
        <v>0</v>
      </c>
      <c r="EA16" s="194">
        <f t="shared" si="22"/>
        <v>0</v>
      </c>
      <c r="EB16" s="194">
        <f t="shared" si="22"/>
        <v>0</v>
      </c>
      <c r="EC16" s="194">
        <f t="shared" si="22"/>
        <v>0</v>
      </c>
      <c r="ED16" s="194">
        <f t="shared" si="22"/>
        <v>0</v>
      </c>
      <c r="EE16" s="194">
        <f t="shared" si="22"/>
        <v>0</v>
      </c>
      <c r="EF16" s="194">
        <f t="shared" si="16"/>
        <v>0</v>
      </c>
      <c r="EG16" s="194">
        <f t="shared" si="16"/>
        <v>0</v>
      </c>
      <c r="EH16" s="194">
        <f t="shared" si="9"/>
        <v>0</v>
      </c>
      <c r="EI16" s="194">
        <f t="shared" si="9"/>
        <v>0</v>
      </c>
      <c r="EJ16" s="195">
        <f t="shared" si="9"/>
        <v>0</v>
      </c>
    </row>
    <row r="17" spans="1:140" x14ac:dyDescent="0.25">
      <c r="A17" s="279" t="b">
        <f t="shared" si="10"/>
        <v>1</v>
      </c>
      <c r="B17" s="285" t="s">
        <v>282</v>
      </c>
      <c r="C17" s="286">
        <f>SUM(C5:C16)</f>
        <v>377500</v>
      </c>
      <c r="D17" s="287">
        <f>SUM(D5:D16)</f>
        <v>15.894736842105264</v>
      </c>
      <c r="E17" s="288">
        <f t="array" ref="E17">MIN(IF($C$5:$C$16&gt;0,$E$5:$E$16))</f>
        <v>3</v>
      </c>
      <c r="F17" s="288">
        <f t="array" ref="F17">MAX(IF($C$5:$C$16&gt;0,$F$5:$F$16))</f>
        <v>10</v>
      </c>
      <c r="G17" s="289">
        <f>F17-E17+1</f>
        <v>8</v>
      </c>
      <c r="H17" s="290"/>
      <c r="I17" s="291">
        <f>SUM(I5:I16)</f>
        <v>0</v>
      </c>
      <c r="J17" s="291">
        <f t="shared" ref="J17:BU17" si="23">SUM(J5:J16)</f>
        <v>0</v>
      </c>
      <c r="K17" s="291">
        <f t="shared" si="23"/>
        <v>106666.66666666666</v>
      </c>
      <c r="L17" s="291">
        <f t="shared" si="23"/>
        <v>101041.66666666666</v>
      </c>
      <c r="M17" s="291">
        <f t="shared" si="23"/>
        <v>101041.66666666666</v>
      </c>
      <c r="N17" s="291">
        <f t="shared" si="23"/>
        <v>9375</v>
      </c>
      <c r="O17" s="291">
        <f t="shared" si="23"/>
        <v>9375</v>
      </c>
      <c r="P17" s="291">
        <f t="shared" si="23"/>
        <v>0</v>
      </c>
      <c r="Q17" s="291">
        <f t="shared" si="23"/>
        <v>25000</v>
      </c>
      <c r="R17" s="291">
        <f t="shared" si="23"/>
        <v>25000</v>
      </c>
      <c r="S17" s="291">
        <f t="shared" si="23"/>
        <v>0</v>
      </c>
      <c r="T17" s="291">
        <f t="shared" si="23"/>
        <v>0</v>
      </c>
      <c r="U17" s="291">
        <f t="shared" si="23"/>
        <v>0</v>
      </c>
      <c r="V17" s="291">
        <f t="shared" si="23"/>
        <v>0</v>
      </c>
      <c r="W17" s="291">
        <f t="shared" si="23"/>
        <v>0</v>
      </c>
      <c r="X17" s="291">
        <f t="shared" si="23"/>
        <v>0</v>
      </c>
      <c r="Y17" s="291">
        <f t="shared" si="23"/>
        <v>0</v>
      </c>
      <c r="Z17" s="291">
        <f t="shared" si="23"/>
        <v>0</v>
      </c>
      <c r="AA17" s="291">
        <f t="shared" si="23"/>
        <v>0</v>
      </c>
      <c r="AB17" s="291">
        <f t="shared" si="23"/>
        <v>0</v>
      </c>
      <c r="AC17" s="291">
        <f t="shared" si="23"/>
        <v>0</v>
      </c>
      <c r="AD17" s="291">
        <f t="shared" si="23"/>
        <v>0</v>
      </c>
      <c r="AE17" s="291">
        <f t="shared" si="23"/>
        <v>0</v>
      </c>
      <c r="AF17" s="291">
        <f t="shared" si="23"/>
        <v>0</v>
      </c>
      <c r="AG17" s="291">
        <f t="shared" si="23"/>
        <v>0</v>
      </c>
      <c r="AH17" s="291">
        <f t="shared" si="23"/>
        <v>0</v>
      </c>
      <c r="AI17" s="291">
        <f t="shared" si="23"/>
        <v>0</v>
      </c>
      <c r="AJ17" s="291">
        <f t="shared" si="23"/>
        <v>0</v>
      </c>
      <c r="AK17" s="291">
        <f t="shared" si="23"/>
        <v>0</v>
      </c>
      <c r="AL17" s="291">
        <f t="shared" si="23"/>
        <v>0</v>
      </c>
      <c r="AM17" s="291">
        <f t="shared" si="23"/>
        <v>0</v>
      </c>
      <c r="AN17" s="291">
        <f t="shared" si="23"/>
        <v>0</v>
      </c>
      <c r="AO17" s="291">
        <f t="shared" si="23"/>
        <v>0</v>
      </c>
      <c r="AP17" s="291">
        <f t="shared" si="23"/>
        <v>0</v>
      </c>
      <c r="AQ17" s="291">
        <f t="shared" si="23"/>
        <v>0</v>
      </c>
      <c r="AR17" s="291">
        <f t="shared" si="23"/>
        <v>0</v>
      </c>
      <c r="AS17" s="291">
        <f t="shared" si="23"/>
        <v>0</v>
      </c>
      <c r="AT17" s="291">
        <f t="shared" si="23"/>
        <v>0</v>
      </c>
      <c r="AU17" s="291">
        <f t="shared" si="23"/>
        <v>0</v>
      </c>
      <c r="AV17" s="291">
        <f t="shared" si="23"/>
        <v>0</v>
      </c>
      <c r="AW17" s="291">
        <f t="shared" si="23"/>
        <v>0</v>
      </c>
      <c r="AX17" s="291">
        <f t="shared" si="23"/>
        <v>0</v>
      </c>
      <c r="AY17" s="291">
        <f t="shared" si="23"/>
        <v>0</v>
      </c>
      <c r="AZ17" s="291">
        <f t="shared" si="23"/>
        <v>0</v>
      </c>
      <c r="BA17" s="291">
        <f t="shared" si="23"/>
        <v>0</v>
      </c>
      <c r="BB17" s="291">
        <f t="shared" si="23"/>
        <v>0</v>
      </c>
      <c r="BC17" s="291">
        <f t="shared" si="23"/>
        <v>0</v>
      </c>
      <c r="BD17" s="291">
        <f t="shared" si="23"/>
        <v>0</v>
      </c>
      <c r="BE17" s="291">
        <f t="shared" si="23"/>
        <v>0</v>
      </c>
      <c r="BF17" s="291">
        <f t="shared" si="23"/>
        <v>0</v>
      </c>
      <c r="BG17" s="291">
        <f t="shared" si="23"/>
        <v>0</v>
      </c>
      <c r="BH17" s="291">
        <f t="shared" si="23"/>
        <v>0</v>
      </c>
      <c r="BI17" s="291">
        <f t="shared" si="23"/>
        <v>0</v>
      </c>
      <c r="BJ17" s="291">
        <f t="shared" si="23"/>
        <v>0</v>
      </c>
      <c r="BK17" s="291">
        <f t="shared" si="23"/>
        <v>0</v>
      </c>
      <c r="BL17" s="291">
        <f t="shared" si="23"/>
        <v>0</v>
      </c>
      <c r="BM17" s="291">
        <f t="shared" si="23"/>
        <v>0</v>
      </c>
      <c r="BN17" s="291">
        <f t="shared" si="23"/>
        <v>0</v>
      </c>
      <c r="BO17" s="291">
        <f t="shared" si="23"/>
        <v>0</v>
      </c>
      <c r="BP17" s="291">
        <f t="shared" si="23"/>
        <v>0</v>
      </c>
      <c r="BQ17" s="291">
        <f t="shared" si="23"/>
        <v>0</v>
      </c>
      <c r="BR17" s="291">
        <f t="shared" si="23"/>
        <v>0</v>
      </c>
      <c r="BS17" s="291">
        <f t="shared" si="23"/>
        <v>0</v>
      </c>
      <c r="BT17" s="291">
        <f t="shared" si="23"/>
        <v>0</v>
      </c>
      <c r="BU17" s="291">
        <f t="shared" si="23"/>
        <v>0</v>
      </c>
      <c r="BV17" s="291">
        <f t="shared" ref="BV17:EG17" si="24">SUM(BV5:BV16)</f>
        <v>0</v>
      </c>
      <c r="BW17" s="291">
        <f t="shared" si="24"/>
        <v>0</v>
      </c>
      <c r="BX17" s="291">
        <f t="shared" si="24"/>
        <v>0</v>
      </c>
      <c r="BY17" s="291">
        <f t="shared" si="24"/>
        <v>0</v>
      </c>
      <c r="BZ17" s="291">
        <f t="shared" si="24"/>
        <v>0</v>
      </c>
      <c r="CA17" s="291">
        <f t="shared" si="24"/>
        <v>0</v>
      </c>
      <c r="CB17" s="291">
        <f t="shared" si="24"/>
        <v>0</v>
      </c>
      <c r="CC17" s="291">
        <f t="shared" si="24"/>
        <v>0</v>
      </c>
      <c r="CD17" s="291">
        <f t="shared" si="24"/>
        <v>0</v>
      </c>
      <c r="CE17" s="291">
        <f t="shared" si="24"/>
        <v>0</v>
      </c>
      <c r="CF17" s="291">
        <f t="shared" si="24"/>
        <v>0</v>
      </c>
      <c r="CG17" s="291">
        <f t="shared" si="24"/>
        <v>0</v>
      </c>
      <c r="CH17" s="291">
        <f t="shared" si="24"/>
        <v>0</v>
      </c>
      <c r="CI17" s="291">
        <f t="shared" si="24"/>
        <v>0</v>
      </c>
      <c r="CJ17" s="291">
        <f t="shared" si="24"/>
        <v>0</v>
      </c>
      <c r="CK17" s="291">
        <f t="shared" si="24"/>
        <v>0</v>
      </c>
      <c r="CL17" s="291">
        <f t="shared" si="24"/>
        <v>0</v>
      </c>
      <c r="CM17" s="291">
        <f t="shared" si="24"/>
        <v>0</v>
      </c>
      <c r="CN17" s="291">
        <f t="shared" si="24"/>
        <v>0</v>
      </c>
      <c r="CO17" s="291">
        <f t="shared" si="24"/>
        <v>0</v>
      </c>
      <c r="CP17" s="291">
        <f t="shared" si="24"/>
        <v>0</v>
      </c>
      <c r="CQ17" s="291">
        <f t="shared" si="24"/>
        <v>0</v>
      </c>
      <c r="CR17" s="291">
        <f t="shared" si="24"/>
        <v>0</v>
      </c>
      <c r="CS17" s="291">
        <f t="shared" si="24"/>
        <v>0</v>
      </c>
      <c r="CT17" s="291">
        <f t="shared" si="24"/>
        <v>0</v>
      </c>
      <c r="CU17" s="291">
        <f t="shared" si="24"/>
        <v>0</v>
      </c>
      <c r="CV17" s="291">
        <f t="shared" si="24"/>
        <v>0</v>
      </c>
      <c r="CW17" s="291">
        <f t="shared" si="24"/>
        <v>0</v>
      </c>
      <c r="CX17" s="291">
        <f t="shared" si="24"/>
        <v>0</v>
      </c>
      <c r="CY17" s="291">
        <f t="shared" si="24"/>
        <v>0</v>
      </c>
      <c r="CZ17" s="291">
        <f t="shared" si="24"/>
        <v>0</v>
      </c>
      <c r="DA17" s="291">
        <f t="shared" si="24"/>
        <v>0</v>
      </c>
      <c r="DB17" s="291">
        <f t="shared" si="24"/>
        <v>0</v>
      </c>
      <c r="DC17" s="291">
        <f t="shared" si="24"/>
        <v>0</v>
      </c>
      <c r="DD17" s="291">
        <f t="shared" si="24"/>
        <v>0</v>
      </c>
      <c r="DE17" s="291">
        <f t="shared" si="24"/>
        <v>0</v>
      </c>
      <c r="DF17" s="291">
        <f t="shared" si="24"/>
        <v>0</v>
      </c>
      <c r="DG17" s="291">
        <f t="shared" si="24"/>
        <v>0</v>
      </c>
      <c r="DH17" s="291">
        <f t="shared" si="24"/>
        <v>0</v>
      </c>
      <c r="DI17" s="291">
        <f t="shared" si="24"/>
        <v>0</v>
      </c>
      <c r="DJ17" s="291">
        <f t="shared" si="24"/>
        <v>0</v>
      </c>
      <c r="DK17" s="291">
        <f t="shared" si="24"/>
        <v>0</v>
      </c>
      <c r="DL17" s="291">
        <f t="shared" si="24"/>
        <v>0</v>
      </c>
      <c r="DM17" s="291">
        <f t="shared" si="24"/>
        <v>0</v>
      </c>
      <c r="DN17" s="291">
        <f t="shared" si="24"/>
        <v>0</v>
      </c>
      <c r="DO17" s="291">
        <f t="shared" si="24"/>
        <v>0</v>
      </c>
      <c r="DP17" s="291">
        <f t="shared" si="24"/>
        <v>0</v>
      </c>
      <c r="DQ17" s="291">
        <f t="shared" si="24"/>
        <v>0</v>
      </c>
      <c r="DR17" s="291">
        <f t="shared" si="24"/>
        <v>0</v>
      </c>
      <c r="DS17" s="291">
        <f t="shared" si="24"/>
        <v>0</v>
      </c>
      <c r="DT17" s="291">
        <f t="shared" si="24"/>
        <v>0</v>
      </c>
      <c r="DU17" s="291">
        <f t="shared" si="24"/>
        <v>0</v>
      </c>
      <c r="DV17" s="291">
        <f t="shared" si="24"/>
        <v>0</v>
      </c>
      <c r="DW17" s="291">
        <f t="shared" si="24"/>
        <v>0</v>
      </c>
      <c r="DX17" s="291">
        <f t="shared" si="24"/>
        <v>0</v>
      </c>
      <c r="DY17" s="291">
        <f t="shared" si="24"/>
        <v>0</v>
      </c>
      <c r="DZ17" s="291">
        <f t="shared" si="24"/>
        <v>0</v>
      </c>
      <c r="EA17" s="291">
        <f t="shared" si="24"/>
        <v>0</v>
      </c>
      <c r="EB17" s="291">
        <f t="shared" si="24"/>
        <v>0</v>
      </c>
      <c r="EC17" s="291">
        <f t="shared" si="24"/>
        <v>0</v>
      </c>
      <c r="ED17" s="291">
        <f t="shared" si="24"/>
        <v>0</v>
      </c>
      <c r="EE17" s="291">
        <f t="shared" si="24"/>
        <v>0</v>
      </c>
      <c r="EF17" s="291">
        <f t="shared" si="24"/>
        <v>0</v>
      </c>
      <c r="EG17" s="291">
        <f t="shared" si="24"/>
        <v>0</v>
      </c>
      <c r="EH17" s="291">
        <f t="shared" ref="EH17:EJ17" si="25">SUM(EH5:EH16)</f>
        <v>0</v>
      </c>
      <c r="EI17" s="291">
        <f t="shared" si="25"/>
        <v>0</v>
      </c>
      <c r="EJ17" s="292">
        <f t="shared" si="25"/>
        <v>0</v>
      </c>
    </row>
    <row r="18" spans="1:140" x14ac:dyDescent="0.25">
      <c r="A18" s="8"/>
      <c r="B18" s="293" t="s">
        <v>283</v>
      </c>
      <c r="C18" s="294">
        <f>SUM(I18:EJ18)</f>
        <v>37750</v>
      </c>
      <c r="D18" s="295">
        <f>C18/NLA</f>
        <v>1.5894736842105264</v>
      </c>
      <c r="E18" s="296"/>
      <c r="F18" s="296"/>
      <c r="G18" s="296"/>
      <c r="H18" s="297">
        <v>0.1</v>
      </c>
      <c r="I18" s="197">
        <f>$H$18*I17</f>
        <v>0</v>
      </c>
      <c r="J18" s="197">
        <f t="shared" ref="J18:BU18" si="26">$H$18*J17</f>
        <v>0</v>
      </c>
      <c r="K18" s="197">
        <f t="shared" si="26"/>
        <v>10666.666666666666</v>
      </c>
      <c r="L18" s="197">
        <f t="shared" si="26"/>
        <v>10104.166666666666</v>
      </c>
      <c r="M18" s="197">
        <f t="shared" si="26"/>
        <v>10104.166666666666</v>
      </c>
      <c r="N18" s="197">
        <f t="shared" si="26"/>
        <v>937.5</v>
      </c>
      <c r="O18" s="197">
        <f t="shared" si="26"/>
        <v>937.5</v>
      </c>
      <c r="P18" s="197">
        <f t="shared" si="26"/>
        <v>0</v>
      </c>
      <c r="Q18" s="197">
        <f t="shared" si="26"/>
        <v>2500</v>
      </c>
      <c r="R18" s="197">
        <f t="shared" si="26"/>
        <v>2500</v>
      </c>
      <c r="S18" s="197">
        <f t="shared" si="26"/>
        <v>0</v>
      </c>
      <c r="T18" s="197">
        <f t="shared" si="26"/>
        <v>0</v>
      </c>
      <c r="U18" s="197">
        <f t="shared" si="26"/>
        <v>0</v>
      </c>
      <c r="V18" s="197">
        <f t="shared" si="26"/>
        <v>0</v>
      </c>
      <c r="W18" s="197">
        <f t="shared" si="26"/>
        <v>0</v>
      </c>
      <c r="X18" s="197">
        <f t="shared" si="26"/>
        <v>0</v>
      </c>
      <c r="Y18" s="197">
        <f t="shared" si="26"/>
        <v>0</v>
      </c>
      <c r="Z18" s="197">
        <f t="shared" si="26"/>
        <v>0</v>
      </c>
      <c r="AA18" s="197">
        <f t="shared" si="26"/>
        <v>0</v>
      </c>
      <c r="AB18" s="197">
        <f t="shared" si="26"/>
        <v>0</v>
      </c>
      <c r="AC18" s="197">
        <f t="shared" si="26"/>
        <v>0</v>
      </c>
      <c r="AD18" s="197">
        <f t="shared" si="26"/>
        <v>0</v>
      </c>
      <c r="AE18" s="197">
        <f t="shared" si="26"/>
        <v>0</v>
      </c>
      <c r="AF18" s="197">
        <f t="shared" si="26"/>
        <v>0</v>
      </c>
      <c r="AG18" s="197">
        <f t="shared" si="26"/>
        <v>0</v>
      </c>
      <c r="AH18" s="197">
        <f t="shared" si="26"/>
        <v>0</v>
      </c>
      <c r="AI18" s="197">
        <f t="shared" si="26"/>
        <v>0</v>
      </c>
      <c r="AJ18" s="197">
        <f t="shared" si="26"/>
        <v>0</v>
      </c>
      <c r="AK18" s="197">
        <f t="shared" si="26"/>
        <v>0</v>
      </c>
      <c r="AL18" s="197">
        <f t="shared" si="26"/>
        <v>0</v>
      </c>
      <c r="AM18" s="197">
        <f t="shared" si="26"/>
        <v>0</v>
      </c>
      <c r="AN18" s="197">
        <f t="shared" si="26"/>
        <v>0</v>
      </c>
      <c r="AO18" s="197">
        <f t="shared" si="26"/>
        <v>0</v>
      </c>
      <c r="AP18" s="197">
        <f t="shared" si="26"/>
        <v>0</v>
      </c>
      <c r="AQ18" s="197">
        <f t="shared" si="26"/>
        <v>0</v>
      </c>
      <c r="AR18" s="197">
        <f t="shared" si="26"/>
        <v>0</v>
      </c>
      <c r="AS18" s="197">
        <f t="shared" si="26"/>
        <v>0</v>
      </c>
      <c r="AT18" s="197">
        <f t="shared" si="26"/>
        <v>0</v>
      </c>
      <c r="AU18" s="197">
        <f t="shared" si="26"/>
        <v>0</v>
      </c>
      <c r="AV18" s="197">
        <f t="shared" si="26"/>
        <v>0</v>
      </c>
      <c r="AW18" s="197">
        <f t="shared" si="26"/>
        <v>0</v>
      </c>
      <c r="AX18" s="197">
        <f t="shared" si="26"/>
        <v>0</v>
      </c>
      <c r="AY18" s="197">
        <f t="shared" si="26"/>
        <v>0</v>
      </c>
      <c r="AZ18" s="197">
        <f t="shared" si="26"/>
        <v>0</v>
      </c>
      <c r="BA18" s="197">
        <f t="shared" si="26"/>
        <v>0</v>
      </c>
      <c r="BB18" s="197">
        <f t="shared" si="26"/>
        <v>0</v>
      </c>
      <c r="BC18" s="197">
        <f t="shared" si="26"/>
        <v>0</v>
      </c>
      <c r="BD18" s="197">
        <f t="shared" si="26"/>
        <v>0</v>
      </c>
      <c r="BE18" s="197">
        <f t="shared" si="26"/>
        <v>0</v>
      </c>
      <c r="BF18" s="197">
        <f t="shared" si="26"/>
        <v>0</v>
      </c>
      <c r="BG18" s="197">
        <f t="shared" si="26"/>
        <v>0</v>
      </c>
      <c r="BH18" s="197">
        <f t="shared" si="26"/>
        <v>0</v>
      </c>
      <c r="BI18" s="197">
        <f t="shared" si="26"/>
        <v>0</v>
      </c>
      <c r="BJ18" s="197">
        <f t="shared" si="26"/>
        <v>0</v>
      </c>
      <c r="BK18" s="197">
        <f t="shared" si="26"/>
        <v>0</v>
      </c>
      <c r="BL18" s="197">
        <f t="shared" si="26"/>
        <v>0</v>
      </c>
      <c r="BM18" s="197">
        <f t="shared" si="26"/>
        <v>0</v>
      </c>
      <c r="BN18" s="197">
        <f t="shared" si="26"/>
        <v>0</v>
      </c>
      <c r="BO18" s="197">
        <f t="shared" si="26"/>
        <v>0</v>
      </c>
      <c r="BP18" s="197">
        <f t="shared" si="26"/>
        <v>0</v>
      </c>
      <c r="BQ18" s="197">
        <f t="shared" si="26"/>
        <v>0</v>
      </c>
      <c r="BR18" s="197">
        <f t="shared" si="26"/>
        <v>0</v>
      </c>
      <c r="BS18" s="197">
        <f t="shared" si="26"/>
        <v>0</v>
      </c>
      <c r="BT18" s="197">
        <f t="shared" si="26"/>
        <v>0</v>
      </c>
      <c r="BU18" s="197">
        <f t="shared" si="26"/>
        <v>0</v>
      </c>
      <c r="BV18" s="197">
        <f t="shared" ref="BV18:EG18" si="27">$H$18*BV17</f>
        <v>0</v>
      </c>
      <c r="BW18" s="197">
        <f t="shared" si="27"/>
        <v>0</v>
      </c>
      <c r="BX18" s="197">
        <f t="shared" si="27"/>
        <v>0</v>
      </c>
      <c r="BY18" s="197">
        <f t="shared" si="27"/>
        <v>0</v>
      </c>
      <c r="BZ18" s="197">
        <f t="shared" si="27"/>
        <v>0</v>
      </c>
      <c r="CA18" s="197">
        <f t="shared" si="27"/>
        <v>0</v>
      </c>
      <c r="CB18" s="197">
        <f t="shared" si="27"/>
        <v>0</v>
      </c>
      <c r="CC18" s="197">
        <f t="shared" si="27"/>
        <v>0</v>
      </c>
      <c r="CD18" s="197">
        <f t="shared" si="27"/>
        <v>0</v>
      </c>
      <c r="CE18" s="197">
        <f t="shared" si="27"/>
        <v>0</v>
      </c>
      <c r="CF18" s="197">
        <f t="shared" si="27"/>
        <v>0</v>
      </c>
      <c r="CG18" s="197">
        <f t="shared" si="27"/>
        <v>0</v>
      </c>
      <c r="CH18" s="197">
        <f t="shared" si="27"/>
        <v>0</v>
      </c>
      <c r="CI18" s="197">
        <f t="shared" si="27"/>
        <v>0</v>
      </c>
      <c r="CJ18" s="197">
        <f t="shared" si="27"/>
        <v>0</v>
      </c>
      <c r="CK18" s="197">
        <f t="shared" si="27"/>
        <v>0</v>
      </c>
      <c r="CL18" s="197">
        <f t="shared" si="27"/>
        <v>0</v>
      </c>
      <c r="CM18" s="197">
        <f t="shared" si="27"/>
        <v>0</v>
      </c>
      <c r="CN18" s="197">
        <f t="shared" si="27"/>
        <v>0</v>
      </c>
      <c r="CO18" s="197">
        <f t="shared" si="27"/>
        <v>0</v>
      </c>
      <c r="CP18" s="197">
        <f t="shared" si="27"/>
        <v>0</v>
      </c>
      <c r="CQ18" s="197">
        <f t="shared" si="27"/>
        <v>0</v>
      </c>
      <c r="CR18" s="197">
        <f t="shared" si="27"/>
        <v>0</v>
      </c>
      <c r="CS18" s="197">
        <f t="shared" si="27"/>
        <v>0</v>
      </c>
      <c r="CT18" s="197">
        <f t="shared" si="27"/>
        <v>0</v>
      </c>
      <c r="CU18" s="197">
        <f t="shared" si="27"/>
        <v>0</v>
      </c>
      <c r="CV18" s="197">
        <f t="shared" si="27"/>
        <v>0</v>
      </c>
      <c r="CW18" s="197">
        <f t="shared" si="27"/>
        <v>0</v>
      </c>
      <c r="CX18" s="197">
        <f t="shared" si="27"/>
        <v>0</v>
      </c>
      <c r="CY18" s="197">
        <f t="shared" si="27"/>
        <v>0</v>
      </c>
      <c r="CZ18" s="197">
        <f t="shared" si="27"/>
        <v>0</v>
      </c>
      <c r="DA18" s="197">
        <f t="shared" si="27"/>
        <v>0</v>
      </c>
      <c r="DB18" s="197">
        <f t="shared" si="27"/>
        <v>0</v>
      </c>
      <c r="DC18" s="197">
        <f t="shared" si="27"/>
        <v>0</v>
      </c>
      <c r="DD18" s="197">
        <f t="shared" si="27"/>
        <v>0</v>
      </c>
      <c r="DE18" s="197">
        <f t="shared" si="27"/>
        <v>0</v>
      </c>
      <c r="DF18" s="197">
        <f t="shared" si="27"/>
        <v>0</v>
      </c>
      <c r="DG18" s="197">
        <f t="shared" si="27"/>
        <v>0</v>
      </c>
      <c r="DH18" s="197">
        <f t="shared" si="27"/>
        <v>0</v>
      </c>
      <c r="DI18" s="197">
        <f t="shared" si="27"/>
        <v>0</v>
      </c>
      <c r="DJ18" s="197">
        <f t="shared" si="27"/>
        <v>0</v>
      </c>
      <c r="DK18" s="197">
        <f t="shared" si="27"/>
        <v>0</v>
      </c>
      <c r="DL18" s="197">
        <f t="shared" si="27"/>
        <v>0</v>
      </c>
      <c r="DM18" s="197">
        <f t="shared" si="27"/>
        <v>0</v>
      </c>
      <c r="DN18" s="197">
        <f t="shared" si="27"/>
        <v>0</v>
      </c>
      <c r="DO18" s="197">
        <f t="shared" si="27"/>
        <v>0</v>
      </c>
      <c r="DP18" s="197">
        <f t="shared" si="27"/>
        <v>0</v>
      </c>
      <c r="DQ18" s="197">
        <f t="shared" si="27"/>
        <v>0</v>
      </c>
      <c r="DR18" s="197">
        <f t="shared" si="27"/>
        <v>0</v>
      </c>
      <c r="DS18" s="197">
        <f t="shared" si="27"/>
        <v>0</v>
      </c>
      <c r="DT18" s="197">
        <f t="shared" si="27"/>
        <v>0</v>
      </c>
      <c r="DU18" s="197">
        <f t="shared" si="27"/>
        <v>0</v>
      </c>
      <c r="DV18" s="197">
        <f t="shared" si="27"/>
        <v>0</v>
      </c>
      <c r="DW18" s="197">
        <f t="shared" si="27"/>
        <v>0</v>
      </c>
      <c r="DX18" s="197">
        <f t="shared" si="27"/>
        <v>0</v>
      </c>
      <c r="DY18" s="197">
        <f t="shared" si="27"/>
        <v>0</v>
      </c>
      <c r="DZ18" s="197">
        <f t="shared" si="27"/>
        <v>0</v>
      </c>
      <c r="EA18" s="197">
        <f t="shared" si="27"/>
        <v>0</v>
      </c>
      <c r="EB18" s="197">
        <f t="shared" si="27"/>
        <v>0</v>
      </c>
      <c r="EC18" s="197">
        <f t="shared" si="27"/>
        <v>0</v>
      </c>
      <c r="ED18" s="197">
        <f t="shared" si="27"/>
        <v>0</v>
      </c>
      <c r="EE18" s="197">
        <f t="shared" si="27"/>
        <v>0</v>
      </c>
      <c r="EF18" s="197">
        <f t="shared" si="27"/>
        <v>0</v>
      </c>
      <c r="EG18" s="197">
        <f t="shared" si="27"/>
        <v>0</v>
      </c>
      <c r="EH18" s="197">
        <f t="shared" ref="EH18:EJ18" si="28">$H$18*EH17</f>
        <v>0</v>
      </c>
      <c r="EI18" s="197">
        <f t="shared" si="28"/>
        <v>0</v>
      </c>
      <c r="EJ18" s="298">
        <f t="shared" si="28"/>
        <v>0</v>
      </c>
    </row>
    <row r="19" spans="1:140" x14ac:dyDescent="0.25">
      <c r="A19" s="47" t="b">
        <f t="shared" si="10"/>
        <v>1</v>
      </c>
      <c r="B19" s="285" t="s">
        <v>170</v>
      </c>
      <c r="C19" s="286">
        <f>SUM(C17:C18)</f>
        <v>415250</v>
      </c>
      <c r="D19" s="287">
        <f>SUM(D17:D18)</f>
        <v>17.484210526315792</v>
      </c>
      <c r="E19" s="288">
        <f>E17</f>
        <v>3</v>
      </c>
      <c r="F19" s="288">
        <f t="shared" ref="F19:G19" si="29">F17</f>
        <v>10</v>
      </c>
      <c r="G19" s="288">
        <f t="shared" si="29"/>
        <v>8</v>
      </c>
      <c r="H19" s="290"/>
      <c r="I19" s="291">
        <f>SUM(I17:I18)</f>
        <v>0</v>
      </c>
      <c r="J19" s="291">
        <f t="shared" ref="J19:BU19" si="30">SUM(J17:J18)</f>
        <v>0</v>
      </c>
      <c r="K19" s="291">
        <f t="shared" si="30"/>
        <v>117333.33333333333</v>
      </c>
      <c r="L19" s="291">
        <f t="shared" si="30"/>
        <v>111145.83333333333</v>
      </c>
      <c r="M19" s="291">
        <f t="shared" si="30"/>
        <v>111145.83333333333</v>
      </c>
      <c r="N19" s="291">
        <f t="shared" si="30"/>
        <v>10312.5</v>
      </c>
      <c r="O19" s="291">
        <f t="shared" si="30"/>
        <v>10312.5</v>
      </c>
      <c r="P19" s="291">
        <f t="shared" si="30"/>
        <v>0</v>
      </c>
      <c r="Q19" s="291">
        <f t="shared" si="30"/>
        <v>27500</v>
      </c>
      <c r="R19" s="291">
        <f t="shared" si="30"/>
        <v>27500</v>
      </c>
      <c r="S19" s="291">
        <f t="shared" si="30"/>
        <v>0</v>
      </c>
      <c r="T19" s="291">
        <f t="shared" si="30"/>
        <v>0</v>
      </c>
      <c r="U19" s="291">
        <f t="shared" si="30"/>
        <v>0</v>
      </c>
      <c r="V19" s="291">
        <f t="shared" si="30"/>
        <v>0</v>
      </c>
      <c r="W19" s="291">
        <f t="shared" si="30"/>
        <v>0</v>
      </c>
      <c r="X19" s="291">
        <f t="shared" si="30"/>
        <v>0</v>
      </c>
      <c r="Y19" s="291">
        <f t="shared" si="30"/>
        <v>0</v>
      </c>
      <c r="Z19" s="291">
        <f t="shared" si="30"/>
        <v>0</v>
      </c>
      <c r="AA19" s="291">
        <f t="shared" si="30"/>
        <v>0</v>
      </c>
      <c r="AB19" s="291">
        <f t="shared" si="30"/>
        <v>0</v>
      </c>
      <c r="AC19" s="291">
        <f t="shared" si="30"/>
        <v>0</v>
      </c>
      <c r="AD19" s="291">
        <f t="shared" si="30"/>
        <v>0</v>
      </c>
      <c r="AE19" s="291">
        <f t="shared" si="30"/>
        <v>0</v>
      </c>
      <c r="AF19" s="291">
        <f t="shared" si="30"/>
        <v>0</v>
      </c>
      <c r="AG19" s="291">
        <f t="shared" si="30"/>
        <v>0</v>
      </c>
      <c r="AH19" s="291">
        <f t="shared" si="30"/>
        <v>0</v>
      </c>
      <c r="AI19" s="291">
        <f t="shared" si="30"/>
        <v>0</v>
      </c>
      <c r="AJ19" s="291">
        <f t="shared" si="30"/>
        <v>0</v>
      </c>
      <c r="AK19" s="291">
        <f t="shared" si="30"/>
        <v>0</v>
      </c>
      <c r="AL19" s="291">
        <f t="shared" si="30"/>
        <v>0</v>
      </c>
      <c r="AM19" s="291">
        <f t="shared" si="30"/>
        <v>0</v>
      </c>
      <c r="AN19" s="291">
        <f t="shared" si="30"/>
        <v>0</v>
      </c>
      <c r="AO19" s="291">
        <f t="shared" si="30"/>
        <v>0</v>
      </c>
      <c r="AP19" s="291">
        <f t="shared" si="30"/>
        <v>0</v>
      </c>
      <c r="AQ19" s="291">
        <f t="shared" si="30"/>
        <v>0</v>
      </c>
      <c r="AR19" s="291">
        <f t="shared" si="30"/>
        <v>0</v>
      </c>
      <c r="AS19" s="291">
        <f t="shared" si="30"/>
        <v>0</v>
      </c>
      <c r="AT19" s="291">
        <f t="shared" si="30"/>
        <v>0</v>
      </c>
      <c r="AU19" s="291">
        <f t="shared" si="30"/>
        <v>0</v>
      </c>
      <c r="AV19" s="291">
        <f t="shared" si="30"/>
        <v>0</v>
      </c>
      <c r="AW19" s="291">
        <f t="shared" si="30"/>
        <v>0</v>
      </c>
      <c r="AX19" s="291">
        <f t="shared" si="30"/>
        <v>0</v>
      </c>
      <c r="AY19" s="291">
        <f t="shared" si="30"/>
        <v>0</v>
      </c>
      <c r="AZ19" s="291">
        <f t="shared" si="30"/>
        <v>0</v>
      </c>
      <c r="BA19" s="291">
        <f t="shared" si="30"/>
        <v>0</v>
      </c>
      <c r="BB19" s="291">
        <f t="shared" si="30"/>
        <v>0</v>
      </c>
      <c r="BC19" s="291">
        <f t="shared" si="30"/>
        <v>0</v>
      </c>
      <c r="BD19" s="291">
        <f t="shared" si="30"/>
        <v>0</v>
      </c>
      <c r="BE19" s="291">
        <f t="shared" si="30"/>
        <v>0</v>
      </c>
      <c r="BF19" s="291">
        <f t="shared" si="30"/>
        <v>0</v>
      </c>
      <c r="BG19" s="291">
        <f t="shared" si="30"/>
        <v>0</v>
      </c>
      <c r="BH19" s="291">
        <f t="shared" si="30"/>
        <v>0</v>
      </c>
      <c r="BI19" s="291">
        <f t="shared" si="30"/>
        <v>0</v>
      </c>
      <c r="BJ19" s="291">
        <f t="shared" si="30"/>
        <v>0</v>
      </c>
      <c r="BK19" s="291">
        <f t="shared" si="30"/>
        <v>0</v>
      </c>
      <c r="BL19" s="291">
        <f t="shared" si="30"/>
        <v>0</v>
      </c>
      <c r="BM19" s="291">
        <f t="shared" si="30"/>
        <v>0</v>
      </c>
      <c r="BN19" s="291">
        <f t="shared" si="30"/>
        <v>0</v>
      </c>
      <c r="BO19" s="291">
        <f t="shared" si="30"/>
        <v>0</v>
      </c>
      <c r="BP19" s="291">
        <f t="shared" si="30"/>
        <v>0</v>
      </c>
      <c r="BQ19" s="291">
        <f t="shared" si="30"/>
        <v>0</v>
      </c>
      <c r="BR19" s="291">
        <f t="shared" si="30"/>
        <v>0</v>
      </c>
      <c r="BS19" s="291">
        <f t="shared" si="30"/>
        <v>0</v>
      </c>
      <c r="BT19" s="291">
        <f t="shared" si="30"/>
        <v>0</v>
      </c>
      <c r="BU19" s="291">
        <f t="shared" si="30"/>
        <v>0</v>
      </c>
      <c r="BV19" s="291">
        <f t="shared" ref="BV19:EG19" si="31">SUM(BV17:BV18)</f>
        <v>0</v>
      </c>
      <c r="BW19" s="291">
        <f t="shared" si="31"/>
        <v>0</v>
      </c>
      <c r="BX19" s="291">
        <f t="shared" si="31"/>
        <v>0</v>
      </c>
      <c r="BY19" s="291">
        <f t="shared" si="31"/>
        <v>0</v>
      </c>
      <c r="BZ19" s="291">
        <f t="shared" si="31"/>
        <v>0</v>
      </c>
      <c r="CA19" s="291">
        <f t="shared" si="31"/>
        <v>0</v>
      </c>
      <c r="CB19" s="291">
        <f t="shared" si="31"/>
        <v>0</v>
      </c>
      <c r="CC19" s="291">
        <f t="shared" si="31"/>
        <v>0</v>
      </c>
      <c r="CD19" s="291">
        <f t="shared" si="31"/>
        <v>0</v>
      </c>
      <c r="CE19" s="291">
        <f t="shared" si="31"/>
        <v>0</v>
      </c>
      <c r="CF19" s="291">
        <f t="shared" si="31"/>
        <v>0</v>
      </c>
      <c r="CG19" s="291">
        <f t="shared" si="31"/>
        <v>0</v>
      </c>
      <c r="CH19" s="291">
        <f t="shared" si="31"/>
        <v>0</v>
      </c>
      <c r="CI19" s="291">
        <f t="shared" si="31"/>
        <v>0</v>
      </c>
      <c r="CJ19" s="291">
        <f t="shared" si="31"/>
        <v>0</v>
      </c>
      <c r="CK19" s="291">
        <f t="shared" si="31"/>
        <v>0</v>
      </c>
      <c r="CL19" s="291">
        <f t="shared" si="31"/>
        <v>0</v>
      </c>
      <c r="CM19" s="291">
        <f t="shared" si="31"/>
        <v>0</v>
      </c>
      <c r="CN19" s="291">
        <f t="shared" si="31"/>
        <v>0</v>
      </c>
      <c r="CO19" s="291">
        <f t="shared" si="31"/>
        <v>0</v>
      </c>
      <c r="CP19" s="291">
        <f t="shared" si="31"/>
        <v>0</v>
      </c>
      <c r="CQ19" s="291">
        <f t="shared" si="31"/>
        <v>0</v>
      </c>
      <c r="CR19" s="291">
        <f t="shared" si="31"/>
        <v>0</v>
      </c>
      <c r="CS19" s="291">
        <f t="shared" si="31"/>
        <v>0</v>
      </c>
      <c r="CT19" s="291">
        <f t="shared" si="31"/>
        <v>0</v>
      </c>
      <c r="CU19" s="291">
        <f t="shared" si="31"/>
        <v>0</v>
      </c>
      <c r="CV19" s="291">
        <f t="shared" si="31"/>
        <v>0</v>
      </c>
      <c r="CW19" s="291">
        <f t="shared" si="31"/>
        <v>0</v>
      </c>
      <c r="CX19" s="291">
        <f t="shared" si="31"/>
        <v>0</v>
      </c>
      <c r="CY19" s="291">
        <f t="shared" si="31"/>
        <v>0</v>
      </c>
      <c r="CZ19" s="291">
        <f t="shared" si="31"/>
        <v>0</v>
      </c>
      <c r="DA19" s="291">
        <f t="shared" si="31"/>
        <v>0</v>
      </c>
      <c r="DB19" s="291">
        <f t="shared" si="31"/>
        <v>0</v>
      </c>
      <c r="DC19" s="291">
        <f t="shared" si="31"/>
        <v>0</v>
      </c>
      <c r="DD19" s="291">
        <f t="shared" si="31"/>
        <v>0</v>
      </c>
      <c r="DE19" s="291">
        <f t="shared" si="31"/>
        <v>0</v>
      </c>
      <c r="DF19" s="291">
        <f t="shared" si="31"/>
        <v>0</v>
      </c>
      <c r="DG19" s="291">
        <f t="shared" si="31"/>
        <v>0</v>
      </c>
      <c r="DH19" s="291">
        <f t="shared" si="31"/>
        <v>0</v>
      </c>
      <c r="DI19" s="291">
        <f t="shared" si="31"/>
        <v>0</v>
      </c>
      <c r="DJ19" s="291">
        <f t="shared" si="31"/>
        <v>0</v>
      </c>
      <c r="DK19" s="291">
        <f t="shared" si="31"/>
        <v>0</v>
      </c>
      <c r="DL19" s="291">
        <f t="shared" si="31"/>
        <v>0</v>
      </c>
      <c r="DM19" s="291">
        <f t="shared" si="31"/>
        <v>0</v>
      </c>
      <c r="DN19" s="291">
        <f t="shared" si="31"/>
        <v>0</v>
      </c>
      <c r="DO19" s="291">
        <f t="shared" si="31"/>
        <v>0</v>
      </c>
      <c r="DP19" s="291">
        <f t="shared" si="31"/>
        <v>0</v>
      </c>
      <c r="DQ19" s="291">
        <f t="shared" si="31"/>
        <v>0</v>
      </c>
      <c r="DR19" s="291">
        <f t="shared" si="31"/>
        <v>0</v>
      </c>
      <c r="DS19" s="291">
        <f t="shared" si="31"/>
        <v>0</v>
      </c>
      <c r="DT19" s="291">
        <f t="shared" si="31"/>
        <v>0</v>
      </c>
      <c r="DU19" s="291">
        <f t="shared" si="31"/>
        <v>0</v>
      </c>
      <c r="DV19" s="291">
        <f t="shared" si="31"/>
        <v>0</v>
      </c>
      <c r="DW19" s="291">
        <f t="shared" si="31"/>
        <v>0</v>
      </c>
      <c r="DX19" s="291">
        <f t="shared" si="31"/>
        <v>0</v>
      </c>
      <c r="DY19" s="291">
        <f t="shared" si="31"/>
        <v>0</v>
      </c>
      <c r="DZ19" s="291">
        <f t="shared" si="31"/>
        <v>0</v>
      </c>
      <c r="EA19" s="291">
        <f t="shared" si="31"/>
        <v>0</v>
      </c>
      <c r="EB19" s="291">
        <f t="shared" si="31"/>
        <v>0</v>
      </c>
      <c r="EC19" s="291">
        <f t="shared" si="31"/>
        <v>0</v>
      </c>
      <c r="ED19" s="291">
        <f t="shared" si="31"/>
        <v>0</v>
      </c>
      <c r="EE19" s="291">
        <f t="shared" si="31"/>
        <v>0</v>
      </c>
      <c r="EF19" s="291">
        <f t="shared" si="31"/>
        <v>0</v>
      </c>
      <c r="EG19" s="291">
        <f t="shared" si="31"/>
        <v>0</v>
      </c>
      <c r="EH19" s="291">
        <f t="shared" ref="EH19:EJ19" si="32">SUM(EH17:EH18)</f>
        <v>0</v>
      </c>
      <c r="EI19" s="291">
        <f t="shared" si="32"/>
        <v>0</v>
      </c>
      <c r="EJ19" s="292">
        <f t="shared" si="32"/>
        <v>0</v>
      </c>
    </row>
    <row r="20" spans="1:140" x14ac:dyDescent="0.25">
      <c r="B20" s="4"/>
    </row>
  </sheetData>
  <sheetProtection algorithmName="SHA-512" hashValue="63TzTICYigPE3ts4LNvy3ZSv1POueDBxQQXyUTcUzC/ix98SQI8memN6aynYM/AMFqjJvYu5mK3DgH3vAq9U+g==" saltValue="W4ZzhXX9dAOjrVF8frmxpA==" spinCount="100000" sheet="1" objects="1" scenarios="1"/>
  <conditionalFormatting sqref="A5:A17">
    <cfRule type="cellIs" dxfId="6" priority="4" operator="equal">
      <formula>FALSE</formula>
    </cfRule>
    <cfRule type="cellIs" dxfId="5" priority="5" operator="equal">
      <formula>TRUE</formula>
    </cfRule>
  </conditionalFormatting>
  <conditionalFormatting sqref="B5:EJ16">
    <cfRule type="expression" dxfId="4" priority="3">
      <formula>MOD(ROW(),2)</formula>
    </cfRule>
  </conditionalFormatting>
  <conditionalFormatting sqref="A19">
    <cfRule type="cellIs" dxfId="3" priority="1" operator="equal">
      <formula>FALSE</formula>
    </cfRule>
    <cfRule type="cellIs" dxfId="2" priority="2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CF640-D29C-4DF8-AE2E-90CA4D3E0F35}">
  <dimension ref="A1:B4"/>
  <sheetViews>
    <sheetView showGridLines="0" tabSelected="1" zoomScale="140" zoomScaleNormal="140" workbookViewId="0">
      <selection activeCell="B9" sqref="B9"/>
    </sheetView>
  </sheetViews>
  <sheetFormatPr defaultColWidth="8.85546875" defaultRowHeight="13.5" x14ac:dyDescent="0.25"/>
  <cols>
    <col min="1" max="1" width="41.42578125" style="1" bestFit="1" customWidth="1"/>
    <col min="2" max="16384" width="8.85546875" style="1"/>
  </cols>
  <sheetData>
    <row r="1" spans="1:2" x14ac:dyDescent="0.25">
      <c r="A1" s="6" t="s">
        <v>281</v>
      </c>
      <c r="B1" s="7"/>
    </row>
    <row r="2" spans="1:2" x14ac:dyDescent="0.25">
      <c r="A2" s="15" t="s">
        <v>302</v>
      </c>
      <c r="B2" s="164" t="b">
        <f ca="1">ABS(SUM('Monthly CF'!A7:A65)-SUM('Annual CF'!A5:A63))&lt;0.01</f>
        <v>1</v>
      </c>
    </row>
    <row r="3" spans="1:2" x14ac:dyDescent="0.25">
      <c r="A3" s="29" t="s">
        <v>303</v>
      </c>
      <c r="B3" s="165" t="b">
        <f ca="1">ABS(Summary!E22+SUMIF('Monthly CF'!C73:EE73,"&lt;"&amp;0,'Monthly CF'!C73:EE73))&lt;0.01</f>
        <v>1</v>
      </c>
    </row>
    <row r="4" spans="1:2" x14ac:dyDescent="0.25">
      <c r="A4" s="42" t="s">
        <v>304</v>
      </c>
      <c r="B4" s="166" t="b">
        <f ca="1">ABS(WORKING_CAP-'Monthly CF'!A63)&lt;0.01</f>
        <v>1</v>
      </c>
    </row>
  </sheetData>
  <sheetProtection algorithmName="SHA-512" hashValue="t7Vh2XBglFXVqUtQJcyRPfwQx3hkHPTfcRrCnHSV5O9INEicr9n8VFNecA06i8nvaOpyyJKkT4Rv/NUjK5IyFA==" saltValue="7GOalrhwukuASIoB1qmfiQ==" spinCount="100000" sheet="1" objects="1" scenarios="1"/>
  <conditionalFormatting sqref="B2:B4">
    <cfRule type="containsText" dxfId="1" priority="2" operator="containsText" text="TRUE">
      <formula>NOT(ISERROR(SEARCH("TRUE",B2)))</formula>
    </cfRule>
    <cfRule type="containsText" dxfId="0" priority="1" operator="containsText" text="FALSE">
      <formula>NOT(ISERROR(SEARCH("FALSE",B2)))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40</vt:i4>
      </vt:variant>
    </vt:vector>
  </HeadingPairs>
  <TitlesOfParts>
    <vt:vector size="48" baseType="lpstr">
      <vt:lpstr>Summary</vt:lpstr>
      <vt:lpstr>Leases</vt:lpstr>
      <vt:lpstr>Expenses</vt:lpstr>
      <vt:lpstr>Monthly CF</vt:lpstr>
      <vt:lpstr>Annual CF</vt:lpstr>
      <vt:lpstr>Financing</vt:lpstr>
      <vt:lpstr>Construction Budget</vt:lpstr>
      <vt:lpstr>Checks</vt:lpstr>
      <vt:lpstr>ACQ_AMORTIZATION</vt:lpstr>
      <vt:lpstr>ACQ_FEE</vt:lpstr>
      <vt:lpstr>ACQ_LOAN_FEE</vt:lpstr>
      <vt:lpstr>ACQ_LOAN_TERM</vt:lpstr>
      <vt:lpstr>ACQ_PREPAY_PENALTY</vt:lpstr>
      <vt:lpstr>ACQ_PREPAY_WINDOW</vt:lpstr>
      <vt:lpstr>AM_FEE</vt:lpstr>
      <vt:lpstr>CAP_RESERVES</vt:lpstr>
      <vt:lpstr>CLOSE_DATE</vt:lpstr>
      <vt:lpstr>CLOSING_COSTS</vt:lpstr>
      <vt:lpstr>CM_FEE</vt:lpstr>
      <vt:lpstr>COSTS_OF_SALE</vt:lpstr>
      <vt:lpstr>CURR_ASSESSED_VAL</vt:lpstr>
      <vt:lpstr>DISTRIBUTION_FREQ</vt:lpstr>
      <vt:lpstr>EXIT_CAP</vt:lpstr>
      <vt:lpstr>EXP_GROWTH</vt:lpstr>
      <vt:lpstr>FIXED_CHARGES</vt:lpstr>
      <vt:lpstr>HOLD_PERIOD</vt:lpstr>
      <vt:lpstr>IO_ACQ</vt:lpstr>
      <vt:lpstr>IO_MEZZ</vt:lpstr>
      <vt:lpstr>IO_REFI</vt:lpstr>
      <vt:lpstr>MEZZ_AMORTIZATION</vt:lpstr>
      <vt:lpstr>MEZZ_LOAN_FEE</vt:lpstr>
      <vt:lpstr>MEZZ_PREPAY_PENALTY</vt:lpstr>
      <vt:lpstr>MEZZ_PREPAY_WINDOW</vt:lpstr>
      <vt:lpstr>MGMT_FEE</vt:lpstr>
      <vt:lpstr>NLA</vt:lpstr>
      <vt:lpstr>'Construction Budget'!Print_Area</vt:lpstr>
      <vt:lpstr>PROPERTY_TAX_RATE</vt:lpstr>
      <vt:lpstr>PURCH_PRICE</vt:lpstr>
      <vt:lpstr>REASSESSED_UPON_SALE</vt:lpstr>
      <vt:lpstr>REFI_AMORTIZATION</vt:lpstr>
      <vt:lpstr>REFI_LOAN_FEE</vt:lpstr>
      <vt:lpstr>REFI_LOAN_TERM</vt:lpstr>
      <vt:lpstr>REFI_PREPAY_PENALTY</vt:lpstr>
      <vt:lpstr>REFI_PREPAY_WINDOW</vt:lpstr>
      <vt:lpstr>TOTAL_COST</vt:lpstr>
      <vt:lpstr>VALUE_ASSESSED</vt:lpstr>
      <vt:lpstr>WORKING_CAP</vt:lpstr>
      <vt:lpstr>YEAR_REASSESSED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Kivel</dc:creator>
  <cp:lastModifiedBy>user</cp:lastModifiedBy>
  <dcterms:created xsi:type="dcterms:W3CDTF">2019-06-18T21:14:13Z</dcterms:created>
  <dcterms:modified xsi:type="dcterms:W3CDTF">2022-10-30T14:18:20Z</dcterms:modified>
</cp:coreProperties>
</file>